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codeName="{AE6600E7-7A62-396C-DE95-9942FA9DD81E}"/>
  <workbookPr codeName="ThisWorkbook" defaultThemeVersion="166925"/>
  <mc:AlternateContent xmlns:mc="http://schemas.openxmlformats.org/markup-compatibility/2006">
    <mc:Choice Requires="x15">
      <x15ac:absPath xmlns:x15ac="http://schemas.microsoft.com/office/spreadsheetml/2010/11/ac" url="/Users/susannegebauer/Dropbox (Apparel Coalition)/SAC Collaboration - External NEW/SLCP- S&amp;L Convergence Program  USE/3 Final Doc Repository and Change Mgt/B CAF/1 Data Collection Tool/CAF 150/Helpdesk Resources/"/>
    </mc:Choice>
  </mc:AlternateContent>
  <xr:revisionPtr revIDLastSave="0" documentId="13_ncr:1_{5257072F-00F8-AC40-809E-3E83D31E1CFD}" xr6:coauthVersionLast="47" xr6:coauthVersionMax="47" xr10:uidLastSave="{00000000-0000-0000-0000-000000000000}"/>
  <bookViews>
    <workbookView xWindow="0" yWindow="1160" windowWidth="20480" windowHeight="11620" activeTab="2" xr2:uid="{5644F8FC-58D2-4D46-8764-BEED4515E5F2}"/>
  </bookViews>
  <sheets>
    <sheet name="OVERVIEW" sheetId="9" r:id="rId1"/>
    <sheet name="INSTRUCTIONS" sheetId="8" r:id="rId2"/>
    <sheet name="SLCP Data Collection Tool 1.5" sheetId="5" r:id="rId3"/>
    <sheet name="Verification Summary" sheetId="6" state="veryHidden" r:id="rId4"/>
    <sheet name="Main Survey Actual" sheetId="1" state="veryHidden" r:id="rId5"/>
    <sheet name="Option List" sheetId="2" state="veryHidden" r:id="rId6"/>
    <sheet name="Verification Types" sheetId="3" state="veryHidden" r:id="rId7"/>
    <sheet name="Chinese" sheetId="4" state="veryHidden" r:id="rId8"/>
    <sheet name="Active Language" sheetId="7" state="veryHidden" r:id="rId9"/>
  </sheets>
  <externalReferences>
    <externalReference r:id="rId10"/>
  </externalReferences>
  <definedNames>
    <definedName name="_xlnm._FilterDatabase" localSheetId="7" hidden="1">Chinese!$A$1:$E$11115</definedName>
    <definedName name="_xlnm._FilterDatabase" localSheetId="4" hidden="1">'Main Survey Actual'!$A$1:$AC$2422</definedName>
    <definedName name="_xlnm._FilterDatabase" localSheetId="5" hidden="1">'Option List'!$A$1:$G$887</definedName>
    <definedName name="_xlnm._FilterDatabase" localSheetId="2" hidden="1">'SLCP Data Collection Tool 1.5'!$A$11:$DB$3198</definedName>
    <definedName name="_xlnm._FilterDatabase" localSheetId="3" hidden="1">'Verification Summary'!$B$6:$M$6</definedName>
    <definedName name="acurate3">'[1]Verification Summary'!$Q$6</definedName>
    <definedName name="acurateInd" localSheetId="7">#REF!</definedName>
    <definedName name="acurateInd" localSheetId="3">'Verification Summary'!$M$3</definedName>
    <definedName name="acurateInd">#REF!</definedName>
    <definedName name="bcolor" localSheetId="7">#REF!</definedName>
    <definedName name="compInd" localSheetId="7">#REF!</definedName>
    <definedName name="compInd" localSheetId="3">'Verification Summary'!$M$2</definedName>
    <definedName name="compInd">#REF!</definedName>
    <definedName name="facilityName" localSheetId="7">#REF!</definedName>
    <definedName name="facilityName" localSheetId="3">'Verification Summary'!$F$3</definedName>
    <definedName name="facilityName">#REF!</definedName>
    <definedName name="facilityStartDate" localSheetId="7">#REF!</definedName>
    <definedName name="facilityStartDate" localSheetId="3">'Verification Summary'!$F$4</definedName>
    <definedName name="facilityStartDate">#REF!</definedName>
    <definedName name="hcolor" localSheetId="7">#REF!</definedName>
    <definedName name="location" localSheetId="7">#REF!</definedName>
    <definedName name="location">'SLCP Data Collection Tool 1.5'!$M$8</definedName>
    <definedName name="lref">'[1]Facility Profile'!$H$839:$H$840</definedName>
    <definedName name="mcolor" localSheetId="7">#REF!</definedName>
    <definedName name="_xlnm.Print_Area" localSheetId="3">'Verification Summary'!$A:$M</definedName>
    <definedName name="step2">'[1]Verification Summary'!$P$5</definedName>
    <definedName name="uacolor" localSheetId="7">#REF!</definedName>
    <definedName name="vcolor" localSheetId="7">#REF!</definedName>
    <definedName name="vocolor" localSheetId="7">#REF!</definedName>
    <definedName name="vselect">'[1]Facility Profile'!$H$824:$H$827</definedName>
    <definedName name="vselect2">'[1]Facility Profile'!$H$829:$H$832</definedName>
    <definedName name="xdrop">'[1]Facility Profile'!$H$818:$H$819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B3134" i="5" l="1"/>
  <c r="CB3107" i="5"/>
  <c r="CB3094" i="5"/>
  <c r="CB3082" i="5"/>
  <c r="CB3072" i="5"/>
  <c r="CB3056" i="5"/>
  <c r="CB3044" i="5"/>
  <c r="CB3019" i="5"/>
  <c r="CB3009" i="5"/>
  <c r="CB2997" i="5"/>
  <c r="CB2975" i="5"/>
  <c r="CB2963" i="5"/>
  <c r="CB2941" i="5"/>
  <c r="CB2932" i="5"/>
  <c r="CB2885" i="5"/>
  <c r="CB2870" i="5"/>
  <c r="CB2862" i="5"/>
  <c r="CB2840" i="5"/>
  <c r="CB2832" i="5"/>
  <c r="CB2825" i="5"/>
  <c r="CB2816" i="5"/>
  <c r="CB2794" i="5"/>
  <c r="CB2785" i="5"/>
  <c r="CB2763" i="5"/>
  <c r="CB2754" i="5"/>
  <c r="CB2730" i="5"/>
  <c r="CB2722" i="5"/>
  <c r="CB2699" i="5"/>
  <c r="CB2692" i="5"/>
  <c r="CB2684" i="5"/>
  <c r="CB2680" i="5"/>
  <c r="CB2653" i="5"/>
  <c r="CB2649" i="5"/>
  <c r="CB2608" i="5"/>
  <c r="CB2595" i="5"/>
  <c r="CB2587" i="5"/>
  <c r="CB2578" i="5"/>
  <c r="CB2563" i="5"/>
  <c r="CB2544" i="5"/>
  <c r="CB2520" i="5"/>
  <c r="CB2510" i="5"/>
  <c r="CB2499" i="5"/>
  <c r="CB2493" i="5"/>
  <c r="CB2478" i="5"/>
  <c r="CB2470" i="5"/>
  <c r="CB2446" i="5"/>
  <c r="CB2439" i="5"/>
  <c r="CB2425" i="5"/>
  <c r="CB2415" i="5"/>
  <c r="CB2372" i="5"/>
  <c r="CB2365" i="5"/>
  <c r="CB2358" i="5"/>
  <c r="CB2314" i="5"/>
  <c r="CB2277" i="5"/>
  <c r="CB2223" i="5"/>
  <c r="CB2210" i="5"/>
  <c r="CB2184" i="5"/>
  <c r="CB2171" i="5"/>
  <c r="CB2143" i="5"/>
  <c r="CB2129" i="5"/>
  <c r="CB2114" i="5"/>
  <c r="CB2077" i="5"/>
  <c r="CB2065" i="5"/>
  <c r="CB2046" i="5"/>
  <c r="CB2034" i="5"/>
  <c r="CB2025" i="5"/>
  <c r="CB2016" i="5"/>
  <c r="CB2002" i="5"/>
  <c r="CB1991" i="5"/>
  <c r="CB1984" i="5"/>
  <c r="CB1969" i="5"/>
  <c r="CB1938" i="5"/>
  <c r="CB1927" i="5"/>
  <c r="CB1919" i="5"/>
  <c r="CB1908" i="5"/>
  <c r="CB1883" i="5"/>
  <c r="CB1865" i="5"/>
  <c r="CB1855" i="5"/>
  <c r="CB1842" i="5"/>
  <c r="CB1828" i="5"/>
  <c r="CB1804" i="5"/>
  <c r="CB1768" i="5"/>
  <c r="CB1760" i="5"/>
  <c r="CB1745" i="5"/>
  <c r="CB1733" i="5"/>
  <c r="CB1722" i="5"/>
  <c r="CB1712" i="5"/>
  <c r="CB1705" i="5"/>
  <c r="CB1614" i="5"/>
  <c r="CB1595" i="5"/>
  <c r="CB1582" i="5"/>
  <c r="CB1573" i="5"/>
  <c r="CB1557" i="5"/>
  <c r="CB1516" i="5"/>
  <c r="CB1484" i="5"/>
  <c r="CB1404" i="5"/>
  <c r="CB1353" i="5"/>
  <c r="CB1345" i="5"/>
  <c r="CB1326" i="5"/>
  <c r="CB1306" i="5"/>
  <c r="CB1286" i="5"/>
  <c r="CB1198" i="5"/>
  <c r="CB1118" i="5"/>
  <c r="CB1094" i="5"/>
  <c r="CB1081" i="5"/>
  <c r="CB1058" i="5"/>
  <c r="CB1045" i="5"/>
  <c r="CB1032" i="5"/>
  <c r="CB1021" i="5"/>
  <c r="CB1013" i="5"/>
  <c r="CB1007" i="5"/>
  <c r="CB968" i="5"/>
  <c r="CB932" i="5"/>
  <c r="CB892" i="5"/>
  <c r="CB883" i="5"/>
  <c r="CB872" i="5"/>
  <c r="CB864" i="5"/>
  <c r="CB846" i="5"/>
  <c r="CB773" i="5"/>
  <c r="CB754" i="5"/>
  <c r="CB745" i="5"/>
  <c r="CB738" i="5"/>
  <c r="CB685" i="5"/>
  <c r="CB679" i="5"/>
  <c r="CB640" i="5"/>
  <c r="CB608" i="5"/>
  <c r="CB573" i="5"/>
  <c r="CB557" i="5"/>
  <c r="CB540" i="5"/>
  <c r="CB512" i="5"/>
  <c r="CB494" i="5"/>
  <c r="CB366" i="5"/>
  <c r="CB357" i="5"/>
  <c r="CB349" i="5"/>
  <c r="CB332" i="5"/>
  <c r="CB326" i="5"/>
  <c r="CB312" i="5"/>
  <c r="CB293" i="5"/>
  <c r="CB278" i="5"/>
  <c r="CB265" i="5"/>
  <c r="AX3198" i="5"/>
  <c r="AX3197" i="5"/>
  <c r="AX3196" i="5"/>
  <c r="AX3195" i="5"/>
  <c r="AX3194" i="5"/>
  <c r="AX3193" i="5"/>
  <c r="AX3192" i="5"/>
  <c r="AX3191" i="5"/>
  <c r="AX3190" i="5"/>
  <c r="AX3189" i="5"/>
  <c r="AX3188" i="5"/>
  <c r="AX3187" i="5"/>
  <c r="AX3186" i="5"/>
  <c r="AX3185" i="5"/>
  <c r="AX3184" i="5"/>
  <c r="AX3183" i="5"/>
  <c r="AX3182" i="5"/>
  <c r="AX3181" i="5"/>
  <c r="AX3180" i="5"/>
  <c r="AX3179" i="5"/>
  <c r="AX3178" i="5"/>
  <c r="AX3177" i="5"/>
  <c r="AX3176" i="5"/>
  <c r="AX3175" i="5"/>
  <c r="AX3174" i="5"/>
  <c r="AX3173" i="5"/>
  <c r="AX3172" i="5"/>
  <c r="AX3171" i="5"/>
  <c r="AX3170" i="5"/>
  <c r="AX3169" i="5"/>
  <c r="AX3168" i="5"/>
  <c r="AX3167" i="5"/>
  <c r="AX3166" i="5"/>
  <c r="AX3165" i="5"/>
  <c r="AX3164" i="5"/>
  <c r="AX3163" i="5"/>
  <c r="AX3162" i="5"/>
  <c r="AX3161" i="5"/>
  <c r="AX3160" i="5"/>
  <c r="AX3159" i="5"/>
  <c r="AX3158" i="5"/>
  <c r="AX3157" i="5"/>
  <c r="AX3156" i="5"/>
  <c r="AX3155" i="5"/>
  <c r="AX3154" i="5"/>
  <c r="AX3153" i="5"/>
  <c r="AX3152" i="5"/>
  <c r="AX3151" i="5"/>
  <c r="AX3150" i="5"/>
  <c r="AX3149" i="5"/>
  <c r="BB3149" i="5"/>
  <c r="BA3149" i="5" s="1"/>
  <c r="BA3148" i="5"/>
  <c r="AX3148" i="5"/>
  <c r="BA3147" i="5"/>
  <c r="AX3147" i="5"/>
  <c r="BA3146" i="5"/>
  <c r="AX3146" i="5"/>
  <c r="AX3145" i="5"/>
  <c r="BB3145" i="5"/>
  <c r="CD3145" i="5"/>
  <c r="CB3145" i="5"/>
  <c r="AX3144" i="5"/>
  <c r="BC3145" i="5" s="1"/>
  <c r="BB3144" i="5"/>
  <c r="BA3144" i="5" s="1"/>
  <c r="CD3144" i="5"/>
  <c r="CB3144" i="5"/>
  <c r="BA3143" i="5"/>
  <c r="AX3143" i="5"/>
  <c r="BA3142" i="5"/>
  <c r="AX3142" i="5"/>
  <c r="AX3141" i="5"/>
  <c r="BB3141" i="5"/>
  <c r="BA3141" i="5" s="1"/>
  <c r="CD3141" i="5"/>
  <c r="CB3141" i="5"/>
  <c r="AX3140" i="5"/>
  <c r="BB3140" i="5"/>
  <c r="CD3140" i="5"/>
  <c r="AX3139" i="5"/>
  <c r="BB3139" i="5"/>
  <c r="CD3139" i="5"/>
  <c r="AX3138" i="5"/>
  <c r="BB3138" i="5"/>
  <c r="CD3138" i="5"/>
  <c r="AX3137" i="5"/>
  <c r="BB3137" i="5"/>
  <c r="CD3137" i="5"/>
  <c r="AX3136" i="5"/>
  <c r="BB3136" i="5"/>
  <c r="CD3136" i="5"/>
  <c r="AX3135" i="5"/>
  <c r="BB3135" i="5"/>
  <c r="CD3135" i="5"/>
  <c r="AX3134" i="5"/>
  <c r="BB3134" i="5"/>
  <c r="CD3134" i="5"/>
  <c r="AX3133" i="5"/>
  <c r="BB3133" i="5"/>
  <c r="AX3132" i="5"/>
  <c r="BC3137" i="5" s="1"/>
  <c r="BB3132" i="5"/>
  <c r="BA3132" i="5" s="1"/>
  <c r="CD3132" i="5"/>
  <c r="CB3132" i="5"/>
  <c r="BA3131" i="5"/>
  <c r="AX3131" i="5"/>
  <c r="BA3130" i="5"/>
  <c r="AX3130" i="5"/>
  <c r="AX3129" i="5"/>
  <c r="BB3129" i="5"/>
  <c r="CD3129" i="5"/>
  <c r="CB3129" i="5"/>
  <c r="AX3128" i="5"/>
  <c r="BB3128" i="5"/>
  <c r="BA3128" i="5" s="1"/>
  <c r="CD3128" i="5"/>
  <c r="CB3128" i="5"/>
  <c r="AX3127" i="5"/>
  <c r="BB3127" i="5"/>
  <c r="CD3127" i="5"/>
  <c r="CB3127" i="5"/>
  <c r="AX3126" i="5"/>
  <c r="BC3127" i="5" s="1"/>
  <c r="BB3126" i="5"/>
  <c r="BA3126" i="5" s="1"/>
  <c r="CD3126" i="5"/>
  <c r="CB3126" i="5"/>
  <c r="BA3125" i="5"/>
  <c r="AX3125" i="5"/>
  <c r="BA3124" i="5"/>
  <c r="AX3124" i="5"/>
  <c r="AX3123" i="5"/>
  <c r="BB3123" i="5"/>
  <c r="CD3123" i="5"/>
  <c r="CB3123" i="5"/>
  <c r="AX3122" i="5"/>
  <c r="BC3123" i="5" s="1"/>
  <c r="BB3122" i="5"/>
  <c r="BA3122" i="5" s="1"/>
  <c r="CD3122" i="5"/>
  <c r="CB3122" i="5"/>
  <c r="BA3121" i="5"/>
  <c r="AX3121" i="5"/>
  <c r="BA3120" i="5"/>
  <c r="AX3120" i="5"/>
  <c r="AX3119" i="5"/>
  <c r="BB3119" i="5"/>
  <c r="CD3119" i="5"/>
  <c r="CB3119" i="5"/>
  <c r="AX3118" i="5"/>
  <c r="BB3118" i="5"/>
  <c r="BA3118" i="5" s="1"/>
  <c r="CD3118" i="5"/>
  <c r="CB3118" i="5"/>
  <c r="BA3117" i="5"/>
  <c r="AX3117" i="5"/>
  <c r="BA3116" i="5"/>
  <c r="AX3116" i="5"/>
  <c r="AX3115" i="5"/>
  <c r="BB3115" i="5"/>
  <c r="CD3115" i="5"/>
  <c r="AX3114" i="5"/>
  <c r="BB3114" i="5"/>
  <c r="CD3114" i="5"/>
  <c r="CB3114" i="5"/>
  <c r="AX3113" i="5"/>
  <c r="BC3114" i="5" s="1"/>
  <c r="BB3113" i="5"/>
  <c r="CD3113" i="5"/>
  <c r="AX3112" i="5"/>
  <c r="BB3112" i="5"/>
  <c r="CD3112" i="5"/>
  <c r="CB3112" i="5"/>
  <c r="AX3111" i="5"/>
  <c r="BB3111" i="5"/>
  <c r="CD3111" i="5"/>
  <c r="AX3110" i="5"/>
  <c r="BB3110" i="5"/>
  <c r="CD3110" i="5"/>
  <c r="CB3110" i="5"/>
  <c r="AX3109" i="5"/>
  <c r="BC3110" i="5" s="1"/>
  <c r="BB3109" i="5"/>
  <c r="CD3109" i="5"/>
  <c r="AX3108" i="5"/>
  <c r="BB3108" i="5"/>
  <c r="CD3108" i="5"/>
  <c r="CB3108" i="5"/>
  <c r="AX3107" i="5"/>
  <c r="BB3107" i="5"/>
  <c r="CD3107" i="5"/>
  <c r="AX3106" i="5"/>
  <c r="BB3106" i="5"/>
  <c r="AX3105" i="5"/>
  <c r="BB3105" i="5"/>
  <c r="BA3105" i="5" s="1"/>
  <c r="CD3105" i="5"/>
  <c r="AX3104" i="5"/>
  <c r="BB3104" i="5"/>
  <c r="CD3104" i="5"/>
  <c r="CB3104" i="5"/>
  <c r="AX3103" i="5"/>
  <c r="BB3103" i="5"/>
  <c r="BA3103" i="5" s="1"/>
  <c r="CD3103" i="5"/>
  <c r="AX3102" i="5"/>
  <c r="BC3107" i="5" s="1"/>
  <c r="BB3102" i="5"/>
  <c r="BA3102" i="5" s="1"/>
  <c r="CD3102" i="5"/>
  <c r="AX3101" i="5"/>
  <c r="BB3101" i="5"/>
  <c r="CD3101" i="5"/>
  <c r="CB3101" i="5"/>
  <c r="AX3100" i="5"/>
  <c r="BB3100" i="5"/>
  <c r="BA3100" i="5" s="1"/>
  <c r="CD3100" i="5"/>
  <c r="AX3099" i="5"/>
  <c r="BB3099" i="5"/>
  <c r="CD3099" i="5"/>
  <c r="CB3099" i="5"/>
  <c r="AX3098" i="5"/>
  <c r="BB3098" i="5"/>
  <c r="BA3098" i="5" s="1"/>
  <c r="CD3098" i="5"/>
  <c r="AX3097" i="5"/>
  <c r="BB3097" i="5"/>
  <c r="CD3097" i="5"/>
  <c r="CB3097" i="5"/>
  <c r="AX3096" i="5"/>
  <c r="BC3097" i="5" s="1"/>
  <c r="BB3096" i="5"/>
  <c r="BA3096" i="5" s="1"/>
  <c r="CD3096" i="5"/>
  <c r="AX3095" i="5"/>
  <c r="BB3095" i="5"/>
  <c r="CD3095" i="5"/>
  <c r="CB3095" i="5"/>
  <c r="AX3094" i="5"/>
  <c r="BC3095" i="5" s="1"/>
  <c r="BB3094" i="5"/>
  <c r="BA3094" i="5" s="1"/>
  <c r="CD3094" i="5"/>
  <c r="AX3093" i="5"/>
  <c r="BB3093" i="5"/>
  <c r="BA3093" i="5" s="1"/>
  <c r="BA3092" i="5"/>
  <c r="AX3092" i="5"/>
  <c r="BA3091" i="5"/>
  <c r="AX3091" i="5"/>
  <c r="AX3090" i="5"/>
  <c r="BB3090" i="5"/>
  <c r="BA3090" i="5" s="1"/>
  <c r="CD3090" i="5"/>
  <c r="AX3089" i="5"/>
  <c r="BB3089" i="5"/>
  <c r="CD3089" i="5"/>
  <c r="CB3089" i="5"/>
  <c r="AX3088" i="5"/>
  <c r="BC3089" i="5" s="1"/>
  <c r="BB3088" i="5"/>
  <c r="BA3088" i="5" s="1"/>
  <c r="CD3088" i="5"/>
  <c r="AX3087" i="5"/>
  <c r="BB3087" i="5"/>
  <c r="CD3087" i="5"/>
  <c r="CB3087" i="5"/>
  <c r="AX3086" i="5"/>
  <c r="BC3087" i="5" s="1"/>
  <c r="BB3086" i="5"/>
  <c r="BA3086" i="5" s="1"/>
  <c r="CD3086" i="5"/>
  <c r="AX3085" i="5"/>
  <c r="BB3085" i="5"/>
  <c r="CD3085" i="5"/>
  <c r="CB3085" i="5"/>
  <c r="AX3084" i="5"/>
  <c r="BB3084" i="5"/>
  <c r="BA3084" i="5" s="1"/>
  <c r="CD3084" i="5"/>
  <c r="AX3083" i="5"/>
  <c r="BB3083" i="5"/>
  <c r="CD3083" i="5"/>
  <c r="CB3083" i="5"/>
  <c r="AX3082" i="5"/>
  <c r="BB3082" i="5"/>
  <c r="BA3082" i="5" s="1"/>
  <c r="CD3082" i="5"/>
  <c r="AX3081" i="5"/>
  <c r="BB3081" i="5"/>
  <c r="BA3081" i="5" s="1"/>
  <c r="BA3080" i="5"/>
  <c r="AX3080" i="5"/>
  <c r="BA3079" i="5"/>
  <c r="AX3079" i="5"/>
  <c r="AX3078" i="5"/>
  <c r="BB3078" i="5"/>
  <c r="BA3078" i="5" s="1"/>
  <c r="CD3078" i="5"/>
  <c r="AX3077" i="5"/>
  <c r="BB3077" i="5"/>
  <c r="CD3077" i="5"/>
  <c r="CB3077" i="5"/>
  <c r="AX3076" i="5"/>
  <c r="BC3077" i="5" s="1"/>
  <c r="BB3076" i="5"/>
  <c r="BA3076" i="5" s="1"/>
  <c r="CD3076" i="5"/>
  <c r="AX3075" i="5"/>
  <c r="BB3075" i="5"/>
  <c r="CD3075" i="5"/>
  <c r="CB3075" i="5"/>
  <c r="AX3074" i="5"/>
  <c r="BB3074" i="5"/>
  <c r="BA3074" i="5" s="1"/>
  <c r="CD3074" i="5"/>
  <c r="AX3073" i="5"/>
  <c r="BB3073" i="5"/>
  <c r="CD3073" i="5"/>
  <c r="CB3073" i="5"/>
  <c r="AX3072" i="5"/>
  <c r="BB3072" i="5"/>
  <c r="BA3072" i="5" s="1"/>
  <c r="CD3072" i="5"/>
  <c r="AX3071" i="5"/>
  <c r="BB3071" i="5"/>
  <c r="BA3071" i="5" s="1"/>
  <c r="BA3070" i="5"/>
  <c r="AX3070" i="5"/>
  <c r="BA3069" i="5"/>
  <c r="AX3069" i="5"/>
  <c r="AX3068" i="5"/>
  <c r="BB3068" i="5"/>
  <c r="BA3068" i="5" s="1"/>
  <c r="CD3068" i="5"/>
  <c r="AX3067" i="5"/>
  <c r="BB3067" i="5"/>
  <c r="CD3067" i="5"/>
  <c r="CB3067" i="5"/>
  <c r="AX3066" i="5"/>
  <c r="BB3066" i="5"/>
  <c r="BA3066" i="5" s="1"/>
  <c r="CD3066" i="5"/>
  <c r="AX3065" i="5"/>
  <c r="BB3065" i="5"/>
  <c r="CD3065" i="5"/>
  <c r="CB3065" i="5"/>
  <c r="AX3064" i="5"/>
  <c r="BB3064" i="5"/>
  <c r="BA3064" i="5" s="1"/>
  <c r="CD3064" i="5"/>
  <c r="AX3063" i="5"/>
  <c r="BB3063" i="5"/>
  <c r="CD3063" i="5"/>
  <c r="CB3063" i="5"/>
  <c r="AX3062" i="5"/>
  <c r="BC3063" i="5" s="1"/>
  <c r="BB3062" i="5"/>
  <c r="BA3062" i="5" s="1"/>
  <c r="CD3062" i="5"/>
  <c r="AX3061" i="5"/>
  <c r="BB3061" i="5"/>
  <c r="CD3061" i="5"/>
  <c r="CB3061" i="5"/>
  <c r="AX3060" i="5"/>
  <c r="BC3061" i="5" s="1"/>
  <c r="BB3060" i="5"/>
  <c r="BA3060" i="5" s="1"/>
  <c r="CD3060" i="5"/>
  <c r="AX3059" i="5"/>
  <c r="BB3059" i="5"/>
  <c r="CD3059" i="5"/>
  <c r="CB3059" i="5"/>
  <c r="AX3058" i="5"/>
  <c r="BB3058" i="5"/>
  <c r="BA3058" i="5" s="1"/>
  <c r="CD3058" i="5"/>
  <c r="AX3057" i="5"/>
  <c r="BB3057" i="5"/>
  <c r="CD3057" i="5"/>
  <c r="CB3057" i="5"/>
  <c r="AX3056" i="5"/>
  <c r="BB3056" i="5"/>
  <c r="BA3056" i="5" s="1"/>
  <c r="CD3056" i="5"/>
  <c r="AX3055" i="5"/>
  <c r="BB3055" i="5"/>
  <c r="BA3055" i="5" s="1"/>
  <c r="BA3054" i="5"/>
  <c r="AX3054" i="5"/>
  <c r="BA3053" i="5"/>
  <c r="AX3053" i="5"/>
  <c r="AX3052" i="5"/>
  <c r="BB3052" i="5"/>
  <c r="BA3052" i="5" s="1"/>
  <c r="CD3052" i="5"/>
  <c r="AX3051" i="5"/>
  <c r="BB3051" i="5"/>
  <c r="CD3051" i="5"/>
  <c r="CB3051" i="5"/>
  <c r="AX3050" i="5"/>
  <c r="BC3051" i="5" s="1"/>
  <c r="BB3050" i="5"/>
  <c r="BA3050" i="5" s="1"/>
  <c r="CD3050" i="5"/>
  <c r="AX3049" i="5"/>
  <c r="BB3049" i="5"/>
  <c r="CD3049" i="5"/>
  <c r="CB3049" i="5"/>
  <c r="AX3048" i="5"/>
  <c r="BB3048" i="5"/>
  <c r="BA3048" i="5" s="1"/>
  <c r="CD3048" i="5"/>
  <c r="AX3047" i="5"/>
  <c r="BB3047" i="5"/>
  <c r="CD3047" i="5"/>
  <c r="CB3047" i="5"/>
  <c r="AX3046" i="5"/>
  <c r="BB3046" i="5"/>
  <c r="BA3046" i="5" s="1"/>
  <c r="CD3046" i="5"/>
  <c r="AX3045" i="5"/>
  <c r="BB3045" i="5"/>
  <c r="CD3045" i="5"/>
  <c r="CB3045" i="5"/>
  <c r="AX3044" i="5"/>
  <c r="BC3045" i="5" s="1"/>
  <c r="BB3044" i="5"/>
  <c r="BA3044" i="5" s="1"/>
  <c r="CD3044" i="5"/>
  <c r="AX3043" i="5"/>
  <c r="BB3043" i="5"/>
  <c r="BA3043" i="5" s="1"/>
  <c r="BA3042" i="5"/>
  <c r="AX3042" i="5"/>
  <c r="BA3041" i="5"/>
  <c r="AX3041" i="5"/>
  <c r="AX3040" i="5"/>
  <c r="BB3040" i="5"/>
  <c r="BA3040" i="5" s="1"/>
  <c r="BA3039" i="5"/>
  <c r="AX3039" i="5"/>
  <c r="BA3038" i="5"/>
  <c r="AX3038" i="5"/>
  <c r="BA3037" i="5"/>
  <c r="AX3037" i="5"/>
  <c r="AX3036" i="5"/>
  <c r="BB3036" i="5"/>
  <c r="CD3036" i="5"/>
  <c r="CB3036" i="5"/>
  <c r="AX3035" i="5"/>
  <c r="BC3036" i="5" s="1"/>
  <c r="BB3035" i="5"/>
  <c r="BA3035" i="5" s="1"/>
  <c r="CD3035" i="5"/>
  <c r="CB3035" i="5"/>
  <c r="BA3034" i="5"/>
  <c r="AX3034" i="5"/>
  <c r="BA3033" i="5"/>
  <c r="AX3033" i="5"/>
  <c r="AX3032" i="5"/>
  <c r="BB3032" i="5"/>
  <c r="CD3032" i="5"/>
  <c r="CB3032" i="5"/>
  <c r="AX3031" i="5"/>
  <c r="BC3032" i="5" s="1"/>
  <c r="BB3031" i="5"/>
  <c r="BA3031" i="5" s="1"/>
  <c r="CD3031" i="5"/>
  <c r="CB3031" i="5"/>
  <c r="BA3030" i="5"/>
  <c r="AX3030" i="5"/>
  <c r="BA3029" i="5"/>
  <c r="AX3029" i="5"/>
  <c r="AX3028" i="5"/>
  <c r="BB3028" i="5"/>
  <c r="BA3028" i="5" s="1"/>
  <c r="CD3028" i="5"/>
  <c r="AX3027" i="5"/>
  <c r="BB3027" i="5"/>
  <c r="CD3027" i="5"/>
  <c r="CB3027" i="5"/>
  <c r="AX3026" i="5"/>
  <c r="BB3026" i="5"/>
  <c r="BA3026" i="5" s="1"/>
  <c r="CD3026" i="5"/>
  <c r="AX3025" i="5"/>
  <c r="BB3025" i="5"/>
  <c r="CD3025" i="5"/>
  <c r="CB3025" i="5"/>
  <c r="AX3024" i="5"/>
  <c r="BB3024" i="5"/>
  <c r="BA3024" i="5" s="1"/>
  <c r="CD3024" i="5"/>
  <c r="AX3023" i="5"/>
  <c r="BB3023" i="5"/>
  <c r="BA3023" i="5" s="1"/>
  <c r="CD3023" i="5"/>
  <c r="AX3022" i="5"/>
  <c r="BB3022" i="5"/>
  <c r="CD3022" i="5"/>
  <c r="CB3022" i="5"/>
  <c r="AX3021" i="5"/>
  <c r="BB3021" i="5"/>
  <c r="BA3021" i="5" s="1"/>
  <c r="CD3021" i="5"/>
  <c r="AX3020" i="5"/>
  <c r="BB3020" i="5"/>
  <c r="CD3020" i="5"/>
  <c r="CB3020" i="5"/>
  <c r="AX3019" i="5"/>
  <c r="BB3019" i="5"/>
  <c r="BA3019" i="5" s="1"/>
  <c r="CD3019" i="5"/>
  <c r="AX3018" i="5"/>
  <c r="BB3018" i="5"/>
  <c r="BA3018" i="5" s="1"/>
  <c r="BA3017" i="5"/>
  <c r="AX3017" i="5"/>
  <c r="BA3016" i="5"/>
  <c r="AX3016" i="5"/>
  <c r="AX3015" i="5"/>
  <c r="BB3015" i="5"/>
  <c r="BA3015" i="5" s="1"/>
  <c r="CD3015" i="5"/>
  <c r="AX3014" i="5"/>
  <c r="BB3014" i="5"/>
  <c r="CD3014" i="5"/>
  <c r="CB3014" i="5"/>
  <c r="AX3013" i="5"/>
  <c r="BB3013" i="5"/>
  <c r="BA3013" i="5" s="1"/>
  <c r="CD3013" i="5"/>
  <c r="AX3012" i="5"/>
  <c r="BB3012" i="5"/>
  <c r="CD3012" i="5"/>
  <c r="CB3012" i="5"/>
  <c r="AX3011" i="5"/>
  <c r="BB3011" i="5"/>
  <c r="BA3011" i="5" s="1"/>
  <c r="CD3011" i="5"/>
  <c r="AX3010" i="5"/>
  <c r="BB3010" i="5"/>
  <c r="CD3010" i="5"/>
  <c r="CB3010" i="5"/>
  <c r="AX3009" i="5"/>
  <c r="BC3010" i="5" s="1"/>
  <c r="BB3009" i="5"/>
  <c r="BA3009" i="5" s="1"/>
  <c r="CD3009" i="5"/>
  <c r="AX3008" i="5"/>
  <c r="BB3008" i="5"/>
  <c r="BA3008" i="5" s="1"/>
  <c r="BA3007" i="5"/>
  <c r="AX3007" i="5"/>
  <c r="BA3006" i="5"/>
  <c r="AX3006" i="5"/>
  <c r="AX3005" i="5"/>
  <c r="BB3005" i="5"/>
  <c r="BA3005" i="5" s="1"/>
  <c r="CD3005" i="5"/>
  <c r="AX3004" i="5"/>
  <c r="BB3004" i="5"/>
  <c r="CD3004" i="5"/>
  <c r="CB3004" i="5"/>
  <c r="AX3003" i="5"/>
  <c r="BB3003" i="5"/>
  <c r="BA3003" i="5" s="1"/>
  <c r="CD3003" i="5"/>
  <c r="AX3002" i="5"/>
  <c r="BB3002" i="5"/>
  <c r="CD3002" i="5"/>
  <c r="CB3002" i="5"/>
  <c r="AX3001" i="5"/>
  <c r="BB3001" i="5"/>
  <c r="BA3001" i="5" s="1"/>
  <c r="CD3001" i="5"/>
  <c r="AX3000" i="5"/>
  <c r="BB3000" i="5"/>
  <c r="CD3000" i="5"/>
  <c r="CB3000" i="5"/>
  <c r="AX2999" i="5"/>
  <c r="BC3000" i="5" s="1"/>
  <c r="BB2999" i="5"/>
  <c r="BA2999" i="5" s="1"/>
  <c r="CD2999" i="5"/>
  <c r="AX2998" i="5"/>
  <c r="BB2998" i="5"/>
  <c r="CD2998" i="5"/>
  <c r="CB2998" i="5"/>
  <c r="AX2997" i="5"/>
  <c r="BC2998" i="5" s="1"/>
  <c r="BB2997" i="5"/>
  <c r="BA2997" i="5" s="1"/>
  <c r="CD2997" i="5"/>
  <c r="AX2996" i="5"/>
  <c r="BB2996" i="5"/>
  <c r="BA2996" i="5" s="1"/>
  <c r="BA2995" i="5"/>
  <c r="AX2995" i="5"/>
  <c r="BA2994" i="5"/>
  <c r="AX2994" i="5"/>
  <c r="AX2993" i="5"/>
  <c r="BB2993" i="5"/>
  <c r="CD2993" i="5"/>
  <c r="AX2992" i="5"/>
  <c r="BB2992" i="5"/>
  <c r="CD2992" i="5"/>
  <c r="CB2992" i="5"/>
  <c r="AX2991" i="5"/>
  <c r="BC2992" i="5" s="1"/>
  <c r="BB2991" i="5"/>
  <c r="CD2991" i="5"/>
  <c r="AX2990" i="5"/>
  <c r="BB2990" i="5"/>
  <c r="CD2990" i="5"/>
  <c r="CB2990" i="5"/>
  <c r="AX2989" i="5"/>
  <c r="BB2989" i="5"/>
  <c r="CD2989" i="5"/>
  <c r="AX2988" i="5"/>
  <c r="BB2988" i="5"/>
  <c r="CD2988" i="5"/>
  <c r="CB2988" i="5"/>
  <c r="AX2987" i="5"/>
  <c r="BB2987" i="5"/>
  <c r="CD2987" i="5"/>
  <c r="AX2986" i="5"/>
  <c r="BB2986" i="5"/>
  <c r="CD2986" i="5"/>
  <c r="CB2986" i="5"/>
  <c r="AX2985" i="5"/>
  <c r="BC2986" i="5" s="1"/>
  <c r="BB2985" i="5"/>
  <c r="CD2985" i="5"/>
  <c r="AX2984" i="5"/>
  <c r="BB2984" i="5"/>
  <c r="CD2984" i="5"/>
  <c r="CB2984" i="5"/>
  <c r="AX2983" i="5"/>
  <c r="BB2983" i="5"/>
  <c r="CD2983" i="5"/>
  <c r="AX2982" i="5"/>
  <c r="BB2982" i="5"/>
  <c r="CD2982" i="5"/>
  <c r="CB2982" i="5"/>
  <c r="AX2981" i="5"/>
  <c r="BC2982" i="5" s="1"/>
  <c r="BB2981" i="5"/>
  <c r="CD2981" i="5"/>
  <c r="AX2980" i="5"/>
  <c r="BB2980" i="5"/>
  <c r="CD2980" i="5"/>
  <c r="CB2980" i="5"/>
  <c r="AX2979" i="5"/>
  <c r="BC2980" i="5" s="1"/>
  <c r="BB2979" i="5"/>
  <c r="CD2979" i="5"/>
  <c r="AX2978" i="5"/>
  <c r="BB2978" i="5"/>
  <c r="CD2978" i="5"/>
  <c r="CB2978" i="5"/>
  <c r="AX2977" i="5"/>
  <c r="BB2977" i="5"/>
  <c r="CD2977" i="5"/>
  <c r="AX2976" i="5"/>
  <c r="BB2976" i="5"/>
  <c r="CD2976" i="5"/>
  <c r="CB2976" i="5"/>
  <c r="AX2975" i="5"/>
  <c r="BC2976" i="5" s="1"/>
  <c r="BB2975" i="5"/>
  <c r="CD2975" i="5"/>
  <c r="AX2974" i="5"/>
  <c r="BB2974" i="5"/>
  <c r="AX2973" i="5"/>
  <c r="BB2973" i="5"/>
  <c r="BA2973" i="5" s="1"/>
  <c r="CD2973" i="5"/>
  <c r="AX2972" i="5"/>
  <c r="BB2972" i="5"/>
  <c r="CD2972" i="5"/>
  <c r="CB2972" i="5"/>
  <c r="AX2971" i="5"/>
  <c r="BB2971" i="5"/>
  <c r="BA2971" i="5" s="1"/>
  <c r="CD2971" i="5"/>
  <c r="AX2970" i="5"/>
  <c r="BB2970" i="5"/>
  <c r="CD2970" i="5"/>
  <c r="CB2970" i="5"/>
  <c r="AX2969" i="5"/>
  <c r="BB2969" i="5"/>
  <c r="BA2969" i="5" s="1"/>
  <c r="CD2969" i="5"/>
  <c r="AX2968" i="5"/>
  <c r="BB2968" i="5"/>
  <c r="CD2968" i="5"/>
  <c r="CB2968" i="5"/>
  <c r="AX2967" i="5"/>
  <c r="BC2968" i="5" s="1"/>
  <c r="BB2967" i="5"/>
  <c r="BA2967" i="5" s="1"/>
  <c r="CD2967" i="5"/>
  <c r="AX2966" i="5"/>
  <c r="BB2966" i="5"/>
  <c r="CD2966" i="5"/>
  <c r="CB2966" i="5"/>
  <c r="AX2965" i="5"/>
  <c r="BC2966" i="5" s="1"/>
  <c r="BB2965" i="5"/>
  <c r="BA2965" i="5" s="1"/>
  <c r="CD2965" i="5"/>
  <c r="AX2964" i="5"/>
  <c r="BB2964" i="5"/>
  <c r="CD2964" i="5"/>
  <c r="CB2964" i="5"/>
  <c r="AX2963" i="5"/>
  <c r="BC2985" i="5" s="1"/>
  <c r="BB2963" i="5"/>
  <c r="BA2963" i="5" s="1"/>
  <c r="CD2963" i="5"/>
  <c r="AX2962" i="5"/>
  <c r="BB2962" i="5"/>
  <c r="BA2962" i="5" s="1"/>
  <c r="BA2961" i="5"/>
  <c r="AX2961" i="5"/>
  <c r="BA2960" i="5"/>
  <c r="AX2960" i="5"/>
  <c r="AX2959" i="5"/>
  <c r="BB2959" i="5"/>
  <c r="BA2959" i="5" s="1"/>
  <c r="BA2958" i="5"/>
  <c r="AX2958" i="5"/>
  <c r="BA2957" i="5"/>
  <c r="AX2957" i="5"/>
  <c r="BA2956" i="5"/>
  <c r="AX2956" i="5"/>
  <c r="AX2955" i="5"/>
  <c r="BB2955" i="5"/>
  <c r="BA2955" i="5" s="1"/>
  <c r="BA2954" i="5"/>
  <c r="AX2954" i="5"/>
  <c r="BA2953" i="5"/>
  <c r="AX2953" i="5"/>
  <c r="BA2952" i="5"/>
  <c r="AX2952" i="5"/>
  <c r="BA2951" i="5"/>
  <c r="AX2951" i="5"/>
  <c r="AX2950" i="5"/>
  <c r="AX2949" i="5"/>
  <c r="BB2949" i="5"/>
  <c r="BA2949" i="5" s="1"/>
  <c r="BA2948" i="5"/>
  <c r="AX2948" i="5"/>
  <c r="BA2947" i="5"/>
  <c r="AX2947" i="5"/>
  <c r="BA2946" i="5"/>
  <c r="AX2946" i="5"/>
  <c r="AX2945" i="5"/>
  <c r="BB2945" i="5"/>
  <c r="CD2945" i="5"/>
  <c r="CB2945" i="5"/>
  <c r="AX2944" i="5"/>
  <c r="BC2945" i="5" s="1"/>
  <c r="BB2944" i="5"/>
  <c r="BA2944" i="5" s="1"/>
  <c r="CD2944" i="5"/>
  <c r="AX2943" i="5"/>
  <c r="BB2943" i="5"/>
  <c r="BA2943" i="5" s="1"/>
  <c r="CD2943" i="5"/>
  <c r="AX2942" i="5"/>
  <c r="BB2942" i="5"/>
  <c r="BA2942" i="5" s="1"/>
  <c r="CD2942" i="5"/>
  <c r="AX2941" i="5"/>
  <c r="BB2941" i="5"/>
  <c r="BA2941" i="5" s="1"/>
  <c r="CD2941" i="5"/>
  <c r="AX2940" i="5"/>
  <c r="BB2940" i="5"/>
  <c r="BA2940" i="5" s="1"/>
  <c r="AX2939" i="5"/>
  <c r="BB2939" i="5"/>
  <c r="BA2939" i="5" s="1"/>
  <c r="CD2939" i="5"/>
  <c r="AX2938" i="5"/>
  <c r="BB2938" i="5"/>
  <c r="CD2938" i="5"/>
  <c r="CB2938" i="5"/>
  <c r="AX2937" i="5"/>
  <c r="BC2938" i="5" s="1"/>
  <c r="BB2937" i="5"/>
  <c r="BA2937" i="5" s="1"/>
  <c r="CD2937" i="5"/>
  <c r="AX2936" i="5"/>
  <c r="BB2936" i="5"/>
  <c r="BA2936" i="5" s="1"/>
  <c r="CD2936" i="5"/>
  <c r="AX2935" i="5"/>
  <c r="BB2935" i="5"/>
  <c r="BA2935" i="5" s="1"/>
  <c r="CD2935" i="5"/>
  <c r="AX2934" i="5"/>
  <c r="BB2934" i="5"/>
  <c r="BA2934" i="5" s="1"/>
  <c r="CD2934" i="5"/>
  <c r="AX2933" i="5"/>
  <c r="BB2933" i="5"/>
  <c r="BA2933" i="5" s="1"/>
  <c r="CD2933" i="5"/>
  <c r="AX2932" i="5"/>
  <c r="BB2932" i="5"/>
  <c r="BA2932" i="5" s="1"/>
  <c r="CD2932" i="5"/>
  <c r="AX2931" i="5"/>
  <c r="BB2931" i="5"/>
  <c r="BA2931" i="5" s="1"/>
  <c r="BA2930" i="5"/>
  <c r="AX2930" i="5"/>
  <c r="BA2929" i="5"/>
  <c r="AX2929" i="5"/>
  <c r="BA2928" i="5"/>
  <c r="AX2928" i="5"/>
  <c r="AX2927" i="5"/>
  <c r="BB2927" i="5"/>
  <c r="BA2927" i="5" s="1"/>
  <c r="CD2927" i="5"/>
  <c r="AX2926" i="5"/>
  <c r="BB2926" i="5"/>
  <c r="CD2926" i="5"/>
  <c r="CB2926" i="5"/>
  <c r="AX2925" i="5"/>
  <c r="BC2926" i="5" s="1"/>
  <c r="BB2925" i="5"/>
  <c r="BA2925" i="5" s="1"/>
  <c r="CD2925" i="5"/>
  <c r="AX2924" i="5"/>
  <c r="BB2924" i="5"/>
  <c r="CD2924" i="5"/>
  <c r="CB2924" i="5"/>
  <c r="AX2923" i="5"/>
  <c r="BB2923" i="5"/>
  <c r="BA2923" i="5" s="1"/>
  <c r="CD2923" i="5"/>
  <c r="AX2922" i="5"/>
  <c r="BB2922" i="5"/>
  <c r="CD2922" i="5"/>
  <c r="CB2922" i="5"/>
  <c r="AX2921" i="5"/>
  <c r="BB2921" i="5"/>
  <c r="BA2921" i="5" s="1"/>
  <c r="CD2921" i="5"/>
  <c r="AX2920" i="5"/>
  <c r="BB2920" i="5"/>
  <c r="CD2920" i="5"/>
  <c r="CB2920" i="5"/>
  <c r="AX2919" i="5"/>
  <c r="BC2920" i="5" s="1"/>
  <c r="BB2919" i="5"/>
  <c r="BA2919" i="5" s="1"/>
  <c r="CD2919" i="5"/>
  <c r="AX2918" i="5"/>
  <c r="BB2918" i="5"/>
  <c r="CD2918" i="5"/>
  <c r="CB2918" i="5"/>
  <c r="AX2917" i="5"/>
  <c r="BC2918" i="5" s="1"/>
  <c r="BB2917" i="5"/>
  <c r="BA2917" i="5" s="1"/>
  <c r="CD2917" i="5"/>
  <c r="AX2916" i="5"/>
  <c r="BB2916" i="5"/>
  <c r="CD2916" i="5"/>
  <c r="CB2916" i="5"/>
  <c r="AX2915" i="5"/>
  <c r="BB2915" i="5"/>
  <c r="BA2915" i="5" s="1"/>
  <c r="CD2915" i="5"/>
  <c r="AX2914" i="5"/>
  <c r="BB2914" i="5"/>
  <c r="CD2914" i="5"/>
  <c r="CB2914" i="5"/>
  <c r="AX2913" i="5"/>
  <c r="BB2913" i="5"/>
  <c r="BA2913" i="5" s="1"/>
  <c r="CD2913" i="5"/>
  <c r="AX2912" i="5"/>
  <c r="BB2912" i="5"/>
  <c r="CD2912" i="5"/>
  <c r="CB2912" i="5"/>
  <c r="AX2911" i="5"/>
  <c r="BC2912" i="5" s="1"/>
  <c r="BB2911" i="5"/>
  <c r="BA2911" i="5" s="1"/>
  <c r="CD2911" i="5"/>
  <c r="AX2910" i="5"/>
  <c r="BB2910" i="5"/>
  <c r="CD2910" i="5"/>
  <c r="CB2910" i="5"/>
  <c r="AX2909" i="5"/>
  <c r="BC2910" i="5" s="1"/>
  <c r="BB2909" i="5"/>
  <c r="BA2909" i="5" s="1"/>
  <c r="CD2909" i="5"/>
  <c r="AX2908" i="5"/>
  <c r="BB2908" i="5"/>
  <c r="CD2908" i="5"/>
  <c r="CB2908" i="5"/>
  <c r="AX2907" i="5"/>
  <c r="BB2907" i="5"/>
  <c r="BA2907" i="5" s="1"/>
  <c r="CD2907" i="5"/>
  <c r="AX2906" i="5"/>
  <c r="BB2906" i="5"/>
  <c r="CD2906" i="5"/>
  <c r="CB2906" i="5"/>
  <c r="AX2905" i="5"/>
  <c r="BB2905" i="5"/>
  <c r="BA2905" i="5" s="1"/>
  <c r="CD2905" i="5"/>
  <c r="AX2904" i="5"/>
  <c r="BB2904" i="5"/>
  <c r="CD2904" i="5"/>
  <c r="CB2904" i="5"/>
  <c r="AX2903" i="5"/>
  <c r="BC2904" i="5" s="1"/>
  <c r="BB2903" i="5"/>
  <c r="BA2903" i="5" s="1"/>
  <c r="CD2903" i="5"/>
  <c r="AX2902" i="5"/>
  <c r="BB2902" i="5"/>
  <c r="CD2902" i="5"/>
  <c r="CB2902" i="5"/>
  <c r="AX2901" i="5"/>
  <c r="BC2902" i="5" s="1"/>
  <c r="BB2901" i="5"/>
  <c r="BA2901" i="5" s="1"/>
  <c r="CD2901" i="5"/>
  <c r="AX2900" i="5"/>
  <c r="BB2900" i="5"/>
  <c r="CD2900" i="5"/>
  <c r="CB2900" i="5"/>
  <c r="AX2899" i="5"/>
  <c r="BB2899" i="5"/>
  <c r="BA2899" i="5" s="1"/>
  <c r="CD2899" i="5"/>
  <c r="AX2898" i="5"/>
  <c r="BB2898" i="5"/>
  <c r="CD2898" i="5"/>
  <c r="CB2898" i="5"/>
  <c r="AX2897" i="5"/>
  <c r="BB2897" i="5"/>
  <c r="BA2897" i="5" s="1"/>
  <c r="CD2897" i="5"/>
  <c r="AX2896" i="5"/>
  <c r="BB2896" i="5"/>
  <c r="CD2896" i="5"/>
  <c r="CB2896" i="5"/>
  <c r="AX2895" i="5"/>
  <c r="BC2896" i="5" s="1"/>
  <c r="BB2895" i="5"/>
  <c r="BA2895" i="5" s="1"/>
  <c r="CD2895" i="5"/>
  <c r="AX2894" i="5"/>
  <c r="BB2894" i="5"/>
  <c r="CD2894" i="5"/>
  <c r="CB2894" i="5"/>
  <c r="AX2893" i="5"/>
  <c r="BC2894" i="5" s="1"/>
  <c r="BB2893" i="5"/>
  <c r="BA2893" i="5" s="1"/>
  <c r="CD2893" i="5"/>
  <c r="AX2892" i="5"/>
  <c r="BB2892" i="5"/>
  <c r="CD2892" i="5"/>
  <c r="CB2892" i="5"/>
  <c r="AX2891" i="5"/>
  <c r="BB2891" i="5"/>
  <c r="BA2891" i="5" s="1"/>
  <c r="CD2891" i="5"/>
  <c r="AX2890" i="5"/>
  <c r="BB2890" i="5"/>
  <c r="CD2890" i="5"/>
  <c r="CB2890" i="5"/>
  <c r="AX2889" i="5"/>
  <c r="BB2889" i="5"/>
  <c r="BA2889" i="5" s="1"/>
  <c r="CD2889" i="5"/>
  <c r="AX2888" i="5"/>
  <c r="BB2888" i="5"/>
  <c r="CD2888" i="5"/>
  <c r="CB2888" i="5"/>
  <c r="AX2887" i="5"/>
  <c r="BC2888" i="5" s="1"/>
  <c r="BB2887" i="5"/>
  <c r="BA2887" i="5" s="1"/>
  <c r="CD2887" i="5"/>
  <c r="AX2886" i="5"/>
  <c r="BB2886" i="5"/>
  <c r="CD2886" i="5"/>
  <c r="CB2886" i="5"/>
  <c r="AX2885" i="5"/>
  <c r="BC2886" i="5" s="1"/>
  <c r="BB2885" i="5"/>
  <c r="BA2885" i="5" s="1"/>
  <c r="CD2885" i="5"/>
  <c r="AX2884" i="5"/>
  <c r="BB2884" i="5"/>
  <c r="BA2884" i="5" s="1"/>
  <c r="AX2883" i="5"/>
  <c r="BB2883" i="5"/>
  <c r="BA2883" i="5" s="1"/>
  <c r="CD2883" i="5"/>
  <c r="AX2882" i="5"/>
  <c r="BB2882" i="5"/>
  <c r="CD2882" i="5"/>
  <c r="CB2882" i="5"/>
  <c r="AX2881" i="5"/>
  <c r="BB2881" i="5"/>
  <c r="BA2881" i="5" s="1"/>
  <c r="CD2881" i="5"/>
  <c r="AX2880" i="5"/>
  <c r="BB2880" i="5"/>
  <c r="BA2880" i="5" s="1"/>
  <c r="CD2880" i="5"/>
  <c r="AX2879" i="5"/>
  <c r="BB2879" i="5"/>
  <c r="BA2879" i="5" s="1"/>
  <c r="CD2879" i="5"/>
  <c r="AX2878" i="5"/>
  <c r="BB2878" i="5"/>
  <c r="BA2878" i="5" s="1"/>
  <c r="CD2878" i="5"/>
  <c r="AX2877" i="5"/>
  <c r="BB2877" i="5"/>
  <c r="BA2877" i="5" s="1"/>
  <c r="CD2877" i="5"/>
  <c r="AX2876" i="5"/>
  <c r="BB2876" i="5"/>
  <c r="BA2876" i="5" s="1"/>
  <c r="CD2876" i="5"/>
  <c r="AX2875" i="5"/>
  <c r="BB2875" i="5"/>
  <c r="BA2875" i="5" s="1"/>
  <c r="CD2875" i="5"/>
  <c r="AX2874" i="5"/>
  <c r="BB2874" i="5"/>
  <c r="BA2874" i="5" s="1"/>
  <c r="CD2874" i="5"/>
  <c r="AX2873" i="5"/>
  <c r="BB2873" i="5"/>
  <c r="BA2873" i="5" s="1"/>
  <c r="CD2873" i="5"/>
  <c r="AX2872" i="5"/>
  <c r="BB2872" i="5"/>
  <c r="BA2872" i="5" s="1"/>
  <c r="CD2872" i="5"/>
  <c r="AX2871" i="5"/>
  <c r="BB2871" i="5"/>
  <c r="BA2871" i="5" s="1"/>
  <c r="CD2871" i="5"/>
  <c r="AX2870" i="5"/>
  <c r="BB2870" i="5"/>
  <c r="BA2870" i="5" s="1"/>
  <c r="CD2870" i="5"/>
  <c r="AX2869" i="5"/>
  <c r="BB2869" i="5"/>
  <c r="BA2869" i="5" s="1"/>
  <c r="BA2868" i="5"/>
  <c r="AX2868" i="5"/>
  <c r="BA2867" i="5"/>
  <c r="AX2867" i="5"/>
  <c r="AX2866" i="5"/>
  <c r="BB2866" i="5"/>
  <c r="BA2866" i="5" s="1"/>
  <c r="CD2866" i="5"/>
  <c r="AX2865" i="5"/>
  <c r="BB2865" i="5"/>
  <c r="BA2865" i="5" s="1"/>
  <c r="CD2865" i="5"/>
  <c r="AX2864" i="5"/>
  <c r="BB2864" i="5"/>
  <c r="BA2864" i="5" s="1"/>
  <c r="CD2864" i="5"/>
  <c r="AX2863" i="5"/>
  <c r="BB2863" i="5"/>
  <c r="BA2863" i="5" s="1"/>
  <c r="CD2863" i="5"/>
  <c r="AX2862" i="5"/>
  <c r="BB2862" i="5"/>
  <c r="BA2862" i="5" s="1"/>
  <c r="CD2862" i="5"/>
  <c r="AX2861" i="5"/>
  <c r="BB2861" i="5"/>
  <c r="BA2861" i="5" s="1"/>
  <c r="BA2860" i="5"/>
  <c r="AX2860" i="5"/>
  <c r="BA2859" i="5"/>
  <c r="AX2859" i="5"/>
  <c r="BA2858" i="5"/>
  <c r="AX2858" i="5"/>
  <c r="AX2857" i="5"/>
  <c r="BB2857" i="5"/>
  <c r="CD2857" i="5"/>
  <c r="CB2857" i="5"/>
  <c r="AX2856" i="5"/>
  <c r="BB2856" i="5"/>
  <c r="CD2856" i="5"/>
  <c r="AX2855" i="5"/>
  <c r="BB2855" i="5"/>
  <c r="CD2855" i="5"/>
  <c r="AX2854" i="5"/>
  <c r="BB2854" i="5"/>
  <c r="CD2854" i="5"/>
  <c r="AX2853" i="5"/>
  <c r="BB2853" i="5"/>
  <c r="CD2853" i="5"/>
  <c r="AX2852" i="5"/>
  <c r="BB2852" i="5"/>
  <c r="CD2852" i="5"/>
  <c r="AX2851" i="5"/>
  <c r="BB2851" i="5"/>
  <c r="CD2851" i="5"/>
  <c r="AX2850" i="5"/>
  <c r="BB2850" i="5"/>
  <c r="CD2850" i="5"/>
  <c r="AX2849" i="5"/>
  <c r="BB2849" i="5"/>
  <c r="CD2849" i="5"/>
  <c r="AX2848" i="5"/>
  <c r="BB2848" i="5"/>
  <c r="CD2848" i="5"/>
  <c r="AX2847" i="5"/>
  <c r="BB2847" i="5"/>
  <c r="CD2847" i="5"/>
  <c r="AX2846" i="5"/>
  <c r="BB2846" i="5"/>
  <c r="CD2846" i="5"/>
  <c r="AX2845" i="5"/>
  <c r="BB2845" i="5"/>
  <c r="CD2845" i="5"/>
  <c r="AX2844" i="5"/>
  <c r="BB2844" i="5"/>
  <c r="CD2844" i="5"/>
  <c r="AX2843" i="5"/>
  <c r="BB2843" i="5"/>
  <c r="CD2843" i="5"/>
  <c r="AX2842" i="5"/>
  <c r="BB2842" i="5"/>
  <c r="CD2842" i="5"/>
  <c r="AX2841" i="5"/>
  <c r="BB2841" i="5"/>
  <c r="CD2841" i="5"/>
  <c r="AX2840" i="5"/>
  <c r="BB2840" i="5"/>
  <c r="CD2840" i="5"/>
  <c r="AX2839" i="5"/>
  <c r="BB2839" i="5"/>
  <c r="AX2838" i="5"/>
  <c r="BB2838" i="5"/>
  <c r="CD2838" i="5"/>
  <c r="CB2838" i="5"/>
  <c r="AX2837" i="5"/>
  <c r="BB2837" i="5"/>
  <c r="CD2837" i="5"/>
  <c r="AX2836" i="5"/>
  <c r="BB2836" i="5"/>
  <c r="CD2836" i="5"/>
  <c r="AX2835" i="5"/>
  <c r="BB2835" i="5"/>
  <c r="CD2835" i="5"/>
  <c r="AX2834" i="5"/>
  <c r="BB2834" i="5"/>
  <c r="CD2834" i="5"/>
  <c r="AX2833" i="5"/>
  <c r="BB2833" i="5"/>
  <c r="CD2833" i="5"/>
  <c r="AX2832" i="5"/>
  <c r="BB2832" i="5"/>
  <c r="CD2832" i="5"/>
  <c r="AX2831" i="5"/>
  <c r="BB2831" i="5"/>
  <c r="AX2830" i="5"/>
  <c r="BB2830" i="5"/>
  <c r="CD2830" i="5"/>
  <c r="CB2830" i="5"/>
  <c r="AX2829" i="5"/>
  <c r="BB2829" i="5"/>
  <c r="CD2829" i="5"/>
  <c r="AX2828" i="5"/>
  <c r="BB2828" i="5"/>
  <c r="CD2828" i="5"/>
  <c r="AX2827" i="5"/>
  <c r="BB2827" i="5"/>
  <c r="CD2827" i="5"/>
  <c r="AX2826" i="5"/>
  <c r="BB2826" i="5"/>
  <c r="CD2826" i="5"/>
  <c r="AX2825" i="5"/>
  <c r="BB2825" i="5"/>
  <c r="CD2825" i="5"/>
  <c r="AX2824" i="5"/>
  <c r="BB2824" i="5"/>
  <c r="AX2823" i="5"/>
  <c r="BB2823" i="5"/>
  <c r="CD2823" i="5"/>
  <c r="CB2823" i="5"/>
  <c r="AX2822" i="5"/>
  <c r="BC2823" i="5" s="1"/>
  <c r="BB2822" i="5"/>
  <c r="CD2822" i="5"/>
  <c r="AX2821" i="5"/>
  <c r="BB2821" i="5"/>
  <c r="CD2821" i="5"/>
  <c r="AX2820" i="5"/>
  <c r="BB2820" i="5"/>
  <c r="CD2820" i="5"/>
  <c r="AX2819" i="5"/>
  <c r="BB2819" i="5"/>
  <c r="CD2819" i="5"/>
  <c r="AX2818" i="5"/>
  <c r="BB2818" i="5"/>
  <c r="CD2818" i="5"/>
  <c r="AX2817" i="5"/>
  <c r="BB2817" i="5"/>
  <c r="CD2817" i="5"/>
  <c r="AX2816" i="5"/>
  <c r="BB2816" i="5"/>
  <c r="CD2816" i="5"/>
  <c r="AX2815" i="5"/>
  <c r="BB2815" i="5"/>
  <c r="AX2814" i="5"/>
  <c r="BB2814" i="5"/>
  <c r="CD2814" i="5"/>
  <c r="CB2814" i="5"/>
  <c r="AX2813" i="5"/>
  <c r="BB2813" i="5"/>
  <c r="CD2813" i="5"/>
  <c r="AX2812" i="5"/>
  <c r="BB2812" i="5"/>
  <c r="CD2812" i="5"/>
  <c r="AX2811" i="5"/>
  <c r="BB2811" i="5"/>
  <c r="CD2811" i="5"/>
  <c r="AX2810" i="5"/>
  <c r="BB2810" i="5"/>
  <c r="CD2810" i="5"/>
  <c r="AX2809" i="5"/>
  <c r="BB2809" i="5"/>
  <c r="CD2809" i="5"/>
  <c r="AX2808" i="5"/>
  <c r="BB2808" i="5"/>
  <c r="CD2808" i="5"/>
  <c r="CB2808" i="5"/>
  <c r="AX2807" i="5"/>
  <c r="BB2807" i="5"/>
  <c r="CD2807" i="5"/>
  <c r="AX2806" i="5"/>
  <c r="BB2806" i="5"/>
  <c r="CD2806" i="5"/>
  <c r="AX2805" i="5"/>
  <c r="BB2805" i="5"/>
  <c r="CD2805" i="5"/>
  <c r="AX2804" i="5"/>
  <c r="BB2804" i="5"/>
  <c r="CD2804" i="5"/>
  <c r="AX2803" i="5"/>
  <c r="BB2803" i="5"/>
  <c r="CD2803" i="5"/>
  <c r="AX2802" i="5"/>
  <c r="BB2802" i="5"/>
  <c r="CD2802" i="5"/>
  <c r="AX2801" i="5"/>
  <c r="BB2801" i="5"/>
  <c r="CD2801" i="5"/>
  <c r="AX2800" i="5"/>
  <c r="BB2800" i="5"/>
  <c r="CD2800" i="5"/>
  <c r="AX2799" i="5"/>
  <c r="BB2799" i="5"/>
  <c r="CD2799" i="5"/>
  <c r="AX2798" i="5"/>
  <c r="BB2798" i="5"/>
  <c r="CD2798" i="5"/>
  <c r="AX2797" i="5"/>
  <c r="BB2797" i="5"/>
  <c r="CD2797" i="5"/>
  <c r="AX2796" i="5"/>
  <c r="BB2796" i="5"/>
  <c r="CD2796" i="5"/>
  <c r="AX2795" i="5"/>
  <c r="BB2795" i="5"/>
  <c r="CD2795" i="5"/>
  <c r="AX2794" i="5"/>
  <c r="BB2794" i="5"/>
  <c r="CD2794" i="5"/>
  <c r="AX2793" i="5"/>
  <c r="BB2793" i="5"/>
  <c r="AX2792" i="5"/>
  <c r="BB2792" i="5"/>
  <c r="CD2792" i="5"/>
  <c r="CB2792" i="5"/>
  <c r="AX2791" i="5"/>
  <c r="BB2791" i="5"/>
  <c r="CD2791" i="5"/>
  <c r="AX2790" i="5"/>
  <c r="BB2790" i="5"/>
  <c r="CD2790" i="5"/>
  <c r="AX2789" i="5"/>
  <c r="BB2789" i="5"/>
  <c r="CD2789" i="5"/>
  <c r="AX2788" i="5"/>
  <c r="BB2788" i="5"/>
  <c r="CD2788" i="5"/>
  <c r="AX2787" i="5"/>
  <c r="BB2787" i="5"/>
  <c r="CD2787" i="5"/>
  <c r="AX2786" i="5"/>
  <c r="BB2786" i="5"/>
  <c r="CD2786" i="5"/>
  <c r="AX2785" i="5"/>
  <c r="BB2785" i="5"/>
  <c r="CD2785" i="5"/>
  <c r="AX2784" i="5"/>
  <c r="BB2784" i="5"/>
  <c r="AX2783" i="5"/>
  <c r="BB2783" i="5"/>
  <c r="CD2783" i="5"/>
  <c r="CB2783" i="5"/>
  <c r="AX2782" i="5"/>
  <c r="BC2783" i="5" s="1"/>
  <c r="BB2782" i="5"/>
  <c r="CD2782" i="5"/>
  <c r="AX2781" i="5"/>
  <c r="BB2781" i="5"/>
  <c r="CD2781" i="5"/>
  <c r="AX2780" i="5"/>
  <c r="BB2780" i="5"/>
  <c r="CD2780" i="5"/>
  <c r="AX2779" i="5"/>
  <c r="BB2779" i="5"/>
  <c r="CD2779" i="5"/>
  <c r="AX2778" i="5"/>
  <c r="BB2778" i="5"/>
  <c r="CD2778" i="5"/>
  <c r="AX2777" i="5"/>
  <c r="BB2777" i="5"/>
  <c r="CD2777" i="5"/>
  <c r="CB2777" i="5"/>
  <c r="AX2776" i="5"/>
  <c r="BC2777" i="5" s="1"/>
  <c r="BB2776" i="5"/>
  <c r="CD2776" i="5"/>
  <c r="AX2775" i="5"/>
  <c r="BB2775" i="5"/>
  <c r="CD2775" i="5"/>
  <c r="AX2774" i="5"/>
  <c r="BB2774" i="5"/>
  <c r="CD2774" i="5"/>
  <c r="AX2773" i="5"/>
  <c r="BB2773" i="5"/>
  <c r="CD2773" i="5"/>
  <c r="AX2772" i="5"/>
  <c r="BB2772" i="5"/>
  <c r="CD2772" i="5"/>
  <c r="AX2771" i="5"/>
  <c r="BB2771" i="5"/>
  <c r="CD2771" i="5"/>
  <c r="AX2770" i="5"/>
  <c r="BB2770" i="5"/>
  <c r="CD2770" i="5"/>
  <c r="AX2769" i="5"/>
  <c r="BB2769" i="5"/>
  <c r="CD2769" i="5"/>
  <c r="AX2768" i="5"/>
  <c r="BB2768" i="5"/>
  <c r="CD2768" i="5"/>
  <c r="AX2767" i="5"/>
  <c r="BB2767" i="5"/>
  <c r="CD2767" i="5"/>
  <c r="AX2766" i="5"/>
  <c r="BB2766" i="5"/>
  <c r="CD2766" i="5"/>
  <c r="AX2765" i="5"/>
  <c r="BB2765" i="5"/>
  <c r="CD2765" i="5"/>
  <c r="AX2764" i="5"/>
  <c r="BB2764" i="5"/>
  <c r="CD2764" i="5"/>
  <c r="AX2763" i="5"/>
  <c r="BB2763" i="5"/>
  <c r="CD2763" i="5"/>
  <c r="AX2762" i="5"/>
  <c r="BB2762" i="5"/>
  <c r="AX2761" i="5"/>
  <c r="BB2761" i="5"/>
  <c r="CD2761" i="5"/>
  <c r="CB2761" i="5"/>
  <c r="AX2760" i="5"/>
  <c r="BC2761" i="5" s="1"/>
  <c r="BB2760" i="5"/>
  <c r="CD2760" i="5"/>
  <c r="AX2759" i="5"/>
  <c r="BB2759" i="5"/>
  <c r="CD2759" i="5"/>
  <c r="AX2758" i="5"/>
  <c r="BB2758" i="5"/>
  <c r="CD2758" i="5"/>
  <c r="AX2757" i="5"/>
  <c r="BB2757" i="5"/>
  <c r="CD2757" i="5"/>
  <c r="AX2756" i="5"/>
  <c r="BB2756" i="5"/>
  <c r="CD2756" i="5"/>
  <c r="AX2755" i="5"/>
  <c r="BB2755" i="5"/>
  <c r="CD2755" i="5"/>
  <c r="AX2754" i="5"/>
  <c r="BB2754" i="5"/>
  <c r="CD2754" i="5"/>
  <c r="AX2753" i="5"/>
  <c r="BB2753" i="5"/>
  <c r="AX2752" i="5"/>
  <c r="BB2752" i="5"/>
  <c r="CD2752" i="5"/>
  <c r="CB2752" i="5"/>
  <c r="AX2751" i="5"/>
  <c r="BC2752" i="5" s="1"/>
  <c r="BB2751" i="5"/>
  <c r="CD2751" i="5"/>
  <c r="AX2750" i="5"/>
  <c r="BB2750" i="5"/>
  <c r="CD2750" i="5"/>
  <c r="AX2749" i="5"/>
  <c r="BB2749" i="5"/>
  <c r="CD2749" i="5"/>
  <c r="AX2748" i="5"/>
  <c r="BB2748" i="5"/>
  <c r="CD2748" i="5"/>
  <c r="AX2747" i="5"/>
  <c r="BB2747" i="5"/>
  <c r="CD2747" i="5"/>
  <c r="AX2746" i="5"/>
  <c r="BB2746" i="5"/>
  <c r="CD2746" i="5"/>
  <c r="AX2745" i="5"/>
  <c r="BB2745" i="5"/>
  <c r="CD2745" i="5"/>
  <c r="CB2745" i="5"/>
  <c r="AX2744" i="5"/>
  <c r="BC2745" i="5" s="1"/>
  <c r="BB2744" i="5"/>
  <c r="CD2744" i="5"/>
  <c r="AX2743" i="5"/>
  <c r="BB2743" i="5"/>
  <c r="CD2743" i="5"/>
  <c r="AX2742" i="5"/>
  <c r="BB2742" i="5"/>
  <c r="CD2742" i="5"/>
  <c r="AX2741" i="5"/>
  <c r="BB2741" i="5"/>
  <c r="CD2741" i="5"/>
  <c r="AX2740" i="5"/>
  <c r="BB2740" i="5"/>
  <c r="CD2740" i="5"/>
  <c r="AX2739" i="5"/>
  <c r="BB2739" i="5"/>
  <c r="CD2739" i="5"/>
  <c r="AX2738" i="5"/>
  <c r="BB2738" i="5"/>
  <c r="CD2738" i="5"/>
  <c r="AX2737" i="5"/>
  <c r="BB2737" i="5"/>
  <c r="CD2737" i="5"/>
  <c r="AX2736" i="5"/>
  <c r="BB2736" i="5"/>
  <c r="CD2736" i="5"/>
  <c r="AX2735" i="5"/>
  <c r="BB2735" i="5"/>
  <c r="CD2735" i="5"/>
  <c r="AX2734" i="5"/>
  <c r="BB2734" i="5"/>
  <c r="CD2734" i="5"/>
  <c r="AX2733" i="5"/>
  <c r="BB2733" i="5"/>
  <c r="CD2733" i="5"/>
  <c r="AX2732" i="5"/>
  <c r="BB2732" i="5"/>
  <c r="CD2732" i="5"/>
  <c r="AX2731" i="5"/>
  <c r="BB2731" i="5"/>
  <c r="CD2731" i="5"/>
  <c r="AX2730" i="5"/>
  <c r="BB2730" i="5"/>
  <c r="CD2730" i="5"/>
  <c r="AX2729" i="5"/>
  <c r="BB2729" i="5"/>
  <c r="AX2728" i="5"/>
  <c r="BB2728" i="5"/>
  <c r="CD2728" i="5"/>
  <c r="CB2728" i="5"/>
  <c r="AX2727" i="5"/>
  <c r="BB2727" i="5"/>
  <c r="CD2727" i="5"/>
  <c r="AX2726" i="5"/>
  <c r="BB2726" i="5"/>
  <c r="CD2726" i="5"/>
  <c r="AX2725" i="5"/>
  <c r="BB2725" i="5"/>
  <c r="CD2725" i="5"/>
  <c r="AX2724" i="5"/>
  <c r="BB2724" i="5"/>
  <c r="CD2724" i="5"/>
  <c r="AX2723" i="5"/>
  <c r="BB2723" i="5"/>
  <c r="CD2723" i="5"/>
  <c r="AX2722" i="5"/>
  <c r="BB2722" i="5"/>
  <c r="CD2722" i="5"/>
  <c r="AX2721" i="5"/>
  <c r="BB2721" i="5"/>
  <c r="AX2720" i="5"/>
  <c r="BB2720" i="5"/>
  <c r="CD2720" i="5"/>
  <c r="CB2720" i="5"/>
  <c r="AX2719" i="5"/>
  <c r="BB2719" i="5"/>
  <c r="CD2719" i="5"/>
  <c r="AX2718" i="5"/>
  <c r="BB2718" i="5"/>
  <c r="CD2718" i="5"/>
  <c r="AX2717" i="5"/>
  <c r="BB2717" i="5"/>
  <c r="CD2717" i="5"/>
  <c r="AX2716" i="5"/>
  <c r="BB2716" i="5"/>
  <c r="CD2716" i="5"/>
  <c r="AX2715" i="5"/>
  <c r="BB2715" i="5"/>
  <c r="CD2715" i="5"/>
  <c r="AX2714" i="5"/>
  <c r="BB2714" i="5"/>
  <c r="CD2714" i="5"/>
  <c r="AX2713" i="5"/>
  <c r="BB2713" i="5"/>
  <c r="CD2713" i="5"/>
  <c r="AX2712" i="5"/>
  <c r="BB2712" i="5"/>
  <c r="CD2712" i="5"/>
  <c r="AX2711" i="5"/>
  <c r="BB2711" i="5"/>
  <c r="CD2711" i="5"/>
  <c r="AX2710" i="5"/>
  <c r="BB2710" i="5"/>
  <c r="CD2710" i="5"/>
  <c r="AX2709" i="5"/>
  <c r="BB2709" i="5"/>
  <c r="CD2709" i="5"/>
  <c r="AX2708" i="5"/>
  <c r="BB2708" i="5"/>
  <c r="CD2708" i="5"/>
  <c r="AX2707" i="5"/>
  <c r="BB2707" i="5"/>
  <c r="CD2707" i="5"/>
  <c r="AX2706" i="5"/>
  <c r="BB2706" i="5"/>
  <c r="CD2706" i="5"/>
  <c r="AX2705" i="5"/>
  <c r="BB2705" i="5"/>
  <c r="CD2705" i="5"/>
  <c r="AX2704" i="5"/>
  <c r="BB2704" i="5"/>
  <c r="CD2704" i="5"/>
  <c r="AX2703" i="5"/>
  <c r="BB2703" i="5"/>
  <c r="CD2703" i="5"/>
  <c r="AX2702" i="5"/>
  <c r="BB2702" i="5"/>
  <c r="CD2702" i="5"/>
  <c r="AX2701" i="5"/>
  <c r="BB2701" i="5"/>
  <c r="CD2701" i="5"/>
  <c r="AX2700" i="5"/>
  <c r="BB2700" i="5"/>
  <c r="CD2700" i="5"/>
  <c r="AX2699" i="5"/>
  <c r="BB2699" i="5"/>
  <c r="CD2699" i="5"/>
  <c r="AX2698" i="5"/>
  <c r="BB2698" i="5"/>
  <c r="AX2697" i="5"/>
  <c r="BB2697" i="5"/>
  <c r="CD2697" i="5"/>
  <c r="CB2697" i="5"/>
  <c r="AX2696" i="5"/>
  <c r="BB2696" i="5"/>
  <c r="CD2696" i="5"/>
  <c r="AX2695" i="5"/>
  <c r="BB2695" i="5"/>
  <c r="CD2695" i="5"/>
  <c r="AX2694" i="5"/>
  <c r="BB2694" i="5"/>
  <c r="CD2694" i="5"/>
  <c r="AX2693" i="5"/>
  <c r="BB2693" i="5"/>
  <c r="CD2693" i="5"/>
  <c r="AX2692" i="5"/>
  <c r="BB2692" i="5"/>
  <c r="CD2692" i="5"/>
  <c r="AX2691" i="5"/>
  <c r="BB2691" i="5"/>
  <c r="AX2690" i="5"/>
  <c r="BB2690" i="5"/>
  <c r="CD2690" i="5"/>
  <c r="CB2690" i="5"/>
  <c r="AX2689" i="5"/>
  <c r="BB2689" i="5"/>
  <c r="CD2689" i="5"/>
  <c r="AX2688" i="5"/>
  <c r="BC2836" i="5" s="1"/>
  <c r="BB2688" i="5"/>
  <c r="CD2688" i="5"/>
  <c r="AX2687" i="5"/>
  <c r="BB2687" i="5"/>
  <c r="CD2687" i="5"/>
  <c r="AX2686" i="5"/>
  <c r="BB2686" i="5"/>
  <c r="CD2686" i="5"/>
  <c r="AX2685" i="5"/>
  <c r="BC2738" i="5" s="1"/>
  <c r="BB2685" i="5"/>
  <c r="CD2685" i="5"/>
  <c r="AX2684" i="5"/>
  <c r="BC2719" i="5" s="1"/>
  <c r="BB2684" i="5"/>
  <c r="CD2684" i="5"/>
  <c r="AX2683" i="5"/>
  <c r="BB2683" i="5"/>
  <c r="AX2682" i="5"/>
  <c r="BB2682" i="5"/>
  <c r="BA2682" i="5" s="1"/>
  <c r="CD2682" i="5"/>
  <c r="AX2681" i="5"/>
  <c r="BB2681" i="5"/>
  <c r="BA2681" i="5" s="1"/>
  <c r="CD2681" i="5"/>
  <c r="AX2680" i="5"/>
  <c r="BB2680" i="5"/>
  <c r="BA2680" i="5" s="1"/>
  <c r="CD2680" i="5"/>
  <c r="AX2679" i="5"/>
  <c r="BB2679" i="5"/>
  <c r="BA2679" i="5" s="1"/>
  <c r="BA2678" i="5"/>
  <c r="AX2678" i="5"/>
  <c r="BA2677" i="5"/>
  <c r="AX2677" i="5"/>
  <c r="AX2676" i="5"/>
  <c r="BB2676" i="5"/>
  <c r="CD2676" i="5"/>
  <c r="CB2676" i="5"/>
  <c r="AX2675" i="5"/>
  <c r="BC2676" i="5" s="1"/>
  <c r="BB2675" i="5"/>
  <c r="BA2675" i="5" s="1"/>
  <c r="CD2675" i="5"/>
  <c r="CB2675" i="5"/>
  <c r="AX2674" i="5"/>
  <c r="BB2674" i="5"/>
  <c r="CD2674" i="5"/>
  <c r="CB2674" i="5"/>
  <c r="AX2673" i="5"/>
  <c r="BC2674" i="5" s="1"/>
  <c r="BB2673" i="5"/>
  <c r="CD2673" i="5"/>
  <c r="AX2672" i="5"/>
  <c r="BB2672" i="5"/>
  <c r="CD2672" i="5"/>
  <c r="AX2671" i="5"/>
  <c r="BB2671" i="5"/>
  <c r="CD2671" i="5"/>
  <c r="AX2670" i="5"/>
  <c r="BB2670" i="5"/>
  <c r="CD2670" i="5"/>
  <c r="AX2669" i="5"/>
  <c r="BB2669" i="5"/>
  <c r="CD2669" i="5"/>
  <c r="AX2668" i="5"/>
  <c r="BB2668" i="5"/>
  <c r="CD2668" i="5"/>
  <c r="AX2667" i="5"/>
  <c r="BB2667" i="5"/>
  <c r="CD2667" i="5"/>
  <c r="AX2666" i="5"/>
  <c r="BB2666" i="5"/>
  <c r="CD2666" i="5"/>
  <c r="AX2665" i="5"/>
  <c r="BB2665" i="5"/>
  <c r="CD2665" i="5"/>
  <c r="AX2664" i="5"/>
  <c r="BB2664" i="5"/>
  <c r="CD2664" i="5"/>
  <c r="AX2663" i="5"/>
  <c r="BB2663" i="5"/>
  <c r="CD2663" i="5"/>
  <c r="AX2662" i="5"/>
  <c r="BB2662" i="5"/>
  <c r="CD2662" i="5"/>
  <c r="AX2661" i="5"/>
  <c r="BB2661" i="5"/>
  <c r="CD2661" i="5"/>
  <c r="AX2660" i="5"/>
  <c r="BB2660" i="5"/>
  <c r="CD2660" i="5"/>
  <c r="AX2659" i="5"/>
  <c r="BB2659" i="5"/>
  <c r="CD2659" i="5"/>
  <c r="AX2658" i="5"/>
  <c r="BB2658" i="5"/>
  <c r="CD2658" i="5"/>
  <c r="AX2657" i="5"/>
  <c r="BB2657" i="5"/>
  <c r="CD2657" i="5"/>
  <c r="AX2656" i="5"/>
  <c r="BB2656" i="5"/>
  <c r="CD2656" i="5"/>
  <c r="AX2655" i="5"/>
  <c r="BB2655" i="5"/>
  <c r="CD2655" i="5"/>
  <c r="AX2654" i="5"/>
  <c r="BB2654" i="5"/>
  <c r="CD2654" i="5"/>
  <c r="AX2653" i="5"/>
  <c r="BB2653" i="5"/>
  <c r="CD2653" i="5"/>
  <c r="AX2652" i="5"/>
  <c r="BB2652" i="5"/>
  <c r="AX2651" i="5"/>
  <c r="BB2651" i="5"/>
  <c r="BA2651" i="5" s="1"/>
  <c r="CD2651" i="5"/>
  <c r="AX2650" i="5"/>
  <c r="BB2650" i="5"/>
  <c r="BA2650" i="5" s="1"/>
  <c r="CD2650" i="5"/>
  <c r="AX2649" i="5"/>
  <c r="BB2649" i="5"/>
  <c r="BA2649" i="5" s="1"/>
  <c r="CD2649" i="5"/>
  <c r="AX2648" i="5"/>
  <c r="BB2648" i="5"/>
  <c r="BA2648" i="5" s="1"/>
  <c r="BA2647" i="5"/>
  <c r="AX2647" i="5"/>
  <c r="BA2646" i="5"/>
  <c r="AX2646" i="5"/>
  <c r="BA2645" i="5"/>
  <c r="AX2645" i="5"/>
  <c r="AX2644" i="5"/>
  <c r="BB2644" i="5"/>
  <c r="BA2644" i="5" s="1"/>
  <c r="CD2644" i="5"/>
  <c r="AX2643" i="5"/>
  <c r="BB2643" i="5"/>
  <c r="CD2643" i="5"/>
  <c r="CB2643" i="5"/>
  <c r="AX2642" i="5"/>
  <c r="BC2643" i="5" s="1"/>
  <c r="BB2642" i="5"/>
  <c r="BA2642" i="5" s="1"/>
  <c r="CD2642" i="5"/>
  <c r="AX2641" i="5"/>
  <c r="BB2641" i="5"/>
  <c r="CD2641" i="5"/>
  <c r="CB2641" i="5"/>
  <c r="AX2640" i="5"/>
  <c r="BC2641" i="5" s="1"/>
  <c r="BB2640" i="5"/>
  <c r="BA2640" i="5" s="1"/>
  <c r="CD2640" i="5"/>
  <c r="AX2639" i="5"/>
  <c r="BB2639" i="5"/>
  <c r="CD2639" i="5"/>
  <c r="CB2639" i="5"/>
  <c r="AX2638" i="5"/>
  <c r="BC2639" i="5" s="1"/>
  <c r="BB2638" i="5"/>
  <c r="BA2638" i="5" s="1"/>
  <c r="CD2638" i="5"/>
  <c r="AX2637" i="5"/>
  <c r="BB2637" i="5"/>
  <c r="CD2637" i="5"/>
  <c r="CB2637" i="5"/>
  <c r="AX2636" i="5"/>
  <c r="BB2636" i="5"/>
  <c r="BA2636" i="5" s="1"/>
  <c r="CD2636" i="5"/>
  <c r="AX2635" i="5"/>
  <c r="BB2635" i="5"/>
  <c r="CD2635" i="5"/>
  <c r="CB2635" i="5"/>
  <c r="AX2634" i="5"/>
  <c r="BB2634" i="5"/>
  <c r="BA2634" i="5" s="1"/>
  <c r="CD2634" i="5"/>
  <c r="AX2633" i="5"/>
  <c r="BB2633" i="5"/>
  <c r="CD2633" i="5"/>
  <c r="CB2633" i="5"/>
  <c r="AX2632" i="5"/>
  <c r="BC2633" i="5" s="1"/>
  <c r="BB2632" i="5"/>
  <c r="BA2632" i="5" s="1"/>
  <c r="CD2632" i="5"/>
  <c r="AX2631" i="5"/>
  <c r="BB2631" i="5"/>
  <c r="CD2631" i="5"/>
  <c r="CB2631" i="5"/>
  <c r="AX2630" i="5"/>
  <c r="BC2631" i="5" s="1"/>
  <c r="BB2630" i="5"/>
  <c r="BA2630" i="5" s="1"/>
  <c r="CD2630" i="5"/>
  <c r="AX2629" i="5"/>
  <c r="BB2629" i="5"/>
  <c r="CD2629" i="5"/>
  <c r="CB2629" i="5"/>
  <c r="AX2628" i="5"/>
  <c r="BB2628" i="5"/>
  <c r="BA2628" i="5" s="1"/>
  <c r="CD2628" i="5"/>
  <c r="AX2627" i="5"/>
  <c r="BB2627" i="5"/>
  <c r="CD2627" i="5"/>
  <c r="CB2627" i="5"/>
  <c r="AX2626" i="5"/>
  <c r="BC2627" i="5" s="1"/>
  <c r="BB2626" i="5"/>
  <c r="BA2626" i="5" s="1"/>
  <c r="CD2626" i="5"/>
  <c r="AX2625" i="5"/>
  <c r="BB2625" i="5"/>
  <c r="CD2625" i="5"/>
  <c r="CB2625" i="5"/>
  <c r="AX2624" i="5"/>
  <c r="BC2625" i="5" s="1"/>
  <c r="BB2624" i="5"/>
  <c r="BA2624" i="5" s="1"/>
  <c r="CD2624" i="5"/>
  <c r="AX2623" i="5"/>
  <c r="BB2623" i="5"/>
  <c r="CD2623" i="5"/>
  <c r="CB2623" i="5"/>
  <c r="AX2622" i="5"/>
  <c r="BC2623" i="5" s="1"/>
  <c r="BB2622" i="5"/>
  <c r="BA2622" i="5" s="1"/>
  <c r="CD2622" i="5"/>
  <c r="AX2621" i="5"/>
  <c r="BB2621" i="5"/>
  <c r="CD2621" i="5"/>
  <c r="CB2621" i="5"/>
  <c r="AX2620" i="5"/>
  <c r="BB2620" i="5"/>
  <c r="BA2620" i="5" s="1"/>
  <c r="CD2620" i="5"/>
  <c r="AX2619" i="5"/>
  <c r="BB2619" i="5"/>
  <c r="CD2619" i="5"/>
  <c r="CB2619" i="5"/>
  <c r="AX2618" i="5"/>
  <c r="BC2619" i="5" s="1"/>
  <c r="BB2618" i="5"/>
  <c r="BA2618" i="5" s="1"/>
  <c r="CD2618" i="5"/>
  <c r="AX2617" i="5"/>
  <c r="BB2617" i="5"/>
  <c r="CD2617" i="5"/>
  <c r="CB2617" i="5"/>
  <c r="AX2616" i="5"/>
  <c r="BC2617" i="5" s="1"/>
  <c r="BB2616" i="5"/>
  <c r="BA2616" i="5" s="1"/>
  <c r="CD2616" i="5"/>
  <c r="AX2615" i="5"/>
  <c r="BB2615" i="5"/>
  <c r="CD2615" i="5"/>
  <c r="CB2615" i="5"/>
  <c r="AX2614" i="5"/>
  <c r="BB2614" i="5"/>
  <c r="BA2614" i="5" s="1"/>
  <c r="CD2614" i="5"/>
  <c r="AX2613" i="5"/>
  <c r="BB2613" i="5"/>
  <c r="CD2613" i="5"/>
  <c r="CB2613" i="5"/>
  <c r="AX2612" i="5"/>
  <c r="BB2612" i="5"/>
  <c r="BA2612" i="5" s="1"/>
  <c r="CD2612" i="5"/>
  <c r="AX2611" i="5"/>
  <c r="BB2611" i="5"/>
  <c r="CD2611" i="5"/>
  <c r="CB2611" i="5"/>
  <c r="AX2610" i="5"/>
  <c r="BB2610" i="5"/>
  <c r="BA2610" i="5" s="1"/>
  <c r="CD2610" i="5"/>
  <c r="AX2609" i="5"/>
  <c r="BB2609" i="5"/>
  <c r="CD2609" i="5"/>
  <c r="CB2609" i="5"/>
  <c r="AX2608" i="5"/>
  <c r="BC2609" i="5" s="1"/>
  <c r="BB2608" i="5"/>
  <c r="BA2608" i="5" s="1"/>
  <c r="CD2608" i="5"/>
  <c r="AX2607" i="5"/>
  <c r="BB2607" i="5"/>
  <c r="BA2607" i="5" s="1"/>
  <c r="AX2606" i="5"/>
  <c r="BB2606" i="5"/>
  <c r="BA2606" i="5" s="1"/>
  <c r="CD2606" i="5"/>
  <c r="AX2605" i="5"/>
  <c r="BB2605" i="5"/>
  <c r="CD2605" i="5"/>
  <c r="CB2605" i="5"/>
  <c r="AX2604" i="5"/>
  <c r="BB2604" i="5"/>
  <c r="BA2604" i="5" s="1"/>
  <c r="CD2604" i="5"/>
  <c r="AX2603" i="5"/>
  <c r="BB2603" i="5"/>
  <c r="BA2603" i="5" s="1"/>
  <c r="CD2603" i="5"/>
  <c r="AX2602" i="5"/>
  <c r="BB2602" i="5"/>
  <c r="BA2602" i="5" s="1"/>
  <c r="CD2602" i="5"/>
  <c r="AX2601" i="5"/>
  <c r="BB2601" i="5"/>
  <c r="BA2601" i="5" s="1"/>
  <c r="CD2601" i="5"/>
  <c r="AX2600" i="5"/>
  <c r="BB2600" i="5"/>
  <c r="BA2600" i="5" s="1"/>
  <c r="CD2600" i="5"/>
  <c r="AX2599" i="5"/>
  <c r="BB2599" i="5"/>
  <c r="BA2599" i="5" s="1"/>
  <c r="CD2599" i="5"/>
  <c r="AX2598" i="5"/>
  <c r="BB2598" i="5"/>
  <c r="BA2598" i="5" s="1"/>
  <c r="CD2598" i="5"/>
  <c r="AX2597" i="5"/>
  <c r="BB2597" i="5"/>
  <c r="BA2597" i="5" s="1"/>
  <c r="CD2597" i="5"/>
  <c r="AX2596" i="5"/>
  <c r="BB2596" i="5"/>
  <c r="CD2596" i="5"/>
  <c r="CB2596" i="5"/>
  <c r="AX2595" i="5"/>
  <c r="BC2596" i="5" s="1"/>
  <c r="BB2595" i="5"/>
  <c r="BA2595" i="5" s="1"/>
  <c r="CD2595" i="5"/>
  <c r="AX2594" i="5"/>
  <c r="BB2594" i="5"/>
  <c r="BA2594" i="5" s="1"/>
  <c r="BA2593" i="5"/>
  <c r="AX2593" i="5"/>
  <c r="BA2592" i="5"/>
  <c r="AX2592" i="5"/>
  <c r="AX2591" i="5"/>
  <c r="BB2591" i="5"/>
  <c r="CD2591" i="5"/>
  <c r="CB2591" i="5"/>
  <c r="AX2590" i="5"/>
  <c r="BC2591" i="5" s="1"/>
  <c r="BB2590" i="5"/>
  <c r="CD2590" i="5"/>
  <c r="AX2589" i="5"/>
  <c r="BB2589" i="5"/>
  <c r="CD2589" i="5"/>
  <c r="AX2588" i="5"/>
  <c r="BB2588" i="5"/>
  <c r="CD2588" i="5"/>
  <c r="AX2587" i="5"/>
  <c r="BB2587" i="5"/>
  <c r="CD2587" i="5"/>
  <c r="AX2586" i="5"/>
  <c r="BB2586" i="5"/>
  <c r="AX2585" i="5"/>
  <c r="BB2585" i="5"/>
  <c r="CD2585" i="5"/>
  <c r="CB2585" i="5"/>
  <c r="AX2584" i="5"/>
  <c r="BB2584" i="5"/>
  <c r="CD2584" i="5"/>
  <c r="AX2583" i="5"/>
  <c r="BB2583" i="5"/>
  <c r="CD2583" i="5"/>
  <c r="AX2582" i="5"/>
  <c r="BB2582" i="5"/>
  <c r="CD2582" i="5"/>
  <c r="AX2581" i="5"/>
  <c r="BB2581" i="5"/>
  <c r="CD2581" i="5"/>
  <c r="AX2580" i="5"/>
  <c r="BB2580" i="5"/>
  <c r="CD2580" i="5"/>
  <c r="AX2579" i="5"/>
  <c r="BB2579" i="5"/>
  <c r="CD2579" i="5"/>
  <c r="AX2578" i="5"/>
  <c r="BB2578" i="5"/>
  <c r="CD2578" i="5"/>
  <c r="AX2577" i="5"/>
  <c r="BB2577" i="5"/>
  <c r="AX2576" i="5"/>
  <c r="BB2576" i="5"/>
  <c r="CD2576" i="5"/>
  <c r="CB2576" i="5"/>
  <c r="AX2575" i="5"/>
  <c r="BB2575" i="5"/>
  <c r="CD2575" i="5"/>
  <c r="AX2574" i="5"/>
  <c r="BB2574" i="5"/>
  <c r="CD2574" i="5"/>
  <c r="AX2573" i="5"/>
  <c r="BB2573" i="5"/>
  <c r="CD2573" i="5"/>
  <c r="AX2572" i="5"/>
  <c r="BB2572" i="5"/>
  <c r="CD2572" i="5"/>
  <c r="AX2571" i="5"/>
  <c r="BB2571" i="5"/>
  <c r="CD2571" i="5"/>
  <c r="AX2570" i="5"/>
  <c r="BB2570" i="5"/>
  <c r="CD2570" i="5"/>
  <c r="AX2569" i="5"/>
  <c r="BB2569" i="5"/>
  <c r="CD2569" i="5"/>
  <c r="AX2568" i="5"/>
  <c r="BB2568" i="5"/>
  <c r="CD2568" i="5"/>
  <c r="AX2567" i="5"/>
  <c r="BB2567" i="5"/>
  <c r="CD2567" i="5"/>
  <c r="AX2566" i="5"/>
  <c r="BB2566" i="5"/>
  <c r="CD2566" i="5"/>
  <c r="AX2565" i="5"/>
  <c r="BB2565" i="5"/>
  <c r="CD2565" i="5"/>
  <c r="AX2564" i="5"/>
  <c r="BB2564" i="5"/>
  <c r="CD2564" i="5"/>
  <c r="AX2563" i="5"/>
  <c r="BB2563" i="5"/>
  <c r="CD2563" i="5"/>
  <c r="AX2562" i="5"/>
  <c r="BB2562" i="5"/>
  <c r="AX2561" i="5"/>
  <c r="BB2561" i="5"/>
  <c r="CD2561" i="5"/>
  <c r="CB2561" i="5"/>
  <c r="AX2560" i="5"/>
  <c r="BC2561" i="5" s="1"/>
  <c r="BB2560" i="5"/>
  <c r="CD2560" i="5"/>
  <c r="AX2559" i="5"/>
  <c r="BB2559" i="5"/>
  <c r="CD2559" i="5"/>
  <c r="AX2558" i="5"/>
  <c r="BB2558" i="5"/>
  <c r="CD2558" i="5"/>
  <c r="AX2557" i="5"/>
  <c r="BB2557" i="5"/>
  <c r="CD2557" i="5"/>
  <c r="AX2556" i="5"/>
  <c r="BB2556" i="5"/>
  <c r="CD2556" i="5"/>
  <c r="AX2555" i="5"/>
  <c r="BB2555" i="5"/>
  <c r="CD2555" i="5"/>
  <c r="AX2554" i="5"/>
  <c r="BB2554" i="5"/>
  <c r="CD2554" i="5"/>
  <c r="AX2553" i="5"/>
  <c r="BB2553" i="5"/>
  <c r="CD2553" i="5"/>
  <c r="AX2552" i="5"/>
  <c r="BB2552" i="5"/>
  <c r="CD2552" i="5"/>
  <c r="AX2551" i="5"/>
  <c r="BB2551" i="5"/>
  <c r="CD2551" i="5"/>
  <c r="AX2550" i="5"/>
  <c r="BB2550" i="5"/>
  <c r="CD2550" i="5"/>
  <c r="AX2549" i="5"/>
  <c r="BB2549" i="5"/>
  <c r="CD2549" i="5"/>
  <c r="AX2548" i="5"/>
  <c r="BB2548" i="5"/>
  <c r="CD2548" i="5"/>
  <c r="AX2547" i="5"/>
  <c r="BB2547" i="5"/>
  <c r="CD2547" i="5"/>
  <c r="AX2546" i="5"/>
  <c r="BB2546" i="5"/>
  <c r="CD2546" i="5"/>
  <c r="AX2545" i="5"/>
  <c r="BB2545" i="5"/>
  <c r="CD2545" i="5"/>
  <c r="AX2544" i="5"/>
  <c r="BB2544" i="5"/>
  <c r="CD2544" i="5"/>
  <c r="AX2543" i="5"/>
  <c r="BB2543" i="5"/>
  <c r="AX2542" i="5"/>
  <c r="BB2542" i="5"/>
  <c r="CD2542" i="5"/>
  <c r="CB2542" i="5"/>
  <c r="AX2541" i="5"/>
  <c r="BC2542" i="5" s="1"/>
  <c r="BB2541" i="5"/>
  <c r="CD2541" i="5"/>
  <c r="AX2540" i="5"/>
  <c r="BB2540" i="5"/>
  <c r="CD2540" i="5"/>
  <c r="AX2539" i="5"/>
  <c r="BB2539" i="5"/>
  <c r="CD2539" i="5"/>
  <c r="AX2538" i="5"/>
  <c r="BB2538" i="5"/>
  <c r="CD2538" i="5"/>
  <c r="AX2537" i="5"/>
  <c r="BB2537" i="5"/>
  <c r="CD2537" i="5"/>
  <c r="AX2536" i="5"/>
  <c r="BB2536" i="5"/>
  <c r="CD2536" i="5"/>
  <c r="AX2535" i="5"/>
  <c r="BB2535" i="5"/>
  <c r="CD2535" i="5"/>
  <c r="AX2534" i="5"/>
  <c r="BB2534" i="5"/>
  <c r="CD2534" i="5"/>
  <c r="AX2533" i="5"/>
  <c r="BB2533" i="5"/>
  <c r="CD2533" i="5"/>
  <c r="AX2532" i="5"/>
  <c r="BB2532" i="5"/>
  <c r="CD2532" i="5"/>
  <c r="AX2531" i="5"/>
  <c r="BB2531" i="5"/>
  <c r="CD2531" i="5"/>
  <c r="AX2530" i="5"/>
  <c r="BB2530" i="5"/>
  <c r="CD2530" i="5"/>
  <c r="AX2529" i="5"/>
  <c r="BB2529" i="5"/>
  <c r="CD2529" i="5"/>
  <c r="AX2528" i="5"/>
  <c r="BB2528" i="5"/>
  <c r="CD2528" i="5"/>
  <c r="AX2527" i="5"/>
  <c r="BB2527" i="5"/>
  <c r="CD2527" i="5"/>
  <c r="AX2526" i="5"/>
  <c r="BB2526" i="5"/>
  <c r="CD2526" i="5"/>
  <c r="AX2525" i="5"/>
  <c r="BB2525" i="5"/>
  <c r="CD2525" i="5"/>
  <c r="AX2524" i="5"/>
  <c r="BB2524" i="5"/>
  <c r="CD2524" i="5"/>
  <c r="AX2523" i="5"/>
  <c r="BB2523" i="5"/>
  <c r="CD2523" i="5"/>
  <c r="AX2522" i="5"/>
  <c r="BB2522" i="5"/>
  <c r="CD2522" i="5"/>
  <c r="AX2521" i="5"/>
  <c r="BB2521" i="5"/>
  <c r="CD2521" i="5"/>
  <c r="AX2520" i="5"/>
  <c r="BB2520" i="5"/>
  <c r="CD2520" i="5"/>
  <c r="AX2519" i="5"/>
  <c r="BB2519" i="5"/>
  <c r="AX2518" i="5"/>
  <c r="BB2518" i="5"/>
  <c r="CD2518" i="5"/>
  <c r="CB2518" i="5"/>
  <c r="AX2517" i="5"/>
  <c r="BC2518" i="5" s="1"/>
  <c r="BB2517" i="5"/>
  <c r="CD2517" i="5"/>
  <c r="AX2516" i="5"/>
  <c r="BB2516" i="5"/>
  <c r="CD2516" i="5"/>
  <c r="AX2515" i="5"/>
  <c r="BB2515" i="5"/>
  <c r="CD2515" i="5"/>
  <c r="AX2514" i="5"/>
  <c r="BB2514" i="5"/>
  <c r="CD2514" i="5"/>
  <c r="AX2513" i="5"/>
  <c r="BB2513" i="5"/>
  <c r="CD2513" i="5"/>
  <c r="AX2512" i="5"/>
  <c r="BB2512" i="5"/>
  <c r="CD2512" i="5"/>
  <c r="AX2511" i="5"/>
  <c r="BB2511" i="5"/>
  <c r="CD2511" i="5"/>
  <c r="AX2510" i="5"/>
  <c r="BB2510" i="5"/>
  <c r="CD2510" i="5"/>
  <c r="AX2509" i="5"/>
  <c r="BB2509" i="5"/>
  <c r="AX2508" i="5"/>
  <c r="BB2508" i="5"/>
  <c r="CD2508" i="5"/>
  <c r="CB2508" i="5"/>
  <c r="AX2507" i="5"/>
  <c r="BC2508" i="5" s="1"/>
  <c r="BB2507" i="5"/>
  <c r="CD2507" i="5"/>
  <c r="AX2506" i="5"/>
  <c r="BB2506" i="5"/>
  <c r="CD2506" i="5"/>
  <c r="AX2505" i="5"/>
  <c r="BB2505" i="5"/>
  <c r="CD2505" i="5"/>
  <c r="AX2504" i="5"/>
  <c r="BB2504" i="5"/>
  <c r="CD2504" i="5"/>
  <c r="AX2503" i="5"/>
  <c r="BB2503" i="5"/>
  <c r="CD2503" i="5"/>
  <c r="AX2502" i="5"/>
  <c r="BB2502" i="5"/>
  <c r="CD2502" i="5"/>
  <c r="AX2501" i="5"/>
  <c r="BB2501" i="5"/>
  <c r="CD2501" i="5"/>
  <c r="AX2500" i="5"/>
  <c r="BB2500" i="5"/>
  <c r="CD2500" i="5"/>
  <c r="AX2499" i="5"/>
  <c r="BB2499" i="5"/>
  <c r="CD2499" i="5"/>
  <c r="AX2498" i="5"/>
  <c r="BB2498" i="5"/>
  <c r="AX2497" i="5"/>
  <c r="BB2497" i="5"/>
  <c r="CD2497" i="5"/>
  <c r="CB2497" i="5"/>
  <c r="AX2496" i="5"/>
  <c r="BC2497" i="5" s="1"/>
  <c r="BB2496" i="5"/>
  <c r="CD2496" i="5"/>
  <c r="AX2495" i="5"/>
  <c r="BB2495" i="5"/>
  <c r="CD2495" i="5"/>
  <c r="AX2494" i="5"/>
  <c r="BB2494" i="5"/>
  <c r="CD2494" i="5"/>
  <c r="AX2493" i="5"/>
  <c r="BB2493" i="5"/>
  <c r="CD2493" i="5"/>
  <c r="AX2492" i="5"/>
  <c r="BB2492" i="5"/>
  <c r="AX2491" i="5"/>
  <c r="BB2491" i="5"/>
  <c r="CD2491" i="5"/>
  <c r="CB2491" i="5"/>
  <c r="AX2490" i="5"/>
  <c r="BC2491" i="5" s="1"/>
  <c r="BB2490" i="5"/>
  <c r="CD2490" i="5"/>
  <c r="AX2489" i="5"/>
  <c r="BB2489" i="5"/>
  <c r="CD2489" i="5"/>
  <c r="AX2488" i="5"/>
  <c r="BB2488" i="5"/>
  <c r="CD2488" i="5"/>
  <c r="AX2487" i="5"/>
  <c r="BB2487" i="5"/>
  <c r="CD2487" i="5"/>
  <c r="AX2486" i="5"/>
  <c r="BB2486" i="5"/>
  <c r="CD2486" i="5"/>
  <c r="AX2485" i="5"/>
  <c r="BB2485" i="5"/>
  <c r="CD2485" i="5"/>
  <c r="AX2484" i="5"/>
  <c r="BB2484" i="5"/>
  <c r="CD2484" i="5"/>
  <c r="AX2483" i="5"/>
  <c r="BB2483" i="5"/>
  <c r="CD2483" i="5"/>
  <c r="AX2482" i="5"/>
  <c r="BB2482" i="5"/>
  <c r="CD2482" i="5"/>
  <c r="AX2481" i="5"/>
  <c r="BB2481" i="5"/>
  <c r="CD2481" i="5"/>
  <c r="AX2480" i="5"/>
  <c r="BB2480" i="5"/>
  <c r="CD2480" i="5"/>
  <c r="AX2479" i="5"/>
  <c r="BB2479" i="5"/>
  <c r="CD2479" i="5"/>
  <c r="AX2478" i="5"/>
  <c r="BB2478" i="5"/>
  <c r="CD2478" i="5"/>
  <c r="AX2477" i="5"/>
  <c r="BB2477" i="5"/>
  <c r="AX2476" i="5"/>
  <c r="BB2476" i="5"/>
  <c r="CD2476" i="5"/>
  <c r="CB2476" i="5"/>
  <c r="AX2475" i="5"/>
  <c r="BC2476" i="5" s="1"/>
  <c r="BB2475" i="5"/>
  <c r="CD2475" i="5"/>
  <c r="AX2474" i="5"/>
  <c r="BB2474" i="5"/>
  <c r="CD2474" i="5"/>
  <c r="AX2473" i="5"/>
  <c r="BB2473" i="5"/>
  <c r="CD2473" i="5"/>
  <c r="AX2472" i="5"/>
  <c r="BB2472" i="5"/>
  <c r="CD2472" i="5"/>
  <c r="AX2471" i="5"/>
  <c r="BB2471" i="5"/>
  <c r="CD2471" i="5"/>
  <c r="AX2470" i="5"/>
  <c r="BB2470" i="5"/>
  <c r="CD2470" i="5"/>
  <c r="AX2469" i="5"/>
  <c r="BB2469" i="5"/>
  <c r="AX2468" i="5"/>
  <c r="BB2468" i="5"/>
  <c r="CD2468" i="5"/>
  <c r="CB2468" i="5"/>
  <c r="AX2467" i="5"/>
  <c r="BC2468" i="5" s="1"/>
  <c r="BB2467" i="5"/>
  <c r="CD2467" i="5"/>
  <c r="AX2466" i="5"/>
  <c r="BB2466" i="5"/>
  <c r="CD2466" i="5"/>
  <c r="AX2465" i="5"/>
  <c r="BB2465" i="5"/>
  <c r="CD2465" i="5"/>
  <c r="AX2464" i="5"/>
  <c r="BB2464" i="5"/>
  <c r="CD2464" i="5"/>
  <c r="AX2463" i="5"/>
  <c r="BB2463" i="5"/>
  <c r="CD2463" i="5"/>
  <c r="AX2462" i="5"/>
  <c r="BB2462" i="5"/>
  <c r="CD2462" i="5"/>
  <c r="AX2461" i="5"/>
  <c r="BB2461" i="5"/>
  <c r="CD2461" i="5"/>
  <c r="AX2460" i="5"/>
  <c r="BB2460" i="5"/>
  <c r="CD2460" i="5"/>
  <c r="AX2459" i="5"/>
  <c r="BB2459" i="5"/>
  <c r="CD2459" i="5"/>
  <c r="AX2458" i="5"/>
  <c r="BB2458" i="5"/>
  <c r="CD2458" i="5"/>
  <c r="AX2457" i="5"/>
  <c r="BB2457" i="5"/>
  <c r="CD2457" i="5"/>
  <c r="AX2456" i="5"/>
  <c r="BB2456" i="5"/>
  <c r="CD2456" i="5"/>
  <c r="AX2455" i="5"/>
  <c r="BB2455" i="5"/>
  <c r="CD2455" i="5"/>
  <c r="AX2454" i="5"/>
  <c r="BB2454" i="5"/>
  <c r="CD2454" i="5"/>
  <c r="AX2453" i="5"/>
  <c r="BB2453" i="5"/>
  <c r="CD2453" i="5"/>
  <c r="AX2452" i="5"/>
  <c r="BB2452" i="5"/>
  <c r="CD2452" i="5"/>
  <c r="AX2451" i="5"/>
  <c r="BB2451" i="5"/>
  <c r="CD2451" i="5"/>
  <c r="AX2450" i="5"/>
  <c r="BB2450" i="5"/>
  <c r="CD2450" i="5"/>
  <c r="AX2449" i="5"/>
  <c r="BB2449" i="5"/>
  <c r="CD2449" i="5"/>
  <c r="AX2448" i="5"/>
  <c r="BB2448" i="5"/>
  <c r="CD2448" i="5"/>
  <c r="AX2447" i="5"/>
  <c r="BB2447" i="5"/>
  <c r="CD2447" i="5"/>
  <c r="AX2446" i="5"/>
  <c r="BB2446" i="5"/>
  <c r="CD2446" i="5"/>
  <c r="AX2445" i="5"/>
  <c r="BB2445" i="5"/>
  <c r="AX2444" i="5"/>
  <c r="BB2444" i="5"/>
  <c r="CD2444" i="5"/>
  <c r="CB2444" i="5"/>
  <c r="AX2443" i="5"/>
  <c r="BC2444" i="5" s="1"/>
  <c r="BB2443" i="5"/>
  <c r="CD2443" i="5"/>
  <c r="AX2442" i="5"/>
  <c r="BB2442" i="5"/>
  <c r="CD2442" i="5"/>
  <c r="AX2441" i="5"/>
  <c r="BB2441" i="5"/>
  <c r="CD2441" i="5"/>
  <c r="AX2440" i="5"/>
  <c r="BB2440" i="5"/>
  <c r="CD2440" i="5"/>
  <c r="AX2439" i="5"/>
  <c r="BB2439" i="5"/>
  <c r="CD2439" i="5"/>
  <c r="AX2438" i="5"/>
  <c r="BB2438" i="5"/>
  <c r="AX2437" i="5"/>
  <c r="BB2437" i="5"/>
  <c r="CD2437" i="5"/>
  <c r="CB2437" i="5"/>
  <c r="AX2436" i="5"/>
  <c r="BC2437" i="5" s="1"/>
  <c r="BB2436" i="5"/>
  <c r="CD2436" i="5"/>
  <c r="AX2435" i="5"/>
  <c r="BB2435" i="5"/>
  <c r="CD2435" i="5"/>
  <c r="AX2434" i="5"/>
  <c r="BB2434" i="5"/>
  <c r="CD2434" i="5"/>
  <c r="AX2433" i="5"/>
  <c r="BB2433" i="5"/>
  <c r="CD2433" i="5"/>
  <c r="AX2432" i="5"/>
  <c r="BB2432" i="5"/>
  <c r="CD2432" i="5"/>
  <c r="AX2431" i="5"/>
  <c r="BB2431" i="5"/>
  <c r="CD2431" i="5"/>
  <c r="AX2430" i="5"/>
  <c r="BB2430" i="5"/>
  <c r="CD2430" i="5"/>
  <c r="AX2429" i="5"/>
  <c r="BB2429" i="5"/>
  <c r="CD2429" i="5"/>
  <c r="AX2428" i="5"/>
  <c r="BB2428" i="5"/>
  <c r="CD2428" i="5"/>
  <c r="AX2427" i="5"/>
  <c r="BB2427" i="5"/>
  <c r="CD2427" i="5"/>
  <c r="AX2426" i="5"/>
  <c r="BB2426" i="5"/>
  <c r="CD2426" i="5"/>
  <c r="AX2425" i="5"/>
  <c r="BB2425" i="5"/>
  <c r="CD2425" i="5"/>
  <c r="AX2424" i="5"/>
  <c r="BB2424" i="5"/>
  <c r="AX2423" i="5"/>
  <c r="BB2423" i="5"/>
  <c r="CD2423" i="5"/>
  <c r="CB2423" i="5"/>
  <c r="AX2422" i="5"/>
  <c r="BB2422" i="5"/>
  <c r="CD2422" i="5"/>
  <c r="AX2421" i="5"/>
  <c r="BB2421" i="5"/>
  <c r="CD2421" i="5"/>
  <c r="AX2420" i="5"/>
  <c r="BB2420" i="5"/>
  <c r="CD2420" i="5"/>
  <c r="AX2419" i="5"/>
  <c r="BB2419" i="5"/>
  <c r="CD2419" i="5"/>
  <c r="AX2418" i="5"/>
  <c r="BB2418" i="5"/>
  <c r="CD2418" i="5"/>
  <c r="AX2417" i="5"/>
  <c r="BB2417" i="5"/>
  <c r="CD2417" i="5"/>
  <c r="AX2416" i="5"/>
  <c r="BB2416" i="5"/>
  <c r="CD2416" i="5"/>
  <c r="AX2415" i="5"/>
  <c r="BB2415" i="5"/>
  <c r="CD2415" i="5"/>
  <c r="AX2414" i="5"/>
  <c r="BB2414" i="5"/>
  <c r="AX2413" i="5"/>
  <c r="BB2413" i="5"/>
  <c r="CD2413" i="5"/>
  <c r="CB2413" i="5"/>
  <c r="AX2412" i="5"/>
  <c r="BC2413" i="5" s="1"/>
  <c r="BB2412" i="5"/>
  <c r="CD2412" i="5"/>
  <c r="AX2411" i="5"/>
  <c r="BB2411" i="5"/>
  <c r="CD2411" i="5"/>
  <c r="CB2411" i="5"/>
  <c r="AX2410" i="5"/>
  <c r="BC2411" i="5" s="1"/>
  <c r="BB2410" i="5"/>
  <c r="CD2410" i="5"/>
  <c r="AX2409" i="5"/>
  <c r="BB2409" i="5"/>
  <c r="CD2409" i="5"/>
  <c r="CB2409" i="5"/>
  <c r="AX2408" i="5"/>
  <c r="BB2408" i="5"/>
  <c r="CD2408" i="5"/>
  <c r="AX2407" i="5"/>
  <c r="BB2407" i="5"/>
  <c r="CD2407" i="5"/>
  <c r="CB2407" i="5"/>
  <c r="AX2406" i="5"/>
  <c r="BC2580" i="5" s="1"/>
  <c r="BA2580" i="5" s="1"/>
  <c r="BB2406" i="5"/>
  <c r="CD2406" i="5"/>
  <c r="AX2405" i="5"/>
  <c r="BB2405" i="5"/>
  <c r="CD2405" i="5"/>
  <c r="CB2405" i="5"/>
  <c r="AX2404" i="5"/>
  <c r="BC2405" i="5" s="1"/>
  <c r="BB2404" i="5"/>
  <c r="CD2404" i="5"/>
  <c r="AX2403" i="5"/>
  <c r="BB2403" i="5"/>
  <c r="CD2403" i="5"/>
  <c r="CB2403" i="5"/>
  <c r="AX2402" i="5"/>
  <c r="BC2562" i="5" s="1"/>
  <c r="BB2402" i="5"/>
  <c r="CD2402" i="5"/>
  <c r="AX2401" i="5"/>
  <c r="BB2401" i="5"/>
  <c r="CD2401" i="5"/>
  <c r="CB2401" i="5"/>
  <c r="AX2400" i="5"/>
  <c r="BC2557" i="5" s="1"/>
  <c r="BB2400" i="5"/>
  <c r="CD2400" i="5"/>
  <c r="AX2399" i="5"/>
  <c r="BB2399" i="5"/>
  <c r="CD2399" i="5"/>
  <c r="CB2399" i="5"/>
  <c r="AX2398" i="5"/>
  <c r="BC2541" i="5" s="1"/>
  <c r="BB2398" i="5"/>
  <c r="CD2398" i="5"/>
  <c r="AX2397" i="5"/>
  <c r="BB2397" i="5"/>
  <c r="CD2397" i="5"/>
  <c r="CB2397" i="5"/>
  <c r="AX2396" i="5"/>
  <c r="BC2397" i="5" s="1"/>
  <c r="BB2396" i="5"/>
  <c r="CD2396" i="5"/>
  <c r="AX2395" i="5"/>
  <c r="BB2395" i="5"/>
  <c r="CD2395" i="5"/>
  <c r="CB2395" i="5"/>
  <c r="AX2394" i="5"/>
  <c r="BB2394" i="5"/>
  <c r="CD2394" i="5"/>
  <c r="AX2393" i="5"/>
  <c r="BB2393" i="5"/>
  <c r="CD2393" i="5"/>
  <c r="CB2393" i="5"/>
  <c r="AX2392" i="5"/>
  <c r="BC2504" i="5" s="1"/>
  <c r="BB2392" i="5"/>
  <c r="CD2392" i="5"/>
  <c r="AX2391" i="5"/>
  <c r="BB2391" i="5"/>
  <c r="CD2391" i="5"/>
  <c r="CB2391" i="5"/>
  <c r="AX2390" i="5"/>
  <c r="BC2492" i="5" s="1"/>
  <c r="BB2390" i="5"/>
  <c r="CD2390" i="5"/>
  <c r="AX2389" i="5"/>
  <c r="BB2389" i="5"/>
  <c r="CD2389" i="5"/>
  <c r="CB2389" i="5"/>
  <c r="AX2388" i="5"/>
  <c r="BC2485" i="5" s="1"/>
  <c r="BB2388" i="5"/>
  <c r="CD2388" i="5"/>
  <c r="AX2387" i="5"/>
  <c r="BB2387" i="5"/>
  <c r="CD2387" i="5"/>
  <c r="CB2387" i="5"/>
  <c r="AX2386" i="5"/>
  <c r="BC2472" i="5" s="1"/>
  <c r="BB2386" i="5"/>
  <c r="CD2386" i="5"/>
  <c r="AX2385" i="5"/>
  <c r="BB2385" i="5"/>
  <c r="CD2385" i="5"/>
  <c r="CB2385" i="5"/>
  <c r="AX2384" i="5"/>
  <c r="BC2463" i="5" s="1"/>
  <c r="BB2384" i="5"/>
  <c r="CD2384" i="5"/>
  <c r="AX2383" i="5"/>
  <c r="BB2383" i="5"/>
  <c r="CD2383" i="5"/>
  <c r="CB2383" i="5"/>
  <c r="AX2382" i="5"/>
  <c r="BC2383" i="5" s="1"/>
  <c r="BB2382" i="5"/>
  <c r="CD2382" i="5"/>
  <c r="AX2381" i="5"/>
  <c r="BB2381" i="5"/>
  <c r="CD2381" i="5"/>
  <c r="CB2381" i="5"/>
  <c r="AX2380" i="5"/>
  <c r="BC2433" i="5" s="1"/>
  <c r="BB2380" i="5"/>
  <c r="CD2380" i="5"/>
  <c r="AX2379" i="5"/>
  <c r="BB2379" i="5"/>
  <c r="CD2379" i="5"/>
  <c r="CB2379" i="5"/>
  <c r="AX2378" i="5"/>
  <c r="BC2418" i="5" s="1"/>
  <c r="BB2378" i="5"/>
  <c r="CD2378" i="5"/>
  <c r="AX2377" i="5"/>
  <c r="BB2377" i="5"/>
  <c r="CD2377" i="5"/>
  <c r="CB2377" i="5"/>
  <c r="AX2376" i="5"/>
  <c r="BB2376" i="5"/>
  <c r="CD2376" i="5"/>
  <c r="AX2375" i="5"/>
  <c r="BB2375" i="5"/>
  <c r="CD2375" i="5"/>
  <c r="CB2375" i="5"/>
  <c r="AX2374" i="5"/>
  <c r="BC2375" i="5" s="1"/>
  <c r="BB2374" i="5"/>
  <c r="CD2374" i="5"/>
  <c r="AX2373" i="5"/>
  <c r="BB2373" i="5"/>
  <c r="CD2373" i="5"/>
  <c r="CB2373" i="5"/>
  <c r="AX2372" i="5"/>
  <c r="BC2373" i="5" s="1"/>
  <c r="BB2372" i="5"/>
  <c r="CD2372" i="5"/>
  <c r="AX2371" i="5"/>
  <c r="BB2371" i="5"/>
  <c r="AX2370" i="5"/>
  <c r="BB2370" i="5"/>
  <c r="CD2370" i="5"/>
  <c r="AX2369" i="5"/>
  <c r="BB2369" i="5"/>
  <c r="CD2369" i="5"/>
  <c r="CB2369" i="5"/>
  <c r="AX2368" i="5"/>
  <c r="BC2369" i="5" s="1"/>
  <c r="BB2368" i="5"/>
  <c r="CD2368" i="5"/>
  <c r="AX2367" i="5"/>
  <c r="BB2367" i="5"/>
  <c r="CD2367" i="5"/>
  <c r="CB2367" i="5"/>
  <c r="AX2366" i="5"/>
  <c r="BC2367" i="5" s="1"/>
  <c r="BB2366" i="5"/>
  <c r="CD2366" i="5"/>
  <c r="AX2365" i="5"/>
  <c r="BB2365" i="5"/>
  <c r="CD2365" i="5"/>
  <c r="AX2364" i="5"/>
  <c r="BB2364" i="5"/>
  <c r="AX2363" i="5"/>
  <c r="BB2363" i="5"/>
  <c r="CD2363" i="5"/>
  <c r="CB2363" i="5"/>
  <c r="AX2362" i="5"/>
  <c r="BB2362" i="5"/>
  <c r="BA2362" i="5" s="1"/>
  <c r="CD2362" i="5"/>
  <c r="AX2361" i="5"/>
  <c r="BB2361" i="5"/>
  <c r="CD2361" i="5"/>
  <c r="CB2361" i="5"/>
  <c r="AX2360" i="5"/>
  <c r="BB2360" i="5"/>
  <c r="BA2360" i="5" s="1"/>
  <c r="CD2360" i="5"/>
  <c r="AX2359" i="5"/>
  <c r="BB2359" i="5"/>
  <c r="CD2359" i="5"/>
  <c r="CB2359" i="5"/>
  <c r="AX2358" i="5"/>
  <c r="BB2358" i="5"/>
  <c r="BA2358" i="5" s="1"/>
  <c r="CD2358" i="5"/>
  <c r="AX2357" i="5"/>
  <c r="BB2357" i="5"/>
  <c r="BA2357" i="5" s="1"/>
  <c r="BA2356" i="5"/>
  <c r="AX2356" i="5"/>
  <c r="BA2355" i="5"/>
  <c r="AX2355" i="5"/>
  <c r="BA2354" i="5"/>
  <c r="AX2354" i="5"/>
  <c r="AX2353" i="5"/>
  <c r="BB2353" i="5"/>
  <c r="BA2353" i="5" s="1"/>
  <c r="BA2352" i="5"/>
  <c r="AX2352" i="5"/>
  <c r="BA2351" i="5"/>
  <c r="AX2351" i="5"/>
  <c r="BA2350" i="5"/>
  <c r="AX2350" i="5"/>
  <c r="BA2349" i="5"/>
  <c r="AX2349" i="5"/>
  <c r="AX2348" i="5"/>
  <c r="AX2347" i="5"/>
  <c r="BB2347" i="5"/>
  <c r="BA2347" i="5" s="1"/>
  <c r="BA2346" i="5"/>
  <c r="AX2346" i="5"/>
  <c r="BA2345" i="5"/>
  <c r="AX2345" i="5"/>
  <c r="BA2344" i="5"/>
  <c r="AX2344" i="5"/>
  <c r="AX2343" i="5"/>
  <c r="BB2343" i="5"/>
  <c r="BA2343" i="5" s="1"/>
  <c r="CD2343" i="5"/>
  <c r="CB2343" i="5"/>
  <c r="AX2342" i="5"/>
  <c r="BB2342" i="5"/>
  <c r="BA2342" i="5" s="1"/>
  <c r="CD2342" i="5"/>
  <c r="CB2342" i="5"/>
  <c r="BA2341" i="5"/>
  <c r="AX2341" i="5"/>
  <c r="BA2340" i="5"/>
  <c r="AX2340" i="5"/>
  <c r="BA2339" i="5"/>
  <c r="AX2339" i="5"/>
  <c r="AX2338" i="5"/>
  <c r="BB2338" i="5"/>
  <c r="BA2338" i="5" s="1"/>
  <c r="CD2338" i="5"/>
  <c r="CB2338" i="5"/>
  <c r="BA2337" i="5"/>
  <c r="AX2337" i="5"/>
  <c r="BA2336" i="5"/>
  <c r="AX2336" i="5"/>
  <c r="AX2335" i="5"/>
  <c r="BB2335" i="5"/>
  <c r="BA2335" i="5" s="1"/>
  <c r="CD2335" i="5"/>
  <c r="CB2335" i="5"/>
  <c r="BA2334" i="5"/>
  <c r="AX2334" i="5"/>
  <c r="BA2333" i="5"/>
  <c r="AX2333" i="5"/>
  <c r="AX2332" i="5"/>
  <c r="BB2332" i="5"/>
  <c r="BA2332" i="5" s="1"/>
  <c r="CD2332" i="5"/>
  <c r="CB2332" i="5"/>
  <c r="BA2331" i="5"/>
  <c r="AX2331" i="5"/>
  <c r="BA2330" i="5"/>
  <c r="AX2330" i="5"/>
  <c r="AX2329" i="5"/>
  <c r="BB2329" i="5"/>
  <c r="CD2329" i="5"/>
  <c r="CB2329" i="5"/>
  <c r="AX2328" i="5"/>
  <c r="BB2328" i="5"/>
  <c r="CD2328" i="5"/>
  <c r="AX2327" i="5"/>
  <c r="BB2327" i="5"/>
  <c r="CD2327" i="5"/>
  <c r="AX2326" i="5"/>
  <c r="BB2326" i="5"/>
  <c r="CD2326" i="5"/>
  <c r="AX2325" i="5"/>
  <c r="BB2325" i="5"/>
  <c r="CD2325" i="5"/>
  <c r="AX2324" i="5"/>
  <c r="BB2324" i="5"/>
  <c r="CD2324" i="5"/>
  <c r="AX2323" i="5"/>
  <c r="BB2323" i="5"/>
  <c r="CD2323" i="5"/>
  <c r="AX2322" i="5"/>
  <c r="BB2322" i="5"/>
  <c r="CD2322" i="5"/>
  <c r="AX2321" i="5"/>
  <c r="BB2321" i="5"/>
  <c r="CD2321" i="5"/>
  <c r="AX2320" i="5"/>
  <c r="BB2320" i="5"/>
  <c r="CD2320" i="5"/>
  <c r="AX2319" i="5"/>
  <c r="BB2319" i="5"/>
  <c r="CD2319" i="5"/>
  <c r="AX2318" i="5"/>
  <c r="BB2318" i="5"/>
  <c r="CD2318" i="5"/>
  <c r="AX2317" i="5"/>
  <c r="BB2317" i="5"/>
  <c r="CD2317" i="5"/>
  <c r="AX2316" i="5"/>
  <c r="BB2316" i="5"/>
  <c r="CD2316" i="5"/>
  <c r="AX2315" i="5"/>
  <c r="BB2315" i="5"/>
  <c r="CD2315" i="5"/>
  <c r="AX2314" i="5"/>
  <c r="BB2314" i="5"/>
  <c r="CD2314" i="5"/>
  <c r="AX2313" i="5"/>
  <c r="BB2313" i="5"/>
  <c r="AX2312" i="5"/>
  <c r="BC2328" i="5" s="1"/>
  <c r="BB2312" i="5"/>
  <c r="BA2312" i="5" s="1"/>
  <c r="CD2312" i="5"/>
  <c r="CB2312" i="5"/>
  <c r="BA2311" i="5"/>
  <c r="AX2311" i="5"/>
  <c r="BA2310" i="5"/>
  <c r="AX2310" i="5"/>
  <c r="AX2309" i="5"/>
  <c r="BB2309" i="5"/>
  <c r="BA2309" i="5" s="1"/>
  <c r="BA2308" i="5"/>
  <c r="AX2308" i="5"/>
  <c r="BA2307" i="5"/>
  <c r="AX2307" i="5"/>
  <c r="BA2306" i="5"/>
  <c r="AX2306" i="5"/>
  <c r="AX2305" i="5"/>
  <c r="BB2305" i="5"/>
  <c r="BA2305" i="5" s="1"/>
  <c r="CD2305" i="5"/>
  <c r="CB2305" i="5"/>
  <c r="AX2304" i="5"/>
  <c r="BB2304" i="5"/>
  <c r="BA2304" i="5" s="1"/>
  <c r="CD2304" i="5"/>
  <c r="CB2304" i="5"/>
  <c r="BA2303" i="5"/>
  <c r="AX2303" i="5"/>
  <c r="BA2302" i="5"/>
  <c r="AX2302" i="5"/>
  <c r="AX2301" i="5"/>
  <c r="BB2301" i="5"/>
  <c r="CD2301" i="5"/>
  <c r="BA2300" i="5"/>
  <c r="AX2300" i="5"/>
  <c r="BA2299" i="5"/>
  <c r="AX2299" i="5"/>
  <c r="AX2298" i="5"/>
  <c r="BB2298" i="5"/>
  <c r="CD2298" i="5"/>
  <c r="BA2297" i="5"/>
  <c r="AX2297" i="5"/>
  <c r="BA2296" i="5"/>
  <c r="AX2296" i="5"/>
  <c r="AX2295" i="5"/>
  <c r="BB2295" i="5"/>
  <c r="CD2295" i="5"/>
  <c r="BA2294" i="5"/>
  <c r="AX2294" i="5"/>
  <c r="BA2293" i="5"/>
  <c r="AX2293" i="5"/>
  <c r="AX2292" i="5"/>
  <c r="BB2292" i="5"/>
  <c r="CD2292" i="5"/>
  <c r="BA2291" i="5"/>
  <c r="AX2291" i="5"/>
  <c r="BA2290" i="5"/>
  <c r="AX2290" i="5"/>
  <c r="AX2289" i="5"/>
  <c r="BB2289" i="5"/>
  <c r="CD2289" i="5"/>
  <c r="BA2288" i="5"/>
  <c r="AX2288" i="5"/>
  <c r="BA2287" i="5"/>
  <c r="AX2287" i="5"/>
  <c r="AX2286" i="5"/>
  <c r="BB2286" i="5"/>
  <c r="CD2286" i="5"/>
  <c r="BA2285" i="5"/>
  <c r="AX2285" i="5"/>
  <c r="BA2284" i="5"/>
  <c r="AX2284" i="5"/>
  <c r="AX2283" i="5"/>
  <c r="BB2283" i="5"/>
  <c r="CD2283" i="5"/>
  <c r="BA2282" i="5"/>
  <c r="AX2282" i="5"/>
  <c r="BA2281" i="5"/>
  <c r="AX2281" i="5"/>
  <c r="AX2280" i="5"/>
  <c r="BB2280" i="5"/>
  <c r="CD2280" i="5"/>
  <c r="BA2279" i="5"/>
  <c r="AX2279" i="5"/>
  <c r="BA2278" i="5"/>
  <c r="AX2278" i="5"/>
  <c r="AX2277" i="5"/>
  <c r="BB2277" i="5"/>
  <c r="CD2277" i="5"/>
  <c r="BA2276" i="5"/>
  <c r="AX2276" i="5"/>
  <c r="BA2275" i="5"/>
  <c r="AX2275" i="5"/>
  <c r="AX2274" i="5"/>
  <c r="BB2274" i="5"/>
  <c r="AX2273" i="5"/>
  <c r="BC2289" i="5" s="1"/>
  <c r="BB2273" i="5"/>
  <c r="BA2273" i="5" s="1"/>
  <c r="CD2273" i="5"/>
  <c r="CB2273" i="5"/>
  <c r="BA2272" i="5"/>
  <c r="AX2272" i="5"/>
  <c r="BA2271" i="5"/>
  <c r="AX2271" i="5"/>
  <c r="BA2270" i="5"/>
  <c r="AX2270" i="5"/>
  <c r="AX2269" i="5"/>
  <c r="BB2269" i="5"/>
  <c r="BA2269" i="5" s="1"/>
  <c r="CD2269" i="5"/>
  <c r="CB2269" i="5"/>
  <c r="BA2268" i="5"/>
  <c r="AX2268" i="5"/>
  <c r="BA2267" i="5"/>
  <c r="AX2267" i="5"/>
  <c r="AX2266" i="5"/>
  <c r="BB2266" i="5"/>
  <c r="BA2266" i="5" s="1"/>
  <c r="CD2266" i="5"/>
  <c r="CB2266" i="5"/>
  <c r="BA2265" i="5"/>
  <c r="AX2265" i="5"/>
  <c r="BA2264" i="5"/>
  <c r="AX2264" i="5"/>
  <c r="AX2263" i="5"/>
  <c r="BB2263" i="5"/>
  <c r="BA2263" i="5" s="1"/>
  <c r="CD2263" i="5"/>
  <c r="CB2263" i="5"/>
  <c r="BA2262" i="5"/>
  <c r="AX2262" i="5"/>
  <c r="BA2261" i="5"/>
  <c r="AX2261" i="5"/>
  <c r="AX2260" i="5"/>
  <c r="BB2260" i="5"/>
  <c r="BA2260" i="5" s="1"/>
  <c r="CD2260" i="5"/>
  <c r="CB2260" i="5"/>
  <c r="BA2259" i="5"/>
  <c r="AX2259" i="5"/>
  <c r="BA2258" i="5"/>
  <c r="AX2258" i="5"/>
  <c r="AX2257" i="5"/>
  <c r="BB2257" i="5"/>
  <c r="BA2257" i="5" s="1"/>
  <c r="BA2256" i="5"/>
  <c r="AX2256" i="5"/>
  <c r="BA2255" i="5"/>
  <c r="AX2255" i="5"/>
  <c r="BA2254" i="5"/>
  <c r="AX2254" i="5"/>
  <c r="AX2253" i="5"/>
  <c r="AX2252" i="5"/>
  <c r="BA2251" i="5"/>
  <c r="AX2251" i="5"/>
  <c r="BA2250" i="5"/>
  <c r="AX2250" i="5"/>
  <c r="BA2249" i="5"/>
  <c r="AX2249" i="5"/>
  <c r="AX2248" i="5"/>
  <c r="AX2247" i="5"/>
  <c r="BB2247" i="5"/>
  <c r="BA2247" i="5" s="1"/>
  <c r="BA2246" i="5"/>
  <c r="AX2246" i="5"/>
  <c r="BA2245" i="5"/>
  <c r="AX2245" i="5"/>
  <c r="BA2244" i="5"/>
  <c r="AX2244" i="5"/>
  <c r="AX2243" i="5"/>
  <c r="BB2243" i="5"/>
  <c r="BA2243" i="5" s="1"/>
  <c r="CD2243" i="5"/>
  <c r="CB2243" i="5"/>
  <c r="AX2242" i="5"/>
  <c r="BB2242" i="5"/>
  <c r="BA2242" i="5" s="1"/>
  <c r="CD2242" i="5"/>
  <c r="CB2242" i="5"/>
  <c r="BA2241" i="5"/>
  <c r="AX2241" i="5"/>
  <c r="BA2240" i="5"/>
  <c r="AX2240" i="5"/>
  <c r="BA2239" i="5"/>
  <c r="AX2239" i="5"/>
  <c r="AX2238" i="5"/>
  <c r="BB2238" i="5"/>
  <c r="BA2238" i="5" s="1"/>
  <c r="CD2238" i="5"/>
  <c r="CB2238" i="5"/>
  <c r="BA2237" i="5"/>
  <c r="AX2237" i="5"/>
  <c r="BA2236" i="5"/>
  <c r="AX2236" i="5"/>
  <c r="BA2235" i="5"/>
  <c r="AX2235" i="5"/>
  <c r="AX2234" i="5"/>
  <c r="BB2234" i="5"/>
  <c r="BA2234" i="5" s="1"/>
  <c r="CD2234" i="5"/>
  <c r="CB2234" i="5"/>
  <c r="BA2233" i="5"/>
  <c r="AX2233" i="5"/>
  <c r="BA2232" i="5"/>
  <c r="AX2232" i="5"/>
  <c r="BA2231" i="5"/>
  <c r="AX2231" i="5"/>
  <c r="AX2230" i="5"/>
  <c r="BB2230" i="5"/>
  <c r="CD2230" i="5"/>
  <c r="AX2229" i="5"/>
  <c r="BB2229" i="5"/>
  <c r="CD2229" i="5"/>
  <c r="AX2228" i="5"/>
  <c r="BB2228" i="5"/>
  <c r="CD2228" i="5"/>
  <c r="AX2227" i="5"/>
  <c r="BB2227" i="5"/>
  <c r="CD2227" i="5"/>
  <c r="AX2226" i="5"/>
  <c r="BB2226" i="5"/>
  <c r="CD2226" i="5"/>
  <c r="AX2225" i="5"/>
  <c r="BB2225" i="5"/>
  <c r="CD2225" i="5"/>
  <c r="AX2224" i="5"/>
  <c r="BB2224" i="5"/>
  <c r="CD2224" i="5"/>
  <c r="AX2223" i="5"/>
  <c r="BB2223" i="5"/>
  <c r="CD2223" i="5"/>
  <c r="AX2222" i="5"/>
  <c r="BB2222" i="5"/>
  <c r="AX2221" i="5"/>
  <c r="BB2221" i="5"/>
  <c r="BA2221" i="5" s="1"/>
  <c r="CD2221" i="5"/>
  <c r="CB2221" i="5"/>
  <c r="BA2220" i="5"/>
  <c r="AX2220" i="5"/>
  <c r="BA2219" i="5"/>
  <c r="AX2219" i="5"/>
  <c r="BA2218" i="5"/>
  <c r="AX2218" i="5"/>
  <c r="AX2217" i="5"/>
  <c r="BB2217" i="5"/>
  <c r="CD2217" i="5"/>
  <c r="AX2216" i="5"/>
  <c r="BB2216" i="5"/>
  <c r="CD2216" i="5"/>
  <c r="AX2215" i="5"/>
  <c r="BB2215" i="5"/>
  <c r="CD2215" i="5"/>
  <c r="AX2214" i="5"/>
  <c r="BB2214" i="5"/>
  <c r="CD2214" i="5"/>
  <c r="AX2213" i="5"/>
  <c r="BB2213" i="5"/>
  <c r="CD2213" i="5"/>
  <c r="AX2212" i="5"/>
  <c r="BB2212" i="5"/>
  <c r="CD2212" i="5"/>
  <c r="AX2211" i="5"/>
  <c r="BB2211" i="5"/>
  <c r="CD2211" i="5"/>
  <c r="AX2210" i="5"/>
  <c r="BB2210" i="5"/>
  <c r="CD2210" i="5"/>
  <c r="AX2209" i="5"/>
  <c r="BB2209" i="5"/>
  <c r="AX2208" i="5"/>
  <c r="BB2208" i="5"/>
  <c r="CD2208" i="5"/>
  <c r="CB2208" i="5"/>
  <c r="BA2207" i="5"/>
  <c r="AX2207" i="5"/>
  <c r="BA2206" i="5"/>
  <c r="AX2206" i="5"/>
  <c r="BA2205" i="5"/>
  <c r="AX2205" i="5"/>
  <c r="AX2204" i="5"/>
  <c r="BB2204" i="5"/>
  <c r="CD2204" i="5"/>
  <c r="CB2204" i="5"/>
  <c r="AX2203" i="5"/>
  <c r="BB2203" i="5"/>
  <c r="CD2203" i="5"/>
  <c r="AX2202" i="5"/>
  <c r="BB2202" i="5"/>
  <c r="CD2202" i="5"/>
  <c r="AX2201" i="5"/>
  <c r="BB2201" i="5"/>
  <c r="CD2201" i="5"/>
  <c r="AX2200" i="5"/>
  <c r="BB2200" i="5"/>
  <c r="CD2200" i="5"/>
  <c r="AX2199" i="5"/>
  <c r="BB2199" i="5"/>
  <c r="CD2199" i="5"/>
  <c r="AX2198" i="5"/>
  <c r="BB2198" i="5"/>
  <c r="CD2198" i="5"/>
  <c r="AX2197" i="5"/>
  <c r="BB2197" i="5"/>
  <c r="CD2197" i="5"/>
  <c r="AX2196" i="5"/>
  <c r="BB2196" i="5"/>
  <c r="CD2196" i="5"/>
  <c r="AX2195" i="5"/>
  <c r="BB2195" i="5"/>
  <c r="CD2195" i="5"/>
  <c r="AX2194" i="5"/>
  <c r="BB2194" i="5"/>
  <c r="CD2194" i="5"/>
  <c r="AX2193" i="5"/>
  <c r="BB2193" i="5"/>
  <c r="CD2193" i="5"/>
  <c r="AX2192" i="5"/>
  <c r="BB2192" i="5"/>
  <c r="CD2192" i="5"/>
  <c r="AX2191" i="5"/>
  <c r="BB2191" i="5"/>
  <c r="CD2191" i="5"/>
  <c r="AX2190" i="5"/>
  <c r="BB2190" i="5"/>
  <c r="CD2190" i="5"/>
  <c r="AX2189" i="5"/>
  <c r="BB2189" i="5"/>
  <c r="CD2189" i="5"/>
  <c r="AX2188" i="5"/>
  <c r="BB2188" i="5"/>
  <c r="CD2188" i="5"/>
  <c r="AX2187" i="5"/>
  <c r="BB2187" i="5"/>
  <c r="CD2187" i="5"/>
  <c r="AX2186" i="5"/>
  <c r="BB2186" i="5"/>
  <c r="CD2186" i="5"/>
  <c r="AX2185" i="5"/>
  <c r="BB2185" i="5"/>
  <c r="CD2185" i="5"/>
  <c r="AX2184" i="5"/>
  <c r="BB2184" i="5"/>
  <c r="CD2184" i="5"/>
  <c r="AX2183" i="5"/>
  <c r="BB2183" i="5"/>
  <c r="AX2182" i="5"/>
  <c r="BB2182" i="5"/>
  <c r="CD2182" i="5"/>
  <c r="CB2182" i="5"/>
  <c r="BA2181" i="5"/>
  <c r="AX2181" i="5"/>
  <c r="BA2180" i="5"/>
  <c r="AX2180" i="5"/>
  <c r="BA2179" i="5"/>
  <c r="AX2179" i="5"/>
  <c r="AX2178" i="5"/>
  <c r="BB2178" i="5"/>
  <c r="CD2178" i="5"/>
  <c r="AX2177" i="5"/>
  <c r="BB2177" i="5"/>
  <c r="CD2177" i="5"/>
  <c r="AX2176" i="5"/>
  <c r="BB2176" i="5"/>
  <c r="CD2176" i="5"/>
  <c r="AX2175" i="5"/>
  <c r="BB2175" i="5"/>
  <c r="CD2175" i="5"/>
  <c r="AX2174" i="5"/>
  <c r="BB2174" i="5"/>
  <c r="CD2174" i="5"/>
  <c r="AX2173" i="5"/>
  <c r="BB2173" i="5"/>
  <c r="CD2173" i="5"/>
  <c r="AX2172" i="5"/>
  <c r="BB2172" i="5"/>
  <c r="CD2172" i="5"/>
  <c r="AX2171" i="5"/>
  <c r="BB2171" i="5"/>
  <c r="CD2171" i="5"/>
  <c r="AX2170" i="5"/>
  <c r="BB2170" i="5"/>
  <c r="AX2169" i="5"/>
  <c r="BB2169" i="5"/>
  <c r="BA2169" i="5" s="1"/>
  <c r="CD2169" i="5"/>
  <c r="CB2169" i="5"/>
  <c r="BA2168" i="5"/>
  <c r="AX2168" i="5"/>
  <c r="BA2167" i="5"/>
  <c r="AX2167" i="5"/>
  <c r="BA2166" i="5"/>
  <c r="AX2166" i="5"/>
  <c r="AX2165" i="5"/>
  <c r="BB2165" i="5"/>
  <c r="BA2165" i="5" s="1"/>
  <c r="CD2165" i="5"/>
  <c r="CB2165" i="5"/>
  <c r="AX2164" i="5"/>
  <c r="BB2164" i="5"/>
  <c r="BA2164" i="5" s="1"/>
  <c r="CD2164" i="5"/>
  <c r="CB2164" i="5"/>
  <c r="AX2163" i="5"/>
  <c r="BB2163" i="5"/>
  <c r="BA2163" i="5" s="1"/>
  <c r="CD2163" i="5"/>
  <c r="CB2163" i="5"/>
  <c r="AX2162" i="5"/>
  <c r="BB2162" i="5"/>
  <c r="BA2162" i="5" s="1"/>
  <c r="CD2162" i="5"/>
  <c r="CB2162" i="5"/>
  <c r="AX2161" i="5"/>
  <c r="BB2161" i="5"/>
  <c r="BA2161" i="5" s="1"/>
  <c r="CD2161" i="5"/>
  <c r="CB2161" i="5"/>
  <c r="AX2160" i="5"/>
  <c r="BB2160" i="5"/>
  <c r="BA2160" i="5" s="1"/>
  <c r="CD2160" i="5"/>
  <c r="CB2160" i="5"/>
  <c r="AX2159" i="5"/>
  <c r="BB2159" i="5"/>
  <c r="BA2159" i="5" s="1"/>
  <c r="CD2159" i="5"/>
  <c r="CB2159" i="5"/>
  <c r="AX2158" i="5"/>
  <c r="BB2158" i="5"/>
  <c r="BA2158" i="5" s="1"/>
  <c r="CD2158" i="5"/>
  <c r="CB2158" i="5"/>
  <c r="AX2157" i="5"/>
  <c r="BB2157" i="5"/>
  <c r="BA2157" i="5" s="1"/>
  <c r="CD2157" i="5"/>
  <c r="CB2157" i="5"/>
  <c r="BA2156" i="5"/>
  <c r="AX2156" i="5"/>
  <c r="BA2155" i="5"/>
  <c r="AX2155" i="5"/>
  <c r="AX2154" i="5"/>
  <c r="BK2154" i="5"/>
  <c r="BI2154" i="5"/>
  <c r="CD2154" i="5"/>
  <c r="AX2153" i="5"/>
  <c r="BK2153" i="5"/>
  <c r="BI2153" i="5"/>
  <c r="CD2153" i="5"/>
  <c r="AX2152" i="5"/>
  <c r="BB2152" i="5"/>
  <c r="CD2152" i="5"/>
  <c r="CB2152" i="5"/>
  <c r="AX2151" i="5"/>
  <c r="BC2152" i="5" s="1"/>
  <c r="BB2151" i="5"/>
  <c r="BA2151" i="5" s="1"/>
  <c r="CD2151" i="5"/>
  <c r="AX2150" i="5"/>
  <c r="BB2150" i="5"/>
  <c r="BA2150" i="5" s="1"/>
  <c r="CD2150" i="5"/>
  <c r="AX2149" i="5"/>
  <c r="BB2149" i="5"/>
  <c r="BA2149" i="5" s="1"/>
  <c r="CD2149" i="5"/>
  <c r="AX2148" i="5"/>
  <c r="BB2148" i="5"/>
  <c r="BA2148" i="5" s="1"/>
  <c r="CD2148" i="5"/>
  <c r="AX2147" i="5"/>
  <c r="BB2147" i="5"/>
  <c r="BA2147" i="5" s="1"/>
  <c r="CD2147" i="5"/>
  <c r="AX2146" i="5"/>
  <c r="BB2146" i="5"/>
  <c r="BA2146" i="5" s="1"/>
  <c r="CD2146" i="5"/>
  <c r="AX2145" i="5"/>
  <c r="BB2145" i="5"/>
  <c r="BA2145" i="5" s="1"/>
  <c r="CD2145" i="5"/>
  <c r="AX2144" i="5"/>
  <c r="BB2144" i="5"/>
  <c r="CD2144" i="5"/>
  <c r="AX2143" i="5"/>
  <c r="BB2143" i="5"/>
  <c r="CD2143" i="5"/>
  <c r="AX2142" i="5"/>
  <c r="BK2142" i="5"/>
  <c r="BI2142" i="5"/>
  <c r="AX2141" i="5"/>
  <c r="BB2141" i="5"/>
  <c r="BA2141" i="5" s="1"/>
  <c r="CD2141" i="5"/>
  <c r="CB2141" i="5"/>
  <c r="BA2140" i="5"/>
  <c r="AX2140" i="5"/>
  <c r="BA2139" i="5"/>
  <c r="AX2139" i="5"/>
  <c r="AX2138" i="5"/>
  <c r="BB2138" i="5"/>
  <c r="BA2138" i="5" s="1"/>
  <c r="CD2138" i="5"/>
  <c r="CB2138" i="5"/>
  <c r="BA2137" i="5"/>
  <c r="AX2137" i="5"/>
  <c r="BA2136" i="5"/>
  <c r="AX2136" i="5"/>
  <c r="AX2135" i="5"/>
  <c r="BB2135" i="5"/>
  <c r="CD2135" i="5"/>
  <c r="AX2134" i="5"/>
  <c r="BB2134" i="5"/>
  <c r="CD2134" i="5"/>
  <c r="AX2133" i="5"/>
  <c r="BB2133" i="5"/>
  <c r="CD2133" i="5"/>
  <c r="AX2132" i="5"/>
  <c r="BB2132" i="5"/>
  <c r="CD2132" i="5"/>
  <c r="AX2131" i="5"/>
  <c r="BB2131" i="5"/>
  <c r="CD2131" i="5"/>
  <c r="AX2130" i="5"/>
  <c r="BB2130" i="5"/>
  <c r="CD2130" i="5"/>
  <c r="AX2129" i="5"/>
  <c r="BB2129" i="5"/>
  <c r="CD2129" i="5"/>
  <c r="AX2128" i="5"/>
  <c r="BB2128" i="5"/>
  <c r="AX2127" i="5"/>
  <c r="BB2127" i="5"/>
  <c r="BA2127" i="5" s="1"/>
  <c r="CD2127" i="5"/>
  <c r="CB2127" i="5"/>
  <c r="BA2126" i="5"/>
  <c r="AX2126" i="5"/>
  <c r="BA2125" i="5"/>
  <c r="AX2125" i="5"/>
  <c r="AX2124" i="5"/>
  <c r="BB2124" i="5"/>
  <c r="BA2124" i="5" s="1"/>
  <c r="CD2124" i="5"/>
  <c r="CB2124" i="5"/>
  <c r="AX2123" i="5"/>
  <c r="BB2123" i="5"/>
  <c r="BA2123" i="5" s="1"/>
  <c r="CD2123" i="5"/>
  <c r="CB2123" i="5"/>
  <c r="AX2122" i="5"/>
  <c r="BB2122" i="5"/>
  <c r="BA2122" i="5" s="1"/>
  <c r="CD2122" i="5"/>
  <c r="CB2122" i="5"/>
  <c r="BA2121" i="5"/>
  <c r="AX2121" i="5"/>
  <c r="BA2120" i="5"/>
  <c r="AX2120" i="5"/>
  <c r="AX2119" i="5"/>
  <c r="BB2119" i="5"/>
  <c r="BA2119" i="5" s="1"/>
  <c r="CD2119" i="5"/>
  <c r="AX2118" i="5"/>
  <c r="BB2118" i="5"/>
  <c r="CD2118" i="5"/>
  <c r="AX2117" i="5"/>
  <c r="BB2117" i="5"/>
  <c r="BA2117" i="5" s="1"/>
  <c r="CD2117" i="5"/>
  <c r="AX2116" i="5"/>
  <c r="BB2116" i="5"/>
  <c r="BA2116" i="5" s="1"/>
  <c r="CD2116" i="5"/>
  <c r="AX2115" i="5"/>
  <c r="BB2115" i="5"/>
  <c r="BA2115" i="5" s="1"/>
  <c r="CD2115" i="5"/>
  <c r="AX2114" i="5"/>
  <c r="BB2114" i="5"/>
  <c r="BA2114" i="5" s="1"/>
  <c r="CD2114" i="5"/>
  <c r="AX2113" i="5"/>
  <c r="BB2113" i="5"/>
  <c r="BA2113" i="5" s="1"/>
  <c r="BA2112" i="5"/>
  <c r="AX2112" i="5"/>
  <c r="BA2111" i="5"/>
  <c r="AX2111" i="5"/>
  <c r="BA2110" i="5"/>
  <c r="AX2110" i="5"/>
  <c r="AX2109" i="5"/>
  <c r="BB2109" i="5"/>
  <c r="BA2109" i="5" s="1"/>
  <c r="CD2109" i="5"/>
  <c r="CB2109" i="5"/>
  <c r="BA2108" i="5"/>
  <c r="AX2108" i="5"/>
  <c r="BA2107" i="5"/>
  <c r="AX2107" i="5"/>
  <c r="AX2106" i="5"/>
  <c r="BB2106" i="5"/>
  <c r="BA2106" i="5" s="1"/>
  <c r="CD2106" i="5"/>
  <c r="CB2106" i="5"/>
  <c r="AX2105" i="5"/>
  <c r="BB2105" i="5"/>
  <c r="CD2105" i="5"/>
  <c r="CB2105" i="5"/>
  <c r="AX2104" i="5"/>
  <c r="BC2105" i="5" s="1"/>
  <c r="BB2104" i="5"/>
  <c r="BA2104" i="5" s="1"/>
  <c r="CD2104" i="5"/>
  <c r="CB2104" i="5"/>
  <c r="BA2103" i="5"/>
  <c r="AX2103" i="5"/>
  <c r="BA2102" i="5"/>
  <c r="AX2102" i="5"/>
  <c r="AX2101" i="5"/>
  <c r="BB2101" i="5"/>
  <c r="CD2101" i="5"/>
  <c r="CB2101" i="5"/>
  <c r="AX2100" i="5"/>
  <c r="BC2101" i="5" s="1"/>
  <c r="BB2100" i="5"/>
  <c r="BA2100" i="5" s="1"/>
  <c r="CD2100" i="5"/>
  <c r="CB2100" i="5"/>
  <c r="BA2099" i="5"/>
  <c r="AX2099" i="5"/>
  <c r="BA2098" i="5"/>
  <c r="AX2098" i="5"/>
  <c r="AX2097" i="5"/>
  <c r="BB2097" i="5"/>
  <c r="BA2097" i="5" s="1"/>
  <c r="CD2097" i="5"/>
  <c r="CB2097" i="5"/>
  <c r="AX2096" i="5"/>
  <c r="BB2096" i="5"/>
  <c r="BA2096" i="5" s="1"/>
  <c r="CD2096" i="5"/>
  <c r="CB2096" i="5"/>
  <c r="BA2095" i="5"/>
  <c r="AX2095" i="5"/>
  <c r="BA2094" i="5"/>
  <c r="AX2094" i="5"/>
  <c r="AX2093" i="5"/>
  <c r="BB2093" i="5"/>
  <c r="BA2093" i="5" s="1"/>
  <c r="CD2093" i="5"/>
  <c r="CB2093" i="5"/>
  <c r="AX2092" i="5"/>
  <c r="BB2092" i="5"/>
  <c r="BA2092" i="5" s="1"/>
  <c r="CD2092" i="5"/>
  <c r="CB2092" i="5"/>
  <c r="AX2091" i="5"/>
  <c r="BB2091" i="5"/>
  <c r="BA2091" i="5" s="1"/>
  <c r="CD2091" i="5"/>
  <c r="CB2091" i="5"/>
  <c r="BA2090" i="5"/>
  <c r="AX2090" i="5"/>
  <c r="BA2089" i="5"/>
  <c r="AX2089" i="5"/>
  <c r="AX2088" i="5"/>
  <c r="BB2088" i="5"/>
  <c r="BA2088" i="5" s="1"/>
  <c r="CD2088" i="5"/>
  <c r="CB2088" i="5"/>
  <c r="AX2087" i="5"/>
  <c r="BB2087" i="5"/>
  <c r="BA2087" i="5" s="1"/>
  <c r="CD2087" i="5"/>
  <c r="CB2087" i="5"/>
  <c r="AX2086" i="5"/>
  <c r="BB2086" i="5"/>
  <c r="BA2086" i="5" s="1"/>
  <c r="CD2086" i="5"/>
  <c r="CB2086" i="5"/>
  <c r="BA2085" i="5"/>
  <c r="AX2085" i="5"/>
  <c r="BA2084" i="5"/>
  <c r="AX2084" i="5"/>
  <c r="AX2083" i="5"/>
  <c r="BB2083" i="5"/>
  <c r="BA2083" i="5" s="1"/>
  <c r="CD2083" i="5"/>
  <c r="AX2082" i="5"/>
  <c r="BB2082" i="5"/>
  <c r="BA2082" i="5" s="1"/>
  <c r="CD2082" i="5"/>
  <c r="AX2081" i="5"/>
  <c r="BB2081" i="5"/>
  <c r="BA2081" i="5" s="1"/>
  <c r="CD2081" i="5"/>
  <c r="AX2080" i="5"/>
  <c r="BB2080" i="5"/>
  <c r="BA2080" i="5" s="1"/>
  <c r="CD2080" i="5"/>
  <c r="AX2079" i="5"/>
  <c r="BB2079" i="5"/>
  <c r="BA2079" i="5" s="1"/>
  <c r="CD2079" i="5"/>
  <c r="AX2078" i="5"/>
  <c r="BB2078" i="5"/>
  <c r="BA2078" i="5" s="1"/>
  <c r="CD2078" i="5"/>
  <c r="AX2077" i="5"/>
  <c r="BB2077" i="5"/>
  <c r="BA2077" i="5" s="1"/>
  <c r="CD2077" i="5"/>
  <c r="AX2076" i="5"/>
  <c r="BB2076" i="5"/>
  <c r="BA2076" i="5" s="1"/>
  <c r="BA2075" i="5"/>
  <c r="AX2075" i="5"/>
  <c r="BA2074" i="5"/>
  <c r="AX2074" i="5"/>
  <c r="AX2073" i="5"/>
  <c r="BB2073" i="5"/>
  <c r="BA2073" i="5" s="1"/>
  <c r="CD2073" i="5"/>
  <c r="AX2072" i="5"/>
  <c r="BB2072" i="5"/>
  <c r="BA2072" i="5" s="1"/>
  <c r="CD2072" i="5"/>
  <c r="AX2071" i="5"/>
  <c r="BB2071" i="5"/>
  <c r="BA2071" i="5" s="1"/>
  <c r="CD2071" i="5"/>
  <c r="AX2070" i="5"/>
  <c r="BB2070" i="5"/>
  <c r="BA2070" i="5" s="1"/>
  <c r="CD2070" i="5"/>
  <c r="AX2069" i="5"/>
  <c r="BB2069" i="5"/>
  <c r="BA2069" i="5" s="1"/>
  <c r="CD2069" i="5"/>
  <c r="AX2068" i="5"/>
  <c r="BB2068" i="5"/>
  <c r="BA2068" i="5" s="1"/>
  <c r="CD2068" i="5"/>
  <c r="AX2067" i="5"/>
  <c r="BB2067" i="5"/>
  <c r="BA2067" i="5" s="1"/>
  <c r="CD2067" i="5"/>
  <c r="AX2066" i="5"/>
  <c r="BB2066" i="5"/>
  <c r="BA2066" i="5" s="1"/>
  <c r="CD2066" i="5"/>
  <c r="AX2065" i="5"/>
  <c r="BB2065" i="5"/>
  <c r="BA2065" i="5" s="1"/>
  <c r="CD2065" i="5"/>
  <c r="AX2064" i="5"/>
  <c r="BB2064" i="5"/>
  <c r="BA2064" i="5" s="1"/>
  <c r="BA2063" i="5"/>
  <c r="AX2063" i="5"/>
  <c r="BA2062" i="5"/>
  <c r="AX2062" i="5"/>
  <c r="AX2061" i="5"/>
  <c r="BB2061" i="5"/>
  <c r="BA2061" i="5" s="1"/>
  <c r="CD2061" i="5"/>
  <c r="CB2061" i="5"/>
  <c r="BA2060" i="5"/>
  <c r="AX2060" i="5"/>
  <c r="BA2059" i="5"/>
  <c r="AX2059" i="5"/>
  <c r="BA2058" i="5"/>
  <c r="AX2058" i="5"/>
  <c r="AX2057" i="5"/>
  <c r="BB2057" i="5"/>
  <c r="BA2057" i="5" s="1"/>
  <c r="CD2057" i="5"/>
  <c r="CB2057" i="5"/>
  <c r="BA2056" i="5"/>
  <c r="AX2056" i="5"/>
  <c r="BA2055" i="5"/>
  <c r="AX2055" i="5"/>
  <c r="BA2054" i="5"/>
  <c r="AX2054" i="5"/>
  <c r="AX2053" i="5"/>
  <c r="BB2053" i="5"/>
  <c r="CD2053" i="5"/>
  <c r="AX2052" i="5"/>
  <c r="BB2052" i="5"/>
  <c r="CD2052" i="5"/>
  <c r="AX2051" i="5"/>
  <c r="BB2051" i="5"/>
  <c r="CD2051" i="5"/>
  <c r="AX2050" i="5"/>
  <c r="BB2050" i="5"/>
  <c r="CD2050" i="5"/>
  <c r="AX2049" i="5"/>
  <c r="BB2049" i="5"/>
  <c r="CD2049" i="5"/>
  <c r="AX2048" i="5"/>
  <c r="BB2048" i="5"/>
  <c r="CD2048" i="5"/>
  <c r="AX2047" i="5"/>
  <c r="BB2047" i="5"/>
  <c r="CD2047" i="5"/>
  <c r="AX2046" i="5"/>
  <c r="BB2046" i="5"/>
  <c r="CD2046" i="5"/>
  <c r="AX2045" i="5"/>
  <c r="BB2045" i="5"/>
  <c r="AX2044" i="5"/>
  <c r="BC2049" i="5" s="1"/>
  <c r="BB2044" i="5"/>
  <c r="BA2044" i="5" s="1"/>
  <c r="CD2044" i="5"/>
  <c r="CB2044" i="5"/>
  <c r="BA2043" i="5"/>
  <c r="AX2043" i="5"/>
  <c r="BA2042" i="5"/>
  <c r="AX2042" i="5"/>
  <c r="AX2041" i="5"/>
  <c r="BB2041" i="5"/>
  <c r="CD2041" i="5"/>
  <c r="AX2040" i="5"/>
  <c r="BB2040" i="5"/>
  <c r="CD2040" i="5"/>
  <c r="AX2039" i="5"/>
  <c r="BB2039" i="5"/>
  <c r="CD2039" i="5"/>
  <c r="AX2038" i="5"/>
  <c r="BB2038" i="5"/>
  <c r="CD2038" i="5"/>
  <c r="AX2037" i="5"/>
  <c r="BB2037" i="5"/>
  <c r="CD2037" i="5"/>
  <c r="AX2036" i="5"/>
  <c r="BB2036" i="5"/>
  <c r="CD2036" i="5"/>
  <c r="AX2035" i="5"/>
  <c r="BB2035" i="5"/>
  <c r="CD2035" i="5"/>
  <c r="AX2034" i="5"/>
  <c r="BB2034" i="5"/>
  <c r="CD2034" i="5"/>
  <c r="AX2033" i="5"/>
  <c r="BB2033" i="5"/>
  <c r="AX2032" i="5"/>
  <c r="BC2036" i="5" s="1"/>
  <c r="BB2032" i="5"/>
  <c r="BA2032" i="5" s="1"/>
  <c r="CD2032" i="5"/>
  <c r="CB2032" i="5"/>
  <c r="BA2031" i="5"/>
  <c r="AX2031" i="5"/>
  <c r="BA2030" i="5"/>
  <c r="AX2030" i="5"/>
  <c r="AX2029" i="5"/>
  <c r="BB2029" i="5"/>
  <c r="BA2029" i="5" s="1"/>
  <c r="CD2029" i="5"/>
  <c r="CB2029" i="5"/>
  <c r="AX2028" i="5"/>
  <c r="BB2028" i="5"/>
  <c r="BA2028" i="5" s="1"/>
  <c r="CD2028" i="5"/>
  <c r="AX2027" i="5"/>
  <c r="BB2027" i="5"/>
  <c r="BA2027" i="5" s="1"/>
  <c r="CD2027" i="5"/>
  <c r="AX2026" i="5"/>
  <c r="BB2026" i="5"/>
  <c r="BA2026" i="5" s="1"/>
  <c r="CD2026" i="5"/>
  <c r="AX2025" i="5"/>
  <c r="BB2025" i="5"/>
  <c r="BA2025" i="5" s="1"/>
  <c r="CD2025" i="5"/>
  <c r="AX2024" i="5"/>
  <c r="BB2024" i="5"/>
  <c r="BA2024" i="5" s="1"/>
  <c r="BA2023" i="5"/>
  <c r="AX2023" i="5"/>
  <c r="BA2022" i="5"/>
  <c r="AX2022" i="5"/>
  <c r="BA2021" i="5"/>
  <c r="AX2021" i="5"/>
  <c r="AX2020" i="5"/>
  <c r="BB2020" i="5"/>
  <c r="CD2020" i="5"/>
  <c r="AX2019" i="5"/>
  <c r="BB2019" i="5"/>
  <c r="CD2019" i="5"/>
  <c r="AX2018" i="5"/>
  <c r="BB2018" i="5"/>
  <c r="CD2018" i="5"/>
  <c r="AX2017" i="5"/>
  <c r="BB2017" i="5"/>
  <c r="CD2017" i="5"/>
  <c r="AX2016" i="5"/>
  <c r="BB2016" i="5"/>
  <c r="CD2016" i="5"/>
  <c r="AX2015" i="5"/>
  <c r="BB2015" i="5"/>
  <c r="AX2014" i="5"/>
  <c r="BB2014" i="5"/>
  <c r="CD2014" i="5"/>
  <c r="CB2014" i="5"/>
  <c r="AX2013" i="5"/>
  <c r="BB2013" i="5"/>
  <c r="CD2013" i="5"/>
  <c r="CB2013" i="5"/>
  <c r="AX2012" i="5"/>
  <c r="BC2015" i="5" s="1"/>
  <c r="BB2012" i="5"/>
  <c r="BA2012" i="5" s="1"/>
  <c r="CD2012" i="5"/>
  <c r="CB2012" i="5"/>
  <c r="BA2011" i="5"/>
  <c r="AX2011" i="5"/>
  <c r="BA2010" i="5"/>
  <c r="AX2010" i="5"/>
  <c r="AX2009" i="5"/>
  <c r="BH2009" i="5"/>
  <c r="CD2009" i="5"/>
  <c r="CB2009" i="5"/>
  <c r="AX2008" i="5"/>
  <c r="BB2008" i="5"/>
  <c r="CD2008" i="5"/>
  <c r="AX2007" i="5"/>
  <c r="BB2007" i="5"/>
  <c r="CD2007" i="5"/>
  <c r="AX2006" i="5"/>
  <c r="BB2006" i="5"/>
  <c r="CD2006" i="5"/>
  <c r="AX2005" i="5"/>
  <c r="BB2005" i="5"/>
  <c r="CD2005" i="5"/>
  <c r="AX2004" i="5"/>
  <c r="BB2004" i="5"/>
  <c r="CD2004" i="5"/>
  <c r="AX2003" i="5"/>
  <c r="BB2003" i="5"/>
  <c r="CD2003" i="5"/>
  <c r="AX2002" i="5"/>
  <c r="BB2002" i="5"/>
  <c r="CD2002" i="5"/>
  <c r="AX2001" i="5"/>
  <c r="BB2001" i="5"/>
  <c r="AX2000" i="5"/>
  <c r="BC2005" i="5" s="1"/>
  <c r="BB2000" i="5"/>
  <c r="BA2000" i="5" s="1"/>
  <c r="CD2000" i="5"/>
  <c r="CB2000" i="5"/>
  <c r="BA1999" i="5"/>
  <c r="AX1999" i="5"/>
  <c r="BA1998" i="5"/>
  <c r="AX1998" i="5"/>
  <c r="AX1997" i="5"/>
  <c r="BB1997" i="5"/>
  <c r="CD1997" i="5"/>
  <c r="CB1997" i="5"/>
  <c r="AX1996" i="5"/>
  <c r="BB1996" i="5"/>
  <c r="CD1996" i="5"/>
  <c r="AX1995" i="5"/>
  <c r="BB1995" i="5"/>
  <c r="CD1995" i="5"/>
  <c r="AX1994" i="5"/>
  <c r="BB1994" i="5"/>
  <c r="CD1994" i="5"/>
  <c r="AX1993" i="5"/>
  <c r="BB1993" i="5"/>
  <c r="CD1993" i="5"/>
  <c r="AX1992" i="5"/>
  <c r="BB1992" i="5"/>
  <c r="CD1992" i="5"/>
  <c r="AX1991" i="5"/>
  <c r="BB1991" i="5"/>
  <c r="CD1991" i="5"/>
  <c r="AX1990" i="5"/>
  <c r="BB1990" i="5"/>
  <c r="AX1989" i="5"/>
  <c r="BB1989" i="5"/>
  <c r="CD1989" i="5"/>
  <c r="CB1989" i="5"/>
  <c r="AX1988" i="5"/>
  <c r="BC1990" i="5" s="1"/>
  <c r="BB1988" i="5"/>
  <c r="BA1988" i="5" s="1"/>
  <c r="CD1988" i="5"/>
  <c r="CB1988" i="5"/>
  <c r="AX1987" i="5"/>
  <c r="BB1987" i="5"/>
  <c r="BA1987" i="5" s="1"/>
  <c r="CD1987" i="5"/>
  <c r="AX1986" i="5"/>
  <c r="BB1986" i="5"/>
  <c r="BA1986" i="5" s="1"/>
  <c r="CD1986" i="5"/>
  <c r="AX1985" i="5"/>
  <c r="BB1985" i="5"/>
  <c r="BA1985" i="5" s="1"/>
  <c r="CD1985" i="5"/>
  <c r="AX1984" i="5"/>
  <c r="BB1984" i="5"/>
  <c r="BA1984" i="5" s="1"/>
  <c r="CD1984" i="5"/>
  <c r="AX1983" i="5"/>
  <c r="BB1983" i="5"/>
  <c r="BA1983" i="5" s="1"/>
  <c r="AX1982" i="5"/>
  <c r="BB1982" i="5"/>
  <c r="BA1982" i="5" s="1"/>
  <c r="CD1982" i="5"/>
  <c r="CB1982" i="5"/>
  <c r="AX1981" i="5"/>
  <c r="BB1981" i="5"/>
  <c r="BA1981" i="5" s="1"/>
  <c r="CD1981" i="5"/>
  <c r="CB1981" i="5"/>
  <c r="AX1980" i="5"/>
  <c r="BB1980" i="5"/>
  <c r="BA1980" i="5" s="1"/>
  <c r="CD1980" i="5"/>
  <c r="CB1980" i="5"/>
  <c r="BA1979" i="5"/>
  <c r="AX1979" i="5"/>
  <c r="BA1978" i="5"/>
  <c r="AX1978" i="5"/>
  <c r="AX1977" i="5"/>
  <c r="BB1977" i="5"/>
  <c r="BA1977" i="5" s="1"/>
  <c r="CD1977" i="5"/>
  <c r="AX1976" i="5"/>
  <c r="BB1976" i="5"/>
  <c r="BA1976" i="5" s="1"/>
  <c r="CD1976" i="5"/>
  <c r="AX1975" i="5"/>
  <c r="BB1975" i="5"/>
  <c r="CD1975" i="5"/>
  <c r="CB1975" i="5"/>
  <c r="AX1974" i="5"/>
  <c r="BC1975" i="5" s="1"/>
  <c r="BB1974" i="5"/>
  <c r="BA1974" i="5" s="1"/>
  <c r="CD1974" i="5"/>
  <c r="AX1973" i="5"/>
  <c r="BB1973" i="5"/>
  <c r="BA1973" i="5" s="1"/>
  <c r="CD1973" i="5"/>
  <c r="AX1972" i="5"/>
  <c r="BB1972" i="5"/>
  <c r="BA1972" i="5" s="1"/>
  <c r="CD1972" i="5"/>
  <c r="AX1971" i="5"/>
  <c r="BB1971" i="5"/>
  <c r="BA1971" i="5" s="1"/>
  <c r="CD1971" i="5"/>
  <c r="AX1970" i="5"/>
  <c r="BB1970" i="5"/>
  <c r="BA1970" i="5" s="1"/>
  <c r="CD1970" i="5"/>
  <c r="AX1969" i="5"/>
  <c r="BB1969" i="5"/>
  <c r="BA1969" i="5" s="1"/>
  <c r="CD1969" i="5"/>
  <c r="AX1968" i="5"/>
  <c r="BB1968" i="5"/>
  <c r="BA1968" i="5" s="1"/>
  <c r="AX1967" i="5"/>
  <c r="BB1967" i="5"/>
  <c r="CD1967" i="5"/>
  <c r="CB1967" i="5"/>
  <c r="AX1966" i="5"/>
  <c r="BC1967" i="5" s="1"/>
  <c r="BB1966" i="5"/>
  <c r="BA1966" i="5" s="1"/>
  <c r="CD1966" i="5"/>
  <c r="CB1966" i="5"/>
  <c r="AX1965" i="5"/>
  <c r="BB1965" i="5"/>
  <c r="BA1965" i="5" s="1"/>
  <c r="CD1965" i="5"/>
  <c r="CB1965" i="5"/>
  <c r="AX1964" i="5"/>
  <c r="BB1964" i="5"/>
  <c r="BA1964" i="5" s="1"/>
  <c r="CD1964" i="5"/>
  <c r="CB1964" i="5"/>
  <c r="BA1963" i="5"/>
  <c r="AX1963" i="5"/>
  <c r="BA1962" i="5"/>
  <c r="AX1962" i="5"/>
  <c r="AX1961" i="5"/>
  <c r="BB1961" i="5"/>
  <c r="BA1961" i="5" s="1"/>
  <c r="CD1961" i="5"/>
  <c r="CB1961" i="5"/>
  <c r="BA1960" i="5"/>
  <c r="AX1960" i="5"/>
  <c r="BA1959" i="5"/>
  <c r="AX1959" i="5"/>
  <c r="AX1958" i="5"/>
  <c r="BB1958" i="5"/>
  <c r="BA1958" i="5" s="1"/>
  <c r="CD1958" i="5"/>
  <c r="CB1958" i="5"/>
  <c r="BA1957" i="5"/>
  <c r="AX1957" i="5"/>
  <c r="BA1956" i="5"/>
  <c r="AX1956" i="5"/>
  <c r="AX1955" i="5"/>
  <c r="BB1955" i="5"/>
  <c r="CD1955" i="5"/>
  <c r="CB1955" i="5"/>
  <c r="BA1954" i="5"/>
  <c r="AX1954" i="5"/>
  <c r="BA1953" i="5"/>
  <c r="AX1953" i="5"/>
  <c r="BA1952" i="5"/>
  <c r="AX1952" i="5"/>
  <c r="AX1951" i="5"/>
  <c r="BB1951" i="5"/>
  <c r="BA1951" i="5" s="1"/>
  <c r="CD1951" i="5"/>
  <c r="CB1951" i="5"/>
  <c r="AX1950" i="5"/>
  <c r="BB1950" i="5"/>
  <c r="CD1950" i="5"/>
  <c r="CB1950" i="5"/>
  <c r="AX1949" i="5"/>
  <c r="BB1949" i="5"/>
  <c r="CD1949" i="5"/>
  <c r="CB1949" i="5"/>
  <c r="BA1948" i="5"/>
  <c r="AX1948" i="5"/>
  <c r="BA1947" i="5"/>
  <c r="AX1947" i="5"/>
  <c r="AX1946" i="5"/>
  <c r="BB1946" i="5"/>
  <c r="CD1946" i="5"/>
  <c r="AX1945" i="5"/>
  <c r="BB1945" i="5"/>
  <c r="CD1945" i="5"/>
  <c r="AX1944" i="5"/>
  <c r="BB1944" i="5"/>
  <c r="CD1944" i="5"/>
  <c r="AX1943" i="5"/>
  <c r="BB1943" i="5"/>
  <c r="CD1943" i="5"/>
  <c r="AX1942" i="5"/>
  <c r="BB1942" i="5"/>
  <c r="CD1942" i="5"/>
  <c r="AX1941" i="5"/>
  <c r="BB1941" i="5"/>
  <c r="CD1941" i="5"/>
  <c r="AX1940" i="5"/>
  <c r="BB1940" i="5"/>
  <c r="CD1940" i="5"/>
  <c r="AX1939" i="5"/>
  <c r="BB1939" i="5"/>
  <c r="CD1939" i="5"/>
  <c r="AX1938" i="5"/>
  <c r="BB1938" i="5"/>
  <c r="CD1938" i="5"/>
  <c r="AX1937" i="5"/>
  <c r="BB1937" i="5"/>
  <c r="AX1936" i="5"/>
  <c r="BB1936" i="5"/>
  <c r="BA1936" i="5" s="1"/>
  <c r="CD1936" i="5"/>
  <c r="CB1936" i="5"/>
  <c r="BA1935" i="5"/>
  <c r="AX1935" i="5"/>
  <c r="BA1934" i="5"/>
  <c r="AX1934" i="5"/>
  <c r="AX1933" i="5"/>
  <c r="BB1933" i="5"/>
  <c r="BA1933" i="5" s="1"/>
  <c r="CD1933" i="5"/>
  <c r="CB1933" i="5"/>
  <c r="AX1932" i="5"/>
  <c r="BB1932" i="5"/>
  <c r="CD1932" i="5"/>
  <c r="AX1931" i="5"/>
  <c r="BB1931" i="5"/>
  <c r="CD1931" i="5"/>
  <c r="AX1930" i="5"/>
  <c r="BB1930" i="5"/>
  <c r="CD1930" i="5"/>
  <c r="AX1929" i="5"/>
  <c r="BB1929" i="5"/>
  <c r="CD1929" i="5"/>
  <c r="AX1928" i="5"/>
  <c r="BB1928" i="5"/>
  <c r="CD1928" i="5"/>
  <c r="AX1927" i="5"/>
  <c r="BB1927" i="5"/>
  <c r="CD1927" i="5"/>
  <c r="AX1926" i="5"/>
  <c r="BB1926" i="5"/>
  <c r="AX1925" i="5"/>
  <c r="BC1930" i="5" s="1"/>
  <c r="BB1925" i="5"/>
  <c r="CD1925" i="5"/>
  <c r="CB1925" i="5"/>
  <c r="AX1924" i="5"/>
  <c r="BB1924" i="5"/>
  <c r="CD1924" i="5"/>
  <c r="AX1923" i="5"/>
  <c r="BB1923" i="5"/>
  <c r="CD1923" i="5"/>
  <c r="AX1922" i="5"/>
  <c r="BB1922" i="5"/>
  <c r="CD1922" i="5"/>
  <c r="AX1921" i="5"/>
  <c r="BB1921" i="5"/>
  <c r="CD1921" i="5"/>
  <c r="AX1920" i="5"/>
  <c r="BB1920" i="5"/>
  <c r="CD1920" i="5"/>
  <c r="AX1919" i="5"/>
  <c r="BB1919" i="5"/>
  <c r="CD1919" i="5"/>
  <c r="AX1918" i="5"/>
  <c r="BB1918" i="5"/>
  <c r="AX1917" i="5"/>
  <c r="BB1917" i="5"/>
  <c r="CD1917" i="5"/>
  <c r="CB1917" i="5"/>
  <c r="BA1916" i="5"/>
  <c r="AX1916" i="5"/>
  <c r="BA1915" i="5"/>
  <c r="AX1915" i="5"/>
  <c r="AX1914" i="5"/>
  <c r="BB1914" i="5"/>
  <c r="CD1914" i="5"/>
  <c r="AX1913" i="5"/>
  <c r="BB1913" i="5"/>
  <c r="CD1913" i="5"/>
  <c r="AX1912" i="5"/>
  <c r="BB1912" i="5"/>
  <c r="CD1912" i="5"/>
  <c r="AX1911" i="5"/>
  <c r="BB1911" i="5"/>
  <c r="CD1911" i="5"/>
  <c r="AX1910" i="5"/>
  <c r="BB1910" i="5"/>
  <c r="CD1910" i="5"/>
  <c r="AX1909" i="5"/>
  <c r="BB1909" i="5"/>
  <c r="CD1909" i="5"/>
  <c r="AX1908" i="5"/>
  <c r="BB1908" i="5"/>
  <c r="CD1908" i="5"/>
  <c r="AX1907" i="5"/>
  <c r="BB1907" i="5"/>
  <c r="AX1906" i="5"/>
  <c r="BB1906" i="5"/>
  <c r="CD1906" i="5"/>
  <c r="CB1906" i="5"/>
  <c r="AX1905" i="5"/>
  <c r="BB1905" i="5"/>
  <c r="CD1905" i="5"/>
  <c r="CB1905" i="5"/>
  <c r="AX1904" i="5"/>
  <c r="BB1904" i="5"/>
  <c r="CD1904" i="5"/>
  <c r="CB1904" i="5"/>
  <c r="AX1903" i="5"/>
  <c r="BB1903" i="5"/>
  <c r="CD1903" i="5"/>
  <c r="CB1903" i="5"/>
  <c r="BA1902" i="5"/>
  <c r="AX1902" i="5"/>
  <c r="BA1901" i="5"/>
  <c r="AX1901" i="5"/>
  <c r="AX1900" i="5"/>
  <c r="BB1900" i="5"/>
  <c r="CD1900" i="5"/>
  <c r="CB1900" i="5"/>
  <c r="BA1899" i="5"/>
  <c r="AX1899" i="5"/>
  <c r="BA1898" i="5"/>
  <c r="AX1898" i="5"/>
  <c r="AX1897" i="5"/>
  <c r="BB1897" i="5"/>
  <c r="CD1897" i="5"/>
  <c r="CB1897" i="5"/>
  <c r="AX1896" i="5"/>
  <c r="BC1904" i="5" s="1"/>
  <c r="BB1896" i="5"/>
  <c r="BA1896" i="5" s="1"/>
  <c r="CD1896" i="5"/>
  <c r="CB1896" i="5"/>
  <c r="BA1895" i="5"/>
  <c r="AX1895" i="5"/>
  <c r="BA1894" i="5"/>
  <c r="AX1894" i="5"/>
  <c r="BA1893" i="5"/>
  <c r="AX1893" i="5"/>
  <c r="AX1892" i="5"/>
  <c r="BB1892" i="5"/>
  <c r="BA1892" i="5" s="1"/>
  <c r="CD1892" i="5"/>
  <c r="CB1892" i="5"/>
  <c r="AX1891" i="5"/>
  <c r="BB1891" i="5"/>
  <c r="BA1891" i="5" s="1"/>
  <c r="CD1891" i="5"/>
  <c r="CB1891" i="5"/>
  <c r="BA1890" i="5"/>
  <c r="AX1890" i="5"/>
  <c r="BA1889" i="5"/>
  <c r="AX1889" i="5"/>
  <c r="BA1888" i="5"/>
  <c r="AX1888" i="5"/>
  <c r="AX1887" i="5"/>
  <c r="BB1887" i="5"/>
  <c r="BA1887" i="5" s="1"/>
  <c r="CD1887" i="5"/>
  <c r="CB1887" i="5"/>
  <c r="AX1886" i="5"/>
  <c r="BB1886" i="5"/>
  <c r="CD1886" i="5"/>
  <c r="AX1885" i="5"/>
  <c r="BB1885" i="5"/>
  <c r="CD1885" i="5"/>
  <c r="AX1884" i="5"/>
  <c r="BB1884" i="5"/>
  <c r="CD1884" i="5"/>
  <c r="CB1884" i="5"/>
  <c r="AX1883" i="5"/>
  <c r="BC1884" i="5" s="1"/>
  <c r="BB1883" i="5"/>
  <c r="CD1883" i="5"/>
  <c r="AX1882" i="5"/>
  <c r="BB1882" i="5"/>
  <c r="AX1881" i="5"/>
  <c r="BB1881" i="5"/>
  <c r="BA1881" i="5" s="1"/>
  <c r="CD1881" i="5"/>
  <c r="CB1881" i="5"/>
  <c r="BA1880" i="5"/>
  <c r="AX1880" i="5"/>
  <c r="BA1879" i="5"/>
  <c r="AX1879" i="5"/>
  <c r="AX1878" i="5"/>
  <c r="BB1878" i="5"/>
  <c r="BA1878" i="5" s="1"/>
  <c r="CD1878" i="5"/>
  <c r="CB1878" i="5"/>
  <c r="AX1877" i="5"/>
  <c r="BB1877" i="5"/>
  <c r="BA1877" i="5" s="1"/>
  <c r="CD1877" i="5"/>
  <c r="AX1876" i="5"/>
  <c r="BB1876" i="5"/>
  <c r="BA1876" i="5" s="1"/>
  <c r="CD1876" i="5"/>
  <c r="AX1875" i="5"/>
  <c r="BB1875" i="5"/>
  <c r="BA1875" i="5" s="1"/>
  <c r="CD1875" i="5"/>
  <c r="AX1874" i="5"/>
  <c r="BB1874" i="5"/>
  <c r="BA1874" i="5" s="1"/>
  <c r="CD1874" i="5"/>
  <c r="AX1873" i="5"/>
  <c r="BB1873" i="5"/>
  <c r="BA1873" i="5" s="1"/>
  <c r="CD1873" i="5"/>
  <c r="AX1872" i="5"/>
  <c r="BB1872" i="5"/>
  <c r="BA1872" i="5" s="1"/>
  <c r="CD1872" i="5"/>
  <c r="AX1871" i="5"/>
  <c r="BB1871" i="5"/>
  <c r="BA1871" i="5" s="1"/>
  <c r="CD1871" i="5"/>
  <c r="AX1870" i="5"/>
  <c r="BB1870" i="5"/>
  <c r="BA1870" i="5" s="1"/>
  <c r="CD1870" i="5"/>
  <c r="AX1869" i="5"/>
  <c r="BB1869" i="5"/>
  <c r="BA1869" i="5" s="1"/>
  <c r="CD1869" i="5"/>
  <c r="AX1868" i="5"/>
  <c r="BB1868" i="5"/>
  <c r="BA1868" i="5" s="1"/>
  <c r="CD1868" i="5"/>
  <c r="AX1867" i="5"/>
  <c r="BB1867" i="5"/>
  <c r="BA1867" i="5" s="1"/>
  <c r="CD1867" i="5"/>
  <c r="AX1866" i="5"/>
  <c r="BB1866" i="5"/>
  <c r="BA1866" i="5" s="1"/>
  <c r="CD1866" i="5"/>
  <c r="AX1865" i="5"/>
  <c r="BB1865" i="5"/>
  <c r="BA1865" i="5" s="1"/>
  <c r="CD1865" i="5"/>
  <c r="AX1864" i="5"/>
  <c r="BB1864" i="5"/>
  <c r="BA1864" i="5" s="1"/>
  <c r="AX1863" i="5"/>
  <c r="BB1863" i="5"/>
  <c r="BA1863" i="5" s="1"/>
  <c r="CD1863" i="5"/>
  <c r="CB1863" i="5"/>
  <c r="BA1862" i="5"/>
  <c r="AX1862" i="5"/>
  <c r="BA1861" i="5"/>
  <c r="AX1861" i="5"/>
  <c r="AX1860" i="5"/>
  <c r="BB1860" i="5"/>
  <c r="BA1860" i="5" s="1"/>
  <c r="CD1860" i="5"/>
  <c r="CB1860" i="5"/>
  <c r="AX1859" i="5"/>
  <c r="BB1859" i="5"/>
  <c r="BA1859" i="5" s="1"/>
  <c r="CD1859" i="5"/>
  <c r="AX1858" i="5"/>
  <c r="BB1858" i="5"/>
  <c r="BA1858" i="5" s="1"/>
  <c r="CD1858" i="5"/>
  <c r="AX1857" i="5"/>
  <c r="BB1857" i="5"/>
  <c r="BA1857" i="5" s="1"/>
  <c r="CD1857" i="5"/>
  <c r="AX1856" i="5"/>
  <c r="BB1856" i="5"/>
  <c r="BA1856" i="5" s="1"/>
  <c r="CD1856" i="5"/>
  <c r="AX1855" i="5"/>
  <c r="BB1855" i="5"/>
  <c r="BA1855" i="5" s="1"/>
  <c r="CD1855" i="5"/>
  <c r="AX1854" i="5"/>
  <c r="BB1854" i="5"/>
  <c r="BA1854" i="5" s="1"/>
  <c r="AX1853" i="5"/>
  <c r="BB1853" i="5"/>
  <c r="BA1853" i="5" s="1"/>
  <c r="CD1853" i="5"/>
  <c r="CB1853" i="5"/>
  <c r="AX1852" i="5"/>
  <c r="BB1852" i="5"/>
  <c r="BA1852" i="5" s="1"/>
  <c r="CD1852" i="5"/>
  <c r="CB1852" i="5"/>
  <c r="AX1851" i="5"/>
  <c r="BB1851" i="5"/>
  <c r="BA1851" i="5" s="1"/>
  <c r="CD1851" i="5"/>
  <c r="CB1851" i="5"/>
  <c r="BA1850" i="5"/>
  <c r="AX1850" i="5"/>
  <c r="BA1849" i="5"/>
  <c r="AX1849" i="5"/>
  <c r="AX1848" i="5"/>
  <c r="BB1848" i="5"/>
  <c r="BA1848" i="5" s="1"/>
  <c r="CD1848" i="5"/>
  <c r="CB1848" i="5"/>
  <c r="BA1847" i="5"/>
  <c r="AX1847" i="5"/>
  <c r="BA1846" i="5"/>
  <c r="AX1846" i="5"/>
  <c r="AX1845" i="5"/>
  <c r="BB1845" i="5"/>
  <c r="BA1845" i="5" s="1"/>
  <c r="CD1845" i="5"/>
  <c r="CB1845" i="5"/>
  <c r="AX1844" i="5"/>
  <c r="BB1844" i="5"/>
  <c r="BA1844" i="5" s="1"/>
  <c r="CD1844" i="5"/>
  <c r="AX1843" i="5"/>
  <c r="BB1843" i="5"/>
  <c r="BA1843" i="5" s="1"/>
  <c r="CD1843" i="5"/>
  <c r="AX1842" i="5"/>
  <c r="BB1842" i="5"/>
  <c r="BA1842" i="5" s="1"/>
  <c r="CD1842" i="5"/>
  <c r="AX1841" i="5"/>
  <c r="BB1841" i="5"/>
  <c r="BA1841" i="5" s="1"/>
  <c r="AX1840" i="5"/>
  <c r="BB1840" i="5"/>
  <c r="BA1840" i="5" s="1"/>
  <c r="CD1840" i="5"/>
  <c r="CB1840" i="5"/>
  <c r="AX1839" i="5"/>
  <c r="BB1839" i="5"/>
  <c r="BA1839" i="5" s="1"/>
  <c r="CD1839" i="5"/>
  <c r="CB1839" i="5"/>
  <c r="AX1838" i="5"/>
  <c r="BB1838" i="5"/>
  <c r="BA1838" i="5" s="1"/>
  <c r="CD1838" i="5"/>
  <c r="CB1838" i="5"/>
  <c r="BA1837" i="5"/>
  <c r="AX1837" i="5"/>
  <c r="BA1836" i="5"/>
  <c r="AX1836" i="5"/>
  <c r="AX1835" i="5"/>
  <c r="BB1835" i="5"/>
  <c r="CD1835" i="5"/>
  <c r="AX1834" i="5"/>
  <c r="BB1834" i="5"/>
  <c r="CD1834" i="5"/>
  <c r="AX1833" i="5"/>
  <c r="BB1833" i="5"/>
  <c r="CD1833" i="5"/>
  <c r="AX1832" i="5"/>
  <c r="BB1832" i="5"/>
  <c r="CD1832" i="5"/>
  <c r="AX1831" i="5"/>
  <c r="BB1831" i="5"/>
  <c r="CD1831" i="5"/>
  <c r="AX1830" i="5"/>
  <c r="BB1830" i="5"/>
  <c r="CD1830" i="5"/>
  <c r="AX1829" i="5"/>
  <c r="BB1829" i="5"/>
  <c r="CD1829" i="5"/>
  <c r="AX1828" i="5"/>
  <c r="BB1828" i="5"/>
  <c r="CD1828" i="5"/>
  <c r="AX1827" i="5"/>
  <c r="BB1827" i="5"/>
  <c r="AX1826" i="5"/>
  <c r="BB1826" i="5"/>
  <c r="CD1826" i="5"/>
  <c r="CB1826" i="5"/>
  <c r="AX1825" i="5"/>
  <c r="BB1825" i="5"/>
  <c r="BA1825" i="5" s="1"/>
  <c r="CD1825" i="5"/>
  <c r="CB1825" i="5"/>
  <c r="AX1824" i="5"/>
  <c r="BB1824" i="5"/>
  <c r="CD1824" i="5"/>
  <c r="CB1824" i="5"/>
  <c r="AX1823" i="5"/>
  <c r="BB1823" i="5"/>
  <c r="BA1823" i="5" s="1"/>
  <c r="CD1823" i="5"/>
  <c r="CB1823" i="5"/>
  <c r="BA1822" i="5"/>
  <c r="AX1822" i="5"/>
  <c r="BA1821" i="5"/>
  <c r="AX1821" i="5"/>
  <c r="AX1820" i="5"/>
  <c r="BB1820" i="5"/>
  <c r="CD1820" i="5"/>
  <c r="CB1820" i="5"/>
  <c r="AX1819" i="5"/>
  <c r="BB1819" i="5"/>
  <c r="BA1819" i="5" s="1"/>
  <c r="CD1819" i="5"/>
  <c r="CB1819" i="5"/>
  <c r="BA1818" i="5"/>
  <c r="AX1818" i="5"/>
  <c r="BA1817" i="5"/>
  <c r="AX1817" i="5"/>
  <c r="BA1816" i="5"/>
  <c r="AX1816" i="5"/>
  <c r="AX1815" i="5"/>
  <c r="BB1815" i="5"/>
  <c r="BA1815" i="5" s="1"/>
  <c r="CD1815" i="5"/>
  <c r="CB1815" i="5"/>
  <c r="BA1814" i="5"/>
  <c r="AX1814" i="5"/>
  <c r="BA1813" i="5"/>
  <c r="AX1813" i="5"/>
  <c r="BA1812" i="5"/>
  <c r="AX1812" i="5"/>
  <c r="AX1811" i="5"/>
  <c r="BB1811" i="5"/>
  <c r="CD1811" i="5"/>
  <c r="AX1810" i="5"/>
  <c r="BB1810" i="5"/>
  <c r="CD1810" i="5"/>
  <c r="AX1809" i="5"/>
  <c r="BB1809" i="5"/>
  <c r="CD1809" i="5"/>
  <c r="AX1808" i="5"/>
  <c r="BB1808" i="5"/>
  <c r="CD1808" i="5"/>
  <c r="AX1807" i="5"/>
  <c r="BB1807" i="5"/>
  <c r="CD1807" i="5"/>
  <c r="AX1806" i="5"/>
  <c r="BB1806" i="5"/>
  <c r="CD1806" i="5"/>
  <c r="AX1805" i="5"/>
  <c r="BB1805" i="5"/>
  <c r="CD1805" i="5"/>
  <c r="AX1804" i="5"/>
  <c r="BB1804" i="5"/>
  <c r="CD1804" i="5"/>
  <c r="AX1803" i="5"/>
  <c r="BB1803" i="5"/>
  <c r="AX1802" i="5"/>
  <c r="BB1802" i="5"/>
  <c r="CD1802" i="5"/>
  <c r="CB1802" i="5"/>
  <c r="AX1801" i="5"/>
  <c r="BB1801" i="5"/>
  <c r="CD1801" i="5"/>
  <c r="CB1801" i="5"/>
  <c r="AX1800" i="5"/>
  <c r="BB1800" i="5"/>
  <c r="CD1800" i="5"/>
  <c r="CB1800" i="5"/>
  <c r="AX1799" i="5"/>
  <c r="BB1799" i="5"/>
  <c r="CD1799" i="5"/>
  <c r="CB1799" i="5"/>
  <c r="AX1798" i="5"/>
  <c r="BB1798" i="5"/>
  <c r="CD1798" i="5"/>
  <c r="CB1798" i="5"/>
  <c r="AX1797" i="5"/>
  <c r="BB1797" i="5"/>
  <c r="CD1797" i="5"/>
  <c r="CB1797" i="5"/>
  <c r="AX1796" i="5"/>
  <c r="BB1796" i="5"/>
  <c r="CD1796" i="5"/>
  <c r="CB1796" i="5"/>
  <c r="AX1795" i="5"/>
  <c r="BC1811" i="5" s="1"/>
  <c r="BB1795" i="5"/>
  <c r="BA1795" i="5" s="1"/>
  <c r="CD1795" i="5"/>
  <c r="CB1795" i="5"/>
  <c r="BA1794" i="5"/>
  <c r="AX1794" i="5"/>
  <c r="BA1793" i="5"/>
  <c r="AX1793" i="5"/>
  <c r="BA1792" i="5"/>
  <c r="AX1792" i="5"/>
  <c r="AX1791" i="5"/>
  <c r="BB1791" i="5"/>
  <c r="BA1791" i="5" s="1"/>
  <c r="CD1791" i="5"/>
  <c r="CB1791" i="5"/>
  <c r="BA1790" i="5"/>
  <c r="AX1790" i="5"/>
  <c r="BA1789" i="5"/>
  <c r="AX1789" i="5"/>
  <c r="BA1788" i="5"/>
  <c r="AX1788" i="5"/>
  <c r="AX1787" i="5"/>
  <c r="BB1787" i="5"/>
  <c r="CD1787" i="5"/>
  <c r="CB1787" i="5"/>
  <c r="AX1786" i="5"/>
  <c r="BB1786" i="5"/>
  <c r="BA1786" i="5" s="1"/>
  <c r="CD1786" i="5"/>
  <c r="CB1786" i="5"/>
  <c r="BA1785" i="5"/>
  <c r="AX1785" i="5"/>
  <c r="BA1784" i="5"/>
  <c r="AX1784" i="5"/>
  <c r="BA1783" i="5"/>
  <c r="AX1783" i="5"/>
  <c r="AX1782" i="5"/>
  <c r="BB1782" i="5"/>
  <c r="CD1782" i="5"/>
  <c r="CB1782" i="5"/>
  <c r="AX1781" i="5"/>
  <c r="BB1781" i="5"/>
  <c r="CD1781" i="5"/>
  <c r="CB1781" i="5"/>
  <c r="AX1780" i="5"/>
  <c r="BH1780" i="5"/>
  <c r="CD1780" i="5"/>
  <c r="CB1780" i="5"/>
  <c r="AX1779" i="5"/>
  <c r="BB1779" i="5"/>
  <c r="BA1779" i="5" s="1"/>
  <c r="CD1779" i="5"/>
  <c r="CB1779" i="5"/>
  <c r="BA1778" i="5"/>
  <c r="AX1778" i="5"/>
  <c r="BA1777" i="5"/>
  <c r="AX1777" i="5"/>
  <c r="BA1776" i="5"/>
  <c r="AX1776" i="5"/>
  <c r="AX1775" i="5"/>
  <c r="BB1775" i="5"/>
  <c r="CD1775" i="5"/>
  <c r="AX1774" i="5"/>
  <c r="BB1774" i="5"/>
  <c r="CD1774" i="5"/>
  <c r="AX1773" i="5"/>
  <c r="BB1773" i="5"/>
  <c r="CD1773" i="5"/>
  <c r="AX1772" i="5"/>
  <c r="BB1772" i="5"/>
  <c r="CD1772" i="5"/>
  <c r="AX1771" i="5"/>
  <c r="BB1771" i="5"/>
  <c r="CD1771" i="5"/>
  <c r="AX1770" i="5"/>
  <c r="BB1770" i="5"/>
  <c r="CD1770" i="5"/>
  <c r="AX1769" i="5"/>
  <c r="BB1769" i="5"/>
  <c r="CD1769" i="5"/>
  <c r="AX1768" i="5"/>
  <c r="BB1768" i="5"/>
  <c r="CD1768" i="5"/>
  <c r="AX1767" i="5"/>
  <c r="BB1767" i="5"/>
  <c r="AX1766" i="5"/>
  <c r="BC1773" i="5" s="1"/>
  <c r="BB1766" i="5"/>
  <c r="BA1766" i="5" s="1"/>
  <c r="CD1766" i="5"/>
  <c r="CB1766" i="5"/>
  <c r="BA1765" i="5"/>
  <c r="AX1765" i="5"/>
  <c r="BA1764" i="5"/>
  <c r="AX1764" i="5"/>
  <c r="AX1763" i="5"/>
  <c r="BB1763" i="5"/>
  <c r="BA1763" i="5" s="1"/>
  <c r="CD1763" i="5"/>
  <c r="AX1762" i="5"/>
  <c r="BB1762" i="5"/>
  <c r="BA1762" i="5" s="1"/>
  <c r="CD1762" i="5"/>
  <c r="AX1761" i="5"/>
  <c r="BB1761" i="5"/>
  <c r="BA1761" i="5" s="1"/>
  <c r="CD1761" i="5"/>
  <c r="AX1760" i="5"/>
  <c r="BB1760" i="5"/>
  <c r="BA1760" i="5" s="1"/>
  <c r="CD1760" i="5"/>
  <c r="AX1759" i="5"/>
  <c r="BB1759" i="5"/>
  <c r="BA1759" i="5" s="1"/>
  <c r="BA1758" i="5"/>
  <c r="AX1758" i="5"/>
  <c r="BA1757" i="5"/>
  <c r="AX1757" i="5"/>
  <c r="AX1756" i="5"/>
  <c r="BB1756" i="5"/>
  <c r="BA1756" i="5" s="1"/>
  <c r="CD1756" i="5"/>
  <c r="CB1756" i="5"/>
  <c r="AX1755" i="5"/>
  <c r="BB1755" i="5"/>
  <c r="BA1755" i="5" s="1"/>
  <c r="CD1755" i="5"/>
  <c r="CB1755" i="5"/>
  <c r="BA1754" i="5"/>
  <c r="AX1754" i="5"/>
  <c r="BA1753" i="5"/>
  <c r="AX1753" i="5"/>
  <c r="AX1752" i="5"/>
  <c r="BB1752" i="5"/>
  <c r="CD1752" i="5"/>
  <c r="AX1751" i="5"/>
  <c r="BB1751" i="5"/>
  <c r="CD1751" i="5"/>
  <c r="AX1750" i="5"/>
  <c r="BB1750" i="5"/>
  <c r="CD1750" i="5"/>
  <c r="AX1749" i="5"/>
  <c r="BB1749" i="5"/>
  <c r="CD1749" i="5"/>
  <c r="AX1748" i="5"/>
  <c r="BB1748" i="5"/>
  <c r="CD1748" i="5"/>
  <c r="AX1747" i="5"/>
  <c r="BB1747" i="5"/>
  <c r="CD1747" i="5"/>
  <c r="AX1746" i="5"/>
  <c r="BB1746" i="5"/>
  <c r="CD1746" i="5"/>
  <c r="AX1745" i="5"/>
  <c r="BB1745" i="5"/>
  <c r="CD1745" i="5"/>
  <c r="AX1744" i="5"/>
  <c r="BB1744" i="5"/>
  <c r="AX1743" i="5"/>
  <c r="BB1743" i="5"/>
  <c r="CD1743" i="5"/>
  <c r="CB1743" i="5"/>
  <c r="AX1742" i="5"/>
  <c r="BB1742" i="5"/>
  <c r="BA1742" i="5" s="1"/>
  <c r="CD1742" i="5"/>
  <c r="CB1742" i="5"/>
  <c r="BA1741" i="5"/>
  <c r="AX1741" i="5"/>
  <c r="BA1740" i="5"/>
  <c r="AX1740" i="5"/>
  <c r="AX1739" i="5"/>
  <c r="BB1739" i="5"/>
  <c r="CD1739" i="5"/>
  <c r="CB1739" i="5"/>
  <c r="AX1738" i="5"/>
  <c r="BB1738" i="5"/>
  <c r="CD1738" i="5"/>
  <c r="AX1737" i="5"/>
  <c r="BB1737" i="5"/>
  <c r="CD1737" i="5"/>
  <c r="AX1736" i="5"/>
  <c r="BB1736" i="5"/>
  <c r="CD1736" i="5"/>
  <c r="AX1735" i="5"/>
  <c r="BB1735" i="5"/>
  <c r="CD1735" i="5"/>
  <c r="AX1734" i="5"/>
  <c r="BB1734" i="5"/>
  <c r="CD1734" i="5"/>
  <c r="AX1733" i="5"/>
  <c r="BB1733" i="5"/>
  <c r="CD1733" i="5"/>
  <c r="AX1732" i="5"/>
  <c r="BB1732" i="5"/>
  <c r="AX1731" i="5"/>
  <c r="BB1731" i="5"/>
  <c r="BA1731" i="5" s="1"/>
  <c r="CD1731" i="5"/>
  <c r="CB1731" i="5"/>
  <c r="BA1730" i="5"/>
  <c r="AX1730" i="5"/>
  <c r="BA1729" i="5"/>
  <c r="AX1729" i="5"/>
  <c r="AX1728" i="5"/>
  <c r="BB1728" i="5"/>
  <c r="BA1728" i="5" s="1"/>
  <c r="CD1728" i="5"/>
  <c r="AX1727" i="5"/>
  <c r="BB1727" i="5"/>
  <c r="BA1727" i="5" s="1"/>
  <c r="CD1727" i="5"/>
  <c r="AX1726" i="5"/>
  <c r="BB1726" i="5"/>
  <c r="BA1726" i="5" s="1"/>
  <c r="CD1726" i="5"/>
  <c r="AX1725" i="5"/>
  <c r="BB1725" i="5"/>
  <c r="BA1725" i="5" s="1"/>
  <c r="CD1725" i="5"/>
  <c r="AX1724" i="5"/>
  <c r="BB1724" i="5"/>
  <c r="BA1724" i="5" s="1"/>
  <c r="CD1724" i="5"/>
  <c r="AX1723" i="5"/>
  <c r="BB1723" i="5"/>
  <c r="BA1723" i="5" s="1"/>
  <c r="CD1723" i="5"/>
  <c r="AX1722" i="5"/>
  <c r="BB1722" i="5"/>
  <c r="BA1722" i="5" s="1"/>
  <c r="CD1722" i="5"/>
  <c r="AX1721" i="5"/>
  <c r="BB1721" i="5"/>
  <c r="BA1721" i="5" s="1"/>
  <c r="AX1720" i="5"/>
  <c r="BB1720" i="5"/>
  <c r="BA1720" i="5" s="1"/>
  <c r="CD1720" i="5"/>
  <c r="CB1720" i="5"/>
  <c r="BA1719" i="5"/>
  <c r="AX1719" i="5"/>
  <c r="BA1718" i="5"/>
  <c r="AX1718" i="5"/>
  <c r="AX1717" i="5"/>
  <c r="BB1717" i="5"/>
  <c r="BA1717" i="5" s="1"/>
  <c r="CD1717" i="5"/>
  <c r="AX1716" i="5"/>
  <c r="BB1716" i="5"/>
  <c r="BA1716" i="5" s="1"/>
  <c r="CD1716" i="5"/>
  <c r="AX1715" i="5"/>
  <c r="BB1715" i="5"/>
  <c r="BA1715" i="5" s="1"/>
  <c r="CD1715" i="5"/>
  <c r="AX1714" i="5"/>
  <c r="BB1714" i="5"/>
  <c r="BA1714" i="5" s="1"/>
  <c r="CD1714" i="5"/>
  <c r="AX1713" i="5"/>
  <c r="BB1713" i="5"/>
  <c r="BA1713" i="5" s="1"/>
  <c r="CD1713" i="5"/>
  <c r="AX1712" i="5"/>
  <c r="BB1712" i="5"/>
  <c r="BA1712" i="5" s="1"/>
  <c r="CD1712" i="5"/>
  <c r="AX1711" i="5"/>
  <c r="BB1711" i="5"/>
  <c r="BA1711" i="5" s="1"/>
  <c r="BA1710" i="5"/>
  <c r="AX1710" i="5"/>
  <c r="BA1709" i="5"/>
  <c r="AX1709" i="5"/>
  <c r="AX1708" i="5"/>
  <c r="BB1708" i="5"/>
  <c r="BA1708" i="5" s="1"/>
  <c r="CD1708" i="5"/>
  <c r="AX1707" i="5"/>
  <c r="BB1707" i="5"/>
  <c r="BA1707" i="5" s="1"/>
  <c r="CD1707" i="5"/>
  <c r="AX1706" i="5"/>
  <c r="BB1706" i="5"/>
  <c r="BA1706" i="5" s="1"/>
  <c r="CD1706" i="5"/>
  <c r="AX1705" i="5"/>
  <c r="BB1705" i="5"/>
  <c r="BA1705" i="5" s="1"/>
  <c r="CD1705" i="5"/>
  <c r="AX1704" i="5"/>
  <c r="BB1704" i="5"/>
  <c r="BA1704" i="5" s="1"/>
  <c r="BA1703" i="5"/>
  <c r="AX1703" i="5"/>
  <c r="BA1702" i="5"/>
  <c r="AX1702" i="5"/>
  <c r="AX1701" i="5"/>
  <c r="BB1701" i="5"/>
  <c r="BA1701" i="5" s="1"/>
  <c r="CD1701" i="5"/>
  <c r="CB1701" i="5"/>
  <c r="AX1700" i="5"/>
  <c r="BB1700" i="5"/>
  <c r="CD1700" i="5"/>
  <c r="CB1700" i="5"/>
  <c r="AX1699" i="5"/>
  <c r="BC1700" i="5" s="1"/>
  <c r="BB1699" i="5"/>
  <c r="BA1699" i="5" s="1"/>
  <c r="CD1699" i="5"/>
  <c r="CB1699" i="5"/>
  <c r="AX1698" i="5"/>
  <c r="BB1698" i="5"/>
  <c r="BA1698" i="5" s="1"/>
  <c r="CD1698" i="5"/>
  <c r="CB1698" i="5"/>
  <c r="BA1697" i="5"/>
  <c r="AX1697" i="5"/>
  <c r="BA1696" i="5"/>
  <c r="AX1696" i="5"/>
  <c r="AX1695" i="5"/>
  <c r="BB1695" i="5"/>
  <c r="BA1695" i="5" s="1"/>
  <c r="CD1695" i="5"/>
  <c r="CB1695" i="5"/>
  <c r="BA1694" i="5"/>
  <c r="AX1694" i="5"/>
  <c r="BA1693" i="5"/>
  <c r="AX1693" i="5"/>
  <c r="BA1692" i="5"/>
  <c r="AX1692" i="5"/>
  <c r="AX1691" i="5"/>
  <c r="BB1691" i="5"/>
  <c r="CD1691" i="5"/>
  <c r="CB1691" i="5"/>
  <c r="AX1690" i="5"/>
  <c r="BB1690" i="5"/>
  <c r="CD1690" i="5"/>
  <c r="CB1690" i="5"/>
  <c r="BA1689" i="5"/>
  <c r="AX1689" i="5"/>
  <c r="BA1688" i="5"/>
  <c r="AX1688" i="5"/>
  <c r="AX1687" i="5"/>
  <c r="BB1687" i="5"/>
  <c r="BA1687" i="5" s="1"/>
  <c r="CD1687" i="5"/>
  <c r="CB1687" i="5"/>
  <c r="BA1686" i="5"/>
  <c r="AX1686" i="5"/>
  <c r="BA1685" i="5"/>
  <c r="AX1685" i="5"/>
  <c r="AX1684" i="5"/>
  <c r="BB1684" i="5"/>
  <c r="CD1684" i="5"/>
  <c r="CB1684" i="5"/>
  <c r="AX1683" i="5"/>
  <c r="BC1684" i="5" s="1"/>
  <c r="BB1683" i="5"/>
  <c r="BA1683" i="5" s="1"/>
  <c r="CD1683" i="5"/>
  <c r="CB1683" i="5"/>
  <c r="BA1682" i="5"/>
  <c r="AX1682" i="5"/>
  <c r="BA1681" i="5"/>
  <c r="AX1681" i="5"/>
  <c r="AX1680" i="5"/>
  <c r="BB1680" i="5"/>
  <c r="BA1680" i="5" s="1"/>
  <c r="CD1680" i="5"/>
  <c r="CB1680" i="5"/>
  <c r="BA1679" i="5"/>
  <c r="AX1679" i="5"/>
  <c r="BA1678" i="5"/>
  <c r="AX1678" i="5"/>
  <c r="AX1677" i="5"/>
  <c r="BB1677" i="5"/>
  <c r="BA1677" i="5" s="1"/>
  <c r="CD1677" i="5"/>
  <c r="CB1677" i="5"/>
  <c r="AX1676" i="5"/>
  <c r="BB1676" i="5"/>
  <c r="BA1676" i="5" s="1"/>
  <c r="CD1676" i="5"/>
  <c r="CB1676" i="5"/>
  <c r="AX1675" i="5"/>
  <c r="BB1675" i="5"/>
  <c r="BA1675" i="5" s="1"/>
  <c r="CD1675" i="5"/>
  <c r="CB1675" i="5"/>
  <c r="AX1674" i="5"/>
  <c r="BB1674" i="5"/>
  <c r="BA1674" i="5" s="1"/>
  <c r="CD1674" i="5"/>
  <c r="CB1674" i="5"/>
  <c r="AX1673" i="5"/>
  <c r="BB1673" i="5"/>
  <c r="BA1673" i="5" s="1"/>
  <c r="CD1673" i="5"/>
  <c r="CB1673" i="5"/>
  <c r="AX1672" i="5"/>
  <c r="BB1672" i="5"/>
  <c r="BA1672" i="5" s="1"/>
  <c r="CD1672" i="5"/>
  <c r="CB1672" i="5"/>
  <c r="BA1671" i="5"/>
  <c r="AX1671" i="5"/>
  <c r="BA1670" i="5"/>
  <c r="AX1670" i="5"/>
  <c r="AX1669" i="5"/>
  <c r="BB1669" i="5"/>
  <c r="CD1669" i="5"/>
  <c r="CB1669" i="5"/>
  <c r="AX1668" i="5"/>
  <c r="BB1668" i="5"/>
  <c r="BA1668" i="5" s="1"/>
  <c r="CD1668" i="5"/>
  <c r="CB1668" i="5"/>
  <c r="AX1667" i="5"/>
  <c r="BB1667" i="5"/>
  <c r="BA1667" i="5" s="1"/>
  <c r="CD1667" i="5"/>
  <c r="CB1667" i="5"/>
  <c r="AX1666" i="5"/>
  <c r="BB1666" i="5"/>
  <c r="BA1666" i="5" s="1"/>
  <c r="CD1666" i="5"/>
  <c r="CB1666" i="5"/>
  <c r="AX1665" i="5"/>
  <c r="BB1665" i="5"/>
  <c r="BA1665" i="5" s="1"/>
  <c r="CD1665" i="5"/>
  <c r="CB1665" i="5"/>
  <c r="AX1664" i="5"/>
  <c r="BB1664" i="5"/>
  <c r="BA1664" i="5" s="1"/>
  <c r="CD1664" i="5"/>
  <c r="CB1664" i="5"/>
  <c r="AX1663" i="5"/>
  <c r="BB1663" i="5"/>
  <c r="BA1663" i="5" s="1"/>
  <c r="CD1663" i="5"/>
  <c r="CB1663" i="5"/>
  <c r="AX1662" i="5"/>
  <c r="BB1662" i="5"/>
  <c r="BA1662" i="5" s="1"/>
  <c r="CD1662" i="5"/>
  <c r="CB1662" i="5"/>
  <c r="AX1661" i="5"/>
  <c r="BB1661" i="5"/>
  <c r="BA1661" i="5" s="1"/>
  <c r="CD1661" i="5"/>
  <c r="CB1661" i="5"/>
  <c r="AX1660" i="5"/>
  <c r="BB1660" i="5"/>
  <c r="BA1660" i="5" s="1"/>
  <c r="CD1660" i="5"/>
  <c r="CB1660" i="5"/>
  <c r="BA1659" i="5"/>
  <c r="AX1659" i="5"/>
  <c r="BA1658" i="5"/>
  <c r="AX1658" i="5"/>
  <c r="AX1657" i="5"/>
  <c r="BB1657" i="5"/>
  <c r="CD1657" i="5"/>
  <c r="CB1657" i="5"/>
  <c r="BA1656" i="5"/>
  <c r="AX1656" i="5"/>
  <c r="BA1655" i="5"/>
  <c r="AX1655" i="5"/>
  <c r="AX1654" i="5"/>
  <c r="BB1654" i="5"/>
  <c r="BA1654" i="5" s="1"/>
  <c r="CD1654" i="5"/>
  <c r="CB1654" i="5"/>
  <c r="AX1653" i="5"/>
  <c r="BB1653" i="5"/>
  <c r="CD1653" i="5"/>
  <c r="CB1653" i="5"/>
  <c r="AX1652" i="5"/>
  <c r="BC1653" i="5" s="1"/>
  <c r="BB1652" i="5"/>
  <c r="BA1652" i="5" s="1"/>
  <c r="CD1652" i="5"/>
  <c r="CB1652" i="5"/>
  <c r="BA1651" i="5"/>
  <c r="AX1651" i="5"/>
  <c r="BA1650" i="5"/>
  <c r="AX1650" i="5"/>
  <c r="AX1649" i="5"/>
  <c r="BB1649" i="5"/>
  <c r="BA1649" i="5" s="1"/>
  <c r="CD1649" i="5"/>
  <c r="CB1649" i="5"/>
  <c r="BA1648" i="5"/>
  <c r="AX1648" i="5"/>
  <c r="BA1647" i="5"/>
  <c r="AX1647" i="5"/>
  <c r="AX1646" i="5"/>
  <c r="BB1646" i="5"/>
  <c r="BA1646" i="5" s="1"/>
  <c r="CD1646" i="5"/>
  <c r="CB1646" i="5"/>
  <c r="BA1645" i="5"/>
  <c r="AX1645" i="5"/>
  <c r="BA1644" i="5"/>
  <c r="AX1644" i="5"/>
  <c r="AX1643" i="5"/>
  <c r="BB1643" i="5"/>
  <c r="BA1643" i="5" s="1"/>
  <c r="CD1643" i="5"/>
  <c r="CB1643" i="5"/>
  <c r="AX1642" i="5"/>
  <c r="BB1642" i="5"/>
  <c r="BA1642" i="5" s="1"/>
  <c r="CD1642" i="5"/>
  <c r="CB1642" i="5"/>
  <c r="AX1641" i="5"/>
  <c r="BB1641" i="5"/>
  <c r="CD1641" i="5"/>
  <c r="CB1641" i="5"/>
  <c r="AX1640" i="5"/>
  <c r="BB1640" i="5"/>
  <c r="BA1640" i="5" s="1"/>
  <c r="CD1640" i="5"/>
  <c r="CB1640" i="5"/>
  <c r="BA1639" i="5"/>
  <c r="AX1639" i="5"/>
  <c r="BA1638" i="5"/>
  <c r="AX1638" i="5"/>
  <c r="BA1637" i="5"/>
  <c r="AX1637" i="5"/>
  <c r="AX1636" i="5"/>
  <c r="BB1636" i="5"/>
  <c r="BA1636" i="5" s="1"/>
  <c r="BA1635" i="5"/>
  <c r="AX1635" i="5"/>
  <c r="BA1634" i="5"/>
  <c r="AX1634" i="5"/>
  <c r="BA1633" i="5"/>
  <c r="AX1633" i="5"/>
  <c r="AX1632" i="5"/>
  <c r="AX1631" i="5"/>
  <c r="BA1630" i="5"/>
  <c r="AX1630" i="5"/>
  <c r="BA1629" i="5"/>
  <c r="AX1629" i="5"/>
  <c r="BA1628" i="5"/>
  <c r="AX1628" i="5"/>
  <c r="AX1627" i="5"/>
  <c r="AX1626" i="5"/>
  <c r="BB1626" i="5"/>
  <c r="BA1626" i="5" s="1"/>
  <c r="BA1625" i="5"/>
  <c r="AX1625" i="5"/>
  <c r="BA1624" i="5"/>
  <c r="AX1624" i="5"/>
  <c r="BA1623" i="5"/>
  <c r="AX1623" i="5"/>
  <c r="AX1622" i="5"/>
  <c r="BB1622" i="5"/>
  <c r="CD1622" i="5"/>
  <c r="CB1622" i="5"/>
  <c r="AX1621" i="5"/>
  <c r="BC1622" i="5" s="1"/>
  <c r="BB1621" i="5"/>
  <c r="BA1621" i="5" s="1"/>
  <c r="CD1621" i="5"/>
  <c r="CB1621" i="5"/>
  <c r="AX1620" i="5"/>
  <c r="BB1620" i="5"/>
  <c r="BA1620" i="5" s="1"/>
  <c r="CD1620" i="5"/>
  <c r="AX1619" i="5"/>
  <c r="BB1619" i="5"/>
  <c r="BA1619" i="5" s="1"/>
  <c r="CD1619" i="5"/>
  <c r="AX1618" i="5"/>
  <c r="BB1618" i="5"/>
  <c r="BA1618" i="5" s="1"/>
  <c r="CD1618" i="5"/>
  <c r="AX1617" i="5"/>
  <c r="BB1617" i="5"/>
  <c r="BA1617" i="5" s="1"/>
  <c r="CD1617" i="5"/>
  <c r="AX1616" i="5"/>
  <c r="BB1616" i="5"/>
  <c r="BA1616" i="5" s="1"/>
  <c r="CD1616" i="5"/>
  <c r="AX1615" i="5"/>
  <c r="BB1615" i="5"/>
  <c r="BA1615" i="5" s="1"/>
  <c r="CD1615" i="5"/>
  <c r="AX1614" i="5"/>
  <c r="BB1614" i="5"/>
  <c r="BA1614" i="5" s="1"/>
  <c r="CD1614" i="5"/>
  <c r="AX1613" i="5"/>
  <c r="BB1613" i="5"/>
  <c r="BA1613" i="5" s="1"/>
  <c r="BA1612" i="5"/>
  <c r="AX1612" i="5"/>
  <c r="BA1611" i="5"/>
  <c r="AX1611" i="5"/>
  <c r="BA1610" i="5"/>
  <c r="AX1610" i="5"/>
  <c r="AX1609" i="5"/>
  <c r="BB1609" i="5"/>
  <c r="CD1609" i="5"/>
  <c r="CB1609" i="5"/>
  <c r="AX1608" i="5"/>
  <c r="BB1608" i="5"/>
  <c r="CD1608" i="5"/>
  <c r="CB1608" i="5"/>
  <c r="AX1607" i="5"/>
  <c r="BC1608" i="5" s="1"/>
  <c r="BB1607" i="5"/>
  <c r="BA1607" i="5" s="1"/>
  <c r="CD1607" i="5"/>
  <c r="CB1607" i="5"/>
  <c r="BA1606" i="5"/>
  <c r="AX1606" i="5"/>
  <c r="BA1605" i="5"/>
  <c r="AX1605" i="5"/>
  <c r="AX1604" i="5"/>
  <c r="BB1604" i="5"/>
  <c r="BA1604" i="5" s="1"/>
  <c r="CD1604" i="5"/>
  <c r="CB1604" i="5"/>
  <c r="BA1603" i="5"/>
  <c r="AX1603" i="5"/>
  <c r="BA1602" i="5"/>
  <c r="AX1602" i="5"/>
  <c r="AX1601" i="5"/>
  <c r="BB1601" i="5"/>
  <c r="BA1601" i="5" s="1"/>
  <c r="CD1601" i="5"/>
  <c r="CB1601" i="5"/>
  <c r="AX1600" i="5"/>
  <c r="BB1600" i="5"/>
  <c r="BA1600" i="5" s="1"/>
  <c r="CD1600" i="5"/>
  <c r="AX1599" i="5"/>
  <c r="BB1599" i="5"/>
  <c r="BA1599" i="5" s="1"/>
  <c r="CD1599" i="5"/>
  <c r="AX1598" i="5"/>
  <c r="BB1598" i="5"/>
  <c r="BA1598" i="5" s="1"/>
  <c r="CD1598" i="5"/>
  <c r="AX1597" i="5"/>
  <c r="BB1597" i="5"/>
  <c r="CD1597" i="5"/>
  <c r="CB1597" i="5"/>
  <c r="AX1596" i="5"/>
  <c r="BC1597" i="5" s="1"/>
  <c r="BB1596" i="5"/>
  <c r="BA1596" i="5" s="1"/>
  <c r="CD1596" i="5"/>
  <c r="AX1595" i="5"/>
  <c r="BB1595" i="5"/>
  <c r="BA1595" i="5" s="1"/>
  <c r="CD1595" i="5"/>
  <c r="AX1594" i="5"/>
  <c r="BB1594" i="5"/>
  <c r="BA1594" i="5" s="1"/>
  <c r="BA1593" i="5"/>
  <c r="AX1593" i="5"/>
  <c r="BA1592" i="5"/>
  <c r="AX1592" i="5"/>
  <c r="AX1591" i="5"/>
  <c r="BB1591" i="5"/>
  <c r="CD1591" i="5"/>
  <c r="CB1591" i="5"/>
  <c r="AX1590" i="5"/>
  <c r="BB1590" i="5"/>
  <c r="CD1590" i="5"/>
  <c r="AX1589" i="5"/>
  <c r="BB1589" i="5"/>
  <c r="CD1589" i="5"/>
  <c r="AX1588" i="5"/>
  <c r="BB1588" i="5"/>
  <c r="CD1588" i="5"/>
  <c r="AX1587" i="5"/>
  <c r="BB1587" i="5"/>
  <c r="CD1587" i="5"/>
  <c r="AX1586" i="5"/>
  <c r="BB1586" i="5"/>
  <c r="CD1586" i="5"/>
  <c r="AX1585" i="5"/>
  <c r="BB1585" i="5"/>
  <c r="CD1585" i="5"/>
  <c r="AX1584" i="5"/>
  <c r="BB1584" i="5"/>
  <c r="CD1584" i="5"/>
  <c r="AX1583" i="5"/>
  <c r="BB1583" i="5"/>
  <c r="CD1583" i="5"/>
  <c r="AX1582" i="5"/>
  <c r="BB1582" i="5"/>
  <c r="CD1582" i="5"/>
  <c r="AX1581" i="5"/>
  <c r="BB1581" i="5"/>
  <c r="AX1580" i="5"/>
  <c r="BC1590" i="5" s="1"/>
  <c r="BB1580" i="5"/>
  <c r="BA1580" i="5" s="1"/>
  <c r="CD1580" i="5"/>
  <c r="CB1580" i="5"/>
  <c r="BA1579" i="5"/>
  <c r="AX1579" i="5"/>
  <c r="BA1578" i="5"/>
  <c r="AX1578" i="5"/>
  <c r="AX1577" i="5"/>
  <c r="BB1577" i="5"/>
  <c r="CD1577" i="5"/>
  <c r="CB1577" i="5"/>
  <c r="AX1576" i="5"/>
  <c r="BB1576" i="5"/>
  <c r="CD1576" i="5"/>
  <c r="CB1576" i="5"/>
  <c r="AX1575" i="5"/>
  <c r="BB1575" i="5"/>
  <c r="CD1575" i="5"/>
  <c r="CB1575" i="5"/>
  <c r="AX1574" i="5"/>
  <c r="BC1575" i="5" s="1"/>
  <c r="BB1574" i="5"/>
  <c r="CD1574" i="5"/>
  <c r="AX1573" i="5"/>
  <c r="BB1573" i="5"/>
  <c r="CD1573" i="5"/>
  <c r="AX1572" i="5"/>
  <c r="BB1572" i="5"/>
  <c r="AX1571" i="5"/>
  <c r="BB1571" i="5"/>
  <c r="CD1571" i="5"/>
  <c r="CB1571" i="5"/>
  <c r="AX1570" i="5"/>
  <c r="BB1570" i="5"/>
  <c r="BA1570" i="5" s="1"/>
  <c r="CD1570" i="5"/>
  <c r="CB1570" i="5"/>
  <c r="BA1569" i="5"/>
  <c r="AX1569" i="5"/>
  <c r="BA1568" i="5"/>
  <c r="AX1568" i="5"/>
  <c r="AX1567" i="5"/>
  <c r="BB1567" i="5"/>
  <c r="BA1567" i="5" s="1"/>
  <c r="BA1566" i="5"/>
  <c r="AX1566" i="5"/>
  <c r="BA1565" i="5"/>
  <c r="AX1565" i="5"/>
  <c r="BA1564" i="5"/>
  <c r="AX1564" i="5"/>
  <c r="AX1563" i="5"/>
  <c r="BB1563" i="5"/>
  <c r="BA1563" i="5" s="1"/>
  <c r="CD1563" i="5"/>
  <c r="CB1563" i="5"/>
  <c r="BA1562" i="5"/>
  <c r="AX1562" i="5"/>
  <c r="BA1561" i="5"/>
  <c r="AX1561" i="5"/>
  <c r="AX1560" i="5"/>
  <c r="BB1560" i="5"/>
  <c r="CD1560" i="5"/>
  <c r="AX1559" i="5"/>
  <c r="BB1559" i="5"/>
  <c r="CD1559" i="5"/>
  <c r="AX1558" i="5"/>
  <c r="BB1558" i="5"/>
  <c r="CD1558" i="5"/>
  <c r="AX1557" i="5"/>
  <c r="BB1557" i="5"/>
  <c r="CD1557" i="5"/>
  <c r="AX1556" i="5"/>
  <c r="BB1556" i="5"/>
  <c r="AX1555" i="5"/>
  <c r="BB1555" i="5"/>
  <c r="CD1555" i="5"/>
  <c r="CB1555" i="5"/>
  <c r="AX1554" i="5"/>
  <c r="BB1554" i="5"/>
  <c r="CD1554" i="5"/>
  <c r="CB1554" i="5"/>
  <c r="AX1553" i="5"/>
  <c r="BB1553" i="5"/>
  <c r="CD1553" i="5"/>
  <c r="CB1553" i="5"/>
  <c r="AX1552" i="5"/>
  <c r="BC1559" i="5" s="1"/>
  <c r="BB1552" i="5"/>
  <c r="BA1552" i="5" s="1"/>
  <c r="CD1552" i="5"/>
  <c r="CB1552" i="5"/>
  <c r="AX1551" i="5"/>
  <c r="BB1551" i="5"/>
  <c r="BA1551" i="5" s="1"/>
  <c r="CD1551" i="5"/>
  <c r="CB1551" i="5"/>
  <c r="BA1550" i="5"/>
  <c r="AX1550" i="5"/>
  <c r="BA1549" i="5"/>
  <c r="AX1549" i="5"/>
  <c r="AX1548" i="5"/>
  <c r="BB1548" i="5"/>
  <c r="CD1548" i="5"/>
  <c r="CB1548" i="5"/>
  <c r="AX1547" i="5"/>
  <c r="BB1547" i="5"/>
  <c r="CD1547" i="5"/>
  <c r="CB1547" i="5"/>
  <c r="AX1546" i="5"/>
  <c r="BB1546" i="5"/>
  <c r="CD1546" i="5"/>
  <c r="CB1546" i="5"/>
  <c r="AX1545" i="5"/>
  <c r="BB1545" i="5"/>
  <c r="CD1545" i="5"/>
  <c r="CB1545" i="5"/>
  <c r="AX1544" i="5"/>
  <c r="BB1544" i="5"/>
  <c r="CD1544" i="5"/>
  <c r="CB1544" i="5"/>
  <c r="AX1543" i="5"/>
  <c r="BB1543" i="5"/>
  <c r="CD1543" i="5"/>
  <c r="CB1543" i="5"/>
  <c r="AX1542" i="5"/>
  <c r="BB1542" i="5"/>
  <c r="CD1542" i="5"/>
  <c r="CB1542" i="5"/>
  <c r="AX1541" i="5"/>
  <c r="BB1541" i="5"/>
  <c r="CD1541" i="5"/>
  <c r="CB1541" i="5"/>
  <c r="AX1540" i="5"/>
  <c r="BB1540" i="5"/>
  <c r="CD1540" i="5"/>
  <c r="CB1540" i="5"/>
  <c r="AX1539" i="5"/>
  <c r="BB1539" i="5"/>
  <c r="CD1539" i="5"/>
  <c r="CB1539" i="5"/>
  <c r="AX1538" i="5"/>
  <c r="BB1538" i="5"/>
  <c r="CD1538" i="5"/>
  <c r="CB1538" i="5"/>
  <c r="AX1537" i="5"/>
  <c r="BB1537" i="5"/>
  <c r="CD1537" i="5"/>
  <c r="CB1537" i="5"/>
  <c r="AX1536" i="5"/>
  <c r="BB1536" i="5"/>
  <c r="CD1536" i="5"/>
  <c r="CB1536" i="5"/>
  <c r="AX1535" i="5"/>
  <c r="BB1535" i="5"/>
  <c r="CD1535" i="5"/>
  <c r="CB1535" i="5"/>
  <c r="AX1534" i="5"/>
  <c r="BB1534" i="5"/>
  <c r="CD1534" i="5"/>
  <c r="CB1534" i="5"/>
  <c r="AX1533" i="5"/>
  <c r="BB1533" i="5"/>
  <c r="CD1533" i="5"/>
  <c r="CB1533" i="5"/>
  <c r="AX1532" i="5"/>
  <c r="BB1532" i="5"/>
  <c r="CD1532" i="5"/>
  <c r="CB1532" i="5"/>
  <c r="AX1531" i="5"/>
  <c r="BB1531" i="5"/>
  <c r="BA1531" i="5" s="1"/>
  <c r="CD1531" i="5"/>
  <c r="CB1531" i="5"/>
  <c r="BA1530" i="5"/>
  <c r="AX1530" i="5"/>
  <c r="BA1529" i="5"/>
  <c r="AX1529" i="5"/>
  <c r="BA1528" i="5"/>
  <c r="AX1528" i="5"/>
  <c r="AX1527" i="5"/>
  <c r="BB1527" i="5"/>
  <c r="BA1527" i="5" s="1"/>
  <c r="CD1527" i="5"/>
  <c r="CB1527" i="5"/>
  <c r="BA1526" i="5"/>
  <c r="AX1526" i="5"/>
  <c r="BA1525" i="5"/>
  <c r="AX1525" i="5"/>
  <c r="AX1524" i="5"/>
  <c r="BB1524" i="5"/>
  <c r="CD1524" i="5"/>
  <c r="CB1524" i="5"/>
  <c r="BA1523" i="5"/>
  <c r="AX1523" i="5"/>
  <c r="BA1522" i="5"/>
  <c r="AX1522" i="5"/>
  <c r="AX1521" i="5"/>
  <c r="BB1521" i="5"/>
  <c r="CD1521" i="5"/>
  <c r="AX1520" i="5"/>
  <c r="BB1520" i="5"/>
  <c r="CD1520" i="5"/>
  <c r="AX1519" i="5"/>
  <c r="BB1519" i="5"/>
  <c r="CD1519" i="5"/>
  <c r="AX1518" i="5"/>
  <c r="BB1518" i="5"/>
  <c r="CD1518" i="5"/>
  <c r="AX1517" i="5"/>
  <c r="BB1517" i="5"/>
  <c r="CD1517" i="5"/>
  <c r="AX1516" i="5"/>
  <c r="BB1516" i="5"/>
  <c r="CD1516" i="5"/>
  <c r="AX1515" i="5"/>
  <c r="BB1515" i="5"/>
  <c r="AX1514" i="5"/>
  <c r="BB1514" i="5"/>
  <c r="CD1514" i="5"/>
  <c r="CB1514" i="5"/>
  <c r="AX1513" i="5"/>
  <c r="BB1513" i="5"/>
  <c r="CD1513" i="5"/>
  <c r="CB1513" i="5"/>
  <c r="AX1512" i="5"/>
  <c r="BB1512" i="5"/>
  <c r="CD1512" i="5"/>
  <c r="CB1512" i="5"/>
  <c r="AX1511" i="5"/>
  <c r="BB1511" i="5"/>
  <c r="CD1511" i="5"/>
  <c r="CB1511" i="5"/>
  <c r="AX1510" i="5"/>
  <c r="BB1510" i="5"/>
  <c r="CD1510" i="5"/>
  <c r="CB1510" i="5"/>
  <c r="AX1509" i="5"/>
  <c r="BB1509" i="5"/>
  <c r="CD1509" i="5"/>
  <c r="CB1509" i="5"/>
  <c r="AX1508" i="5"/>
  <c r="BB1508" i="5"/>
  <c r="CD1508" i="5"/>
  <c r="CB1508" i="5"/>
  <c r="AX1507" i="5"/>
  <c r="BB1507" i="5"/>
  <c r="BA1507" i="5" s="1"/>
  <c r="CD1507" i="5"/>
  <c r="CB1507" i="5"/>
  <c r="BA1506" i="5"/>
  <c r="AX1506" i="5"/>
  <c r="BA1505" i="5"/>
  <c r="AX1505" i="5"/>
  <c r="AX1504" i="5"/>
  <c r="BB1504" i="5"/>
  <c r="BA1504" i="5" s="1"/>
  <c r="CD1504" i="5"/>
  <c r="CB1504" i="5"/>
  <c r="BA1503" i="5"/>
  <c r="AX1503" i="5"/>
  <c r="BA1502" i="5"/>
  <c r="AX1502" i="5"/>
  <c r="AX1501" i="5"/>
  <c r="BB1501" i="5"/>
  <c r="BA1501" i="5" s="1"/>
  <c r="CD1501" i="5"/>
  <c r="CB1501" i="5"/>
  <c r="BA1500" i="5"/>
  <c r="AX1500" i="5"/>
  <c r="BA1499" i="5"/>
  <c r="AX1499" i="5"/>
  <c r="AX1498" i="5"/>
  <c r="BB1498" i="5"/>
  <c r="BA1498" i="5" s="1"/>
  <c r="BA1497" i="5"/>
  <c r="AX1497" i="5"/>
  <c r="BA1496" i="5"/>
  <c r="AX1496" i="5"/>
  <c r="BA1495" i="5"/>
  <c r="AX1495" i="5"/>
  <c r="AX1494" i="5"/>
  <c r="BB1494" i="5"/>
  <c r="CD1494" i="5"/>
  <c r="CB1494" i="5"/>
  <c r="BA1493" i="5"/>
  <c r="AX1493" i="5"/>
  <c r="BA1492" i="5"/>
  <c r="AX1492" i="5"/>
  <c r="AX1491" i="5"/>
  <c r="BB1491" i="5"/>
  <c r="BA1491" i="5" s="1"/>
  <c r="CD1491" i="5"/>
  <c r="CB1491" i="5"/>
  <c r="BA1490" i="5"/>
  <c r="AX1490" i="5"/>
  <c r="BA1489" i="5"/>
  <c r="AX1489" i="5"/>
  <c r="AX1488" i="5"/>
  <c r="BB1488" i="5"/>
  <c r="BA1488" i="5" s="1"/>
  <c r="CD1488" i="5"/>
  <c r="CB1488" i="5"/>
  <c r="AX1487" i="5"/>
  <c r="BB1487" i="5"/>
  <c r="BA1487" i="5" s="1"/>
  <c r="CD1487" i="5"/>
  <c r="AX1486" i="5"/>
  <c r="BB1486" i="5"/>
  <c r="BA1486" i="5" s="1"/>
  <c r="CD1486" i="5"/>
  <c r="AX1485" i="5"/>
  <c r="BB1485" i="5"/>
  <c r="BA1485" i="5" s="1"/>
  <c r="CD1485" i="5"/>
  <c r="AX1484" i="5"/>
  <c r="BB1484" i="5"/>
  <c r="BA1484" i="5" s="1"/>
  <c r="CD1484" i="5"/>
  <c r="AX1483" i="5"/>
  <c r="BB1483" i="5"/>
  <c r="BA1483" i="5" s="1"/>
  <c r="AX1482" i="5"/>
  <c r="BB1482" i="5"/>
  <c r="BA1482" i="5" s="1"/>
  <c r="CD1482" i="5"/>
  <c r="CB1482" i="5"/>
  <c r="AX1481" i="5"/>
  <c r="BB1481" i="5"/>
  <c r="BA1481" i="5" s="1"/>
  <c r="CD1481" i="5"/>
  <c r="CB1481" i="5"/>
  <c r="AX1480" i="5"/>
  <c r="BB1480" i="5"/>
  <c r="BA1480" i="5" s="1"/>
  <c r="CD1480" i="5"/>
  <c r="CB1480" i="5"/>
  <c r="AX1479" i="5"/>
  <c r="BB1479" i="5"/>
  <c r="BA1479" i="5" s="1"/>
  <c r="CD1479" i="5"/>
  <c r="CB1479" i="5"/>
  <c r="BA1478" i="5"/>
  <c r="AX1478" i="5"/>
  <c r="BA1477" i="5"/>
  <c r="AX1477" i="5"/>
  <c r="AX1476" i="5"/>
  <c r="BB1476" i="5"/>
  <c r="BA1476" i="5" s="1"/>
  <c r="CD1476" i="5"/>
  <c r="CB1476" i="5"/>
  <c r="AX1475" i="5"/>
  <c r="BB1475" i="5"/>
  <c r="BA1475" i="5" s="1"/>
  <c r="CD1475" i="5"/>
  <c r="CB1475" i="5"/>
  <c r="AX1474" i="5"/>
  <c r="BB1474" i="5"/>
  <c r="BA1474" i="5" s="1"/>
  <c r="CD1474" i="5"/>
  <c r="CB1474" i="5"/>
  <c r="AX1473" i="5"/>
  <c r="BB1473" i="5"/>
  <c r="BA1473" i="5" s="1"/>
  <c r="CD1473" i="5"/>
  <c r="CB1473" i="5"/>
  <c r="AX1472" i="5"/>
  <c r="BB1472" i="5"/>
  <c r="BA1472" i="5" s="1"/>
  <c r="CD1472" i="5"/>
  <c r="CB1472" i="5"/>
  <c r="AX1471" i="5"/>
  <c r="BB1471" i="5"/>
  <c r="BA1471" i="5" s="1"/>
  <c r="CD1471" i="5"/>
  <c r="CB1471" i="5"/>
  <c r="AX1470" i="5"/>
  <c r="BB1470" i="5"/>
  <c r="BA1470" i="5" s="1"/>
  <c r="CD1470" i="5"/>
  <c r="CB1470" i="5"/>
  <c r="AX1469" i="5"/>
  <c r="BB1469" i="5"/>
  <c r="BA1469" i="5" s="1"/>
  <c r="CD1469" i="5"/>
  <c r="CB1469" i="5"/>
  <c r="BA1468" i="5"/>
  <c r="AX1468" i="5"/>
  <c r="BA1467" i="5"/>
  <c r="AX1467" i="5"/>
  <c r="AX1466" i="5"/>
  <c r="BB1466" i="5"/>
  <c r="BA1466" i="5" s="1"/>
  <c r="CD1466" i="5"/>
  <c r="CB1466" i="5"/>
  <c r="AX1465" i="5"/>
  <c r="BB1465" i="5"/>
  <c r="BA1465" i="5" s="1"/>
  <c r="CD1465" i="5"/>
  <c r="CB1465" i="5"/>
  <c r="AX1464" i="5"/>
  <c r="BB1464" i="5"/>
  <c r="CD1464" i="5"/>
  <c r="CB1464" i="5"/>
  <c r="AX1463" i="5"/>
  <c r="BB1463" i="5"/>
  <c r="CD1463" i="5"/>
  <c r="CB1463" i="5"/>
  <c r="AX1462" i="5"/>
  <c r="BB1462" i="5"/>
  <c r="CD1462" i="5"/>
  <c r="CB1462" i="5"/>
  <c r="AX1461" i="5"/>
  <c r="BB1461" i="5"/>
  <c r="CD1461" i="5"/>
  <c r="CB1461" i="5"/>
  <c r="AX1460" i="5"/>
  <c r="BB1460" i="5"/>
  <c r="CD1460" i="5"/>
  <c r="CB1460" i="5"/>
  <c r="AX1459" i="5"/>
  <c r="BB1459" i="5"/>
  <c r="CD1459" i="5"/>
  <c r="CB1459" i="5"/>
  <c r="AX1458" i="5"/>
  <c r="BB1458" i="5"/>
  <c r="CD1458" i="5"/>
  <c r="CB1458" i="5"/>
  <c r="AX1457" i="5"/>
  <c r="BB1457" i="5"/>
  <c r="CD1457" i="5"/>
  <c r="CB1457" i="5"/>
  <c r="AX1456" i="5"/>
  <c r="BB1456" i="5"/>
  <c r="CD1456" i="5"/>
  <c r="CB1456" i="5"/>
  <c r="AX1455" i="5"/>
  <c r="BB1455" i="5"/>
  <c r="CD1455" i="5"/>
  <c r="CB1455" i="5"/>
  <c r="AX1454" i="5"/>
  <c r="BB1454" i="5"/>
  <c r="CD1454" i="5"/>
  <c r="CB1454" i="5"/>
  <c r="AX1453" i="5"/>
  <c r="BB1453" i="5"/>
  <c r="CD1453" i="5"/>
  <c r="CB1453" i="5"/>
  <c r="AX1452" i="5"/>
  <c r="BB1452" i="5"/>
  <c r="CD1452" i="5"/>
  <c r="CB1452" i="5"/>
  <c r="AX1451" i="5"/>
  <c r="BB1451" i="5"/>
  <c r="CD1451" i="5"/>
  <c r="CB1451" i="5"/>
  <c r="AX1450" i="5"/>
  <c r="BB1450" i="5"/>
  <c r="CD1450" i="5"/>
  <c r="CB1450" i="5"/>
  <c r="AX1449" i="5"/>
  <c r="BB1449" i="5"/>
  <c r="CD1449" i="5"/>
  <c r="CB1449" i="5"/>
  <c r="AX1448" i="5"/>
  <c r="BB1448" i="5"/>
  <c r="CD1448" i="5"/>
  <c r="CB1448" i="5"/>
  <c r="AX1447" i="5"/>
  <c r="BB1447" i="5"/>
  <c r="CD1447" i="5"/>
  <c r="CB1447" i="5"/>
  <c r="AX1446" i="5"/>
  <c r="BB1446" i="5"/>
  <c r="CD1446" i="5"/>
  <c r="CB1446" i="5"/>
  <c r="AX1445" i="5"/>
  <c r="BB1445" i="5"/>
  <c r="CD1445" i="5"/>
  <c r="CB1445" i="5"/>
  <c r="AX1444" i="5"/>
  <c r="BB1444" i="5"/>
  <c r="CD1444" i="5"/>
  <c r="CB1444" i="5"/>
  <c r="AX1443" i="5"/>
  <c r="BB1443" i="5"/>
  <c r="CD1443" i="5"/>
  <c r="CB1443" i="5"/>
  <c r="AX1442" i="5"/>
  <c r="BB1442" i="5"/>
  <c r="CD1442" i="5"/>
  <c r="CB1442" i="5"/>
  <c r="AX1441" i="5"/>
  <c r="BB1441" i="5"/>
  <c r="CD1441" i="5"/>
  <c r="CB1441" i="5"/>
  <c r="AX1440" i="5"/>
  <c r="BB1440" i="5"/>
  <c r="CD1440" i="5"/>
  <c r="CB1440" i="5"/>
  <c r="AX1439" i="5"/>
  <c r="BB1439" i="5"/>
  <c r="CD1439" i="5"/>
  <c r="CB1439" i="5"/>
  <c r="AX1438" i="5"/>
  <c r="BB1438" i="5"/>
  <c r="CD1438" i="5"/>
  <c r="CB1438" i="5"/>
  <c r="AX1437" i="5"/>
  <c r="BB1437" i="5"/>
  <c r="CD1437" i="5"/>
  <c r="CB1437" i="5"/>
  <c r="AX1436" i="5"/>
  <c r="BB1436" i="5"/>
  <c r="CD1436" i="5"/>
  <c r="CB1436" i="5"/>
  <c r="AX1435" i="5"/>
  <c r="BB1435" i="5"/>
  <c r="CD1435" i="5"/>
  <c r="CB1435" i="5"/>
  <c r="AX1434" i="5"/>
  <c r="BB1434" i="5"/>
  <c r="CD1434" i="5"/>
  <c r="CB1434" i="5"/>
  <c r="AX1433" i="5"/>
  <c r="BB1433" i="5"/>
  <c r="CD1433" i="5"/>
  <c r="CB1433" i="5"/>
  <c r="AX1432" i="5"/>
  <c r="BB1432" i="5"/>
  <c r="CD1432" i="5"/>
  <c r="CB1432" i="5"/>
  <c r="AX1431" i="5"/>
  <c r="BB1431" i="5"/>
  <c r="BA1431" i="5" s="1"/>
  <c r="CD1431" i="5"/>
  <c r="CB1431" i="5"/>
  <c r="BA1430" i="5"/>
  <c r="AX1430" i="5"/>
  <c r="BA1429" i="5"/>
  <c r="AX1429" i="5"/>
  <c r="AX1428" i="5"/>
  <c r="BB1428" i="5"/>
  <c r="BA1428" i="5" s="1"/>
  <c r="CD1428" i="5"/>
  <c r="CB1428" i="5"/>
  <c r="AX1427" i="5"/>
  <c r="BB1427" i="5"/>
  <c r="BA1427" i="5" s="1"/>
  <c r="CD1427" i="5"/>
  <c r="CB1427" i="5"/>
  <c r="BA1426" i="5"/>
  <c r="AX1426" i="5"/>
  <c r="BA1425" i="5"/>
  <c r="AX1425" i="5"/>
  <c r="AX1424" i="5"/>
  <c r="BB1424" i="5"/>
  <c r="BA1424" i="5" s="1"/>
  <c r="BA1423" i="5"/>
  <c r="AX1423" i="5"/>
  <c r="BA1422" i="5"/>
  <c r="AX1422" i="5"/>
  <c r="BA1421" i="5"/>
  <c r="AX1421" i="5"/>
  <c r="AX1420" i="5"/>
  <c r="AX1419" i="5"/>
  <c r="BA1418" i="5"/>
  <c r="AX1418" i="5"/>
  <c r="BA1417" i="5"/>
  <c r="AX1417" i="5"/>
  <c r="BA1416" i="5"/>
  <c r="AX1416" i="5"/>
  <c r="AX1415" i="5"/>
  <c r="AX1414" i="5"/>
  <c r="BB1414" i="5"/>
  <c r="BA1414" i="5" s="1"/>
  <c r="BA1413" i="5"/>
  <c r="AX1413" i="5"/>
  <c r="BA1412" i="5"/>
  <c r="AX1412" i="5"/>
  <c r="BA1411" i="5"/>
  <c r="AX1411" i="5"/>
  <c r="AX1410" i="5"/>
  <c r="BB1410" i="5"/>
  <c r="BA1410" i="5" s="1"/>
  <c r="CD1410" i="5"/>
  <c r="CB1410" i="5"/>
  <c r="BA1409" i="5"/>
  <c r="AX1409" i="5"/>
  <c r="BA1408" i="5"/>
  <c r="AX1408" i="5"/>
  <c r="AX1407" i="5"/>
  <c r="BB1407" i="5"/>
  <c r="CD1407" i="5"/>
  <c r="AX1406" i="5"/>
  <c r="BB1406" i="5"/>
  <c r="CD1406" i="5"/>
  <c r="AX1405" i="5"/>
  <c r="BB1405" i="5"/>
  <c r="CD1405" i="5"/>
  <c r="AX1404" i="5"/>
  <c r="BB1404" i="5"/>
  <c r="CD1404" i="5"/>
  <c r="AX1403" i="5"/>
  <c r="BB1403" i="5"/>
  <c r="AX1402" i="5"/>
  <c r="BC1404" i="5" s="1"/>
  <c r="BB1402" i="5"/>
  <c r="BA1402" i="5" s="1"/>
  <c r="CD1402" i="5"/>
  <c r="CB1402" i="5"/>
  <c r="BA1401" i="5"/>
  <c r="AX1401" i="5"/>
  <c r="BA1400" i="5"/>
  <c r="AX1400" i="5"/>
  <c r="BA1399" i="5"/>
  <c r="AX1399" i="5"/>
  <c r="AX1398" i="5"/>
  <c r="BB1398" i="5"/>
  <c r="BA1398" i="5" s="1"/>
  <c r="CD1398" i="5"/>
  <c r="CB1398" i="5"/>
  <c r="BA1397" i="5"/>
  <c r="AX1397" i="5"/>
  <c r="BA1396" i="5"/>
  <c r="AX1396" i="5"/>
  <c r="AX1395" i="5"/>
  <c r="BB1395" i="5"/>
  <c r="CD1395" i="5"/>
  <c r="CB1395" i="5"/>
  <c r="AX1394" i="5"/>
  <c r="BC1395" i="5" s="1"/>
  <c r="BB1394" i="5"/>
  <c r="BA1394" i="5" s="1"/>
  <c r="CD1394" i="5"/>
  <c r="CB1394" i="5"/>
  <c r="BA1393" i="5"/>
  <c r="AX1393" i="5"/>
  <c r="BA1392" i="5"/>
  <c r="AX1392" i="5"/>
  <c r="AX1391" i="5"/>
  <c r="BB1391" i="5"/>
  <c r="BA1391" i="5" s="1"/>
  <c r="CD1391" i="5"/>
  <c r="CB1391" i="5"/>
  <c r="AX1390" i="5"/>
  <c r="BB1390" i="5"/>
  <c r="BA1390" i="5" s="1"/>
  <c r="CD1390" i="5"/>
  <c r="CB1390" i="5"/>
  <c r="BA1389" i="5"/>
  <c r="AX1389" i="5"/>
  <c r="BA1388" i="5"/>
  <c r="AX1388" i="5"/>
  <c r="AX1387" i="5"/>
  <c r="BB1387" i="5"/>
  <c r="BA1387" i="5" s="1"/>
  <c r="CD1387" i="5"/>
  <c r="CB1387" i="5"/>
  <c r="AX1386" i="5"/>
  <c r="BB1386" i="5"/>
  <c r="BA1386" i="5" s="1"/>
  <c r="CD1386" i="5"/>
  <c r="CB1386" i="5"/>
  <c r="BA1385" i="5"/>
  <c r="AX1385" i="5"/>
  <c r="BA1384" i="5"/>
  <c r="AX1384" i="5"/>
  <c r="AX1383" i="5"/>
  <c r="BB1383" i="5"/>
  <c r="BA1383" i="5" s="1"/>
  <c r="CD1383" i="5"/>
  <c r="CB1383" i="5"/>
  <c r="BA1382" i="5"/>
  <c r="AX1382" i="5"/>
  <c r="BA1381" i="5"/>
  <c r="AX1381" i="5"/>
  <c r="AX1380" i="5"/>
  <c r="BB1380" i="5"/>
  <c r="BA1380" i="5" s="1"/>
  <c r="BA1379" i="5"/>
  <c r="AX1379" i="5"/>
  <c r="BA1378" i="5"/>
  <c r="AX1378" i="5"/>
  <c r="BA1377" i="5"/>
  <c r="AX1377" i="5"/>
  <c r="AX1376" i="5"/>
  <c r="BB1376" i="5"/>
  <c r="BA1376" i="5" s="1"/>
  <c r="CD1376" i="5"/>
  <c r="CB1376" i="5"/>
  <c r="BA1375" i="5"/>
  <c r="AX1375" i="5"/>
  <c r="BA1374" i="5"/>
  <c r="AX1374" i="5"/>
  <c r="AX1373" i="5"/>
  <c r="BB1373" i="5"/>
  <c r="CD1373" i="5"/>
  <c r="CB1373" i="5"/>
  <c r="AX1372" i="5"/>
  <c r="BB1372" i="5"/>
  <c r="BA1372" i="5" s="1"/>
  <c r="CD1372" i="5"/>
  <c r="CB1372" i="5"/>
  <c r="AX1371" i="5"/>
  <c r="BB1371" i="5"/>
  <c r="CD1371" i="5"/>
  <c r="CB1371" i="5"/>
  <c r="AX1370" i="5"/>
  <c r="BC1371" i="5" s="1"/>
  <c r="BB1370" i="5"/>
  <c r="BA1370" i="5" s="1"/>
  <c r="CD1370" i="5"/>
  <c r="CB1370" i="5"/>
  <c r="AX1369" i="5"/>
  <c r="BB1369" i="5"/>
  <c r="CD1369" i="5"/>
  <c r="CB1369" i="5"/>
  <c r="AX1368" i="5"/>
  <c r="BB1368" i="5"/>
  <c r="BA1368" i="5" s="1"/>
  <c r="CD1368" i="5"/>
  <c r="CB1368" i="5"/>
  <c r="AX1367" i="5"/>
  <c r="BB1367" i="5"/>
  <c r="CD1367" i="5"/>
  <c r="CB1367" i="5"/>
  <c r="AX1366" i="5"/>
  <c r="BC1367" i="5" s="1"/>
  <c r="BB1366" i="5"/>
  <c r="BA1366" i="5" s="1"/>
  <c r="CD1366" i="5"/>
  <c r="CB1366" i="5"/>
  <c r="BA1365" i="5"/>
  <c r="AX1365" i="5"/>
  <c r="BA1364" i="5"/>
  <c r="AX1364" i="5"/>
  <c r="AX1363" i="5"/>
  <c r="BB1363" i="5"/>
  <c r="CD1363" i="5"/>
  <c r="CB1363" i="5"/>
  <c r="AX1362" i="5"/>
  <c r="BB1362" i="5"/>
  <c r="BA1362" i="5" s="1"/>
  <c r="CD1362" i="5"/>
  <c r="CB1362" i="5"/>
  <c r="AX1361" i="5"/>
  <c r="BB1361" i="5"/>
  <c r="BA1361" i="5" s="1"/>
  <c r="CD1361" i="5"/>
  <c r="CB1361" i="5"/>
  <c r="AX1360" i="5"/>
  <c r="BB1360" i="5"/>
  <c r="CD1360" i="5"/>
  <c r="CB1360" i="5"/>
  <c r="AX1359" i="5"/>
  <c r="BB1359" i="5"/>
  <c r="BA1359" i="5" s="1"/>
  <c r="CD1359" i="5"/>
  <c r="CB1359" i="5"/>
  <c r="BA1358" i="5"/>
  <c r="AX1358" i="5"/>
  <c r="BA1357" i="5"/>
  <c r="AX1357" i="5"/>
  <c r="AX1356" i="5"/>
  <c r="BB1356" i="5"/>
  <c r="BA1356" i="5" s="1"/>
  <c r="CD1356" i="5"/>
  <c r="AX1355" i="5"/>
  <c r="BB1355" i="5"/>
  <c r="BA1355" i="5" s="1"/>
  <c r="CD1355" i="5"/>
  <c r="AX1354" i="5"/>
  <c r="BB1354" i="5"/>
  <c r="CD1354" i="5"/>
  <c r="CB1354" i="5"/>
  <c r="AX1353" i="5"/>
  <c r="BB1353" i="5"/>
  <c r="BA1353" i="5" s="1"/>
  <c r="CD1353" i="5"/>
  <c r="AX1352" i="5"/>
  <c r="BB1352" i="5"/>
  <c r="BA1352" i="5" s="1"/>
  <c r="AX1351" i="5"/>
  <c r="BB1351" i="5"/>
  <c r="BA1351" i="5" s="1"/>
  <c r="CD1351" i="5"/>
  <c r="CB1351" i="5"/>
  <c r="AX1350" i="5"/>
  <c r="BB1350" i="5"/>
  <c r="BA1350" i="5" s="1"/>
  <c r="CD1350" i="5"/>
  <c r="AX1349" i="5"/>
  <c r="BB1349" i="5"/>
  <c r="BA1349" i="5" s="1"/>
  <c r="CD1349" i="5"/>
  <c r="AX1348" i="5"/>
  <c r="BB1348" i="5"/>
  <c r="BA1348" i="5" s="1"/>
  <c r="CD1348" i="5"/>
  <c r="AX1347" i="5"/>
  <c r="BB1347" i="5"/>
  <c r="BA1347" i="5" s="1"/>
  <c r="CD1347" i="5"/>
  <c r="AX1346" i="5"/>
  <c r="BB1346" i="5"/>
  <c r="BA1346" i="5" s="1"/>
  <c r="CD1346" i="5"/>
  <c r="AX1345" i="5"/>
  <c r="BB1345" i="5"/>
  <c r="BA1345" i="5" s="1"/>
  <c r="CD1345" i="5"/>
  <c r="AX1344" i="5"/>
  <c r="BB1344" i="5"/>
  <c r="BA1344" i="5" s="1"/>
  <c r="BA1343" i="5"/>
  <c r="AX1343" i="5"/>
  <c r="BA1342" i="5"/>
  <c r="AX1342" i="5"/>
  <c r="AX1341" i="5"/>
  <c r="BB1341" i="5"/>
  <c r="CD1341" i="5"/>
  <c r="CB1341" i="5"/>
  <c r="AX1340" i="5"/>
  <c r="BB1340" i="5"/>
  <c r="CD1340" i="5"/>
  <c r="AX1339" i="5"/>
  <c r="BB1339" i="5"/>
  <c r="CD1339" i="5"/>
  <c r="AX1338" i="5"/>
  <c r="BB1338" i="5"/>
  <c r="CD1338" i="5"/>
  <c r="AX1337" i="5"/>
  <c r="BB1337" i="5"/>
  <c r="CD1337" i="5"/>
  <c r="AX1336" i="5"/>
  <c r="BB1336" i="5"/>
  <c r="CD1336" i="5"/>
  <c r="AX1335" i="5"/>
  <c r="BB1335" i="5"/>
  <c r="CD1335" i="5"/>
  <c r="AX1334" i="5"/>
  <c r="BB1334" i="5"/>
  <c r="CD1334" i="5"/>
  <c r="AX1333" i="5"/>
  <c r="BB1333" i="5"/>
  <c r="CD1333" i="5"/>
  <c r="AX1332" i="5"/>
  <c r="BB1332" i="5"/>
  <c r="CD1332" i="5"/>
  <c r="AX1331" i="5"/>
  <c r="BB1331" i="5"/>
  <c r="CD1331" i="5"/>
  <c r="AX1330" i="5"/>
  <c r="BB1330" i="5"/>
  <c r="CD1330" i="5"/>
  <c r="AX1329" i="5"/>
  <c r="BB1329" i="5"/>
  <c r="CD1329" i="5"/>
  <c r="AX1328" i="5"/>
  <c r="BB1328" i="5"/>
  <c r="CD1328" i="5"/>
  <c r="AX1327" i="5"/>
  <c r="BB1327" i="5"/>
  <c r="CD1327" i="5"/>
  <c r="AX1326" i="5"/>
  <c r="BB1326" i="5"/>
  <c r="CD1326" i="5"/>
  <c r="AX1325" i="5"/>
  <c r="BB1325" i="5"/>
  <c r="AX1324" i="5"/>
  <c r="BC1339" i="5" s="1"/>
  <c r="BB1324" i="5"/>
  <c r="BA1324" i="5" s="1"/>
  <c r="CD1324" i="5"/>
  <c r="CB1324" i="5"/>
  <c r="BA1323" i="5"/>
  <c r="AX1323" i="5"/>
  <c r="BA1322" i="5"/>
  <c r="AX1322" i="5"/>
  <c r="AX1321" i="5"/>
  <c r="BB1321" i="5"/>
  <c r="CD1321" i="5"/>
  <c r="CB1321" i="5"/>
  <c r="AX1320" i="5"/>
  <c r="BB1320" i="5"/>
  <c r="CD1320" i="5"/>
  <c r="AX1319" i="5"/>
  <c r="BB1319" i="5"/>
  <c r="CD1319" i="5"/>
  <c r="AX1318" i="5"/>
  <c r="BB1318" i="5"/>
  <c r="CD1318" i="5"/>
  <c r="AX1317" i="5"/>
  <c r="BB1317" i="5"/>
  <c r="CD1317" i="5"/>
  <c r="AX1316" i="5"/>
  <c r="BB1316" i="5"/>
  <c r="CD1316" i="5"/>
  <c r="AX1315" i="5"/>
  <c r="BB1315" i="5"/>
  <c r="CD1315" i="5"/>
  <c r="AX1314" i="5"/>
  <c r="BB1314" i="5"/>
  <c r="CD1314" i="5"/>
  <c r="AX1313" i="5"/>
  <c r="BB1313" i="5"/>
  <c r="CD1313" i="5"/>
  <c r="AX1312" i="5"/>
  <c r="BB1312" i="5"/>
  <c r="CD1312" i="5"/>
  <c r="AX1311" i="5"/>
  <c r="BB1311" i="5"/>
  <c r="CD1311" i="5"/>
  <c r="AX1310" i="5"/>
  <c r="BB1310" i="5"/>
  <c r="CD1310" i="5"/>
  <c r="AX1309" i="5"/>
  <c r="BB1309" i="5"/>
  <c r="CD1309" i="5"/>
  <c r="AX1308" i="5"/>
  <c r="BB1308" i="5"/>
  <c r="CD1308" i="5"/>
  <c r="AX1307" i="5"/>
  <c r="BB1307" i="5"/>
  <c r="CD1307" i="5"/>
  <c r="AX1306" i="5"/>
  <c r="BB1306" i="5"/>
  <c r="CD1306" i="5"/>
  <c r="AX1305" i="5"/>
  <c r="BB1305" i="5"/>
  <c r="AX1304" i="5"/>
  <c r="BC1315" i="5" s="1"/>
  <c r="BB1304" i="5"/>
  <c r="BA1304" i="5" s="1"/>
  <c r="CD1304" i="5"/>
  <c r="CB1304" i="5"/>
  <c r="BA1303" i="5"/>
  <c r="AX1303" i="5"/>
  <c r="BA1302" i="5"/>
  <c r="AX1302" i="5"/>
  <c r="AX1301" i="5"/>
  <c r="BB1301" i="5"/>
  <c r="CD1301" i="5"/>
  <c r="CB1301" i="5"/>
  <c r="AX1300" i="5"/>
  <c r="BC1301" i="5" s="1"/>
  <c r="BB1300" i="5"/>
  <c r="CD1300" i="5"/>
  <c r="AX1299" i="5"/>
  <c r="BB1299" i="5"/>
  <c r="CD1299" i="5"/>
  <c r="AX1298" i="5"/>
  <c r="BB1298" i="5"/>
  <c r="CD1298" i="5"/>
  <c r="AX1297" i="5"/>
  <c r="BB1297" i="5"/>
  <c r="CD1297" i="5"/>
  <c r="AX1296" i="5"/>
  <c r="BB1296" i="5"/>
  <c r="CD1296" i="5"/>
  <c r="AX1295" i="5"/>
  <c r="BB1295" i="5"/>
  <c r="CD1295" i="5"/>
  <c r="AX1294" i="5"/>
  <c r="BB1294" i="5"/>
  <c r="CD1294" i="5"/>
  <c r="AX1293" i="5"/>
  <c r="BB1293" i="5"/>
  <c r="CD1293" i="5"/>
  <c r="AX1292" i="5"/>
  <c r="BB1292" i="5"/>
  <c r="CD1292" i="5"/>
  <c r="AX1291" i="5"/>
  <c r="BB1291" i="5"/>
  <c r="CD1291" i="5"/>
  <c r="AX1290" i="5"/>
  <c r="BB1290" i="5"/>
  <c r="CD1290" i="5"/>
  <c r="AX1289" i="5"/>
  <c r="BB1289" i="5"/>
  <c r="CD1289" i="5"/>
  <c r="AX1288" i="5"/>
  <c r="BB1288" i="5"/>
  <c r="CD1288" i="5"/>
  <c r="AX1287" i="5"/>
  <c r="BB1287" i="5"/>
  <c r="CD1287" i="5"/>
  <c r="AX1286" i="5"/>
  <c r="BB1286" i="5"/>
  <c r="CD1286" i="5"/>
  <c r="AX1285" i="5"/>
  <c r="BB1285" i="5"/>
  <c r="AX1284" i="5"/>
  <c r="BC1300" i="5" s="1"/>
  <c r="BB1284" i="5"/>
  <c r="BA1284" i="5" s="1"/>
  <c r="CD1284" i="5"/>
  <c r="CB1284" i="5"/>
  <c r="BA1283" i="5"/>
  <c r="AX1283" i="5"/>
  <c r="BA1282" i="5"/>
  <c r="AX1282" i="5"/>
  <c r="AX1281" i="5"/>
  <c r="BB1281" i="5"/>
  <c r="CD1281" i="5"/>
  <c r="CB1281" i="5"/>
  <c r="AX1280" i="5"/>
  <c r="BC1281" i="5" s="1"/>
  <c r="BB1280" i="5"/>
  <c r="CD1280" i="5"/>
  <c r="CB1280" i="5"/>
  <c r="AX1279" i="5"/>
  <c r="BB1279" i="5"/>
  <c r="BA1279" i="5" s="1"/>
  <c r="CD1279" i="5"/>
  <c r="CB1279" i="5"/>
  <c r="BA1278" i="5"/>
  <c r="AX1278" i="5"/>
  <c r="BA1277" i="5"/>
  <c r="AX1277" i="5"/>
  <c r="AX1276" i="5"/>
  <c r="BB1276" i="5"/>
  <c r="BA1276" i="5" s="1"/>
  <c r="BA1275" i="5"/>
  <c r="AX1275" i="5"/>
  <c r="BA1274" i="5"/>
  <c r="AX1274" i="5"/>
  <c r="BA1273" i="5"/>
  <c r="AX1273" i="5"/>
  <c r="AX1272" i="5"/>
  <c r="BB1272" i="5"/>
  <c r="BA1272" i="5" s="1"/>
  <c r="CD1272" i="5"/>
  <c r="CB1272" i="5"/>
  <c r="BA1271" i="5"/>
  <c r="AX1271" i="5"/>
  <c r="BA1270" i="5"/>
  <c r="AX1270" i="5"/>
  <c r="AX1269" i="5"/>
  <c r="BB1269" i="5"/>
  <c r="CD1269" i="5"/>
  <c r="CB1269" i="5"/>
  <c r="AX1268" i="5"/>
  <c r="BB1268" i="5"/>
  <c r="CD1268" i="5"/>
  <c r="CB1268" i="5"/>
  <c r="BA1267" i="5"/>
  <c r="AX1267" i="5"/>
  <c r="BA1266" i="5"/>
  <c r="AX1266" i="5"/>
  <c r="AX1265" i="5"/>
  <c r="BB1265" i="5"/>
  <c r="CD1265" i="5"/>
  <c r="CB1265" i="5"/>
  <c r="AX1264" i="5"/>
  <c r="BB1264" i="5"/>
  <c r="CD1264" i="5"/>
  <c r="CB1264" i="5"/>
  <c r="BA1263" i="5"/>
  <c r="AX1263" i="5"/>
  <c r="BA1262" i="5"/>
  <c r="AX1262" i="5"/>
  <c r="AX1261" i="5"/>
  <c r="BB1261" i="5"/>
  <c r="CD1261" i="5"/>
  <c r="CB1261" i="5"/>
  <c r="AX1260" i="5"/>
  <c r="BB1260" i="5"/>
  <c r="CD1260" i="5"/>
  <c r="CB1260" i="5"/>
  <c r="BA1259" i="5"/>
  <c r="AX1259" i="5"/>
  <c r="BA1258" i="5"/>
  <c r="AX1258" i="5"/>
  <c r="AX1257" i="5"/>
  <c r="BB1257" i="5"/>
  <c r="CD1257" i="5"/>
  <c r="CB1257" i="5"/>
  <c r="AX1256" i="5"/>
  <c r="BB1256" i="5"/>
  <c r="CD1256" i="5"/>
  <c r="CB1256" i="5"/>
  <c r="BA1255" i="5"/>
  <c r="AX1255" i="5"/>
  <c r="BA1254" i="5"/>
  <c r="AX1254" i="5"/>
  <c r="AX1253" i="5"/>
  <c r="BB1253" i="5"/>
  <c r="CD1253" i="5"/>
  <c r="CB1253" i="5"/>
  <c r="AX1252" i="5"/>
  <c r="BB1252" i="5"/>
  <c r="CD1252" i="5"/>
  <c r="CB1252" i="5"/>
  <c r="BA1251" i="5"/>
  <c r="AX1251" i="5"/>
  <c r="BA1250" i="5"/>
  <c r="AX1250" i="5"/>
  <c r="AX1249" i="5"/>
  <c r="BB1249" i="5"/>
  <c r="CD1249" i="5"/>
  <c r="CB1249" i="5"/>
  <c r="AX1248" i="5"/>
  <c r="BB1248" i="5"/>
  <c r="CD1248" i="5"/>
  <c r="CB1248" i="5"/>
  <c r="BA1247" i="5"/>
  <c r="AX1247" i="5"/>
  <c r="BA1246" i="5"/>
  <c r="AX1246" i="5"/>
  <c r="AX1245" i="5"/>
  <c r="BB1245" i="5"/>
  <c r="CD1245" i="5"/>
  <c r="CB1245" i="5"/>
  <c r="AX1244" i="5"/>
  <c r="BB1244" i="5"/>
  <c r="CD1244" i="5"/>
  <c r="CB1244" i="5"/>
  <c r="BA1243" i="5"/>
  <c r="AX1243" i="5"/>
  <c r="BA1242" i="5"/>
  <c r="AX1242" i="5"/>
  <c r="AX1241" i="5"/>
  <c r="BB1241" i="5"/>
  <c r="CD1241" i="5"/>
  <c r="CB1241" i="5"/>
  <c r="AX1240" i="5"/>
  <c r="BB1240" i="5"/>
  <c r="CD1240" i="5"/>
  <c r="CB1240" i="5"/>
  <c r="BA1239" i="5"/>
  <c r="AX1239" i="5"/>
  <c r="BA1238" i="5"/>
  <c r="AX1238" i="5"/>
  <c r="AX1237" i="5"/>
  <c r="BB1237" i="5"/>
  <c r="CD1237" i="5"/>
  <c r="CB1237" i="5"/>
  <c r="AX1236" i="5"/>
  <c r="BB1236" i="5"/>
  <c r="CD1236" i="5"/>
  <c r="CB1236" i="5"/>
  <c r="BA1235" i="5"/>
  <c r="AX1235" i="5"/>
  <c r="BA1234" i="5"/>
  <c r="AX1234" i="5"/>
  <c r="AX1233" i="5"/>
  <c r="BB1233" i="5"/>
  <c r="CD1233" i="5"/>
  <c r="CB1233" i="5"/>
  <c r="AX1232" i="5"/>
  <c r="BB1232" i="5"/>
  <c r="CD1232" i="5"/>
  <c r="CB1232" i="5"/>
  <c r="BA1231" i="5"/>
  <c r="AX1231" i="5"/>
  <c r="BA1230" i="5"/>
  <c r="AX1230" i="5"/>
  <c r="AX1229" i="5"/>
  <c r="BB1229" i="5"/>
  <c r="CD1229" i="5"/>
  <c r="CB1229" i="5"/>
  <c r="AX1228" i="5"/>
  <c r="BB1228" i="5"/>
  <c r="CD1228" i="5"/>
  <c r="CB1228" i="5"/>
  <c r="BA1227" i="5"/>
  <c r="AX1227" i="5"/>
  <c r="BA1226" i="5"/>
  <c r="AX1226" i="5"/>
  <c r="AX1225" i="5"/>
  <c r="BB1225" i="5"/>
  <c r="CD1225" i="5"/>
  <c r="CB1225" i="5"/>
  <c r="AX1224" i="5"/>
  <c r="BB1224" i="5"/>
  <c r="CD1224" i="5"/>
  <c r="CB1224" i="5"/>
  <c r="BA1223" i="5"/>
  <c r="AX1223" i="5"/>
  <c r="BA1222" i="5"/>
  <c r="AX1222" i="5"/>
  <c r="AX1221" i="5"/>
  <c r="BB1221" i="5"/>
  <c r="CD1221" i="5"/>
  <c r="CB1221" i="5"/>
  <c r="AX1220" i="5"/>
  <c r="BB1220" i="5"/>
  <c r="CD1220" i="5"/>
  <c r="CB1220" i="5"/>
  <c r="BA1219" i="5"/>
  <c r="AX1219" i="5"/>
  <c r="BA1218" i="5"/>
  <c r="AX1218" i="5"/>
  <c r="AX1217" i="5"/>
  <c r="BB1217" i="5"/>
  <c r="CD1217" i="5"/>
  <c r="CB1217" i="5"/>
  <c r="AX1216" i="5"/>
  <c r="BB1216" i="5"/>
  <c r="CD1216" i="5"/>
  <c r="CB1216" i="5"/>
  <c r="BA1215" i="5"/>
  <c r="AX1215" i="5"/>
  <c r="BA1214" i="5"/>
  <c r="AX1214" i="5"/>
  <c r="AX1213" i="5"/>
  <c r="BB1213" i="5"/>
  <c r="CD1213" i="5"/>
  <c r="CB1213" i="5"/>
  <c r="AX1212" i="5"/>
  <c r="BB1212" i="5"/>
  <c r="CD1212" i="5"/>
  <c r="AX1211" i="5"/>
  <c r="BB1211" i="5"/>
  <c r="CD1211" i="5"/>
  <c r="AX1210" i="5"/>
  <c r="BB1210" i="5"/>
  <c r="CD1210" i="5"/>
  <c r="AX1209" i="5"/>
  <c r="BB1209" i="5"/>
  <c r="CD1209" i="5"/>
  <c r="AX1208" i="5"/>
  <c r="BB1208" i="5"/>
  <c r="CD1208" i="5"/>
  <c r="AX1207" i="5"/>
  <c r="BC1252" i="5" s="1"/>
  <c r="BB1207" i="5"/>
  <c r="CD1207" i="5"/>
  <c r="AX1206" i="5"/>
  <c r="BB1206" i="5"/>
  <c r="CD1206" i="5"/>
  <c r="AX1205" i="5"/>
  <c r="BB1205" i="5"/>
  <c r="CD1205" i="5"/>
  <c r="AX1204" i="5"/>
  <c r="BB1204" i="5"/>
  <c r="CD1204" i="5"/>
  <c r="AX1203" i="5"/>
  <c r="BB1203" i="5"/>
  <c r="CD1203" i="5"/>
  <c r="AX1202" i="5"/>
  <c r="BB1202" i="5"/>
  <c r="CD1202" i="5"/>
  <c r="AX1201" i="5"/>
  <c r="BB1201" i="5"/>
  <c r="CD1201" i="5"/>
  <c r="AX1200" i="5"/>
  <c r="BB1200" i="5"/>
  <c r="CD1200" i="5"/>
  <c r="AX1199" i="5"/>
  <c r="BC1220" i="5" s="1"/>
  <c r="BB1199" i="5"/>
  <c r="CD1199" i="5"/>
  <c r="AX1198" i="5"/>
  <c r="BB1198" i="5"/>
  <c r="CD1198" i="5"/>
  <c r="AX1197" i="5"/>
  <c r="BB1197" i="5"/>
  <c r="AX1196" i="5"/>
  <c r="BB1196" i="5"/>
  <c r="CD1196" i="5"/>
  <c r="CB1196" i="5"/>
  <c r="AX1195" i="5"/>
  <c r="BB1195" i="5"/>
  <c r="CD1195" i="5"/>
  <c r="CB1195" i="5"/>
  <c r="AX1194" i="5"/>
  <c r="BC1210" i="5" s="1"/>
  <c r="BB1194" i="5"/>
  <c r="BA1194" i="5" s="1"/>
  <c r="CD1194" i="5"/>
  <c r="CB1194" i="5"/>
  <c r="BA1193" i="5"/>
  <c r="AX1193" i="5"/>
  <c r="BA1192" i="5"/>
  <c r="AX1192" i="5"/>
  <c r="AX1191" i="5"/>
  <c r="BB1191" i="5"/>
  <c r="CD1191" i="5"/>
  <c r="CB1191" i="5"/>
  <c r="AX1190" i="5"/>
  <c r="BB1190" i="5"/>
  <c r="CD1190" i="5"/>
  <c r="CB1190" i="5"/>
  <c r="AX1189" i="5"/>
  <c r="BC1191" i="5" s="1"/>
  <c r="BB1189" i="5"/>
  <c r="CD1189" i="5"/>
  <c r="CB1189" i="5"/>
  <c r="AX1188" i="5"/>
  <c r="BB1188" i="5"/>
  <c r="CD1188" i="5"/>
  <c r="CB1188" i="5"/>
  <c r="AX1187" i="5"/>
  <c r="BB1187" i="5"/>
  <c r="BA1187" i="5" s="1"/>
  <c r="CD1187" i="5"/>
  <c r="CB1187" i="5"/>
  <c r="BA1186" i="5"/>
  <c r="AX1186" i="5"/>
  <c r="BA1185" i="5"/>
  <c r="AX1185" i="5"/>
  <c r="AX1184" i="5"/>
  <c r="BB1184" i="5"/>
  <c r="CD1184" i="5"/>
  <c r="CB1184" i="5"/>
  <c r="AX1183" i="5"/>
  <c r="BC1184" i="5" s="1"/>
  <c r="BB1183" i="5"/>
  <c r="BA1183" i="5" s="1"/>
  <c r="CD1183" i="5"/>
  <c r="CB1183" i="5"/>
  <c r="BA1182" i="5"/>
  <c r="AX1182" i="5"/>
  <c r="BA1181" i="5"/>
  <c r="AX1181" i="5"/>
  <c r="AX1180" i="5"/>
  <c r="BB1180" i="5"/>
  <c r="CD1180" i="5"/>
  <c r="CB1180" i="5"/>
  <c r="BA1179" i="5"/>
  <c r="AX1179" i="5"/>
  <c r="BA1178" i="5"/>
  <c r="AX1178" i="5"/>
  <c r="AX1177" i="5"/>
  <c r="BB1177" i="5"/>
  <c r="CD1177" i="5"/>
  <c r="CB1177" i="5"/>
  <c r="AX1176" i="5"/>
  <c r="BB1176" i="5"/>
  <c r="CD1176" i="5"/>
  <c r="CB1176" i="5"/>
  <c r="AX1175" i="5"/>
  <c r="BB1175" i="5"/>
  <c r="CD1175" i="5"/>
  <c r="CB1175" i="5"/>
  <c r="AX1174" i="5"/>
  <c r="BC1176" i="5" s="1"/>
  <c r="BB1174" i="5"/>
  <c r="BA1174" i="5" s="1"/>
  <c r="CD1174" i="5"/>
  <c r="CB1174" i="5"/>
  <c r="BA1173" i="5"/>
  <c r="AX1173" i="5"/>
  <c r="BA1172" i="5"/>
  <c r="AX1172" i="5"/>
  <c r="AX1171" i="5"/>
  <c r="BB1171" i="5"/>
  <c r="BA1171" i="5" s="1"/>
  <c r="BA1170" i="5"/>
  <c r="AX1170" i="5"/>
  <c r="BA1169" i="5"/>
  <c r="AX1169" i="5"/>
  <c r="BA1168" i="5"/>
  <c r="AX1168" i="5"/>
  <c r="AX1167" i="5"/>
  <c r="BB1167" i="5"/>
  <c r="BA1167" i="5" s="1"/>
  <c r="CD1167" i="5"/>
  <c r="CB1167" i="5"/>
  <c r="BA1166" i="5"/>
  <c r="AX1166" i="5"/>
  <c r="BA1165" i="5"/>
  <c r="AX1165" i="5"/>
  <c r="AX1164" i="5"/>
  <c r="BB1164" i="5"/>
  <c r="BA1164" i="5" s="1"/>
  <c r="CD1164" i="5"/>
  <c r="CB1164" i="5"/>
  <c r="AX1163" i="5"/>
  <c r="BB1163" i="5"/>
  <c r="BA1163" i="5" s="1"/>
  <c r="CD1163" i="5"/>
  <c r="CB1163" i="5"/>
  <c r="BA1162" i="5"/>
  <c r="AX1162" i="5"/>
  <c r="BA1161" i="5"/>
  <c r="AX1161" i="5"/>
  <c r="AX1160" i="5"/>
  <c r="BB1160" i="5"/>
  <c r="BA1160" i="5" s="1"/>
  <c r="CD1160" i="5"/>
  <c r="CB1160" i="5"/>
  <c r="AX1159" i="5"/>
  <c r="BB1159" i="5"/>
  <c r="BA1159" i="5" s="1"/>
  <c r="CD1159" i="5"/>
  <c r="CB1159" i="5"/>
  <c r="BA1158" i="5"/>
  <c r="AX1158" i="5"/>
  <c r="BA1157" i="5"/>
  <c r="AX1157" i="5"/>
  <c r="AX1156" i="5"/>
  <c r="BB1156" i="5"/>
  <c r="CD1156" i="5"/>
  <c r="CB1156" i="5"/>
  <c r="AX1155" i="5"/>
  <c r="BB1155" i="5"/>
  <c r="BA1155" i="5" s="1"/>
  <c r="CD1155" i="5"/>
  <c r="CB1155" i="5"/>
  <c r="BA1154" i="5"/>
  <c r="AX1154" i="5"/>
  <c r="BA1153" i="5"/>
  <c r="AX1153" i="5"/>
  <c r="AX1152" i="5"/>
  <c r="BB1152" i="5"/>
  <c r="CD1152" i="5"/>
  <c r="CB1152" i="5"/>
  <c r="AX1151" i="5"/>
  <c r="BB1151" i="5"/>
  <c r="CD1151" i="5"/>
  <c r="CB1151" i="5"/>
  <c r="AX1150" i="5"/>
  <c r="BB1150" i="5"/>
  <c r="CD1150" i="5"/>
  <c r="CB1150" i="5"/>
  <c r="AX1149" i="5"/>
  <c r="BC1151" i="5" s="1"/>
  <c r="BB1149" i="5"/>
  <c r="CD1149" i="5"/>
  <c r="CB1149" i="5"/>
  <c r="AX1148" i="5"/>
  <c r="BB1148" i="5"/>
  <c r="BA1148" i="5" s="1"/>
  <c r="CD1148" i="5"/>
  <c r="CB1148" i="5"/>
  <c r="BA1147" i="5"/>
  <c r="AX1147" i="5"/>
  <c r="BA1146" i="5"/>
  <c r="AX1146" i="5"/>
  <c r="AX1145" i="5"/>
  <c r="BB1145" i="5"/>
  <c r="BA1145" i="5" s="1"/>
  <c r="CD1145" i="5"/>
  <c r="CB1145" i="5"/>
  <c r="BA1144" i="5"/>
  <c r="AX1144" i="5"/>
  <c r="BA1143" i="5"/>
  <c r="AX1143" i="5"/>
  <c r="AX1142" i="5"/>
  <c r="BB1142" i="5"/>
  <c r="BA1142" i="5" s="1"/>
  <c r="BA1141" i="5"/>
  <c r="AX1141" i="5"/>
  <c r="BA1140" i="5"/>
  <c r="AX1140" i="5"/>
  <c r="BA1139" i="5"/>
  <c r="AX1139" i="5"/>
  <c r="AX1138" i="5"/>
  <c r="AX1137" i="5"/>
  <c r="BA1136" i="5"/>
  <c r="AX1136" i="5"/>
  <c r="BA1135" i="5"/>
  <c r="AX1135" i="5"/>
  <c r="BA1134" i="5"/>
  <c r="AX1134" i="5"/>
  <c r="AX1133" i="5"/>
  <c r="AX1132" i="5"/>
  <c r="BB1132" i="5"/>
  <c r="BA1132" i="5" s="1"/>
  <c r="BA1131" i="5"/>
  <c r="AX1131" i="5"/>
  <c r="BA1130" i="5"/>
  <c r="AX1130" i="5"/>
  <c r="BA1129" i="5"/>
  <c r="AX1129" i="5"/>
  <c r="AX1128" i="5"/>
  <c r="BB1128" i="5"/>
  <c r="BA1128" i="5" s="1"/>
  <c r="CD1128" i="5"/>
  <c r="CB1128" i="5"/>
  <c r="AX1127" i="5"/>
  <c r="BB1127" i="5"/>
  <c r="BA1127" i="5" s="1"/>
  <c r="CD1127" i="5"/>
  <c r="CB1127" i="5"/>
  <c r="BA1126" i="5"/>
  <c r="AX1126" i="5"/>
  <c r="BA1125" i="5"/>
  <c r="AX1125" i="5"/>
  <c r="AX1124" i="5"/>
  <c r="BB1124" i="5"/>
  <c r="CD1124" i="5"/>
  <c r="CB1124" i="5"/>
  <c r="AX1123" i="5"/>
  <c r="BB1123" i="5"/>
  <c r="CD1123" i="5"/>
  <c r="AX1122" i="5"/>
  <c r="BB1122" i="5"/>
  <c r="CD1122" i="5"/>
  <c r="AX1121" i="5"/>
  <c r="BB1121" i="5"/>
  <c r="CD1121" i="5"/>
  <c r="AX1120" i="5"/>
  <c r="BB1120" i="5"/>
  <c r="CD1120" i="5"/>
  <c r="AX1119" i="5"/>
  <c r="BB1119" i="5"/>
  <c r="CD1119" i="5"/>
  <c r="AX1118" i="5"/>
  <c r="BB1118" i="5"/>
  <c r="CD1118" i="5"/>
  <c r="AX1117" i="5"/>
  <c r="BB1117" i="5"/>
  <c r="AX1116" i="5"/>
  <c r="BB1116" i="5"/>
  <c r="BA1116" i="5" s="1"/>
  <c r="CD1116" i="5"/>
  <c r="CB1116" i="5"/>
  <c r="BA1115" i="5"/>
  <c r="AX1115" i="5"/>
  <c r="BA1114" i="5"/>
  <c r="AX1114" i="5"/>
  <c r="AX1113" i="5"/>
  <c r="BB1113" i="5"/>
  <c r="BA1113" i="5" s="1"/>
  <c r="CD1113" i="5"/>
  <c r="CB1113" i="5"/>
  <c r="BA1112" i="5"/>
  <c r="AX1112" i="5"/>
  <c r="BA1111" i="5"/>
  <c r="AX1111" i="5"/>
  <c r="AX1110" i="5"/>
  <c r="BB1110" i="5"/>
  <c r="BA1110" i="5" s="1"/>
  <c r="CD1110" i="5"/>
  <c r="CB1110" i="5"/>
  <c r="BA1109" i="5"/>
  <c r="AX1109" i="5"/>
  <c r="BA1108" i="5"/>
  <c r="AX1108" i="5"/>
  <c r="AX1107" i="5"/>
  <c r="BB1107" i="5"/>
  <c r="BA1107" i="5" s="1"/>
  <c r="CD1107" i="5"/>
  <c r="CB1107" i="5"/>
  <c r="AX1106" i="5"/>
  <c r="BB1106" i="5"/>
  <c r="BA1106" i="5" s="1"/>
  <c r="CD1106" i="5"/>
  <c r="CB1106" i="5"/>
  <c r="AX1105" i="5"/>
  <c r="BB1105" i="5"/>
  <c r="BA1105" i="5" s="1"/>
  <c r="CD1105" i="5"/>
  <c r="CB1105" i="5"/>
  <c r="AX1104" i="5"/>
  <c r="BB1104" i="5"/>
  <c r="CD1104" i="5"/>
  <c r="CB1104" i="5"/>
  <c r="AX1103" i="5"/>
  <c r="BC1104" i="5" s="1"/>
  <c r="BB1103" i="5"/>
  <c r="CD1103" i="5"/>
  <c r="AX1102" i="5"/>
  <c r="BB1102" i="5"/>
  <c r="CD1102" i="5"/>
  <c r="AX1101" i="5"/>
  <c r="BB1101" i="5"/>
  <c r="CD1101" i="5"/>
  <c r="AX1100" i="5"/>
  <c r="BB1100" i="5"/>
  <c r="CD1100" i="5"/>
  <c r="AX1099" i="5"/>
  <c r="BB1099" i="5"/>
  <c r="CD1099" i="5"/>
  <c r="AX1098" i="5"/>
  <c r="BB1098" i="5"/>
  <c r="CD1098" i="5"/>
  <c r="AX1097" i="5"/>
  <c r="BB1097" i="5"/>
  <c r="CD1097" i="5"/>
  <c r="AX1096" i="5"/>
  <c r="BB1096" i="5"/>
  <c r="CD1096" i="5"/>
  <c r="AX1095" i="5"/>
  <c r="BB1095" i="5"/>
  <c r="CD1095" i="5"/>
  <c r="AX1094" i="5"/>
  <c r="BB1094" i="5"/>
  <c r="CD1094" i="5"/>
  <c r="AX1093" i="5"/>
  <c r="BB1093" i="5"/>
  <c r="AX1092" i="5"/>
  <c r="BC1097" i="5" s="1"/>
  <c r="BB1092" i="5"/>
  <c r="BA1092" i="5" s="1"/>
  <c r="CD1092" i="5"/>
  <c r="CB1092" i="5"/>
  <c r="AX1091" i="5"/>
  <c r="BB1091" i="5"/>
  <c r="CD1091" i="5"/>
  <c r="CB1091" i="5"/>
  <c r="AX1090" i="5"/>
  <c r="BC1091" i="5" s="1"/>
  <c r="BB1090" i="5"/>
  <c r="CD1090" i="5"/>
  <c r="AX1089" i="5"/>
  <c r="BB1089" i="5"/>
  <c r="CD1089" i="5"/>
  <c r="AX1088" i="5"/>
  <c r="BB1088" i="5"/>
  <c r="CD1088" i="5"/>
  <c r="AX1087" i="5"/>
  <c r="BB1087" i="5"/>
  <c r="CD1087" i="5"/>
  <c r="AX1086" i="5"/>
  <c r="BB1086" i="5"/>
  <c r="CD1086" i="5"/>
  <c r="AX1085" i="5"/>
  <c r="BB1085" i="5"/>
  <c r="CD1085" i="5"/>
  <c r="AX1084" i="5"/>
  <c r="BB1084" i="5"/>
  <c r="CD1084" i="5"/>
  <c r="AX1083" i="5"/>
  <c r="BB1083" i="5"/>
  <c r="CD1083" i="5"/>
  <c r="AX1082" i="5"/>
  <c r="BB1082" i="5"/>
  <c r="CD1082" i="5"/>
  <c r="AX1081" i="5"/>
  <c r="BB1081" i="5"/>
  <c r="CD1081" i="5"/>
  <c r="AX1080" i="5"/>
  <c r="BB1080" i="5"/>
  <c r="AX1079" i="5"/>
  <c r="BC1081" i="5" s="1"/>
  <c r="BB1079" i="5"/>
  <c r="BA1079" i="5" s="1"/>
  <c r="CD1079" i="5"/>
  <c r="CB1079" i="5"/>
  <c r="BA1078" i="5"/>
  <c r="AX1078" i="5"/>
  <c r="BA1077" i="5"/>
  <c r="AX1077" i="5"/>
  <c r="AX1076" i="5"/>
  <c r="BB1076" i="5"/>
  <c r="CD1076" i="5"/>
  <c r="CB1076" i="5"/>
  <c r="AX1075" i="5"/>
  <c r="BB1075" i="5"/>
  <c r="CD1075" i="5"/>
  <c r="CB1075" i="5"/>
  <c r="AX1074" i="5"/>
  <c r="BB1074" i="5"/>
  <c r="CD1074" i="5"/>
  <c r="CB1074" i="5"/>
  <c r="AX1073" i="5"/>
  <c r="BB1073" i="5"/>
  <c r="CD1073" i="5"/>
  <c r="CB1073" i="5"/>
  <c r="AX1072" i="5"/>
  <c r="BB1072" i="5"/>
  <c r="CD1072" i="5"/>
  <c r="AX1071" i="5"/>
  <c r="BB1071" i="5"/>
  <c r="CD1071" i="5"/>
  <c r="CB1071" i="5"/>
  <c r="AX1070" i="5"/>
  <c r="BC1071" i="5" s="1"/>
  <c r="BB1070" i="5"/>
  <c r="CD1070" i="5"/>
  <c r="AX1069" i="5"/>
  <c r="BB1069" i="5"/>
  <c r="CD1069" i="5"/>
  <c r="CB1069" i="5"/>
  <c r="AX1068" i="5"/>
  <c r="BC1069" i="5" s="1"/>
  <c r="BB1068" i="5"/>
  <c r="CD1068" i="5"/>
  <c r="AX1067" i="5"/>
  <c r="BB1067" i="5"/>
  <c r="CD1067" i="5"/>
  <c r="CB1067" i="5"/>
  <c r="AX1066" i="5"/>
  <c r="BC1067" i="5" s="1"/>
  <c r="BB1066" i="5"/>
  <c r="CD1066" i="5"/>
  <c r="AX1065" i="5"/>
  <c r="BB1065" i="5"/>
  <c r="CD1065" i="5"/>
  <c r="CB1065" i="5"/>
  <c r="AX1064" i="5"/>
  <c r="BB1064" i="5"/>
  <c r="CD1064" i="5"/>
  <c r="AX1063" i="5"/>
  <c r="BB1063" i="5"/>
  <c r="CD1063" i="5"/>
  <c r="CB1063" i="5"/>
  <c r="AX1062" i="5"/>
  <c r="BB1062" i="5"/>
  <c r="CD1062" i="5"/>
  <c r="AX1061" i="5"/>
  <c r="BB1061" i="5"/>
  <c r="CD1061" i="5"/>
  <c r="CB1061" i="5"/>
  <c r="AX1060" i="5"/>
  <c r="BC1061" i="5" s="1"/>
  <c r="BB1060" i="5"/>
  <c r="CD1060" i="5"/>
  <c r="AX1059" i="5"/>
  <c r="BB1059" i="5"/>
  <c r="CD1059" i="5"/>
  <c r="CB1059" i="5"/>
  <c r="AX1058" i="5"/>
  <c r="BB1058" i="5"/>
  <c r="CD1058" i="5"/>
  <c r="AX1057" i="5"/>
  <c r="BB1057" i="5"/>
  <c r="AX1056" i="5"/>
  <c r="BB1056" i="5"/>
  <c r="CD1056" i="5"/>
  <c r="CB1056" i="5"/>
  <c r="AX1055" i="5"/>
  <c r="BC1056" i="5" s="1"/>
  <c r="BB1055" i="5"/>
  <c r="BA1055" i="5" s="1"/>
  <c r="CD1055" i="5"/>
  <c r="CB1055" i="5"/>
  <c r="BA1054" i="5"/>
  <c r="AX1054" i="5"/>
  <c r="BA1053" i="5"/>
  <c r="AX1053" i="5"/>
  <c r="AX1052" i="5"/>
  <c r="BB1052" i="5"/>
  <c r="CD1052" i="5"/>
  <c r="CB1052" i="5"/>
  <c r="AX1051" i="5"/>
  <c r="BB1051" i="5"/>
  <c r="CD1051" i="5"/>
  <c r="CB1051" i="5"/>
  <c r="AX1050" i="5"/>
  <c r="BB1050" i="5"/>
  <c r="CD1050" i="5"/>
  <c r="CB1050" i="5"/>
  <c r="AX1049" i="5"/>
  <c r="BB1049" i="5"/>
  <c r="CD1049" i="5"/>
  <c r="AX1048" i="5"/>
  <c r="BB1048" i="5"/>
  <c r="CD1048" i="5"/>
  <c r="AX1047" i="5"/>
  <c r="BB1047" i="5"/>
  <c r="CD1047" i="5"/>
  <c r="AX1046" i="5"/>
  <c r="BB1046" i="5"/>
  <c r="CD1046" i="5"/>
  <c r="AX1045" i="5"/>
  <c r="BB1045" i="5"/>
  <c r="CD1045" i="5"/>
  <c r="AX1044" i="5"/>
  <c r="BB1044" i="5"/>
  <c r="AX1043" i="5"/>
  <c r="BC1047" i="5" s="1"/>
  <c r="BB1043" i="5"/>
  <c r="BA1043" i="5" s="1"/>
  <c r="CD1043" i="5"/>
  <c r="CB1043" i="5"/>
  <c r="AX1042" i="5"/>
  <c r="BB1042" i="5"/>
  <c r="CD1042" i="5"/>
  <c r="CB1042" i="5"/>
  <c r="AX1041" i="5"/>
  <c r="BB1041" i="5"/>
  <c r="BA1041" i="5" s="1"/>
  <c r="CD1041" i="5"/>
  <c r="AX1040" i="5"/>
  <c r="BB1040" i="5"/>
  <c r="BA1040" i="5" s="1"/>
  <c r="CD1040" i="5"/>
  <c r="AX1039" i="5"/>
  <c r="BB1039" i="5"/>
  <c r="BA1039" i="5" s="1"/>
  <c r="CD1039" i="5"/>
  <c r="AX1038" i="5"/>
  <c r="BB1038" i="5"/>
  <c r="CD1038" i="5"/>
  <c r="CB1038" i="5"/>
  <c r="AX1037" i="5"/>
  <c r="BB1037" i="5"/>
  <c r="BA1037" i="5" s="1"/>
  <c r="CD1037" i="5"/>
  <c r="AX1036" i="5"/>
  <c r="BB1036" i="5"/>
  <c r="BA1036" i="5" s="1"/>
  <c r="CD1036" i="5"/>
  <c r="AX1035" i="5"/>
  <c r="BB1035" i="5"/>
  <c r="BA1035" i="5" s="1"/>
  <c r="CD1035" i="5"/>
  <c r="AX1034" i="5"/>
  <c r="BB1034" i="5"/>
  <c r="BA1034" i="5" s="1"/>
  <c r="CD1034" i="5"/>
  <c r="AX1033" i="5"/>
  <c r="BB1033" i="5"/>
  <c r="BA1033" i="5" s="1"/>
  <c r="CD1033" i="5"/>
  <c r="AX1032" i="5"/>
  <c r="BB1032" i="5"/>
  <c r="BA1032" i="5" s="1"/>
  <c r="CD1032" i="5"/>
  <c r="AX1031" i="5"/>
  <c r="BB1031" i="5"/>
  <c r="BA1031" i="5" s="1"/>
  <c r="AX1030" i="5"/>
  <c r="BB1030" i="5"/>
  <c r="BA1030" i="5" s="1"/>
  <c r="CD1030" i="5"/>
  <c r="AX1029" i="5"/>
  <c r="BB1029" i="5"/>
  <c r="BA1029" i="5" s="1"/>
  <c r="CD1029" i="5"/>
  <c r="AX1028" i="5"/>
  <c r="BB1028" i="5"/>
  <c r="BA1028" i="5" s="1"/>
  <c r="CD1028" i="5"/>
  <c r="AX1027" i="5"/>
  <c r="BB1027" i="5"/>
  <c r="CD1027" i="5"/>
  <c r="CB1027" i="5"/>
  <c r="AX1026" i="5"/>
  <c r="BC1027" i="5" s="1"/>
  <c r="BB1026" i="5"/>
  <c r="BA1026" i="5" s="1"/>
  <c r="CD1026" i="5"/>
  <c r="AX1025" i="5"/>
  <c r="BB1025" i="5"/>
  <c r="BA1025" i="5" s="1"/>
  <c r="CD1025" i="5"/>
  <c r="AX1024" i="5"/>
  <c r="BB1024" i="5"/>
  <c r="BA1024" i="5" s="1"/>
  <c r="CD1024" i="5"/>
  <c r="AX1023" i="5"/>
  <c r="BB1023" i="5"/>
  <c r="BA1023" i="5" s="1"/>
  <c r="CD1023" i="5"/>
  <c r="AX1022" i="5"/>
  <c r="BB1022" i="5"/>
  <c r="BA1022" i="5" s="1"/>
  <c r="CD1022" i="5"/>
  <c r="AX1021" i="5"/>
  <c r="BB1021" i="5"/>
  <c r="BA1021" i="5" s="1"/>
  <c r="CD1021" i="5"/>
  <c r="AX1020" i="5"/>
  <c r="BB1020" i="5"/>
  <c r="BA1020" i="5" s="1"/>
  <c r="BA1019" i="5"/>
  <c r="AX1019" i="5"/>
  <c r="BA1018" i="5"/>
  <c r="AX1018" i="5"/>
  <c r="AX1017" i="5"/>
  <c r="BB1017" i="5"/>
  <c r="BA1017" i="5" s="1"/>
  <c r="CD1017" i="5"/>
  <c r="AX1016" i="5"/>
  <c r="BB1016" i="5"/>
  <c r="CD1016" i="5"/>
  <c r="CB1016" i="5"/>
  <c r="AX1015" i="5"/>
  <c r="BB1015" i="5"/>
  <c r="BA1015" i="5" s="1"/>
  <c r="CD1015" i="5"/>
  <c r="AX1014" i="5"/>
  <c r="BB1014" i="5"/>
  <c r="BA1014" i="5" s="1"/>
  <c r="CD1014" i="5"/>
  <c r="AX1013" i="5"/>
  <c r="BB1013" i="5"/>
  <c r="BA1013" i="5" s="1"/>
  <c r="CD1013" i="5"/>
  <c r="AX1012" i="5"/>
  <c r="BB1012" i="5"/>
  <c r="BA1012" i="5" s="1"/>
  <c r="AX1011" i="5"/>
  <c r="BB1011" i="5"/>
  <c r="CD1011" i="5"/>
  <c r="AX1010" i="5"/>
  <c r="BB1010" i="5"/>
  <c r="CD1010" i="5"/>
  <c r="AX1009" i="5"/>
  <c r="BB1009" i="5"/>
  <c r="CD1009" i="5"/>
  <c r="AX1008" i="5"/>
  <c r="BB1008" i="5"/>
  <c r="CD1008" i="5"/>
  <c r="AX1007" i="5"/>
  <c r="BB1007" i="5"/>
  <c r="CD1007" i="5"/>
  <c r="AX1006" i="5"/>
  <c r="BB1006" i="5"/>
  <c r="AX1005" i="5"/>
  <c r="BB1005" i="5"/>
  <c r="CD1005" i="5"/>
  <c r="CB1005" i="5"/>
  <c r="AX1004" i="5"/>
  <c r="BC1008" i="5" s="1"/>
  <c r="BB1004" i="5"/>
  <c r="BA1004" i="5" s="1"/>
  <c r="CD1004" i="5"/>
  <c r="CB1004" i="5"/>
  <c r="BA1003" i="5"/>
  <c r="AX1003" i="5"/>
  <c r="BA1002" i="5"/>
  <c r="AX1002" i="5"/>
  <c r="AX1001" i="5"/>
  <c r="BB1001" i="5"/>
  <c r="BA1001" i="5" s="1"/>
  <c r="CD1001" i="5"/>
  <c r="CB1001" i="5"/>
  <c r="AX1000" i="5"/>
  <c r="BB1000" i="5"/>
  <c r="BA1000" i="5" s="1"/>
  <c r="CD1000" i="5"/>
  <c r="CB1000" i="5"/>
  <c r="BA999" i="5"/>
  <c r="AX999" i="5"/>
  <c r="BA998" i="5"/>
  <c r="AX998" i="5"/>
  <c r="AX997" i="5"/>
  <c r="BB997" i="5"/>
  <c r="CD997" i="5"/>
  <c r="CB997" i="5"/>
  <c r="AX996" i="5"/>
  <c r="BC997" i="5" s="1"/>
  <c r="BB996" i="5"/>
  <c r="CD996" i="5"/>
  <c r="CB996" i="5"/>
  <c r="AX995" i="5"/>
  <c r="BB995" i="5"/>
  <c r="CD995" i="5"/>
  <c r="CB995" i="5"/>
  <c r="AX994" i="5"/>
  <c r="BB994" i="5"/>
  <c r="CD994" i="5"/>
  <c r="CB994" i="5"/>
  <c r="AX993" i="5"/>
  <c r="BB993" i="5"/>
  <c r="CD993" i="5"/>
  <c r="CB993" i="5"/>
  <c r="AX992" i="5"/>
  <c r="BB992" i="5"/>
  <c r="CD992" i="5"/>
  <c r="CB992" i="5"/>
  <c r="AX991" i="5"/>
  <c r="BC996" i="5" s="1"/>
  <c r="BB991" i="5"/>
  <c r="BA991" i="5" s="1"/>
  <c r="CD991" i="5"/>
  <c r="CB991" i="5"/>
  <c r="BA990" i="5"/>
  <c r="AX990" i="5"/>
  <c r="BA989" i="5"/>
  <c r="AX989" i="5"/>
  <c r="AX988" i="5"/>
  <c r="BB988" i="5"/>
  <c r="BA988" i="5" s="1"/>
  <c r="CD988" i="5"/>
  <c r="CB988" i="5"/>
  <c r="AX987" i="5"/>
  <c r="BB987" i="5"/>
  <c r="BA987" i="5" s="1"/>
  <c r="CD987" i="5"/>
  <c r="CB987" i="5"/>
  <c r="AX986" i="5"/>
  <c r="BB986" i="5"/>
  <c r="BA986" i="5" s="1"/>
  <c r="CD986" i="5"/>
  <c r="CB986" i="5"/>
  <c r="AX985" i="5"/>
  <c r="BB985" i="5"/>
  <c r="BA985" i="5" s="1"/>
  <c r="CD985" i="5"/>
  <c r="CB985" i="5"/>
  <c r="AX984" i="5"/>
  <c r="BB984" i="5"/>
  <c r="CD984" i="5"/>
  <c r="CB984" i="5"/>
  <c r="AX983" i="5"/>
  <c r="BB983" i="5"/>
  <c r="CD983" i="5"/>
  <c r="CB983" i="5"/>
  <c r="AX982" i="5"/>
  <c r="BC983" i="5" s="1"/>
  <c r="BB982" i="5"/>
  <c r="BA982" i="5" s="1"/>
  <c r="CD982" i="5"/>
  <c r="CB982" i="5"/>
  <c r="AX981" i="5"/>
  <c r="BB981" i="5"/>
  <c r="CD981" i="5"/>
  <c r="CB981" i="5"/>
  <c r="AX980" i="5"/>
  <c r="BB980" i="5"/>
  <c r="CD980" i="5"/>
  <c r="CB980" i="5"/>
  <c r="AX979" i="5"/>
  <c r="BB979" i="5"/>
  <c r="CD979" i="5"/>
  <c r="CB979" i="5"/>
  <c r="AX978" i="5"/>
  <c r="BC980" i="5" s="1"/>
  <c r="BB978" i="5"/>
  <c r="BA978" i="5" s="1"/>
  <c r="CD978" i="5"/>
  <c r="AX977" i="5"/>
  <c r="BB977" i="5"/>
  <c r="CD977" i="5"/>
  <c r="CB977" i="5"/>
  <c r="AX976" i="5"/>
  <c r="BC977" i="5" s="1"/>
  <c r="BB976" i="5"/>
  <c r="BA976" i="5" s="1"/>
  <c r="CD976" i="5"/>
  <c r="AX975" i="5"/>
  <c r="BB975" i="5"/>
  <c r="CD975" i="5"/>
  <c r="CB975" i="5"/>
  <c r="AX974" i="5"/>
  <c r="BB974" i="5"/>
  <c r="BA974" i="5" s="1"/>
  <c r="CD974" i="5"/>
  <c r="AX973" i="5"/>
  <c r="BB973" i="5"/>
  <c r="CD973" i="5"/>
  <c r="CB973" i="5"/>
  <c r="AX972" i="5"/>
  <c r="BB972" i="5"/>
  <c r="BA972" i="5" s="1"/>
  <c r="CD972" i="5"/>
  <c r="AX971" i="5"/>
  <c r="BB971" i="5"/>
  <c r="CD971" i="5"/>
  <c r="CB971" i="5"/>
  <c r="AX970" i="5"/>
  <c r="BC971" i="5" s="1"/>
  <c r="BB970" i="5"/>
  <c r="BA970" i="5" s="1"/>
  <c r="CD970" i="5"/>
  <c r="AX969" i="5"/>
  <c r="BB969" i="5"/>
  <c r="CD969" i="5"/>
  <c r="CB969" i="5"/>
  <c r="AX968" i="5"/>
  <c r="BC969" i="5" s="1"/>
  <c r="BB968" i="5"/>
  <c r="BA968" i="5" s="1"/>
  <c r="CD968" i="5"/>
  <c r="AX967" i="5"/>
  <c r="BB967" i="5"/>
  <c r="BA967" i="5" s="1"/>
  <c r="AX966" i="5"/>
  <c r="BB966" i="5"/>
  <c r="BA966" i="5" s="1"/>
  <c r="CD966" i="5"/>
  <c r="CB966" i="5"/>
  <c r="AX965" i="5"/>
  <c r="BB965" i="5"/>
  <c r="BA965" i="5" s="1"/>
  <c r="CD965" i="5"/>
  <c r="CB965" i="5"/>
  <c r="BA964" i="5"/>
  <c r="AX964" i="5"/>
  <c r="BA963" i="5"/>
  <c r="AX963" i="5"/>
  <c r="AX962" i="5"/>
  <c r="BB962" i="5"/>
  <c r="CD962" i="5"/>
  <c r="CB962" i="5"/>
  <c r="AX961" i="5"/>
  <c r="BB961" i="5"/>
  <c r="CD961" i="5"/>
  <c r="CB961" i="5"/>
  <c r="BA960" i="5"/>
  <c r="AX960" i="5"/>
  <c r="BA959" i="5"/>
  <c r="AX959" i="5"/>
  <c r="AX958" i="5"/>
  <c r="BB958" i="5"/>
  <c r="CD958" i="5"/>
  <c r="CB958" i="5"/>
  <c r="BA957" i="5"/>
  <c r="AX957" i="5"/>
  <c r="BA956" i="5"/>
  <c r="AX956" i="5"/>
  <c r="AX955" i="5"/>
  <c r="BB955" i="5"/>
  <c r="CD955" i="5"/>
  <c r="CB955" i="5"/>
  <c r="AX954" i="5"/>
  <c r="BC955" i="5" s="1"/>
  <c r="BB954" i="5"/>
  <c r="BA954" i="5" s="1"/>
  <c r="CD954" i="5"/>
  <c r="CB954" i="5"/>
  <c r="BA953" i="5"/>
  <c r="AX953" i="5"/>
  <c r="BA952" i="5"/>
  <c r="AX952" i="5"/>
  <c r="AX951" i="5"/>
  <c r="BB951" i="5"/>
  <c r="BA951" i="5" s="1"/>
  <c r="CD951" i="5"/>
  <c r="CB951" i="5"/>
  <c r="AX950" i="5"/>
  <c r="BB950" i="5"/>
  <c r="BA950" i="5" s="1"/>
  <c r="CD950" i="5"/>
  <c r="CB950" i="5"/>
  <c r="AX949" i="5"/>
  <c r="BB949" i="5"/>
  <c r="BA949" i="5" s="1"/>
  <c r="CD949" i="5"/>
  <c r="CB949" i="5"/>
  <c r="AX948" i="5"/>
  <c r="BB948" i="5"/>
  <c r="BA948" i="5" s="1"/>
  <c r="BA947" i="5"/>
  <c r="AX947" i="5"/>
  <c r="BA946" i="5"/>
  <c r="AX946" i="5"/>
  <c r="AX945" i="5"/>
  <c r="BB945" i="5"/>
  <c r="CD945" i="5"/>
  <c r="CB945" i="5"/>
  <c r="AX944" i="5"/>
  <c r="BB944" i="5"/>
  <c r="BA944" i="5" s="1"/>
  <c r="CD944" i="5"/>
  <c r="CB944" i="5"/>
  <c r="BA943" i="5"/>
  <c r="AX943" i="5"/>
  <c r="BA942" i="5"/>
  <c r="AX942" i="5"/>
  <c r="AX941" i="5"/>
  <c r="BB941" i="5"/>
  <c r="CD941" i="5"/>
  <c r="CB941" i="5"/>
  <c r="AX940" i="5"/>
  <c r="BB940" i="5"/>
  <c r="BA940" i="5" s="1"/>
  <c r="CD940" i="5"/>
  <c r="AX939" i="5"/>
  <c r="BB939" i="5"/>
  <c r="CD939" i="5"/>
  <c r="CB939" i="5"/>
  <c r="AX938" i="5"/>
  <c r="BB938" i="5"/>
  <c r="BA938" i="5" s="1"/>
  <c r="CD938" i="5"/>
  <c r="AX937" i="5"/>
  <c r="BB937" i="5"/>
  <c r="BA937" i="5" s="1"/>
  <c r="CD937" i="5"/>
  <c r="AX936" i="5"/>
  <c r="BB936" i="5"/>
  <c r="BA936" i="5" s="1"/>
  <c r="CD936" i="5"/>
  <c r="AX935" i="5"/>
  <c r="BB935" i="5"/>
  <c r="BA935" i="5" s="1"/>
  <c r="CD935" i="5"/>
  <c r="AX934" i="5"/>
  <c r="BB934" i="5"/>
  <c r="BA934" i="5" s="1"/>
  <c r="CD934" i="5"/>
  <c r="AX933" i="5"/>
  <c r="BB933" i="5"/>
  <c r="BA933" i="5" s="1"/>
  <c r="CD933" i="5"/>
  <c r="AX932" i="5"/>
  <c r="BB932" i="5"/>
  <c r="BA932" i="5" s="1"/>
  <c r="CD932" i="5"/>
  <c r="AX931" i="5"/>
  <c r="BB931" i="5"/>
  <c r="BA931" i="5" s="1"/>
  <c r="AX930" i="5"/>
  <c r="BB930" i="5"/>
  <c r="BA930" i="5" s="1"/>
  <c r="CD930" i="5"/>
  <c r="CB930" i="5"/>
  <c r="AX929" i="5"/>
  <c r="BB929" i="5"/>
  <c r="CD929" i="5"/>
  <c r="CB929" i="5"/>
  <c r="AX928" i="5"/>
  <c r="BB928" i="5"/>
  <c r="CD928" i="5"/>
  <c r="CB928" i="5"/>
  <c r="AX927" i="5"/>
  <c r="BB927" i="5"/>
  <c r="CD927" i="5"/>
  <c r="CB927" i="5"/>
  <c r="AX926" i="5"/>
  <c r="BB926" i="5"/>
  <c r="CD926" i="5"/>
  <c r="CB926" i="5"/>
  <c r="AX925" i="5"/>
  <c r="BB925" i="5"/>
  <c r="CD925" i="5"/>
  <c r="CB925" i="5"/>
  <c r="AX924" i="5"/>
  <c r="BB924" i="5"/>
  <c r="CD924" i="5"/>
  <c r="CB924" i="5"/>
  <c r="AX923" i="5"/>
  <c r="BB923" i="5"/>
  <c r="CD923" i="5"/>
  <c r="CB923" i="5"/>
  <c r="AX922" i="5"/>
  <c r="BB922" i="5"/>
  <c r="CD922" i="5"/>
  <c r="CB922" i="5"/>
  <c r="AX921" i="5"/>
  <c r="BB921" i="5"/>
  <c r="CD921" i="5"/>
  <c r="CB921" i="5"/>
  <c r="AX920" i="5"/>
  <c r="BB920" i="5"/>
  <c r="CD920" i="5"/>
  <c r="CB920" i="5"/>
  <c r="AX919" i="5"/>
  <c r="BB919" i="5"/>
  <c r="CD919" i="5"/>
  <c r="CB919" i="5"/>
  <c r="AX918" i="5"/>
  <c r="BB918" i="5"/>
  <c r="CD918" i="5"/>
  <c r="CB918" i="5"/>
  <c r="AX917" i="5"/>
  <c r="BB917" i="5"/>
  <c r="CD917" i="5"/>
  <c r="CB917" i="5"/>
  <c r="AX916" i="5"/>
  <c r="BB916" i="5"/>
  <c r="CD916" i="5"/>
  <c r="CB916" i="5"/>
  <c r="AX915" i="5"/>
  <c r="BB915" i="5"/>
  <c r="CD915" i="5"/>
  <c r="CB915" i="5"/>
  <c r="AX914" i="5"/>
  <c r="BB914" i="5"/>
  <c r="CD914" i="5"/>
  <c r="CB914" i="5"/>
  <c r="AX913" i="5"/>
  <c r="BB913" i="5"/>
  <c r="CD913" i="5"/>
  <c r="CB913" i="5"/>
  <c r="AX912" i="5"/>
  <c r="BB912" i="5"/>
  <c r="AX911" i="5"/>
  <c r="BB911" i="5"/>
  <c r="CD911" i="5"/>
  <c r="CB911" i="5"/>
  <c r="AX910" i="5"/>
  <c r="BB910" i="5"/>
  <c r="CD910" i="5"/>
  <c r="CB910" i="5"/>
  <c r="AX909" i="5"/>
  <c r="BC910" i="5" s="1"/>
  <c r="BB909" i="5"/>
  <c r="BA909" i="5" s="1"/>
  <c r="CD909" i="5"/>
  <c r="CB909" i="5"/>
  <c r="BA908" i="5"/>
  <c r="AX908" i="5"/>
  <c r="BA907" i="5"/>
  <c r="AX907" i="5"/>
  <c r="AX906" i="5"/>
  <c r="BB906" i="5"/>
  <c r="BA906" i="5" s="1"/>
  <c r="CD906" i="5"/>
  <c r="CB906" i="5"/>
  <c r="BA905" i="5"/>
  <c r="AX905" i="5"/>
  <c r="BA904" i="5"/>
  <c r="AX904" i="5"/>
  <c r="AX903" i="5"/>
  <c r="BB903" i="5"/>
  <c r="BA903" i="5" s="1"/>
  <c r="CD903" i="5"/>
  <c r="CB903" i="5"/>
  <c r="BA902" i="5"/>
  <c r="AX902" i="5"/>
  <c r="BA901" i="5"/>
  <c r="AX901" i="5"/>
  <c r="AX900" i="5"/>
  <c r="BB900" i="5"/>
  <c r="CD900" i="5"/>
  <c r="CB900" i="5"/>
  <c r="AX899" i="5"/>
  <c r="BB899" i="5"/>
  <c r="CD899" i="5"/>
  <c r="CB899" i="5"/>
  <c r="BA898" i="5"/>
  <c r="AX898" i="5"/>
  <c r="BA897" i="5"/>
  <c r="AX897" i="5"/>
  <c r="AX896" i="5"/>
  <c r="BB896" i="5"/>
  <c r="CD896" i="5"/>
  <c r="CB896" i="5"/>
  <c r="AX895" i="5"/>
  <c r="BB895" i="5"/>
  <c r="BA895" i="5" s="1"/>
  <c r="CD895" i="5"/>
  <c r="AX894" i="5"/>
  <c r="BB894" i="5"/>
  <c r="CD894" i="5"/>
  <c r="AX893" i="5"/>
  <c r="BB893" i="5"/>
  <c r="CD893" i="5"/>
  <c r="AX892" i="5"/>
  <c r="BB892" i="5"/>
  <c r="CD892" i="5"/>
  <c r="AX891" i="5"/>
  <c r="BB891" i="5"/>
  <c r="AX890" i="5"/>
  <c r="BC892" i="5" s="1"/>
  <c r="BB890" i="5"/>
  <c r="BA890" i="5" s="1"/>
  <c r="CD890" i="5"/>
  <c r="CB890" i="5"/>
  <c r="BA889" i="5"/>
  <c r="AX889" i="5"/>
  <c r="BA888" i="5"/>
  <c r="AX888" i="5"/>
  <c r="AX887" i="5"/>
  <c r="BB887" i="5"/>
  <c r="BA887" i="5" s="1"/>
  <c r="CD887" i="5"/>
  <c r="CB887" i="5"/>
  <c r="AX886" i="5"/>
  <c r="BB886" i="5"/>
  <c r="CD886" i="5"/>
  <c r="AX885" i="5"/>
  <c r="BB885" i="5"/>
  <c r="CD885" i="5"/>
  <c r="AX884" i="5"/>
  <c r="BB884" i="5"/>
  <c r="CD884" i="5"/>
  <c r="AX883" i="5"/>
  <c r="BB883" i="5"/>
  <c r="CD883" i="5"/>
  <c r="AX882" i="5"/>
  <c r="BB882" i="5"/>
  <c r="AX881" i="5"/>
  <c r="BC883" i="5" s="1"/>
  <c r="BB881" i="5"/>
  <c r="BA881" i="5" s="1"/>
  <c r="CD881" i="5"/>
  <c r="CB881" i="5"/>
  <c r="BA880" i="5"/>
  <c r="AX880" i="5"/>
  <c r="BA879" i="5"/>
  <c r="AX879" i="5"/>
  <c r="AX878" i="5"/>
  <c r="BB878" i="5"/>
  <c r="CD878" i="5"/>
  <c r="CB878" i="5"/>
  <c r="AX877" i="5"/>
  <c r="BB877" i="5"/>
  <c r="CD877" i="5"/>
  <c r="AX876" i="5"/>
  <c r="BB876" i="5"/>
  <c r="CD876" i="5"/>
  <c r="AX875" i="5"/>
  <c r="BB875" i="5"/>
  <c r="CD875" i="5"/>
  <c r="AX874" i="5"/>
  <c r="BB874" i="5"/>
  <c r="CD874" i="5"/>
  <c r="AX873" i="5"/>
  <c r="BB873" i="5"/>
  <c r="CD873" i="5"/>
  <c r="AX872" i="5"/>
  <c r="BB872" i="5"/>
  <c r="CD872" i="5"/>
  <c r="AX871" i="5"/>
  <c r="BB871" i="5"/>
  <c r="AX870" i="5"/>
  <c r="BC876" i="5" s="1"/>
  <c r="BB870" i="5"/>
  <c r="BA870" i="5" s="1"/>
  <c r="CD870" i="5"/>
  <c r="CB870" i="5"/>
  <c r="AX869" i="5"/>
  <c r="BB869" i="5"/>
  <c r="BA869" i="5" s="1"/>
  <c r="CD869" i="5"/>
  <c r="CB869" i="5"/>
  <c r="BA868" i="5"/>
  <c r="AX868" i="5"/>
  <c r="BA867" i="5"/>
  <c r="AX867" i="5"/>
  <c r="AX866" i="5"/>
  <c r="BB866" i="5"/>
  <c r="BA866" i="5" s="1"/>
  <c r="CD866" i="5"/>
  <c r="AX865" i="5"/>
  <c r="BB865" i="5"/>
  <c r="BA865" i="5" s="1"/>
  <c r="CD865" i="5"/>
  <c r="AX864" i="5"/>
  <c r="BB864" i="5"/>
  <c r="BA864" i="5" s="1"/>
  <c r="CD864" i="5"/>
  <c r="AX863" i="5"/>
  <c r="BB863" i="5"/>
  <c r="BA863" i="5" s="1"/>
  <c r="AX862" i="5"/>
  <c r="BB862" i="5"/>
  <c r="BA862" i="5" s="1"/>
  <c r="CD862" i="5"/>
  <c r="CB862" i="5"/>
  <c r="BA861" i="5"/>
  <c r="AX861" i="5"/>
  <c r="BA860" i="5"/>
  <c r="AX860" i="5"/>
  <c r="AX859" i="5"/>
  <c r="BB859" i="5"/>
  <c r="CD859" i="5"/>
  <c r="CB859" i="5"/>
  <c r="AX858" i="5"/>
  <c r="BC859" i="5" s="1"/>
  <c r="BB858" i="5"/>
  <c r="BA858" i="5" s="1"/>
  <c r="CD858" i="5"/>
  <c r="AX857" i="5"/>
  <c r="BB857" i="5"/>
  <c r="CD857" i="5"/>
  <c r="CB857" i="5"/>
  <c r="AX856" i="5"/>
  <c r="BB856" i="5"/>
  <c r="BA856" i="5" s="1"/>
  <c r="CD856" i="5"/>
  <c r="AX855" i="5"/>
  <c r="BB855" i="5"/>
  <c r="CD855" i="5"/>
  <c r="CB855" i="5"/>
  <c r="AX854" i="5"/>
  <c r="BB854" i="5"/>
  <c r="BA854" i="5" s="1"/>
  <c r="CD854" i="5"/>
  <c r="AX853" i="5"/>
  <c r="BB853" i="5"/>
  <c r="CD853" i="5"/>
  <c r="CB853" i="5"/>
  <c r="AX852" i="5"/>
  <c r="BC853" i="5" s="1"/>
  <c r="BB852" i="5"/>
  <c r="BA852" i="5" s="1"/>
  <c r="CD852" i="5"/>
  <c r="AX851" i="5"/>
  <c r="BB851" i="5"/>
  <c r="CD851" i="5"/>
  <c r="CB851" i="5"/>
  <c r="AX850" i="5"/>
  <c r="BC851" i="5" s="1"/>
  <c r="BB850" i="5"/>
  <c r="BA850" i="5" s="1"/>
  <c r="CD850" i="5"/>
  <c r="AX849" i="5"/>
  <c r="BB849" i="5"/>
  <c r="CD849" i="5"/>
  <c r="CB849" i="5"/>
  <c r="AX848" i="5"/>
  <c r="BB848" i="5"/>
  <c r="BA848" i="5" s="1"/>
  <c r="CD848" i="5"/>
  <c r="AX847" i="5"/>
  <c r="BB847" i="5"/>
  <c r="CD847" i="5"/>
  <c r="CB847" i="5"/>
  <c r="AX846" i="5"/>
  <c r="BB846" i="5"/>
  <c r="BA846" i="5" s="1"/>
  <c r="CD846" i="5"/>
  <c r="AX845" i="5"/>
  <c r="BB845" i="5"/>
  <c r="BA845" i="5" s="1"/>
  <c r="AX844" i="5"/>
  <c r="BB844" i="5"/>
  <c r="BA844" i="5" s="1"/>
  <c r="CD844" i="5"/>
  <c r="CB844" i="5"/>
  <c r="BA843" i="5"/>
  <c r="AX843" i="5"/>
  <c r="BA842" i="5"/>
  <c r="AX842" i="5"/>
  <c r="AX841" i="5"/>
  <c r="BB841" i="5"/>
  <c r="BA841" i="5" s="1"/>
  <c r="BA840" i="5"/>
  <c r="AX840" i="5"/>
  <c r="BA839" i="5"/>
  <c r="AX839" i="5"/>
  <c r="AX838" i="5"/>
  <c r="BB838" i="5"/>
  <c r="BA838" i="5" s="1"/>
  <c r="BA837" i="5"/>
  <c r="AX837" i="5"/>
  <c r="BA836" i="5"/>
  <c r="AX836" i="5"/>
  <c r="BA835" i="5"/>
  <c r="AX835" i="5"/>
  <c r="AX834" i="5"/>
  <c r="AX833" i="5"/>
  <c r="BA832" i="5"/>
  <c r="AX832" i="5"/>
  <c r="BA831" i="5"/>
  <c r="AX831" i="5"/>
  <c r="BA830" i="5"/>
  <c r="AX830" i="5"/>
  <c r="AX829" i="5"/>
  <c r="AX828" i="5"/>
  <c r="BB828" i="5"/>
  <c r="BA828" i="5" s="1"/>
  <c r="BA827" i="5"/>
  <c r="AX827" i="5"/>
  <c r="BA826" i="5"/>
  <c r="AX826" i="5"/>
  <c r="BA825" i="5"/>
  <c r="AX825" i="5"/>
  <c r="AX824" i="5"/>
  <c r="BB824" i="5"/>
  <c r="BA824" i="5" s="1"/>
  <c r="CD824" i="5"/>
  <c r="CB824" i="5"/>
  <c r="AX823" i="5"/>
  <c r="BB823" i="5"/>
  <c r="BA823" i="5" s="1"/>
  <c r="CD823" i="5"/>
  <c r="CB823" i="5"/>
  <c r="BA822" i="5"/>
  <c r="AX822" i="5"/>
  <c r="BA821" i="5"/>
  <c r="AX821" i="5"/>
  <c r="BA820" i="5"/>
  <c r="AX820" i="5"/>
  <c r="AX819" i="5"/>
  <c r="BB819" i="5"/>
  <c r="CD819" i="5"/>
  <c r="CB819" i="5"/>
  <c r="AX818" i="5"/>
  <c r="BB818" i="5"/>
  <c r="BA818" i="5" s="1"/>
  <c r="CD818" i="5"/>
  <c r="CB818" i="5"/>
  <c r="AX817" i="5"/>
  <c r="BB817" i="5"/>
  <c r="CD817" i="5"/>
  <c r="CB817" i="5"/>
  <c r="AX816" i="5"/>
  <c r="BC817" i="5" s="1"/>
  <c r="BB816" i="5"/>
  <c r="BA816" i="5" s="1"/>
  <c r="CD816" i="5"/>
  <c r="CB816" i="5"/>
  <c r="AX815" i="5"/>
  <c r="BB815" i="5"/>
  <c r="BA815" i="5" s="1"/>
  <c r="CD815" i="5"/>
  <c r="CB815" i="5"/>
  <c r="BA814" i="5"/>
  <c r="AX814" i="5"/>
  <c r="BA813" i="5"/>
  <c r="AX813" i="5"/>
  <c r="AX812" i="5"/>
  <c r="BB812" i="5"/>
  <c r="BA812" i="5" s="1"/>
  <c r="CD812" i="5"/>
  <c r="CB812" i="5"/>
  <c r="AX811" i="5"/>
  <c r="BB811" i="5"/>
  <c r="BA811" i="5" s="1"/>
  <c r="CD811" i="5"/>
  <c r="CB811" i="5"/>
  <c r="BA810" i="5"/>
  <c r="AX810" i="5"/>
  <c r="BA809" i="5"/>
  <c r="AX809" i="5"/>
  <c r="BA808" i="5"/>
  <c r="AX808" i="5"/>
  <c r="AX807" i="5"/>
  <c r="BB807" i="5"/>
  <c r="BA807" i="5" s="1"/>
  <c r="CD807" i="5"/>
  <c r="CB807" i="5"/>
  <c r="BA806" i="5"/>
  <c r="AX806" i="5"/>
  <c r="BA805" i="5"/>
  <c r="AX805" i="5"/>
  <c r="AX804" i="5"/>
  <c r="BB804" i="5"/>
  <c r="BA804" i="5" s="1"/>
  <c r="BA803" i="5"/>
  <c r="AX803" i="5"/>
  <c r="BA802" i="5"/>
  <c r="AX802" i="5"/>
  <c r="BA801" i="5"/>
  <c r="AX801" i="5"/>
  <c r="AX800" i="5"/>
  <c r="BB800" i="5"/>
  <c r="BA800" i="5" s="1"/>
  <c r="CD800" i="5"/>
  <c r="CB800" i="5"/>
  <c r="AX799" i="5"/>
  <c r="BB799" i="5"/>
  <c r="BA799" i="5" s="1"/>
  <c r="CD799" i="5"/>
  <c r="CB799" i="5"/>
  <c r="AX798" i="5"/>
  <c r="BB798" i="5"/>
  <c r="BA798" i="5" s="1"/>
  <c r="CD798" i="5"/>
  <c r="CB798" i="5"/>
  <c r="BA797" i="5"/>
  <c r="AX797" i="5"/>
  <c r="BA796" i="5"/>
  <c r="AX796" i="5"/>
  <c r="AX795" i="5"/>
  <c r="BB795" i="5"/>
  <c r="BA795" i="5" s="1"/>
  <c r="CD795" i="5"/>
  <c r="CB795" i="5"/>
  <c r="BA794" i="5"/>
  <c r="AX794" i="5"/>
  <c r="BA793" i="5"/>
  <c r="AX793" i="5"/>
  <c r="AX792" i="5"/>
  <c r="BB792" i="5"/>
  <c r="CD792" i="5"/>
  <c r="CB792" i="5"/>
  <c r="AX791" i="5"/>
  <c r="BB791" i="5"/>
  <c r="BA791" i="5" s="1"/>
  <c r="CD791" i="5"/>
  <c r="CB791" i="5"/>
  <c r="AX790" i="5"/>
  <c r="BB790" i="5"/>
  <c r="BA790" i="5" s="1"/>
  <c r="CD790" i="5"/>
  <c r="CB790" i="5"/>
  <c r="BA789" i="5"/>
  <c r="AX789" i="5"/>
  <c r="BA788" i="5"/>
  <c r="AX788" i="5"/>
  <c r="AX787" i="5"/>
  <c r="BB787" i="5"/>
  <c r="CD787" i="5"/>
  <c r="CB787" i="5"/>
  <c r="AX786" i="5"/>
  <c r="BC787" i="5" s="1"/>
  <c r="BB786" i="5"/>
  <c r="CD786" i="5"/>
  <c r="CB786" i="5"/>
  <c r="AX785" i="5"/>
  <c r="BB785" i="5"/>
  <c r="CD785" i="5"/>
  <c r="CB785" i="5"/>
  <c r="AX784" i="5"/>
  <c r="BB784" i="5"/>
  <c r="BA784" i="5" s="1"/>
  <c r="CD784" i="5"/>
  <c r="CB784" i="5"/>
  <c r="BA783" i="5"/>
  <c r="AX783" i="5"/>
  <c r="BA782" i="5"/>
  <c r="AX782" i="5"/>
  <c r="AX781" i="5"/>
  <c r="BB781" i="5"/>
  <c r="BA781" i="5" s="1"/>
  <c r="CD781" i="5"/>
  <c r="CB781" i="5"/>
  <c r="AX780" i="5"/>
  <c r="BB780" i="5"/>
  <c r="CD780" i="5"/>
  <c r="CB780" i="5"/>
  <c r="AX779" i="5"/>
  <c r="BC780" i="5" s="1"/>
  <c r="BB779" i="5"/>
  <c r="BA779" i="5" s="1"/>
  <c r="CD779" i="5"/>
  <c r="CB779" i="5"/>
  <c r="AX778" i="5"/>
  <c r="BB778" i="5"/>
  <c r="CD778" i="5"/>
  <c r="CB778" i="5"/>
  <c r="AX777" i="5"/>
  <c r="BC778" i="5" s="1"/>
  <c r="BB777" i="5"/>
  <c r="CD777" i="5"/>
  <c r="AX776" i="5"/>
  <c r="BB776" i="5"/>
  <c r="CD776" i="5"/>
  <c r="AX775" i="5"/>
  <c r="BB775" i="5"/>
  <c r="CD775" i="5"/>
  <c r="AX774" i="5"/>
  <c r="BB774" i="5"/>
  <c r="CD774" i="5"/>
  <c r="AX773" i="5"/>
  <c r="BB773" i="5"/>
  <c r="CD773" i="5"/>
  <c r="AX772" i="5"/>
  <c r="BB772" i="5"/>
  <c r="AX771" i="5"/>
  <c r="BC773" i="5" s="1"/>
  <c r="BB771" i="5"/>
  <c r="BA771" i="5" s="1"/>
  <c r="CD771" i="5"/>
  <c r="CB771" i="5"/>
  <c r="AX770" i="5"/>
  <c r="BB770" i="5"/>
  <c r="BA770" i="5" s="1"/>
  <c r="CD770" i="5"/>
  <c r="CB770" i="5"/>
  <c r="BA769" i="5"/>
  <c r="AX769" i="5"/>
  <c r="BA768" i="5"/>
  <c r="AX768" i="5"/>
  <c r="AX767" i="5"/>
  <c r="BB767" i="5"/>
  <c r="CD767" i="5"/>
  <c r="CB767" i="5"/>
  <c r="AX766" i="5"/>
  <c r="BB766" i="5"/>
  <c r="CD766" i="5"/>
  <c r="CB766" i="5"/>
  <c r="AX765" i="5"/>
  <c r="BB765" i="5"/>
  <c r="CD765" i="5"/>
  <c r="CB765" i="5"/>
  <c r="AX764" i="5"/>
  <c r="BB764" i="5"/>
  <c r="BA764" i="5" s="1"/>
  <c r="CD764" i="5"/>
  <c r="CB764" i="5"/>
  <c r="AX763" i="5"/>
  <c r="BB763" i="5"/>
  <c r="BA763" i="5" s="1"/>
  <c r="CD763" i="5"/>
  <c r="CB763" i="5"/>
  <c r="BA762" i="5"/>
  <c r="AX762" i="5"/>
  <c r="BA761" i="5"/>
  <c r="AX761" i="5"/>
  <c r="AX760" i="5"/>
  <c r="BB760" i="5"/>
  <c r="BA760" i="5" s="1"/>
  <c r="CD760" i="5"/>
  <c r="AX759" i="5"/>
  <c r="BB759" i="5"/>
  <c r="BA759" i="5" s="1"/>
  <c r="CD759" i="5"/>
  <c r="AX758" i="5"/>
  <c r="BB758" i="5"/>
  <c r="BA758" i="5" s="1"/>
  <c r="CD758" i="5"/>
  <c r="AX757" i="5"/>
  <c r="BB757" i="5"/>
  <c r="BA757" i="5" s="1"/>
  <c r="CD757" i="5"/>
  <c r="AX756" i="5"/>
  <c r="BB756" i="5"/>
  <c r="BA756" i="5" s="1"/>
  <c r="CD756" i="5"/>
  <c r="AX755" i="5"/>
  <c r="BB755" i="5"/>
  <c r="BA755" i="5" s="1"/>
  <c r="CD755" i="5"/>
  <c r="AX754" i="5"/>
  <c r="BB754" i="5"/>
  <c r="BA754" i="5" s="1"/>
  <c r="CD754" i="5"/>
  <c r="AX753" i="5"/>
  <c r="BB753" i="5"/>
  <c r="BA753" i="5" s="1"/>
  <c r="AX752" i="5"/>
  <c r="BB752" i="5"/>
  <c r="BA752" i="5" s="1"/>
  <c r="CD752" i="5"/>
  <c r="CB752" i="5"/>
  <c r="AX751" i="5"/>
  <c r="BB751" i="5"/>
  <c r="CD751" i="5"/>
  <c r="CB751" i="5"/>
  <c r="AX750" i="5"/>
  <c r="BC751" i="5" s="1"/>
  <c r="BB750" i="5"/>
  <c r="BA750" i="5" s="1"/>
  <c r="CD750" i="5"/>
  <c r="AX749" i="5"/>
  <c r="BB749" i="5"/>
  <c r="CD749" i="5"/>
  <c r="CB749" i="5"/>
  <c r="AX748" i="5"/>
  <c r="BC749" i="5" s="1"/>
  <c r="BB748" i="5"/>
  <c r="BA748" i="5" s="1"/>
  <c r="CD748" i="5"/>
  <c r="AX747" i="5"/>
  <c r="BB747" i="5"/>
  <c r="CD747" i="5"/>
  <c r="CB747" i="5"/>
  <c r="AX746" i="5"/>
  <c r="BB746" i="5"/>
  <c r="BA746" i="5" s="1"/>
  <c r="CD746" i="5"/>
  <c r="AX745" i="5"/>
  <c r="BB745" i="5"/>
  <c r="BA745" i="5" s="1"/>
  <c r="CD745" i="5"/>
  <c r="AX744" i="5"/>
  <c r="BB744" i="5"/>
  <c r="BA744" i="5" s="1"/>
  <c r="AX743" i="5"/>
  <c r="BB743" i="5"/>
  <c r="CD743" i="5"/>
  <c r="CB743" i="5"/>
  <c r="AX742" i="5"/>
  <c r="BB742" i="5"/>
  <c r="BA742" i="5" s="1"/>
  <c r="CD742" i="5"/>
  <c r="AX741" i="5"/>
  <c r="BB741" i="5"/>
  <c r="BA741" i="5" s="1"/>
  <c r="CD741" i="5"/>
  <c r="AX740" i="5"/>
  <c r="BB740" i="5"/>
  <c r="BA740" i="5" s="1"/>
  <c r="CD740" i="5"/>
  <c r="AX739" i="5"/>
  <c r="BB739" i="5"/>
  <c r="BA739" i="5" s="1"/>
  <c r="CD739" i="5"/>
  <c r="AX738" i="5"/>
  <c r="BB738" i="5"/>
  <c r="BA738" i="5" s="1"/>
  <c r="CD738" i="5"/>
  <c r="AX737" i="5"/>
  <c r="BB737" i="5"/>
  <c r="BA737" i="5" s="1"/>
  <c r="BA736" i="5"/>
  <c r="AX736" i="5"/>
  <c r="BA735" i="5"/>
  <c r="AX735" i="5"/>
  <c r="AX734" i="5"/>
  <c r="BB734" i="5"/>
  <c r="BA734" i="5" s="1"/>
  <c r="BA733" i="5"/>
  <c r="AX733" i="5"/>
  <c r="BA732" i="5"/>
  <c r="AX732" i="5"/>
  <c r="BA731" i="5"/>
  <c r="AX731" i="5"/>
  <c r="AX730" i="5"/>
  <c r="AX729" i="5"/>
  <c r="BA728" i="5"/>
  <c r="AX728" i="5"/>
  <c r="BA727" i="5"/>
  <c r="AX727" i="5"/>
  <c r="BA726" i="5"/>
  <c r="AX726" i="5"/>
  <c r="AX725" i="5"/>
  <c r="AX724" i="5"/>
  <c r="BB724" i="5"/>
  <c r="BA724" i="5" s="1"/>
  <c r="BA723" i="5"/>
  <c r="AX723" i="5"/>
  <c r="BA722" i="5"/>
  <c r="AX722" i="5"/>
  <c r="BA721" i="5"/>
  <c r="AX721" i="5"/>
  <c r="AX720" i="5"/>
  <c r="BB720" i="5"/>
  <c r="CD720" i="5"/>
  <c r="CB720" i="5"/>
  <c r="BA719" i="5"/>
  <c r="AX719" i="5"/>
  <c r="BA718" i="5"/>
  <c r="AX718" i="5"/>
  <c r="BA717" i="5"/>
  <c r="AX717" i="5"/>
  <c r="AX716" i="5"/>
  <c r="BB716" i="5"/>
  <c r="BA716" i="5" s="1"/>
  <c r="CD716" i="5"/>
  <c r="CB716" i="5"/>
  <c r="AX715" i="5"/>
  <c r="BB715" i="5"/>
  <c r="BA715" i="5" s="1"/>
  <c r="CD715" i="5"/>
  <c r="CB715" i="5"/>
  <c r="BA714" i="5"/>
  <c r="AX714" i="5"/>
  <c r="BA713" i="5"/>
  <c r="AX713" i="5"/>
  <c r="AX712" i="5"/>
  <c r="BB712" i="5"/>
  <c r="CD712" i="5"/>
  <c r="CB712" i="5"/>
  <c r="AX711" i="5"/>
  <c r="BB711" i="5"/>
  <c r="CD711" i="5"/>
  <c r="CB711" i="5"/>
  <c r="BA710" i="5"/>
  <c r="AX710" i="5"/>
  <c r="BA709" i="5"/>
  <c r="AX709" i="5"/>
  <c r="AX708" i="5"/>
  <c r="BB708" i="5"/>
  <c r="CD708" i="5"/>
  <c r="CB708" i="5"/>
  <c r="BA707" i="5"/>
  <c r="AX707" i="5"/>
  <c r="BA706" i="5"/>
  <c r="AX706" i="5"/>
  <c r="AX705" i="5"/>
  <c r="BB705" i="5"/>
  <c r="CD705" i="5"/>
  <c r="CB705" i="5"/>
  <c r="BA704" i="5"/>
  <c r="AX704" i="5"/>
  <c r="BA703" i="5"/>
  <c r="AX703" i="5"/>
  <c r="AX702" i="5"/>
  <c r="BB702" i="5"/>
  <c r="CD702" i="5"/>
  <c r="CB702" i="5"/>
  <c r="BA701" i="5"/>
  <c r="AX701" i="5"/>
  <c r="BA700" i="5"/>
  <c r="AX700" i="5"/>
  <c r="AX699" i="5"/>
  <c r="BB699" i="5"/>
  <c r="CD699" i="5"/>
  <c r="CB699" i="5"/>
  <c r="AX698" i="5"/>
  <c r="BC699" i="5" s="1"/>
  <c r="BB698" i="5"/>
  <c r="CD698" i="5"/>
  <c r="CB698" i="5"/>
  <c r="AX697" i="5"/>
  <c r="BB697" i="5"/>
  <c r="CD697" i="5"/>
  <c r="CB697" i="5"/>
  <c r="BA696" i="5"/>
  <c r="AX696" i="5"/>
  <c r="BA695" i="5"/>
  <c r="AX695" i="5"/>
  <c r="AX694" i="5"/>
  <c r="BB694" i="5"/>
  <c r="CD694" i="5"/>
  <c r="CB694" i="5"/>
  <c r="AX693" i="5"/>
  <c r="BB693" i="5"/>
  <c r="CD693" i="5"/>
  <c r="CB693" i="5"/>
  <c r="AX692" i="5"/>
  <c r="BB692" i="5"/>
  <c r="CD692" i="5"/>
  <c r="CB692" i="5"/>
  <c r="AX691" i="5"/>
  <c r="BC692" i="5" s="1"/>
  <c r="BB691" i="5"/>
  <c r="BA691" i="5" s="1"/>
  <c r="CD691" i="5"/>
  <c r="CB691" i="5"/>
  <c r="AX690" i="5"/>
  <c r="BB690" i="5"/>
  <c r="CD690" i="5"/>
  <c r="CB690" i="5"/>
  <c r="AX689" i="5"/>
  <c r="BB689" i="5"/>
  <c r="CD689" i="5"/>
  <c r="AX688" i="5"/>
  <c r="BB688" i="5"/>
  <c r="CD688" i="5"/>
  <c r="AX687" i="5"/>
  <c r="BB687" i="5"/>
  <c r="CD687" i="5"/>
  <c r="AX686" i="5"/>
  <c r="BB686" i="5"/>
  <c r="CD686" i="5"/>
  <c r="AX685" i="5"/>
  <c r="BB685" i="5"/>
  <c r="CD685" i="5"/>
  <c r="AX684" i="5"/>
  <c r="BB684" i="5"/>
  <c r="AX683" i="5"/>
  <c r="BB683" i="5"/>
  <c r="BA683" i="5" s="1"/>
  <c r="CD683" i="5"/>
  <c r="CB683" i="5"/>
  <c r="AX682" i="5"/>
  <c r="BB682" i="5"/>
  <c r="BA682" i="5" s="1"/>
  <c r="CD682" i="5"/>
  <c r="AX681" i="5"/>
  <c r="BB681" i="5"/>
  <c r="BA681" i="5" s="1"/>
  <c r="CD681" i="5"/>
  <c r="AX680" i="5"/>
  <c r="BB680" i="5"/>
  <c r="BA680" i="5" s="1"/>
  <c r="CD680" i="5"/>
  <c r="AX679" i="5"/>
  <c r="BB679" i="5"/>
  <c r="BA679" i="5" s="1"/>
  <c r="CD679" i="5"/>
  <c r="AX678" i="5"/>
  <c r="BB678" i="5"/>
  <c r="BA678" i="5" s="1"/>
  <c r="AX677" i="5"/>
  <c r="BC686" i="5" s="1"/>
  <c r="BB677" i="5"/>
  <c r="CD677" i="5"/>
  <c r="CB677" i="5"/>
  <c r="AX676" i="5"/>
  <c r="BB676" i="5"/>
  <c r="BA676" i="5" s="1"/>
  <c r="CD676" i="5"/>
  <c r="CB676" i="5"/>
  <c r="AX675" i="5"/>
  <c r="BC677" i="5" s="1"/>
  <c r="BB675" i="5"/>
  <c r="BA675" i="5" s="1"/>
  <c r="CD675" i="5"/>
  <c r="CB675" i="5"/>
  <c r="BA674" i="5"/>
  <c r="AX674" i="5"/>
  <c r="BA673" i="5"/>
  <c r="AX673" i="5"/>
  <c r="AX672" i="5"/>
  <c r="BB672" i="5"/>
  <c r="CD672" i="5"/>
  <c r="CB672" i="5"/>
  <c r="AX671" i="5"/>
  <c r="BB671" i="5"/>
  <c r="BA671" i="5" s="1"/>
  <c r="CD671" i="5"/>
  <c r="CB671" i="5"/>
  <c r="AX670" i="5"/>
  <c r="BB670" i="5"/>
  <c r="BA670" i="5" s="1"/>
  <c r="CD670" i="5"/>
  <c r="CB670" i="5"/>
  <c r="AX669" i="5"/>
  <c r="BB669" i="5"/>
  <c r="BA669" i="5" s="1"/>
  <c r="CD669" i="5"/>
  <c r="CB669" i="5"/>
  <c r="BA668" i="5"/>
  <c r="AX668" i="5"/>
  <c r="BA667" i="5"/>
  <c r="AX667" i="5"/>
  <c r="AX666" i="5"/>
  <c r="BB666" i="5"/>
  <c r="BA666" i="5" s="1"/>
  <c r="CD666" i="5"/>
  <c r="CB666" i="5"/>
  <c r="AX665" i="5"/>
  <c r="BB665" i="5"/>
  <c r="BA665" i="5" s="1"/>
  <c r="CD665" i="5"/>
  <c r="CB665" i="5"/>
  <c r="AX664" i="5"/>
  <c r="BB664" i="5"/>
  <c r="BA664" i="5" s="1"/>
  <c r="CD664" i="5"/>
  <c r="CB664" i="5"/>
  <c r="BA663" i="5"/>
  <c r="AX663" i="5"/>
  <c r="BA662" i="5"/>
  <c r="AX662" i="5"/>
  <c r="AX661" i="5"/>
  <c r="BB661" i="5"/>
  <c r="BA661" i="5" s="1"/>
  <c r="BA660" i="5"/>
  <c r="AX660" i="5"/>
  <c r="BA659" i="5"/>
  <c r="AX659" i="5"/>
  <c r="BA658" i="5"/>
  <c r="AX658" i="5"/>
  <c r="AX657" i="5"/>
  <c r="BB657" i="5"/>
  <c r="BA657" i="5" s="1"/>
  <c r="CD657" i="5"/>
  <c r="CB657" i="5"/>
  <c r="BA656" i="5"/>
  <c r="AX656" i="5"/>
  <c r="BA655" i="5"/>
  <c r="AX655" i="5"/>
  <c r="AX654" i="5"/>
  <c r="BB654" i="5"/>
  <c r="CD654" i="5"/>
  <c r="CB654" i="5"/>
  <c r="AX653" i="5"/>
  <c r="BC654" i="5" s="1"/>
  <c r="BB653" i="5"/>
  <c r="BA653" i="5" s="1"/>
  <c r="CD653" i="5"/>
  <c r="CB653" i="5"/>
  <c r="AX652" i="5"/>
  <c r="BB652" i="5"/>
  <c r="CD652" i="5"/>
  <c r="CB652" i="5"/>
  <c r="AX651" i="5"/>
  <c r="BB651" i="5"/>
  <c r="BA651" i="5" s="1"/>
  <c r="CD651" i="5"/>
  <c r="CB651" i="5"/>
  <c r="BA650" i="5"/>
  <c r="AX650" i="5"/>
  <c r="BA649" i="5"/>
  <c r="AX649" i="5"/>
  <c r="AX648" i="5"/>
  <c r="BB648" i="5"/>
  <c r="BA648" i="5" s="1"/>
  <c r="CD648" i="5"/>
  <c r="CB648" i="5"/>
  <c r="BA647" i="5"/>
  <c r="AX647" i="5"/>
  <c r="BA646" i="5"/>
  <c r="AX646" i="5"/>
  <c r="AX645" i="5"/>
  <c r="BB645" i="5"/>
  <c r="BA645" i="5" s="1"/>
  <c r="CD645" i="5"/>
  <c r="AX644" i="5"/>
  <c r="BB644" i="5"/>
  <c r="BA644" i="5" s="1"/>
  <c r="CD644" i="5"/>
  <c r="AX643" i="5"/>
  <c r="BB643" i="5"/>
  <c r="BA643" i="5" s="1"/>
  <c r="CD643" i="5"/>
  <c r="AX642" i="5"/>
  <c r="BB642" i="5"/>
  <c r="BA642" i="5" s="1"/>
  <c r="CD642" i="5"/>
  <c r="AX641" i="5"/>
  <c r="BB641" i="5"/>
  <c r="CD641" i="5"/>
  <c r="CB641" i="5"/>
  <c r="AX640" i="5"/>
  <c r="BB640" i="5"/>
  <c r="BA640" i="5" s="1"/>
  <c r="CD640" i="5"/>
  <c r="AX639" i="5"/>
  <c r="BB639" i="5"/>
  <c r="BA639" i="5" s="1"/>
  <c r="BA638" i="5"/>
  <c r="AX638" i="5"/>
  <c r="BA637" i="5"/>
  <c r="AX637" i="5"/>
  <c r="AX636" i="5"/>
  <c r="BB636" i="5"/>
  <c r="CD636" i="5"/>
  <c r="CB636" i="5"/>
  <c r="AX635" i="5"/>
  <c r="BB635" i="5"/>
  <c r="CD635" i="5"/>
  <c r="CB635" i="5"/>
  <c r="AX634" i="5"/>
  <c r="BB634" i="5"/>
  <c r="CD634" i="5"/>
  <c r="AX633" i="5"/>
  <c r="BB633" i="5"/>
  <c r="CD633" i="5"/>
  <c r="CB633" i="5"/>
  <c r="AX632" i="5"/>
  <c r="BC633" i="5" s="1"/>
  <c r="BB632" i="5"/>
  <c r="CD632" i="5"/>
  <c r="AX631" i="5"/>
  <c r="BB631" i="5"/>
  <c r="CD631" i="5"/>
  <c r="CB631" i="5"/>
  <c r="AX630" i="5"/>
  <c r="BC631" i="5" s="1"/>
  <c r="BB630" i="5"/>
  <c r="CD630" i="5"/>
  <c r="AX629" i="5"/>
  <c r="BB629" i="5"/>
  <c r="CD629" i="5"/>
  <c r="CB629" i="5"/>
  <c r="AX628" i="5"/>
  <c r="BB628" i="5"/>
  <c r="CD628" i="5"/>
  <c r="AX627" i="5"/>
  <c r="BB627" i="5"/>
  <c r="CD627" i="5"/>
  <c r="CB627" i="5"/>
  <c r="AX626" i="5"/>
  <c r="BC627" i="5" s="1"/>
  <c r="BB626" i="5"/>
  <c r="CD626" i="5"/>
  <c r="AX625" i="5"/>
  <c r="BB625" i="5"/>
  <c r="CD625" i="5"/>
  <c r="CB625" i="5"/>
  <c r="AX624" i="5"/>
  <c r="BB624" i="5"/>
  <c r="CD624" i="5"/>
  <c r="AX623" i="5"/>
  <c r="BB623" i="5"/>
  <c r="CD623" i="5"/>
  <c r="CB623" i="5"/>
  <c r="AX622" i="5"/>
  <c r="BB622" i="5"/>
  <c r="CD622" i="5"/>
  <c r="AX621" i="5"/>
  <c r="BB621" i="5"/>
  <c r="CD621" i="5"/>
  <c r="CB621" i="5"/>
  <c r="AX620" i="5"/>
  <c r="BC621" i="5" s="1"/>
  <c r="BB620" i="5"/>
  <c r="CD620" i="5"/>
  <c r="AX619" i="5"/>
  <c r="BB619" i="5"/>
  <c r="CD619" i="5"/>
  <c r="CB619" i="5"/>
  <c r="AX618" i="5"/>
  <c r="BB618" i="5"/>
  <c r="CD618" i="5"/>
  <c r="AX617" i="5"/>
  <c r="BB617" i="5"/>
  <c r="CD617" i="5"/>
  <c r="CB617" i="5"/>
  <c r="AX616" i="5"/>
  <c r="BC617" i="5" s="1"/>
  <c r="BB616" i="5"/>
  <c r="CD616" i="5"/>
  <c r="AX615" i="5"/>
  <c r="BB615" i="5"/>
  <c r="CD615" i="5"/>
  <c r="CB615" i="5"/>
  <c r="AX614" i="5"/>
  <c r="BC615" i="5" s="1"/>
  <c r="BB614" i="5"/>
  <c r="CD614" i="5"/>
  <c r="AX613" i="5"/>
  <c r="BB613" i="5"/>
  <c r="CD613" i="5"/>
  <c r="CB613" i="5"/>
  <c r="AX612" i="5"/>
  <c r="BB612" i="5"/>
  <c r="CD612" i="5"/>
  <c r="AX611" i="5"/>
  <c r="BB611" i="5"/>
  <c r="CD611" i="5"/>
  <c r="CB611" i="5"/>
  <c r="AX610" i="5"/>
  <c r="BC611" i="5" s="1"/>
  <c r="BB610" i="5"/>
  <c r="CD610" i="5"/>
  <c r="AX609" i="5"/>
  <c r="BB609" i="5"/>
  <c r="CD609" i="5"/>
  <c r="CB609" i="5"/>
  <c r="AX608" i="5"/>
  <c r="BB608" i="5"/>
  <c r="CD608" i="5"/>
  <c r="AX607" i="5"/>
  <c r="BB607" i="5"/>
  <c r="AX606" i="5"/>
  <c r="BC630" i="5" s="1"/>
  <c r="BB606" i="5"/>
  <c r="BA606" i="5" s="1"/>
  <c r="CD606" i="5"/>
  <c r="CB606" i="5"/>
  <c r="BA605" i="5"/>
  <c r="AX605" i="5"/>
  <c r="BA604" i="5"/>
  <c r="AX604" i="5"/>
  <c r="AX603" i="5"/>
  <c r="BB603" i="5"/>
  <c r="CD603" i="5"/>
  <c r="CB603" i="5"/>
  <c r="AX602" i="5"/>
  <c r="BB602" i="5"/>
  <c r="CD602" i="5"/>
  <c r="CB602" i="5"/>
  <c r="AX601" i="5"/>
  <c r="BC603" i="5" s="1"/>
  <c r="BB601" i="5"/>
  <c r="CD601" i="5"/>
  <c r="AX600" i="5"/>
  <c r="BB600" i="5"/>
  <c r="CD600" i="5"/>
  <c r="CB600" i="5"/>
  <c r="AX599" i="5"/>
  <c r="BB599" i="5"/>
  <c r="CD599" i="5"/>
  <c r="AX598" i="5"/>
  <c r="BB598" i="5"/>
  <c r="CD598" i="5"/>
  <c r="CB598" i="5"/>
  <c r="AX597" i="5"/>
  <c r="BC598" i="5" s="1"/>
  <c r="BB597" i="5"/>
  <c r="CD597" i="5"/>
  <c r="AX596" i="5"/>
  <c r="BB596" i="5"/>
  <c r="CD596" i="5"/>
  <c r="CB596" i="5"/>
  <c r="AX595" i="5"/>
  <c r="BC596" i="5" s="1"/>
  <c r="BB595" i="5"/>
  <c r="CD595" i="5"/>
  <c r="AX594" i="5"/>
  <c r="BB594" i="5"/>
  <c r="CD594" i="5"/>
  <c r="CB594" i="5"/>
  <c r="AX593" i="5"/>
  <c r="BB593" i="5"/>
  <c r="CD593" i="5"/>
  <c r="AX592" i="5"/>
  <c r="BB592" i="5"/>
  <c r="CD592" i="5"/>
  <c r="CB592" i="5"/>
  <c r="AX591" i="5"/>
  <c r="BC592" i="5" s="1"/>
  <c r="BB591" i="5"/>
  <c r="CD591" i="5"/>
  <c r="AX590" i="5"/>
  <c r="BB590" i="5"/>
  <c r="CD590" i="5"/>
  <c r="CB590" i="5"/>
  <c r="AX589" i="5"/>
  <c r="BB589" i="5"/>
  <c r="CD589" i="5"/>
  <c r="AX588" i="5"/>
  <c r="BB588" i="5"/>
  <c r="CD588" i="5"/>
  <c r="CB588" i="5"/>
  <c r="AX587" i="5"/>
  <c r="BB587" i="5"/>
  <c r="CD587" i="5"/>
  <c r="AX586" i="5"/>
  <c r="BB586" i="5"/>
  <c r="CD586" i="5"/>
  <c r="CB586" i="5"/>
  <c r="AX585" i="5"/>
  <c r="BC586" i="5" s="1"/>
  <c r="BB585" i="5"/>
  <c r="CD585" i="5"/>
  <c r="AX584" i="5"/>
  <c r="BB584" i="5"/>
  <c r="CD584" i="5"/>
  <c r="CB584" i="5"/>
  <c r="AX583" i="5"/>
  <c r="BB583" i="5"/>
  <c r="CD583" i="5"/>
  <c r="AX582" i="5"/>
  <c r="BB582" i="5"/>
  <c r="CD582" i="5"/>
  <c r="CB582" i="5"/>
  <c r="AX581" i="5"/>
  <c r="BC582" i="5" s="1"/>
  <c r="BB581" i="5"/>
  <c r="CD581" i="5"/>
  <c r="AX580" i="5"/>
  <c r="BB580" i="5"/>
  <c r="CD580" i="5"/>
  <c r="CB580" i="5"/>
  <c r="AX579" i="5"/>
  <c r="BC580" i="5" s="1"/>
  <c r="BB579" i="5"/>
  <c r="CD579" i="5"/>
  <c r="AX578" i="5"/>
  <c r="BB578" i="5"/>
  <c r="CD578" i="5"/>
  <c r="CB578" i="5"/>
  <c r="AX577" i="5"/>
  <c r="BB577" i="5"/>
  <c r="CD577" i="5"/>
  <c r="AX576" i="5"/>
  <c r="BB576" i="5"/>
  <c r="CD576" i="5"/>
  <c r="CB576" i="5"/>
  <c r="AX575" i="5"/>
  <c r="BC576" i="5" s="1"/>
  <c r="BB575" i="5"/>
  <c r="CD575" i="5"/>
  <c r="AX574" i="5"/>
  <c r="BB574" i="5"/>
  <c r="CD574" i="5"/>
  <c r="CB574" i="5"/>
  <c r="AX573" i="5"/>
  <c r="BB573" i="5"/>
  <c r="CD573" i="5"/>
  <c r="AX572" i="5"/>
  <c r="BB572" i="5"/>
  <c r="AX571" i="5"/>
  <c r="BC585" i="5" s="1"/>
  <c r="BB571" i="5"/>
  <c r="BA571" i="5" s="1"/>
  <c r="CD571" i="5"/>
  <c r="CB571" i="5"/>
  <c r="BA570" i="5"/>
  <c r="AX570" i="5"/>
  <c r="BA569" i="5"/>
  <c r="AX569" i="5"/>
  <c r="AX568" i="5"/>
  <c r="BB568" i="5"/>
  <c r="BA568" i="5" s="1"/>
  <c r="BA567" i="5"/>
  <c r="AX567" i="5"/>
  <c r="BA566" i="5"/>
  <c r="AX566" i="5"/>
  <c r="BA565" i="5"/>
  <c r="AX565" i="5"/>
  <c r="AX564" i="5"/>
  <c r="BB564" i="5"/>
  <c r="CD564" i="5"/>
  <c r="CB564" i="5"/>
  <c r="AX563" i="5"/>
  <c r="BB563" i="5"/>
  <c r="BA563" i="5" s="1"/>
  <c r="CD563" i="5"/>
  <c r="CB563" i="5"/>
  <c r="BA562" i="5"/>
  <c r="AX562" i="5"/>
  <c r="BA561" i="5"/>
  <c r="AX561" i="5"/>
  <c r="AX560" i="5"/>
  <c r="BB560" i="5"/>
  <c r="CD560" i="5"/>
  <c r="AX559" i="5"/>
  <c r="BB559" i="5"/>
  <c r="CD559" i="5"/>
  <c r="AX558" i="5"/>
  <c r="BB558" i="5"/>
  <c r="CD558" i="5"/>
  <c r="AX557" i="5"/>
  <c r="BB557" i="5"/>
  <c r="CD557" i="5"/>
  <c r="AX556" i="5"/>
  <c r="BB556" i="5"/>
  <c r="AX555" i="5"/>
  <c r="BC556" i="5" s="1"/>
  <c r="BB555" i="5"/>
  <c r="BA555" i="5" s="1"/>
  <c r="CD555" i="5"/>
  <c r="CB555" i="5"/>
  <c r="BA554" i="5"/>
  <c r="AX554" i="5"/>
  <c r="BA553" i="5"/>
  <c r="AX553" i="5"/>
  <c r="BA552" i="5"/>
  <c r="AX552" i="5"/>
  <c r="AX551" i="5"/>
  <c r="BB551" i="5"/>
  <c r="BA551" i="5" s="1"/>
  <c r="CD551" i="5"/>
  <c r="CB551" i="5"/>
  <c r="AX550" i="5"/>
  <c r="BB550" i="5"/>
  <c r="CD550" i="5"/>
  <c r="CB550" i="5"/>
  <c r="AX549" i="5"/>
  <c r="BB549" i="5"/>
  <c r="CD549" i="5"/>
  <c r="CB549" i="5"/>
  <c r="AX548" i="5"/>
  <c r="BB548" i="5"/>
  <c r="CD548" i="5"/>
  <c r="CB548" i="5"/>
  <c r="AX547" i="5"/>
  <c r="BC548" i="5" s="1"/>
  <c r="BB547" i="5"/>
  <c r="CD547" i="5"/>
  <c r="AX546" i="5"/>
  <c r="BB546" i="5"/>
  <c r="CD546" i="5"/>
  <c r="AX545" i="5"/>
  <c r="BB545" i="5"/>
  <c r="CD545" i="5"/>
  <c r="AX544" i="5"/>
  <c r="BB544" i="5"/>
  <c r="CD544" i="5"/>
  <c r="AX543" i="5"/>
  <c r="BB543" i="5"/>
  <c r="CD543" i="5"/>
  <c r="AX542" i="5"/>
  <c r="BB542" i="5"/>
  <c r="CD542" i="5"/>
  <c r="AX541" i="5"/>
  <c r="BB541" i="5"/>
  <c r="CD541" i="5"/>
  <c r="AX540" i="5"/>
  <c r="BB540" i="5"/>
  <c r="CD540" i="5"/>
  <c r="AX539" i="5"/>
  <c r="BB539" i="5"/>
  <c r="AX538" i="5"/>
  <c r="BC545" i="5" s="1"/>
  <c r="BB538" i="5"/>
  <c r="BA538" i="5" s="1"/>
  <c r="CD538" i="5"/>
  <c r="CB538" i="5"/>
  <c r="BA537" i="5"/>
  <c r="AX537" i="5"/>
  <c r="BA536" i="5"/>
  <c r="AX536" i="5"/>
  <c r="AX535" i="5"/>
  <c r="BB535" i="5"/>
  <c r="CD535" i="5"/>
  <c r="CB535" i="5"/>
  <c r="BA534" i="5"/>
  <c r="AX534" i="5"/>
  <c r="BA533" i="5"/>
  <c r="AX533" i="5"/>
  <c r="AX532" i="5"/>
  <c r="BB532" i="5"/>
  <c r="BA532" i="5" s="1"/>
  <c r="CD532" i="5"/>
  <c r="CB532" i="5"/>
  <c r="BA531" i="5"/>
  <c r="AX531" i="5"/>
  <c r="BA530" i="5"/>
  <c r="AX530" i="5"/>
  <c r="AX529" i="5"/>
  <c r="BB529" i="5"/>
  <c r="CD529" i="5"/>
  <c r="CB529" i="5"/>
  <c r="AX528" i="5"/>
  <c r="BB528" i="5"/>
  <c r="BA528" i="5" s="1"/>
  <c r="CD528" i="5"/>
  <c r="CB528" i="5"/>
  <c r="BA527" i="5"/>
  <c r="AX527" i="5"/>
  <c r="BA526" i="5"/>
  <c r="AX526" i="5"/>
  <c r="BA525" i="5"/>
  <c r="AX525" i="5"/>
  <c r="AX524" i="5"/>
  <c r="BB524" i="5"/>
  <c r="BA524" i="5" s="1"/>
  <c r="BA523" i="5"/>
  <c r="AX523" i="5"/>
  <c r="BA522" i="5"/>
  <c r="AX522" i="5"/>
  <c r="BA521" i="5"/>
  <c r="AX521" i="5"/>
  <c r="AX520" i="5"/>
  <c r="BB520" i="5"/>
  <c r="CD520" i="5"/>
  <c r="CB520" i="5"/>
  <c r="AX519" i="5"/>
  <c r="BB519" i="5"/>
  <c r="CD519" i="5"/>
  <c r="CB519" i="5"/>
  <c r="AX518" i="5"/>
  <c r="BB518" i="5"/>
  <c r="CD518" i="5"/>
  <c r="CB518" i="5"/>
  <c r="AX517" i="5"/>
  <c r="BB517" i="5"/>
  <c r="CD517" i="5"/>
  <c r="CB517" i="5"/>
  <c r="AX516" i="5"/>
  <c r="BC517" i="5" s="1"/>
  <c r="BB516" i="5"/>
  <c r="CD516" i="5"/>
  <c r="AX515" i="5"/>
  <c r="BB515" i="5"/>
  <c r="CD515" i="5"/>
  <c r="CB515" i="5"/>
  <c r="AX514" i="5"/>
  <c r="BB514" i="5"/>
  <c r="CD514" i="5"/>
  <c r="AX513" i="5"/>
  <c r="BB513" i="5"/>
  <c r="CD513" i="5"/>
  <c r="CB513" i="5"/>
  <c r="AX512" i="5"/>
  <c r="BC513" i="5" s="1"/>
  <c r="BB512" i="5"/>
  <c r="CD512" i="5"/>
  <c r="AX511" i="5"/>
  <c r="BB511" i="5"/>
  <c r="AX510" i="5"/>
  <c r="BC516" i="5" s="1"/>
  <c r="BB510" i="5"/>
  <c r="BA510" i="5" s="1"/>
  <c r="CD510" i="5"/>
  <c r="CB510" i="5"/>
  <c r="BA509" i="5"/>
  <c r="AX509" i="5"/>
  <c r="BA508" i="5"/>
  <c r="AX508" i="5"/>
  <c r="BA507" i="5"/>
  <c r="AX507" i="5"/>
  <c r="AX506" i="5"/>
  <c r="BB506" i="5"/>
  <c r="BA506" i="5" s="1"/>
  <c r="CD506" i="5"/>
  <c r="CB506" i="5"/>
  <c r="BA505" i="5"/>
  <c r="AX505" i="5"/>
  <c r="BA504" i="5"/>
  <c r="AX504" i="5"/>
  <c r="AX503" i="5"/>
  <c r="BB503" i="5"/>
  <c r="CD503" i="5"/>
  <c r="CB503" i="5"/>
  <c r="AX502" i="5"/>
  <c r="BB502" i="5"/>
  <c r="CD502" i="5"/>
  <c r="AX501" i="5"/>
  <c r="BB501" i="5"/>
  <c r="CD501" i="5"/>
  <c r="CB501" i="5"/>
  <c r="AX500" i="5"/>
  <c r="BB500" i="5"/>
  <c r="CD500" i="5"/>
  <c r="AX499" i="5"/>
  <c r="BB499" i="5"/>
  <c r="CD499" i="5"/>
  <c r="CB499" i="5"/>
  <c r="AX498" i="5"/>
  <c r="BC499" i="5" s="1"/>
  <c r="BB498" i="5"/>
  <c r="CD498" i="5"/>
  <c r="AX497" i="5"/>
  <c r="BB497" i="5"/>
  <c r="CD497" i="5"/>
  <c r="CB497" i="5"/>
  <c r="AX496" i="5"/>
  <c r="BB496" i="5"/>
  <c r="CD496" i="5"/>
  <c r="AX495" i="5"/>
  <c r="BB495" i="5"/>
  <c r="CD495" i="5"/>
  <c r="CB495" i="5"/>
  <c r="AX494" i="5"/>
  <c r="BB494" i="5"/>
  <c r="CD494" i="5"/>
  <c r="AX493" i="5"/>
  <c r="BB493" i="5"/>
  <c r="BA492" i="5"/>
  <c r="AX492" i="5"/>
  <c r="BA491" i="5"/>
  <c r="AX491" i="5"/>
  <c r="AX490" i="5"/>
  <c r="BB490" i="5"/>
  <c r="CD490" i="5"/>
  <c r="CB490" i="5"/>
  <c r="AX489" i="5"/>
  <c r="BB489" i="5"/>
  <c r="CD489" i="5"/>
  <c r="CB489" i="5"/>
  <c r="AX488" i="5"/>
  <c r="BB488" i="5"/>
  <c r="CD488" i="5"/>
  <c r="CB488" i="5"/>
  <c r="AX487" i="5"/>
  <c r="BB487" i="5"/>
  <c r="CD487" i="5"/>
  <c r="CB487" i="5"/>
  <c r="AX486" i="5"/>
  <c r="BB486" i="5"/>
  <c r="CD486" i="5"/>
  <c r="CB486" i="5"/>
  <c r="AX485" i="5"/>
  <c r="BC486" i="5" s="1"/>
  <c r="BB485" i="5"/>
  <c r="CD485" i="5"/>
  <c r="CB485" i="5"/>
  <c r="AX484" i="5"/>
  <c r="BB484" i="5"/>
  <c r="CD484" i="5"/>
  <c r="CB484" i="5"/>
  <c r="AX483" i="5"/>
  <c r="BB483" i="5"/>
  <c r="CD483" i="5"/>
  <c r="CB483" i="5"/>
  <c r="AX482" i="5"/>
  <c r="BB482" i="5"/>
  <c r="CD482" i="5"/>
  <c r="CB482" i="5"/>
  <c r="AX481" i="5"/>
  <c r="BB481" i="5"/>
  <c r="CD481" i="5"/>
  <c r="CB481" i="5"/>
  <c r="AX480" i="5"/>
  <c r="BC481" i="5" s="1"/>
  <c r="BB480" i="5"/>
  <c r="CD480" i="5"/>
  <c r="CB480" i="5"/>
  <c r="AX479" i="5"/>
  <c r="BB479" i="5"/>
  <c r="CD479" i="5"/>
  <c r="CB479" i="5"/>
  <c r="AX478" i="5"/>
  <c r="BB478" i="5"/>
  <c r="CD478" i="5"/>
  <c r="CB478" i="5"/>
  <c r="BA477" i="5"/>
  <c r="AX477" i="5"/>
  <c r="BA476" i="5"/>
  <c r="AX476" i="5"/>
  <c r="AX475" i="5"/>
  <c r="BB475" i="5"/>
  <c r="BA475" i="5" s="1"/>
  <c r="CD475" i="5"/>
  <c r="CB475" i="5"/>
  <c r="BA474" i="5"/>
  <c r="AX474" i="5"/>
  <c r="BA473" i="5"/>
  <c r="AX473" i="5"/>
  <c r="AX472" i="5"/>
  <c r="BB472" i="5"/>
  <c r="CD472" i="5"/>
  <c r="CB472" i="5"/>
  <c r="AX471" i="5"/>
  <c r="BB471" i="5"/>
  <c r="BA471" i="5" s="1"/>
  <c r="CD471" i="5"/>
  <c r="CB471" i="5"/>
  <c r="BA470" i="5"/>
  <c r="AX470" i="5"/>
  <c r="BA469" i="5"/>
  <c r="AX469" i="5"/>
  <c r="AX468" i="5"/>
  <c r="BB468" i="5"/>
  <c r="CD468" i="5"/>
  <c r="CB468" i="5"/>
  <c r="AX467" i="5"/>
  <c r="BB467" i="5"/>
  <c r="CD467" i="5"/>
  <c r="CB467" i="5"/>
  <c r="AX466" i="5"/>
  <c r="BC467" i="5" s="1"/>
  <c r="BB466" i="5"/>
  <c r="BA466" i="5" s="1"/>
  <c r="CD466" i="5"/>
  <c r="CB466" i="5"/>
  <c r="AX465" i="5"/>
  <c r="BB465" i="5"/>
  <c r="CD465" i="5"/>
  <c r="CB465" i="5"/>
  <c r="AX464" i="5"/>
  <c r="BB464" i="5"/>
  <c r="BA464" i="5" s="1"/>
  <c r="CD464" i="5"/>
  <c r="CB464" i="5"/>
  <c r="BA463" i="5"/>
  <c r="AX463" i="5"/>
  <c r="BA462" i="5"/>
  <c r="AX462" i="5"/>
  <c r="AX461" i="5"/>
  <c r="BB461" i="5"/>
  <c r="CD461" i="5"/>
  <c r="CB461" i="5"/>
  <c r="AX460" i="5"/>
  <c r="BB460" i="5"/>
  <c r="BA460" i="5" s="1"/>
  <c r="CD460" i="5"/>
  <c r="CB460" i="5"/>
  <c r="BA459" i="5"/>
  <c r="AX459" i="5"/>
  <c r="BA458" i="5"/>
  <c r="AX458" i="5"/>
  <c r="AX457" i="5"/>
  <c r="BB457" i="5"/>
  <c r="BA457" i="5" s="1"/>
  <c r="BA456" i="5"/>
  <c r="AX456" i="5"/>
  <c r="BA455" i="5"/>
  <c r="AX455" i="5"/>
  <c r="BA454" i="5"/>
  <c r="AX454" i="5"/>
  <c r="AX453" i="5"/>
  <c r="AX452" i="5"/>
  <c r="BA451" i="5"/>
  <c r="AX451" i="5"/>
  <c r="BA450" i="5"/>
  <c r="AX450" i="5"/>
  <c r="BA449" i="5"/>
  <c r="AX449" i="5"/>
  <c r="AX448" i="5"/>
  <c r="AX447" i="5"/>
  <c r="BB447" i="5"/>
  <c r="BA447" i="5" s="1"/>
  <c r="BA446" i="5"/>
  <c r="AX446" i="5"/>
  <c r="BA445" i="5"/>
  <c r="AX445" i="5"/>
  <c r="BA444" i="5"/>
  <c r="AX444" i="5"/>
  <c r="AX443" i="5"/>
  <c r="BB443" i="5"/>
  <c r="CD443" i="5"/>
  <c r="CB443" i="5"/>
  <c r="AX442" i="5"/>
  <c r="BB442" i="5"/>
  <c r="CD442" i="5"/>
  <c r="CB442" i="5"/>
  <c r="AX441" i="5"/>
  <c r="BB441" i="5"/>
  <c r="CD441" i="5"/>
  <c r="CB441" i="5"/>
  <c r="AX440" i="5"/>
  <c r="BB440" i="5"/>
  <c r="CD440" i="5"/>
  <c r="CB440" i="5"/>
  <c r="AX439" i="5"/>
  <c r="BB439" i="5"/>
  <c r="CD439" i="5"/>
  <c r="CB439" i="5"/>
  <c r="AX438" i="5"/>
  <c r="BB438" i="5"/>
  <c r="CD438" i="5"/>
  <c r="CB438" i="5"/>
  <c r="AX437" i="5"/>
  <c r="BB437" i="5"/>
  <c r="AX436" i="5"/>
  <c r="BB436" i="5"/>
  <c r="CD436" i="5"/>
  <c r="CB436" i="5"/>
  <c r="AX435" i="5"/>
  <c r="BB435" i="5"/>
  <c r="CD435" i="5"/>
  <c r="CB435" i="5"/>
  <c r="AX434" i="5"/>
  <c r="BB434" i="5"/>
  <c r="CD434" i="5"/>
  <c r="CB434" i="5"/>
  <c r="AX433" i="5"/>
  <c r="BB433" i="5"/>
  <c r="CD433" i="5"/>
  <c r="CB433" i="5"/>
  <c r="AX432" i="5"/>
  <c r="BB432" i="5"/>
  <c r="CD432" i="5"/>
  <c r="CB432" i="5"/>
  <c r="AX431" i="5"/>
  <c r="BB431" i="5"/>
  <c r="CD431" i="5"/>
  <c r="CB431" i="5"/>
  <c r="AX430" i="5"/>
  <c r="BB430" i="5"/>
  <c r="AX429" i="5"/>
  <c r="BB429" i="5"/>
  <c r="CD429" i="5"/>
  <c r="CB429" i="5"/>
  <c r="AX428" i="5"/>
  <c r="BB428" i="5"/>
  <c r="CD428" i="5"/>
  <c r="CB428" i="5"/>
  <c r="AX427" i="5"/>
  <c r="BB427" i="5"/>
  <c r="CD427" i="5"/>
  <c r="CB427" i="5"/>
  <c r="AX426" i="5"/>
  <c r="BB426" i="5"/>
  <c r="CD426" i="5"/>
  <c r="CB426" i="5"/>
  <c r="AX425" i="5"/>
  <c r="BB425" i="5"/>
  <c r="CD425" i="5"/>
  <c r="CB425" i="5"/>
  <c r="AX424" i="5"/>
  <c r="BB424" i="5"/>
  <c r="CD424" i="5"/>
  <c r="CB424" i="5"/>
  <c r="AX423" i="5"/>
  <c r="BB423" i="5"/>
  <c r="AX422" i="5"/>
  <c r="BB422" i="5"/>
  <c r="CD422" i="5"/>
  <c r="CB422" i="5"/>
  <c r="AX421" i="5"/>
  <c r="BB421" i="5"/>
  <c r="CD421" i="5"/>
  <c r="CB421" i="5"/>
  <c r="AX420" i="5"/>
  <c r="BB420" i="5"/>
  <c r="CD420" i="5"/>
  <c r="CB420" i="5"/>
  <c r="AX419" i="5"/>
  <c r="BB419" i="5"/>
  <c r="CD419" i="5"/>
  <c r="CB419" i="5"/>
  <c r="AX418" i="5"/>
  <c r="BB418" i="5"/>
  <c r="CD418" i="5"/>
  <c r="CB418" i="5"/>
  <c r="AX417" i="5"/>
  <c r="BB417" i="5"/>
  <c r="CD417" i="5"/>
  <c r="CB417" i="5"/>
  <c r="AX416" i="5"/>
  <c r="BB416" i="5"/>
  <c r="AX415" i="5"/>
  <c r="BB415" i="5"/>
  <c r="CD415" i="5"/>
  <c r="CB415" i="5"/>
  <c r="AX414" i="5"/>
  <c r="BB414" i="5"/>
  <c r="CD414" i="5"/>
  <c r="CB414" i="5"/>
  <c r="AX413" i="5"/>
  <c r="BB413" i="5"/>
  <c r="CD413" i="5"/>
  <c r="CB413" i="5"/>
  <c r="AX412" i="5"/>
  <c r="BB412" i="5"/>
  <c r="CD412" i="5"/>
  <c r="CB412" i="5"/>
  <c r="AX411" i="5"/>
  <c r="BB411" i="5"/>
  <c r="CD411" i="5"/>
  <c r="CB411" i="5"/>
  <c r="AX410" i="5"/>
  <c r="BB410" i="5"/>
  <c r="CD410" i="5"/>
  <c r="CB410" i="5"/>
  <c r="AX409" i="5"/>
  <c r="BB409" i="5"/>
  <c r="AX408" i="5"/>
  <c r="BB408" i="5"/>
  <c r="CD408" i="5"/>
  <c r="CB408" i="5"/>
  <c r="AX407" i="5"/>
  <c r="BB407" i="5"/>
  <c r="CD407" i="5"/>
  <c r="CB407" i="5"/>
  <c r="AX406" i="5"/>
  <c r="BB406" i="5"/>
  <c r="CD406" i="5"/>
  <c r="CB406" i="5"/>
  <c r="AX405" i="5"/>
  <c r="BB405" i="5"/>
  <c r="CD405" i="5"/>
  <c r="CB405" i="5"/>
  <c r="AX404" i="5"/>
  <c r="BB404" i="5"/>
  <c r="CD404" i="5"/>
  <c r="CB404" i="5"/>
  <c r="AX403" i="5"/>
  <c r="BB403" i="5"/>
  <c r="CD403" i="5"/>
  <c r="CB403" i="5"/>
  <c r="AX402" i="5"/>
  <c r="BB402" i="5"/>
  <c r="AX401" i="5"/>
  <c r="BB401" i="5"/>
  <c r="CD401" i="5"/>
  <c r="CB401" i="5"/>
  <c r="AX400" i="5"/>
  <c r="BC433" i="5" s="1"/>
  <c r="BB400" i="5"/>
  <c r="CD400" i="5"/>
  <c r="CB400" i="5"/>
  <c r="AX399" i="5"/>
  <c r="BB399" i="5"/>
  <c r="BA399" i="5" s="1"/>
  <c r="CD399" i="5"/>
  <c r="CB399" i="5"/>
  <c r="BA398" i="5"/>
  <c r="AX398" i="5"/>
  <c r="BA397" i="5"/>
  <c r="AX397" i="5"/>
  <c r="BA396" i="5"/>
  <c r="AX396" i="5"/>
  <c r="AX395" i="5"/>
  <c r="BB395" i="5"/>
  <c r="CD395" i="5"/>
  <c r="CB395" i="5"/>
  <c r="AX394" i="5"/>
  <c r="BB394" i="5"/>
  <c r="BA394" i="5" s="1"/>
  <c r="CD394" i="5"/>
  <c r="CB394" i="5"/>
  <c r="AX393" i="5"/>
  <c r="BB393" i="5"/>
  <c r="BA393" i="5" s="1"/>
  <c r="CD393" i="5"/>
  <c r="CB393" i="5"/>
  <c r="AX392" i="5"/>
  <c r="BB392" i="5"/>
  <c r="BA392" i="5" s="1"/>
  <c r="CD392" i="5"/>
  <c r="CB392" i="5"/>
  <c r="AX391" i="5"/>
  <c r="BB391" i="5"/>
  <c r="CD391" i="5"/>
  <c r="CB391" i="5"/>
  <c r="AX390" i="5"/>
  <c r="BC391" i="5" s="1"/>
  <c r="BB390" i="5"/>
  <c r="BA390" i="5" s="1"/>
  <c r="CD390" i="5"/>
  <c r="CB390" i="5"/>
  <c r="BA389" i="5"/>
  <c r="AX389" i="5"/>
  <c r="BA388" i="5"/>
  <c r="AX388" i="5"/>
  <c r="AX387" i="5"/>
  <c r="BB387" i="5"/>
  <c r="BA387" i="5" s="1"/>
  <c r="CD387" i="5"/>
  <c r="CB387" i="5"/>
  <c r="AX386" i="5"/>
  <c r="BB386" i="5"/>
  <c r="BA386" i="5" s="1"/>
  <c r="CD386" i="5"/>
  <c r="CB386" i="5"/>
  <c r="AX385" i="5"/>
  <c r="BB385" i="5"/>
  <c r="CD385" i="5"/>
  <c r="CB385" i="5"/>
  <c r="AX384" i="5"/>
  <c r="BC385" i="5" s="1"/>
  <c r="BB384" i="5"/>
  <c r="BA384" i="5" s="1"/>
  <c r="CD384" i="5"/>
  <c r="CB384" i="5"/>
  <c r="BA383" i="5"/>
  <c r="AX383" i="5"/>
  <c r="BA382" i="5"/>
  <c r="AX382" i="5"/>
  <c r="AX381" i="5"/>
  <c r="BB381" i="5"/>
  <c r="BA381" i="5" s="1"/>
  <c r="CD381" i="5"/>
  <c r="CB381" i="5"/>
  <c r="AX380" i="5"/>
  <c r="BB380" i="5"/>
  <c r="CD380" i="5"/>
  <c r="CB380" i="5"/>
  <c r="AX379" i="5"/>
  <c r="BB379" i="5"/>
  <c r="BA379" i="5" s="1"/>
  <c r="CD379" i="5"/>
  <c r="CB379" i="5"/>
  <c r="BA378" i="5"/>
  <c r="AX378" i="5"/>
  <c r="BA377" i="5"/>
  <c r="AX377" i="5"/>
  <c r="AX376" i="5"/>
  <c r="BB376" i="5"/>
  <c r="CD376" i="5"/>
  <c r="AX375" i="5"/>
  <c r="BB375" i="5"/>
  <c r="CD375" i="5"/>
  <c r="AX374" i="5"/>
  <c r="BB374" i="5"/>
  <c r="CD374" i="5"/>
  <c r="AX373" i="5"/>
  <c r="BB373" i="5"/>
  <c r="CD373" i="5"/>
  <c r="AX372" i="5"/>
  <c r="BB372" i="5"/>
  <c r="CD372" i="5"/>
  <c r="AX371" i="5"/>
  <c r="BB371" i="5"/>
  <c r="CD371" i="5"/>
  <c r="AX370" i="5"/>
  <c r="BB370" i="5"/>
  <c r="CD370" i="5"/>
  <c r="AX369" i="5"/>
  <c r="BB369" i="5"/>
  <c r="CD369" i="5"/>
  <c r="AX368" i="5"/>
  <c r="BB368" i="5"/>
  <c r="CD368" i="5"/>
  <c r="AX367" i="5"/>
  <c r="BB367" i="5"/>
  <c r="CD367" i="5"/>
  <c r="AX366" i="5"/>
  <c r="BB366" i="5"/>
  <c r="CD366" i="5"/>
  <c r="AX365" i="5"/>
  <c r="BB365" i="5"/>
  <c r="AX364" i="5"/>
  <c r="BB364" i="5"/>
  <c r="CD364" i="5"/>
  <c r="AX363" i="5"/>
  <c r="BB363" i="5"/>
  <c r="CD363" i="5"/>
  <c r="AX362" i="5"/>
  <c r="BB362" i="5"/>
  <c r="CD362" i="5"/>
  <c r="AX361" i="5"/>
  <c r="BB361" i="5"/>
  <c r="CD361" i="5"/>
  <c r="AX360" i="5"/>
  <c r="BB360" i="5"/>
  <c r="CD360" i="5"/>
  <c r="AX359" i="5"/>
  <c r="BB359" i="5"/>
  <c r="CD359" i="5"/>
  <c r="AX358" i="5"/>
  <c r="BB358" i="5"/>
  <c r="CD358" i="5"/>
  <c r="AX357" i="5"/>
  <c r="BB357" i="5"/>
  <c r="CD357" i="5"/>
  <c r="AX356" i="5"/>
  <c r="BB356" i="5"/>
  <c r="AX355" i="5"/>
  <c r="BB355" i="5"/>
  <c r="CD355" i="5"/>
  <c r="AX354" i="5"/>
  <c r="BB354" i="5"/>
  <c r="CD354" i="5"/>
  <c r="AX353" i="5"/>
  <c r="BB353" i="5"/>
  <c r="CD353" i="5"/>
  <c r="AX352" i="5"/>
  <c r="BB352" i="5"/>
  <c r="CD352" i="5"/>
  <c r="AX351" i="5"/>
  <c r="BB351" i="5"/>
  <c r="CD351" i="5"/>
  <c r="AX350" i="5"/>
  <c r="BB350" i="5"/>
  <c r="CD350" i="5"/>
  <c r="AX349" i="5"/>
  <c r="BB349" i="5"/>
  <c r="CD349" i="5"/>
  <c r="AX348" i="5"/>
  <c r="BB348" i="5"/>
  <c r="AX347" i="5"/>
  <c r="BB347" i="5"/>
  <c r="CD347" i="5"/>
  <c r="AX346" i="5"/>
  <c r="BB346" i="5"/>
  <c r="CD346" i="5"/>
  <c r="AX345" i="5"/>
  <c r="BB345" i="5"/>
  <c r="CD345" i="5"/>
  <c r="AX344" i="5"/>
  <c r="BB344" i="5"/>
  <c r="CD344" i="5"/>
  <c r="AX343" i="5"/>
  <c r="BB343" i="5"/>
  <c r="CD343" i="5"/>
  <c r="AX342" i="5"/>
  <c r="BB342" i="5"/>
  <c r="CD342" i="5"/>
  <c r="AX341" i="5"/>
  <c r="BB341" i="5"/>
  <c r="CD341" i="5"/>
  <c r="AX340" i="5"/>
  <c r="BB340" i="5"/>
  <c r="CD340" i="5"/>
  <c r="AX339" i="5"/>
  <c r="BB339" i="5"/>
  <c r="CD339" i="5"/>
  <c r="AX338" i="5"/>
  <c r="BB338" i="5"/>
  <c r="CD338" i="5"/>
  <c r="AX337" i="5"/>
  <c r="BB337" i="5"/>
  <c r="CD337" i="5"/>
  <c r="AX336" i="5"/>
  <c r="BB336" i="5"/>
  <c r="CD336" i="5"/>
  <c r="AX335" i="5"/>
  <c r="BB335" i="5"/>
  <c r="CD335" i="5"/>
  <c r="AX334" i="5"/>
  <c r="BB334" i="5"/>
  <c r="CD334" i="5"/>
  <c r="AX333" i="5"/>
  <c r="BB333" i="5"/>
  <c r="CD333" i="5"/>
  <c r="AX332" i="5"/>
  <c r="BB332" i="5"/>
  <c r="CD332" i="5"/>
  <c r="AX331" i="5"/>
  <c r="BB331" i="5"/>
  <c r="AX330" i="5"/>
  <c r="BB330" i="5"/>
  <c r="CD330" i="5"/>
  <c r="AX329" i="5"/>
  <c r="BB329" i="5"/>
  <c r="CD329" i="5"/>
  <c r="AX328" i="5"/>
  <c r="BB328" i="5"/>
  <c r="CD328" i="5"/>
  <c r="AX327" i="5"/>
  <c r="BB327" i="5"/>
  <c r="CD327" i="5"/>
  <c r="AX326" i="5"/>
  <c r="BB326" i="5"/>
  <c r="CD326" i="5"/>
  <c r="AX325" i="5"/>
  <c r="BB325" i="5"/>
  <c r="AX324" i="5"/>
  <c r="BB324" i="5"/>
  <c r="CD324" i="5"/>
  <c r="AX323" i="5"/>
  <c r="BB323" i="5"/>
  <c r="CD323" i="5"/>
  <c r="AX322" i="5"/>
  <c r="BB322" i="5"/>
  <c r="CD322" i="5"/>
  <c r="AX321" i="5"/>
  <c r="BB321" i="5"/>
  <c r="CD321" i="5"/>
  <c r="AX320" i="5"/>
  <c r="BB320" i="5"/>
  <c r="CD320" i="5"/>
  <c r="AX319" i="5"/>
  <c r="BB319" i="5"/>
  <c r="CD319" i="5"/>
  <c r="AX318" i="5"/>
  <c r="BB318" i="5"/>
  <c r="CD318" i="5"/>
  <c r="AX317" i="5"/>
  <c r="BB317" i="5"/>
  <c r="CD317" i="5"/>
  <c r="AX316" i="5"/>
  <c r="BB316" i="5"/>
  <c r="CD316" i="5"/>
  <c r="AX315" i="5"/>
  <c r="BB315" i="5"/>
  <c r="CD315" i="5"/>
  <c r="AX314" i="5"/>
  <c r="BB314" i="5"/>
  <c r="CD314" i="5"/>
  <c r="AX313" i="5"/>
  <c r="BB313" i="5"/>
  <c r="CD313" i="5"/>
  <c r="AX312" i="5"/>
  <c r="BB312" i="5"/>
  <c r="CD312" i="5"/>
  <c r="AX311" i="5"/>
  <c r="BB311" i="5"/>
  <c r="AX310" i="5"/>
  <c r="BB310" i="5"/>
  <c r="CD310" i="5"/>
  <c r="AX309" i="5"/>
  <c r="BB309" i="5"/>
  <c r="CD309" i="5"/>
  <c r="AX308" i="5"/>
  <c r="BB308" i="5"/>
  <c r="CD308" i="5"/>
  <c r="AX307" i="5"/>
  <c r="BB307" i="5"/>
  <c r="CD307" i="5"/>
  <c r="AX306" i="5"/>
  <c r="BB306" i="5"/>
  <c r="CD306" i="5"/>
  <c r="AX305" i="5"/>
  <c r="BB305" i="5"/>
  <c r="CD305" i="5"/>
  <c r="AX304" i="5"/>
  <c r="BB304" i="5"/>
  <c r="CD304" i="5"/>
  <c r="AX303" i="5"/>
  <c r="BB303" i="5"/>
  <c r="CD303" i="5"/>
  <c r="AX302" i="5"/>
  <c r="BB302" i="5"/>
  <c r="CD302" i="5"/>
  <c r="AX301" i="5"/>
  <c r="BB301" i="5"/>
  <c r="CD301" i="5"/>
  <c r="AX300" i="5"/>
  <c r="BB300" i="5"/>
  <c r="CD300" i="5"/>
  <c r="AX299" i="5"/>
  <c r="BB299" i="5"/>
  <c r="CD299" i="5"/>
  <c r="AX298" i="5"/>
  <c r="BB298" i="5"/>
  <c r="CD298" i="5"/>
  <c r="AX297" i="5"/>
  <c r="BB297" i="5"/>
  <c r="CD297" i="5"/>
  <c r="AX296" i="5"/>
  <c r="BB296" i="5"/>
  <c r="CD296" i="5"/>
  <c r="AX295" i="5"/>
  <c r="BB295" i="5"/>
  <c r="CD295" i="5"/>
  <c r="AX294" i="5"/>
  <c r="BB294" i="5"/>
  <c r="CD294" i="5"/>
  <c r="AX293" i="5"/>
  <c r="BB293" i="5"/>
  <c r="CD293" i="5"/>
  <c r="AX292" i="5"/>
  <c r="BB292" i="5"/>
  <c r="AX291" i="5"/>
  <c r="BB291" i="5"/>
  <c r="BA291" i="5" s="1"/>
  <c r="AX290" i="5"/>
  <c r="BB290" i="5"/>
  <c r="BA290" i="5" s="1"/>
  <c r="AX289" i="5"/>
  <c r="BB289" i="5"/>
  <c r="BA289" i="5" s="1"/>
  <c r="CD289" i="5"/>
  <c r="CB289" i="5"/>
  <c r="BA288" i="5"/>
  <c r="AX288" i="5"/>
  <c r="BA287" i="5"/>
  <c r="AX287" i="5"/>
  <c r="AX286" i="5"/>
  <c r="BB286" i="5"/>
  <c r="CD286" i="5"/>
  <c r="CB286" i="5"/>
  <c r="AX285" i="5"/>
  <c r="BB285" i="5"/>
  <c r="BA285" i="5" s="1"/>
  <c r="CD285" i="5"/>
  <c r="AX284" i="5"/>
  <c r="BC372" i="5" s="1"/>
  <c r="BB284" i="5"/>
  <c r="BA284" i="5" s="1"/>
  <c r="CD284" i="5"/>
  <c r="AX283" i="5"/>
  <c r="BC361" i="5" s="1"/>
  <c r="BB283" i="5"/>
  <c r="BA283" i="5" s="1"/>
  <c r="CD283" i="5"/>
  <c r="AX282" i="5"/>
  <c r="BC354" i="5" s="1"/>
  <c r="BB282" i="5"/>
  <c r="BA282" i="5" s="1"/>
  <c r="CD282" i="5"/>
  <c r="AX281" i="5"/>
  <c r="BC343" i="5" s="1"/>
  <c r="BB281" i="5"/>
  <c r="BA281" i="5" s="1"/>
  <c r="CD281" i="5"/>
  <c r="AX280" i="5"/>
  <c r="BC328" i="5" s="1"/>
  <c r="BB280" i="5"/>
  <c r="BA280" i="5" s="1"/>
  <c r="CD280" i="5"/>
  <c r="AX279" i="5"/>
  <c r="BC320" i="5" s="1"/>
  <c r="BB279" i="5"/>
  <c r="BA279" i="5" s="1"/>
  <c r="CD279" i="5"/>
  <c r="AX278" i="5"/>
  <c r="BC310" i="5" s="1"/>
  <c r="BB278" i="5"/>
  <c r="BA278" i="5" s="1"/>
  <c r="CD278" i="5"/>
  <c r="AX277" i="5"/>
  <c r="BB277" i="5"/>
  <c r="BA277" i="5" s="1"/>
  <c r="BA276" i="5"/>
  <c r="AX276" i="5"/>
  <c r="BA275" i="5"/>
  <c r="AX275" i="5"/>
  <c r="AX274" i="5"/>
  <c r="BB274" i="5"/>
  <c r="CD274" i="5"/>
  <c r="CB274" i="5"/>
  <c r="AX273" i="5"/>
  <c r="BB273" i="5"/>
  <c r="BA273" i="5" s="1"/>
  <c r="CD273" i="5"/>
  <c r="AX272" i="5"/>
  <c r="BB272" i="5"/>
  <c r="BA272" i="5" s="1"/>
  <c r="CD272" i="5"/>
  <c r="AX271" i="5"/>
  <c r="BB271" i="5"/>
  <c r="BA271" i="5" s="1"/>
  <c r="CD271" i="5"/>
  <c r="AX270" i="5"/>
  <c r="BB270" i="5"/>
  <c r="BA270" i="5" s="1"/>
  <c r="CD270" i="5"/>
  <c r="AX269" i="5"/>
  <c r="BB269" i="5"/>
  <c r="BA269" i="5" s="1"/>
  <c r="CD269" i="5"/>
  <c r="AX268" i="5"/>
  <c r="BB268" i="5"/>
  <c r="BA268" i="5" s="1"/>
  <c r="CD268" i="5"/>
  <c r="AX267" i="5"/>
  <c r="BB267" i="5"/>
  <c r="BA267" i="5" s="1"/>
  <c r="CD267" i="5"/>
  <c r="AX266" i="5"/>
  <c r="BB266" i="5"/>
  <c r="BA266" i="5" s="1"/>
  <c r="CD266" i="5"/>
  <c r="AX265" i="5"/>
  <c r="BB265" i="5"/>
  <c r="BA265" i="5" s="1"/>
  <c r="CD265" i="5"/>
  <c r="AX264" i="5"/>
  <c r="BB264" i="5"/>
  <c r="BA264" i="5" s="1"/>
  <c r="BA263" i="5"/>
  <c r="AX263" i="5"/>
  <c r="BA262" i="5"/>
  <c r="AX262" i="5"/>
  <c r="BA261" i="5"/>
  <c r="AX261" i="5"/>
  <c r="AX260" i="5"/>
  <c r="BB260" i="5"/>
  <c r="CD260" i="5"/>
  <c r="CB260" i="5"/>
  <c r="AX259" i="5"/>
  <c r="BB259" i="5"/>
  <c r="CD259" i="5"/>
  <c r="CB259" i="5"/>
  <c r="AX258" i="5"/>
  <c r="BB258" i="5"/>
  <c r="CD258" i="5"/>
  <c r="CB258" i="5"/>
  <c r="AX257" i="5"/>
  <c r="BB257" i="5"/>
  <c r="CD257" i="5"/>
  <c r="CB257" i="5"/>
  <c r="AX256" i="5"/>
  <c r="BB256" i="5"/>
  <c r="CD256" i="5"/>
  <c r="CB256" i="5"/>
  <c r="AX255" i="5"/>
  <c r="BB255" i="5"/>
  <c r="CD255" i="5"/>
  <c r="CB255" i="5"/>
  <c r="AX254" i="5"/>
  <c r="BB254" i="5"/>
  <c r="CD254" i="5"/>
  <c r="CB254" i="5"/>
  <c r="AX253" i="5"/>
  <c r="BB253" i="5"/>
  <c r="AX252" i="5"/>
  <c r="BB252" i="5"/>
  <c r="CD252" i="5"/>
  <c r="CB252" i="5"/>
  <c r="AX251" i="5"/>
  <c r="BB251" i="5"/>
  <c r="CD251" i="5"/>
  <c r="CB251" i="5"/>
  <c r="AX250" i="5"/>
  <c r="BB250" i="5"/>
  <c r="CD250" i="5"/>
  <c r="CB250" i="5"/>
  <c r="AX249" i="5"/>
  <c r="BB249" i="5"/>
  <c r="CD249" i="5"/>
  <c r="CB249" i="5"/>
  <c r="AX248" i="5"/>
  <c r="BB248" i="5"/>
  <c r="CD248" i="5"/>
  <c r="CB248" i="5"/>
  <c r="AX247" i="5"/>
  <c r="BB247" i="5"/>
  <c r="CD247" i="5"/>
  <c r="CB247" i="5"/>
  <c r="AX246" i="5"/>
  <c r="BC247" i="5" s="1"/>
  <c r="BB246" i="5"/>
  <c r="CD246" i="5"/>
  <c r="CB246" i="5"/>
  <c r="AX245" i="5"/>
  <c r="BB245" i="5"/>
  <c r="AX244" i="5"/>
  <c r="BB244" i="5"/>
  <c r="CD244" i="5"/>
  <c r="CB244" i="5"/>
  <c r="AX243" i="5"/>
  <c r="BB243" i="5"/>
  <c r="CD243" i="5"/>
  <c r="CB243" i="5"/>
  <c r="AX242" i="5"/>
  <c r="BB242" i="5"/>
  <c r="CD242" i="5"/>
  <c r="CB242" i="5"/>
  <c r="AX241" i="5"/>
  <c r="BB241" i="5"/>
  <c r="CD241" i="5"/>
  <c r="CB241" i="5"/>
  <c r="AX240" i="5"/>
  <c r="BB240" i="5"/>
  <c r="CD240" i="5"/>
  <c r="CB240" i="5"/>
  <c r="AX239" i="5"/>
  <c r="BB239" i="5"/>
  <c r="CD239" i="5"/>
  <c r="CB239" i="5"/>
  <c r="AX238" i="5"/>
  <c r="BC239" i="5" s="1"/>
  <c r="BB238" i="5"/>
  <c r="CD238" i="5"/>
  <c r="CB238" i="5"/>
  <c r="AX237" i="5"/>
  <c r="BB237" i="5"/>
  <c r="AX236" i="5"/>
  <c r="BB236" i="5"/>
  <c r="CD236" i="5"/>
  <c r="CB236" i="5"/>
  <c r="AX235" i="5"/>
  <c r="BB235" i="5"/>
  <c r="CD235" i="5"/>
  <c r="CB235" i="5"/>
  <c r="AX234" i="5"/>
  <c r="BB234" i="5"/>
  <c r="CD234" i="5"/>
  <c r="CB234" i="5"/>
  <c r="AX233" i="5"/>
  <c r="BB233" i="5"/>
  <c r="CD233" i="5"/>
  <c r="CB233" i="5"/>
  <c r="AX232" i="5"/>
  <c r="BB232" i="5"/>
  <c r="CD232" i="5"/>
  <c r="CB232" i="5"/>
  <c r="AX231" i="5"/>
  <c r="BB231" i="5"/>
  <c r="CD231" i="5"/>
  <c r="CB231" i="5"/>
  <c r="AX230" i="5"/>
  <c r="BB230" i="5"/>
  <c r="CD230" i="5"/>
  <c r="CB230" i="5"/>
  <c r="AX229" i="5"/>
  <c r="BB229" i="5"/>
  <c r="AX228" i="5"/>
  <c r="BB228" i="5"/>
  <c r="CD228" i="5"/>
  <c r="CB228" i="5"/>
  <c r="AX227" i="5"/>
  <c r="BB227" i="5"/>
  <c r="CD227" i="5"/>
  <c r="CB227" i="5"/>
  <c r="AX226" i="5"/>
  <c r="BB226" i="5"/>
  <c r="CD226" i="5"/>
  <c r="CB226" i="5"/>
  <c r="AX225" i="5"/>
  <c r="BB225" i="5"/>
  <c r="CD225" i="5"/>
  <c r="CB225" i="5"/>
  <c r="AX224" i="5"/>
  <c r="BB224" i="5"/>
  <c r="CD224" i="5"/>
  <c r="CB224" i="5"/>
  <c r="AX223" i="5"/>
  <c r="BB223" i="5"/>
  <c r="CD223" i="5"/>
  <c r="CB223" i="5"/>
  <c r="AX222" i="5"/>
  <c r="BB222" i="5"/>
  <c r="CD222" i="5"/>
  <c r="CB222" i="5"/>
  <c r="AX221" i="5"/>
  <c r="BB221" i="5"/>
  <c r="AX220" i="5"/>
  <c r="BB220" i="5"/>
  <c r="CD220" i="5"/>
  <c r="CB220" i="5"/>
  <c r="AX219" i="5"/>
  <c r="BB219" i="5"/>
  <c r="CD219" i="5"/>
  <c r="CB219" i="5"/>
  <c r="AX218" i="5"/>
  <c r="BB218" i="5"/>
  <c r="CD218" i="5"/>
  <c r="CB218" i="5"/>
  <c r="AX217" i="5"/>
  <c r="BB217" i="5"/>
  <c r="CD217" i="5"/>
  <c r="CB217" i="5"/>
  <c r="AX216" i="5"/>
  <c r="BB216" i="5"/>
  <c r="CD216" i="5"/>
  <c r="CB216" i="5"/>
  <c r="AX215" i="5"/>
  <c r="BB215" i="5"/>
  <c r="CD215" i="5"/>
  <c r="CB215" i="5"/>
  <c r="AX214" i="5"/>
  <c r="BC215" i="5" s="1"/>
  <c r="BB214" i="5"/>
  <c r="CD214" i="5"/>
  <c r="CB214" i="5"/>
  <c r="AX213" i="5"/>
  <c r="BB213" i="5"/>
  <c r="AX212" i="5"/>
  <c r="BB212" i="5"/>
  <c r="AX211" i="5"/>
  <c r="BC249" i="5" s="1"/>
  <c r="BB211" i="5"/>
  <c r="BA211" i="5" s="1"/>
  <c r="CD211" i="5"/>
  <c r="CB211" i="5"/>
  <c r="AX210" i="5"/>
  <c r="BB210" i="5"/>
  <c r="BA210" i="5" s="1"/>
  <c r="CD210" i="5"/>
  <c r="CB210" i="5"/>
  <c r="BA209" i="5"/>
  <c r="AX209" i="5"/>
  <c r="BA208" i="5"/>
  <c r="AX208" i="5"/>
  <c r="BA207" i="5"/>
  <c r="AX207" i="5"/>
  <c r="AX206" i="5"/>
  <c r="BB206" i="5"/>
  <c r="BA206" i="5" s="1"/>
  <c r="CD206" i="5"/>
  <c r="CB206" i="5"/>
  <c r="AX205" i="5"/>
  <c r="BB205" i="5"/>
  <c r="BA205" i="5" s="1"/>
  <c r="CD205" i="5"/>
  <c r="CB205" i="5"/>
  <c r="BA204" i="5"/>
  <c r="AX204" i="5"/>
  <c r="BA203" i="5"/>
  <c r="AX203" i="5"/>
  <c r="BA202" i="5"/>
  <c r="AX202" i="5"/>
  <c r="AX201" i="5"/>
  <c r="BB201" i="5"/>
  <c r="BA201" i="5" s="1"/>
  <c r="CD201" i="5"/>
  <c r="CB201" i="5"/>
  <c r="AX200" i="5"/>
  <c r="BB200" i="5"/>
  <c r="CD200" i="5"/>
  <c r="CB200" i="5"/>
  <c r="AX199" i="5"/>
  <c r="BB199" i="5"/>
  <c r="CD199" i="5"/>
  <c r="CB199" i="5"/>
  <c r="AX198" i="5"/>
  <c r="BB198" i="5"/>
  <c r="CD198" i="5"/>
  <c r="CB198" i="5"/>
  <c r="AX197" i="5"/>
  <c r="BB197" i="5"/>
  <c r="CD197" i="5"/>
  <c r="CB197" i="5"/>
  <c r="AX196" i="5"/>
  <c r="BB196" i="5"/>
  <c r="CD196" i="5"/>
  <c r="CB196" i="5"/>
  <c r="AX195" i="5"/>
  <c r="BB195" i="5"/>
  <c r="CD195" i="5"/>
  <c r="CB195" i="5"/>
  <c r="AX194" i="5"/>
  <c r="BB194" i="5"/>
  <c r="CD194" i="5"/>
  <c r="CB194" i="5"/>
  <c r="AX193" i="5"/>
  <c r="BB193" i="5"/>
  <c r="CD193" i="5"/>
  <c r="CB193" i="5"/>
  <c r="AX192" i="5"/>
  <c r="BB192" i="5"/>
  <c r="CD192" i="5"/>
  <c r="CB192" i="5"/>
  <c r="AX191" i="5"/>
  <c r="BC200" i="5" s="1"/>
  <c r="BB191" i="5"/>
  <c r="BA191" i="5" s="1"/>
  <c r="CD191" i="5"/>
  <c r="CB191" i="5"/>
  <c r="BA190" i="5"/>
  <c r="AX190" i="5"/>
  <c r="BA189" i="5"/>
  <c r="AX189" i="5"/>
  <c r="BA188" i="5"/>
  <c r="AX188" i="5"/>
  <c r="AX187" i="5"/>
  <c r="BB187" i="5"/>
  <c r="CD187" i="5"/>
  <c r="CB187" i="5"/>
  <c r="AX186" i="5"/>
  <c r="BB186" i="5"/>
  <c r="CD186" i="5"/>
  <c r="CB186" i="5"/>
  <c r="AX185" i="5"/>
  <c r="BB185" i="5"/>
  <c r="CD185" i="5"/>
  <c r="CB185" i="5"/>
  <c r="AX184" i="5"/>
  <c r="BB184" i="5"/>
  <c r="CD184" i="5"/>
  <c r="CB184" i="5"/>
  <c r="AX183" i="5"/>
  <c r="BB183" i="5"/>
  <c r="CD183" i="5"/>
  <c r="CB183" i="5"/>
  <c r="AX182" i="5"/>
  <c r="BB182" i="5"/>
  <c r="CD182" i="5"/>
  <c r="CB182" i="5"/>
  <c r="AX181" i="5"/>
  <c r="BB181" i="5"/>
  <c r="CD181" i="5"/>
  <c r="CB181" i="5"/>
  <c r="AX180" i="5"/>
  <c r="BB180" i="5"/>
  <c r="CD180" i="5"/>
  <c r="CB180" i="5"/>
  <c r="AX179" i="5"/>
  <c r="BB179" i="5"/>
  <c r="CD179" i="5"/>
  <c r="CB179" i="5"/>
  <c r="AX178" i="5"/>
  <c r="BB178" i="5"/>
  <c r="CD178" i="5"/>
  <c r="CB178" i="5"/>
  <c r="AX177" i="5"/>
  <c r="BB177" i="5"/>
  <c r="CD177" i="5"/>
  <c r="CB177" i="5"/>
  <c r="AX176" i="5"/>
  <c r="BB176" i="5"/>
  <c r="CD176" i="5"/>
  <c r="CB176" i="5"/>
  <c r="AX175" i="5"/>
  <c r="BB175" i="5"/>
  <c r="CD175" i="5"/>
  <c r="CB175" i="5"/>
  <c r="AX174" i="5"/>
  <c r="BC176" i="5" s="1"/>
  <c r="BB174" i="5"/>
  <c r="BA174" i="5" s="1"/>
  <c r="CD174" i="5"/>
  <c r="CB174" i="5"/>
  <c r="BA173" i="5"/>
  <c r="AX173" i="5"/>
  <c r="BA172" i="5"/>
  <c r="AX172" i="5"/>
  <c r="BA171" i="5"/>
  <c r="AX171" i="5"/>
  <c r="AX170" i="5"/>
  <c r="BB170" i="5"/>
  <c r="CD170" i="5"/>
  <c r="CB170" i="5"/>
  <c r="AX169" i="5"/>
  <c r="BB169" i="5"/>
  <c r="BA169" i="5" s="1"/>
  <c r="CD169" i="5"/>
  <c r="CB169" i="5"/>
  <c r="BA168" i="5"/>
  <c r="AX168" i="5"/>
  <c r="BA167" i="5"/>
  <c r="AX167" i="5"/>
  <c r="AX166" i="5"/>
  <c r="BB166" i="5"/>
  <c r="CD166" i="5"/>
  <c r="CB166" i="5"/>
  <c r="AX165" i="5"/>
  <c r="BB165" i="5"/>
  <c r="CD165" i="5"/>
  <c r="CB165" i="5"/>
  <c r="AX164" i="5"/>
  <c r="BB164" i="5"/>
  <c r="CD164" i="5"/>
  <c r="CB164" i="5"/>
  <c r="AX163" i="5"/>
  <c r="BC164" i="5" s="1"/>
  <c r="BB163" i="5"/>
  <c r="BA163" i="5" s="1"/>
  <c r="CD163" i="5"/>
  <c r="CB163" i="5"/>
  <c r="BA162" i="5"/>
  <c r="AX162" i="5"/>
  <c r="BA161" i="5"/>
  <c r="AX161" i="5"/>
  <c r="AX160" i="5"/>
  <c r="BB160" i="5"/>
  <c r="CD160" i="5"/>
  <c r="CB160" i="5"/>
  <c r="AX159" i="5"/>
  <c r="BB159" i="5"/>
  <c r="CD159" i="5"/>
  <c r="CB159" i="5"/>
  <c r="AX158" i="5"/>
  <c r="BC159" i="5" s="1"/>
  <c r="BB158" i="5"/>
  <c r="BA158" i="5" s="1"/>
  <c r="CD158" i="5"/>
  <c r="CB158" i="5"/>
  <c r="AX157" i="5"/>
  <c r="BB157" i="5"/>
  <c r="CD157" i="5"/>
  <c r="CB157" i="5"/>
  <c r="AX156" i="5"/>
  <c r="BC157" i="5" s="1"/>
  <c r="BB156" i="5"/>
  <c r="BA156" i="5" s="1"/>
  <c r="CD156" i="5"/>
  <c r="CB156" i="5"/>
  <c r="AX155" i="5"/>
  <c r="BB155" i="5"/>
  <c r="CD155" i="5"/>
  <c r="CB155" i="5"/>
  <c r="AX154" i="5"/>
  <c r="BC155" i="5" s="1"/>
  <c r="BB154" i="5"/>
  <c r="BA154" i="5" s="1"/>
  <c r="CD154" i="5"/>
  <c r="CB154" i="5"/>
  <c r="AX153" i="5"/>
  <c r="BB153" i="5"/>
  <c r="BA153" i="5" s="1"/>
  <c r="CD153" i="5"/>
  <c r="CB153" i="5"/>
  <c r="AX152" i="5"/>
  <c r="BB152" i="5"/>
  <c r="BA152" i="5" s="1"/>
  <c r="CD152" i="5"/>
  <c r="CB152" i="5"/>
  <c r="AX151" i="5"/>
  <c r="BB151" i="5"/>
  <c r="BA151" i="5" s="1"/>
  <c r="CD151" i="5"/>
  <c r="CB151" i="5"/>
  <c r="AX150" i="5"/>
  <c r="BB150" i="5"/>
  <c r="CD150" i="5"/>
  <c r="CB150" i="5"/>
  <c r="AX149" i="5"/>
  <c r="BC150" i="5" s="1"/>
  <c r="BB149" i="5"/>
  <c r="BA149" i="5" s="1"/>
  <c r="CD149" i="5"/>
  <c r="CB149" i="5"/>
  <c r="AX148" i="5"/>
  <c r="BB148" i="5"/>
  <c r="CD148" i="5"/>
  <c r="CB148" i="5"/>
  <c r="AX147" i="5"/>
  <c r="BC484" i="5" s="1"/>
  <c r="BB147" i="5"/>
  <c r="BA147" i="5" s="1"/>
  <c r="CD147" i="5"/>
  <c r="CB147" i="5"/>
  <c r="AX146" i="5"/>
  <c r="BB146" i="5"/>
  <c r="CD146" i="5"/>
  <c r="CB146" i="5"/>
  <c r="AX145" i="5"/>
  <c r="BC146" i="5" s="1"/>
  <c r="BB145" i="5"/>
  <c r="BA145" i="5" s="1"/>
  <c r="CD145" i="5"/>
  <c r="CB145" i="5"/>
  <c r="AX144" i="5"/>
  <c r="BB144" i="5"/>
  <c r="CD144" i="5"/>
  <c r="CB144" i="5"/>
  <c r="AX143" i="5"/>
  <c r="BC144" i="5" s="1"/>
  <c r="BB143" i="5"/>
  <c r="BA143" i="5" s="1"/>
  <c r="CD143" i="5"/>
  <c r="CB143" i="5"/>
  <c r="AX142" i="5"/>
  <c r="BB142" i="5"/>
  <c r="CD142" i="5"/>
  <c r="CB142" i="5"/>
  <c r="AX141" i="5"/>
  <c r="BB141" i="5"/>
  <c r="BA141" i="5" s="1"/>
  <c r="CD141" i="5"/>
  <c r="CB141" i="5"/>
  <c r="AX140" i="5"/>
  <c r="BB140" i="5"/>
  <c r="CD140" i="5"/>
  <c r="CB140" i="5"/>
  <c r="AX139" i="5"/>
  <c r="BB139" i="5"/>
  <c r="BA139" i="5" s="1"/>
  <c r="CD139" i="5"/>
  <c r="CB139" i="5"/>
  <c r="AX138" i="5"/>
  <c r="BB138" i="5"/>
  <c r="CD138" i="5"/>
  <c r="CB138" i="5"/>
  <c r="AX137" i="5"/>
  <c r="BC138" i="5" s="1"/>
  <c r="BB137" i="5"/>
  <c r="BA137" i="5" s="1"/>
  <c r="CD137" i="5"/>
  <c r="CB137" i="5"/>
  <c r="AX136" i="5"/>
  <c r="BB136" i="5"/>
  <c r="CD136" i="5"/>
  <c r="CB136" i="5"/>
  <c r="AX135" i="5"/>
  <c r="BB135" i="5"/>
  <c r="BA135" i="5" s="1"/>
  <c r="CD135" i="5"/>
  <c r="CB135" i="5"/>
  <c r="AX134" i="5"/>
  <c r="BB134" i="5"/>
  <c r="CD134" i="5"/>
  <c r="CB134" i="5"/>
  <c r="AX133" i="5"/>
  <c r="BB133" i="5"/>
  <c r="CD133" i="5"/>
  <c r="CB133" i="5"/>
  <c r="AX132" i="5"/>
  <c r="BB132" i="5"/>
  <c r="BA132" i="5" s="1"/>
  <c r="CD132" i="5"/>
  <c r="CB132" i="5"/>
  <c r="AX131" i="5"/>
  <c r="BB131" i="5"/>
  <c r="CD131" i="5"/>
  <c r="CB131" i="5"/>
  <c r="AX130" i="5"/>
  <c r="BC131" i="5" s="1"/>
  <c r="BB130" i="5"/>
  <c r="BA130" i="5" s="1"/>
  <c r="CD130" i="5"/>
  <c r="CB130" i="5"/>
  <c r="AX129" i="5"/>
  <c r="BB129" i="5"/>
  <c r="CD129" i="5"/>
  <c r="CB129" i="5"/>
  <c r="AX128" i="5"/>
  <c r="BC129" i="5" s="1"/>
  <c r="BB128" i="5"/>
  <c r="BA128" i="5" s="1"/>
  <c r="CD128" i="5"/>
  <c r="CB128" i="5"/>
  <c r="AX127" i="5"/>
  <c r="BB127" i="5"/>
  <c r="CD127" i="5"/>
  <c r="CB127" i="5"/>
  <c r="AX126" i="5"/>
  <c r="BB126" i="5"/>
  <c r="BA126" i="5" s="1"/>
  <c r="CD126" i="5"/>
  <c r="CB126" i="5"/>
  <c r="AX125" i="5"/>
  <c r="BB125" i="5"/>
  <c r="CD125" i="5"/>
  <c r="CB125" i="5"/>
  <c r="AX124" i="5"/>
  <c r="BC125" i="5" s="1"/>
  <c r="BB124" i="5"/>
  <c r="BA124" i="5" s="1"/>
  <c r="CD124" i="5"/>
  <c r="CB124" i="5"/>
  <c r="AX123" i="5"/>
  <c r="BB123" i="5"/>
  <c r="BA123" i="5" s="1"/>
  <c r="CD123" i="5"/>
  <c r="CB123" i="5"/>
  <c r="AX122" i="5"/>
  <c r="BB122" i="5"/>
  <c r="BA122" i="5" s="1"/>
  <c r="CD122" i="5"/>
  <c r="CB122" i="5"/>
  <c r="AX121" i="5"/>
  <c r="BB121" i="5"/>
  <c r="BA121" i="5" s="1"/>
  <c r="CD121" i="5"/>
  <c r="CB121" i="5"/>
  <c r="AX120" i="5"/>
  <c r="BB120" i="5"/>
  <c r="BA120" i="5" s="1"/>
  <c r="BA119" i="5"/>
  <c r="AX119" i="5"/>
  <c r="BA118" i="5"/>
  <c r="AX118" i="5"/>
  <c r="BA117" i="5"/>
  <c r="AX117" i="5"/>
  <c r="AX116" i="5"/>
  <c r="BB116" i="5"/>
  <c r="BA116" i="5" s="1"/>
  <c r="CD116" i="5"/>
  <c r="CB116" i="5"/>
  <c r="AX115" i="5"/>
  <c r="BB115" i="5"/>
  <c r="BA115" i="5" s="1"/>
  <c r="CD115" i="5"/>
  <c r="CB115" i="5"/>
  <c r="BA114" i="5"/>
  <c r="AX114" i="5"/>
  <c r="BA113" i="5"/>
  <c r="AX113" i="5"/>
  <c r="AX112" i="5"/>
  <c r="BB112" i="5"/>
  <c r="BA112" i="5" s="1"/>
  <c r="CD112" i="5"/>
  <c r="CB112" i="5"/>
  <c r="BA111" i="5"/>
  <c r="AX111" i="5"/>
  <c r="BA110" i="5"/>
  <c r="AX110" i="5"/>
  <c r="AX109" i="5"/>
  <c r="BB109" i="5"/>
  <c r="CD109" i="5"/>
  <c r="CB109" i="5"/>
  <c r="AX108" i="5"/>
  <c r="BB108" i="5"/>
  <c r="CD108" i="5"/>
  <c r="CB108" i="5"/>
  <c r="AX107" i="5"/>
  <c r="BC109" i="5" s="1"/>
  <c r="BB107" i="5"/>
  <c r="BA107" i="5" s="1"/>
  <c r="CD107" i="5"/>
  <c r="CB107" i="5"/>
  <c r="BA106" i="5"/>
  <c r="AX106" i="5"/>
  <c r="BA105" i="5"/>
  <c r="AX105" i="5"/>
  <c r="AX104" i="5"/>
  <c r="BB104" i="5"/>
  <c r="BA104" i="5" s="1"/>
  <c r="CD104" i="5"/>
  <c r="CB104" i="5"/>
  <c r="AX103" i="5"/>
  <c r="BB103" i="5"/>
  <c r="BA103" i="5" s="1"/>
  <c r="CD103" i="5"/>
  <c r="CB103" i="5"/>
  <c r="BA102" i="5"/>
  <c r="AX102" i="5"/>
  <c r="BA101" i="5"/>
  <c r="AX101" i="5"/>
  <c r="AX100" i="5"/>
  <c r="BB100" i="5"/>
  <c r="BA100" i="5" s="1"/>
  <c r="CD100" i="5"/>
  <c r="CB100" i="5"/>
  <c r="BA99" i="5"/>
  <c r="AX99" i="5"/>
  <c r="BA98" i="5"/>
  <c r="AX98" i="5"/>
  <c r="AX97" i="5"/>
  <c r="BB97" i="5"/>
  <c r="BA97" i="5" s="1"/>
  <c r="CD97" i="5"/>
  <c r="CB97" i="5"/>
  <c r="BA96" i="5"/>
  <c r="AX96" i="5"/>
  <c r="BA95" i="5"/>
  <c r="AX95" i="5"/>
  <c r="AX94" i="5"/>
  <c r="BB94" i="5"/>
  <c r="BA94" i="5" s="1"/>
  <c r="CD94" i="5"/>
  <c r="CB94" i="5"/>
  <c r="BA93" i="5"/>
  <c r="AX93" i="5"/>
  <c r="BA92" i="5"/>
  <c r="AX92" i="5"/>
  <c r="AX91" i="5"/>
  <c r="BB91" i="5"/>
  <c r="BA91" i="5" s="1"/>
  <c r="CD91" i="5"/>
  <c r="CB91" i="5"/>
  <c r="BA90" i="5"/>
  <c r="AX90" i="5"/>
  <c r="BA89" i="5"/>
  <c r="AX89" i="5"/>
  <c r="AX88" i="5"/>
  <c r="BB88" i="5"/>
  <c r="BA88" i="5" s="1"/>
  <c r="CD88" i="5"/>
  <c r="CB88" i="5"/>
  <c r="BA87" i="5"/>
  <c r="AX87" i="5"/>
  <c r="BA86" i="5"/>
  <c r="AX86" i="5"/>
  <c r="AX85" i="5"/>
  <c r="BB85" i="5"/>
  <c r="CD85" i="5"/>
  <c r="CB85" i="5"/>
  <c r="AX84" i="5"/>
  <c r="BB84" i="5"/>
  <c r="BA84" i="5" s="1"/>
  <c r="CD84" i="5"/>
  <c r="CB84" i="5"/>
  <c r="AX83" i="5"/>
  <c r="BB83" i="5"/>
  <c r="BA83" i="5" s="1"/>
  <c r="CD83" i="5"/>
  <c r="CB83" i="5"/>
  <c r="BA82" i="5"/>
  <c r="AX82" i="5"/>
  <c r="BA81" i="5"/>
  <c r="AX81" i="5"/>
  <c r="AX80" i="5"/>
  <c r="BB80" i="5"/>
  <c r="BA80" i="5" s="1"/>
  <c r="CD80" i="5"/>
  <c r="CB80" i="5"/>
  <c r="BA79" i="5"/>
  <c r="AX79" i="5"/>
  <c r="BA78" i="5"/>
  <c r="AX78" i="5"/>
  <c r="AX77" i="5"/>
  <c r="BB77" i="5"/>
  <c r="CD77" i="5"/>
  <c r="CB77" i="5"/>
  <c r="AX76" i="5"/>
  <c r="BC77" i="5" s="1"/>
  <c r="BB76" i="5"/>
  <c r="BA76" i="5" s="1"/>
  <c r="CD76" i="5"/>
  <c r="CB76" i="5"/>
  <c r="BA75" i="5"/>
  <c r="AX75" i="5"/>
  <c r="BA74" i="5"/>
  <c r="AX74" i="5"/>
  <c r="AX73" i="5"/>
  <c r="BB73" i="5"/>
  <c r="BA73" i="5" s="1"/>
  <c r="CD73" i="5"/>
  <c r="CB73" i="5"/>
  <c r="BA72" i="5"/>
  <c r="AX72" i="5"/>
  <c r="BA71" i="5"/>
  <c r="AX71" i="5"/>
  <c r="AX70" i="5"/>
  <c r="BB70" i="5"/>
  <c r="BA70" i="5" s="1"/>
  <c r="CD70" i="5"/>
  <c r="CB70" i="5"/>
  <c r="BA69" i="5"/>
  <c r="AX69" i="5"/>
  <c r="BA68" i="5"/>
  <c r="AX68" i="5"/>
  <c r="BA67" i="5"/>
  <c r="AX67" i="5"/>
  <c r="AX66" i="5"/>
  <c r="BB66" i="5"/>
  <c r="AX65" i="5"/>
  <c r="BB65" i="5"/>
  <c r="AX64" i="5"/>
  <c r="BC66" i="5" s="1"/>
  <c r="BB64" i="5"/>
  <c r="BA64" i="5" s="1"/>
  <c r="CD64" i="5"/>
  <c r="CB64" i="5"/>
  <c r="BA63" i="5"/>
  <c r="AX63" i="5"/>
  <c r="BA62" i="5"/>
  <c r="AX62" i="5"/>
  <c r="AX61" i="5"/>
  <c r="BB61" i="5"/>
  <c r="BA61" i="5" s="1"/>
  <c r="CD61" i="5"/>
  <c r="CB61" i="5"/>
  <c r="AX60" i="5"/>
  <c r="BB60" i="5"/>
  <c r="BA60" i="5" s="1"/>
  <c r="CD60" i="5"/>
  <c r="CB60" i="5"/>
  <c r="AX59" i="5"/>
  <c r="BB59" i="5"/>
  <c r="BA59" i="5" s="1"/>
  <c r="CD59" i="5"/>
  <c r="CB59" i="5"/>
  <c r="AX58" i="5"/>
  <c r="BB58" i="5"/>
  <c r="CD58" i="5"/>
  <c r="CB58" i="5"/>
  <c r="AX57" i="5"/>
  <c r="BB57" i="5"/>
  <c r="CD57" i="5"/>
  <c r="CB57" i="5"/>
  <c r="AX56" i="5"/>
  <c r="BB56" i="5"/>
  <c r="CD56" i="5"/>
  <c r="CB56" i="5"/>
  <c r="AX55" i="5"/>
  <c r="BC56" i="5" s="1"/>
  <c r="BB55" i="5"/>
  <c r="BA55" i="5" s="1"/>
  <c r="CD55" i="5"/>
  <c r="CB55" i="5"/>
  <c r="BA54" i="5"/>
  <c r="AX54" i="5"/>
  <c r="BA53" i="5"/>
  <c r="AX53" i="5"/>
  <c r="AX52" i="5"/>
  <c r="BB52" i="5"/>
  <c r="BA52" i="5" s="1"/>
  <c r="CD52" i="5"/>
  <c r="CB52" i="5"/>
  <c r="BA51" i="5"/>
  <c r="AX51" i="5"/>
  <c r="BA50" i="5"/>
  <c r="AX50" i="5"/>
  <c r="AX49" i="5"/>
  <c r="BB49" i="5"/>
  <c r="BA49" i="5" s="1"/>
  <c r="CD49" i="5"/>
  <c r="CB49" i="5"/>
  <c r="AX48" i="5"/>
  <c r="BB48" i="5"/>
  <c r="BA48" i="5" s="1"/>
  <c r="CD48" i="5"/>
  <c r="CB48" i="5"/>
  <c r="AX47" i="5"/>
  <c r="BB47" i="5"/>
  <c r="BA47" i="5" s="1"/>
  <c r="CD47" i="5"/>
  <c r="CB47" i="5"/>
  <c r="BA46" i="5"/>
  <c r="AX46" i="5"/>
  <c r="BA45" i="5"/>
  <c r="AX45" i="5"/>
  <c r="AX44" i="5"/>
  <c r="BB44" i="5"/>
  <c r="BA44" i="5" s="1"/>
  <c r="CD44" i="5"/>
  <c r="CB44" i="5"/>
  <c r="AX43" i="5"/>
  <c r="BB43" i="5"/>
  <c r="BA43" i="5" s="1"/>
  <c r="CD43" i="5"/>
  <c r="CB43" i="5"/>
  <c r="AX42" i="5"/>
  <c r="BB42" i="5"/>
  <c r="BA42" i="5" s="1"/>
  <c r="CD42" i="5"/>
  <c r="CB42" i="5"/>
  <c r="AX41" i="5"/>
  <c r="BB41" i="5"/>
  <c r="BA41" i="5" s="1"/>
  <c r="CD41" i="5"/>
  <c r="CB41" i="5"/>
  <c r="AX40" i="5"/>
  <c r="BB40" i="5"/>
  <c r="BA40" i="5" s="1"/>
  <c r="CD40" i="5"/>
  <c r="CB40" i="5"/>
  <c r="AX39" i="5"/>
  <c r="BB39" i="5"/>
  <c r="BA39" i="5" s="1"/>
  <c r="CD39" i="5"/>
  <c r="CB39" i="5"/>
  <c r="AX38" i="5"/>
  <c r="BB38" i="5"/>
  <c r="BA38" i="5" s="1"/>
  <c r="CD38" i="5"/>
  <c r="CB38" i="5"/>
  <c r="AX37" i="5"/>
  <c r="BC896" i="5" s="1"/>
  <c r="BB37" i="5"/>
  <c r="BA37" i="5" s="1"/>
  <c r="CD37" i="5"/>
  <c r="CB37" i="5"/>
  <c r="AX36" i="5"/>
  <c r="BB36" i="5"/>
  <c r="BA36" i="5" s="1"/>
  <c r="CD36" i="5"/>
  <c r="CB36" i="5"/>
  <c r="AX35" i="5"/>
  <c r="BB35" i="5"/>
  <c r="BA35" i="5" s="1"/>
  <c r="CD35" i="5"/>
  <c r="CB35" i="5"/>
  <c r="AX34" i="5"/>
  <c r="BB34" i="5"/>
  <c r="BA34" i="5" s="1"/>
  <c r="CD34" i="5"/>
  <c r="CB34" i="5"/>
  <c r="AX33" i="5"/>
  <c r="BB33" i="5"/>
  <c r="BA33" i="5" s="1"/>
  <c r="CD33" i="5"/>
  <c r="CB33" i="5"/>
  <c r="AX32" i="5"/>
  <c r="BB32" i="5"/>
  <c r="BA32" i="5" s="1"/>
  <c r="CD32" i="5"/>
  <c r="CB32" i="5"/>
  <c r="AX31" i="5"/>
  <c r="BB31" i="5"/>
  <c r="BA31" i="5" s="1"/>
  <c r="CD31" i="5"/>
  <c r="CB31" i="5"/>
  <c r="AX30" i="5"/>
  <c r="BB30" i="5"/>
  <c r="BA30" i="5" s="1"/>
  <c r="CD30" i="5"/>
  <c r="CB30" i="5"/>
  <c r="BA29" i="5"/>
  <c r="AX29" i="5"/>
  <c r="BA28" i="5"/>
  <c r="AX28" i="5"/>
  <c r="BA27" i="5"/>
  <c r="AX27" i="5"/>
  <c r="AX26" i="5"/>
  <c r="BB26" i="5"/>
  <c r="BA26" i="5" s="1"/>
  <c r="CD26" i="5"/>
  <c r="CB26" i="5"/>
  <c r="BA25" i="5"/>
  <c r="AX25" i="5"/>
  <c r="BA24" i="5"/>
  <c r="AX24" i="5"/>
  <c r="BA23" i="5"/>
  <c r="AX23" i="5"/>
  <c r="AX22" i="5"/>
  <c r="BB22" i="5"/>
  <c r="BA22" i="5" s="1"/>
  <c r="CD22" i="5"/>
  <c r="CB22" i="5"/>
  <c r="BA21" i="5"/>
  <c r="AX21" i="5"/>
  <c r="BA20" i="5"/>
  <c r="AX20" i="5"/>
  <c r="BA19" i="5"/>
  <c r="AX19" i="5"/>
  <c r="AX18" i="5"/>
  <c r="AX17" i="5"/>
  <c r="BA16" i="5"/>
  <c r="AX16" i="5"/>
  <c r="BA15" i="5"/>
  <c r="AX15" i="5"/>
  <c r="AL6" i="5"/>
  <c r="AL4" i="5"/>
  <c r="AL2" i="5"/>
  <c r="A12" i="3"/>
  <c r="A11" i="3"/>
  <c r="A10" i="3"/>
  <c r="A9" i="3"/>
  <c r="A8" i="3"/>
  <c r="A7" i="3"/>
  <c r="A6" i="3"/>
  <c r="A5" i="3"/>
  <c r="A4" i="3"/>
  <c r="A3" i="3"/>
  <c r="A2" i="3"/>
  <c r="BA2492" i="5" l="1"/>
  <c r="BC559" i="5"/>
  <c r="BC2685" i="5"/>
  <c r="BC1093" i="5"/>
  <c r="BC1769" i="5"/>
  <c r="BC1774" i="5"/>
  <c r="BC1768" i="5"/>
  <c r="BA372" i="5"/>
  <c r="BA576" i="5"/>
  <c r="BA2591" i="5"/>
  <c r="BA3051" i="5"/>
  <c r="BC929" i="5"/>
  <c r="BC251" i="5"/>
  <c r="BC1288" i="5"/>
  <c r="BA2015" i="5"/>
  <c r="BC228" i="5"/>
  <c r="BA228" i="5" s="1"/>
  <c r="BC1296" i="5"/>
  <c r="BC221" i="5"/>
  <c r="BC219" i="5"/>
  <c r="BA219" i="5" s="1"/>
  <c r="BC225" i="5"/>
  <c r="BA225" i="5" s="1"/>
  <c r="BC882" i="5"/>
  <c r="BC984" i="5"/>
  <c r="BA984" i="5" s="1"/>
  <c r="BA2926" i="5"/>
  <c r="BA1315" i="5"/>
  <c r="BA3145" i="5"/>
  <c r="BA896" i="5"/>
  <c r="BA3127" i="5"/>
  <c r="BA2463" i="5"/>
  <c r="BA2557" i="5"/>
  <c r="BA1339" i="5"/>
  <c r="BC1908" i="5"/>
  <c r="BA1908" i="5" s="1"/>
  <c r="BC2301" i="5"/>
  <c r="BA2301" i="5" s="1"/>
  <c r="BC2313" i="5"/>
  <c r="BA2313" i="5" s="1"/>
  <c r="BA3045" i="5"/>
  <c r="BC182" i="5"/>
  <c r="BC540" i="5"/>
  <c r="BC184" i="5"/>
  <c r="BC1553" i="5"/>
  <c r="BA1590" i="5"/>
  <c r="BC1906" i="5"/>
  <c r="BA1906" i="5" s="1"/>
  <c r="BC1927" i="5"/>
  <c r="BA2980" i="5"/>
  <c r="BA467" i="5"/>
  <c r="BC1463" i="5"/>
  <c r="BA1463" i="5" s="1"/>
  <c r="BA2966" i="5"/>
  <c r="BA3061" i="5"/>
  <c r="BC177" i="5"/>
  <c r="BA177" i="5" s="1"/>
  <c r="BC511" i="5"/>
  <c r="BA511" i="5" s="1"/>
  <c r="BA969" i="5"/>
  <c r="BA971" i="5"/>
  <c r="BC1917" i="5"/>
  <c r="BA1917" i="5" s="1"/>
  <c r="BA2049" i="5"/>
  <c r="BA2945" i="5"/>
  <c r="BA3097" i="5"/>
  <c r="BC214" i="5"/>
  <c r="BA214" i="5" s="1"/>
  <c r="BA699" i="5"/>
  <c r="BC1556" i="5"/>
  <c r="BA1556" i="5" s="1"/>
  <c r="BC1897" i="5"/>
  <c r="BC1912" i="5"/>
  <c r="BA1912" i="5" s="1"/>
  <c r="BC2325" i="5"/>
  <c r="BC2715" i="5"/>
  <c r="BA2715" i="5" s="1"/>
  <c r="BC2400" i="5"/>
  <c r="BC369" i="5"/>
  <c r="BA369" i="5" s="1"/>
  <c r="BC374" i="5"/>
  <c r="BA374" i="5" s="1"/>
  <c r="BC419" i="5"/>
  <c r="BA2596" i="5"/>
  <c r="BC468" i="5"/>
  <c r="BA468" i="5" s="1"/>
  <c r="BC1046" i="5"/>
  <c r="BA1046" i="5" s="1"/>
  <c r="BC1320" i="5"/>
  <c r="BA1320" i="5" s="1"/>
  <c r="BC1328" i="5"/>
  <c r="BC1921" i="5"/>
  <c r="BC1926" i="5"/>
  <c r="BA2328" i="5"/>
  <c r="BC2427" i="5"/>
  <c r="BA2427" i="5" s="1"/>
  <c r="BC2432" i="5"/>
  <c r="BA2432" i="5" s="1"/>
  <c r="BA2437" i="5"/>
  <c r="BC403" i="5"/>
  <c r="BA403" i="5" s="1"/>
  <c r="BC1044" i="5"/>
  <c r="BA1653" i="5"/>
  <c r="BA2005" i="5"/>
  <c r="BC212" i="5"/>
  <c r="BC405" i="5"/>
  <c r="BA405" i="5" s="1"/>
  <c r="BC917" i="5"/>
  <c r="BC979" i="5"/>
  <c r="BA979" i="5" s="1"/>
  <c r="BC1068" i="5"/>
  <c r="BA1068" i="5" s="1"/>
  <c r="BA1081" i="5"/>
  <c r="BA1091" i="5"/>
  <c r="BC2321" i="5"/>
  <c r="BA2321" i="5" s="1"/>
  <c r="BA2886" i="5"/>
  <c r="BA131" i="5"/>
  <c r="BC238" i="5"/>
  <c r="BA238" i="5" s="1"/>
  <c r="BC246" i="5"/>
  <c r="BA1069" i="5"/>
  <c r="BC1095" i="5"/>
  <c r="BA1095" i="5" s="1"/>
  <c r="BC1308" i="5"/>
  <c r="BC1914" i="5"/>
  <c r="BA1914" i="5" s="1"/>
  <c r="BC1929" i="5"/>
  <c r="BA1929" i="5" s="1"/>
  <c r="BA2105" i="5"/>
  <c r="BA2633" i="5"/>
  <c r="BA2902" i="5"/>
  <c r="BA200" i="5"/>
  <c r="BC226" i="5"/>
  <c r="BC232" i="5"/>
  <c r="BA232" i="5" s="1"/>
  <c r="BC244" i="5"/>
  <c r="BC250" i="5"/>
  <c r="BC260" i="5"/>
  <c r="BA260" i="5" s="1"/>
  <c r="BA328" i="5"/>
  <c r="BC602" i="5"/>
  <c r="BA602" i="5" s="1"/>
  <c r="BC1306" i="5"/>
  <c r="BA1306" i="5" s="1"/>
  <c r="BC557" i="5"/>
  <c r="BA557" i="5" s="1"/>
  <c r="BA817" i="5"/>
  <c r="BA980" i="5"/>
  <c r="BA1067" i="5"/>
  <c r="BC1558" i="5"/>
  <c r="BC2315" i="5"/>
  <c r="BA2315" i="5" s="1"/>
  <c r="BC2320" i="5"/>
  <c r="BA603" i="5"/>
  <c r="BA486" i="5"/>
  <c r="BC2002" i="5"/>
  <c r="BA2002" i="5" s="1"/>
  <c r="BC2019" i="5"/>
  <c r="BA2019" i="5" s="1"/>
  <c r="BC2038" i="5"/>
  <c r="BA2038" i="5" s="1"/>
  <c r="BC2314" i="5"/>
  <c r="BC2316" i="5"/>
  <c r="BA2316" i="5" s="1"/>
  <c r="BC2388" i="5"/>
  <c r="BC993" i="5"/>
  <c r="BA993" i="5" s="1"/>
  <c r="BC1208" i="5"/>
  <c r="BC346" i="5"/>
  <c r="BA346" i="5" s="1"/>
  <c r="BC364" i="5"/>
  <c r="BA364" i="5" s="1"/>
  <c r="BA391" i="5"/>
  <c r="BC560" i="5"/>
  <c r="BA560" i="5" s="1"/>
  <c r="BC1080" i="5"/>
  <c r="BA1080" i="5" s="1"/>
  <c r="BA1597" i="5"/>
  <c r="BC2048" i="5"/>
  <c r="BC2053" i="5"/>
  <c r="BA2053" i="5" s="1"/>
  <c r="BA2375" i="5"/>
  <c r="BA2444" i="5"/>
  <c r="BA2518" i="5"/>
  <c r="BC2721" i="5"/>
  <c r="BC2750" i="5"/>
  <c r="BA2750" i="5" s="1"/>
  <c r="BA2968" i="5"/>
  <c r="BC3113" i="5"/>
  <c r="BC148" i="5"/>
  <c r="BA148" i="5" s="1"/>
  <c r="BC185" i="5"/>
  <c r="BA185" i="5" s="1"/>
  <c r="BC299" i="5"/>
  <c r="BA299" i="5" s="1"/>
  <c r="BC304" i="5"/>
  <c r="BC312" i="5"/>
  <c r="BC317" i="5"/>
  <c r="BA317" i="5" s="1"/>
  <c r="BC349" i="5"/>
  <c r="BA349" i="5" s="1"/>
  <c r="BA677" i="5"/>
  <c r="BC685" i="5"/>
  <c r="BA685" i="5" s="1"/>
  <c r="BC913" i="5"/>
  <c r="BA913" i="5" s="1"/>
  <c r="BA1097" i="5"/>
  <c r="BC1318" i="5"/>
  <c r="BC1584" i="5"/>
  <c r="BA1584" i="5" s="1"/>
  <c r="BC1589" i="5"/>
  <c r="BA1589" i="5" s="1"/>
  <c r="BC1919" i="5"/>
  <c r="BA1919" i="5" s="1"/>
  <c r="BC2046" i="5"/>
  <c r="BC2382" i="5"/>
  <c r="BC2404" i="5"/>
  <c r="BA2468" i="5"/>
  <c r="BA2625" i="5"/>
  <c r="BA2627" i="5"/>
  <c r="BC2731" i="5"/>
  <c r="BA2731" i="5" s="1"/>
  <c r="BC2748" i="5"/>
  <c r="BA2748" i="5" s="1"/>
  <c r="BA2894" i="5"/>
  <c r="BC3138" i="5"/>
  <c r="BC180" i="5"/>
  <c r="BA180" i="5" s="1"/>
  <c r="BC243" i="5"/>
  <c r="BA243" i="5" s="1"/>
  <c r="BC245" i="5"/>
  <c r="BA245" i="5" s="1"/>
  <c r="BA310" i="5"/>
  <c r="BC297" i="5"/>
  <c r="BA297" i="5" s="1"/>
  <c r="BC440" i="5"/>
  <c r="BC518" i="5"/>
  <c r="BA518" i="5" s="1"/>
  <c r="BC1316" i="5"/>
  <c r="BA1316" i="5" s="1"/>
  <c r="BC1331" i="5"/>
  <c r="BA1331" i="5" s="1"/>
  <c r="BC1406" i="5"/>
  <c r="BA1406" i="5" s="1"/>
  <c r="BA1608" i="5"/>
  <c r="BA1773" i="5"/>
  <c r="BA1975" i="5"/>
  <c r="BC2041" i="5"/>
  <c r="BA2041" i="5" s="1"/>
  <c r="BA2405" i="5"/>
  <c r="BA2476" i="5"/>
  <c r="BA2619" i="5"/>
  <c r="BA2674" i="5"/>
  <c r="BC2724" i="5"/>
  <c r="BA2724" i="5" s="1"/>
  <c r="BA2910" i="5"/>
  <c r="BA2938" i="5"/>
  <c r="BA2998" i="5"/>
  <c r="BA3107" i="5"/>
  <c r="BC3136" i="5"/>
  <c r="BA3136" i="5" s="1"/>
  <c r="BA157" i="5"/>
  <c r="AB2" i="5"/>
  <c r="AB4" i="5"/>
  <c r="BC485" i="5"/>
  <c r="BA485" i="5" s="1"/>
  <c r="BA630" i="5"/>
  <c r="BA627" i="5"/>
  <c r="BA749" i="5"/>
  <c r="BC1195" i="5"/>
  <c r="BA1195" i="5" s="1"/>
  <c r="BC1197" i="5"/>
  <c r="BA1285" i="5"/>
  <c r="BC1314" i="5"/>
  <c r="BC1447" i="5"/>
  <c r="BA1447" i="5" s="1"/>
  <c r="BC2037" i="5"/>
  <c r="BA2037" i="5" s="1"/>
  <c r="BC2398" i="5"/>
  <c r="BC2744" i="5"/>
  <c r="BA109" i="5"/>
  <c r="BC886" i="5"/>
  <c r="BA886" i="5" s="1"/>
  <c r="BA997" i="5"/>
  <c r="BC1285" i="5"/>
  <c r="BA1300" i="5"/>
  <c r="BC1312" i="5"/>
  <c r="BA1312" i="5" s="1"/>
  <c r="BC1455" i="5"/>
  <c r="BA1455" i="5" s="1"/>
  <c r="BC1910" i="5"/>
  <c r="BA1910" i="5" s="1"/>
  <c r="BC2035" i="5"/>
  <c r="BA2325" i="5"/>
  <c r="BA2508" i="5"/>
  <c r="BA2561" i="5"/>
  <c r="BC2737" i="5"/>
  <c r="BA2737" i="5" s="1"/>
  <c r="BC2742" i="5"/>
  <c r="BA2742" i="5" s="1"/>
  <c r="AB8" i="5"/>
  <c r="BC871" i="5"/>
  <c r="BA871" i="5" s="1"/>
  <c r="BC894" i="5"/>
  <c r="BA894" i="5" s="1"/>
  <c r="BC1074" i="5"/>
  <c r="BA1074" i="5" s="1"/>
  <c r="BC1200" i="5"/>
  <c r="BA1200" i="5" s="1"/>
  <c r="BC1205" i="5"/>
  <c r="BA1210" i="5"/>
  <c r="BC1290" i="5"/>
  <c r="BC1310" i="5"/>
  <c r="BA1310" i="5" s="1"/>
  <c r="BA1367" i="5"/>
  <c r="BC2033" i="5"/>
  <c r="BA2033" i="5" s="1"/>
  <c r="BC2045" i="5"/>
  <c r="BA2045" i="5" s="1"/>
  <c r="BC2577" i="5"/>
  <c r="BA2577" i="5" s="1"/>
  <c r="BC165" i="5"/>
  <c r="BA165" i="5" s="1"/>
  <c r="BC335" i="5"/>
  <c r="BA335" i="5" s="1"/>
  <c r="BC356" i="5"/>
  <c r="BA356" i="5" s="1"/>
  <c r="BC777" i="5"/>
  <c r="BA777" i="5" s="1"/>
  <c r="BA1990" i="5"/>
  <c r="BC2004" i="5"/>
  <c r="BA2004" i="5" s="1"/>
  <c r="BF2009" i="5"/>
  <c r="BK2009" i="5" s="1"/>
  <c r="BC2040" i="5"/>
  <c r="BA2040" i="5" s="1"/>
  <c r="BC2725" i="5"/>
  <c r="BA2725" i="5" s="1"/>
  <c r="BC2844" i="5"/>
  <c r="BA586" i="5"/>
  <c r="BA853" i="5"/>
  <c r="BA150" i="5"/>
  <c r="BA513" i="5"/>
  <c r="BC57" i="5"/>
  <c r="BA57" i="5" s="1"/>
  <c r="BC217" i="5"/>
  <c r="BA217" i="5" s="1"/>
  <c r="BC235" i="5"/>
  <c r="BA235" i="5" s="1"/>
  <c r="BA246" i="5"/>
  <c r="BA251" i="5"/>
  <c r="BC253" i="5"/>
  <c r="BA253" i="5" s="1"/>
  <c r="BC258" i="5"/>
  <c r="BA258" i="5" s="1"/>
  <c r="BC366" i="5"/>
  <c r="BA366" i="5" s="1"/>
  <c r="BA481" i="5"/>
  <c r="BC502" i="5"/>
  <c r="BA502" i="5" s="1"/>
  <c r="BA787" i="5"/>
  <c r="BC1011" i="5"/>
  <c r="BA1011" i="5" s="1"/>
  <c r="BA1061" i="5"/>
  <c r="BA1071" i="5"/>
  <c r="BC1545" i="5"/>
  <c r="BA1545" i="5" s="1"/>
  <c r="BC1541" i="5"/>
  <c r="BA1541" i="5" s="1"/>
  <c r="BC1537" i="5"/>
  <c r="BA1537" i="5" s="1"/>
  <c r="BC1533" i="5"/>
  <c r="BA1533" i="5" s="1"/>
  <c r="BC1733" i="5"/>
  <c r="BA1733" i="5" s="1"/>
  <c r="BC1739" i="5"/>
  <c r="BA1739" i="5" s="1"/>
  <c r="BC1737" i="5"/>
  <c r="BA1737" i="5" s="1"/>
  <c r="BC1732" i="5"/>
  <c r="BA1732" i="5" s="1"/>
  <c r="BC1738" i="5"/>
  <c r="BA1738" i="5" s="1"/>
  <c r="BC1746" i="5"/>
  <c r="BA1746" i="5" s="1"/>
  <c r="BC1750" i="5"/>
  <c r="BA1750" i="5" s="1"/>
  <c r="BC1748" i="5"/>
  <c r="BA1748" i="5" s="1"/>
  <c r="BC1752" i="5"/>
  <c r="BA1752" i="5" s="1"/>
  <c r="BC1743" i="5"/>
  <c r="BA1743" i="5" s="1"/>
  <c r="BC1745" i="5"/>
  <c r="BA1745" i="5" s="1"/>
  <c r="BC1941" i="5"/>
  <c r="BA1941" i="5" s="1"/>
  <c r="BC1938" i="5"/>
  <c r="BA1938" i="5" s="1"/>
  <c r="BC1945" i="5"/>
  <c r="BA1945" i="5" s="1"/>
  <c r="BC1940" i="5"/>
  <c r="BA1940" i="5" s="1"/>
  <c r="BC1937" i="5"/>
  <c r="BA1937" i="5" s="1"/>
  <c r="V3" i="5"/>
  <c r="BC351" i="5"/>
  <c r="BA351" i="5" s="1"/>
  <c r="BA592" i="5"/>
  <c r="BA596" i="5"/>
  <c r="BA654" i="5"/>
  <c r="BC689" i="5"/>
  <c r="BA689" i="5" s="1"/>
  <c r="BA983" i="5"/>
  <c r="BC1009" i="5"/>
  <c r="BA1009" i="5" s="1"/>
  <c r="AG2" i="5"/>
  <c r="BC1297" i="5"/>
  <c r="BA1297" i="5" s="1"/>
  <c r="BC1295" i="5"/>
  <c r="BA1295" i="5" s="1"/>
  <c r="BC1289" i="5"/>
  <c r="BA1289" i="5" s="1"/>
  <c r="BC1293" i="5"/>
  <c r="BA1293" i="5" s="1"/>
  <c r="BC1287" i="5"/>
  <c r="BA1287" i="5" s="1"/>
  <c r="BC1298" i="5"/>
  <c r="BA1298" i="5" s="1"/>
  <c r="BC1292" i="5"/>
  <c r="BA1292" i="5" s="1"/>
  <c r="BC1286" i="5"/>
  <c r="BA1286" i="5" s="1"/>
  <c r="BC1294" i="5"/>
  <c r="BA1294" i="5" s="1"/>
  <c r="BA1301" i="5"/>
  <c r="BC2129" i="5"/>
  <c r="BA2129" i="5" s="1"/>
  <c r="BC2131" i="5"/>
  <c r="BA2131" i="5" s="1"/>
  <c r="BC2133" i="5"/>
  <c r="BA2133" i="5" s="1"/>
  <c r="BC2130" i="5"/>
  <c r="BA2130" i="5" s="1"/>
  <c r="BC2128" i="5"/>
  <c r="BA2128" i="5" s="1"/>
  <c r="BC1052" i="5"/>
  <c r="BA1052" i="5" s="1"/>
  <c r="BC1517" i="5"/>
  <c r="BA1517" i="5" s="1"/>
  <c r="BC1521" i="5"/>
  <c r="BA1521" i="5" s="1"/>
  <c r="BC1512" i="5"/>
  <c r="BA1512" i="5" s="1"/>
  <c r="BC1518" i="5"/>
  <c r="BA1518" i="5" s="1"/>
  <c r="BC1508" i="5"/>
  <c r="BA1508" i="5" s="1"/>
  <c r="BC1509" i="5"/>
  <c r="BA1509" i="5" s="1"/>
  <c r="BC1515" i="5"/>
  <c r="BA1515" i="5" s="1"/>
  <c r="BA66" i="5"/>
  <c r="BA159" i="5"/>
  <c r="BC257" i="5"/>
  <c r="BA257" i="5" s="1"/>
  <c r="BC426" i="5"/>
  <c r="BA426" i="5" s="1"/>
  <c r="BA517" i="5"/>
  <c r="BC520" i="5"/>
  <c r="BA520" i="5" s="1"/>
  <c r="BC614" i="5"/>
  <c r="BA614" i="5" s="1"/>
  <c r="BA751" i="5"/>
  <c r="BC775" i="5"/>
  <c r="BA775" i="5" s="1"/>
  <c r="BA859" i="5"/>
  <c r="BC1188" i="5"/>
  <c r="BA1188" i="5" s="1"/>
  <c r="BC1189" i="5"/>
  <c r="BA1189" i="5" s="1"/>
  <c r="BC1513" i="5"/>
  <c r="BA1513" i="5" s="1"/>
  <c r="BA1768" i="5"/>
  <c r="BA2101" i="5"/>
  <c r="BA2152" i="5"/>
  <c r="BA77" i="5"/>
  <c r="BA164" i="5"/>
  <c r="BA499" i="5"/>
  <c r="BA631" i="5"/>
  <c r="BA633" i="5"/>
  <c r="AB6" i="5"/>
  <c r="BA851" i="5"/>
  <c r="BA883" i="5"/>
  <c r="BC885" i="5"/>
  <c r="BA885" i="5" s="1"/>
  <c r="BA955" i="5"/>
  <c r="BA1047" i="5"/>
  <c r="BC1049" i="5"/>
  <c r="BA1049" i="5" s="1"/>
  <c r="BC1064" i="5"/>
  <c r="BA1064" i="5" s="1"/>
  <c r="BC1833" i="5"/>
  <c r="BA1833" i="5" s="1"/>
  <c r="BC1831" i="5"/>
  <c r="BA1831" i="5" s="1"/>
  <c r="BC1829" i="5"/>
  <c r="BA1829" i="5" s="1"/>
  <c r="BC1826" i="5"/>
  <c r="BA1826" i="5" s="1"/>
  <c r="BC1834" i="5"/>
  <c r="BA1834" i="5" s="1"/>
  <c r="BC1832" i="5"/>
  <c r="BA1832" i="5" s="1"/>
  <c r="BC1830" i="5"/>
  <c r="BA1830" i="5" s="1"/>
  <c r="BC1828" i="5"/>
  <c r="BA1828" i="5" s="1"/>
  <c r="BC2673" i="5"/>
  <c r="BA2673" i="5" s="1"/>
  <c r="BC2663" i="5"/>
  <c r="BA2663" i="5" s="1"/>
  <c r="BC2667" i="5"/>
  <c r="BA2667" i="5" s="1"/>
  <c r="BA138" i="5"/>
  <c r="BC213" i="5"/>
  <c r="BA213" i="5" s="1"/>
  <c r="BC218" i="5"/>
  <c r="BA218" i="5" s="1"/>
  <c r="BC229" i="5"/>
  <c r="BA229" i="5" s="1"/>
  <c r="BC236" i="5"/>
  <c r="BA236" i="5" s="1"/>
  <c r="BA247" i="5"/>
  <c r="BC254" i="5"/>
  <c r="BA254" i="5" s="1"/>
  <c r="BC300" i="5"/>
  <c r="BA300" i="5" s="1"/>
  <c r="BC307" i="5"/>
  <c r="BA307" i="5" s="1"/>
  <c r="BC325" i="5"/>
  <c r="BA325" i="5" s="1"/>
  <c r="BC330" i="5"/>
  <c r="BA330" i="5" s="1"/>
  <c r="BC412" i="5"/>
  <c r="BA412" i="5" s="1"/>
  <c r="BA433" i="5"/>
  <c r="BC489" i="5"/>
  <c r="BA489" i="5" s="1"/>
  <c r="BC579" i="5"/>
  <c r="BA579" i="5" s="1"/>
  <c r="BC595" i="5"/>
  <c r="BA595" i="5" s="1"/>
  <c r="BA686" i="5"/>
  <c r="BC688" i="5"/>
  <c r="BA688" i="5" s="1"/>
  <c r="BC992" i="5"/>
  <c r="BA992" i="5" s="1"/>
  <c r="BC1045" i="5"/>
  <c r="BA1045" i="5" s="1"/>
  <c r="BC1058" i="5"/>
  <c r="BA1058" i="5" s="1"/>
  <c r="BC1083" i="5"/>
  <c r="BA1083" i="5" s="1"/>
  <c r="BC1085" i="5"/>
  <c r="BA1085" i="5" s="1"/>
  <c r="BC1099" i="5"/>
  <c r="BA1099" i="5" s="1"/>
  <c r="BA1104" i="5"/>
  <c r="BA1395" i="5"/>
  <c r="BC1464" i="5"/>
  <c r="BA1464" i="5" s="1"/>
  <c r="BC1451" i="5"/>
  <c r="BA1451" i="5" s="1"/>
  <c r="BC1494" i="5"/>
  <c r="BA1494" i="5" s="1"/>
  <c r="BC1439" i="5"/>
  <c r="BA1439" i="5" s="1"/>
  <c r="BC1435" i="5"/>
  <c r="BA1435" i="5" s="1"/>
  <c r="BC1946" i="5"/>
  <c r="BA1946" i="5" s="1"/>
  <c r="BA3114" i="5"/>
  <c r="BA582" i="5"/>
  <c r="BC192" i="5"/>
  <c r="BA192" i="5" s="1"/>
  <c r="BA215" i="5"/>
  <c r="BC222" i="5"/>
  <c r="BA222" i="5" s="1"/>
  <c r="BC240" i="5"/>
  <c r="BA240" i="5" s="1"/>
  <c r="BA249" i="5"/>
  <c r="BC256" i="5"/>
  <c r="BA256" i="5" s="1"/>
  <c r="BC292" i="5"/>
  <c r="BA292" i="5" s="1"/>
  <c r="BC294" i="5"/>
  <c r="BA294" i="5" s="1"/>
  <c r="BC296" i="5"/>
  <c r="BA296" i="5" s="1"/>
  <c r="BC305" i="5"/>
  <c r="BA305" i="5" s="1"/>
  <c r="BC338" i="5"/>
  <c r="BA338" i="5" s="1"/>
  <c r="BC348" i="5"/>
  <c r="BA348" i="5" s="1"/>
  <c r="BA385" i="5"/>
  <c r="BC512" i="5"/>
  <c r="BA512" i="5" s="1"/>
  <c r="BC519" i="5"/>
  <c r="BA519" i="5" s="1"/>
  <c r="BA621" i="5"/>
  <c r="BA692" i="5"/>
  <c r="BA778" i="5"/>
  <c r="BC893" i="5"/>
  <c r="BA893" i="5" s="1"/>
  <c r="BC928" i="5"/>
  <c r="BA928" i="5" s="1"/>
  <c r="BC921" i="5"/>
  <c r="BA921" i="5" s="1"/>
  <c r="BA996" i="5"/>
  <c r="BA1056" i="5"/>
  <c r="BA1151" i="5"/>
  <c r="BC1180" i="5"/>
  <c r="BA1180" i="5" s="1"/>
  <c r="BA1921" i="5"/>
  <c r="BC2514" i="5"/>
  <c r="BA2514" i="5" s="1"/>
  <c r="BC2512" i="5"/>
  <c r="BA2512" i="5" s="1"/>
  <c r="BC2395" i="5"/>
  <c r="BA2395" i="5" s="1"/>
  <c r="BC2515" i="5"/>
  <c r="BA2515" i="5" s="1"/>
  <c r="BA580" i="5"/>
  <c r="V5" i="5"/>
  <c r="M3" i="6" s="1"/>
  <c r="BA129" i="5"/>
  <c r="BA144" i="5"/>
  <c r="BA182" i="5"/>
  <c r="BC224" i="5"/>
  <c r="BA224" i="5" s="1"/>
  <c r="BC233" i="5"/>
  <c r="BA233" i="5" s="1"/>
  <c r="BC242" i="5"/>
  <c r="BA242" i="5" s="1"/>
  <c r="BC514" i="5"/>
  <c r="BA514" i="5" s="1"/>
  <c r="BA559" i="5"/>
  <c r="BA611" i="5"/>
  <c r="BA615" i="5"/>
  <c r="BA617" i="5"/>
  <c r="BC774" i="5"/>
  <c r="BA774" i="5" s="1"/>
  <c r="BC925" i="5"/>
  <c r="BA925" i="5" s="1"/>
  <c r="BA929" i="5"/>
  <c r="BA1281" i="5"/>
  <c r="BC1609" i="5"/>
  <c r="BA1609" i="5" s="1"/>
  <c r="BC1747" i="5"/>
  <c r="BA1747" i="5" s="1"/>
  <c r="BC1782" i="5"/>
  <c r="BA1782" i="5" s="1"/>
  <c r="BF1780" i="5"/>
  <c r="BK1780" i="5" s="1"/>
  <c r="BC1781" i="5"/>
  <c r="BA1781" i="5" s="1"/>
  <c r="BC2796" i="5"/>
  <c r="BA2796" i="5" s="1"/>
  <c r="BC2769" i="5"/>
  <c r="BA2769" i="5" s="1"/>
  <c r="BC2773" i="5"/>
  <c r="BA2773" i="5" s="1"/>
  <c r="BA2783" i="5"/>
  <c r="BA2986" i="5"/>
  <c r="BC2380" i="5"/>
  <c r="BA2380" i="5" s="1"/>
  <c r="BC2459" i="5"/>
  <c r="BA2459" i="5" s="1"/>
  <c r="BC2464" i="5"/>
  <c r="BA2464" i="5" s="1"/>
  <c r="BC2483" i="5"/>
  <c r="BA2483" i="5" s="1"/>
  <c r="BC2488" i="5"/>
  <c r="BA2488" i="5" s="1"/>
  <c r="BC2554" i="5"/>
  <c r="BC2696" i="5"/>
  <c r="BA2696" i="5" s="1"/>
  <c r="BC2700" i="5"/>
  <c r="BA2700" i="5" s="1"/>
  <c r="BC2713" i="5"/>
  <c r="BA2713" i="5" s="1"/>
  <c r="BC2717" i="5"/>
  <c r="BA2717" i="5" s="1"/>
  <c r="BA2918" i="5"/>
  <c r="BA2982" i="5"/>
  <c r="BA1191" i="5"/>
  <c r="BA1252" i="5"/>
  <c r="BA1290" i="5"/>
  <c r="BA1308" i="5"/>
  <c r="BA1371" i="5"/>
  <c r="BA1553" i="5"/>
  <c r="BA1774" i="5"/>
  <c r="BC2372" i="5"/>
  <c r="BA2372" i="5" s="1"/>
  <c r="BC2435" i="5"/>
  <c r="BA2435" i="5" s="1"/>
  <c r="BC2440" i="5"/>
  <c r="BA2440" i="5" s="1"/>
  <c r="BC2707" i="5"/>
  <c r="BA2707" i="5" s="1"/>
  <c r="BC2709" i="5"/>
  <c r="BA2709" i="5" s="1"/>
  <c r="BC2847" i="5"/>
  <c r="BA2847" i="5" s="1"/>
  <c r="BC2852" i="5"/>
  <c r="BA2852" i="5" s="1"/>
  <c r="BA2912" i="5"/>
  <c r="BA3087" i="5"/>
  <c r="BA3123" i="5"/>
  <c r="AG6" i="5"/>
  <c r="BA1884" i="5"/>
  <c r="BC1925" i="5"/>
  <c r="BA1925" i="5" s="1"/>
  <c r="BC2014" i="5"/>
  <c r="BA2014" i="5" s="1"/>
  <c r="BC2317" i="5"/>
  <c r="BA2317" i="5" s="1"/>
  <c r="BC2323" i="5"/>
  <c r="BA2323" i="5" s="1"/>
  <c r="BA2413" i="5"/>
  <c r="BC2467" i="5"/>
  <c r="BA2467" i="5" s="1"/>
  <c r="BC2496" i="5"/>
  <c r="BA2496" i="5" s="1"/>
  <c r="BC2532" i="5"/>
  <c r="BA2532" i="5" s="1"/>
  <c r="BA2542" i="5"/>
  <c r="BC2692" i="5"/>
  <c r="BA2692" i="5" s="1"/>
  <c r="BC2705" i="5"/>
  <c r="BA2705" i="5" s="1"/>
  <c r="BC2729" i="5"/>
  <c r="BA2729" i="5" s="1"/>
  <c r="BC2733" i="5"/>
  <c r="BA2733" i="5" s="1"/>
  <c r="BA2904" i="5"/>
  <c r="BA3000" i="5"/>
  <c r="BA3036" i="5"/>
  <c r="BA3077" i="5"/>
  <c r="BA1176" i="5"/>
  <c r="BC1203" i="5"/>
  <c r="BA1203" i="5" s="1"/>
  <c r="BA1404" i="5"/>
  <c r="BA1684" i="5"/>
  <c r="BA1700" i="5"/>
  <c r="BC1905" i="5"/>
  <c r="BA1905" i="5" s="1"/>
  <c r="BC1907" i="5"/>
  <c r="BA1907" i="5" s="1"/>
  <c r="BC1911" i="5"/>
  <c r="BA1911" i="5" s="1"/>
  <c r="BC1913" i="5"/>
  <c r="BA1913" i="5" s="1"/>
  <c r="BC2016" i="5"/>
  <c r="BA2016" i="5" s="1"/>
  <c r="BC2018" i="5"/>
  <c r="BA2018" i="5" s="1"/>
  <c r="BA2036" i="5"/>
  <c r="BC2370" i="5"/>
  <c r="BA2370" i="5" s="1"/>
  <c r="BA2383" i="5"/>
  <c r="BA2397" i="5"/>
  <c r="BC2416" i="5"/>
  <c r="BA2416" i="5" s="1"/>
  <c r="BC2443" i="5"/>
  <c r="BA2443" i="5" s="1"/>
  <c r="BA2472" i="5"/>
  <c r="BC2520" i="5"/>
  <c r="BA2520" i="5" s="1"/>
  <c r="BC2525" i="5"/>
  <c r="BA2525" i="5" s="1"/>
  <c r="BC2530" i="5"/>
  <c r="BA2530" i="5" s="1"/>
  <c r="BC2699" i="5"/>
  <c r="BA2699" i="5" s="1"/>
  <c r="BC2712" i="5"/>
  <c r="BA2712" i="5" s="1"/>
  <c r="BA2761" i="5"/>
  <c r="BA2896" i="5"/>
  <c r="BA3095" i="5"/>
  <c r="BA3137" i="5"/>
  <c r="AG4" i="5"/>
  <c r="BC1918" i="5"/>
  <c r="BA1918" i="5" s="1"/>
  <c r="BC1920" i="5"/>
  <c r="BA1920" i="5" s="1"/>
  <c r="BC1922" i="5"/>
  <c r="BA1922" i="5" s="1"/>
  <c r="BC1924" i="5"/>
  <c r="BA1924" i="5" s="1"/>
  <c r="BC2001" i="5"/>
  <c r="BA2001" i="5" s="1"/>
  <c r="BC2020" i="5"/>
  <c r="BA2020" i="5" s="1"/>
  <c r="BC2034" i="5"/>
  <c r="BA2034" i="5" s="1"/>
  <c r="BA2320" i="5"/>
  <c r="BC2359" i="5"/>
  <c r="BA2359" i="5" s="1"/>
  <c r="BC2379" i="5"/>
  <c r="BA2379" i="5" s="1"/>
  <c r="BC2385" i="5"/>
  <c r="BA2385" i="5" s="1"/>
  <c r="BC2389" i="5"/>
  <c r="BA2389" i="5" s="1"/>
  <c r="BC2399" i="5"/>
  <c r="BA2399" i="5" s="1"/>
  <c r="BC2401" i="5"/>
  <c r="BA2401" i="5" s="1"/>
  <c r="BC2448" i="5"/>
  <c r="BA2448" i="5" s="1"/>
  <c r="BC2545" i="5"/>
  <c r="BA2545" i="5" s="1"/>
  <c r="BA2639" i="5"/>
  <c r="BC2701" i="5"/>
  <c r="BA2701" i="5" s="1"/>
  <c r="BC2716" i="5"/>
  <c r="BA2716" i="5" s="1"/>
  <c r="BC2723" i="5"/>
  <c r="BA2723" i="5" s="1"/>
  <c r="BC2736" i="5"/>
  <c r="BA2736" i="5" s="1"/>
  <c r="BA2745" i="5"/>
  <c r="BC2749" i="5"/>
  <c r="BA2749" i="5" s="1"/>
  <c r="BC2751" i="5"/>
  <c r="BA2751" i="5" s="1"/>
  <c r="BA2888" i="5"/>
  <c r="BC2979" i="5"/>
  <c r="BA2979" i="5" s="1"/>
  <c r="BA3032" i="5"/>
  <c r="BC3133" i="5"/>
  <c r="BA3133" i="5" s="1"/>
  <c r="BA1184" i="5"/>
  <c r="BC1317" i="5"/>
  <c r="BA1317" i="5" s="1"/>
  <c r="BC1403" i="5"/>
  <c r="BA1403" i="5" s="1"/>
  <c r="BC1796" i="5"/>
  <c r="BA1796" i="5" s="1"/>
  <c r="BC1807" i="5"/>
  <c r="BA1807" i="5" s="1"/>
  <c r="BC1809" i="5"/>
  <c r="BA1809" i="5" s="1"/>
  <c r="BA1904" i="5"/>
  <c r="BC2013" i="5"/>
  <c r="BA2013" i="5" s="1"/>
  <c r="BC2364" i="5"/>
  <c r="BA2364" i="5" s="1"/>
  <c r="BA2373" i="5"/>
  <c r="BC2419" i="5"/>
  <c r="BA2419" i="5" s="1"/>
  <c r="BC2424" i="5"/>
  <c r="BA2424" i="5" s="1"/>
  <c r="BC2499" i="5"/>
  <c r="BA2499" i="5" s="1"/>
  <c r="BC2558" i="5"/>
  <c r="BA2558" i="5" s="1"/>
  <c r="BC2684" i="5"/>
  <c r="BA2684" i="5" s="1"/>
  <c r="BC2708" i="5"/>
  <c r="BA2708" i="5" s="1"/>
  <c r="BA2836" i="5"/>
  <c r="BA1197" i="5"/>
  <c r="BC1211" i="5"/>
  <c r="BA1211" i="5" s="1"/>
  <c r="BC1309" i="5"/>
  <c r="BA1309" i="5" s="1"/>
  <c r="BC1459" i="5"/>
  <c r="BA1459" i="5" s="1"/>
  <c r="BC1581" i="5"/>
  <c r="BA1581" i="5" s="1"/>
  <c r="BA1622" i="5"/>
  <c r="BC1771" i="5"/>
  <c r="BA1771" i="5" s="1"/>
  <c r="BC2277" i="5"/>
  <c r="BA2277" i="5" s="1"/>
  <c r="BC2280" i="5"/>
  <c r="BA2280" i="5" s="1"/>
  <c r="BC2318" i="5"/>
  <c r="BA2318" i="5" s="1"/>
  <c r="BC2322" i="5"/>
  <c r="BA2322" i="5" s="1"/>
  <c r="BC2326" i="5"/>
  <c r="BA2326" i="5" s="1"/>
  <c r="BA2388" i="5"/>
  <c r="BA2404" i="5"/>
  <c r="BC2451" i="5"/>
  <c r="BA2451" i="5" s="1"/>
  <c r="BC2456" i="5"/>
  <c r="BA2456" i="5" s="1"/>
  <c r="BC2480" i="5"/>
  <c r="BA2480" i="5" s="1"/>
  <c r="BA2497" i="5"/>
  <c r="BC2691" i="5"/>
  <c r="BA2691" i="5" s="1"/>
  <c r="BC2693" i="5"/>
  <c r="BA2693" i="5" s="1"/>
  <c r="BC2704" i="5"/>
  <c r="BA2704" i="5" s="1"/>
  <c r="BC2732" i="5"/>
  <c r="BA2732" i="5" s="1"/>
  <c r="BC2831" i="5"/>
  <c r="BA2831" i="5" s="1"/>
  <c r="BA3113" i="5"/>
  <c r="BA320" i="5"/>
  <c r="BA56" i="5"/>
  <c r="BA250" i="5"/>
  <c r="BA221" i="5"/>
  <c r="BA239" i="5"/>
  <c r="BA155" i="5"/>
  <c r="BA354" i="5"/>
  <c r="BA540" i="5"/>
  <c r="BA977" i="5"/>
  <c r="BA1027" i="5"/>
  <c r="BA2367" i="5"/>
  <c r="BA2382" i="5"/>
  <c r="BA2398" i="5"/>
  <c r="BA773" i="5"/>
  <c r="BA1288" i="5"/>
  <c r="BA1769" i="5"/>
  <c r="BA1897" i="5"/>
  <c r="BA1927" i="5"/>
  <c r="BA2048" i="5"/>
  <c r="BA2289" i="5"/>
  <c r="BA2617" i="5"/>
  <c r="BA2641" i="5"/>
  <c r="BA892" i="5"/>
  <c r="BA1044" i="5"/>
  <c r="BA1296" i="5"/>
  <c r="BA1559" i="5"/>
  <c r="BA2046" i="5"/>
  <c r="BA2541" i="5"/>
  <c r="BA2609" i="5"/>
  <c r="BA2676" i="5"/>
  <c r="BA146" i="5"/>
  <c r="BA312" i="5"/>
  <c r="BA1220" i="5"/>
  <c r="BA1208" i="5"/>
  <c r="BA1318" i="5"/>
  <c r="BA1575" i="5"/>
  <c r="BA1930" i="5"/>
  <c r="BA2369" i="5"/>
  <c r="BA2411" i="5"/>
  <c r="BA2719" i="5"/>
  <c r="BA2976" i="5"/>
  <c r="BA2992" i="5"/>
  <c r="BA3110" i="5"/>
  <c r="BA2035" i="5"/>
  <c r="BA2920" i="5"/>
  <c r="BA125" i="5"/>
  <c r="BE85" i="5"/>
  <c r="BD85" i="5"/>
  <c r="BE2227" i="5"/>
  <c r="BE2223" i="5"/>
  <c r="BD2227" i="5"/>
  <c r="BD2223" i="5"/>
  <c r="BE2230" i="5"/>
  <c r="BE2226" i="5"/>
  <c r="BE2222" i="5"/>
  <c r="BD2230" i="5"/>
  <c r="BD2226" i="5"/>
  <c r="BD2222" i="5"/>
  <c r="BE2229" i="5"/>
  <c r="BE2225" i="5"/>
  <c r="BE2228" i="5"/>
  <c r="BE2224" i="5"/>
  <c r="BD2225" i="5"/>
  <c r="BD2224" i="5"/>
  <c r="BD2229" i="5"/>
  <c r="BD2228" i="5"/>
  <c r="BC2226" i="5"/>
  <c r="BA2226" i="5" s="1"/>
  <c r="BC2229" i="5"/>
  <c r="BA2229" i="5" s="1"/>
  <c r="BC2224" i="5"/>
  <c r="BA2224" i="5" s="1"/>
  <c r="BC2227" i="5"/>
  <c r="BA2227" i="5" s="1"/>
  <c r="BC2230" i="5"/>
  <c r="BA2230" i="5" s="1"/>
  <c r="BC2222" i="5"/>
  <c r="BA2222" i="5" s="1"/>
  <c r="BC2225" i="5"/>
  <c r="BA2225" i="5" s="1"/>
  <c r="BC2223" i="5"/>
  <c r="BA2223" i="5" s="1"/>
  <c r="BC2228" i="5"/>
  <c r="BA2228" i="5" s="1"/>
  <c r="BE108" i="5"/>
  <c r="BD108" i="5"/>
  <c r="BE109" i="5"/>
  <c r="BD109" i="5"/>
  <c r="BE584" i="5"/>
  <c r="BD584" i="5"/>
  <c r="BC584" i="5"/>
  <c r="BA584" i="5" s="1"/>
  <c r="BD785" i="5"/>
  <c r="BE785" i="5"/>
  <c r="BC785" i="5"/>
  <c r="BA785" i="5" s="1"/>
  <c r="BC1117" i="5"/>
  <c r="BA1117" i="5" s="1"/>
  <c r="BC65" i="5"/>
  <c r="BA65" i="5" s="1"/>
  <c r="BE899" i="5"/>
  <c r="BD899" i="5"/>
  <c r="BE142" i="5"/>
  <c r="BD142" i="5"/>
  <c r="BC899" i="5"/>
  <c r="BA899" i="5" s="1"/>
  <c r="BE187" i="5"/>
  <c r="BE183" i="5"/>
  <c r="BE179" i="5"/>
  <c r="BE175" i="5"/>
  <c r="BD187" i="5"/>
  <c r="BD183" i="5"/>
  <c r="BD179" i="5"/>
  <c r="BD175" i="5"/>
  <c r="BE186" i="5"/>
  <c r="BE182" i="5"/>
  <c r="BE178" i="5"/>
  <c r="BD186" i="5"/>
  <c r="BD182" i="5"/>
  <c r="BD178" i="5"/>
  <c r="BE184" i="5"/>
  <c r="BE180" i="5"/>
  <c r="BE176" i="5"/>
  <c r="BD184" i="5"/>
  <c r="BD180" i="5"/>
  <c r="BD176" i="5"/>
  <c r="BE185" i="5"/>
  <c r="BD185" i="5"/>
  <c r="BE181" i="5"/>
  <c r="BD181" i="5"/>
  <c r="BE177" i="5"/>
  <c r="BD177" i="5"/>
  <c r="BC187" i="5"/>
  <c r="BA187" i="5" s="1"/>
  <c r="BC183" i="5"/>
  <c r="BA183" i="5" s="1"/>
  <c r="BC179" i="5"/>
  <c r="BA179" i="5" s="1"/>
  <c r="BC175" i="5"/>
  <c r="BA175" i="5" s="1"/>
  <c r="BA176" i="5"/>
  <c r="BC186" i="5"/>
  <c r="BA186" i="5" s="1"/>
  <c r="BC194" i="5"/>
  <c r="BA194" i="5" s="1"/>
  <c r="BA226" i="5"/>
  <c r="BA556" i="5"/>
  <c r="BD601" i="5"/>
  <c r="BD597" i="5"/>
  <c r="BD593" i="5"/>
  <c r="BD589" i="5"/>
  <c r="BD585" i="5"/>
  <c r="BD581" i="5"/>
  <c r="BD577" i="5"/>
  <c r="BD573" i="5"/>
  <c r="BE599" i="5"/>
  <c r="BE595" i="5"/>
  <c r="BE591" i="5"/>
  <c r="BE587" i="5"/>
  <c r="BE583" i="5"/>
  <c r="BE579" i="5"/>
  <c r="BE575" i="5"/>
  <c r="BD599" i="5"/>
  <c r="BD595" i="5"/>
  <c r="BD591" i="5"/>
  <c r="BD587" i="5"/>
  <c r="BD583" i="5"/>
  <c r="BD579" i="5"/>
  <c r="BD575" i="5"/>
  <c r="BD572" i="5"/>
  <c r="BE601" i="5"/>
  <c r="BE593" i="5"/>
  <c r="BE585" i="5"/>
  <c r="BE577" i="5"/>
  <c r="BE573" i="5"/>
  <c r="BE572" i="5"/>
  <c r="BE597" i="5"/>
  <c r="BE589" i="5"/>
  <c r="BE581" i="5"/>
  <c r="BC593" i="5"/>
  <c r="BA593" i="5" s="1"/>
  <c r="BC577" i="5"/>
  <c r="BA577" i="5" s="1"/>
  <c r="BC587" i="5"/>
  <c r="BA587" i="5" s="1"/>
  <c r="BC597" i="5"/>
  <c r="BA597" i="5" s="1"/>
  <c r="BC581" i="5"/>
  <c r="BA581" i="5" s="1"/>
  <c r="BC591" i="5"/>
  <c r="BA591" i="5" s="1"/>
  <c r="BC575" i="5"/>
  <c r="BA575" i="5" s="1"/>
  <c r="BC572" i="5"/>
  <c r="BA572" i="5" s="1"/>
  <c r="BC589" i="5"/>
  <c r="BA589" i="5" s="1"/>
  <c r="BC573" i="5"/>
  <c r="BA573" i="5" s="1"/>
  <c r="BC599" i="5"/>
  <c r="BA599" i="5" s="1"/>
  <c r="BC583" i="5"/>
  <c r="BA583" i="5" s="1"/>
  <c r="BE590" i="5"/>
  <c r="BD590" i="5"/>
  <c r="BC590" i="5"/>
  <c r="BA590" i="5" s="1"/>
  <c r="BC601" i="5"/>
  <c r="BA601" i="5" s="1"/>
  <c r="BC711" i="5"/>
  <c r="BA711" i="5" s="1"/>
  <c r="BE766" i="5"/>
  <c r="BD766" i="5"/>
  <c r="BD765" i="5"/>
  <c r="BE765" i="5"/>
  <c r="BC766" i="5"/>
  <c r="BA766" i="5" s="1"/>
  <c r="BC765" i="5"/>
  <c r="BA765" i="5" s="1"/>
  <c r="BA780" i="5"/>
  <c r="BE849" i="5"/>
  <c r="BD849" i="5"/>
  <c r="BC849" i="5"/>
  <c r="BA849" i="5" s="1"/>
  <c r="BD878" i="5"/>
  <c r="BE878" i="5"/>
  <c r="BC878" i="5"/>
  <c r="BA878" i="5" s="1"/>
  <c r="BC900" i="5"/>
  <c r="BA900" i="5" s="1"/>
  <c r="BE1824" i="5"/>
  <c r="BD1824" i="5"/>
  <c r="BC1824" i="5"/>
  <c r="BA1824" i="5" s="1"/>
  <c r="BE2204" i="5"/>
  <c r="BE2200" i="5"/>
  <c r="BE2196" i="5"/>
  <c r="BE2192" i="5"/>
  <c r="BE2188" i="5"/>
  <c r="BE2184" i="5"/>
  <c r="BD2204" i="5"/>
  <c r="BD2200" i="5"/>
  <c r="BD2196" i="5"/>
  <c r="BD2192" i="5"/>
  <c r="BD2188" i="5"/>
  <c r="BD2184" i="5"/>
  <c r="BE2203" i="5"/>
  <c r="BE2199" i="5"/>
  <c r="BE2195" i="5"/>
  <c r="BE2191" i="5"/>
  <c r="BE2187" i="5"/>
  <c r="BE2183" i="5"/>
  <c r="BD2203" i="5"/>
  <c r="BD2199" i="5"/>
  <c r="BD2195" i="5"/>
  <c r="BD2191" i="5"/>
  <c r="BD2187" i="5"/>
  <c r="BD2183" i="5"/>
  <c r="BE2202" i="5"/>
  <c r="BE2198" i="5"/>
  <c r="BE2194" i="5"/>
  <c r="BE2190" i="5"/>
  <c r="BE2186" i="5"/>
  <c r="BE2182" i="5"/>
  <c r="BE2201" i="5"/>
  <c r="BE2197" i="5"/>
  <c r="BE2193" i="5"/>
  <c r="BE2189" i="5"/>
  <c r="BE2185" i="5"/>
  <c r="BD2202" i="5"/>
  <c r="BD2186" i="5"/>
  <c r="BD2201" i="5"/>
  <c r="BD2185" i="5"/>
  <c r="BD2198" i="5"/>
  <c r="BD2182" i="5"/>
  <c r="BD2197" i="5"/>
  <c r="BD2194" i="5"/>
  <c r="BD2193" i="5"/>
  <c r="BD2190" i="5"/>
  <c r="BD2189" i="5"/>
  <c r="BC2200" i="5"/>
  <c r="BA2200" i="5" s="1"/>
  <c r="BC2192" i="5"/>
  <c r="BA2192" i="5" s="1"/>
  <c r="BC2184" i="5"/>
  <c r="BA2184" i="5" s="1"/>
  <c r="BC2203" i="5"/>
  <c r="BA2203" i="5" s="1"/>
  <c r="BC2195" i="5"/>
  <c r="BA2195" i="5" s="1"/>
  <c r="BC2187" i="5"/>
  <c r="BA2187" i="5" s="1"/>
  <c r="BC2182" i="5"/>
  <c r="BA2182" i="5" s="1"/>
  <c r="BC2198" i="5"/>
  <c r="BA2198" i="5" s="1"/>
  <c r="BC2190" i="5"/>
  <c r="BA2190" i="5" s="1"/>
  <c r="BC2204" i="5"/>
  <c r="BA2204" i="5" s="1"/>
  <c r="BC2201" i="5"/>
  <c r="BA2201" i="5" s="1"/>
  <c r="BC2193" i="5"/>
  <c r="BA2193" i="5" s="1"/>
  <c r="BC2185" i="5"/>
  <c r="BA2185" i="5" s="1"/>
  <c r="BC2196" i="5"/>
  <c r="BA2196" i="5" s="1"/>
  <c r="BC2188" i="5"/>
  <c r="BA2188" i="5" s="1"/>
  <c r="BC2199" i="5"/>
  <c r="BA2199" i="5" s="1"/>
  <c r="BC2191" i="5"/>
  <c r="BA2191" i="5" s="1"/>
  <c r="BC2183" i="5"/>
  <c r="BA2183" i="5" s="1"/>
  <c r="BC2189" i="5"/>
  <c r="BA2189" i="5" s="1"/>
  <c r="BC2202" i="5"/>
  <c r="BA2202" i="5" s="1"/>
  <c r="BC2186" i="5"/>
  <c r="BA2186" i="5" s="1"/>
  <c r="BC2194" i="5"/>
  <c r="BA2194" i="5" s="1"/>
  <c r="BE127" i="5"/>
  <c r="BD127" i="5"/>
  <c r="BC127" i="5"/>
  <c r="BA127" i="5" s="1"/>
  <c r="BE134" i="5"/>
  <c r="BD134" i="5"/>
  <c r="BE133" i="5"/>
  <c r="BD133" i="5"/>
  <c r="BE136" i="5"/>
  <c r="BD136" i="5"/>
  <c r="BE170" i="5"/>
  <c r="BD170" i="5"/>
  <c r="BC170" i="5"/>
  <c r="BA170" i="5" s="1"/>
  <c r="BE600" i="5"/>
  <c r="BD600" i="5"/>
  <c r="BC600" i="5"/>
  <c r="BA600" i="5" s="1"/>
  <c r="BE857" i="5"/>
  <c r="BD857" i="5"/>
  <c r="BC857" i="5"/>
  <c r="BA857" i="5" s="1"/>
  <c r="BE1016" i="5"/>
  <c r="BD1016" i="5"/>
  <c r="BC1016" i="5"/>
  <c r="BA1016" i="5" s="1"/>
  <c r="BE197" i="5"/>
  <c r="BE193" i="5"/>
  <c r="BD197" i="5"/>
  <c r="BD193" i="5"/>
  <c r="BD198" i="5"/>
  <c r="BE196" i="5"/>
  <c r="BD196" i="5"/>
  <c r="BE195" i="5"/>
  <c r="BE200" i="5"/>
  <c r="BD195" i="5"/>
  <c r="BD199" i="5"/>
  <c r="BE192" i="5"/>
  <c r="BE198" i="5"/>
  <c r="BD192" i="5"/>
  <c r="BD200" i="5"/>
  <c r="BE199" i="5"/>
  <c r="BE194" i="5"/>
  <c r="BD194" i="5"/>
  <c r="BC197" i="5"/>
  <c r="BA197" i="5" s="1"/>
  <c r="BC193" i="5"/>
  <c r="BA193" i="5" s="1"/>
  <c r="BC199" i="5"/>
  <c r="BA199" i="5" s="1"/>
  <c r="BC195" i="5"/>
  <c r="BA195" i="5" s="1"/>
  <c r="BD231" i="5"/>
  <c r="BE231" i="5"/>
  <c r="BC231" i="5"/>
  <c r="BA231" i="5" s="1"/>
  <c r="BD274" i="5"/>
  <c r="BE274" i="5"/>
  <c r="BC274" i="5"/>
  <c r="BA274" i="5" s="1"/>
  <c r="BE465" i="5"/>
  <c r="BD465" i="5"/>
  <c r="BC465" i="5"/>
  <c r="BA465" i="5" s="1"/>
  <c r="BA545" i="5"/>
  <c r="BD1073" i="5"/>
  <c r="BE1073" i="5"/>
  <c r="BC1073" i="5"/>
  <c r="BA1073" i="5" s="1"/>
  <c r="BE77" i="5"/>
  <c r="BD77" i="5"/>
  <c r="BC85" i="5"/>
  <c r="BA85" i="5" s="1"/>
  <c r="BC108" i="5"/>
  <c r="BA108" i="5" s="1"/>
  <c r="BE129" i="5"/>
  <c r="BD129" i="5"/>
  <c r="BC134" i="5"/>
  <c r="BA134" i="5" s="1"/>
  <c r="BD1152" i="5"/>
  <c r="BD697" i="5"/>
  <c r="BE694" i="5"/>
  <c r="BE1152" i="5"/>
  <c r="BE535" i="5"/>
  <c r="BD535" i="5"/>
  <c r="BE697" i="5"/>
  <c r="BD694" i="5"/>
  <c r="BE138" i="5"/>
  <c r="BD138" i="5"/>
  <c r="BC1511" i="5"/>
  <c r="BA1511" i="5" s="1"/>
  <c r="BC1152" i="5"/>
  <c r="BA1152" i="5" s="1"/>
  <c r="BC697" i="5"/>
  <c r="BA697" i="5" s="1"/>
  <c r="BC694" i="5"/>
  <c r="BA694" i="5" s="1"/>
  <c r="BC535" i="5"/>
  <c r="BA535" i="5" s="1"/>
  <c r="BD708" i="5"/>
  <c r="BE144" i="5"/>
  <c r="BD144" i="5"/>
  <c r="BE708" i="5"/>
  <c r="BC708" i="5"/>
  <c r="BA708" i="5" s="1"/>
  <c r="BD720" i="5"/>
  <c r="BE720" i="5"/>
  <c r="BE160" i="5"/>
  <c r="BD160" i="5"/>
  <c r="BE159" i="5"/>
  <c r="BD159" i="5"/>
  <c r="BC196" i="5"/>
  <c r="BA196" i="5" s="1"/>
  <c r="BA361" i="5"/>
  <c r="BE400" i="5"/>
  <c r="BD400" i="5"/>
  <c r="BE401" i="5"/>
  <c r="BD401" i="5"/>
  <c r="BC400" i="5"/>
  <c r="BA400" i="5" s="1"/>
  <c r="BC401" i="5"/>
  <c r="BA401" i="5" s="1"/>
  <c r="BA516" i="5"/>
  <c r="BE564" i="5"/>
  <c r="BD564" i="5"/>
  <c r="BC564" i="5"/>
  <c r="BA564" i="5" s="1"/>
  <c r="BE609" i="5"/>
  <c r="BD609" i="5"/>
  <c r="BC609" i="5"/>
  <c r="BA609" i="5" s="1"/>
  <c r="BC620" i="5"/>
  <c r="BA620" i="5" s="1"/>
  <c r="BA876" i="5"/>
  <c r="BA917" i="5"/>
  <c r="BE1950" i="5"/>
  <c r="BD1950" i="5"/>
  <c r="BE2144" i="5"/>
  <c r="BE1949" i="5"/>
  <c r="BD2144" i="5"/>
  <c r="BD1949" i="5"/>
  <c r="BE2143" i="5"/>
  <c r="BE1955" i="5"/>
  <c r="BD2143" i="5"/>
  <c r="BD1691" i="5"/>
  <c r="BD1657" i="5"/>
  <c r="BE1787" i="5"/>
  <c r="BE1690" i="5"/>
  <c r="BE1548" i="5"/>
  <c r="BD1787" i="5"/>
  <c r="BD1690" i="5"/>
  <c r="BD1548" i="5"/>
  <c r="BE1900" i="5"/>
  <c r="BE1524" i="5"/>
  <c r="BD1900" i="5"/>
  <c r="BD1524" i="5"/>
  <c r="BD1955" i="5"/>
  <c r="BD1124" i="5"/>
  <c r="BD1120" i="5"/>
  <c r="BD1100" i="5"/>
  <c r="BD1087" i="5"/>
  <c r="BD900" i="5"/>
  <c r="BD705" i="5"/>
  <c r="BD672" i="5"/>
  <c r="BE1123" i="5"/>
  <c r="BE1119" i="5"/>
  <c r="BE1052" i="5"/>
  <c r="BE1048" i="5"/>
  <c r="BE962" i="5"/>
  <c r="BE792" i="5"/>
  <c r="BE712" i="5"/>
  <c r="BE702" i="5"/>
  <c r="BD1123" i="5"/>
  <c r="BD1119" i="5"/>
  <c r="BD1052" i="5"/>
  <c r="BD1048" i="5"/>
  <c r="BE1122" i="5"/>
  <c r="BE1118" i="5"/>
  <c r="BE1102" i="5"/>
  <c r="BE1089" i="5"/>
  <c r="BE1051" i="5"/>
  <c r="BE1042" i="5"/>
  <c r="BE961" i="5"/>
  <c r="BE941" i="5"/>
  <c r="BE896" i="5"/>
  <c r="BD1122" i="5"/>
  <c r="BD1118" i="5"/>
  <c r="BD1102" i="5"/>
  <c r="BD1089" i="5"/>
  <c r="BD1051" i="5"/>
  <c r="BD1042" i="5"/>
  <c r="BD961" i="5"/>
  <c r="BD941" i="5"/>
  <c r="BD896" i="5"/>
  <c r="BE1657" i="5"/>
  <c r="BD1180" i="5"/>
  <c r="BD1121" i="5"/>
  <c r="BD1117" i="5"/>
  <c r="BD1101" i="5"/>
  <c r="BD1088" i="5"/>
  <c r="BD958" i="5"/>
  <c r="BE1124" i="5"/>
  <c r="BE1120" i="5"/>
  <c r="BE1100" i="5"/>
  <c r="BE1087" i="5"/>
  <c r="BD962" i="5"/>
  <c r="BE958" i="5"/>
  <c r="BD712" i="5"/>
  <c r="BE1180" i="5"/>
  <c r="BE1088" i="5"/>
  <c r="BE705" i="5"/>
  <c r="BE1691" i="5"/>
  <c r="BE900" i="5"/>
  <c r="BD702" i="5"/>
  <c r="BE1117" i="5"/>
  <c r="BE1101" i="5"/>
  <c r="BE672" i="5"/>
  <c r="BE1121" i="5"/>
  <c r="BD792" i="5"/>
  <c r="BD2142" i="5"/>
  <c r="BH2142" i="5" s="1"/>
  <c r="BG2142" i="5" s="1"/>
  <c r="BB2142" i="5" s="1"/>
  <c r="BA2142" i="5" s="1"/>
  <c r="BC1955" i="5"/>
  <c r="BA1955" i="5" s="1"/>
  <c r="BC2144" i="5"/>
  <c r="BA2144" i="5" s="1"/>
  <c r="BC1950" i="5"/>
  <c r="BA1950" i="5" s="1"/>
  <c r="BD2154" i="5"/>
  <c r="BH2154" i="5" s="1"/>
  <c r="BG2154" i="5" s="1"/>
  <c r="BB2154" i="5" s="1"/>
  <c r="BA2154" i="5" s="1"/>
  <c r="BD2153" i="5"/>
  <c r="BH2153" i="5" s="1"/>
  <c r="BG2153" i="5" s="1"/>
  <c r="BB2153" i="5" s="1"/>
  <c r="BA2153" i="5" s="1"/>
  <c r="BC1123" i="5"/>
  <c r="BA1123" i="5" s="1"/>
  <c r="BC1118" i="5"/>
  <c r="BA1118" i="5" s="1"/>
  <c r="BC1100" i="5"/>
  <c r="BA1100" i="5" s="1"/>
  <c r="BC1787" i="5"/>
  <c r="BA1787" i="5" s="1"/>
  <c r="BC1548" i="5"/>
  <c r="BA1548" i="5" s="1"/>
  <c r="BC1124" i="5"/>
  <c r="BA1124" i="5" s="1"/>
  <c r="BC1121" i="5"/>
  <c r="BA1121" i="5" s="1"/>
  <c r="BC2143" i="5"/>
  <c r="BA2143" i="5" s="1"/>
  <c r="BC1900" i="5"/>
  <c r="BA1900" i="5" s="1"/>
  <c r="BC1690" i="5"/>
  <c r="BA1690" i="5" s="1"/>
  <c r="BC1949" i="5"/>
  <c r="BA1949" i="5" s="1"/>
  <c r="BC1657" i="5"/>
  <c r="BA1657" i="5" s="1"/>
  <c r="BC1120" i="5"/>
  <c r="BA1120" i="5" s="1"/>
  <c r="BC1102" i="5"/>
  <c r="BA1102" i="5" s="1"/>
  <c r="BC1042" i="5"/>
  <c r="BA1042" i="5" s="1"/>
  <c r="BC961" i="5"/>
  <c r="BA961" i="5" s="1"/>
  <c r="BC941" i="5"/>
  <c r="BA941" i="5" s="1"/>
  <c r="BC792" i="5"/>
  <c r="BA792" i="5" s="1"/>
  <c r="BC1122" i="5"/>
  <c r="BA1122" i="5" s="1"/>
  <c r="BC705" i="5"/>
  <c r="BA705" i="5" s="1"/>
  <c r="BC672" i="5"/>
  <c r="BA672" i="5" s="1"/>
  <c r="BC1691" i="5"/>
  <c r="BA1691" i="5" s="1"/>
  <c r="BC1524" i="5"/>
  <c r="BA1524" i="5" s="1"/>
  <c r="BC1051" i="5"/>
  <c r="BA1051" i="5" s="1"/>
  <c r="BC962" i="5"/>
  <c r="BA962" i="5" s="1"/>
  <c r="BC958" i="5"/>
  <c r="BA958" i="5" s="1"/>
  <c r="BC1101" i="5"/>
  <c r="BA1101" i="5" s="1"/>
  <c r="BC1088" i="5"/>
  <c r="BA1088" i="5" s="1"/>
  <c r="BC1048" i="5"/>
  <c r="BA1048" i="5" s="1"/>
  <c r="BC702" i="5"/>
  <c r="BA702" i="5" s="1"/>
  <c r="BC1089" i="5"/>
  <c r="BA1089" i="5" s="1"/>
  <c r="BC1087" i="5"/>
  <c r="BA1087" i="5" s="1"/>
  <c r="BC712" i="5"/>
  <c r="BA712" i="5" s="1"/>
  <c r="BE58" i="5"/>
  <c r="BD58" i="5"/>
  <c r="BE56" i="5"/>
  <c r="BD56" i="5"/>
  <c r="BE57" i="5"/>
  <c r="BD57" i="5"/>
  <c r="BC58" i="5"/>
  <c r="BA58" i="5" s="1"/>
  <c r="BC142" i="5"/>
  <c r="BA142" i="5" s="1"/>
  <c r="BE150" i="5"/>
  <c r="BD150" i="5"/>
  <c r="BC160" i="5"/>
  <c r="BA160" i="5" s="1"/>
  <c r="BC178" i="5"/>
  <c r="BA178" i="5" s="1"/>
  <c r="BC181" i="5"/>
  <c r="BA181" i="5" s="1"/>
  <c r="BA184" i="5"/>
  <c r="BA244" i="5"/>
  <c r="BA343" i="5"/>
  <c r="BD395" i="5"/>
  <c r="BE395" i="5"/>
  <c r="BC395" i="5"/>
  <c r="BA395" i="5" s="1"/>
  <c r="BA440" i="5"/>
  <c r="BE479" i="5"/>
  <c r="BD479" i="5"/>
  <c r="BC479" i="5"/>
  <c r="BA479" i="5" s="1"/>
  <c r="BE546" i="5"/>
  <c r="BE542" i="5"/>
  <c r="BD546" i="5"/>
  <c r="BD542" i="5"/>
  <c r="BD549" i="5"/>
  <c r="BD545" i="5"/>
  <c r="BD541" i="5"/>
  <c r="BE544" i="5"/>
  <c r="BE540" i="5"/>
  <c r="BE547" i="5"/>
  <c r="BE543" i="5"/>
  <c r="BE539" i="5"/>
  <c r="BD547" i="5"/>
  <c r="BD543" i="5"/>
  <c r="BD539" i="5"/>
  <c r="BE549" i="5"/>
  <c r="BE545" i="5"/>
  <c r="BD540" i="5"/>
  <c r="BD544" i="5"/>
  <c r="BE541" i="5"/>
  <c r="BC541" i="5"/>
  <c r="BA541" i="5" s="1"/>
  <c r="BC544" i="5"/>
  <c r="BA544" i="5" s="1"/>
  <c r="BC547" i="5"/>
  <c r="BA547" i="5" s="1"/>
  <c r="BC539" i="5"/>
  <c r="BA539" i="5" s="1"/>
  <c r="BC542" i="5"/>
  <c r="BA542" i="5" s="1"/>
  <c r="BC549" i="5"/>
  <c r="BA549" i="5" s="1"/>
  <c r="BC543" i="5"/>
  <c r="BA543" i="5" s="1"/>
  <c r="BC546" i="5"/>
  <c r="BA546" i="5" s="1"/>
  <c r="BE550" i="5"/>
  <c r="BD550" i="5"/>
  <c r="BC550" i="5"/>
  <c r="BA550" i="5" s="1"/>
  <c r="BA598" i="5"/>
  <c r="BE619" i="5"/>
  <c r="BD619" i="5"/>
  <c r="BC619" i="5"/>
  <c r="BA619" i="5" s="1"/>
  <c r="BE747" i="5"/>
  <c r="BD747" i="5"/>
  <c r="BC747" i="5"/>
  <c r="BA747" i="5" s="1"/>
  <c r="BE975" i="5"/>
  <c r="BD975" i="5"/>
  <c r="BC975" i="5"/>
  <c r="BA975" i="5" s="1"/>
  <c r="BC2197" i="5"/>
  <c r="BA2197" i="5" s="1"/>
  <c r="BC133" i="5"/>
  <c r="BA133" i="5" s="1"/>
  <c r="BC136" i="5"/>
  <c r="BA136" i="5" s="1"/>
  <c r="BE155" i="5"/>
  <c r="BD155" i="5"/>
  <c r="BC198" i="5"/>
  <c r="BA198" i="5" s="1"/>
  <c r="BA212" i="5"/>
  <c r="BD255" i="5"/>
  <c r="BE255" i="5"/>
  <c r="BC255" i="5"/>
  <c r="BA255" i="5" s="1"/>
  <c r="BA304" i="5"/>
  <c r="BA419" i="5"/>
  <c r="BA484" i="5"/>
  <c r="BE497" i="5"/>
  <c r="BD497" i="5"/>
  <c r="BC497" i="5"/>
  <c r="BA497" i="5" s="1"/>
  <c r="BE515" i="5"/>
  <c r="BD515" i="5"/>
  <c r="BC515" i="5"/>
  <c r="BA515" i="5" s="1"/>
  <c r="BA548" i="5"/>
  <c r="BA585" i="5"/>
  <c r="BD632" i="5"/>
  <c r="BD628" i="5"/>
  <c r="BD624" i="5"/>
  <c r="BD620" i="5"/>
  <c r="BD616" i="5"/>
  <c r="BD612" i="5"/>
  <c r="BD608" i="5"/>
  <c r="BE607" i="5"/>
  <c r="BE634" i="5"/>
  <c r="BE630" i="5"/>
  <c r="BE626" i="5"/>
  <c r="BE622" i="5"/>
  <c r="BE618" i="5"/>
  <c r="BE614" i="5"/>
  <c r="BE610" i="5"/>
  <c r="BD634" i="5"/>
  <c r="BD630" i="5"/>
  <c r="BD626" i="5"/>
  <c r="BD622" i="5"/>
  <c r="BD618" i="5"/>
  <c r="BD614" i="5"/>
  <c r="BD610" i="5"/>
  <c r="BE628" i="5"/>
  <c r="BE620" i="5"/>
  <c r="BE612" i="5"/>
  <c r="BD607" i="5"/>
  <c r="BE632" i="5"/>
  <c r="BE624" i="5"/>
  <c r="BE608" i="5"/>
  <c r="BE616" i="5"/>
  <c r="BC628" i="5"/>
  <c r="BA628" i="5" s="1"/>
  <c r="BC612" i="5"/>
  <c r="BA612" i="5" s="1"/>
  <c r="BC622" i="5"/>
  <c r="BA622" i="5" s="1"/>
  <c r="BC632" i="5"/>
  <c r="BA632" i="5" s="1"/>
  <c r="BC616" i="5"/>
  <c r="BA616" i="5" s="1"/>
  <c r="BC626" i="5"/>
  <c r="BA626" i="5" s="1"/>
  <c r="BC610" i="5"/>
  <c r="BA610" i="5" s="1"/>
  <c r="BC607" i="5"/>
  <c r="BA607" i="5" s="1"/>
  <c r="BC624" i="5"/>
  <c r="BA624" i="5" s="1"/>
  <c r="BC608" i="5"/>
  <c r="BA608" i="5" s="1"/>
  <c r="BC634" i="5"/>
  <c r="BA634" i="5" s="1"/>
  <c r="BC618" i="5"/>
  <c r="BA618" i="5" s="1"/>
  <c r="BE625" i="5"/>
  <c r="BD625" i="5"/>
  <c r="BC625" i="5"/>
  <c r="BA625" i="5" s="1"/>
  <c r="BA910" i="5"/>
  <c r="BD1050" i="5"/>
  <c r="BE1050" i="5"/>
  <c r="BC1050" i="5"/>
  <c r="BA1050" i="5" s="1"/>
  <c r="BD1571" i="5"/>
  <c r="BE1574" i="5"/>
  <c r="BD1574" i="5"/>
  <c r="BE1577" i="5"/>
  <c r="BE1573" i="5"/>
  <c r="BD1577" i="5"/>
  <c r="BD1573" i="5"/>
  <c r="BE1576" i="5"/>
  <c r="BE1572" i="5"/>
  <c r="BD1576" i="5"/>
  <c r="BD1572" i="5"/>
  <c r="BE1571" i="5"/>
  <c r="BC1573" i="5"/>
  <c r="BA1573" i="5" s="1"/>
  <c r="BC1577" i="5"/>
  <c r="BA1577" i="5" s="1"/>
  <c r="BC1571" i="5"/>
  <c r="BA1571" i="5" s="1"/>
  <c r="BC1574" i="5"/>
  <c r="BA1574" i="5" s="1"/>
  <c r="BC1576" i="5"/>
  <c r="BA1576" i="5" s="1"/>
  <c r="BC1572" i="5"/>
  <c r="BA1572" i="5" s="1"/>
  <c r="BE2637" i="5"/>
  <c r="BD2637" i="5"/>
  <c r="BC2637" i="5"/>
  <c r="BA2637" i="5" s="1"/>
  <c r="BE65" i="5"/>
  <c r="BD65" i="5"/>
  <c r="BE66" i="5"/>
  <c r="BD66" i="5"/>
  <c r="BE2215" i="5"/>
  <c r="BE2211" i="5"/>
  <c r="BD2215" i="5"/>
  <c r="BD2211" i="5"/>
  <c r="BE2214" i="5"/>
  <c r="BE2210" i="5"/>
  <c r="BD2214" i="5"/>
  <c r="BD2210" i="5"/>
  <c r="BE2217" i="5"/>
  <c r="BE2213" i="5"/>
  <c r="BE2209" i="5"/>
  <c r="BE2216" i="5"/>
  <c r="BE2212" i="5"/>
  <c r="BE2208" i="5"/>
  <c r="BD2217" i="5"/>
  <c r="BD2216" i="5"/>
  <c r="BD2213" i="5"/>
  <c r="BD2212" i="5"/>
  <c r="BD2209" i="5"/>
  <c r="BD2208" i="5"/>
  <c r="BC2216" i="5"/>
  <c r="BA2216" i="5" s="1"/>
  <c r="BC2211" i="5"/>
  <c r="BA2211" i="5" s="1"/>
  <c r="BC2214" i="5"/>
  <c r="BA2214" i="5" s="1"/>
  <c r="BC2217" i="5"/>
  <c r="BA2217" i="5" s="1"/>
  <c r="BC2209" i="5"/>
  <c r="BA2209" i="5" s="1"/>
  <c r="BC2212" i="5"/>
  <c r="BA2212" i="5" s="1"/>
  <c r="BC2215" i="5"/>
  <c r="BA2215" i="5" s="1"/>
  <c r="BC2208" i="5"/>
  <c r="BA2208" i="5" s="1"/>
  <c r="BC2210" i="5"/>
  <c r="BA2210" i="5" s="1"/>
  <c r="BC2213" i="5"/>
  <c r="BA2213" i="5" s="1"/>
  <c r="BE125" i="5"/>
  <c r="BD125" i="5"/>
  <c r="BE711" i="5"/>
  <c r="BD711" i="5"/>
  <c r="BE131" i="5"/>
  <c r="BD131" i="5"/>
  <c r="BE140" i="5"/>
  <c r="BD140" i="5"/>
  <c r="BC140" i="5"/>
  <c r="BA140" i="5" s="1"/>
  <c r="BE146" i="5"/>
  <c r="BD146" i="5"/>
  <c r="BD223" i="5"/>
  <c r="BE223" i="5"/>
  <c r="BC223" i="5"/>
  <c r="BA223" i="5" s="1"/>
  <c r="BE461" i="5"/>
  <c r="BD461" i="5"/>
  <c r="BC461" i="5"/>
  <c r="BA461" i="5" s="1"/>
  <c r="BE472" i="5"/>
  <c r="BD472" i="5"/>
  <c r="BC472" i="5"/>
  <c r="BA472" i="5" s="1"/>
  <c r="BE483" i="5"/>
  <c r="BD483" i="5"/>
  <c r="BC483" i="5"/>
  <c r="BA483" i="5" s="1"/>
  <c r="BE574" i="5"/>
  <c r="BD574" i="5"/>
  <c r="BC574" i="5"/>
  <c r="BA574" i="5" s="1"/>
  <c r="BD636" i="5"/>
  <c r="BE635" i="5"/>
  <c r="BD635" i="5"/>
  <c r="BE636" i="5"/>
  <c r="BC635" i="5"/>
  <c r="BA635" i="5" s="1"/>
  <c r="BC636" i="5"/>
  <c r="BA636" i="5" s="1"/>
  <c r="BC720" i="5"/>
  <c r="BA720" i="5" s="1"/>
  <c r="BD743" i="5"/>
  <c r="BE743" i="5"/>
  <c r="BC743" i="5"/>
  <c r="BA743" i="5" s="1"/>
  <c r="BE767" i="5"/>
  <c r="BD767" i="5"/>
  <c r="BC767" i="5"/>
  <c r="BA767" i="5" s="1"/>
  <c r="BA882" i="5"/>
  <c r="BE945" i="5"/>
  <c r="BD945" i="5"/>
  <c r="BC945" i="5"/>
  <c r="BA945" i="5" s="1"/>
  <c r="BA1008" i="5"/>
  <c r="BC1119" i="5"/>
  <c r="BA1119" i="5" s="1"/>
  <c r="BE321" i="5"/>
  <c r="BE317" i="5"/>
  <c r="BE313" i="5"/>
  <c r="BD321" i="5"/>
  <c r="BD317" i="5"/>
  <c r="BD313" i="5"/>
  <c r="BD324" i="5"/>
  <c r="BD320" i="5"/>
  <c r="BD316" i="5"/>
  <c r="BD312" i="5"/>
  <c r="BD322" i="5"/>
  <c r="BD318" i="5"/>
  <c r="BD314" i="5"/>
  <c r="BE323" i="5"/>
  <c r="BE315" i="5"/>
  <c r="BD323" i="5"/>
  <c r="BD315" i="5"/>
  <c r="BE322" i="5"/>
  <c r="BE314" i="5"/>
  <c r="BE320" i="5"/>
  <c r="BE312" i="5"/>
  <c r="BE318" i="5"/>
  <c r="BE324" i="5"/>
  <c r="BE316" i="5"/>
  <c r="BE319" i="5"/>
  <c r="BD319" i="5"/>
  <c r="BE311" i="5"/>
  <c r="BD311" i="5"/>
  <c r="BE345" i="5"/>
  <c r="BE341" i="5"/>
  <c r="BE337" i="5"/>
  <c r="BE333" i="5"/>
  <c r="BD345" i="5"/>
  <c r="BD341" i="5"/>
  <c r="BD337" i="5"/>
  <c r="BD333" i="5"/>
  <c r="BD344" i="5"/>
  <c r="BD340" i="5"/>
  <c r="BD336" i="5"/>
  <c r="BD332" i="5"/>
  <c r="BD346" i="5"/>
  <c r="BD342" i="5"/>
  <c r="BD338" i="5"/>
  <c r="BD334" i="5"/>
  <c r="BE347" i="5"/>
  <c r="BE339" i="5"/>
  <c r="BE331" i="5"/>
  <c r="BD347" i="5"/>
  <c r="BD339" i="5"/>
  <c r="BD331" i="5"/>
  <c r="BE346" i="5"/>
  <c r="BE338" i="5"/>
  <c r="BE344" i="5"/>
  <c r="BE336" i="5"/>
  <c r="BE342" i="5"/>
  <c r="BE334" i="5"/>
  <c r="BE340" i="5"/>
  <c r="BE332" i="5"/>
  <c r="BE343" i="5"/>
  <c r="BD343" i="5"/>
  <c r="BE335" i="5"/>
  <c r="BD335" i="5"/>
  <c r="BE361" i="5"/>
  <c r="BE357" i="5"/>
  <c r="BD361" i="5"/>
  <c r="BD357" i="5"/>
  <c r="BD364" i="5"/>
  <c r="BD360" i="5"/>
  <c r="BD356" i="5"/>
  <c r="BD362" i="5"/>
  <c r="BD358" i="5"/>
  <c r="BE363" i="5"/>
  <c r="BD363" i="5"/>
  <c r="BE362" i="5"/>
  <c r="BE360" i="5"/>
  <c r="BE358" i="5"/>
  <c r="BE364" i="5"/>
  <c r="BE356" i="5"/>
  <c r="BE359" i="5"/>
  <c r="BD359" i="5"/>
  <c r="BE286" i="5"/>
  <c r="BD286" i="5"/>
  <c r="BC318" i="5"/>
  <c r="BA318" i="5" s="1"/>
  <c r="BC336" i="5"/>
  <c r="BA336" i="5" s="1"/>
  <c r="BC344" i="5"/>
  <c r="BA344" i="5" s="1"/>
  <c r="BC362" i="5"/>
  <c r="BA362" i="5" s="1"/>
  <c r="BC367" i="5"/>
  <c r="BA367" i="5" s="1"/>
  <c r="BC375" i="5"/>
  <c r="BA375" i="5" s="1"/>
  <c r="BE380" i="5"/>
  <c r="BD380" i="5"/>
  <c r="BE495" i="5"/>
  <c r="BD495" i="5"/>
  <c r="BC503" i="5"/>
  <c r="BA503" i="5" s="1"/>
  <c r="BE588" i="5"/>
  <c r="BD588" i="5"/>
  <c r="BE623" i="5"/>
  <c r="BD623" i="5"/>
  <c r="BD698" i="5"/>
  <c r="BE698" i="5"/>
  <c r="BD819" i="5"/>
  <c r="BE819" i="5"/>
  <c r="BE847" i="5"/>
  <c r="BD847" i="5"/>
  <c r="BE855" i="5"/>
  <c r="BD855" i="5"/>
  <c r="BD874" i="5"/>
  <c r="BE877" i="5"/>
  <c r="BE873" i="5"/>
  <c r="BE876" i="5"/>
  <c r="BE872" i="5"/>
  <c r="BD876" i="5"/>
  <c r="BD872" i="5"/>
  <c r="BD875" i="5"/>
  <c r="BD871" i="5"/>
  <c r="BE874" i="5"/>
  <c r="BD873" i="5"/>
  <c r="BD877" i="5"/>
  <c r="BE875" i="5"/>
  <c r="BE871" i="5"/>
  <c r="BC877" i="5"/>
  <c r="BA877" i="5" s="1"/>
  <c r="BE981" i="5"/>
  <c r="BE973" i="5"/>
  <c r="BD973" i="5"/>
  <c r="BD981" i="5"/>
  <c r="BD995" i="5"/>
  <c r="BE995" i="5"/>
  <c r="BD1096" i="5"/>
  <c r="BE1103" i="5"/>
  <c r="BE1099" i="5"/>
  <c r="BE1095" i="5"/>
  <c r="BD1103" i="5"/>
  <c r="BD1099" i="5"/>
  <c r="BD1095" i="5"/>
  <c r="BE1098" i="5"/>
  <c r="BE1094" i="5"/>
  <c r="BD1098" i="5"/>
  <c r="BD1094" i="5"/>
  <c r="BD1097" i="5"/>
  <c r="BD1093" i="5"/>
  <c r="BE1096" i="5"/>
  <c r="BE1097" i="5"/>
  <c r="BE1093" i="5"/>
  <c r="BC1098" i="5"/>
  <c r="BA1098" i="5" s="1"/>
  <c r="BC1094" i="5"/>
  <c r="BA1094" i="5" s="1"/>
  <c r="BD1149" i="5"/>
  <c r="BE1149" i="5"/>
  <c r="BC1149" i="5"/>
  <c r="BA1149" i="5" s="1"/>
  <c r="BD2423" i="5"/>
  <c r="BE2423" i="5"/>
  <c r="BC2423" i="5"/>
  <c r="BA2423" i="5" s="1"/>
  <c r="BC302" i="5"/>
  <c r="BA302" i="5" s="1"/>
  <c r="BC315" i="5"/>
  <c r="BA315" i="5" s="1"/>
  <c r="BC323" i="5"/>
  <c r="BA323" i="5" s="1"/>
  <c r="BC333" i="5"/>
  <c r="BA333" i="5" s="1"/>
  <c r="BC341" i="5"/>
  <c r="BA341" i="5" s="1"/>
  <c r="BC359" i="5"/>
  <c r="BA359" i="5" s="1"/>
  <c r="BE440" i="5"/>
  <c r="BE436" i="5"/>
  <c r="BE432" i="5"/>
  <c r="BE428" i="5"/>
  <c r="BE424" i="5"/>
  <c r="BE420" i="5"/>
  <c r="BE416" i="5"/>
  <c r="BE412" i="5"/>
  <c r="BE408" i="5"/>
  <c r="BE404" i="5"/>
  <c r="BD440" i="5"/>
  <c r="BD436" i="5"/>
  <c r="BD432" i="5"/>
  <c r="BD428" i="5"/>
  <c r="BD424" i="5"/>
  <c r="BD420" i="5"/>
  <c r="BD416" i="5"/>
  <c r="BD412" i="5"/>
  <c r="BD408" i="5"/>
  <c r="BD404" i="5"/>
  <c r="BD443" i="5"/>
  <c r="BD439" i="5"/>
  <c r="BD435" i="5"/>
  <c r="BD431" i="5"/>
  <c r="BD427" i="5"/>
  <c r="BD423" i="5"/>
  <c r="BD419" i="5"/>
  <c r="BD415" i="5"/>
  <c r="BD411" i="5"/>
  <c r="BD407" i="5"/>
  <c r="BD403" i="5"/>
  <c r="BE441" i="5"/>
  <c r="BE437" i="5"/>
  <c r="BE433" i="5"/>
  <c r="BE429" i="5"/>
  <c r="BE425" i="5"/>
  <c r="BE421" i="5"/>
  <c r="BE417" i="5"/>
  <c r="BE413" i="5"/>
  <c r="BE409" i="5"/>
  <c r="BE405" i="5"/>
  <c r="BD441" i="5"/>
  <c r="BD437" i="5"/>
  <c r="BD433" i="5"/>
  <c r="BD429" i="5"/>
  <c r="BD425" i="5"/>
  <c r="BD421" i="5"/>
  <c r="BD417" i="5"/>
  <c r="BD413" i="5"/>
  <c r="BD409" i="5"/>
  <c r="BD405" i="5"/>
  <c r="BE443" i="5"/>
  <c r="BD434" i="5"/>
  <c r="BE422" i="5"/>
  <c r="BE411" i="5"/>
  <c r="BD402" i="5"/>
  <c r="BE442" i="5"/>
  <c r="BE431" i="5"/>
  <c r="BD422" i="5"/>
  <c r="BE410" i="5"/>
  <c r="BD442" i="5"/>
  <c r="BE430" i="5"/>
  <c r="BE419" i="5"/>
  <c r="BD410" i="5"/>
  <c r="BE439" i="5"/>
  <c r="BD430" i="5"/>
  <c r="BE418" i="5"/>
  <c r="BE407" i="5"/>
  <c r="BE435" i="5"/>
  <c r="BD426" i="5"/>
  <c r="BE414" i="5"/>
  <c r="BE403" i="5"/>
  <c r="BE434" i="5"/>
  <c r="BE423" i="5"/>
  <c r="BD414" i="5"/>
  <c r="BE402" i="5"/>
  <c r="BE406" i="5"/>
  <c r="BD406" i="5"/>
  <c r="BE438" i="5"/>
  <c r="BD438" i="5"/>
  <c r="BE427" i="5"/>
  <c r="BE426" i="5"/>
  <c r="BD418" i="5"/>
  <c r="BE415" i="5"/>
  <c r="BC402" i="5"/>
  <c r="BA402" i="5" s="1"/>
  <c r="BC406" i="5"/>
  <c r="BA406" i="5" s="1"/>
  <c r="BC409" i="5"/>
  <c r="BA409" i="5" s="1"/>
  <c r="BC413" i="5"/>
  <c r="BA413" i="5" s="1"/>
  <c r="BC416" i="5"/>
  <c r="BA416" i="5" s="1"/>
  <c r="BC420" i="5"/>
  <c r="BA420" i="5" s="1"/>
  <c r="BC423" i="5"/>
  <c r="BA423" i="5" s="1"/>
  <c r="BC427" i="5"/>
  <c r="BA427" i="5" s="1"/>
  <c r="BC430" i="5"/>
  <c r="BA430" i="5" s="1"/>
  <c r="BC434" i="5"/>
  <c r="BA434" i="5" s="1"/>
  <c r="BC437" i="5"/>
  <c r="BA437" i="5" s="1"/>
  <c r="BC441" i="5"/>
  <c r="BA441" i="5" s="1"/>
  <c r="BC478" i="5"/>
  <c r="BA478" i="5" s="1"/>
  <c r="BC482" i="5"/>
  <c r="BA482" i="5" s="1"/>
  <c r="BD488" i="5"/>
  <c r="BE488" i="5"/>
  <c r="BC490" i="5"/>
  <c r="BA490" i="5" s="1"/>
  <c r="BC493" i="5"/>
  <c r="BA493" i="5" s="1"/>
  <c r="BC496" i="5"/>
  <c r="BA496" i="5" s="1"/>
  <c r="BE501" i="5"/>
  <c r="BD501" i="5"/>
  <c r="BD529" i="5"/>
  <c r="BE529" i="5"/>
  <c r="BD559" i="5"/>
  <c r="BE557" i="5"/>
  <c r="BD557" i="5"/>
  <c r="BE560" i="5"/>
  <c r="BE559" i="5"/>
  <c r="BE558" i="5"/>
  <c r="BE556" i="5"/>
  <c r="BD556" i="5"/>
  <c r="BD558" i="5"/>
  <c r="BD560" i="5"/>
  <c r="BD578" i="5"/>
  <c r="BE578" i="5"/>
  <c r="BD594" i="5"/>
  <c r="BE594" i="5"/>
  <c r="BD613" i="5"/>
  <c r="BE613" i="5"/>
  <c r="BD629" i="5"/>
  <c r="BE629" i="5"/>
  <c r="BD641" i="5"/>
  <c r="BE641" i="5"/>
  <c r="BE652" i="5"/>
  <c r="BD652" i="5"/>
  <c r="BD677" i="5"/>
  <c r="BE677" i="5"/>
  <c r="BC772" i="5"/>
  <c r="BA772" i="5" s="1"/>
  <c r="BD786" i="5"/>
  <c r="BE786" i="5"/>
  <c r="BC874" i="5"/>
  <c r="BA874" i="5" s="1"/>
  <c r="BD885" i="5"/>
  <c r="BE884" i="5"/>
  <c r="BE883" i="5"/>
  <c r="BD883" i="5"/>
  <c r="BD886" i="5"/>
  <c r="BD882" i="5"/>
  <c r="BE886" i="5"/>
  <c r="BD884" i="5"/>
  <c r="BE882" i="5"/>
  <c r="BE885" i="5"/>
  <c r="BC891" i="5"/>
  <c r="BA891" i="5" s="1"/>
  <c r="BC911" i="5"/>
  <c r="BA911" i="5" s="1"/>
  <c r="BC914" i="5"/>
  <c r="BA914" i="5" s="1"/>
  <c r="BC918" i="5"/>
  <c r="BA918" i="5" s="1"/>
  <c r="BC922" i="5"/>
  <c r="BA922" i="5" s="1"/>
  <c r="BC926" i="5"/>
  <c r="BA926" i="5" s="1"/>
  <c r="BD939" i="5"/>
  <c r="BE939" i="5"/>
  <c r="BD1009" i="5"/>
  <c r="BD1005" i="5"/>
  <c r="BE1008" i="5"/>
  <c r="BE1011" i="5"/>
  <c r="BE1007" i="5"/>
  <c r="BD1011" i="5"/>
  <c r="BD1007" i="5"/>
  <c r="BD1010" i="5"/>
  <c r="BD1006" i="5"/>
  <c r="BE1009" i="5"/>
  <c r="BD1008" i="5"/>
  <c r="BE1006" i="5"/>
  <c r="BE1005" i="5"/>
  <c r="BE1010" i="5"/>
  <c r="BC1006" i="5"/>
  <c r="BA1006" i="5" s="1"/>
  <c r="BD1038" i="5"/>
  <c r="BE1038" i="5"/>
  <c r="BD1065" i="5"/>
  <c r="BE1065" i="5"/>
  <c r="BC1072" i="5"/>
  <c r="BA1072" i="5" s="1"/>
  <c r="BC1075" i="5"/>
  <c r="BA1075" i="5" s="1"/>
  <c r="BA1093" i="5"/>
  <c r="BE1216" i="5"/>
  <c r="BD1216" i="5"/>
  <c r="BC1216" i="5"/>
  <c r="BA1216" i="5" s="1"/>
  <c r="BA1205" i="5"/>
  <c r="BE1321" i="5"/>
  <c r="BD1321" i="5"/>
  <c r="BC1321" i="5"/>
  <c r="BA1321" i="5" s="1"/>
  <c r="BA1328" i="5"/>
  <c r="BA1558" i="5"/>
  <c r="BE1591" i="5"/>
  <c r="BD1591" i="5"/>
  <c r="BC1591" i="5"/>
  <c r="BA1591" i="5" s="1"/>
  <c r="BA2418" i="5"/>
  <c r="BD215" i="5"/>
  <c r="BE215" i="5"/>
  <c r="BD247" i="5"/>
  <c r="BE247" i="5"/>
  <c r="BE309" i="5"/>
  <c r="BE305" i="5"/>
  <c r="BE301" i="5"/>
  <c r="BE297" i="5"/>
  <c r="BE293" i="5"/>
  <c r="BD309" i="5"/>
  <c r="BD305" i="5"/>
  <c r="BD301" i="5"/>
  <c r="BD297" i="5"/>
  <c r="BD293" i="5"/>
  <c r="BD308" i="5"/>
  <c r="BD304" i="5"/>
  <c r="BD300" i="5"/>
  <c r="BD296" i="5"/>
  <c r="BD292" i="5"/>
  <c r="BD310" i="5"/>
  <c r="BD306" i="5"/>
  <c r="BD302" i="5"/>
  <c r="BD298" i="5"/>
  <c r="BD294" i="5"/>
  <c r="BE307" i="5"/>
  <c r="BE299" i="5"/>
  <c r="BD307" i="5"/>
  <c r="BD299" i="5"/>
  <c r="BE306" i="5"/>
  <c r="BE298" i="5"/>
  <c r="BE304" i="5"/>
  <c r="BE296" i="5"/>
  <c r="BE310" i="5"/>
  <c r="BE302" i="5"/>
  <c r="BE294" i="5"/>
  <c r="BE308" i="5"/>
  <c r="BE300" i="5"/>
  <c r="BE292" i="5"/>
  <c r="BE303" i="5"/>
  <c r="BD303" i="5"/>
  <c r="BE295" i="5"/>
  <c r="BD295" i="5"/>
  <c r="BE329" i="5"/>
  <c r="BE325" i="5"/>
  <c r="BD329" i="5"/>
  <c r="BD325" i="5"/>
  <c r="BD328" i="5"/>
  <c r="BD330" i="5"/>
  <c r="BD326" i="5"/>
  <c r="BE330" i="5"/>
  <c r="BE328" i="5"/>
  <c r="BE326" i="5"/>
  <c r="BE327" i="5"/>
  <c r="BD327" i="5"/>
  <c r="BE353" i="5"/>
  <c r="BE349" i="5"/>
  <c r="BD353" i="5"/>
  <c r="BD349" i="5"/>
  <c r="BD352" i="5"/>
  <c r="BD348" i="5"/>
  <c r="BD354" i="5"/>
  <c r="BD350" i="5"/>
  <c r="BE355" i="5"/>
  <c r="BD355" i="5"/>
  <c r="BE354" i="5"/>
  <c r="BE352" i="5"/>
  <c r="BE350" i="5"/>
  <c r="BE348" i="5"/>
  <c r="BE351" i="5"/>
  <c r="BD351" i="5"/>
  <c r="BE373" i="5"/>
  <c r="BE369" i="5"/>
  <c r="BE365" i="5"/>
  <c r="BD373" i="5"/>
  <c r="BD369" i="5"/>
  <c r="BD365" i="5"/>
  <c r="BD376" i="5"/>
  <c r="BD372" i="5"/>
  <c r="BD368" i="5"/>
  <c r="BE374" i="5"/>
  <c r="BD374" i="5"/>
  <c r="BD370" i="5"/>
  <c r="BD366" i="5"/>
  <c r="BE371" i="5"/>
  <c r="BD371" i="5"/>
  <c r="BE370" i="5"/>
  <c r="BE368" i="5"/>
  <c r="BD375" i="5"/>
  <c r="BE366" i="5"/>
  <c r="BE372" i="5"/>
  <c r="BE376" i="5"/>
  <c r="BE375" i="5"/>
  <c r="BE367" i="5"/>
  <c r="BD367" i="5"/>
  <c r="BC286" i="5"/>
  <c r="BA286" i="5" s="1"/>
  <c r="BC293" i="5"/>
  <c r="BA293" i="5" s="1"/>
  <c r="BC301" i="5"/>
  <c r="BA301" i="5" s="1"/>
  <c r="BC309" i="5"/>
  <c r="BA309" i="5" s="1"/>
  <c r="BC314" i="5"/>
  <c r="BA314" i="5" s="1"/>
  <c r="BC322" i="5"/>
  <c r="BA322" i="5" s="1"/>
  <c r="BC327" i="5"/>
  <c r="BA327" i="5" s="1"/>
  <c r="BC332" i="5"/>
  <c r="BA332" i="5" s="1"/>
  <c r="BC340" i="5"/>
  <c r="BA340" i="5" s="1"/>
  <c r="BC353" i="5"/>
  <c r="BA353" i="5" s="1"/>
  <c r="BC358" i="5"/>
  <c r="BA358" i="5" s="1"/>
  <c r="BC371" i="5"/>
  <c r="BA371" i="5" s="1"/>
  <c r="BC380" i="5"/>
  <c r="BA380" i="5" s="1"/>
  <c r="BE385" i="5"/>
  <c r="BD385" i="5"/>
  <c r="BC495" i="5"/>
  <c r="BA495" i="5" s="1"/>
  <c r="BC498" i="5"/>
  <c r="BA498" i="5" s="1"/>
  <c r="BE580" i="5"/>
  <c r="BD580" i="5"/>
  <c r="BC588" i="5"/>
  <c r="BA588" i="5" s="1"/>
  <c r="BE596" i="5"/>
  <c r="BD596" i="5"/>
  <c r="BE615" i="5"/>
  <c r="BD615" i="5"/>
  <c r="BC623" i="5"/>
  <c r="BA623" i="5" s="1"/>
  <c r="BE631" i="5"/>
  <c r="BD631" i="5"/>
  <c r="BE654" i="5"/>
  <c r="BD654" i="5"/>
  <c r="BD690" i="5"/>
  <c r="BD686" i="5"/>
  <c r="BE689" i="5"/>
  <c r="BE685" i="5"/>
  <c r="BE688" i="5"/>
  <c r="BE684" i="5"/>
  <c r="BD688" i="5"/>
  <c r="BD684" i="5"/>
  <c r="BD687" i="5"/>
  <c r="BE690" i="5"/>
  <c r="BE687" i="5"/>
  <c r="BE686" i="5"/>
  <c r="BD685" i="5"/>
  <c r="BD689" i="5"/>
  <c r="BE693" i="5"/>
  <c r="BD693" i="5"/>
  <c r="BD692" i="5"/>
  <c r="BE692" i="5"/>
  <c r="BC698" i="5"/>
  <c r="BA698" i="5" s="1"/>
  <c r="BE778" i="5"/>
  <c r="BD778" i="5"/>
  <c r="BC819" i="5"/>
  <c r="BA819" i="5" s="1"/>
  <c r="BC847" i="5"/>
  <c r="BA847" i="5" s="1"/>
  <c r="BD851" i="5"/>
  <c r="BE851" i="5"/>
  <c r="BC855" i="5"/>
  <c r="BA855" i="5" s="1"/>
  <c r="BD859" i="5"/>
  <c r="BE859" i="5"/>
  <c r="BC873" i="5"/>
  <c r="BA873" i="5" s="1"/>
  <c r="BD969" i="5"/>
  <c r="BE969" i="5"/>
  <c r="BC973" i="5"/>
  <c r="BA973" i="5" s="1"/>
  <c r="BD977" i="5"/>
  <c r="BE977" i="5"/>
  <c r="BC995" i="5"/>
  <c r="BA995" i="5" s="1"/>
  <c r="BE997" i="5"/>
  <c r="BD997" i="5"/>
  <c r="BD1027" i="5"/>
  <c r="BE1027" i="5"/>
  <c r="BE1059" i="5"/>
  <c r="BD1059" i="5"/>
  <c r="BC1059" i="5"/>
  <c r="BA1059" i="5" s="1"/>
  <c r="BC1060" i="5"/>
  <c r="BA1060" i="5" s="1"/>
  <c r="BC1103" i="5"/>
  <c r="BA1103" i="5" s="1"/>
  <c r="BD1156" i="5"/>
  <c r="BE1156" i="5"/>
  <c r="BC1156" i="5"/>
  <c r="BA1156" i="5" s="1"/>
  <c r="BE1236" i="5"/>
  <c r="BD1236" i="5"/>
  <c r="BC1236" i="5"/>
  <c r="BA1236" i="5" s="1"/>
  <c r="BE1354" i="5"/>
  <c r="BD1354" i="5"/>
  <c r="BC1354" i="5"/>
  <c r="BA1354" i="5" s="1"/>
  <c r="BE1369" i="5"/>
  <c r="BD1369" i="5"/>
  <c r="BC1369" i="5"/>
  <c r="BA1369" i="5" s="1"/>
  <c r="BE2576" i="5"/>
  <c r="BD2576" i="5"/>
  <c r="BC2576" i="5"/>
  <c r="BA2576" i="5" s="1"/>
  <c r="BE2613" i="5"/>
  <c r="BD2613" i="5"/>
  <c r="BC2613" i="5"/>
  <c r="BA2613" i="5" s="1"/>
  <c r="BE2615" i="5"/>
  <c r="BD2615" i="5"/>
  <c r="BC2615" i="5"/>
  <c r="BA2615" i="5" s="1"/>
  <c r="BE2635" i="5"/>
  <c r="BD2635" i="5"/>
  <c r="BC2635" i="5"/>
  <c r="BA2635" i="5" s="1"/>
  <c r="BC298" i="5"/>
  <c r="BA298" i="5" s="1"/>
  <c r="BC306" i="5"/>
  <c r="BA306" i="5" s="1"/>
  <c r="BC311" i="5"/>
  <c r="BA311" i="5" s="1"/>
  <c r="BC319" i="5"/>
  <c r="BA319" i="5" s="1"/>
  <c r="BC337" i="5"/>
  <c r="BA337" i="5" s="1"/>
  <c r="BC345" i="5"/>
  <c r="BA345" i="5" s="1"/>
  <c r="BC350" i="5"/>
  <c r="BA350" i="5" s="1"/>
  <c r="BC363" i="5"/>
  <c r="BA363" i="5" s="1"/>
  <c r="BC368" i="5"/>
  <c r="BA368" i="5" s="1"/>
  <c r="BC376" i="5"/>
  <c r="BA376" i="5" s="1"/>
  <c r="BE391" i="5"/>
  <c r="BD391" i="5"/>
  <c r="BC404" i="5"/>
  <c r="BA404" i="5" s="1"/>
  <c r="BC408" i="5"/>
  <c r="BA408" i="5" s="1"/>
  <c r="BC411" i="5"/>
  <c r="BA411" i="5" s="1"/>
  <c r="BC415" i="5"/>
  <c r="BA415" i="5" s="1"/>
  <c r="BC418" i="5"/>
  <c r="BA418" i="5" s="1"/>
  <c r="BC422" i="5"/>
  <c r="BA422" i="5" s="1"/>
  <c r="BC425" i="5"/>
  <c r="BA425" i="5" s="1"/>
  <c r="BC429" i="5"/>
  <c r="BA429" i="5" s="1"/>
  <c r="BC432" i="5"/>
  <c r="BA432" i="5" s="1"/>
  <c r="BC436" i="5"/>
  <c r="BA436" i="5" s="1"/>
  <c r="BC439" i="5"/>
  <c r="BA439" i="5" s="1"/>
  <c r="BC443" i="5"/>
  <c r="BA443" i="5" s="1"/>
  <c r="BD468" i="5"/>
  <c r="BE467" i="5"/>
  <c r="BD467" i="5"/>
  <c r="BE468" i="5"/>
  <c r="BC480" i="5"/>
  <c r="BA480" i="5" s="1"/>
  <c r="BE486" i="5"/>
  <c r="BD486" i="5"/>
  <c r="BC488" i="5"/>
  <c r="BA488" i="5" s="1"/>
  <c r="BC501" i="5"/>
  <c r="BA501" i="5" s="1"/>
  <c r="BD517" i="5"/>
  <c r="BE517" i="5"/>
  <c r="BC529" i="5"/>
  <c r="BA529" i="5" s="1"/>
  <c r="BC558" i="5"/>
  <c r="BA558" i="5" s="1"/>
  <c r="BC578" i="5"/>
  <c r="BA578" i="5" s="1"/>
  <c r="BD586" i="5"/>
  <c r="BE586" i="5"/>
  <c r="BC594" i="5"/>
  <c r="BA594" i="5" s="1"/>
  <c r="BE603" i="5"/>
  <c r="BD603" i="5"/>
  <c r="BD602" i="5"/>
  <c r="BE602" i="5"/>
  <c r="BC613" i="5"/>
  <c r="BA613" i="5" s="1"/>
  <c r="BD621" i="5"/>
  <c r="BE621" i="5"/>
  <c r="BC629" i="5"/>
  <c r="BA629" i="5" s="1"/>
  <c r="BC641" i="5"/>
  <c r="BA641" i="5" s="1"/>
  <c r="BC652" i="5"/>
  <c r="BA652" i="5" s="1"/>
  <c r="BC687" i="5"/>
  <c r="BA687" i="5" s="1"/>
  <c r="BC690" i="5"/>
  <c r="BA690" i="5" s="1"/>
  <c r="BE749" i="5"/>
  <c r="BD749" i="5"/>
  <c r="BC776" i="5"/>
  <c r="BA776" i="5" s="1"/>
  <c r="BC786" i="5"/>
  <c r="BA786" i="5" s="1"/>
  <c r="BD817" i="5"/>
  <c r="BE817" i="5"/>
  <c r="BC884" i="5"/>
  <c r="BA884" i="5" s="1"/>
  <c r="BC912" i="5"/>
  <c r="BA912" i="5" s="1"/>
  <c r="BC916" i="5"/>
  <c r="BA916" i="5" s="1"/>
  <c r="BC920" i="5"/>
  <c r="BA920" i="5" s="1"/>
  <c r="BC924" i="5"/>
  <c r="BA924" i="5" s="1"/>
  <c r="BC939" i="5"/>
  <c r="BA939" i="5" s="1"/>
  <c r="BD983" i="5"/>
  <c r="BD984" i="5"/>
  <c r="BE984" i="5"/>
  <c r="BE983" i="5"/>
  <c r="BC1005" i="5"/>
  <c r="BA1005" i="5" s="1"/>
  <c r="BC1010" i="5"/>
  <c r="BA1010" i="5" s="1"/>
  <c r="BC1038" i="5"/>
  <c r="BA1038" i="5" s="1"/>
  <c r="BD1061" i="5"/>
  <c r="BE1061" i="5"/>
  <c r="BC1065" i="5"/>
  <c r="BA1065" i="5" s="1"/>
  <c r="BD1104" i="5"/>
  <c r="BE1104" i="5"/>
  <c r="BE1641" i="5"/>
  <c r="BD1641" i="5"/>
  <c r="BC1641" i="5"/>
  <c r="BA1641" i="5" s="1"/>
  <c r="BE1669" i="5"/>
  <c r="BD1669" i="5"/>
  <c r="BC1669" i="5"/>
  <c r="BA1669" i="5" s="1"/>
  <c r="BD1886" i="5"/>
  <c r="BD1882" i="5"/>
  <c r="BE1885" i="5"/>
  <c r="BD1885" i="5"/>
  <c r="BE1883" i="5"/>
  <c r="BD1883" i="5"/>
  <c r="BE1882" i="5"/>
  <c r="BE1886" i="5"/>
  <c r="BC1885" i="5"/>
  <c r="BA1885" i="5" s="1"/>
  <c r="BC1882" i="5"/>
  <c r="BA1882" i="5" s="1"/>
  <c r="BC1886" i="5"/>
  <c r="BA1886" i="5" s="1"/>
  <c r="BC1883" i="5"/>
  <c r="BA1883" i="5" s="1"/>
  <c r="BE503" i="5"/>
  <c r="BE489" i="5"/>
  <c r="BE485" i="5"/>
  <c r="BD503" i="5"/>
  <c r="BD489" i="5"/>
  <c r="BD485" i="5"/>
  <c r="BD502" i="5"/>
  <c r="BD498" i="5"/>
  <c r="BD494" i="5"/>
  <c r="BD484" i="5"/>
  <c r="BD480" i="5"/>
  <c r="BE500" i="5"/>
  <c r="BE496" i="5"/>
  <c r="BE490" i="5"/>
  <c r="BE482" i="5"/>
  <c r="BE478" i="5"/>
  <c r="BD500" i="5"/>
  <c r="BD496" i="5"/>
  <c r="BD490" i="5"/>
  <c r="BD482" i="5"/>
  <c r="BD478" i="5"/>
  <c r="BE494" i="5"/>
  <c r="BE493" i="5"/>
  <c r="BE480" i="5"/>
  <c r="BD493" i="5"/>
  <c r="BD487" i="5"/>
  <c r="BE498" i="5"/>
  <c r="BE484" i="5"/>
  <c r="BE148" i="5"/>
  <c r="BD148" i="5"/>
  <c r="BE502" i="5"/>
  <c r="BE487" i="5"/>
  <c r="BE157" i="5"/>
  <c r="BD157" i="5"/>
  <c r="BE164" i="5"/>
  <c r="BD164" i="5"/>
  <c r="BE165" i="5"/>
  <c r="BD165" i="5"/>
  <c r="BE166" i="5"/>
  <c r="BD166" i="5"/>
  <c r="BC166" i="5"/>
  <c r="BA166" i="5" s="1"/>
  <c r="BE260" i="5"/>
  <c r="BE256" i="5"/>
  <c r="BE252" i="5"/>
  <c r="BE248" i="5"/>
  <c r="BE244" i="5"/>
  <c r="BE240" i="5"/>
  <c r="BE236" i="5"/>
  <c r="BE232" i="5"/>
  <c r="BE228" i="5"/>
  <c r="BE224" i="5"/>
  <c r="BE220" i="5"/>
  <c r="BE216" i="5"/>
  <c r="BE212" i="5"/>
  <c r="BD260" i="5"/>
  <c r="BD256" i="5"/>
  <c r="BD252" i="5"/>
  <c r="BD248" i="5"/>
  <c r="BD244" i="5"/>
  <c r="BD240" i="5"/>
  <c r="BD236" i="5"/>
  <c r="BD232" i="5"/>
  <c r="BD228" i="5"/>
  <c r="BD224" i="5"/>
  <c r="BD220" i="5"/>
  <c r="BD216" i="5"/>
  <c r="BD212" i="5"/>
  <c r="BD259" i="5"/>
  <c r="BD251" i="5"/>
  <c r="BD243" i="5"/>
  <c r="BD235" i="5"/>
  <c r="BD227" i="5"/>
  <c r="BD219" i="5"/>
  <c r="BD257" i="5"/>
  <c r="BD253" i="5"/>
  <c r="BD249" i="5"/>
  <c r="BD245" i="5"/>
  <c r="BD241" i="5"/>
  <c r="BD237" i="5"/>
  <c r="BD233" i="5"/>
  <c r="BD229" i="5"/>
  <c r="BD225" i="5"/>
  <c r="BD221" i="5"/>
  <c r="BD217" i="5"/>
  <c r="BD213" i="5"/>
  <c r="BE254" i="5"/>
  <c r="BE246" i="5"/>
  <c r="BE238" i="5"/>
  <c r="BE230" i="5"/>
  <c r="BE222" i="5"/>
  <c r="BE214" i="5"/>
  <c r="BD254" i="5"/>
  <c r="BD246" i="5"/>
  <c r="BD238" i="5"/>
  <c r="BD230" i="5"/>
  <c r="BD222" i="5"/>
  <c r="BD214" i="5"/>
  <c r="BE253" i="5"/>
  <c r="BE245" i="5"/>
  <c r="BE237" i="5"/>
  <c r="BE229" i="5"/>
  <c r="BE221" i="5"/>
  <c r="BE213" i="5"/>
  <c r="BE259" i="5"/>
  <c r="BE251" i="5"/>
  <c r="BE243" i="5"/>
  <c r="BE235" i="5"/>
  <c r="BE227" i="5"/>
  <c r="BE219" i="5"/>
  <c r="BE257" i="5"/>
  <c r="BE249" i="5"/>
  <c r="BE241" i="5"/>
  <c r="BE233" i="5"/>
  <c r="BE225" i="5"/>
  <c r="BE217" i="5"/>
  <c r="BE258" i="5"/>
  <c r="BE226" i="5"/>
  <c r="BD258" i="5"/>
  <c r="BD226" i="5"/>
  <c r="BE250" i="5"/>
  <c r="BE218" i="5"/>
  <c r="BD250" i="5"/>
  <c r="BD218" i="5"/>
  <c r="BE242" i="5"/>
  <c r="BD242" i="5"/>
  <c r="BE234" i="5"/>
  <c r="BD234" i="5"/>
  <c r="BC216" i="5"/>
  <c r="BA216" i="5" s="1"/>
  <c r="BC220" i="5"/>
  <c r="BA220" i="5" s="1"/>
  <c r="BC227" i="5"/>
  <c r="BA227" i="5" s="1"/>
  <c r="BC230" i="5"/>
  <c r="BA230" i="5" s="1"/>
  <c r="BC234" i="5"/>
  <c r="BA234" i="5" s="1"/>
  <c r="BC237" i="5"/>
  <c r="BA237" i="5" s="1"/>
  <c r="BD239" i="5"/>
  <c r="BE239" i="5"/>
  <c r="BC241" i="5"/>
  <c r="BA241" i="5" s="1"/>
  <c r="BC248" i="5"/>
  <c r="BA248" i="5" s="1"/>
  <c r="BC252" i="5"/>
  <c r="BA252" i="5" s="1"/>
  <c r="BC259" i="5"/>
  <c r="BA259" i="5" s="1"/>
  <c r="BC295" i="5"/>
  <c r="BA295" i="5" s="1"/>
  <c r="BC303" i="5"/>
  <c r="BA303" i="5" s="1"/>
  <c r="BC316" i="5"/>
  <c r="BA316" i="5" s="1"/>
  <c r="BC324" i="5"/>
  <c r="BA324" i="5" s="1"/>
  <c r="BC329" i="5"/>
  <c r="BA329" i="5" s="1"/>
  <c r="BC334" i="5"/>
  <c r="BA334" i="5" s="1"/>
  <c r="BC342" i="5"/>
  <c r="BA342" i="5" s="1"/>
  <c r="BC355" i="5"/>
  <c r="BA355" i="5" s="1"/>
  <c r="BC360" i="5"/>
  <c r="BA360" i="5" s="1"/>
  <c r="BC365" i="5"/>
  <c r="BA365" i="5" s="1"/>
  <c r="BC373" i="5"/>
  <c r="BA373" i="5" s="1"/>
  <c r="BC494" i="5"/>
  <c r="BA494" i="5" s="1"/>
  <c r="BE499" i="5"/>
  <c r="BD499" i="5"/>
  <c r="BE518" i="5"/>
  <c r="BE514" i="5"/>
  <c r="BD518" i="5"/>
  <c r="BD514" i="5"/>
  <c r="BE520" i="5"/>
  <c r="BE516" i="5"/>
  <c r="BE512" i="5"/>
  <c r="BE519" i="5"/>
  <c r="BE511" i="5"/>
  <c r="BD519" i="5"/>
  <c r="BD511" i="5"/>
  <c r="BD520" i="5"/>
  <c r="BD516" i="5"/>
  <c r="BD512" i="5"/>
  <c r="BD576" i="5"/>
  <c r="BE576" i="5"/>
  <c r="BE592" i="5"/>
  <c r="BD592" i="5"/>
  <c r="BE611" i="5"/>
  <c r="BD611" i="5"/>
  <c r="BE627" i="5"/>
  <c r="BD627" i="5"/>
  <c r="BC684" i="5"/>
  <c r="BA684" i="5" s="1"/>
  <c r="BC693" i="5"/>
  <c r="BA693" i="5" s="1"/>
  <c r="BE699" i="5"/>
  <c r="BD699" i="5"/>
  <c r="BD853" i="5"/>
  <c r="BE853" i="5"/>
  <c r="BC875" i="5"/>
  <c r="BA875" i="5" s="1"/>
  <c r="BD971" i="5"/>
  <c r="BE971" i="5"/>
  <c r="BE980" i="5"/>
  <c r="BD980" i="5"/>
  <c r="BD979" i="5"/>
  <c r="BE979" i="5"/>
  <c r="BC981" i="5"/>
  <c r="BA981" i="5" s="1"/>
  <c r="BD994" i="5"/>
  <c r="BE993" i="5"/>
  <c r="BE996" i="5"/>
  <c r="BE992" i="5"/>
  <c r="BD996" i="5"/>
  <c r="BD992" i="5"/>
  <c r="BE994" i="5"/>
  <c r="BD993" i="5"/>
  <c r="BC994" i="5"/>
  <c r="BA994" i="5" s="1"/>
  <c r="BC1007" i="5"/>
  <c r="BA1007" i="5" s="1"/>
  <c r="BD1049" i="5"/>
  <c r="BD1045" i="5"/>
  <c r="BE1044" i="5"/>
  <c r="BE1047" i="5"/>
  <c r="BD1047" i="5"/>
  <c r="BD1046" i="5"/>
  <c r="BE1049" i="5"/>
  <c r="BE1045" i="5"/>
  <c r="BE1046" i="5"/>
  <c r="BD1044" i="5"/>
  <c r="BD1076" i="5"/>
  <c r="BD1072" i="5"/>
  <c r="BD1068" i="5"/>
  <c r="BD1064" i="5"/>
  <c r="BD1060" i="5"/>
  <c r="BD1056" i="5"/>
  <c r="BE1075" i="5"/>
  <c r="BD1075" i="5"/>
  <c r="BE1074" i="5"/>
  <c r="BE1070" i="5"/>
  <c r="BE1066" i="5"/>
  <c r="BE1062" i="5"/>
  <c r="BE1058" i="5"/>
  <c r="BD1074" i="5"/>
  <c r="BD1070" i="5"/>
  <c r="BD1066" i="5"/>
  <c r="BD1062" i="5"/>
  <c r="BD1058" i="5"/>
  <c r="BD1057" i="5"/>
  <c r="BE1076" i="5"/>
  <c r="BE1072" i="5"/>
  <c r="BE1068" i="5"/>
  <c r="BE1064" i="5"/>
  <c r="BE1060" i="5"/>
  <c r="BE1056" i="5"/>
  <c r="BE1057" i="5"/>
  <c r="BC1062" i="5"/>
  <c r="BA1062" i="5" s="1"/>
  <c r="BC1066" i="5"/>
  <c r="BA1066" i="5" s="1"/>
  <c r="BC1057" i="5"/>
  <c r="BA1057" i="5" s="1"/>
  <c r="BD1069" i="5"/>
  <c r="BE1069" i="5"/>
  <c r="BC1070" i="5"/>
  <c r="BA1070" i="5" s="1"/>
  <c r="BC1076" i="5"/>
  <c r="BA1076" i="5" s="1"/>
  <c r="BC1096" i="5"/>
  <c r="BA1096" i="5" s="1"/>
  <c r="BE1248" i="5"/>
  <c r="BD1248" i="5"/>
  <c r="BC1248" i="5"/>
  <c r="BA1248" i="5" s="1"/>
  <c r="BD1337" i="5"/>
  <c r="BD1333" i="5"/>
  <c r="BD1329" i="5"/>
  <c r="BD1325" i="5"/>
  <c r="BE1340" i="5"/>
  <c r="BE1336" i="5"/>
  <c r="BE1332" i="5"/>
  <c r="BE1328" i="5"/>
  <c r="BD1340" i="5"/>
  <c r="BD1336" i="5"/>
  <c r="BD1332" i="5"/>
  <c r="BD1328" i="5"/>
  <c r="BE1339" i="5"/>
  <c r="BE1335" i="5"/>
  <c r="BE1331" i="5"/>
  <c r="BE1327" i="5"/>
  <c r="BD1339" i="5"/>
  <c r="BD1335" i="5"/>
  <c r="BD1331" i="5"/>
  <c r="BD1327" i="5"/>
  <c r="BE1338" i="5"/>
  <c r="BE1334" i="5"/>
  <c r="BE1330" i="5"/>
  <c r="BE1326" i="5"/>
  <c r="BD1338" i="5"/>
  <c r="BD1334" i="5"/>
  <c r="BD1330" i="5"/>
  <c r="BD1326" i="5"/>
  <c r="BE1337" i="5"/>
  <c r="BE1333" i="5"/>
  <c r="BE1325" i="5"/>
  <c r="BE1329" i="5"/>
  <c r="BC1340" i="5"/>
  <c r="BA1340" i="5" s="1"/>
  <c r="BC1332" i="5"/>
  <c r="BA1332" i="5" s="1"/>
  <c r="BC1335" i="5"/>
  <c r="BA1335" i="5" s="1"/>
  <c r="BC1327" i="5"/>
  <c r="BA1327" i="5" s="1"/>
  <c r="BC1338" i="5"/>
  <c r="BA1338" i="5" s="1"/>
  <c r="BC1330" i="5"/>
  <c r="BA1330" i="5" s="1"/>
  <c r="BC1333" i="5"/>
  <c r="BA1333" i="5" s="1"/>
  <c r="BC1325" i="5"/>
  <c r="BA1325" i="5" s="1"/>
  <c r="BC1334" i="5"/>
  <c r="BA1334" i="5" s="1"/>
  <c r="BC1326" i="5"/>
  <c r="BA1326" i="5" s="1"/>
  <c r="BC1337" i="5"/>
  <c r="BA1337" i="5" s="1"/>
  <c r="BC1329" i="5"/>
  <c r="BA1329" i="5" s="1"/>
  <c r="BC1336" i="5"/>
  <c r="BA1336" i="5" s="1"/>
  <c r="BE2118" i="5"/>
  <c r="BD2118" i="5"/>
  <c r="BC2118" i="5"/>
  <c r="BA2118" i="5" s="1"/>
  <c r="BD2720" i="5"/>
  <c r="BE2720" i="5"/>
  <c r="BC2720" i="5"/>
  <c r="BA2720" i="5" s="1"/>
  <c r="BC308" i="5"/>
  <c r="BA308" i="5" s="1"/>
  <c r="BC313" i="5"/>
  <c r="BA313" i="5" s="1"/>
  <c r="BC321" i="5"/>
  <c r="BA321" i="5" s="1"/>
  <c r="BC326" i="5"/>
  <c r="BA326" i="5" s="1"/>
  <c r="BC331" i="5"/>
  <c r="BA331" i="5" s="1"/>
  <c r="BC339" i="5"/>
  <c r="BA339" i="5" s="1"/>
  <c r="BC347" i="5"/>
  <c r="BA347" i="5" s="1"/>
  <c r="BC352" i="5"/>
  <c r="BA352" i="5" s="1"/>
  <c r="BC357" i="5"/>
  <c r="BA357" i="5" s="1"/>
  <c r="BC370" i="5"/>
  <c r="BA370" i="5" s="1"/>
  <c r="BC407" i="5"/>
  <c r="BA407" i="5" s="1"/>
  <c r="BC410" i="5"/>
  <c r="BA410" i="5" s="1"/>
  <c r="BC414" i="5"/>
  <c r="BA414" i="5" s="1"/>
  <c r="BC417" i="5"/>
  <c r="BA417" i="5" s="1"/>
  <c r="BC421" i="5"/>
  <c r="BA421" i="5" s="1"/>
  <c r="BC424" i="5"/>
  <c r="BA424" i="5" s="1"/>
  <c r="BC428" i="5"/>
  <c r="BA428" i="5" s="1"/>
  <c r="BC431" i="5"/>
  <c r="BA431" i="5" s="1"/>
  <c r="BC435" i="5"/>
  <c r="BA435" i="5" s="1"/>
  <c r="BC438" i="5"/>
  <c r="BA438" i="5" s="1"/>
  <c r="BC442" i="5"/>
  <c r="BA442" i="5" s="1"/>
  <c r="BE481" i="5"/>
  <c r="BD481" i="5"/>
  <c r="BC487" i="5"/>
  <c r="BA487" i="5" s="1"/>
  <c r="BC500" i="5"/>
  <c r="BA500" i="5" s="1"/>
  <c r="BD513" i="5"/>
  <c r="BE513" i="5"/>
  <c r="BE548" i="5"/>
  <c r="BD548" i="5"/>
  <c r="BE582" i="5"/>
  <c r="BD582" i="5"/>
  <c r="BE598" i="5"/>
  <c r="BD598" i="5"/>
  <c r="BE617" i="5"/>
  <c r="BD617" i="5"/>
  <c r="BD633" i="5"/>
  <c r="BE633" i="5"/>
  <c r="BD751" i="5"/>
  <c r="BE751" i="5"/>
  <c r="BD776" i="5"/>
  <c r="BD772" i="5"/>
  <c r="BE775" i="5"/>
  <c r="BE774" i="5"/>
  <c r="BD774" i="5"/>
  <c r="BD777" i="5"/>
  <c r="BD773" i="5"/>
  <c r="BD775" i="5"/>
  <c r="BE773" i="5"/>
  <c r="BE777" i="5"/>
  <c r="BE776" i="5"/>
  <c r="BE772" i="5"/>
  <c r="BE780" i="5"/>
  <c r="BD780" i="5"/>
  <c r="BE787" i="5"/>
  <c r="BD787" i="5"/>
  <c r="BC872" i="5"/>
  <c r="BA872" i="5" s="1"/>
  <c r="BD893" i="5"/>
  <c r="BE892" i="5"/>
  <c r="BE891" i="5"/>
  <c r="BD891" i="5"/>
  <c r="BD894" i="5"/>
  <c r="BD892" i="5"/>
  <c r="BE894" i="5"/>
  <c r="BE893" i="5"/>
  <c r="BD929" i="5"/>
  <c r="BD925" i="5"/>
  <c r="BD921" i="5"/>
  <c r="BD917" i="5"/>
  <c r="BD913" i="5"/>
  <c r="BE928" i="5"/>
  <c r="BE924" i="5"/>
  <c r="BE920" i="5"/>
  <c r="BE916" i="5"/>
  <c r="BE912" i="5"/>
  <c r="BE927" i="5"/>
  <c r="BE923" i="5"/>
  <c r="BE919" i="5"/>
  <c r="BE915" i="5"/>
  <c r="BE911" i="5"/>
  <c r="BD927" i="5"/>
  <c r="BD923" i="5"/>
  <c r="BD919" i="5"/>
  <c r="BD915" i="5"/>
  <c r="BD911" i="5"/>
  <c r="BD926" i="5"/>
  <c r="BD922" i="5"/>
  <c r="BD918" i="5"/>
  <c r="BD914" i="5"/>
  <c r="BD910" i="5"/>
  <c r="BE925" i="5"/>
  <c r="BE914" i="5"/>
  <c r="BD924" i="5"/>
  <c r="BE913" i="5"/>
  <c r="BE922" i="5"/>
  <c r="BE921" i="5"/>
  <c r="BE910" i="5"/>
  <c r="BD920" i="5"/>
  <c r="BD928" i="5"/>
  <c r="BE917" i="5"/>
  <c r="BE926" i="5"/>
  <c r="BD916" i="5"/>
  <c r="BE918" i="5"/>
  <c r="BD912" i="5"/>
  <c r="BE929" i="5"/>
  <c r="BC915" i="5"/>
  <c r="BA915" i="5" s="1"/>
  <c r="BC919" i="5"/>
  <c r="BA919" i="5" s="1"/>
  <c r="BC923" i="5"/>
  <c r="BA923" i="5" s="1"/>
  <c r="BC927" i="5"/>
  <c r="BA927" i="5" s="1"/>
  <c r="BD955" i="5"/>
  <c r="BE955" i="5"/>
  <c r="BE1063" i="5"/>
  <c r="BD1063" i="5"/>
  <c r="BC1063" i="5"/>
  <c r="BA1063" i="5" s="1"/>
  <c r="BA1314" i="5"/>
  <c r="BC1443" i="5"/>
  <c r="BA1443" i="5" s="1"/>
  <c r="BA1811" i="5"/>
  <c r="BD1083" i="5"/>
  <c r="BE1090" i="5"/>
  <c r="BE1086" i="5"/>
  <c r="BE1082" i="5"/>
  <c r="BD1090" i="5"/>
  <c r="BD1086" i="5"/>
  <c r="BD1082" i="5"/>
  <c r="BE1085" i="5"/>
  <c r="BE1081" i="5"/>
  <c r="BD1085" i="5"/>
  <c r="BD1081" i="5"/>
  <c r="BD1084" i="5"/>
  <c r="BD1080" i="5"/>
  <c r="BE1083" i="5"/>
  <c r="BE1084" i="5"/>
  <c r="BE1080" i="5"/>
  <c r="BC1086" i="5"/>
  <c r="BA1086" i="5" s="1"/>
  <c r="BE1151" i="5"/>
  <c r="BD1151" i="5"/>
  <c r="BE1150" i="5"/>
  <c r="BD1150" i="5"/>
  <c r="BD1177" i="5"/>
  <c r="BE1176" i="5"/>
  <c r="BD1176" i="5"/>
  <c r="BE1175" i="5"/>
  <c r="BD1175" i="5"/>
  <c r="BE1177" i="5"/>
  <c r="BC1177" i="5"/>
  <c r="BA1177" i="5" s="1"/>
  <c r="BE1191" i="5"/>
  <c r="BD1191" i="5"/>
  <c r="BD1190" i="5"/>
  <c r="BE1190" i="5"/>
  <c r="BC1198" i="5"/>
  <c r="BA1198" i="5" s="1"/>
  <c r="BE1240" i="5"/>
  <c r="BD1240" i="5"/>
  <c r="BC1206" i="5"/>
  <c r="BA1206" i="5" s="1"/>
  <c r="BD1213" i="5"/>
  <c r="BE1268" i="5"/>
  <c r="BD1268" i="5"/>
  <c r="BE1213" i="5"/>
  <c r="BE1217" i="5"/>
  <c r="BD1217" i="5"/>
  <c r="BD1221" i="5"/>
  <c r="BE1221" i="5"/>
  <c r="BE1225" i="5"/>
  <c r="BD1225" i="5"/>
  <c r="BD1229" i="5"/>
  <c r="BE1229" i="5"/>
  <c r="BE1233" i="5"/>
  <c r="BD1233" i="5"/>
  <c r="BD1237" i="5"/>
  <c r="BE1237" i="5"/>
  <c r="BE1241" i="5"/>
  <c r="BD1241" i="5"/>
  <c r="BE1245" i="5"/>
  <c r="BD1245" i="5"/>
  <c r="BE1249" i="5"/>
  <c r="BD1249" i="5"/>
  <c r="BE1253" i="5"/>
  <c r="BD1253" i="5"/>
  <c r="BE1257" i="5"/>
  <c r="BD1257" i="5"/>
  <c r="BE1261" i="5"/>
  <c r="BD1261" i="5"/>
  <c r="BE1265" i="5"/>
  <c r="BD1265" i="5"/>
  <c r="BE1269" i="5"/>
  <c r="BD1269" i="5"/>
  <c r="BC1307" i="5"/>
  <c r="BA1307" i="5" s="1"/>
  <c r="BD1367" i="5"/>
  <c r="BE1367" i="5"/>
  <c r="BC1432" i="5"/>
  <c r="BA1432" i="5" s="1"/>
  <c r="BC1436" i="5"/>
  <c r="BA1436" i="5" s="1"/>
  <c r="BC1440" i="5"/>
  <c r="BA1440" i="5" s="1"/>
  <c r="BC1444" i="5"/>
  <c r="BA1444" i="5" s="1"/>
  <c r="BC1448" i="5"/>
  <c r="BA1448" i="5" s="1"/>
  <c r="BC1452" i="5"/>
  <c r="BA1452" i="5" s="1"/>
  <c r="BC1456" i="5"/>
  <c r="BA1456" i="5" s="1"/>
  <c r="BC1460" i="5"/>
  <c r="BA1460" i="5" s="1"/>
  <c r="BC1516" i="5"/>
  <c r="BA1516" i="5" s="1"/>
  <c r="BC1582" i="5"/>
  <c r="BA1582" i="5" s="1"/>
  <c r="BD1609" i="5"/>
  <c r="BE1608" i="5"/>
  <c r="BD1608" i="5"/>
  <c r="BE1609" i="5"/>
  <c r="BE1782" i="5"/>
  <c r="BD1782" i="5"/>
  <c r="BE1781" i="5"/>
  <c r="BD1781" i="5"/>
  <c r="BE1780" i="5"/>
  <c r="BI1780" i="5" s="1"/>
  <c r="BC1800" i="5"/>
  <c r="BA1800" i="5" s="1"/>
  <c r="BC1803" i="5"/>
  <c r="BA1803" i="5" s="1"/>
  <c r="BA1926" i="5"/>
  <c r="BA2314" i="5"/>
  <c r="BE2588" i="5"/>
  <c r="BD2588" i="5"/>
  <c r="BD2587" i="5"/>
  <c r="BE2586" i="5"/>
  <c r="BE2409" i="5"/>
  <c r="BD2586" i="5"/>
  <c r="BE2590" i="5"/>
  <c r="BD2590" i="5"/>
  <c r="BD2589" i="5"/>
  <c r="BD2409" i="5"/>
  <c r="BE2589" i="5"/>
  <c r="BE2587" i="5"/>
  <c r="BC2587" i="5"/>
  <c r="BA2587" i="5" s="1"/>
  <c r="BC2586" i="5"/>
  <c r="BA2586" i="5" s="1"/>
  <c r="BC2588" i="5"/>
  <c r="BA2588" i="5" s="1"/>
  <c r="BC2409" i="5"/>
  <c r="BA2409" i="5" s="1"/>
  <c r="BC2589" i="5"/>
  <c r="BA2589" i="5" s="1"/>
  <c r="BA2433" i="5"/>
  <c r="BC2590" i="5"/>
  <c r="BA2590" i="5" s="1"/>
  <c r="BA2685" i="5"/>
  <c r="BD2728" i="5"/>
  <c r="BE2728" i="5"/>
  <c r="BC2728" i="5"/>
  <c r="BA2728" i="5" s="1"/>
  <c r="BE1228" i="5"/>
  <c r="BD1228" i="5"/>
  <c r="BE1260" i="5"/>
  <c r="BD1260" i="5"/>
  <c r="BD1280" i="5"/>
  <c r="BE1280" i="5"/>
  <c r="BD1341" i="5"/>
  <c r="BE1341" i="5"/>
  <c r="BE1360" i="5"/>
  <c r="BD1360" i="5"/>
  <c r="BE1363" i="5"/>
  <c r="BD1363" i="5"/>
  <c r="BE1373" i="5"/>
  <c r="BD1373" i="5"/>
  <c r="BD1406" i="5"/>
  <c r="BE1405" i="5"/>
  <c r="BD1405" i="5"/>
  <c r="BE1404" i="5"/>
  <c r="BD1404" i="5"/>
  <c r="BE1407" i="5"/>
  <c r="BE1403" i="5"/>
  <c r="BD1407" i="5"/>
  <c r="BD1403" i="5"/>
  <c r="BE1406" i="5"/>
  <c r="BD1545" i="5"/>
  <c r="BD1541" i="5"/>
  <c r="BD1537" i="5"/>
  <c r="BD1533" i="5"/>
  <c r="BE1544" i="5"/>
  <c r="BE1540" i="5"/>
  <c r="BE1536" i="5"/>
  <c r="BE1532" i="5"/>
  <c r="BD1544" i="5"/>
  <c r="BD1540" i="5"/>
  <c r="BD1536" i="5"/>
  <c r="BD1532" i="5"/>
  <c r="BE1547" i="5"/>
  <c r="BE1543" i="5"/>
  <c r="BE1539" i="5"/>
  <c r="BE1535" i="5"/>
  <c r="BD1547" i="5"/>
  <c r="BD1543" i="5"/>
  <c r="BD1539" i="5"/>
  <c r="BD1535" i="5"/>
  <c r="BE1546" i="5"/>
  <c r="BE1542" i="5"/>
  <c r="BE1538" i="5"/>
  <c r="BE1534" i="5"/>
  <c r="BD1546" i="5"/>
  <c r="BD1542" i="5"/>
  <c r="BD1538" i="5"/>
  <c r="BD1534" i="5"/>
  <c r="BE1541" i="5"/>
  <c r="BE1537" i="5"/>
  <c r="BE1533" i="5"/>
  <c r="BE1545" i="5"/>
  <c r="BC1534" i="5"/>
  <c r="BA1534" i="5" s="1"/>
  <c r="BC1538" i="5"/>
  <c r="BA1538" i="5" s="1"/>
  <c r="BC1542" i="5"/>
  <c r="BA1542" i="5" s="1"/>
  <c r="BC1546" i="5"/>
  <c r="BA1546" i="5" s="1"/>
  <c r="BD1590" i="5"/>
  <c r="BD1586" i="5"/>
  <c r="BD1582" i="5"/>
  <c r="BE1589" i="5"/>
  <c r="BE1585" i="5"/>
  <c r="BE1581" i="5"/>
  <c r="BD1589" i="5"/>
  <c r="BD1585" i="5"/>
  <c r="BD1581" i="5"/>
  <c r="BE1588" i="5"/>
  <c r="BE1584" i="5"/>
  <c r="BD1588" i="5"/>
  <c r="BD1584" i="5"/>
  <c r="BE1587" i="5"/>
  <c r="BE1583" i="5"/>
  <c r="BD1587" i="5"/>
  <c r="BD1583" i="5"/>
  <c r="BE1590" i="5"/>
  <c r="BE1586" i="5"/>
  <c r="BE1582" i="5"/>
  <c r="BC1587" i="5"/>
  <c r="BA1587" i="5" s="1"/>
  <c r="BE2177" i="5"/>
  <c r="BE2173" i="5"/>
  <c r="BD2177" i="5"/>
  <c r="BD2173" i="5"/>
  <c r="BE2176" i="5"/>
  <c r="BE2172" i="5"/>
  <c r="BD2176" i="5"/>
  <c r="BD2172" i="5"/>
  <c r="BE2175" i="5"/>
  <c r="BE2171" i="5"/>
  <c r="BE2178" i="5"/>
  <c r="BE2174" i="5"/>
  <c r="BE2170" i="5"/>
  <c r="BD2178" i="5"/>
  <c r="BD2175" i="5"/>
  <c r="BD2174" i="5"/>
  <c r="BD2171" i="5"/>
  <c r="BD2170" i="5"/>
  <c r="BC2171" i="5"/>
  <c r="BA2171" i="5" s="1"/>
  <c r="BC2174" i="5"/>
  <c r="BA2174" i="5" s="1"/>
  <c r="BC2177" i="5"/>
  <c r="BA2177" i="5" s="1"/>
  <c r="BC2172" i="5"/>
  <c r="BA2172" i="5" s="1"/>
  <c r="BC2175" i="5"/>
  <c r="BA2175" i="5" s="1"/>
  <c r="BC2178" i="5"/>
  <c r="BA2178" i="5" s="1"/>
  <c r="BC2170" i="5"/>
  <c r="BA2170" i="5" s="1"/>
  <c r="BA2485" i="5"/>
  <c r="BD2808" i="5"/>
  <c r="BE2808" i="5"/>
  <c r="BC2808" i="5"/>
  <c r="BA2808" i="5" s="1"/>
  <c r="BE3059" i="5"/>
  <c r="BD3059" i="5"/>
  <c r="BC3059" i="5"/>
  <c r="BA3059" i="5" s="1"/>
  <c r="BE1071" i="5"/>
  <c r="BD1071" i="5"/>
  <c r="BC1082" i="5"/>
  <c r="BA1082" i="5" s="1"/>
  <c r="BC1090" i="5"/>
  <c r="BA1090" i="5" s="1"/>
  <c r="BC1150" i="5"/>
  <c r="BA1150" i="5" s="1"/>
  <c r="BC1175" i="5"/>
  <c r="BA1175" i="5" s="1"/>
  <c r="BD1189" i="5"/>
  <c r="BE1188" i="5"/>
  <c r="BD1188" i="5"/>
  <c r="BE1189" i="5"/>
  <c r="BC1190" i="5"/>
  <c r="BA1190" i="5" s="1"/>
  <c r="BD1224" i="5"/>
  <c r="BE1224" i="5"/>
  <c r="BC1202" i="5"/>
  <c r="BA1202" i="5" s="1"/>
  <c r="BD1256" i="5"/>
  <c r="BE1256" i="5"/>
  <c r="BC1213" i="5"/>
  <c r="BA1213" i="5" s="1"/>
  <c r="BC1217" i="5"/>
  <c r="BA1217" i="5" s="1"/>
  <c r="BC1221" i="5"/>
  <c r="BA1221" i="5" s="1"/>
  <c r="BC1225" i="5"/>
  <c r="BA1225" i="5" s="1"/>
  <c r="BC1229" i="5"/>
  <c r="BA1229" i="5" s="1"/>
  <c r="BC1233" i="5"/>
  <c r="BA1233" i="5" s="1"/>
  <c r="BC1237" i="5"/>
  <c r="BA1237" i="5" s="1"/>
  <c r="BC1241" i="5"/>
  <c r="BA1241" i="5" s="1"/>
  <c r="BC1245" i="5"/>
  <c r="BA1245" i="5" s="1"/>
  <c r="BC1249" i="5"/>
  <c r="BA1249" i="5" s="1"/>
  <c r="BC1253" i="5"/>
  <c r="BA1253" i="5" s="1"/>
  <c r="BC1257" i="5"/>
  <c r="BA1257" i="5" s="1"/>
  <c r="BC1261" i="5"/>
  <c r="BA1261" i="5" s="1"/>
  <c r="BC1265" i="5"/>
  <c r="BA1265" i="5" s="1"/>
  <c r="BC1269" i="5"/>
  <c r="BA1269" i="5" s="1"/>
  <c r="BD1318" i="5"/>
  <c r="BD1314" i="5"/>
  <c r="BD1310" i="5"/>
  <c r="BD1306" i="5"/>
  <c r="BE1317" i="5"/>
  <c r="BE1313" i="5"/>
  <c r="BE1309" i="5"/>
  <c r="BE1305" i="5"/>
  <c r="BD1317" i="5"/>
  <c r="BD1313" i="5"/>
  <c r="BD1309" i="5"/>
  <c r="BD1305" i="5"/>
  <c r="BE1320" i="5"/>
  <c r="BE1316" i="5"/>
  <c r="BE1312" i="5"/>
  <c r="BE1308" i="5"/>
  <c r="BD1320" i="5"/>
  <c r="BD1316" i="5"/>
  <c r="BD1312" i="5"/>
  <c r="BD1308" i="5"/>
  <c r="BE1319" i="5"/>
  <c r="BE1315" i="5"/>
  <c r="BE1311" i="5"/>
  <c r="BE1307" i="5"/>
  <c r="BD1319" i="5"/>
  <c r="BD1315" i="5"/>
  <c r="BD1311" i="5"/>
  <c r="BD1307" i="5"/>
  <c r="BE1314" i="5"/>
  <c r="BE1310" i="5"/>
  <c r="BE1306" i="5"/>
  <c r="BE1318" i="5"/>
  <c r="BC1311" i="5"/>
  <c r="BA1311" i="5" s="1"/>
  <c r="BC1319" i="5"/>
  <c r="BA1319" i="5" s="1"/>
  <c r="BD1462" i="5"/>
  <c r="BD1458" i="5"/>
  <c r="BD1454" i="5"/>
  <c r="BD1450" i="5"/>
  <c r="BD1446" i="5"/>
  <c r="BD1442" i="5"/>
  <c r="BD1438" i="5"/>
  <c r="BD1434" i="5"/>
  <c r="BE1494" i="5"/>
  <c r="BE1461" i="5"/>
  <c r="BE1457" i="5"/>
  <c r="BE1453" i="5"/>
  <c r="BE1449" i="5"/>
  <c r="BE1445" i="5"/>
  <c r="BE1441" i="5"/>
  <c r="BE1437" i="5"/>
  <c r="BE1433" i="5"/>
  <c r="BD1494" i="5"/>
  <c r="BD1461" i="5"/>
  <c r="BD1457" i="5"/>
  <c r="BD1453" i="5"/>
  <c r="BD1449" i="5"/>
  <c r="BD1445" i="5"/>
  <c r="BD1441" i="5"/>
  <c r="BD1437" i="5"/>
  <c r="BD1433" i="5"/>
  <c r="BE1464" i="5"/>
  <c r="BE1460" i="5"/>
  <c r="BE1456" i="5"/>
  <c r="BE1452" i="5"/>
  <c r="BE1448" i="5"/>
  <c r="BE1444" i="5"/>
  <c r="BE1440" i="5"/>
  <c r="BE1436" i="5"/>
  <c r="BE1432" i="5"/>
  <c r="BD1464" i="5"/>
  <c r="BD1460" i="5"/>
  <c r="BD1456" i="5"/>
  <c r="BD1452" i="5"/>
  <c r="BD1448" i="5"/>
  <c r="BD1444" i="5"/>
  <c r="BD1440" i="5"/>
  <c r="BD1436" i="5"/>
  <c r="BD1432" i="5"/>
  <c r="BE1463" i="5"/>
  <c r="BE1459" i="5"/>
  <c r="BE1455" i="5"/>
  <c r="BE1451" i="5"/>
  <c r="BE1447" i="5"/>
  <c r="BE1443" i="5"/>
  <c r="BE1439" i="5"/>
  <c r="BE1435" i="5"/>
  <c r="BD1463" i="5"/>
  <c r="BD1459" i="5"/>
  <c r="BD1455" i="5"/>
  <c r="BD1451" i="5"/>
  <c r="BD1447" i="5"/>
  <c r="BD1443" i="5"/>
  <c r="BD1439" i="5"/>
  <c r="BD1435" i="5"/>
  <c r="BE1458" i="5"/>
  <c r="BE1454" i="5"/>
  <c r="BE1450" i="5"/>
  <c r="BE1446" i="5"/>
  <c r="BE1442" i="5"/>
  <c r="BE1434" i="5"/>
  <c r="BE1462" i="5"/>
  <c r="BE1438" i="5"/>
  <c r="BC1434" i="5"/>
  <c r="BA1434" i="5" s="1"/>
  <c r="BC1438" i="5"/>
  <c r="BA1438" i="5" s="1"/>
  <c r="BC1442" i="5"/>
  <c r="BA1442" i="5" s="1"/>
  <c r="BC1446" i="5"/>
  <c r="BA1446" i="5" s="1"/>
  <c r="BC1450" i="5"/>
  <c r="BA1450" i="5" s="1"/>
  <c r="BC1454" i="5"/>
  <c r="BA1454" i="5" s="1"/>
  <c r="BC1458" i="5"/>
  <c r="BA1458" i="5" s="1"/>
  <c r="BC1462" i="5"/>
  <c r="BA1462" i="5" s="1"/>
  <c r="BC1520" i="5"/>
  <c r="BA1520" i="5" s="1"/>
  <c r="BC1586" i="5"/>
  <c r="BA1586" i="5" s="1"/>
  <c r="BC1736" i="5"/>
  <c r="BA1736" i="5" s="1"/>
  <c r="BD1775" i="5"/>
  <c r="BD1771" i="5"/>
  <c r="BD1767" i="5"/>
  <c r="BE1774" i="5"/>
  <c r="BE1770" i="5"/>
  <c r="BD1774" i="5"/>
  <c r="BD1770" i="5"/>
  <c r="BE1773" i="5"/>
  <c r="BE1769" i="5"/>
  <c r="BD1773" i="5"/>
  <c r="BD1769" i="5"/>
  <c r="BE1772" i="5"/>
  <c r="BE1768" i="5"/>
  <c r="BD1772" i="5"/>
  <c r="BD1768" i="5"/>
  <c r="BE1767" i="5"/>
  <c r="BE1775" i="5"/>
  <c r="BE1771" i="5"/>
  <c r="BC1772" i="5"/>
  <c r="BA1772" i="5" s="1"/>
  <c r="BC1770" i="5"/>
  <c r="BA1770" i="5" s="1"/>
  <c r="BC1775" i="5"/>
  <c r="BA1775" i="5" s="1"/>
  <c r="BC1802" i="5"/>
  <c r="BA1802" i="5" s="1"/>
  <c r="BD1820" i="5"/>
  <c r="BE1820" i="5"/>
  <c r="BC1820" i="5"/>
  <c r="BA1820" i="5" s="1"/>
  <c r="BE2377" i="5"/>
  <c r="BD2377" i="5"/>
  <c r="BC2377" i="5"/>
  <c r="BA2377" i="5" s="1"/>
  <c r="BA2504" i="5"/>
  <c r="BE2611" i="5"/>
  <c r="BD2611" i="5"/>
  <c r="BC2611" i="5"/>
  <c r="BA2611" i="5" s="1"/>
  <c r="BE1184" i="5"/>
  <c r="BD1184" i="5"/>
  <c r="BD1212" i="5"/>
  <c r="BD1208" i="5"/>
  <c r="BD1204" i="5"/>
  <c r="BD1200" i="5"/>
  <c r="BD1196" i="5"/>
  <c r="BE1211" i="5"/>
  <c r="BE1207" i="5"/>
  <c r="BE1203" i="5"/>
  <c r="BE1199" i="5"/>
  <c r="BE1195" i="5"/>
  <c r="BD1211" i="5"/>
  <c r="BD1207" i="5"/>
  <c r="BD1203" i="5"/>
  <c r="BD1199" i="5"/>
  <c r="BD1195" i="5"/>
  <c r="BE1210" i="5"/>
  <c r="BE1206" i="5"/>
  <c r="BE1202" i="5"/>
  <c r="BE1198" i="5"/>
  <c r="BD1210" i="5"/>
  <c r="BD1206" i="5"/>
  <c r="BD1202" i="5"/>
  <c r="BD1198" i="5"/>
  <c r="BD1209" i="5"/>
  <c r="BD1205" i="5"/>
  <c r="BD1201" i="5"/>
  <c r="BD1197" i="5"/>
  <c r="BE1212" i="5"/>
  <c r="BE1208" i="5"/>
  <c r="BE1204" i="5"/>
  <c r="BE1200" i="5"/>
  <c r="BE1196" i="5"/>
  <c r="BE1197" i="5"/>
  <c r="BE1205" i="5"/>
  <c r="BE1201" i="5"/>
  <c r="BE1209" i="5"/>
  <c r="BC1199" i="5"/>
  <c r="BA1199" i="5" s="1"/>
  <c r="BE1244" i="5"/>
  <c r="BD1244" i="5"/>
  <c r="BC1207" i="5"/>
  <c r="BA1207" i="5" s="1"/>
  <c r="BC1280" i="5"/>
  <c r="BA1280" i="5" s="1"/>
  <c r="BE1301" i="5"/>
  <c r="BD1301" i="5"/>
  <c r="BC1341" i="5"/>
  <c r="BA1341" i="5" s="1"/>
  <c r="BC1360" i="5"/>
  <c r="BA1360" i="5" s="1"/>
  <c r="BC1363" i="5"/>
  <c r="BA1363" i="5" s="1"/>
  <c r="BC1373" i="5"/>
  <c r="BA1373" i="5" s="1"/>
  <c r="BC1405" i="5"/>
  <c r="BA1405" i="5" s="1"/>
  <c r="BC1532" i="5"/>
  <c r="BA1532" i="5" s="1"/>
  <c r="BC1536" i="5"/>
  <c r="BA1536" i="5" s="1"/>
  <c r="BC1540" i="5"/>
  <c r="BA1540" i="5" s="1"/>
  <c r="BC1544" i="5"/>
  <c r="BA1544" i="5" s="1"/>
  <c r="BD1557" i="5"/>
  <c r="BD1553" i="5"/>
  <c r="BE1560" i="5"/>
  <c r="BE1556" i="5"/>
  <c r="BD1560" i="5"/>
  <c r="BD1556" i="5"/>
  <c r="BE1559" i="5"/>
  <c r="BE1555" i="5"/>
  <c r="BD1559" i="5"/>
  <c r="BD1555" i="5"/>
  <c r="BE1558" i="5"/>
  <c r="BE1554" i="5"/>
  <c r="BD1558" i="5"/>
  <c r="BD1554" i="5"/>
  <c r="BE1553" i="5"/>
  <c r="BE1557" i="5"/>
  <c r="BC1555" i="5"/>
  <c r="BA1555" i="5" s="1"/>
  <c r="BC1560" i="5"/>
  <c r="BA1560" i="5" s="1"/>
  <c r="BC1583" i="5"/>
  <c r="BA1583" i="5" s="1"/>
  <c r="BE1653" i="5"/>
  <c r="BD1653" i="5"/>
  <c r="BE1684" i="5"/>
  <c r="BD1684" i="5"/>
  <c r="BE1700" i="5"/>
  <c r="BD1700" i="5"/>
  <c r="BD1808" i="5"/>
  <c r="BD1804" i="5"/>
  <c r="BD1800" i="5"/>
  <c r="BD1796" i="5"/>
  <c r="BE1811" i="5"/>
  <c r="BE1807" i="5"/>
  <c r="BE1803" i="5"/>
  <c r="BE1799" i="5"/>
  <c r="BD1811" i="5"/>
  <c r="BD1807" i="5"/>
  <c r="BD1803" i="5"/>
  <c r="BD1799" i="5"/>
  <c r="BE1810" i="5"/>
  <c r="BE1806" i="5"/>
  <c r="BE1802" i="5"/>
  <c r="BE1798" i="5"/>
  <c r="BD1810" i="5"/>
  <c r="BD1806" i="5"/>
  <c r="BD1802" i="5"/>
  <c r="BD1798" i="5"/>
  <c r="BE1809" i="5"/>
  <c r="BE1805" i="5"/>
  <c r="BE1801" i="5"/>
  <c r="BE1797" i="5"/>
  <c r="BD1809" i="5"/>
  <c r="BD1805" i="5"/>
  <c r="BD1801" i="5"/>
  <c r="BD1797" i="5"/>
  <c r="BE1808" i="5"/>
  <c r="BE1804" i="5"/>
  <c r="BE1800" i="5"/>
  <c r="BE1796" i="5"/>
  <c r="BC1810" i="5"/>
  <c r="BA1810" i="5" s="1"/>
  <c r="BC1805" i="5"/>
  <c r="BA1805" i="5" s="1"/>
  <c r="BC1799" i="5"/>
  <c r="BA1799" i="5" s="1"/>
  <c r="BC1798" i="5"/>
  <c r="BA1798" i="5" s="1"/>
  <c r="BC1804" i="5"/>
  <c r="BA1804" i="5" s="1"/>
  <c r="BC1806" i="5"/>
  <c r="BA1806" i="5" s="1"/>
  <c r="BC2173" i="5"/>
  <c r="BA2173" i="5" s="1"/>
  <c r="BE2363" i="5"/>
  <c r="BD2363" i="5"/>
  <c r="BC2363" i="5"/>
  <c r="BA2363" i="5" s="1"/>
  <c r="BE2473" i="5"/>
  <c r="BE2469" i="5"/>
  <c r="BE2472" i="5"/>
  <c r="BD2472" i="5"/>
  <c r="BD2475" i="5"/>
  <c r="BD2471" i="5"/>
  <c r="BE2474" i="5"/>
  <c r="BD2474" i="5"/>
  <c r="BD2473" i="5"/>
  <c r="BE2471" i="5"/>
  <c r="BE2470" i="5"/>
  <c r="BD2469" i="5"/>
  <c r="BE2387" i="5"/>
  <c r="BE2475" i="5"/>
  <c r="BD2470" i="5"/>
  <c r="BD2387" i="5"/>
  <c r="BC2470" i="5"/>
  <c r="BA2470" i="5" s="1"/>
  <c r="BC2473" i="5"/>
  <c r="BA2473" i="5" s="1"/>
  <c r="BC2471" i="5"/>
  <c r="BA2471" i="5" s="1"/>
  <c r="BC2387" i="5"/>
  <c r="BA2387" i="5" s="1"/>
  <c r="BC2474" i="5"/>
  <c r="BA2474" i="5" s="1"/>
  <c r="BC2469" i="5"/>
  <c r="BA2469" i="5" s="1"/>
  <c r="BC2475" i="5"/>
  <c r="BA2475" i="5" s="1"/>
  <c r="BA2562" i="5"/>
  <c r="BC2564" i="5"/>
  <c r="BA2564" i="5" s="1"/>
  <c r="BD2830" i="5"/>
  <c r="BE2830" i="5"/>
  <c r="BC2830" i="5"/>
  <c r="BA2830" i="5" s="1"/>
  <c r="BE1067" i="5"/>
  <c r="BD1067" i="5"/>
  <c r="BC1084" i="5"/>
  <c r="BA1084" i="5" s="1"/>
  <c r="BD1091" i="5"/>
  <c r="BE1091" i="5"/>
  <c r="BD1232" i="5"/>
  <c r="BE1232" i="5"/>
  <c r="BC1204" i="5"/>
  <c r="BA1204" i="5" s="1"/>
  <c r="BD1264" i="5"/>
  <c r="BE1264" i="5"/>
  <c r="BC1212" i="5"/>
  <c r="BA1212" i="5" s="1"/>
  <c r="BC1224" i="5"/>
  <c r="BA1224" i="5" s="1"/>
  <c r="BC1228" i="5"/>
  <c r="BA1228" i="5" s="1"/>
  <c r="BC1232" i="5"/>
  <c r="BA1232" i="5" s="1"/>
  <c r="BC1240" i="5"/>
  <c r="BA1240" i="5" s="1"/>
  <c r="BC1244" i="5"/>
  <c r="BA1244" i="5" s="1"/>
  <c r="BC1256" i="5"/>
  <c r="BA1256" i="5" s="1"/>
  <c r="BC1260" i="5"/>
  <c r="BA1260" i="5" s="1"/>
  <c r="BC1264" i="5"/>
  <c r="BA1264" i="5" s="1"/>
  <c r="BC1268" i="5"/>
  <c r="BA1268" i="5" s="1"/>
  <c r="BD1299" i="5"/>
  <c r="BD1295" i="5"/>
  <c r="BD1291" i="5"/>
  <c r="BD1287" i="5"/>
  <c r="BE1298" i="5"/>
  <c r="BE1294" i="5"/>
  <c r="BE1290" i="5"/>
  <c r="BE1286" i="5"/>
  <c r="BD1298" i="5"/>
  <c r="BD1294" i="5"/>
  <c r="BD1290" i="5"/>
  <c r="BD1286" i="5"/>
  <c r="BE1297" i="5"/>
  <c r="BE1293" i="5"/>
  <c r="BE1289" i="5"/>
  <c r="BE1285" i="5"/>
  <c r="BD1297" i="5"/>
  <c r="BD1293" i="5"/>
  <c r="BD1289" i="5"/>
  <c r="BD1285" i="5"/>
  <c r="BE1300" i="5"/>
  <c r="BE1296" i="5"/>
  <c r="BE1292" i="5"/>
  <c r="BE1288" i="5"/>
  <c r="BD1300" i="5"/>
  <c r="BD1296" i="5"/>
  <c r="BD1292" i="5"/>
  <c r="BD1288" i="5"/>
  <c r="BE1299" i="5"/>
  <c r="BE1295" i="5"/>
  <c r="BE1287" i="5"/>
  <c r="BE1291" i="5"/>
  <c r="BC1291" i="5"/>
  <c r="BA1291" i="5" s="1"/>
  <c r="BC1299" i="5"/>
  <c r="BA1299" i="5" s="1"/>
  <c r="BC1305" i="5"/>
  <c r="BA1305" i="5" s="1"/>
  <c r="BC1313" i="5"/>
  <c r="BA1313" i="5" s="1"/>
  <c r="BE1371" i="5"/>
  <c r="BD1371" i="5"/>
  <c r="BC1433" i="5"/>
  <c r="BA1433" i="5" s="1"/>
  <c r="BC1437" i="5"/>
  <c r="BA1437" i="5" s="1"/>
  <c r="BC1441" i="5"/>
  <c r="BA1441" i="5" s="1"/>
  <c r="BC1445" i="5"/>
  <c r="BA1445" i="5" s="1"/>
  <c r="BC1449" i="5"/>
  <c r="BA1449" i="5" s="1"/>
  <c r="BC1453" i="5"/>
  <c r="BA1453" i="5" s="1"/>
  <c r="BC1457" i="5"/>
  <c r="BA1457" i="5" s="1"/>
  <c r="BC1461" i="5"/>
  <c r="BA1461" i="5" s="1"/>
  <c r="BC1557" i="5"/>
  <c r="BA1557" i="5" s="1"/>
  <c r="BD1575" i="5"/>
  <c r="BE1575" i="5"/>
  <c r="BC1588" i="5"/>
  <c r="BA1588" i="5" s="1"/>
  <c r="BE1622" i="5"/>
  <c r="BD1622" i="5"/>
  <c r="BD1749" i="5"/>
  <c r="BD1745" i="5"/>
  <c r="BE1752" i="5"/>
  <c r="BE1748" i="5"/>
  <c r="BE1744" i="5"/>
  <c r="BD1752" i="5"/>
  <c r="BD1748" i="5"/>
  <c r="BD1744" i="5"/>
  <c r="BE1751" i="5"/>
  <c r="BE1747" i="5"/>
  <c r="BE1743" i="5"/>
  <c r="BD1751" i="5"/>
  <c r="BD1747" i="5"/>
  <c r="BD1743" i="5"/>
  <c r="BE1750" i="5"/>
  <c r="BE1746" i="5"/>
  <c r="BD1750" i="5"/>
  <c r="BD1746" i="5"/>
  <c r="BE1749" i="5"/>
  <c r="BE1745" i="5"/>
  <c r="BC1751" i="5"/>
  <c r="BA1751" i="5" s="1"/>
  <c r="BC1744" i="5"/>
  <c r="BA1744" i="5" s="1"/>
  <c r="BC1749" i="5"/>
  <c r="BA1749" i="5" s="1"/>
  <c r="BC1767" i="5"/>
  <c r="BA1767" i="5" s="1"/>
  <c r="BC1801" i="5"/>
  <c r="BA1801" i="5" s="1"/>
  <c r="BA1967" i="5"/>
  <c r="BE2505" i="5"/>
  <c r="BE2501" i="5"/>
  <c r="BE2393" i="5"/>
  <c r="BE2504" i="5"/>
  <c r="BE2500" i="5"/>
  <c r="BD2504" i="5"/>
  <c r="BD2500" i="5"/>
  <c r="BD2507" i="5"/>
  <c r="BD2503" i="5"/>
  <c r="BD2499" i="5"/>
  <c r="BE2506" i="5"/>
  <c r="BE2498" i="5"/>
  <c r="BD2506" i="5"/>
  <c r="BD2498" i="5"/>
  <c r="BD2505" i="5"/>
  <c r="BE2503" i="5"/>
  <c r="BE2502" i="5"/>
  <c r="BD2501" i="5"/>
  <c r="BD2393" i="5"/>
  <c r="BE2507" i="5"/>
  <c r="BD2502" i="5"/>
  <c r="BE2499" i="5"/>
  <c r="BC2502" i="5"/>
  <c r="BA2502" i="5" s="1"/>
  <c r="BC2505" i="5"/>
  <c r="BA2505" i="5" s="1"/>
  <c r="BC2500" i="5"/>
  <c r="BA2500" i="5" s="1"/>
  <c r="BC2393" i="5"/>
  <c r="BA2393" i="5" s="1"/>
  <c r="BC2503" i="5"/>
  <c r="BA2503" i="5" s="1"/>
  <c r="BC2506" i="5"/>
  <c r="BA2506" i="5" s="1"/>
  <c r="BC2498" i="5"/>
  <c r="BA2498" i="5" s="1"/>
  <c r="BC2501" i="5"/>
  <c r="BA2501" i="5" s="1"/>
  <c r="BA2400" i="5"/>
  <c r="BA2491" i="5"/>
  <c r="BE2585" i="5"/>
  <c r="BD2585" i="5"/>
  <c r="BC2585" i="5"/>
  <c r="BA2585" i="5" s="1"/>
  <c r="BC1196" i="5"/>
  <c r="BA1196" i="5" s="1"/>
  <c r="BE1220" i="5"/>
  <c r="BD1220" i="5"/>
  <c r="BC1201" i="5"/>
  <c r="BA1201" i="5" s="1"/>
  <c r="BE1252" i="5"/>
  <c r="BD1252" i="5"/>
  <c r="BC1209" i="5"/>
  <c r="BA1209" i="5" s="1"/>
  <c r="BE1281" i="5"/>
  <c r="BD1281" i="5"/>
  <c r="BD1395" i="5"/>
  <c r="BE1395" i="5"/>
  <c r="BC1407" i="5"/>
  <c r="BA1407" i="5" s="1"/>
  <c r="BD1520" i="5"/>
  <c r="BD1516" i="5"/>
  <c r="BD1512" i="5"/>
  <c r="BD1508" i="5"/>
  <c r="BE1519" i="5"/>
  <c r="BE1515" i="5"/>
  <c r="BE1511" i="5"/>
  <c r="BD1519" i="5"/>
  <c r="BD1515" i="5"/>
  <c r="BD1511" i="5"/>
  <c r="BE1518" i="5"/>
  <c r="BE1514" i="5"/>
  <c r="BE1510" i="5"/>
  <c r="BD1518" i="5"/>
  <c r="BD1514" i="5"/>
  <c r="BD1510" i="5"/>
  <c r="BE1521" i="5"/>
  <c r="BE1517" i="5"/>
  <c r="BE1513" i="5"/>
  <c r="BE1509" i="5"/>
  <c r="BD1521" i="5"/>
  <c r="BD1517" i="5"/>
  <c r="BD1513" i="5"/>
  <c r="BD1509" i="5"/>
  <c r="BE1520" i="5"/>
  <c r="BE1516" i="5"/>
  <c r="BE1508" i="5"/>
  <c r="BE1512" i="5"/>
  <c r="BC1510" i="5"/>
  <c r="BA1510" i="5" s="1"/>
  <c r="BC1514" i="5"/>
  <c r="BA1514" i="5" s="1"/>
  <c r="BC1519" i="5"/>
  <c r="BA1519" i="5" s="1"/>
  <c r="BC1535" i="5"/>
  <c r="BA1535" i="5" s="1"/>
  <c r="BC1539" i="5"/>
  <c r="BA1539" i="5" s="1"/>
  <c r="BC1543" i="5"/>
  <c r="BA1543" i="5" s="1"/>
  <c r="BC1547" i="5"/>
  <c r="BA1547" i="5" s="1"/>
  <c r="BC1554" i="5"/>
  <c r="BA1554" i="5" s="1"/>
  <c r="BC1585" i="5"/>
  <c r="BA1585" i="5" s="1"/>
  <c r="BE1597" i="5"/>
  <c r="BD1597" i="5"/>
  <c r="BD1738" i="5"/>
  <c r="BD1734" i="5"/>
  <c r="BE1737" i="5"/>
  <c r="BE1733" i="5"/>
  <c r="BD1737" i="5"/>
  <c r="BD1733" i="5"/>
  <c r="BE1736" i="5"/>
  <c r="BE1732" i="5"/>
  <c r="BD1736" i="5"/>
  <c r="BD1732" i="5"/>
  <c r="BE1739" i="5"/>
  <c r="BE1735" i="5"/>
  <c r="BD1739" i="5"/>
  <c r="BD1735" i="5"/>
  <c r="BE1738" i="5"/>
  <c r="BE1734" i="5"/>
  <c r="BC1734" i="5"/>
  <c r="BA1734" i="5" s="1"/>
  <c r="BC1735" i="5"/>
  <c r="BA1735" i="5" s="1"/>
  <c r="BC1797" i="5"/>
  <c r="BA1797" i="5" s="1"/>
  <c r="BC1808" i="5"/>
  <c r="BA1808" i="5" s="1"/>
  <c r="BE1997" i="5"/>
  <c r="BE1993" i="5"/>
  <c r="BE1989" i="5"/>
  <c r="BD1997" i="5"/>
  <c r="BD1993" i="5"/>
  <c r="BD1989" i="5"/>
  <c r="BE1996" i="5"/>
  <c r="BE1992" i="5"/>
  <c r="BD1996" i="5"/>
  <c r="BD1992" i="5"/>
  <c r="BE1995" i="5"/>
  <c r="BE1991" i="5"/>
  <c r="BE1994" i="5"/>
  <c r="BE1990" i="5"/>
  <c r="BD1995" i="5"/>
  <c r="BD1994" i="5"/>
  <c r="BD1991" i="5"/>
  <c r="BD1990" i="5"/>
  <c r="BC1993" i="5"/>
  <c r="BA1993" i="5" s="1"/>
  <c r="BC1996" i="5"/>
  <c r="BA1996" i="5" s="1"/>
  <c r="BC1991" i="5"/>
  <c r="BA1991" i="5" s="1"/>
  <c r="BC1997" i="5"/>
  <c r="BA1997" i="5" s="1"/>
  <c r="BC1994" i="5"/>
  <c r="BA1994" i="5" s="1"/>
  <c r="BC1989" i="5"/>
  <c r="BA1989" i="5" s="1"/>
  <c r="BC1992" i="5"/>
  <c r="BA1992" i="5" s="1"/>
  <c r="BC1995" i="5"/>
  <c r="BA1995" i="5" s="1"/>
  <c r="BC2176" i="5"/>
  <c r="BA2176" i="5" s="1"/>
  <c r="BE2329" i="5"/>
  <c r="BD2329" i="5"/>
  <c r="BC2329" i="5"/>
  <c r="BA2329" i="5" s="1"/>
  <c r="BD2574" i="5"/>
  <c r="BD2570" i="5"/>
  <c r="BE2573" i="5"/>
  <c r="BE2569" i="5"/>
  <c r="BE2565" i="5"/>
  <c r="BD2573" i="5"/>
  <c r="BD2569" i="5"/>
  <c r="BD2565" i="5"/>
  <c r="BE2572" i="5"/>
  <c r="BE2568" i="5"/>
  <c r="BE2564" i="5"/>
  <c r="BD2572" i="5"/>
  <c r="BD2568" i="5"/>
  <c r="BD2564" i="5"/>
  <c r="BD2575" i="5"/>
  <c r="BD2571" i="5"/>
  <c r="BD2567" i="5"/>
  <c r="BD2563" i="5"/>
  <c r="BD2566" i="5"/>
  <c r="BE2563" i="5"/>
  <c r="BE2575" i="5"/>
  <c r="BE2562" i="5"/>
  <c r="BE2574" i="5"/>
  <c r="BD2562" i="5"/>
  <c r="BE2571" i="5"/>
  <c r="BE2567" i="5"/>
  <c r="BE2403" i="5"/>
  <c r="BE2570" i="5"/>
  <c r="BE2566" i="5"/>
  <c r="BD2403" i="5"/>
  <c r="BC2575" i="5"/>
  <c r="BA2575" i="5" s="1"/>
  <c r="BC2567" i="5"/>
  <c r="BA2567" i="5" s="1"/>
  <c r="BC2568" i="5"/>
  <c r="BA2568" i="5" s="1"/>
  <c r="BC2571" i="5"/>
  <c r="BA2571" i="5" s="1"/>
  <c r="BC2563" i="5"/>
  <c r="BA2563" i="5" s="1"/>
  <c r="BC2573" i="5"/>
  <c r="BA2573" i="5" s="1"/>
  <c r="BC2569" i="5"/>
  <c r="BA2569" i="5" s="1"/>
  <c r="BC2565" i="5"/>
  <c r="BA2565" i="5" s="1"/>
  <c r="BC2574" i="5"/>
  <c r="BA2574" i="5" s="1"/>
  <c r="BC2403" i="5"/>
  <c r="BA2403" i="5" s="1"/>
  <c r="BC2570" i="5"/>
  <c r="BA2570" i="5" s="1"/>
  <c r="BC2572" i="5"/>
  <c r="BA2572" i="5" s="1"/>
  <c r="BC2566" i="5"/>
  <c r="BA2566" i="5" s="1"/>
  <c r="BC2507" i="5"/>
  <c r="BA2507" i="5" s="1"/>
  <c r="BE2672" i="5"/>
  <c r="BE2668" i="5"/>
  <c r="BE2664" i="5"/>
  <c r="BE2660" i="5"/>
  <c r="BE2656" i="5"/>
  <c r="BE2652" i="5"/>
  <c r="BD2672" i="5"/>
  <c r="BD2668" i="5"/>
  <c r="BD2664" i="5"/>
  <c r="BD2660" i="5"/>
  <c r="BD2656" i="5"/>
  <c r="BD2652" i="5"/>
  <c r="BD2670" i="5"/>
  <c r="BD2665" i="5"/>
  <c r="BD2659" i="5"/>
  <c r="BD2654" i="5"/>
  <c r="BE2669" i="5"/>
  <c r="BE2663" i="5"/>
  <c r="BE2658" i="5"/>
  <c r="BE2653" i="5"/>
  <c r="BD2669" i="5"/>
  <c r="BD2663" i="5"/>
  <c r="BD2658" i="5"/>
  <c r="BD2653" i="5"/>
  <c r="BE2673" i="5"/>
  <c r="BE2667" i="5"/>
  <c r="BE2662" i="5"/>
  <c r="BE2657" i="5"/>
  <c r="BD2673" i="5"/>
  <c r="BD2667" i="5"/>
  <c r="BD2662" i="5"/>
  <c r="BD2657" i="5"/>
  <c r="BD2671" i="5"/>
  <c r="BD2666" i="5"/>
  <c r="BD2661" i="5"/>
  <c r="BD2655" i="5"/>
  <c r="BE2661" i="5"/>
  <c r="BE2659" i="5"/>
  <c r="BE2655" i="5"/>
  <c r="BE2654" i="5"/>
  <c r="BE2671" i="5"/>
  <c r="BE2666" i="5"/>
  <c r="BE2670" i="5"/>
  <c r="BE2665" i="5"/>
  <c r="BC2668" i="5"/>
  <c r="BA2668" i="5" s="1"/>
  <c r="BC2660" i="5"/>
  <c r="BA2660" i="5" s="1"/>
  <c r="BC2652" i="5"/>
  <c r="BA2652" i="5" s="1"/>
  <c r="BC2669" i="5"/>
  <c r="BA2669" i="5" s="1"/>
  <c r="BC2661" i="5"/>
  <c r="BA2661" i="5" s="1"/>
  <c r="BC2653" i="5"/>
  <c r="BA2653" i="5" s="1"/>
  <c r="BC2672" i="5"/>
  <c r="BA2672" i="5" s="1"/>
  <c r="BC2664" i="5"/>
  <c r="BA2664" i="5" s="1"/>
  <c r="BC2656" i="5"/>
  <c r="BA2656" i="5" s="1"/>
  <c r="BC2665" i="5"/>
  <c r="BA2665" i="5" s="1"/>
  <c r="BC2659" i="5"/>
  <c r="BA2659" i="5" s="1"/>
  <c r="BC2655" i="5"/>
  <c r="BA2655" i="5" s="1"/>
  <c r="BC2670" i="5"/>
  <c r="BA2670" i="5" s="1"/>
  <c r="BC2657" i="5"/>
  <c r="BA2657" i="5" s="1"/>
  <c r="BC2666" i="5"/>
  <c r="BA2666" i="5" s="1"/>
  <c r="BC2662" i="5"/>
  <c r="BA2662" i="5" s="1"/>
  <c r="BC2671" i="5"/>
  <c r="BA2671" i="5" s="1"/>
  <c r="BC2658" i="5"/>
  <c r="BA2658" i="5" s="1"/>
  <c r="BC2654" i="5"/>
  <c r="BA2654" i="5" s="1"/>
  <c r="BD1832" i="5"/>
  <c r="BD1828" i="5"/>
  <c r="BE1835" i="5"/>
  <c r="BE1831" i="5"/>
  <c r="BE1827" i="5"/>
  <c r="BD1835" i="5"/>
  <c r="BD1831" i="5"/>
  <c r="BD1827" i="5"/>
  <c r="BE1834" i="5"/>
  <c r="BE1830" i="5"/>
  <c r="BE1826" i="5"/>
  <c r="BD1834" i="5"/>
  <c r="BD1830" i="5"/>
  <c r="BD1826" i="5"/>
  <c r="BE1833" i="5"/>
  <c r="BE1829" i="5"/>
  <c r="BD1833" i="5"/>
  <c r="BD1829" i="5"/>
  <c r="BE1828" i="5"/>
  <c r="BE1832" i="5"/>
  <c r="BC1827" i="5"/>
  <c r="BA1827" i="5" s="1"/>
  <c r="BC1835" i="5"/>
  <c r="BA1835" i="5" s="1"/>
  <c r="BE1884" i="5"/>
  <c r="BD1884" i="5"/>
  <c r="BE1924" i="5"/>
  <c r="BE1920" i="5"/>
  <c r="BE1914" i="5"/>
  <c r="BE1910" i="5"/>
  <c r="BE1906" i="5"/>
  <c r="BD1924" i="5"/>
  <c r="BD1920" i="5"/>
  <c r="BD1914" i="5"/>
  <c r="BD1910" i="5"/>
  <c r="BD1906" i="5"/>
  <c r="BE1923" i="5"/>
  <c r="BE1919" i="5"/>
  <c r="BE1913" i="5"/>
  <c r="BE1909" i="5"/>
  <c r="BE1905" i="5"/>
  <c r="BD1923" i="5"/>
  <c r="BD1919" i="5"/>
  <c r="BD1913" i="5"/>
  <c r="BD1909" i="5"/>
  <c r="BD1905" i="5"/>
  <c r="BE1922" i="5"/>
  <c r="BE1918" i="5"/>
  <c r="BE1912" i="5"/>
  <c r="BE1908" i="5"/>
  <c r="BE1904" i="5"/>
  <c r="BE1925" i="5"/>
  <c r="BE1921" i="5"/>
  <c r="BE1917" i="5"/>
  <c r="BE1911" i="5"/>
  <c r="BE1907" i="5"/>
  <c r="BD1922" i="5"/>
  <c r="BD1904" i="5"/>
  <c r="BD1921" i="5"/>
  <c r="BE1903" i="5"/>
  <c r="BD1918" i="5"/>
  <c r="BD1903" i="5"/>
  <c r="BD1917" i="5"/>
  <c r="BD1912" i="5"/>
  <c r="BD1911" i="5"/>
  <c r="BE1897" i="5"/>
  <c r="BD1908" i="5"/>
  <c r="BD1897" i="5"/>
  <c r="BD1925" i="5"/>
  <c r="BD1907" i="5"/>
  <c r="BC1903" i="5"/>
  <c r="BA1903" i="5" s="1"/>
  <c r="BC1909" i="5"/>
  <c r="BA1909" i="5" s="1"/>
  <c r="BC1923" i="5"/>
  <c r="BA1923" i="5" s="1"/>
  <c r="BC1931" i="5"/>
  <c r="BA1931" i="5" s="1"/>
  <c r="BC1942" i="5"/>
  <c r="BA1942" i="5" s="1"/>
  <c r="BC2006" i="5"/>
  <c r="BA2006" i="5" s="1"/>
  <c r="BE2009" i="5"/>
  <c r="BI2009" i="5" s="1"/>
  <c r="BE2020" i="5"/>
  <c r="BE2016" i="5"/>
  <c r="BD2020" i="5"/>
  <c r="BD2016" i="5"/>
  <c r="BE2019" i="5"/>
  <c r="BE2015" i="5"/>
  <c r="BD2019" i="5"/>
  <c r="BD2015" i="5"/>
  <c r="BE2018" i="5"/>
  <c r="BE2014" i="5"/>
  <c r="BE2017" i="5"/>
  <c r="BE2013" i="5"/>
  <c r="BD2018" i="5"/>
  <c r="BD2017" i="5"/>
  <c r="BD2014" i="5"/>
  <c r="BD2013" i="5"/>
  <c r="BC2017" i="5"/>
  <c r="BA2017" i="5" s="1"/>
  <c r="BE2040" i="5"/>
  <c r="BE2036" i="5"/>
  <c r="BD2040" i="5"/>
  <c r="BD2036" i="5"/>
  <c r="BE2039" i="5"/>
  <c r="BE2035" i="5"/>
  <c r="BD2039" i="5"/>
  <c r="BD2035" i="5"/>
  <c r="BE2038" i="5"/>
  <c r="BE2034" i="5"/>
  <c r="BE2041" i="5"/>
  <c r="BE2037" i="5"/>
  <c r="BE2033" i="5"/>
  <c r="BD2041" i="5"/>
  <c r="BD2038" i="5"/>
  <c r="BD2037" i="5"/>
  <c r="BD2034" i="5"/>
  <c r="BD2033" i="5"/>
  <c r="BC2039" i="5"/>
  <c r="BA2039" i="5" s="1"/>
  <c r="BC2050" i="5"/>
  <c r="BA2050" i="5" s="1"/>
  <c r="BC2135" i="5"/>
  <c r="BA2135" i="5" s="1"/>
  <c r="BC2283" i="5"/>
  <c r="BA2283" i="5" s="1"/>
  <c r="BE2327" i="5"/>
  <c r="BE2323" i="5"/>
  <c r="BE2319" i="5"/>
  <c r="BE2315" i="5"/>
  <c r="BD2327" i="5"/>
  <c r="BD2323" i="5"/>
  <c r="BD2319" i="5"/>
  <c r="BD2315" i="5"/>
  <c r="BE2326" i="5"/>
  <c r="BE2322" i="5"/>
  <c r="BE2318" i="5"/>
  <c r="BE2314" i="5"/>
  <c r="BD2326" i="5"/>
  <c r="BD2322" i="5"/>
  <c r="BD2318" i="5"/>
  <c r="BD2314" i="5"/>
  <c r="BE2325" i="5"/>
  <c r="BE2321" i="5"/>
  <c r="BE2317" i="5"/>
  <c r="BE2313" i="5"/>
  <c r="BE2328" i="5"/>
  <c r="BE2324" i="5"/>
  <c r="BE2320" i="5"/>
  <c r="BE2316" i="5"/>
  <c r="BD2313" i="5"/>
  <c r="BD2328" i="5"/>
  <c r="BD2325" i="5"/>
  <c r="BD2324" i="5"/>
  <c r="BD2321" i="5"/>
  <c r="BD2320" i="5"/>
  <c r="BD2317" i="5"/>
  <c r="BD2316" i="5"/>
  <c r="BC2319" i="5"/>
  <c r="BA2319" i="5" s="1"/>
  <c r="BC2327" i="5"/>
  <c r="BA2327" i="5" s="1"/>
  <c r="BC2361" i="5"/>
  <c r="BA2361" i="5" s="1"/>
  <c r="BC2366" i="5"/>
  <c r="BA2366" i="5" s="1"/>
  <c r="BC2378" i="5"/>
  <c r="BA2378" i="5" s="1"/>
  <c r="BE2441" i="5"/>
  <c r="BE2440" i="5"/>
  <c r="BD2440" i="5"/>
  <c r="BD2443" i="5"/>
  <c r="BD2439" i="5"/>
  <c r="BE2442" i="5"/>
  <c r="BD2442" i="5"/>
  <c r="BD2441" i="5"/>
  <c r="BE2439" i="5"/>
  <c r="BE2438" i="5"/>
  <c r="BE2383" i="5"/>
  <c r="BE2443" i="5"/>
  <c r="BD2438" i="5"/>
  <c r="BD2383" i="5"/>
  <c r="BC2391" i="5"/>
  <c r="BA2391" i="5" s="1"/>
  <c r="BC2394" i="5"/>
  <c r="BA2394" i="5" s="1"/>
  <c r="BE2541" i="5"/>
  <c r="BE2537" i="5"/>
  <c r="BE2533" i="5"/>
  <c r="BE2529" i="5"/>
  <c r="BE2525" i="5"/>
  <c r="BE2521" i="5"/>
  <c r="BE2540" i="5"/>
  <c r="BE2536" i="5"/>
  <c r="BE2532" i="5"/>
  <c r="BE2528" i="5"/>
  <c r="BE2524" i="5"/>
  <c r="BE2520" i="5"/>
  <c r="BD2540" i="5"/>
  <c r="BD2536" i="5"/>
  <c r="BD2532" i="5"/>
  <c r="BD2528" i="5"/>
  <c r="BD2524" i="5"/>
  <c r="BD2520" i="5"/>
  <c r="BD2539" i="5"/>
  <c r="BD2535" i="5"/>
  <c r="BD2531" i="5"/>
  <c r="BD2527" i="5"/>
  <c r="BD2523" i="5"/>
  <c r="BD2519" i="5"/>
  <c r="BE2538" i="5"/>
  <c r="BE2530" i="5"/>
  <c r="BE2522" i="5"/>
  <c r="BD2538" i="5"/>
  <c r="BD2530" i="5"/>
  <c r="BD2522" i="5"/>
  <c r="BD2537" i="5"/>
  <c r="BD2529" i="5"/>
  <c r="BD2521" i="5"/>
  <c r="BE2535" i="5"/>
  <c r="BE2527" i="5"/>
  <c r="BE2519" i="5"/>
  <c r="BE2534" i="5"/>
  <c r="BE2526" i="5"/>
  <c r="BE2399" i="5"/>
  <c r="BD2541" i="5"/>
  <c r="BD2533" i="5"/>
  <c r="BD2525" i="5"/>
  <c r="BE2539" i="5"/>
  <c r="BD2534" i="5"/>
  <c r="BE2531" i="5"/>
  <c r="BD2526" i="5"/>
  <c r="BE2523" i="5"/>
  <c r="BD2399" i="5"/>
  <c r="BC2535" i="5"/>
  <c r="BA2535" i="5" s="1"/>
  <c r="BC2527" i="5"/>
  <c r="BA2527" i="5" s="1"/>
  <c r="BC2536" i="5"/>
  <c r="BA2536" i="5" s="1"/>
  <c r="BC2539" i="5"/>
  <c r="BA2539" i="5" s="1"/>
  <c r="BC2531" i="5"/>
  <c r="BA2531" i="5" s="1"/>
  <c r="BC2407" i="5"/>
  <c r="BA2407" i="5" s="1"/>
  <c r="BC2410" i="5"/>
  <c r="BA2410" i="5" s="1"/>
  <c r="BC2421" i="5"/>
  <c r="BA2421" i="5" s="1"/>
  <c r="BC2429" i="5"/>
  <c r="BA2429" i="5" s="1"/>
  <c r="BE2444" i="5"/>
  <c r="BD2444" i="5"/>
  <c r="BC2445" i="5"/>
  <c r="BA2445" i="5" s="1"/>
  <c r="BC2453" i="5"/>
  <c r="BA2453" i="5" s="1"/>
  <c r="BC2461" i="5"/>
  <c r="BA2461" i="5" s="1"/>
  <c r="BE2468" i="5"/>
  <c r="BD2468" i="5"/>
  <c r="BE2476" i="5"/>
  <c r="BD2476" i="5"/>
  <c r="BC2477" i="5"/>
  <c r="BA2477" i="5" s="1"/>
  <c r="BC2493" i="5"/>
  <c r="BA2493" i="5" s="1"/>
  <c r="BE2508" i="5"/>
  <c r="BD2508" i="5"/>
  <c r="BC2509" i="5"/>
  <c r="BA2509" i="5" s="1"/>
  <c r="BC2517" i="5"/>
  <c r="BA2517" i="5" s="1"/>
  <c r="BC2549" i="5"/>
  <c r="BA2549" i="5" s="1"/>
  <c r="BE2561" i="5"/>
  <c r="BD2561" i="5"/>
  <c r="BC2581" i="5"/>
  <c r="BA2581" i="5" s="1"/>
  <c r="BE2596" i="5"/>
  <c r="BD2596" i="5"/>
  <c r="BA2631" i="5"/>
  <c r="BD2639" i="5"/>
  <c r="BE2639" i="5"/>
  <c r="BE2827" i="5"/>
  <c r="BE2819" i="5"/>
  <c r="BE2815" i="5"/>
  <c r="BD2827" i="5"/>
  <c r="BD2819" i="5"/>
  <c r="BD2815" i="5"/>
  <c r="BD2826" i="5"/>
  <c r="BD2822" i="5"/>
  <c r="BD2818" i="5"/>
  <c r="BE2829" i="5"/>
  <c r="BE2825" i="5"/>
  <c r="BE2821" i="5"/>
  <c r="BE2817" i="5"/>
  <c r="BD2828" i="5"/>
  <c r="BD2824" i="5"/>
  <c r="BD2820" i="5"/>
  <c r="BD2816" i="5"/>
  <c r="BE2824" i="5"/>
  <c r="BE2822" i="5"/>
  <c r="BD2821" i="5"/>
  <c r="BE2820" i="5"/>
  <c r="BD2829" i="5"/>
  <c r="BE2818" i="5"/>
  <c r="BE2826" i="5"/>
  <c r="BE2816" i="5"/>
  <c r="BD2817" i="5"/>
  <c r="BE2828" i="5"/>
  <c r="BD2825" i="5"/>
  <c r="BC2824" i="5"/>
  <c r="BA2824" i="5" s="1"/>
  <c r="BC2816" i="5"/>
  <c r="BA2816" i="5" s="1"/>
  <c r="BC2827" i="5"/>
  <c r="BA2827" i="5" s="1"/>
  <c r="BC2819" i="5"/>
  <c r="BA2819" i="5" s="1"/>
  <c r="BC2822" i="5"/>
  <c r="BA2822" i="5" s="1"/>
  <c r="BC2825" i="5"/>
  <c r="BA2825" i="5" s="1"/>
  <c r="BC2817" i="5"/>
  <c r="BA2817" i="5" s="1"/>
  <c r="BC2826" i="5"/>
  <c r="BA2826" i="5" s="1"/>
  <c r="BC2818" i="5"/>
  <c r="BA2818" i="5" s="1"/>
  <c r="BC2829" i="5"/>
  <c r="BA2829" i="5" s="1"/>
  <c r="BC2821" i="5"/>
  <c r="BA2821" i="5" s="1"/>
  <c r="BC2820" i="5"/>
  <c r="BA2820" i="5" s="1"/>
  <c r="BC2689" i="5"/>
  <c r="BA2689" i="5" s="1"/>
  <c r="BA2738" i="5"/>
  <c r="BC2767" i="5"/>
  <c r="BA2767" i="5" s="1"/>
  <c r="BC2815" i="5"/>
  <c r="BA2815" i="5" s="1"/>
  <c r="BC1928" i="5"/>
  <c r="BA1928" i="5" s="1"/>
  <c r="BC1939" i="5"/>
  <c r="BA1939" i="5" s="1"/>
  <c r="BC2003" i="5"/>
  <c r="BA2003" i="5" s="1"/>
  <c r="BC2047" i="5"/>
  <c r="BA2047" i="5" s="1"/>
  <c r="BE2105" i="5"/>
  <c r="BD2105" i="5"/>
  <c r="BC2132" i="5"/>
  <c r="BA2132" i="5" s="1"/>
  <c r="BC2286" i="5"/>
  <c r="BA2286" i="5" s="1"/>
  <c r="BC2324" i="5"/>
  <c r="BA2324" i="5" s="1"/>
  <c r="BE2373" i="5"/>
  <c r="BD2373" i="5"/>
  <c r="BC2381" i="5"/>
  <c r="BA2381" i="5" s="1"/>
  <c r="BC2384" i="5"/>
  <c r="BA2384" i="5" s="1"/>
  <c r="BE2489" i="5"/>
  <c r="BE2485" i="5"/>
  <c r="BE2481" i="5"/>
  <c r="BE2477" i="5"/>
  <c r="BE2389" i="5"/>
  <c r="BE2488" i="5"/>
  <c r="BE2484" i="5"/>
  <c r="BE2480" i="5"/>
  <c r="BD2488" i="5"/>
  <c r="BD2484" i="5"/>
  <c r="BD2480" i="5"/>
  <c r="BD2487" i="5"/>
  <c r="BD2483" i="5"/>
  <c r="BD2479" i="5"/>
  <c r="BE2490" i="5"/>
  <c r="BE2482" i="5"/>
  <c r="BD2490" i="5"/>
  <c r="BD2482" i="5"/>
  <c r="BD2489" i="5"/>
  <c r="BD2481" i="5"/>
  <c r="BE2487" i="5"/>
  <c r="BE2479" i="5"/>
  <c r="BE2486" i="5"/>
  <c r="BE2478" i="5"/>
  <c r="BD2389" i="5"/>
  <c r="BD2485" i="5"/>
  <c r="BD2477" i="5"/>
  <c r="BD2478" i="5"/>
  <c r="BD2486" i="5"/>
  <c r="BE2483" i="5"/>
  <c r="BE2405" i="5"/>
  <c r="BD2405" i="5"/>
  <c r="BC2426" i="5"/>
  <c r="BA2426" i="5" s="1"/>
  <c r="BC2434" i="5"/>
  <c r="BA2434" i="5" s="1"/>
  <c r="BC2442" i="5"/>
  <c r="BA2442" i="5" s="1"/>
  <c r="BC2450" i="5"/>
  <c r="BA2450" i="5" s="1"/>
  <c r="BC2458" i="5"/>
  <c r="BA2458" i="5" s="1"/>
  <c r="BC2466" i="5"/>
  <c r="BA2466" i="5" s="1"/>
  <c r="BC2482" i="5"/>
  <c r="BA2482" i="5" s="1"/>
  <c r="BC2490" i="5"/>
  <c r="BA2490" i="5" s="1"/>
  <c r="BE2497" i="5"/>
  <c r="BD2497" i="5"/>
  <c r="BC2522" i="5"/>
  <c r="BA2522" i="5" s="1"/>
  <c r="BC2534" i="5"/>
  <c r="BA2534" i="5" s="1"/>
  <c r="BC2540" i="5"/>
  <c r="BA2540" i="5" s="1"/>
  <c r="BC2553" i="5"/>
  <c r="BA2553" i="5" s="1"/>
  <c r="BD2619" i="5"/>
  <c r="BE2619" i="5"/>
  <c r="BE2621" i="5"/>
  <c r="BD2621" i="5"/>
  <c r="BC2621" i="5"/>
  <c r="BA2621" i="5" s="1"/>
  <c r="BE2674" i="5"/>
  <c r="BD2674" i="5"/>
  <c r="BD2690" i="5"/>
  <c r="BE2690" i="5"/>
  <c r="BC2690" i="5"/>
  <c r="BA2690" i="5" s="1"/>
  <c r="BC2765" i="5"/>
  <c r="BA2765" i="5" s="1"/>
  <c r="BD2838" i="5"/>
  <c r="BE2838" i="5"/>
  <c r="BC2838" i="5"/>
  <c r="BA2838" i="5" s="1"/>
  <c r="BA3010" i="5"/>
  <c r="BC1944" i="5"/>
  <c r="BA1944" i="5" s="1"/>
  <c r="BC2008" i="5"/>
  <c r="BA2008" i="5" s="1"/>
  <c r="BC2052" i="5"/>
  <c r="BA2052" i="5" s="1"/>
  <c r="BE2101" i="5"/>
  <c r="BD2101" i="5"/>
  <c r="BE2152" i="5"/>
  <c r="BD2152" i="5"/>
  <c r="BE2412" i="5"/>
  <c r="BE2408" i="5"/>
  <c r="BE2404" i="5"/>
  <c r="BE2400" i="5"/>
  <c r="BE2396" i="5"/>
  <c r="BE2392" i="5"/>
  <c r="BE2388" i="5"/>
  <c r="BD2412" i="5"/>
  <c r="BD2408" i="5"/>
  <c r="BD2404" i="5"/>
  <c r="BE2402" i="5"/>
  <c r="BE2386" i="5"/>
  <c r="BE2382" i="5"/>
  <c r="BE2378" i="5"/>
  <c r="BE2374" i="5"/>
  <c r="BE2370" i="5"/>
  <c r="BE2366" i="5"/>
  <c r="BD2402" i="5"/>
  <c r="BD2396" i="5"/>
  <c r="BD2386" i="5"/>
  <c r="BD2382" i="5"/>
  <c r="BD2378" i="5"/>
  <c r="BD2374" i="5"/>
  <c r="BD2370" i="5"/>
  <c r="BD2366" i="5"/>
  <c r="BE2390" i="5"/>
  <c r="BE2365" i="5"/>
  <c r="BE2359" i="5"/>
  <c r="BE2406" i="5"/>
  <c r="BD2400" i="5"/>
  <c r="BD2390" i="5"/>
  <c r="BD2365" i="5"/>
  <c r="BD2359" i="5"/>
  <c r="BD2406" i="5"/>
  <c r="BE2394" i="5"/>
  <c r="BE2384" i="5"/>
  <c r="BE2380" i="5"/>
  <c r="BE2376" i="5"/>
  <c r="BE2372" i="5"/>
  <c r="BE2368" i="5"/>
  <c r="BE2364" i="5"/>
  <c r="BE2410" i="5"/>
  <c r="BE2398" i="5"/>
  <c r="BE2371" i="5"/>
  <c r="BD2394" i="5"/>
  <c r="BD2376" i="5"/>
  <c r="BD2392" i="5"/>
  <c r="BD2388" i="5"/>
  <c r="BD2372" i="5"/>
  <c r="BD2410" i="5"/>
  <c r="BD2371" i="5"/>
  <c r="BD2384" i="5"/>
  <c r="BD2368" i="5"/>
  <c r="BD2380" i="5"/>
  <c r="BD2364" i="5"/>
  <c r="BD2398" i="5"/>
  <c r="BE2367" i="5"/>
  <c r="BD2367" i="5"/>
  <c r="BC2371" i="5"/>
  <c r="BA2371" i="5" s="1"/>
  <c r="BC2374" i="5"/>
  <c r="BA2374" i="5" s="1"/>
  <c r="BE2421" i="5"/>
  <c r="BE2417" i="5"/>
  <c r="BE2420" i="5"/>
  <c r="BE2416" i="5"/>
  <c r="BD2420" i="5"/>
  <c r="BD2416" i="5"/>
  <c r="BD2422" i="5"/>
  <c r="BD2415" i="5"/>
  <c r="BD2421" i="5"/>
  <c r="BE2414" i="5"/>
  <c r="BE2419" i="5"/>
  <c r="BD2414" i="5"/>
  <c r="BD2419" i="5"/>
  <c r="BE2418" i="5"/>
  <c r="BD2417" i="5"/>
  <c r="BE2379" i="5"/>
  <c r="BD2418" i="5"/>
  <c r="BE2415" i="5"/>
  <c r="BD2379" i="5"/>
  <c r="BE2422" i="5"/>
  <c r="BC2390" i="5"/>
  <c r="BA2390" i="5" s="1"/>
  <c r="BE2517" i="5"/>
  <c r="BE2513" i="5"/>
  <c r="BE2509" i="5"/>
  <c r="BE2516" i="5"/>
  <c r="BE2512" i="5"/>
  <c r="BD2516" i="5"/>
  <c r="BD2512" i="5"/>
  <c r="BD2515" i="5"/>
  <c r="BD2511" i="5"/>
  <c r="BE2514" i="5"/>
  <c r="BD2514" i="5"/>
  <c r="BD2513" i="5"/>
  <c r="BE2395" i="5"/>
  <c r="BE2511" i="5"/>
  <c r="BD2395" i="5"/>
  <c r="BE2510" i="5"/>
  <c r="BD2517" i="5"/>
  <c r="BD2509" i="5"/>
  <c r="BD2510" i="5"/>
  <c r="BE2515" i="5"/>
  <c r="BC2406" i="5"/>
  <c r="BA2406" i="5" s="1"/>
  <c r="BE2411" i="5"/>
  <c r="BD2411" i="5"/>
  <c r="BC2415" i="5"/>
  <c r="BA2415" i="5" s="1"/>
  <c r="BC2431" i="5"/>
  <c r="BA2431" i="5" s="1"/>
  <c r="BC2439" i="5"/>
  <c r="BA2439" i="5" s="1"/>
  <c r="BC2447" i="5"/>
  <c r="BA2447" i="5" s="1"/>
  <c r="BC2455" i="5"/>
  <c r="BA2455" i="5" s="1"/>
  <c r="BC2479" i="5"/>
  <c r="BA2479" i="5" s="1"/>
  <c r="BC2487" i="5"/>
  <c r="BA2487" i="5" s="1"/>
  <c r="BC2495" i="5"/>
  <c r="BA2495" i="5" s="1"/>
  <c r="BC2511" i="5"/>
  <c r="BA2511" i="5" s="1"/>
  <c r="BE2518" i="5"/>
  <c r="BD2518" i="5"/>
  <c r="BC2519" i="5"/>
  <c r="BA2519" i="5" s="1"/>
  <c r="BC2524" i="5"/>
  <c r="BA2524" i="5" s="1"/>
  <c r="BC2529" i="5"/>
  <c r="BA2529" i="5" s="1"/>
  <c r="BC2538" i="5"/>
  <c r="BA2538" i="5" s="1"/>
  <c r="BE2623" i="5"/>
  <c r="BD2623" i="5"/>
  <c r="BE2643" i="5"/>
  <c r="BD2643" i="5"/>
  <c r="BD2676" i="5"/>
  <c r="BE2676" i="5"/>
  <c r="BC2788" i="5"/>
  <c r="BA2788" i="5" s="1"/>
  <c r="BC2828" i="5"/>
  <c r="BA2828" i="5" s="1"/>
  <c r="BE3164" i="5"/>
  <c r="BD3164" i="5"/>
  <c r="BC3164" i="5"/>
  <c r="BE2134" i="5"/>
  <c r="BE2130" i="5"/>
  <c r="BD2134" i="5"/>
  <c r="BD2130" i="5"/>
  <c r="BE2133" i="5"/>
  <c r="BE2129" i="5"/>
  <c r="BD2133" i="5"/>
  <c r="BD2129" i="5"/>
  <c r="BE2132" i="5"/>
  <c r="BE2128" i="5"/>
  <c r="BE2135" i="5"/>
  <c r="BE2131" i="5"/>
  <c r="BD2135" i="5"/>
  <c r="BD2132" i="5"/>
  <c r="BD2131" i="5"/>
  <c r="BD2128" i="5"/>
  <c r="BC2134" i="5"/>
  <c r="BA2134" i="5" s="1"/>
  <c r="BE2298" i="5"/>
  <c r="BE2286" i="5"/>
  <c r="BE2274" i="5"/>
  <c r="BD2298" i="5"/>
  <c r="BD2286" i="5"/>
  <c r="BD2274" i="5"/>
  <c r="BE2295" i="5"/>
  <c r="BE2283" i="5"/>
  <c r="BD2295" i="5"/>
  <c r="BD2283" i="5"/>
  <c r="BE2292" i="5"/>
  <c r="BE2280" i="5"/>
  <c r="BE2301" i="5"/>
  <c r="BE2289" i="5"/>
  <c r="BE2277" i="5"/>
  <c r="BD2301" i="5"/>
  <c r="BD2292" i="5"/>
  <c r="BD2289" i="5"/>
  <c r="BD2280" i="5"/>
  <c r="BD2277" i="5"/>
  <c r="BC2292" i="5"/>
  <c r="BA2292" i="5" s="1"/>
  <c r="BC2365" i="5"/>
  <c r="BA2365" i="5" s="1"/>
  <c r="BC2368" i="5"/>
  <c r="BA2368" i="5" s="1"/>
  <c r="BE2465" i="5"/>
  <c r="BE2461" i="5"/>
  <c r="BE2457" i="5"/>
  <c r="BE2453" i="5"/>
  <c r="BE2449" i="5"/>
  <c r="BE2445" i="5"/>
  <c r="BE2464" i="5"/>
  <c r="BE2460" i="5"/>
  <c r="BE2456" i="5"/>
  <c r="BE2452" i="5"/>
  <c r="BE2448" i="5"/>
  <c r="BD2464" i="5"/>
  <c r="BD2460" i="5"/>
  <c r="BD2456" i="5"/>
  <c r="BD2452" i="5"/>
  <c r="BD2448" i="5"/>
  <c r="BD2467" i="5"/>
  <c r="BD2463" i="5"/>
  <c r="BD2459" i="5"/>
  <c r="BD2455" i="5"/>
  <c r="BD2451" i="5"/>
  <c r="BD2447" i="5"/>
  <c r="BE2466" i="5"/>
  <c r="BE2458" i="5"/>
  <c r="BE2450" i="5"/>
  <c r="BD2466" i="5"/>
  <c r="BD2458" i="5"/>
  <c r="BD2450" i="5"/>
  <c r="BD2465" i="5"/>
  <c r="BD2457" i="5"/>
  <c r="BD2449" i="5"/>
  <c r="BE2385" i="5"/>
  <c r="BE2463" i="5"/>
  <c r="BE2455" i="5"/>
  <c r="BE2447" i="5"/>
  <c r="BD2385" i="5"/>
  <c r="BE2462" i="5"/>
  <c r="BE2454" i="5"/>
  <c r="BE2446" i="5"/>
  <c r="BD2461" i="5"/>
  <c r="BD2453" i="5"/>
  <c r="BD2445" i="5"/>
  <c r="BD2446" i="5"/>
  <c r="BE2467" i="5"/>
  <c r="BD2462" i="5"/>
  <c r="BE2459" i="5"/>
  <c r="BD2454" i="5"/>
  <c r="BE2451" i="5"/>
  <c r="BC2396" i="5"/>
  <c r="BA2396" i="5" s="1"/>
  <c r="BE2557" i="5"/>
  <c r="BE2553" i="5"/>
  <c r="BE2549" i="5"/>
  <c r="BE2545" i="5"/>
  <c r="BE2401" i="5"/>
  <c r="BD2557" i="5"/>
  <c r="BE2560" i="5"/>
  <c r="BE2556" i="5"/>
  <c r="BE2552" i="5"/>
  <c r="BE2548" i="5"/>
  <c r="BE2544" i="5"/>
  <c r="BD2560" i="5"/>
  <c r="BD2556" i="5"/>
  <c r="BD2552" i="5"/>
  <c r="BD2548" i="5"/>
  <c r="BD2544" i="5"/>
  <c r="BD2559" i="5"/>
  <c r="BD2555" i="5"/>
  <c r="BD2551" i="5"/>
  <c r="BD2547" i="5"/>
  <c r="BD2543" i="5"/>
  <c r="BE2554" i="5"/>
  <c r="BE2546" i="5"/>
  <c r="BD2554" i="5"/>
  <c r="BD2546" i="5"/>
  <c r="BD2553" i="5"/>
  <c r="BD2545" i="5"/>
  <c r="BD2401" i="5"/>
  <c r="BE2551" i="5"/>
  <c r="BE2543" i="5"/>
  <c r="BE2559" i="5"/>
  <c r="BE2550" i="5"/>
  <c r="BD2558" i="5"/>
  <c r="BD2549" i="5"/>
  <c r="BE2558" i="5"/>
  <c r="BE2555" i="5"/>
  <c r="BD2550" i="5"/>
  <c r="BE2547" i="5"/>
  <c r="BC2559" i="5"/>
  <c r="BA2559" i="5" s="1"/>
  <c r="BC2551" i="5"/>
  <c r="BA2551" i="5" s="1"/>
  <c r="BC2543" i="5"/>
  <c r="BA2543" i="5" s="1"/>
  <c r="BC2560" i="5"/>
  <c r="BA2560" i="5" s="1"/>
  <c r="BC2552" i="5"/>
  <c r="BA2552" i="5" s="1"/>
  <c r="BC2544" i="5"/>
  <c r="BA2544" i="5" s="1"/>
  <c r="BC2555" i="5"/>
  <c r="BA2555" i="5" s="1"/>
  <c r="BC2547" i="5"/>
  <c r="BA2547" i="5" s="1"/>
  <c r="BC2412" i="5"/>
  <c r="BA2412" i="5" s="1"/>
  <c r="BC2420" i="5"/>
  <c r="BA2420" i="5" s="1"/>
  <c r="BC2428" i="5"/>
  <c r="BA2428" i="5" s="1"/>
  <c r="BC2436" i="5"/>
  <c r="BA2436" i="5" s="1"/>
  <c r="BC2452" i="5"/>
  <c r="BA2452" i="5" s="1"/>
  <c r="BC2460" i="5"/>
  <c r="BA2460" i="5" s="1"/>
  <c r="BC2484" i="5"/>
  <c r="BA2484" i="5" s="1"/>
  <c r="BD2491" i="5"/>
  <c r="BE2491" i="5"/>
  <c r="BC2516" i="5"/>
  <c r="BA2516" i="5" s="1"/>
  <c r="BC2548" i="5"/>
  <c r="BA2548" i="5" s="1"/>
  <c r="BE2687" i="5"/>
  <c r="BE2683" i="5"/>
  <c r="BD2687" i="5"/>
  <c r="BD2683" i="5"/>
  <c r="BD2688" i="5"/>
  <c r="BE2686" i="5"/>
  <c r="BD2686" i="5"/>
  <c r="BE2685" i="5"/>
  <c r="BD2685" i="5"/>
  <c r="BD2689" i="5"/>
  <c r="BD2684" i="5"/>
  <c r="BE2689" i="5"/>
  <c r="BE2688" i="5"/>
  <c r="BE2684" i="5"/>
  <c r="BC2686" i="5"/>
  <c r="BA2686" i="5" s="1"/>
  <c r="BC2687" i="5"/>
  <c r="BA2687" i="5" s="1"/>
  <c r="BC2688" i="5"/>
  <c r="BA2688" i="5" s="1"/>
  <c r="BD2972" i="5"/>
  <c r="BE2972" i="5"/>
  <c r="BC2972" i="5"/>
  <c r="BA2972" i="5" s="1"/>
  <c r="BE1967" i="5"/>
  <c r="BD1967" i="5"/>
  <c r="BC2295" i="5"/>
  <c r="BA2295" i="5" s="1"/>
  <c r="BE2361" i="5"/>
  <c r="BD2361" i="5"/>
  <c r="BE2375" i="5"/>
  <c r="BD2375" i="5"/>
  <c r="BC2386" i="5"/>
  <c r="BA2386" i="5" s="1"/>
  <c r="BE2493" i="5"/>
  <c r="BE2496" i="5"/>
  <c r="BE2492" i="5"/>
  <c r="BD2496" i="5"/>
  <c r="BD2492" i="5"/>
  <c r="BD2495" i="5"/>
  <c r="BE2391" i="5"/>
  <c r="BD2391" i="5"/>
  <c r="BE2495" i="5"/>
  <c r="BE2494" i="5"/>
  <c r="BD2493" i="5"/>
  <c r="BD2494" i="5"/>
  <c r="BC2402" i="5"/>
  <c r="BA2402" i="5" s="1"/>
  <c r="BE2584" i="5"/>
  <c r="BD2584" i="5"/>
  <c r="BD2582" i="5"/>
  <c r="BD2578" i="5"/>
  <c r="BE2581" i="5"/>
  <c r="BE2577" i="5"/>
  <c r="BD2581" i="5"/>
  <c r="BD2577" i="5"/>
  <c r="BE2580" i="5"/>
  <c r="BD2580" i="5"/>
  <c r="BD2583" i="5"/>
  <c r="BD2579" i="5"/>
  <c r="BE2579" i="5"/>
  <c r="BE2578" i="5"/>
  <c r="BE2407" i="5"/>
  <c r="BD2407" i="5"/>
  <c r="BE2583" i="5"/>
  <c r="BE2582" i="5"/>
  <c r="BC2583" i="5"/>
  <c r="BA2583" i="5" s="1"/>
  <c r="BC2584" i="5"/>
  <c r="BA2584" i="5" s="1"/>
  <c r="BC2579" i="5"/>
  <c r="BA2579" i="5" s="1"/>
  <c r="BC2417" i="5"/>
  <c r="BA2417" i="5" s="1"/>
  <c r="BC2425" i="5"/>
  <c r="BA2425" i="5" s="1"/>
  <c r="BC2441" i="5"/>
  <c r="BA2441" i="5" s="1"/>
  <c r="BC2449" i="5"/>
  <c r="BA2449" i="5" s="1"/>
  <c r="BC2457" i="5"/>
  <c r="BA2457" i="5" s="1"/>
  <c r="BC2465" i="5"/>
  <c r="BA2465" i="5" s="1"/>
  <c r="BC2481" i="5"/>
  <c r="BA2481" i="5" s="1"/>
  <c r="BC2489" i="5"/>
  <c r="BA2489" i="5" s="1"/>
  <c r="BC2513" i="5"/>
  <c r="BA2513" i="5" s="1"/>
  <c r="BC2521" i="5"/>
  <c r="BA2521" i="5" s="1"/>
  <c r="BC2526" i="5"/>
  <c r="BA2526" i="5" s="1"/>
  <c r="BC2533" i="5"/>
  <c r="BA2533" i="5" s="1"/>
  <c r="BC2546" i="5"/>
  <c r="BA2546" i="5" s="1"/>
  <c r="BC2578" i="5"/>
  <c r="BA2578" i="5" s="1"/>
  <c r="BD2627" i="5"/>
  <c r="BE2627" i="5"/>
  <c r="BE2629" i="5"/>
  <c r="BD2629" i="5"/>
  <c r="BC2629" i="5"/>
  <c r="BA2629" i="5" s="1"/>
  <c r="BE2811" i="5"/>
  <c r="BE2807" i="5"/>
  <c r="BE2803" i="5"/>
  <c r="BE2799" i="5"/>
  <c r="BE2795" i="5"/>
  <c r="BE2791" i="5"/>
  <c r="BE2787" i="5"/>
  <c r="BE2779" i="5"/>
  <c r="BE2775" i="5"/>
  <c r="BE2771" i="5"/>
  <c r="BE2767" i="5"/>
  <c r="BE2763" i="5"/>
  <c r="BE2759" i="5"/>
  <c r="BE2755" i="5"/>
  <c r="BD2811" i="5"/>
  <c r="BD2807" i="5"/>
  <c r="BD2803" i="5"/>
  <c r="BD2799" i="5"/>
  <c r="BD2795" i="5"/>
  <c r="BD2791" i="5"/>
  <c r="BD2787" i="5"/>
  <c r="BD2779" i="5"/>
  <c r="BD2775" i="5"/>
  <c r="BD2771" i="5"/>
  <c r="BD2767" i="5"/>
  <c r="BD2763" i="5"/>
  <c r="BD2759" i="5"/>
  <c r="BD2755" i="5"/>
  <c r="BD2810" i="5"/>
  <c r="BD2806" i="5"/>
  <c r="BD2802" i="5"/>
  <c r="BD2798" i="5"/>
  <c r="BD2794" i="5"/>
  <c r="BD2790" i="5"/>
  <c r="BD2786" i="5"/>
  <c r="BD2782" i="5"/>
  <c r="BD2778" i="5"/>
  <c r="BD2774" i="5"/>
  <c r="BD2770" i="5"/>
  <c r="BD2766" i="5"/>
  <c r="BD2762" i="5"/>
  <c r="BD2758" i="5"/>
  <c r="BD2754" i="5"/>
  <c r="BE2813" i="5"/>
  <c r="BE2809" i="5"/>
  <c r="BE2805" i="5"/>
  <c r="BE2801" i="5"/>
  <c r="BE2797" i="5"/>
  <c r="BE2793" i="5"/>
  <c r="BE2789" i="5"/>
  <c r="BE2785" i="5"/>
  <c r="BE2781" i="5"/>
  <c r="BE2773" i="5"/>
  <c r="BE2769" i="5"/>
  <c r="BE2765" i="5"/>
  <c r="BD2812" i="5"/>
  <c r="BD2804" i="5"/>
  <c r="BD2800" i="5"/>
  <c r="BD2796" i="5"/>
  <c r="BD2788" i="5"/>
  <c r="BD2784" i="5"/>
  <c r="BD2780" i="5"/>
  <c r="BD2776" i="5"/>
  <c r="BD2772" i="5"/>
  <c r="BD2768" i="5"/>
  <c r="BD2764" i="5"/>
  <c r="BD2760" i="5"/>
  <c r="BD2756" i="5"/>
  <c r="BD2813" i="5"/>
  <c r="BE2802" i="5"/>
  <c r="BD2781" i="5"/>
  <c r="BE2770" i="5"/>
  <c r="BE2760" i="5"/>
  <c r="BE2812" i="5"/>
  <c r="BD2801" i="5"/>
  <c r="BE2790" i="5"/>
  <c r="BE2780" i="5"/>
  <c r="BD2769" i="5"/>
  <c r="BE2758" i="5"/>
  <c r="BE2810" i="5"/>
  <c r="BE2800" i="5"/>
  <c r="BD2789" i="5"/>
  <c r="BE2778" i="5"/>
  <c r="BE2768" i="5"/>
  <c r="BE2757" i="5"/>
  <c r="BD2809" i="5"/>
  <c r="BE2798" i="5"/>
  <c r="BE2788" i="5"/>
  <c r="BE2766" i="5"/>
  <c r="BD2757" i="5"/>
  <c r="BD2797" i="5"/>
  <c r="BE2786" i="5"/>
  <c r="BE2776" i="5"/>
  <c r="BD2765" i="5"/>
  <c r="BE2756" i="5"/>
  <c r="BD2805" i="5"/>
  <c r="BE2794" i="5"/>
  <c r="BE2784" i="5"/>
  <c r="BD2773" i="5"/>
  <c r="BE2762" i="5"/>
  <c r="BE2753" i="5"/>
  <c r="BE2774" i="5"/>
  <c r="BE2772" i="5"/>
  <c r="BE2806" i="5"/>
  <c r="BE2764" i="5"/>
  <c r="BE2804" i="5"/>
  <c r="BE2796" i="5"/>
  <c r="BE2754" i="5"/>
  <c r="BD2785" i="5"/>
  <c r="BD2793" i="5"/>
  <c r="BE2782" i="5"/>
  <c r="BD2753" i="5"/>
  <c r="BC2805" i="5"/>
  <c r="BA2805" i="5" s="1"/>
  <c r="BC2797" i="5"/>
  <c r="BA2797" i="5" s="1"/>
  <c r="BC2789" i="5"/>
  <c r="BA2789" i="5" s="1"/>
  <c r="BC2781" i="5"/>
  <c r="BA2781" i="5" s="1"/>
  <c r="BC2770" i="5"/>
  <c r="BA2770" i="5" s="1"/>
  <c r="BC2762" i="5"/>
  <c r="BA2762" i="5" s="1"/>
  <c r="BC2754" i="5"/>
  <c r="BA2754" i="5" s="1"/>
  <c r="BC2811" i="5"/>
  <c r="BA2811" i="5" s="1"/>
  <c r="BC2800" i="5"/>
  <c r="BA2800" i="5" s="1"/>
  <c r="BC2784" i="5"/>
  <c r="BA2784" i="5" s="1"/>
  <c r="BC2803" i="5"/>
  <c r="BA2803" i="5" s="1"/>
  <c r="BC2795" i="5"/>
  <c r="BA2795" i="5" s="1"/>
  <c r="BC2787" i="5"/>
  <c r="BA2787" i="5" s="1"/>
  <c r="BC2779" i="5"/>
  <c r="BA2779" i="5" s="1"/>
  <c r="BC2776" i="5"/>
  <c r="BA2776" i="5" s="1"/>
  <c r="BC2768" i="5"/>
  <c r="BA2768" i="5" s="1"/>
  <c r="BC2760" i="5"/>
  <c r="BA2760" i="5" s="1"/>
  <c r="BC2809" i="5"/>
  <c r="BA2809" i="5" s="1"/>
  <c r="BC2806" i="5"/>
  <c r="BA2806" i="5" s="1"/>
  <c r="BC2798" i="5"/>
  <c r="BA2798" i="5" s="1"/>
  <c r="BC2790" i="5"/>
  <c r="BA2790" i="5" s="1"/>
  <c r="BC2782" i="5"/>
  <c r="BA2782" i="5" s="1"/>
  <c r="BC2771" i="5"/>
  <c r="BA2771" i="5" s="1"/>
  <c r="BC2763" i="5"/>
  <c r="BA2763" i="5" s="1"/>
  <c r="BC2755" i="5"/>
  <c r="BA2755" i="5" s="1"/>
  <c r="BC2810" i="5"/>
  <c r="BA2810" i="5" s="1"/>
  <c r="BC2807" i="5"/>
  <c r="BA2807" i="5" s="1"/>
  <c r="BC2799" i="5"/>
  <c r="BA2799" i="5" s="1"/>
  <c r="BC2791" i="5"/>
  <c r="BA2791" i="5" s="1"/>
  <c r="BC2772" i="5"/>
  <c r="BA2772" i="5" s="1"/>
  <c r="BC2813" i="5"/>
  <c r="BA2813" i="5" s="1"/>
  <c r="BC2802" i="5"/>
  <c r="BA2802" i="5" s="1"/>
  <c r="BC2794" i="5"/>
  <c r="BA2794" i="5" s="1"/>
  <c r="BC2786" i="5"/>
  <c r="BA2786" i="5" s="1"/>
  <c r="BC2801" i="5"/>
  <c r="BA2801" i="5" s="1"/>
  <c r="BC2785" i="5"/>
  <c r="BA2785" i="5" s="1"/>
  <c r="BC2759" i="5"/>
  <c r="BA2759" i="5" s="1"/>
  <c r="BC2757" i="5"/>
  <c r="BA2757" i="5" s="1"/>
  <c r="BC2812" i="5"/>
  <c r="BA2812" i="5" s="1"/>
  <c r="BC2753" i="5"/>
  <c r="BA2753" i="5" s="1"/>
  <c r="BC2778" i="5"/>
  <c r="BA2778" i="5" s="1"/>
  <c r="BC2774" i="5"/>
  <c r="BA2774" i="5" s="1"/>
  <c r="BC2766" i="5"/>
  <c r="BA2766" i="5" s="1"/>
  <c r="BC2793" i="5"/>
  <c r="BA2793" i="5" s="1"/>
  <c r="BC2780" i="5"/>
  <c r="BA2780" i="5" s="1"/>
  <c r="BC2764" i="5"/>
  <c r="BA2764" i="5" s="1"/>
  <c r="BC2758" i="5"/>
  <c r="BA2758" i="5" s="1"/>
  <c r="BC2756" i="5"/>
  <c r="BA2756" i="5" s="1"/>
  <c r="BD2792" i="5"/>
  <c r="BE2792" i="5"/>
  <c r="BC2792" i="5"/>
  <c r="BA2792" i="5" s="1"/>
  <c r="BE1932" i="5"/>
  <c r="BE1928" i="5"/>
  <c r="BD1932" i="5"/>
  <c r="BD1928" i="5"/>
  <c r="BE1931" i="5"/>
  <c r="BE1927" i="5"/>
  <c r="BD1931" i="5"/>
  <c r="BD1927" i="5"/>
  <c r="BE1930" i="5"/>
  <c r="BE1926" i="5"/>
  <c r="BE1929" i="5"/>
  <c r="BD1930" i="5"/>
  <c r="BD1929" i="5"/>
  <c r="BD1926" i="5"/>
  <c r="BC1932" i="5"/>
  <c r="BA1932" i="5" s="1"/>
  <c r="BE1944" i="5"/>
  <c r="BE1940" i="5"/>
  <c r="BD1944" i="5"/>
  <c r="BD1940" i="5"/>
  <c r="BE1943" i="5"/>
  <c r="BE1939" i="5"/>
  <c r="BD1943" i="5"/>
  <c r="BD1939" i="5"/>
  <c r="BE1946" i="5"/>
  <c r="BE1942" i="5"/>
  <c r="BE1938" i="5"/>
  <c r="BE1945" i="5"/>
  <c r="BE1941" i="5"/>
  <c r="BE1937" i="5"/>
  <c r="BD1942" i="5"/>
  <c r="BD1941" i="5"/>
  <c r="BD1938" i="5"/>
  <c r="BD1937" i="5"/>
  <c r="BD1946" i="5"/>
  <c r="BD1945" i="5"/>
  <c r="BC1943" i="5"/>
  <c r="BA1943" i="5" s="1"/>
  <c r="BE1975" i="5"/>
  <c r="BD1975" i="5"/>
  <c r="BE2008" i="5"/>
  <c r="BE2004" i="5"/>
  <c r="BD2008" i="5"/>
  <c r="BD2004" i="5"/>
  <c r="BE2007" i="5"/>
  <c r="BE2003" i="5"/>
  <c r="BD2007" i="5"/>
  <c r="BD2003" i="5"/>
  <c r="BE2006" i="5"/>
  <c r="BE2002" i="5"/>
  <c r="BE2005" i="5"/>
  <c r="BE2001" i="5"/>
  <c r="BD2006" i="5"/>
  <c r="BD2005" i="5"/>
  <c r="BD2002" i="5"/>
  <c r="BD2001" i="5"/>
  <c r="BC2007" i="5"/>
  <c r="BA2007" i="5" s="1"/>
  <c r="BE2051" i="5"/>
  <c r="BE2047" i="5"/>
  <c r="BD2051" i="5"/>
  <c r="BD2047" i="5"/>
  <c r="BE2050" i="5"/>
  <c r="BE2046" i="5"/>
  <c r="BD2050" i="5"/>
  <c r="BD2046" i="5"/>
  <c r="BE2053" i="5"/>
  <c r="BE2049" i="5"/>
  <c r="BE2045" i="5"/>
  <c r="BE2052" i="5"/>
  <c r="BE2048" i="5"/>
  <c r="BD2049" i="5"/>
  <c r="BD2048" i="5"/>
  <c r="BD2045" i="5"/>
  <c r="BD2053" i="5"/>
  <c r="BD2052" i="5"/>
  <c r="BC2051" i="5"/>
  <c r="BA2051" i="5" s="1"/>
  <c r="BC2274" i="5"/>
  <c r="BA2274" i="5" s="1"/>
  <c r="BC2298" i="5"/>
  <c r="BA2298" i="5" s="1"/>
  <c r="BE2369" i="5"/>
  <c r="BD2369" i="5"/>
  <c r="BC2376" i="5"/>
  <c r="BA2376" i="5" s="1"/>
  <c r="BE2433" i="5"/>
  <c r="BE2429" i="5"/>
  <c r="BE2425" i="5"/>
  <c r="BE2436" i="5"/>
  <c r="BE2432" i="5"/>
  <c r="BE2428" i="5"/>
  <c r="BE2424" i="5"/>
  <c r="BD2436" i="5"/>
  <c r="BD2432" i="5"/>
  <c r="BD2428" i="5"/>
  <c r="BD2424" i="5"/>
  <c r="BD2435" i="5"/>
  <c r="BE2434" i="5"/>
  <c r="BE2427" i="5"/>
  <c r="BD2434" i="5"/>
  <c r="BD2427" i="5"/>
  <c r="BD2433" i="5"/>
  <c r="BE2426" i="5"/>
  <c r="BE2381" i="5"/>
  <c r="BE2431" i="5"/>
  <c r="BD2426" i="5"/>
  <c r="BD2381" i="5"/>
  <c r="BD2431" i="5"/>
  <c r="BD2425" i="5"/>
  <c r="BD2430" i="5"/>
  <c r="BE2435" i="5"/>
  <c r="BE2430" i="5"/>
  <c r="BD2429" i="5"/>
  <c r="BC2392" i="5"/>
  <c r="BA2392" i="5" s="1"/>
  <c r="BE2397" i="5"/>
  <c r="BD2397" i="5"/>
  <c r="BC2408" i="5"/>
  <c r="BA2408" i="5" s="1"/>
  <c r="BE2413" i="5"/>
  <c r="BD2413" i="5"/>
  <c r="BC2414" i="5"/>
  <c r="BA2414" i="5" s="1"/>
  <c r="BC2422" i="5"/>
  <c r="BA2422" i="5" s="1"/>
  <c r="BC2430" i="5"/>
  <c r="BA2430" i="5" s="1"/>
  <c r="BE2437" i="5"/>
  <c r="BD2437" i="5"/>
  <c r="BC2438" i="5"/>
  <c r="BA2438" i="5" s="1"/>
  <c r="BC2446" i="5"/>
  <c r="BA2446" i="5" s="1"/>
  <c r="BC2454" i="5"/>
  <c r="BA2454" i="5" s="1"/>
  <c r="BC2462" i="5"/>
  <c r="BA2462" i="5" s="1"/>
  <c r="BC2478" i="5"/>
  <c r="BA2478" i="5" s="1"/>
  <c r="BC2486" i="5"/>
  <c r="BA2486" i="5" s="1"/>
  <c r="BC2494" i="5"/>
  <c r="BA2494" i="5" s="1"/>
  <c r="BC2510" i="5"/>
  <c r="BA2510" i="5" s="1"/>
  <c r="BC2523" i="5"/>
  <c r="BA2523" i="5" s="1"/>
  <c r="BC2528" i="5"/>
  <c r="BA2528" i="5" s="1"/>
  <c r="BC2537" i="5"/>
  <c r="BA2537" i="5" s="1"/>
  <c r="BC2550" i="5"/>
  <c r="BA2550" i="5" s="1"/>
  <c r="BA2554" i="5"/>
  <c r="BC2556" i="5"/>
  <c r="BA2556" i="5" s="1"/>
  <c r="BC2582" i="5"/>
  <c r="BA2582" i="5" s="1"/>
  <c r="BA2623" i="5"/>
  <c r="BD2631" i="5"/>
  <c r="BE2631" i="5"/>
  <c r="BA2643" i="5"/>
  <c r="BC2683" i="5"/>
  <c r="BA2683" i="5" s="1"/>
  <c r="BA2721" i="5"/>
  <c r="BC2775" i="5"/>
  <c r="BA2775" i="5" s="1"/>
  <c r="BC2804" i="5"/>
  <c r="BA2804" i="5" s="1"/>
  <c r="BD2605" i="5"/>
  <c r="BE2605" i="5"/>
  <c r="BE2855" i="5"/>
  <c r="BE2851" i="5"/>
  <c r="BE2847" i="5"/>
  <c r="BE2843" i="5"/>
  <c r="BE2839" i="5"/>
  <c r="BE2835" i="5"/>
  <c r="BE2831" i="5"/>
  <c r="BD2855" i="5"/>
  <c r="BD2851" i="5"/>
  <c r="BD2847" i="5"/>
  <c r="BD2843" i="5"/>
  <c r="BD2839" i="5"/>
  <c r="BD2835" i="5"/>
  <c r="BD2831" i="5"/>
  <c r="BD2854" i="5"/>
  <c r="BD2850" i="5"/>
  <c r="BD2846" i="5"/>
  <c r="BD2842" i="5"/>
  <c r="BD2834" i="5"/>
  <c r="BE2853" i="5"/>
  <c r="BE2849" i="5"/>
  <c r="BE2845" i="5"/>
  <c r="BE2841" i="5"/>
  <c r="BE2837" i="5"/>
  <c r="BE2833" i="5"/>
  <c r="BD2856" i="5"/>
  <c r="BD2852" i="5"/>
  <c r="BD2848" i="5"/>
  <c r="BD2844" i="5"/>
  <c r="BD2840" i="5"/>
  <c r="BD2836" i="5"/>
  <c r="BD2832" i="5"/>
  <c r="BE2856" i="5"/>
  <c r="BD2845" i="5"/>
  <c r="BE2834" i="5"/>
  <c r="BE2854" i="5"/>
  <c r="BE2844" i="5"/>
  <c r="BD2833" i="5"/>
  <c r="BD2853" i="5"/>
  <c r="BE2842" i="5"/>
  <c r="BE2832" i="5"/>
  <c r="BE2852" i="5"/>
  <c r="BD2841" i="5"/>
  <c r="BE2850" i="5"/>
  <c r="BE2840" i="5"/>
  <c r="BE2848" i="5"/>
  <c r="BD2837" i="5"/>
  <c r="BD2849" i="5"/>
  <c r="BE2846" i="5"/>
  <c r="BE2836" i="5"/>
  <c r="BC2856" i="5"/>
  <c r="BA2856" i="5" s="1"/>
  <c r="BC2848" i="5"/>
  <c r="BA2848" i="5" s="1"/>
  <c r="BC2840" i="5"/>
  <c r="BA2840" i="5" s="1"/>
  <c r="BC2832" i="5"/>
  <c r="BA2832" i="5" s="1"/>
  <c r="BC2851" i="5"/>
  <c r="BA2851" i="5" s="1"/>
  <c r="BC2843" i="5"/>
  <c r="BA2843" i="5" s="1"/>
  <c r="BC2835" i="5"/>
  <c r="BA2835" i="5" s="1"/>
  <c r="BC2854" i="5"/>
  <c r="BA2854" i="5" s="1"/>
  <c r="BC2846" i="5"/>
  <c r="BA2846" i="5" s="1"/>
  <c r="BC2849" i="5"/>
  <c r="BA2849" i="5" s="1"/>
  <c r="BC2841" i="5"/>
  <c r="BA2841" i="5" s="1"/>
  <c r="BC2833" i="5"/>
  <c r="BA2833" i="5" s="1"/>
  <c r="BC2850" i="5"/>
  <c r="BA2850" i="5" s="1"/>
  <c r="BC2842" i="5"/>
  <c r="BA2842" i="5" s="1"/>
  <c r="BC2834" i="5"/>
  <c r="BA2834" i="5" s="1"/>
  <c r="BC2853" i="5"/>
  <c r="BA2853" i="5" s="1"/>
  <c r="BC2845" i="5"/>
  <c r="BA2845" i="5" s="1"/>
  <c r="BC2837" i="5"/>
  <c r="BA2837" i="5" s="1"/>
  <c r="BE2697" i="5"/>
  <c r="BD2697" i="5"/>
  <c r="BC2698" i="5"/>
  <c r="BA2698" i="5" s="1"/>
  <c r="BC2706" i="5"/>
  <c r="BA2706" i="5" s="1"/>
  <c r="BC2714" i="5"/>
  <c r="BA2714" i="5" s="1"/>
  <c r="BC2722" i="5"/>
  <c r="BA2722" i="5" s="1"/>
  <c r="BC2730" i="5"/>
  <c r="BA2730" i="5" s="1"/>
  <c r="BA2752" i="5"/>
  <c r="BD2814" i="5"/>
  <c r="BE2814" i="5"/>
  <c r="BC2814" i="5"/>
  <c r="BA2814" i="5" s="1"/>
  <c r="BD2892" i="5"/>
  <c r="BE2892" i="5"/>
  <c r="BC2892" i="5"/>
  <c r="BA2892" i="5" s="1"/>
  <c r="BD2900" i="5"/>
  <c r="BE2900" i="5"/>
  <c r="BC2900" i="5"/>
  <c r="BA2900" i="5" s="1"/>
  <c r="BD2908" i="5"/>
  <c r="BE2908" i="5"/>
  <c r="BC2908" i="5"/>
  <c r="BA2908" i="5" s="1"/>
  <c r="BD3004" i="5"/>
  <c r="BE3004" i="5"/>
  <c r="BC3004" i="5"/>
  <c r="BA3004" i="5" s="1"/>
  <c r="BE3027" i="5"/>
  <c r="BD3027" i="5"/>
  <c r="BC3027" i="5"/>
  <c r="BA3027" i="5" s="1"/>
  <c r="BE3067" i="5"/>
  <c r="BD3067" i="5"/>
  <c r="BC3067" i="5"/>
  <c r="BA3067" i="5" s="1"/>
  <c r="BE2591" i="5"/>
  <c r="BD2591" i="5"/>
  <c r="BD2609" i="5"/>
  <c r="BE2609" i="5"/>
  <c r="BD2617" i="5"/>
  <c r="BE2617" i="5"/>
  <c r="BE2625" i="5"/>
  <c r="BD2625" i="5"/>
  <c r="BE2633" i="5"/>
  <c r="BD2633" i="5"/>
  <c r="BD2641" i="5"/>
  <c r="BE2641" i="5"/>
  <c r="BE2751" i="5"/>
  <c r="BE2747" i="5"/>
  <c r="BE2743" i="5"/>
  <c r="BE2739" i="5"/>
  <c r="BE2735" i="5"/>
  <c r="BE2731" i="5"/>
  <c r="BE2727" i="5"/>
  <c r="BE2723" i="5"/>
  <c r="BD2751" i="5"/>
  <c r="BD2747" i="5"/>
  <c r="BD2743" i="5"/>
  <c r="BD2739" i="5"/>
  <c r="BD2735" i="5"/>
  <c r="BD2731" i="5"/>
  <c r="BD2727" i="5"/>
  <c r="BD2723" i="5"/>
  <c r="BD2750" i="5"/>
  <c r="BD2746" i="5"/>
  <c r="BD2742" i="5"/>
  <c r="BD2738" i="5"/>
  <c r="BD2734" i="5"/>
  <c r="BD2730" i="5"/>
  <c r="BD2726" i="5"/>
  <c r="BD2722" i="5"/>
  <c r="BE2738" i="5"/>
  <c r="BE2732" i="5"/>
  <c r="BE2725" i="5"/>
  <c r="BE2750" i="5"/>
  <c r="BE2744" i="5"/>
  <c r="BE2737" i="5"/>
  <c r="BD2732" i="5"/>
  <c r="BD2725" i="5"/>
  <c r="BE2749" i="5"/>
  <c r="BD2744" i="5"/>
  <c r="BD2737" i="5"/>
  <c r="BE2730" i="5"/>
  <c r="BE2724" i="5"/>
  <c r="BD2749" i="5"/>
  <c r="BE2742" i="5"/>
  <c r="BE2736" i="5"/>
  <c r="BE2729" i="5"/>
  <c r="BD2724" i="5"/>
  <c r="BE2748" i="5"/>
  <c r="BE2741" i="5"/>
  <c r="BD2736" i="5"/>
  <c r="BD2729" i="5"/>
  <c r="BE2722" i="5"/>
  <c r="BE2746" i="5"/>
  <c r="BE2740" i="5"/>
  <c r="BE2733" i="5"/>
  <c r="BD2721" i="5"/>
  <c r="BD2741" i="5"/>
  <c r="BD2740" i="5"/>
  <c r="BE2734" i="5"/>
  <c r="BD2733" i="5"/>
  <c r="BD2748" i="5"/>
  <c r="BE2721" i="5"/>
  <c r="BE2726" i="5"/>
  <c r="BC2746" i="5"/>
  <c r="BA2746" i="5" s="1"/>
  <c r="BC2743" i="5"/>
  <c r="BA2743" i="5" s="1"/>
  <c r="BC2741" i="5"/>
  <c r="BA2741" i="5" s="1"/>
  <c r="BC2695" i="5"/>
  <c r="BA2695" i="5" s="1"/>
  <c r="BC2703" i="5"/>
  <c r="BA2703" i="5" s="1"/>
  <c r="BC2711" i="5"/>
  <c r="BA2711" i="5" s="1"/>
  <c r="BC2727" i="5"/>
  <c r="BA2727" i="5" s="1"/>
  <c r="BC2735" i="5"/>
  <c r="BA2735" i="5" s="1"/>
  <c r="BC2740" i="5"/>
  <c r="BA2740" i="5" s="1"/>
  <c r="BC2747" i="5"/>
  <c r="BA2747" i="5" s="1"/>
  <c r="BC2839" i="5"/>
  <c r="BA2839" i="5" s="1"/>
  <c r="BC2855" i="5"/>
  <c r="BA2855" i="5" s="1"/>
  <c r="BD2916" i="5"/>
  <c r="BE2916" i="5"/>
  <c r="BC2916" i="5"/>
  <c r="BA2916" i="5" s="1"/>
  <c r="BE3075" i="5"/>
  <c r="BD3075" i="5"/>
  <c r="BC3075" i="5"/>
  <c r="BA3075" i="5" s="1"/>
  <c r="BA3089" i="5"/>
  <c r="BA2744" i="5"/>
  <c r="BA2823" i="5"/>
  <c r="BA2844" i="5"/>
  <c r="BD2924" i="5"/>
  <c r="BE2924" i="5"/>
  <c r="BC2924" i="5"/>
  <c r="BA2924" i="5" s="1"/>
  <c r="BA2985" i="5"/>
  <c r="BD3049" i="5"/>
  <c r="BE3049" i="5"/>
  <c r="BC3049" i="5"/>
  <c r="BA3049" i="5" s="1"/>
  <c r="BA3063" i="5"/>
  <c r="BD2882" i="5"/>
  <c r="BE2882" i="5"/>
  <c r="BC2882" i="5"/>
  <c r="BA2882" i="5" s="1"/>
  <c r="BE3101" i="5"/>
  <c r="BD3101" i="5"/>
  <c r="BC3101" i="5"/>
  <c r="BA3101" i="5" s="1"/>
  <c r="BE2542" i="5"/>
  <c r="BD2542" i="5"/>
  <c r="BC2605" i="5"/>
  <c r="BA2605" i="5" s="1"/>
  <c r="BE2719" i="5"/>
  <c r="BE2715" i="5"/>
  <c r="BE2711" i="5"/>
  <c r="BE2707" i="5"/>
  <c r="BE2703" i="5"/>
  <c r="BE2699" i="5"/>
  <c r="BE2695" i="5"/>
  <c r="BE2691" i="5"/>
  <c r="BD2719" i="5"/>
  <c r="BD2715" i="5"/>
  <c r="BD2711" i="5"/>
  <c r="BD2707" i="5"/>
  <c r="BD2703" i="5"/>
  <c r="BD2699" i="5"/>
  <c r="BD2695" i="5"/>
  <c r="BD2691" i="5"/>
  <c r="BD2718" i="5"/>
  <c r="BD2714" i="5"/>
  <c r="BD2710" i="5"/>
  <c r="BD2706" i="5"/>
  <c r="BD2702" i="5"/>
  <c r="BD2698" i="5"/>
  <c r="BD2694" i="5"/>
  <c r="BD2713" i="5"/>
  <c r="BE2706" i="5"/>
  <c r="BE2700" i="5"/>
  <c r="BE2693" i="5"/>
  <c r="BE2718" i="5"/>
  <c r="BE2712" i="5"/>
  <c r="BE2705" i="5"/>
  <c r="BD2700" i="5"/>
  <c r="BD2693" i="5"/>
  <c r="BE2717" i="5"/>
  <c r="BD2712" i="5"/>
  <c r="BD2705" i="5"/>
  <c r="BE2698" i="5"/>
  <c r="BE2692" i="5"/>
  <c r="BD2717" i="5"/>
  <c r="BE2710" i="5"/>
  <c r="BE2704" i="5"/>
  <c r="BD2692" i="5"/>
  <c r="BE2716" i="5"/>
  <c r="BE2709" i="5"/>
  <c r="BD2704" i="5"/>
  <c r="BE2714" i="5"/>
  <c r="BE2708" i="5"/>
  <c r="BE2701" i="5"/>
  <c r="BD2696" i="5"/>
  <c r="BD2716" i="5"/>
  <c r="BE2713" i="5"/>
  <c r="BD2709" i="5"/>
  <c r="BD2708" i="5"/>
  <c r="BE2702" i="5"/>
  <c r="BE2696" i="5"/>
  <c r="BD2701" i="5"/>
  <c r="BE2694" i="5"/>
  <c r="BC2694" i="5"/>
  <c r="BA2694" i="5" s="1"/>
  <c r="BC2697" i="5"/>
  <c r="BA2697" i="5" s="1"/>
  <c r="BC2702" i="5"/>
  <c r="BA2702" i="5" s="1"/>
  <c r="BC2710" i="5"/>
  <c r="BA2710" i="5" s="1"/>
  <c r="BC2718" i="5"/>
  <c r="BA2718" i="5" s="1"/>
  <c r="BC2726" i="5"/>
  <c r="BA2726" i="5" s="1"/>
  <c r="BC2734" i="5"/>
  <c r="BA2734" i="5" s="1"/>
  <c r="BC2739" i="5"/>
  <c r="BA2739" i="5" s="1"/>
  <c r="BD2745" i="5"/>
  <c r="BE2745" i="5"/>
  <c r="BE2974" i="5"/>
  <c r="BD2974" i="5"/>
  <c r="BD2993" i="5"/>
  <c r="BD2989" i="5"/>
  <c r="BD2985" i="5"/>
  <c r="BD2981" i="5"/>
  <c r="BD2977" i="5"/>
  <c r="BD2964" i="5"/>
  <c r="BE2991" i="5"/>
  <c r="BE2987" i="5"/>
  <c r="BE2983" i="5"/>
  <c r="BE2979" i="5"/>
  <c r="BE2975" i="5"/>
  <c r="BD2991" i="5"/>
  <c r="BD2987" i="5"/>
  <c r="BD2983" i="5"/>
  <c r="BD2979" i="5"/>
  <c r="BD2975" i="5"/>
  <c r="BE2989" i="5"/>
  <c r="BE2985" i="5"/>
  <c r="BE2981" i="5"/>
  <c r="BE2977" i="5"/>
  <c r="BE2993" i="5"/>
  <c r="BE2964" i="5"/>
  <c r="BC2993" i="5"/>
  <c r="BA2993" i="5" s="1"/>
  <c r="BC2977" i="5"/>
  <c r="BA2977" i="5" s="1"/>
  <c r="BC2974" i="5"/>
  <c r="BA2974" i="5" s="1"/>
  <c r="BC2964" i="5"/>
  <c r="BA2964" i="5" s="1"/>
  <c r="BC2987" i="5"/>
  <c r="BA2987" i="5" s="1"/>
  <c r="BC2981" i="5"/>
  <c r="BA2981" i="5" s="1"/>
  <c r="BC2991" i="5"/>
  <c r="BA2991" i="5" s="1"/>
  <c r="BC2975" i="5"/>
  <c r="BA2975" i="5" s="1"/>
  <c r="BC2989" i="5"/>
  <c r="BA2989" i="5" s="1"/>
  <c r="BC2983" i="5"/>
  <c r="BA2983" i="5" s="1"/>
  <c r="BE2984" i="5"/>
  <c r="BD2984" i="5"/>
  <c r="BC2984" i="5"/>
  <c r="BA2984" i="5" s="1"/>
  <c r="BE3014" i="5"/>
  <c r="BD3014" i="5"/>
  <c r="BC3014" i="5"/>
  <c r="BA3014" i="5" s="1"/>
  <c r="BD2752" i="5"/>
  <c r="BE2752" i="5"/>
  <c r="BA2777" i="5"/>
  <c r="BE2990" i="5"/>
  <c r="BD2990" i="5"/>
  <c r="BC2990" i="5"/>
  <c r="BA2990" i="5" s="1"/>
  <c r="BE3022" i="5"/>
  <c r="BD3022" i="5"/>
  <c r="BC3022" i="5"/>
  <c r="BA3022" i="5" s="1"/>
  <c r="BD3085" i="5"/>
  <c r="BE3085" i="5"/>
  <c r="BC3085" i="5"/>
  <c r="BA3085" i="5" s="1"/>
  <c r="BE3108" i="5"/>
  <c r="BD3108" i="5"/>
  <c r="BC3108" i="5"/>
  <c r="BA3108" i="5" s="1"/>
  <c r="BA3138" i="5"/>
  <c r="BE3185" i="5"/>
  <c r="BD3185" i="5"/>
  <c r="BC3185" i="5"/>
  <c r="BE2890" i="5"/>
  <c r="BD2890" i="5"/>
  <c r="BE2898" i="5"/>
  <c r="BD2898" i="5"/>
  <c r="BE2906" i="5"/>
  <c r="BD2906" i="5"/>
  <c r="BE2914" i="5"/>
  <c r="BD2914" i="5"/>
  <c r="BE2922" i="5"/>
  <c r="BD2922" i="5"/>
  <c r="BE2988" i="5"/>
  <c r="BD2988" i="5"/>
  <c r="BE3002" i="5"/>
  <c r="BD3002" i="5"/>
  <c r="BD3020" i="5"/>
  <c r="BE3020" i="5"/>
  <c r="BE3025" i="5"/>
  <c r="BD3025" i="5"/>
  <c r="BE3047" i="5"/>
  <c r="BD3047" i="5"/>
  <c r="BD3073" i="5"/>
  <c r="BE3073" i="5"/>
  <c r="BE3099" i="5"/>
  <c r="BD3099" i="5"/>
  <c r="BE3104" i="5"/>
  <c r="BD3104" i="5"/>
  <c r="BE3119" i="5"/>
  <c r="BD3119" i="5"/>
  <c r="BE3140" i="5"/>
  <c r="BE3136" i="5"/>
  <c r="BD3140" i="5"/>
  <c r="BD3136" i="5"/>
  <c r="BD3139" i="5"/>
  <c r="BD3135" i="5"/>
  <c r="BE3138" i="5"/>
  <c r="BE3134" i="5"/>
  <c r="BD3138" i="5"/>
  <c r="BD3134" i="5"/>
  <c r="BE3137" i="5"/>
  <c r="BE3133" i="5"/>
  <c r="BD3137" i="5"/>
  <c r="BD3133" i="5"/>
  <c r="BE3139" i="5"/>
  <c r="BE3135" i="5"/>
  <c r="BC3139" i="5"/>
  <c r="BA3139" i="5" s="1"/>
  <c r="BE2857" i="5"/>
  <c r="BD2857" i="5"/>
  <c r="BE2970" i="5"/>
  <c r="BD2970" i="5"/>
  <c r="BE2978" i="5"/>
  <c r="BD2978" i="5"/>
  <c r="BE3012" i="5"/>
  <c r="BD3012" i="5"/>
  <c r="BE3057" i="5"/>
  <c r="BD3057" i="5"/>
  <c r="BE3065" i="5"/>
  <c r="BD3065" i="5"/>
  <c r="BE3083" i="5"/>
  <c r="BD3083" i="5"/>
  <c r="BE3112" i="5"/>
  <c r="BD3112" i="5"/>
  <c r="BE3129" i="5"/>
  <c r="BD3129" i="5"/>
  <c r="BE2886" i="5"/>
  <c r="BD2886" i="5"/>
  <c r="BC2890" i="5"/>
  <c r="BA2890" i="5" s="1"/>
  <c r="BE2894" i="5"/>
  <c r="BD2894" i="5"/>
  <c r="BC2898" i="5"/>
  <c r="BA2898" i="5" s="1"/>
  <c r="BE2902" i="5"/>
  <c r="BD2902" i="5"/>
  <c r="BC2906" i="5"/>
  <c r="BA2906" i="5" s="1"/>
  <c r="BE2910" i="5"/>
  <c r="BD2910" i="5"/>
  <c r="BC2914" i="5"/>
  <c r="BA2914" i="5" s="1"/>
  <c r="BE2918" i="5"/>
  <c r="BD2918" i="5"/>
  <c r="BC2922" i="5"/>
  <c r="BA2922" i="5" s="1"/>
  <c r="BE2926" i="5"/>
  <c r="BD2926" i="5"/>
  <c r="BE2945" i="5"/>
  <c r="BD2945" i="5"/>
  <c r="BE2980" i="5"/>
  <c r="BD2980" i="5"/>
  <c r="BC2988" i="5"/>
  <c r="BA2988" i="5" s="1"/>
  <c r="BE2998" i="5"/>
  <c r="BD2998" i="5"/>
  <c r="BC3002" i="5"/>
  <c r="BA3002" i="5" s="1"/>
  <c r="BC3020" i="5"/>
  <c r="BA3020" i="5" s="1"/>
  <c r="BC3025" i="5"/>
  <c r="BA3025" i="5" s="1"/>
  <c r="BE3036" i="5"/>
  <c r="BD3036" i="5"/>
  <c r="BC3047" i="5"/>
  <c r="BA3047" i="5" s="1"/>
  <c r="BE3051" i="5"/>
  <c r="BD3051" i="5"/>
  <c r="BC3073" i="5"/>
  <c r="BA3073" i="5" s="1"/>
  <c r="BE3077" i="5"/>
  <c r="BD3077" i="5"/>
  <c r="BE3095" i="5"/>
  <c r="BD3095" i="5"/>
  <c r="BC3099" i="5"/>
  <c r="BA3099" i="5" s="1"/>
  <c r="BE3115" i="5"/>
  <c r="BE3111" i="5"/>
  <c r="BE3107" i="5"/>
  <c r="BD3115" i="5"/>
  <c r="BD3111" i="5"/>
  <c r="BD3107" i="5"/>
  <c r="BD3106" i="5"/>
  <c r="BE3113" i="5"/>
  <c r="BE3109" i="5"/>
  <c r="BD3113" i="5"/>
  <c r="BD3109" i="5"/>
  <c r="BE3106" i="5"/>
  <c r="BC3104" i="5"/>
  <c r="BA3104" i="5" s="1"/>
  <c r="BC3106" i="5"/>
  <c r="BA3106" i="5" s="1"/>
  <c r="BC3109" i="5"/>
  <c r="BA3109" i="5" s="1"/>
  <c r="BD3114" i="5"/>
  <c r="BE3114" i="5"/>
  <c r="BC3119" i="5"/>
  <c r="BA3119" i="5" s="1"/>
  <c r="BC3135" i="5"/>
  <c r="BA3135" i="5" s="1"/>
  <c r="BC2857" i="5"/>
  <c r="BA2857" i="5" s="1"/>
  <c r="BE2966" i="5"/>
  <c r="BD2966" i="5"/>
  <c r="BC2970" i="5"/>
  <c r="BA2970" i="5" s="1"/>
  <c r="BC2978" i="5"/>
  <c r="BA2978" i="5" s="1"/>
  <c r="BE2986" i="5"/>
  <c r="BD2986" i="5"/>
  <c r="BC3012" i="5"/>
  <c r="BA3012" i="5" s="1"/>
  <c r="BD3032" i="5"/>
  <c r="BE3032" i="5"/>
  <c r="BC3057" i="5"/>
  <c r="BA3057" i="5" s="1"/>
  <c r="BD3061" i="5"/>
  <c r="BE3061" i="5"/>
  <c r="BC3065" i="5"/>
  <c r="BA3065" i="5" s="1"/>
  <c r="BC3083" i="5"/>
  <c r="BA3083" i="5" s="1"/>
  <c r="BE3087" i="5"/>
  <c r="BD3087" i="5"/>
  <c r="BC3112" i="5"/>
  <c r="BA3112" i="5" s="1"/>
  <c r="BC3115" i="5"/>
  <c r="BA3115" i="5" s="1"/>
  <c r="BC3129" i="5"/>
  <c r="BA3129" i="5" s="1"/>
  <c r="BC3140" i="5"/>
  <c r="BA3140" i="5" s="1"/>
  <c r="BE3145" i="5"/>
  <c r="BD3145" i="5"/>
  <c r="BE2783" i="5"/>
  <c r="BD2783" i="5"/>
  <c r="BD2888" i="5"/>
  <c r="BE2888" i="5"/>
  <c r="BD2896" i="5"/>
  <c r="BE2896" i="5"/>
  <c r="BD2904" i="5"/>
  <c r="BE2904" i="5"/>
  <c r="BD2912" i="5"/>
  <c r="BE2912" i="5"/>
  <c r="BD2920" i="5"/>
  <c r="BE2920" i="5"/>
  <c r="BE2976" i="5"/>
  <c r="BD2976" i="5"/>
  <c r="BE2992" i="5"/>
  <c r="BD2992" i="5"/>
  <c r="BE3000" i="5"/>
  <c r="BD3000" i="5"/>
  <c r="BE3045" i="5"/>
  <c r="BD3045" i="5"/>
  <c r="BD3097" i="5"/>
  <c r="BE3097" i="5"/>
  <c r="BD3110" i="5"/>
  <c r="BE3110" i="5"/>
  <c r="BD3127" i="5"/>
  <c r="BE3127" i="5"/>
  <c r="BD3166" i="5"/>
  <c r="BE3166" i="5"/>
  <c r="BE2761" i="5"/>
  <c r="BD2761" i="5"/>
  <c r="BE2777" i="5"/>
  <c r="BD2777" i="5"/>
  <c r="BE2823" i="5"/>
  <c r="BD2823" i="5"/>
  <c r="BE2938" i="5"/>
  <c r="BD2938" i="5"/>
  <c r="BE2968" i="5"/>
  <c r="BD2968" i="5"/>
  <c r="BE2982" i="5"/>
  <c r="BD2982" i="5"/>
  <c r="BE3010" i="5"/>
  <c r="BD3010" i="5"/>
  <c r="BE3063" i="5"/>
  <c r="BD3063" i="5"/>
  <c r="BE3089" i="5"/>
  <c r="BD3089" i="5"/>
  <c r="BC3111" i="5"/>
  <c r="BA3111" i="5" s="1"/>
  <c r="BE3123" i="5"/>
  <c r="BD3123" i="5"/>
  <c r="BC3134" i="5"/>
  <c r="BA3134" i="5" s="1"/>
  <c r="BC3166" i="5"/>
  <c r="BG2009" i="5" l="1"/>
  <c r="BB2009" i="5" s="1"/>
  <c r="BA2009" i="5" s="1"/>
  <c r="V4" i="5"/>
  <c r="M2" i="6"/>
  <c r="BG1780" i="5"/>
  <c r="BB1780" i="5" s="1"/>
  <c r="BA17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Hughes</author>
  </authors>
  <commentList>
    <comment ref="P22" authorId="0" shapeId="0" xr:uid="{42A9880D-0C62-46F3-9943-66841A916A51}">
      <text>
        <r>
          <rPr>
            <sz val="12"/>
            <color indexed="81"/>
            <rFont val="Tahoma"/>
            <family val="2"/>
          </rPr>
          <t>For information regarding each tool "Step", please refer to the "Instructions" tab.</t>
        </r>
      </text>
    </comment>
    <comment ref="P26" authorId="0" shapeId="0" xr:uid="{3D9A6D7A-BCF4-428E-85FB-64FB118D364D}">
      <text>
        <r>
          <rPr>
            <sz val="12"/>
            <color indexed="81"/>
            <rFont val="Tahoma"/>
            <family val="2"/>
          </rPr>
          <t xml:space="preserve">The Open Apparel Registry (OAR) is an open source tool mapping garment facilities worldwide and allocating a unique ID to each. See more information at https://info.openapparel.org to a) identify your OAR ID or b) submit your facility data to obtain your free OAR ID. 
If you do not have an OAR ID, answer Not Applicable. </t>
        </r>
      </text>
    </comment>
    <comment ref="P30" authorId="0" shapeId="0" xr:uid="{D17D1958-1691-4467-8129-71445D675047}">
      <text>
        <r>
          <rPr>
            <sz val="12"/>
            <color indexed="81"/>
            <rFont val="Tahoma"/>
            <family val="2"/>
          </rPr>
          <t>Facility Name is the name on the business license(s) associated with the address indicated below.
Type Not Applicable if there is no English language business license facility name and complete the other question below:
"Facility Name (in local language as per business license):"</t>
        </r>
      </text>
    </comment>
    <comment ref="P31" authorId="0" shapeId="0" xr:uid="{FACEE193-B590-4F1F-AA8E-6DA53DF55A70}">
      <text>
        <r>
          <rPr>
            <sz val="12"/>
            <color indexed="81"/>
            <rFont val="Tahoma"/>
            <family val="2"/>
          </rPr>
          <t>Refers to the street address on the business license(s) associated with the facility name.</t>
        </r>
      </text>
    </comment>
    <comment ref="P32" authorId="0" shapeId="0" xr:uid="{8E1612DE-3CCD-46A9-9796-A49502CC9DC2}">
      <text>
        <r>
          <rPr>
            <sz val="12"/>
            <color indexed="81"/>
            <rFont val="Tahoma"/>
            <family val="2"/>
          </rPr>
          <t>Refers to the city name of the address on the business license(s) associated with the facility name.</t>
        </r>
      </text>
    </comment>
    <comment ref="P33" authorId="0" shapeId="0" xr:uid="{7E53C0AE-38D4-40A3-BCA7-CA15B00AC396}">
      <text>
        <r>
          <rPr>
            <sz val="12"/>
            <color indexed="81"/>
            <rFont val="Tahoma"/>
            <family val="2"/>
          </rPr>
          <t xml:space="preserve">Refers to the state or province name of the address on the business license(s) associated with the facility name.
If not applicable enter N/A. </t>
        </r>
      </text>
    </comment>
    <comment ref="P34" authorId="0" shapeId="0" xr:uid="{2D5702CC-2C87-49AB-8DAA-F0A2F2631078}">
      <text>
        <r>
          <rPr>
            <sz val="12"/>
            <color indexed="81"/>
            <rFont val="Tahoma"/>
            <family val="2"/>
          </rPr>
          <t xml:space="preserve">Refers to the zip code or postal code of the address on the business license(s) associated with the facility name.
If not applicable enter N/A. </t>
        </r>
      </text>
    </comment>
    <comment ref="P35" authorId="0" shapeId="0" xr:uid="{2560778C-A970-42D2-80B4-4CCBE071969B}">
      <text>
        <r>
          <rPr>
            <sz val="12"/>
            <color indexed="81"/>
            <rFont val="Tahoma"/>
            <family val="2"/>
          </rPr>
          <t>Only applicable if your facility has a name/also has a name in a language other than English.
Facility Name is the name on the business license(s) associated with the address indicated below.</t>
        </r>
      </text>
    </comment>
    <comment ref="P36" authorId="0" shapeId="0" xr:uid="{AAFBE644-2FAF-4FB5-B6CE-7AE5936262F2}">
      <text>
        <r>
          <rPr>
            <sz val="12"/>
            <color indexed="81"/>
            <rFont val="Tahoma"/>
            <family val="2"/>
          </rPr>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r>
      </text>
    </comment>
    <comment ref="P37" authorId="0" shapeId="0" xr:uid="{90F98161-B092-4DC1-A22B-CDCC9219E72A}">
      <text>
        <r>
          <rPr>
            <sz val="12"/>
            <color indexed="81"/>
            <rFont val="Tahoma"/>
            <family val="2"/>
          </rPr>
          <t>Refers to the country or region (e.g. special administrative region) in which the facility is located.</t>
        </r>
      </text>
    </comment>
    <comment ref="P38" authorId="0" shapeId="0" xr:uid="{1CA34817-2A7C-4F91-B4D4-867CABCD9E7D}">
      <text>
        <r>
          <rPr>
            <sz val="12"/>
            <color indexed="81"/>
            <rFont val="Tahoma"/>
            <family val="2"/>
          </rPr>
          <t>Geolocation refers to technology that shows geographic location when using the internet or a mobile phone. Enter latitude only, e.g. 22.346578.</t>
        </r>
      </text>
    </comment>
    <comment ref="P39" authorId="0" shapeId="0" xr:uid="{0B15018D-9474-4A34-8CA7-7787EDD239BF}">
      <text>
        <r>
          <rPr>
            <sz val="12"/>
            <color indexed="81"/>
            <rFont val="Tahoma"/>
            <family val="2"/>
          </rPr>
          <t>Geolocation refers to technology that shows geographic location when using the internet or a mobile phone. Enter longitude only, e.g. 114.135442.</t>
        </r>
      </text>
    </comment>
    <comment ref="P40" authorId="0" shapeId="0" xr:uid="{D8FC20AE-1E94-4BF0-91DA-7E078EB2DB9E}">
      <text>
        <r>
          <rPr>
            <sz val="12"/>
            <color indexed="81"/>
            <rFont val="Tahoma"/>
            <family val="2"/>
          </rPr>
          <t>This refers to the facility contact person.</t>
        </r>
      </text>
    </comment>
    <comment ref="P41" authorId="0" shapeId="0" xr:uid="{FBB05042-C0E9-42E7-B36D-F74991F53C33}">
      <text>
        <r>
          <rPr>
            <sz val="12"/>
            <color indexed="81"/>
            <rFont val="Tahoma"/>
            <family val="2"/>
          </rPr>
          <t xml:space="preserve">The title of the facility contact person (e.g. Production Manager, Quality Control Inspector, etc.) </t>
        </r>
      </text>
    </comment>
    <comment ref="P42" authorId="0" shapeId="0" xr:uid="{A1053544-EC62-4370-A716-43AB8594704C}">
      <text>
        <r>
          <rPr>
            <sz val="12"/>
            <color indexed="81"/>
            <rFont val="Tahoma"/>
            <family val="2"/>
          </rPr>
          <t>Direct phone number to the facility contact person listed above.</t>
        </r>
      </text>
    </comment>
    <comment ref="P43" authorId="0" shapeId="0" xr:uid="{BA98DC0C-60F8-401C-BFF4-1801985AF50B}">
      <text>
        <r>
          <rPr>
            <sz val="12"/>
            <color indexed="81"/>
            <rFont val="Tahoma"/>
            <family val="2"/>
          </rPr>
          <t>General facility phone number, e.g. phone number for general inquiries or to access the staff at reception desk.</t>
        </r>
      </text>
    </comment>
    <comment ref="P44" authorId="0" shapeId="0" xr:uid="{1AC8721E-1806-4A1E-9DB0-DB1CEF860F87}">
      <text>
        <r>
          <rPr>
            <sz val="12"/>
            <color indexed="81"/>
            <rFont val="Tahoma"/>
            <family val="2"/>
          </rPr>
          <t>General facility email to reach the facility with general inquiries. Usually these email addresses are info@... type addresses.</t>
        </r>
      </text>
    </comment>
    <comment ref="P47" authorId="0" shapeId="0" xr:uid="{B2D2A6F6-9881-4045-AE15-4F99A4C35676}">
      <text>
        <r>
          <rPr>
            <sz val="12"/>
            <color indexed="81"/>
            <rFont val="Tahoma"/>
            <family val="2"/>
          </rPr>
          <t xml:space="preserve">Normal Operating Hours means the hours of operation of the facility on any one day in which workers are authorized to work. Normal Operating Hours make up a business day, which refers to the typical hours in a day when normal business operations take place. </t>
        </r>
      </text>
    </comment>
    <comment ref="P48" authorId="0" shapeId="0" xr:uid="{068B8042-9D38-41E9-949D-76EA8C717EC9}">
      <text>
        <r>
          <rPr>
            <sz val="12"/>
            <color indexed="81"/>
            <rFont val="Tahoma"/>
            <family val="2"/>
          </rPr>
          <t>The number of shifts during normal operations that occur during a 24 hour period and the hours that make up each shift (e.g. 2 shifts 7:00-15:30 and 15:30 to 0:00).</t>
        </r>
      </text>
    </comment>
    <comment ref="P49" authorId="0" shapeId="0" xr:uid="{6D297585-E65B-4E5B-8D4B-18CCA9245479}">
      <text>
        <r>
          <rPr>
            <sz val="12"/>
            <color indexed="81"/>
            <rFont val="Tahoma"/>
            <family val="2"/>
          </rPr>
          <t>The number of shifts during peak operations that occur during a 24 hour period and the hours that make up each shift (e.g. 3 shifts 7:00-15:30; 15:30 to 0:00; 0:00-7:00).</t>
        </r>
      </text>
    </comment>
    <comment ref="P52" authorId="0" shapeId="0" xr:uid="{996598DF-C324-480E-B7FE-2A4569F437AF}">
      <text>
        <r>
          <rPr>
            <sz val="12"/>
            <color indexed="81"/>
            <rFont val="Tahoma"/>
            <family val="2"/>
          </rPr>
          <t>The months when the facility experiences the highest quantity of production/ most workers employed/ overall largest number of working hours.</t>
        </r>
      </text>
    </comment>
    <comment ref="P55" authorId="0" shapeId="0" xr:uid="{D3AA9D3F-D2C6-4069-AAA1-7113E7C86BC1}">
      <text>
        <r>
          <rPr>
            <sz val="12"/>
            <color indexed="81"/>
            <rFont val="Tahoma"/>
            <family val="2"/>
          </rPr>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r>
      </text>
    </comment>
    <comment ref="P64" authorId="0" shapeId="0" xr:uid="{E3B05EA8-C853-4227-BF33-B91E6E7D7E52}">
      <text>
        <r>
          <rPr>
            <sz val="12"/>
            <color indexed="81"/>
            <rFont val="Tahoma"/>
            <family val="2"/>
          </rPr>
          <t xml:space="preserve">This question is asking if the facility involved workers' representatives (e.g., trade union or other workers' representatives, bipartite committee members, worker committee members), or workers in the self/joint-assessment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Note: For SLCP's Full Virtual Verification, completion of the Worker Engagement Question Set (i.e., implementation of an SLCP worker survey with an approved service provider) and use of the survey to inform the self/joint-assessment answers is mandatory. </t>
        </r>
      </text>
    </comment>
    <comment ref="P65" authorId="0" shapeId="0" xr:uid="{2F4A4E66-BC31-4CD5-8881-EB56FF44582C}">
      <text>
        <r>
          <rPr>
            <sz val="12"/>
            <color indexed="81"/>
            <rFont val="Tahoma"/>
            <family val="2"/>
          </rPr>
          <t xml:space="preserve">Go to the SLCP Helpdesk (https://slconvergence.org/helpdesk) to find the names of SLCP approved Worker Engagement Technology Service Providers. </t>
        </r>
      </text>
    </comment>
    <comment ref="P66" authorId="0" shapeId="0" xr:uid="{8122BCD5-7DDC-4936-8FE7-8E51383C3E8E}">
      <text>
        <r>
          <rPr>
            <sz val="12"/>
            <color indexed="81"/>
            <rFont val="Tahoma"/>
            <family val="2"/>
          </rPr>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r>
      </text>
    </comment>
    <comment ref="P70" authorId="0" shapeId="0" xr:uid="{A133F0C3-E1F9-4770-8C57-965BD6ACF0C1}">
      <text>
        <r>
          <rPr>
            <sz val="12"/>
            <color indexed="81"/>
            <rFont val="Tahoma"/>
            <family val="2"/>
          </rPr>
          <t>This is the total number of separate buildings associated with the facility name and address, including production buildings, warehouses, dormitories, administrative buildings and canteens (if separate), etc.</t>
        </r>
      </text>
    </comment>
    <comment ref="P73" authorId="0" shapeId="0" xr:uid="{27EADF89-0621-42BA-A5B2-FA1361566809}">
      <text>
        <r>
          <rPr>
            <sz val="12"/>
            <color indexed="81"/>
            <rFont val="Tahoma"/>
            <family val="2"/>
          </rPr>
          <t>Production building(s) are those housing any production activities. They also are included in the total number of buildings on-site.</t>
        </r>
      </text>
    </comment>
    <comment ref="P76" authorId="0" shapeId="0" xr:uid="{14316E0D-2F40-4227-9893-F1F2D48F980A}">
      <text>
        <r>
          <rPr>
            <sz val="12"/>
            <color indexed="81"/>
            <rFont val="Tahoma"/>
            <family val="2"/>
          </rPr>
          <t>Include all warehouses (whether separate buildings or not). If warehouses are separate building(s), they also must be included in the total number of buildings on-site.</t>
        </r>
      </text>
    </comment>
    <comment ref="P77" authorId="0" shapeId="0" xr:uid="{F19A2791-98C5-4848-94BD-201A9C25B1DA}">
      <text>
        <r>
          <rPr>
            <sz val="12"/>
            <color indexed="81"/>
            <rFont val="Tahoma"/>
            <family val="2"/>
          </rPr>
          <t xml:space="preserve">Warehouses can be part of the production building itself (e.g. separate areas under the same roof) or they can be completely separate buildings.  </t>
        </r>
      </text>
    </comment>
    <comment ref="P80" authorId="0" shapeId="0" xr:uid="{135D8FD7-04F5-4B46-88F7-7D137F7D5748}">
      <text>
        <r>
          <rPr>
            <sz val="12"/>
            <color indexed="81"/>
            <rFont val="Tahoma"/>
            <family val="2"/>
          </rPr>
          <t xml:space="preserve">Include all dormitories on facility premises, regardless of who lives in the dormitory and who manages the dormitory.
</t>
        </r>
      </text>
    </comment>
    <comment ref="P83" authorId="0" shapeId="0" xr:uid="{29A64A7B-F366-4BAB-A4C3-67B93B4AD4E0}">
      <text>
        <r>
          <rPr>
            <sz val="12"/>
            <color indexed="81"/>
            <rFont val="Tahoma"/>
            <family val="2"/>
          </rPr>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r>
      </text>
    </comment>
    <comment ref="P84" authorId="0" shapeId="0" xr:uid="{48B1D579-BD3B-4825-85B3-27892058B2E3}">
      <text>
        <r>
          <rPr>
            <sz val="12"/>
            <color indexed="81"/>
            <rFont val="Tahoma"/>
            <family val="2"/>
          </rPr>
          <t>Off-site housing for this question shall mean dormitory-style housing where multiple workers are housed together in a structure that is not managed by the facility but by some other entity.</t>
        </r>
      </text>
    </comment>
    <comment ref="P88" authorId="0" shapeId="0" xr:uid="{BF71FCFA-3E7B-43C0-B18B-9E493C1D6995}">
      <text>
        <r>
          <rPr>
            <sz val="12"/>
            <color indexed="81"/>
            <rFont val="Tahoma"/>
            <family val="2"/>
          </rPr>
          <t>Refers to a designated space for workers to eat meals. These meals can either be purchased from the canteen or brought in from outside the facility.</t>
        </r>
      </text>
    </comment>
    <comment ref="P91" authorId="0" shapeId="0" xr:uid="{5C7FFFCC-54E8-4916-A7D7-CB58AE66F101}">
      <text>
        <r>
          <rPr>
            <sz val="12"/>
            <color indexed="81"/>
            <rFont val="Tahoma"/>
            <family val="2"/>
          </rPr>
          <t>Refers to the facility offering childcare located at the workplace. ​</t>
        </r>
      </text>
    </comment>
    <comment ref="P94" authorId="0" shapeId="0" xr:uid="{3FC328A1-0114-4710-A5D3-C26A362157E9}">
      <text>
        <r>
          <rPr>
            <sz val="12"/>
            <color indexed="81"/>
            <rFont val="Tahoma"/>
            <family val="2"/>
          </rPr>
          <t>For example, outhouses, parking houses, etc.</t>
        </r>
      </text>
    </comment>
    <comment ref="P97" authorId="0" shapeId="0" xr:uid="{723D3EBF-9CB3-4B72-BA82-9431BB13DA98}">
      <text>
        <r>
          <rPr>
            <sz val="12"/>
            <color indexed="81"/>
            <rFont val="Tahoma"/>
            <family val="2"/>
          </rPr>
          <t>Does not include outdoor space.</t>
        </r>
      </text>
    </comment>
    <comment ref="P104" authorId="0" shapeId="0" xr:uid="{313F9B93-CB68-4548-ADCA-8C0F72BEF60F}">
      <text>
        <r>
          <rPr>
            <sz val="12"/>
            <color indexed="81"/>
            <rFont val="Tahoma"/>
            <family val="2"/>
          </rPr>
          <t>If the facility is owned by a woman (but not managed by a woman) answer Yes.
If the  facility is managed by a woman (but not owned by a woman) answer Yes.
If the  facility is owned and managed by a woman answer Yes.</t>
        </r>
      </text>
    </comment>
    <comment ref="P107" authorId="0" shapeId="0" xr:uid="{A96A753E-EE6F-4266-B3C9-431238766897}">
      <text>
        <r>
          <rPr>
            <sz val="12"/>
            <color indexed="81"/>
            <rFont val="Tahoma"/>
            <family val="2"/>
          </rPr>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r>
      </text>
    </comment>
    <comment ref="P108" authorId="0" shapeId="0" xr:uid="{3D374044-550D-4631-8337-EB218C6DDC53}">
      <text>
        <r>
          <rPr>
            <sz val="12"/>
            <color indexed="81"/>
            <rFont val="Tahoma"/>
            <family val="2"/>
          </rPr>
          <t>This question is about the main facility building. If you have multiple buildings, describe more detail of your facility buildings and floors under the previous question: "Please enter any additional building related comments here, including age of each facility building:"</t>
        </r>
      </text>
    </comment>
    <comment ref="P116" authorId="0" shapeId="0" xr:uid="{D3C9F301-2A21-4DD5-8B61-A533079F6B1A}">
      <text>
        <r>
          <rPr>
            <sz val="12"/>
            <color indexed="81"/>
            <rFont val="Tahoma"/>
            <family val="2"/>
          </rPr>
          <t>Residence includes, e.g., an apartment, dormitory, or room where a person or persons live. If such a residence is inside the facility building/ under the same roof as a facility building, answer Yes.</t>
        </r>
      </text>
    </comment>
    <comment ref="P121" authorId="0" shapeId="0" xr:uid="{1E1EF71D-001A-4057-8F54-5C37A0289788}">
      <text>
        <r>
          <rPr>
            <sz val="12"/>
            <color indexed="81"/>
            <rFont val="Tahoma"/>
            <family val="2"/>
          </rPr>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r>
      </text>
    </comment>
    <comment ref="P122" authorId="0" shapeId="0" xr:uid="{636BE413-A2B7-4E79-A4A2-632F755D5DD2}">
      <text>
        <r>
          <rPr>
            <sz val="12"/>
            <color indexed="81"/>
            <rFont val="Tahoma"/>
            <family val="2"/>
          </rPr>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r>
      </text>
    </comment>
    <comment ref="P123" authorId="0" shapeId="0" xr:uid="{77F624D7-56F5-413A-8887-0A560C10BEAB}">
      <text>
        <r>
          <rPr>
            <sz val="12"/>
            <color indexed="81"/>
            <rFont val="Tahoma"/>
            <family val="2"/>
          </rPr>
          <t>Workers are persons working on/with the facility's product or directly involved in the operations of the facility. They are non-supervisory, which means no one reports to them.</t>
        </r>
      </text>
    </comment>
    <comment ref="P124" authorId="0" shapeId="0" xr:uid="{E422AC3D-902E-495A-9C7E-63B7D35F90A1}">
      <text>
        <r>
          <rPr>
            <sz val="12"/>
            <color indexed="81"/>
            <rFont val="Tahoma"/>
            <family val="2"/>
          </rPr>
          <t>Workers are persons working on/with the facility's product or directly involved in the operations of the facility. They are non-supervisory, which means no one reports to them.</t>
        </r>
      </text>
    </comment>
    <comment ref="P125" authorId="0" shapeId="0" xr:uid="{403F733C-D26C-4DC6-AE44-C9807B306C2B}">
      <text>
        <r>
          <rPr>
            <sz val="12"/>
            <color indexed="81"/>
            <rFont val="Tahoma"/>
            <family val="2"/>
          </rPr>
          <t>Workers are persons working on/with the facility's product or directly involved in the operations of the facility. They are non-supervisory, which means no one reports to them.</t>
        </r>
      </text>
    </comment>
    <comment ref="P126" authorId="0" shapeId="0" xr:uid="{8F45D11B-C0D5-47A6-A727-7ABBE1455364}">
      <text>
        <r>
          <rPr>
            <sz val="12"/>
            <color indexed="81"/>
            <rFont val="Tahoma"/>
            <family val="2"/>
          </rPr>
          <t>Workers are persons working on/with the facility's product or directly involved in the operations of the facility. They are non-supervisory, which means no one reports to them.</t>
        </r>
      </text>
    </comment>
    <comment ref="P127" authorId="0" shapeId="0" xr:uid="{701D51A9-7C8A-4611-9F98-44E50D94E798}">
      <text>
        <r>
          <rPr>
            <sz val="12"/>
            <color indexed="81"/>
            <rFont val="Tahoma"/>
            <family val="2"/>
          </rPr>
          <t>Workers are persons working on/with the facility's product or directly involved in the operations of the facility. They are non-supervisory, which means no one reports to them.</t>
        </r>
      </text>
    </comment>
    <comment ref="P128" authorId="0" shapeId="0" xr:uid="{B3442D64-6CE7-48F6-9B0B-C969FD3F0BCD}">
      <text>
        <r>
          <rPr>
            <sz val="12"/>
            <color indexed="81"/>
            <rFont val="Tahoma"/>
            <family val="2"/>
          </rPr>
          <t>Permanent workers are those hired on an open-ended/ indefinite/ permanent basis.</t>
        </r>
      </text>
    </comment>
    <comment ref="P129" authorId="0" shapeId="0" xr:uid="{D53AE831-5331-4028-8AE5-E74946C2D1FE}">
      <text>
        <r>
          <rPr>
            <sz val="12"/>
            <color indexed="81"/>
            <rFont val="Tahoma"/>
            <family val="2"/>
          </rPr>
          <t>Permanent workers are those hired on an open-ended/ indefinite/ permanent basis.</t>
        </r>
      </text>
    </comment>
    <comment ref="P130" authorId="0" shapeId="0" xr:uid="{86E65447-F0D5-4D9E-B937-2AAE5D2D543D}">
      <text>
        <r>
          <rPr>
            <sz val="12"/>
            <color indexed="81"/>
            <rFont val="Tahoma"/>
            <family val="2"/>
          </rPr>
          <t>Temporary workers are those hired for a specific period of time, or to complete a specific task or project that is limited in duration. Do not include casual workers (who work occasionally and intermittently, and are employed for a specific number of hours, days or weeks).</t>
        </r>
      </text>
    </comment>
    <comment ref="P131" authorId="0" shapeId="0" xr:uid="{115918F5-3E1B-421A-9F58-3AF87493F8C0}">
      <text>
        <r>
          <rPr>
            <sz val="12"/>
            <color indexed="81"/>
            <rFont val="Tahoma"/>
            <family val="2"/>
          </rPr>
          <t>Temporary workers are those hired for a specific period of time, or to complete a specific task or project that is limited in duration. Do not include casual workers (who work occasionally and intermittently, and are employed for a specific number of hours, days or weeks).</t>
        </r>
      </text>
    </comment>
    <comment ref="P132" authorId="0" shapeId="0" xr:uid="{1A88614D-282C-4BAE-A8DE-39A38F0C247C}">
      <text>
        <r>
          <rPr>
            <sz val="12"/>
            <color indexed="81"/>
            <rFont val="Tahoma"/>
            <family val="2"/>
          </rPr>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r>
      </text>
    </comment>
    <comment ref="P133" authorId="0" shapeId="0" xr:uid="{C0CDB8DC-E9A5-469F-A69B-7F1DEAB1A1E2}">
      <text>
        <r>
          <rPr>
            <sz val="12"/>
            <color indexed="81"/>
            <rFont val="Tahoma"/>
            <family val="2"/>
          </rPr>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r>
      </text>
    </comment>
    <comment ref="P134" authorId="0" shapeId="0" xr:uid="{E6C3E0BB-F5A6-4570-A21F-BEFEDE78ABDD}">
      <text>
        <r>
          <rPr>
            <sz val="12"/>
            <color indexed="81"/>
            <rFont val="Tahoma"/>
            <family val="2"/>
          </rPr>
          <t>Workers are persons working on/with the facility's product or directly involved in the operations of the facility. They are non-supervisory, which means no one reports to them.</t>
        </r>
      </text>
    </comment>
    <comment ref="P135" authorId="0" shapeId="0" xr:uid="{D2B20DED-C525-4A76-9128-F1FB7098911A}">
      <text>
        <r>
          <rPr>
            <sz val="12"/>
            <color indexed="81"/>
            <rFont val="Tahoma"/>
            <family val="2"/>
          </rPr>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r>
      </text>
    </comment>
    <comment ref="P137" authorId="0" shapeId="0" xr:uid="{706170C1-76C4-481A-B251-9E25FFEAD699}">
      <text>
        <r>
          <rPr>
            <sz val="12"/>
            <color indexed="81"/>
            <rFont val="Tahoma"/>
            <family val="2"/>
          </rPr>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r>
      </text>
    </comment>
    <comment ref="P138" authorId="0" shapeId="0" xr:uid="{CCFE0A94-7108-40A9-9661-F68D2FE32FE0}">
      <text>
        <r>
          <rPr>
            <sz val="12"/>
            <color indexed="81"/>
            <rFont val="Tahoma"/>
            <family val="2"/>
          </rPr>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r>
      </text>
    </comment>
    <comment ref="P139" authorId="0" shapeId="0" xr:uid="{A22F9719-8E1F-4CA9-9C02-A0633A14F839}">
      <text>
        <r>
          <rPr>
            <sz val="12"/>
            <color indexed="81"/>
            <rFont val="Tahoma"/>
            <family val="2"/>
          </rPr>
          <t>Domestic migrants are persons who moved from their home town/ city for work in another town/ city located in the same country, i.e., persons whose home town/ city is not the town where the facility is located.</t>
        </r>
      </text>
    </comment>
    <comment ref="P140" authorId="0" shapeId="0" xr:uid="{3AA456F5-0D5D-4554-A994-E3145A81B620}">
      <text>
        <r>
          <rPr>
            <sz val="12"/>
            <color indexed="81"/>
            <rFont val="Tahoma"/>
            <family val="2"/>
          </rPr>
          <t>Domestic migrants are persons who moved from their home town/ city for work in another town/ city located in the same country, i.e., persons whose home town/ city is not the town where the facility is located.</t>
        </r>
      </text>
    </comment>
    <comment ref="P141" authorId="0" shapeId="0" xr:uid="{211AADCB-0CE0-4C11-8D4F-0DAA896B3400}">
      <text>
        <r>
          <rPr>
            <sz val="12"/>
            <color indexed="81"/>
            <rFont val="Tahoma"/>
            <family val="2"/>
          </rPr>
          <t>Also known as piecework. Piecework is any type of employment in which a worker is paid a fixed piece rate for each unit produced or action performed, regardless of time.</t>
        </r>
      </text>
    </comment>
    <comment ref="P143" authorId="0" shapeId="0" xr:uid="{665EEFA7-3252-41CA-B653-9C7914844AF3}">
      <text>
        <r>
          <rPr>
            <sz val="12"/>
            <color indexed="81"/>
            <rFont val="Tahoma"/>
            <family val="2"/>
          </rPr>
          <t>The probationary or trial period is a minimum employment period during which an employee is not fully covered by employment protection legislation.</t>
        </r>
      </text>
    </comment>
    <comment ref="P145" authorId="0" shapeId="0" xr:uid="{C8E2952F-8DD8-41FE-A392-499FF541EA7E}">
      <text>
        <r>
          <rPr>
            <sz val="12"/>
            <color indexed="81"/>
            <rFont val="Tahoma"/>
            <family val="2"/>
          </rPr>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r>
      </text>
    </comment>
    <comment ref="P146" authorId="0" shapeId="0" xr:uid="{FCE01C41-8AB3-4BA9-9FF7-1442F3FE0A06}">
      <text>
        <r>
          <rPr>
            <sz val="12"/>
            <color indexed="81"/>
            <rFont val="Tahoma"/>
            <family val="2"/>
          </rPr>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r>
      </text>
    </comment>
    <comment ref="P147" authorId="0" shapeId="0" xr:uid="{3CE14B15-5AD9-478A-8987-2C82E052ADE6}">
      <text>
        <r>
          <rPr>
            <sz val="12"/>
            <color indexed="81"/>
            <rFont val="Tahoma"/>
            <family val="2"/>
          </rPr>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r>
      </text>
    </comment>
    <comment ref="P148" authorId="0" shapeId="0" xr:uid="{C0C1CC53-C34E-4156-BBD3-10AFF9C8F761}">
      <text>
        <r>
          <rPr>
            <sz val="12"/>
            <color indexed="81"/>
            <rFont val="Tahoma"/>
            <family val="2"/>
          </rPr>
          <t xml:space="preserve">This question applies equally to current workers under the age of 18 AND workers who were 18 during the assessment timeframe, but no longer are 18 or no longer are present. </t>
        </r>
      </text>
    </comment>
    <comment ref="P149" authorId="0" shapeId="0" xr:uid="{081C7006-1215-42F2-8A49-3819DDF4FC8F}">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150" authorId="0" shapeId="0" xr:uid="{28E42D02-78D7-43F3-B4A7-1789188EA8BD}">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152" authorId="0" shapeId="0" xr:uid="{F9498946-1ACF-4CD0-BC63-D3A3AE8263CE}">
      <text>
        <r>
          <rPr>
            <sz val="12"/>
            <color indexed="81"/>
            <rFont val="Tahoma"/>
            <family val="2"/>
          </rPr>
          <t xml:space="preserve">"Currently" means at the time of closing and submitting your self/joint-assessment. </t>
        </r>
      </text>
    </comment>
    <comment ref="P153" authorId="0" shapeId="0" xr:uid="{AB4A032E-F250-4EDC-A2B2-BA88A66E6EF3}">
      <text>
        <r>
          <rPr>
            <sz val="12"/>
            <color indexed="81"/>
            <rFont val="Tahoma"/>
            <family val="2"/>
          </rPr>
          <t xml:space="preserve">For the timeframe, please reference the 12 months prior to your self/joint-assessment submission/ closing date. </t>
        </r>
      </text>
    </comment>
    <comment ref="P154" authorId="0" shapeId="0" xr:uid="{B6C0FA2E-E30C-4DEF-A646-4066436159E4}">
      <text>
        <r>
          <rPr>
            <sz val="12"/>
            <color indexed="81"/>
            <rFont val="Tahoma"/>
            <family val="2"/>
          </rPr>
          <t>A disabled person is an individual whose prospects of securing, retaining and advancing in suitable employment are substantially reduced as a result of a duly recognized physical or mental impairment.</t>
        </r>
      </text>
    </comment>
    <comment ref="P155" authorId="0" shapeId="0" xr:uid="{1B60E0FC-F38C-4F6E-A942-A87E6407CAF4}">
      <text>
        <r>
          <rPr>
            <sz val="12"/>
            <color indexed="81"/>
            <rFont val="Tahoma"/>
            <family val="2"/>
          </rPr>
          <t>A disabled person is an individual whose prospects of securing, retaining and advancing in suitable employment are substantially reduced as a result of a duly recognized physical or mental impairment.</t>
        </r>
      </text>
    </comment>
    <comment ref="P156" authorId="0" shapeId="0" xr:uid="{E76259D3-974E-456D-AE77-AFA4620EA884}">
      <text>
        <r>
          <rPr>
            <sz val="12"/>
            <color indexed="81"/>
            <rFont val="Tahoma"/>
            <family val="2"/>
          </rPr>
          <t>Refugee status is a form of protection that may be granted to people who meet the definition of refugee in a specific country. Refugees are generally people outside of their country who are unable or unwilling to return home because they fear serious harm.</t>
        </r>
      </text>
    </comment>
    <comment ref="P158" authorId="0" shapeId="0" xr:uid="{9CC1A437-94FC-419C-849D-44ACE2C06452}">
      <text>
        <r>
          <rPr>
            <sz val="12"/>
            <color indexed="81"/>
            <rFont val="Tahoma"/>
            <family val="2"/>
          </rPr>
          <t>Include workers who do some work at home and some in the facility, as well as people who never work inside the facility, but who perform work for the facility at home (or in other premises of their choosing, other than the workplace).</t>
        </r>
      </text>
    </comment>
    <comment ref="P159" authorId="0" shapeId="0" xr:uid="{E8FAB7B0-B916-408D-BE00-482FA06C3094}">
      <text>
        <r>
          <rPr>
            <sz val="12"/>
            <color indexed="81"/>
            <rFont val="Tahoma"/>
            <family val="2"/>
          </rPr>
          <t>Include workers who do some work at home and some in the facility, as well as people who never work inside the facility, but who perform work for the facility at home (or in other premises of their choosing, other than the workplace).</t>
        </r>
      </text>
    </comment>
    <comment ref="P163" authorId="0" shapeId="0" xr:uid="{29666E39-9777-4A3F-A09D-3A28B646A2CD}">
      <text>
        <r>
          <rPr>
            <sz val="12"/>
            <color indexed="81"/>
            <rFont val="Tahoma"/>
            <family val="2"/>
          </rPr>
          <t>Supervisors are persons who lead or supervise others and who work on the production floor (not in the office), e.g., line leaders, group leaders, and department heads, but not managers.</t>
        </r>
      </text>
    </comment>
    <comment ref="P165" authorId="0" shapeId="0" xr:uid="{CC09154F-A02D-47E4-B53B-CE71CF29C0D1}">
      <text>
        <r>
          <rPr>
            <sz val="12"/>
            <color indexed="81"/>
            <rFont val="Tahoma"/>
            <family val="2"/>
          </rPr>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r>
      </text>
    </comment>
    <comment ref="P166" authorId="0" shapeId="0" xr:uid="{75ADBEAD-7E63-415E-ACD6-F59509269AC0}">
      <text>
        <r>
          <rPr>
            <sz val="12"/>
            <color indexed="81"/>
            <rFont val="Tahoma"/>
            <family val="2"/>
          </rPr>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r>
      </text>
    </comment>
    <comment ref="P169" authorId="0" shapeId="0" xr:uid="{CFC5384E-E9EB-479D-B871-063F7EE8E714}">
      <text>
        <r>
          <rPr>
            <sz val="12"/>
            <color indexed="81"/>
            <rFont val="Tahoma"/>
            <family val="2"/>
          </rPr>
          <t xml:space="preserve">Examples include government-sponsored or funded apprenticeship programs, education schemes or prison labor. </t>
        </r>
      </text>
    </comment>
    <comment ref="P174" authorId="0" shapeId="0" xr:uid="{0BBD2981-1E1C-48B1-9A70-AF24260BAF57}">
      <text>
        <r>
          <rPr>
            <sz val="12"/>
            <color indexed="81"/>
            <rFont val="Tahoma"/>
            <family val="2"/>
          </rPr>
          <t>This question relates to workers and supervisors, and includes the nationalities of local workers/supervisors, as well as all nationalities of foreign migrants.</t>
        </r>
      </text>
    </comment>
    <comment ref="P175" authorId="0" shapeId="0" xr:uid="{ED335C7F-97C9-4BAF-AC1F-92F4AF2CF6B4}">
      <text>
        <r>
          <rPr>
            <sz val="12"/>
            <color indexed="81"/>
            <rFont val="Tahoma"/>
            <family val="2"/>
          </rPr>
          <t>Indicate the nationality representing the greatest proportion of workers and supervisors in the facility (whether local or foreign)</t>
        </r>
      </text>
    </comment>
    <comment ref="P176" authorId="0" shapeId="0" xr:uid="{3E3A52DE-CD72-4980-A1BD-8E63D776DDD6}">
      <text>
        <r>
          <rPr>
            <sz val="12"/>
            <color indexed="81"/>
            <rFont val="Tahoma"/>
            <family val="2"/>
          </rPr>
          <t>Workers are persons working on/with the facility's product or directly involved in the operations of the facility. They are non-supervisory, which means no one reports to them.</t>
        </r>
      </text>
    </comment>
    <comment ref="P177" authorId="0" shapeId="0" xr:uid="{B12372A8-B037-4B94-8E79-A4C0885D0753}">
      <text>
        <r>
          <rPr>
            <sz val="12"/>
            <color indexed="81"/>
            <rFont val="Tahoma"/>
            <family val="2"/>
          </rPr>
          <t>Supervisors are persons who lead or supervise others and who work on the production floor (not in the office), e.g., line leaders, group leaders, and department heads, but not managers.</t>
        </r>
      </text>
    </comment>
    <comment ref="P178" authorId="0" shapeId="0" xr:uid="{98D6014A-A1AA-4959-91FA-5516AA4F66E6}">
      <text>
        <r>
          <rPr>
            <sz val="12"/>
            <color indexed="81"/>
            <rFont val="Tahoma"/>
            <family val="2"/>
          </rPr>
          <t>Indicate the nationality representing the 2nd greatest proportion of workers and supervisors in the facility (whether local or foreign)</t>
        </r>
      </text>
    </comment>
    <comment ref="P179" authorId="0" shapeId="0" xr:uid="{2203ADC9-CFAA-4E79-AB3D-78FA19821EBF}">
      <text>
        <r>
          <rPr>
            <sz val="12"/>
            <color indexed="81"/>
            <rFont val="Tahoma"/>
            <family val="2"/>
          </rPr>
          <t>Workers are persons working on/with the facility's product or directly involved in the operations of the facility. They are non-supervisory, which means no one reports to them.</t>
        </r>
      </text>
    </comment>
    <comment ref="P180" authorId="0" shapeId="0" xr:uid="{EA358700-E35C-47DD-8EFC-EA7D54ACC5BE}">
      <text>
        <r>
          <rPr>
            <sz val="12"/>
            <color indexed="81"/>
            <rFont val="Tahoma"/>
            <family val="2"/>
          </rPr>
          <t>Supervisors are persons who lead or supervise others and who work on the production floor (not in the office), e.g., line leaders, group leaders, and department heads, but not managers.</t>
        </r>
      </text>
    </comment>
    <comment ref="P181" authorId="0" shapeId="0" xr:uid="{9F40637F-251C-43B8-B6F8-E71CE44E78E9}">
      <text>
        <r>
          <rPr>
            <sz val="12"/>
            <color indexed="81"/>
            <rFont val="Tahoma"/>
            <family val="2"/>
          </rPr>
          <t>Indicate the nationality representing the 3rd greatest proportion of workers and supervisors in the facility (whether local or foreign)</t>
        </r>
      </text>
    </comment>
    <comment ref="P182" authorId="0" shapeId="0" xr:uid="{371EB5EE-5F69-4C19-8C2D-B0103D62552F}">
      <text>
        <r>
          <rPr>
            <sz val="12"/>
            <color indexed="81"/>
            <rFont val="Tahoma"/>
            <family val="2"/>
          </rPr>
          <t>Workers are persons working on/with the facility's product or directly involved in the operations of the facility. They are non-supervisory, which means no one reports to them.</t>
        </r>
      </text>
    </comment>
    <comment ref="P183" authorId="0" shapeId="0" xr:uid="{580DDF51-9AE1-42F5-B633-6D5B3E14461B}">
      <text>
        <r>
          <rPr>
            <sz val="12"/>
            <color indexed="81"/>
            <rFont val="Tahoma"/>
            <family val="2"/>
          </rPr>
          <t>Supervisors are persons who lead or supervise others and who work on the production floor (not in the office), e.g., line leaders, group leaders, and department heads, but not managers.</t>
        </r>
      </text>
    </comment>
    <comment ref="P184" authorId="0" shapeId="0" xr:uid="{183553EB-0175-4CB3-9644-AC3D98000183}">
      <text>
        <r>
          <rPr>
            <sz val="12"/>
            <color indexed="81"/>
            <rFont val="Tahoma"/>
            <family val="2"/>
          </rPr>
          <t>Indicate the nationality representing the 4th greatest proportion of workers + supervisors in the facility (whether local or foreign)</t>
        </r>
      </text>
    </comment>
    <comment ref="P185" authorId="0" shapeId="0" xr:uid="{3BFBC7A4-5864-4747-B9F4-40022BCCF64C}">
      <text>
        <r>
          <rPr>
            <sz val="12"/>
            <color indexed="81"/>
            <rFont val="Tahoma"/>
            <family val="2"/>
          </rPr>
          <t>Workers are persons working on/with the facility's product or directly involved in the operations of the facility. They are non-supervisory, which means no one reports to them.</t>
        </r>
      </text>
    </comment>
    <comment ref="P186" authorId="0" shapeId="0" xr:uid="{A028A68C-45C2-4F57-B84B-3C1096AD4C7D}">
      <text>
        <r>
          <rPr>
            <sz val="12"/>
            <color indexed="81"/>
            <rFont val="Tahoma"/>
            <family val="2"/>
          </rPr>
          <t>Supervisors are persons who lead or supervise others and who work on the production floor (not in the office), e.g., line leaders, group leaders, and department heads, but not managers.</t>
        </r>
      </text>
    </comment>
    <comment ref="P187" authorId="0" shapeId="0" xr:uid="{3672ACFD-9C7F-47F6-94D3-DA2BABBB0C55}">
      <text>
        <r>
          <rPr>
            <sz val="12"/>
            <color indexed="81"/>
            <rFont val="Tahoma"/>
            <family val="2"/>
          </rPr>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r>
      </text>
    </comment>
    <comment ref="P191" authorId="0" shapeId="0" xr:uid="{3C90190D-7AEB-4569-8C1A-5EA226099B4F}">
      <text>
        <r>
          <rPr>
            <sz val="12"/>
            <color indexed="81"/>
            <rFont val="Tahoma"/>
            <family val="2"/>
          </rPr>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r>
      </text>
    </comment>
    <comment ref="P192" authorId="0" shapeId="0" xr:uid="{6227E216-3037-49F4-A913-CE447CB2F4A8}">
      <text>
        <r>
          <rPr>
            <sz val="12"/>
            <color indexed="81"/>
            <rFont val="Tahoma"/>
            <family val="2"/>
          </rPr>
          <t>Indicate the most commonly spoken language among workers and supervisors in the facility (whether local or foreign).</t>
        </r>
      </text>
    </comment>
    <comment ref="P193" authorId="0" shapeId="0" xr:uid="{D3B55D69-1A5C-4BEB-94F8-9D1690ABA744}">
      <text>
        <r>
          <rPr>
            <sz val="12"/>
            <color indexed="81"/>
            <rFont val="Tahoma"/>
            <family val="2"/>
          </rPr>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r>
      </text>
    </comment>
    <comment ref="P194" authorId="0" shapeId="0" xr:uid="{C0281AB2-7EB2-49BF-92DD-1110F07B17C5}">
      <text>
        <r>
          <rPr>
            <sz val="12"/>
            <color indexed="81"/>
            <rFont val="Tahoma"/>
            <family val="2"/>
          </rPr>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r>
      </text>
    </comment>
    <comment ref="P195" authorId="0" shapeId="0" xr:uid="{9FDA961A-4654-4EA9-883C-509617179A81}">
      <text>
        <r>
          <rPr>
            <sz val="12"/>
            <color indexed="81"/>
            <rFont val="Tahoma"/>
            <family val="2"/>
          </rPr>
          <t>Indicate the 2nd most commonly spoken language among workers and supervisors in the facility (whether local or foreign).</t>
        </r>
      </text>
    </comment>
    <comment ref="P196" authorId="0" shapeId="0" xr:uid="{C208680C-C4DE-4D74-99E3-769A7AFA0585}">
      <text>
        <r>
          <rPr>
            <sz val="12"/>
            <color indexed="81"/>
            <rFont val="Tahoma"/>
            <family val="2"/>
          </rPr>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r>
      </text>
    </comment>
    <comment ref="P197" authorId="0" shapeId="0" xr:uid="{13366328-EDEA-43FE-8F44-0ACE757B1F05}">
      <text>
        <r>
          <rPr>
            <sz val="12"/>
            <color indexed="81"/>
            <rFont val="Tahoma"/>
            <family val="2"/>
          </rPr>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r>
      </text>
    </comment>
    <comment ref="P198" authorId="0" shapeId="0" xr:uid="{37943082-5DDC-4AD9-B3F1-366E67DBE745}">
      <text>
        <r>
          <rPr>
            <sz val="12"/>
            <color indexed="81"/>
            <rFont val="Tahoma"/>
            <family val="2"/>
          </rPr>
          <t>Indicate the 3rd most commonly spoken language among workers and supervisors in the facility (whether local or foreign).</t>
        </r>
      </text>
    </comment>
    <comment ref="P199" authorId="0" shapeId="0" xr:uid="{0817D8BD-15E7-4AEB-BF69-7DC44B0BE4C2}">
      <text>
        <r>
          <rPr>
            <sz val="12"/>
            <color indexed="81"/>
            <rFont val="Tahoma"/>
            <family val="2"/>
          </rPr>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r>
      </text>
    </comment>
    <comment ref="P200" authorId="0" shapeId="0" xr:uid="{67B30750-D688-452C-95B9-5A577F99D6AE}">
      <text>
        <r>
          <rPr>
            <sz val="12"/>
            <color indexed="81"/>
            <rFont val="Tahoma"/>
            <family val="2"/>
          </rPr>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r>
      </text>
    </comment>
    <comment ref="P210" authorId="0" shapeId="0" xr:uid="{B10DFC8A-A3EF-4F34-8574-6F60DD96EC97}">
      <text>
        <r>
          <rPr>
            <sz val="12"/>
            <color indexed="81"/>
            <rFont val="Tahoma"/>
            <family val="2"/>
          </rPr>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r>
      </text>
    </comment>
    <comment ref="P211" authorId="0" shapeId="0" xr:uid="{A1AB8E8A-4B3A-4C9F-9D4A-6998D35B0D13}">
      <text>
        <r>
          <rPr>
            <sz val="12"/>
            <color indexed="81"/>
            <rFont val="Tahoma"/>
            <family val="2"/>
          </rPr>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r>
      </text>
    </comment>
    <comment ref="P216" authorId="0" shapeId="0" xr:uid="{510A6EC4-7953-439E-82FA-DD902A5FACA3}">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17" authorId="0" shapeId="0" xr:uid="{21DD92D4-6FD0-4912-A4EC-693717C5D87A}">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18" authorId="0" shapeId="0" xr:uid="{DDDD8625-F85E-4C8C-AB05-EA3815782B87}">
      <text>
        <r>
          <rPr>
            <sz val="12"/>
            <color indexed="81"/>
            <rFont val="Tahoma"/>
            <family val="2"/>
          </rPr>
          <t>Can be two different audit firms if first and last audit are applicable and different service providers performed them.</t>
        </r>
      </text>
    </comment>
    <comment ref="P224" authorId="0" shapeId="0" xr:uid="{A4FA58BB-8778-4F81-98A9-3993824CB158}">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25" authorId="0" shapeId="0" xr:uid="{C0CD170C-18D8-425C-AEDB-5EF64107AF63}">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26" authorId="0" shapeId="0" xr:uid="{6071684A-99FD-468A-BFB4-A51FE638ED8A}">
      <text>
        <r>
          <rPr>
            <sz val="12"/>
            <color indexed="81"/>
            <rFont val="Tahoma"/>
            <family val="2"/>
          </rPr>
          <t>Can be two different audit firms if first and last audit are applicable and different service providers performed them.</t>
        </r>
      </text>
    </comment>
    <comment ref="P232" authorId="0" shapeId="0" xr:uid="{D6AA344A-9E71-4089-A11C-2CB7A83CE32D}">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33" authorId="0" shapeId="0" xr:uid="{4EA7CACD-2AFD-457C-884E-75E6A7634E70}">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34" authorId="0" shapeId="0" xr:uid="{EE443879-808C-4EA0-81B2-B06D12BDCD48}">
      <text>
        <r>
          <rPr>
            <sz val="12"/>
            <color indexed="81"/>
            <rFont val="Tahoma"/>
            <family val="2"/>
          </rPr>
          <t>Can be two different audit firms if first and last audit are applicable and different service providers performed them.</t>
        </r>
      </text>
    </comment>
    <comment ref="P240" authorId="0" shapeId="0" xr:uid="{9C387986-EFCA-499E-AF95-145C1CCB5610}">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41" authorId="0" shapeId="0" xr:uid="{5BA55C7D-945D-4BB5-BECD-3E3EF2FD44C0}">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42" authorId="0" shapeId="0" xr:uid="{1F9742AE-8756-47AC-BB66-89E8AA3481F9}">
      <text>
        <r>
          <rPr>
            <sz val="12"/>
            <color indexed="81"/>
            <rFont val="Tahoma"/>
            <family val="2"/>
          </rPr>
          <t>Can be two different audit firms if first and last audit are applicable and different service providers performed them.</t>
        </r>
      </text>
    </comment>
    <comment ref="P248" authorId="0" shapeId="0" xr:uid="{6CE02B48-3092-4A5F-A5FE-D1C224DC7C75}">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49" authorId="0" shapeId="0" xr:uid="{97ECF4FD-C124-4AFB-A594-A50061F05FF3}">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50" authorId="0" shapeId="0" xr:uid="{D3B8EE3A-1411-4709-AAC4-34B60852C2C8}">
      <text>
        <r>
          <rPr>
            <sz val="12"/>
            <color indexed="81"/>
            <rFont val="Tahoma"/>
            <family val="2"/>
          </rPr>
          <t>Can be two different audit firms if first and last audit are applicable and different service providers performed them.</t>
        </r>
      </text>
    </comment>
    <comment ref="P256" authorId="0" shapeId="0" xr:uid="{69B6E12D-1592-4C4A-9742-BB166FCE88AA}">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57" authorId="0" shapeId="0" xr:uid="{CFE9189A-435C-42FE-8A0D-07BC8DF08B7D}">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58" authorId="0" shapeId="0" xr:uid="{FDBCE34A-44D8-49D9-BEA3-96E573C95288}">
      <text>
        <r>
          <rPr>
            <sz val="12"/>
            <color indexed="81"/>
            <rFont val="Tahoma"/>
            <family val="2"/>
          </rPr>
          <t>Can be two different audit firms if first and last audit are applicable and different service providers performed them.</t>
        </r>
      </text>
    </comment>
    <comment ref="P267" authorId="0" shapeId="0" xr:uid="{A26C40BD-54CD-4AE1-ABA9-3717C1FC84A8}">
      <text>
        <r>
          <rPr>
            <sz val="12"/>
            <color indexed="81"/>
            <rFont val="Tahoma"/>
            <family val="2"/>
          </rPr>
          <t>Includes bed linens, tablecloths, towels, cloth napkins and similar products</t>
        </r>
      </text>
    </comment>
    <comment ref="P268" authorId="0" shapeId="0" xr:uid="{9A6ADC8B-2231-4F6C-A811-652D153A07E3}">
      <text>
        <r>
          <rPr>
            <sz val="12"/>
            <color indexed="81"/>
            <rFont val="Tahoma"/>
            <family val="2"/>
          </rPr>
          <t>Includes handbags, jewelry, belts, headwear/hats and similar products</t>
        </r>
      </text>
    </comment>
    <comment ref="P270" authorId="0" shapeId="0" xr:uid="{ADA37AE4-0E1D-4B43-A423-FA0B10B59F68}">
      <text>
        <r>
          <rPr>
            <sz val="12"/>
            <color indexed="81"/>
            <rFont val="Tahoma"/>
            <family val="2"/>
          </rPr>
          <t>Includes bikes, tents, backpacks, luggage, electronics, coolers, climbing gear, watercraft, and other equipment made of metal, plastic, or wood</t>
        </r>
      </text>
    </comment>
    <comment ref="P379" authorId="0" shapeId="0" xr:uid="{97A41FD5-F940-4E7B-BA25-FD94FDE9A188}">
      <text>
        <r>
          <rPr>
            <sz val="12"/>
            <color indexed="81"/>
            <rFont val="Tahoma"/>
            <family val="2"/>
          </rPr>
          <t>Volume that is actually produced/ output that is actually achieved</t>
        </r>
      </text>
    </comment>
    <comment ref="P384" authorId="0" shapeId="0" xr:uid="{0A29BB2D-97AF-4901-A1A0-94F66B487B9F}">
      <text>
        <r>
          <rPr>
            <sz val="12"/>
            <color indexed="81"/>
            <rFont val="Tahoma"/>
            <family val="2"/>
          </rPr>
          <t>Capacity that the facility can achieve at maximum production levels/ output levels</t>
        </r>
      </text>
    </comment>
    <comment ref="P392" authorId="0" shapeId="0" xr:uid="{21A1F5D0-8E1D-4FC6-A12B-F25483247BD9}">
      <text>
        <r>
          <rPr>
            <sz val="12"/>
            <color indexed="81"/>
            <rFont val="Tahoma"/>
            <family val="2"/>
          </rPr>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r>
      </text>
    </comment>
    <comment ref="P399" authorId="0" shapeId="0" xr:uid="{649C490D-45F9-4B08-AABE-6CB04B4CBFF7}">
      <text>
        <r>
          <rPr>
            <sz val="12"/>
            <color indexed="81"/>
            <rFont val="Tahoma"/>
            <family val="2"/>
          </rPr>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r>
      </text>
    </comment>
    <comment ref="P403" authorId="0" shapeId="0" xr:uid="{3BFD041C-FE35-4262-BCC6-B326CFF71F0E}">
      <text>
        <r>
          <rPr>
            <sz val="12"/>
            <color indexed="81"/>
            <rFont val="Tahoma"/>
            <family val="2"/>
          </rPr>
          <t>If the facility utilizes more than 6 subcontractors, please list the top 6 in terms of revenue.</t>
        </r>
      </text>
    </comment>
    <comment ref="P447" authorId="0" shapeId="0" xr:uid="{0AEEBE15-2F2C-4DD3-8B5C-56077859691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460" authorId="0" shapeId="0" xr:uid="{985E557A-F795-4743-A48C-C3939135D20B}">
      <text>
        <r>
          <rPr>
            <sz val="12"/>
            <color indexed="81"/>
            <rFont val="Tahoma"/>
            <family val="2"/>
          </rPr>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r>
      </text>
    </comment>
    <comment ref="P464" authorId="0" shapeId="0" xr:uid="{BC0810F3-63A0-4AB8-924D-71AF28D3C5D2}">
      <text>
        <r>
          <rPr>
            <sz val="12"/>
            <color indexed="81"/>
            <rFont val="Tahoma"/>
            <family val="2"/>
          </rPr>
          <t>The intent of this question is to understand the age of the facility's youngest worker. 
For example, if the youngest worker in the facility is 17 years old, the response selection of "17" should be chosen.</t>
        </r>
      </text>
    </comment>
    <comment ref="P466" authorId="0" shapeId="0" xr:uid="{4BF6EFC3-6568-4574-A789-FA98375B369E}">
      <text>
        <r>
          <rPr>
            <sz val="12"/>
            <color indexed="81"/>
            <rFont val="Tahoma"/>
            <family val="2"/>
          </rPr>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r>
      </text>
    </comment>
    <comment ref="P471" authorId="0" shapeId="0" xr:uid="{277EDF4C-436D-4D85-8115-5FE7C52C9A78}">
      <text>
        <r>
          <rPr>
            <sz val="12"/>
            <color indexed="81"/>
            <rFont val="Tahoma"/>
            <family val="2"/>
          </rPr>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r>
      </text>
    </comment>
    <comment ref="P475" authorId="0" shapeId="0" xr:uid="{9DBDC56C-3707-4810-956D-4B62FCCC7318}">
      <text>
        <r>
          <rPr>
            <sz val="12"/>
            <color indexed="81"/>
            <rFont val="Tahoma"/>
            <family val="2"/>
          </rPr>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r>
      </text>
    </comment>
    <comment ref="P478" authorId="0" shapeId="0" xr:uid="{00D49AD2-99CF-4E40-A0A7-7BB4682F389B}">
      <text>
        <r>
          <rPr>
            <sz val="12"/>
            <color indexed="81"/>
            <rFont val="Tahoma"/>
            <family val="2"/>
          </rPr>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r>
      </text>
    </comment>
    <comment ref="P479" authorId="0" shapeId="0" xr:uid="{7FC257A6-2CA2-4F16-98EC-8B5741D56167}">
      <text>
        <r>
          <rPr>
            <sz val="12"/>
            <color indexed="81"/>
            <rFont val="Tahoma"/>
            <family val="2"/>
          </rPr>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r>
      </text>
    </comment>
    <comment ref="P480" authorId="0" shapeId="0" xr:uid="{1748AB39-2521-4AEC-9F70-BDC307DD852E}">
      <text>
        <r>
          <rPr>
            <sz val="12"/>
            <color indexed="81"/>
            <rFont val="Tahoma"/>
            <family val="2"/>
          </rPr>
          <t>"Register" refers to a list of names and ages or dates of birth date of workers who are under 18 years of age. 
Consult applicable legal requirements before answering this question. 
If there are no applicable legal requirements, answer No applicable legal requirements.</t>
        </r>
      </text>
    </comment>
    <comment ref="P481" authorId="0" shapeId="0" xr:uid="{2A716985-043A-4F57-AF61-DD1433CC700A}">
      <text>
        <r>
          <rPr>
            <sz val="12"/>
            <color indexed="81"/>
            <rFont val="Tahoma"/>
            <family val="2"/>
          </rPr>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r>
      </text>
    </comment>
    <comment ref="P482" authorId="0" shapeId="0" xr:uid="{AE15115F-9115-48CB-B18C-016B8883E294}">
      <text>
        <r>
          <rPr>
            <sz val="12"/>
            <color indexed="81"/>
            <rFont val="Tahoma"/>
            <family val="2"/>
          </rPr>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r>
      </text>
    </comment>
    <comment ref="P484" authorId="0" shapeId="0" xr:uid="{500733C4-B7A0-4E2B-B210-95A00E4EA90D}">
      <text>
        <r>
          <rPr>
            <sz val="12"/>
            <color indexed="81"/>
            <rFont val="Tahoma"/>
            <family val="2"/>
          </rPr>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r>
      </text>
    </comment>
    <comment ref="P485" authorId="0" shapeId="0" xr:uid="{94867ECA-86C7-48B2-86A6-C99F3CF775AA}">
      <text>
        <r>
          <rPr>
            <sz val="12"/>
            <color indexed="81"/>
            <rFont val="Tahoma"/>
            <family val="2"/>
          </rPr>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r>
      </text>
    </comment>
    <comment ref="P486" authorId="0" shapeId="0" xr:uid="{D89CA566-ED64-4D4C-B5C1-2ABF5DBCC6A4}">
      <text>
        <r>
          <rPr>
            <sz val="12"/>
            <color indexed="81"/>
            <rFont val="Tahoma"/>
            <family val="2"/>
          </rPr>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r>
      </text>
    </comment>
    <comment ref="P487" authorId="0" shapeId="0" xr:uid="{94F65181-EDCB-408B-810E-77130A5E6297}">
      <text>
        <r>
          <rPr>
            <sz val="12"/>
            <color indexed="81"/>
            <rFont val="Tahoma"/>
            <family val="2"/>
          </rPr>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r>
      </text>
    </comment>
    <comment ref="P489" authorId="0" shapeId="0" xr:uid="{6A99D9BB-10FB-43F8-9B65-95B914E4C8E3}">
      <text>
        <r>
          <rPr>
            <sz val="12"/>
            <color indexed="81"/>
            <rFont val="Tahoma"/>
            <family val="2"/>
          </rPr>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r>
      </text>
    </comment>
    <comment ref="P490" authorId="0" shapeId="0" xr:uid="{93F394C7-3FA1-4B05-9512-849BD2BF5988}">
      <text>
        <r>
          <rPr>
            <sz val="12"/>
            <color indexed="81"/>
            <rFont val="Tahoma"/>
            <family val="2"/>
          </rPr>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r>
      </text>
    </comment>
    <comment ref="P494" authorId="0" shapeId="0" xr:uid="{3C66835D-4180-45B0-8AC7-DFADCC904C45}">
      <text>
        <r>
          <rPr>
            <sz val="12"/>
            <color indexed="81"/>
            <rFont val="Tahoma"/>
            <family val="2"/>
          </rPr>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r>
      </text>
    </comment>
    <comment ref="P496" authorId="0" shapeId="0" xr:uid="{12245224-39F0-424D-90C9-2BB69F6CB106}">
      <text>
        <r>
          <rPr>
            <sz val="12"/>
            <color indexed="81"/>
            <rFont val="Tahoma"/>
            <family val="2"/>
          </rPr>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r>
      </text>
    </comment>
    <comment ref="P498" authorId="0" shapeId="0" xr:uid="{3D10BAA4-39C2-45D5-B87A-D4302ADD9EFE}">
      <text>
        <r>
          <rPr>
            <sz val="12"/>
            <color indexed="81"/>
            <rFont val="Tahoma"/>
            <family val="2"/>
          </rPr>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r>
      </text>
    </comment>
    <comment ref="P503" authorId="0" shapeId="0" xr:uid="{4518D475-7A07-414A-A60F-E8F6E96D01E3}">
      <text>
        <r>
          <rPr>
            <sz val="12"/>
            <color indexed="81"/>
            <rFont val="Tahoma"/>
            <family val="2"/>
          </rPr>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r>
      </text>
    </comment>
    <comment ref="P506" authorId="0" shapeId="0" xr:uid="{6433DFB9-EA1E-4EAA-8794-38E7F02F1175}">
      <text>
        <r>
          <rPr>
            <sz val="12"/>
            <color indexed="81"/>
            <rFont val="Tahoma"/>
            <family val="2"/>
          </rPr>
          <t>Consult applicable legal requirements.
If there are no applicable legal requirements, answer No applicable legal requirements.</t>
        </r>
      </text>
    </comment>
    <comment ref="P510" authorId="0" shapeId="0" xr:uid="{3173898D-5866-4962-A9D7-DEC1A0B2FDE0}">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512" authorId="0" shapeId="0" xr:uid="{A6CBCF3D-A57C-4325-8D94-63C230587E04}">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r>
      </text>
    </comment>
    <comment ref="P514" authorId="0" shapeId="0" xr:uid="{F5A4D71F-75C5-4AA7-A55A-EA006CF6F667}">
      <text>
        <r>
          <rPr>
            <sz val="12"/>
            <color indexed="81"/>
            <rFont val="Tahoma"/>
            <family val="2"/>
          </rPr>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r>
      </text>
    </comment>
    <comment ref="P516" authorId="0" shapeId="0" xr:uid="{2E633331-4136-4401-AED0-36C85AC21E27}">
      <text>
        <r>
          <rPr>
            <sz val="12"/>
            <color indexed="81"/>
            <rFont val="Tahoma"/>
            <family val="2"/>
          </rPr>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r>
      </text>
    </comment>
    <comment ref="P518" authorId="0" shapeId="0" xr:uid="{4E11B8C8-BBD4-4498-B69A-180845B12AD4}">
      <text>
        <r>
          <rPr>
            <sz val="12"/>
            <color indexed="81"/>
            <rFont val="Tahoma"/>
            <family val="2"/>
          </rPr>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r>
      </text>
    </comment>
    <comment ref="P519" authorId="0" shapeId="0" xr:uid="{54B6A69C-451B-4651-9B6A-4467FBE4A5BE}">
      <text>
        <r>
          <rPr>
            <sz val="12"/>
            <color indexed="81"/>
            <rFont val="Tahoma"/>
            <family val="2"/>
          </rPr>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r>
      </text>
    </comment>
    <comment ref="P520" authorId="0" shapeId="0" xr:uid="{F48A0750-4E63-464E-8E48-8A8651DB661F}">
      <text>
        <r>
          <rPr>
            <sz val="12"/>
            <color indexed="81"/>
            <rFont val="Tahoma"/>
            <family val="2"/>
          </rPr>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r>
      </text>
    </comment>
    <comment ref="P528" authorId="0" shapeId="0" xr:uid="{96FD768B-9B9A-4B3D-B4FD-EB05F7B822DF}">
      <text>
        <r>
          <rPr>
            <sz val="12"/>
            <color indexed="81"/>
            <rFont val="Tahoma"/>
            <family val="2"/>
          </rPr>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r>
      </text>
    </comment>
    <comment ref="P529" authorId="0" shapeId="0" xr:uid="{D4387D07-5C6D-4D18-AFC9-A795C1184772}">
      <text>
        <r>
          <rPr>
            <sz val="12"/>
            <color indexed="81"/>
            <rFont val="Tahoma"/>
            <family val="2"/>
          </rPr>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r>
      </text>
    </comment>
    <comment ref="P532" authorId="0" shapeId="0" xr:uid="{D73991BB-BA72-4D91-A050-3693E08DACF3}">
      <text>
        <r>
          <rPr>
            <sz val="12"/>
            <color indexed="81"/>
            <rFont val="Tahoma"/>
            <family val="2"/>
          </rPr>
          <t xml:space="preserve">The intent of this question is to determine if another entity (other than the facility) is involved in the recruitment of workers. Labor recruiters serve as intermediaries to place workers in employment, including those involved in multiple layers of the recruitment process. Employment agencies employ workers and place them at the disposal of the facility. </t>
        </r>
      </text>
    </comment>
    <comment ref="P535" authorId="0" shapeId="0" xr:uid="{D4F66778-6F47-4534-A747-A0374498186D}">
      <text>
        <r>
          <rPr>
            <sz val="12"/>
            <color indexed="81"/>
            <rFont val="Tahoma"/>
            <family val="2"/>
          </rPr>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r>
      </text>
    </comment>
    <comment ref="P538" authorId="0" shapeId="0" xr:uid="{8B4ED9A0-C654-4133-94C4-F542BF68A69B}">
      <text>
        <r>
          <rPr>
            <sz val="12"/>
            <color indexed="81"/>
            <rFont val="Tahoma"/>
            <family val="2"/>
          </rPr>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r>
      </text>
    </comment>
    <comment ref="P539" authorId="0" shapeId="0" xr:uid="{2FA24E80-C756-40AF-8D51-FA662082A199}">
      <text>
        <r>
          <rPr>
            <sz val="12"/>
            <color indexed="81"/>
            <rFont val="Tahoma"/>
            <family val="2"/>
          </rPr>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r>
      </text>
    </comment>
    <comment ref="P540" authorId="0" shapeId="0" xr:uid="{FF200FBC-BE91-4517-8174-9A6CA9D02019}">
      <text>
        <r>
          <rPr>
            <sz val="12"/>
            <color indexed="81"/>
            <rFont val="Tahoma"/>
            <family val="2"/>
          </rPr>
          <t xml:space="preserve">Refers to costs to verify workers’ language proficiency and level of skills and qualifications, as well as for location-specific credentialing, certification or licensing.
</t>
        </r>
      </text>
    </comment>
    <comment ref="P541" authorId="0" shapeId="0" xr:uid="{249DF24E-1F74-4DDD-A3D5-11128CEA62D1}">
      <text>
        <r>
          <rPr>
            <sz val="12"/>
            <color indexed="81"/>
            <rFont val="Tahoma"/>
            <family val="2"/>
          </rPr>
          <t>Refers to payments for medical examinations, tests or vaccinations.</t>
        </r>
      </text>
    </comment>
    <comment ref="P542" authorId="0" shapeId="0" xr:uid="{AEDCF7AD-6561-4B46-83AD-6524B6F25420}">
      <text>
        <r>
          <rPr>
            <sz val="12"/>
            <color indexed="81"/>
            <rFont val="Tahoma"/>
            <family val="2"/>
          </rPr>
          <t>Refers to expenses for required trainings, including on-site job orientation and pre-departure or post-arrival orientation of newly recruited workers.</t>
        </r>
      </text>
    </comment>
    <comment ref="P543" authorId="0" shapeId="0" xr:uid="{94533716-FF29-4DD6-A3A9-2466771DCC42}">
      <text>
        <r>
          <rPr>
            <sz val="12"/>
            <color indexed="81"/>
            <rFont val="Tahoma"/>
            <family val="2"/>
          </rPr>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r>
      </text>
    </comment>
    <comment ref="P544" authorId="0" shapeId="0" xr:uid="{8AC38D79-C7D7-4DF3-9570-B5322185109F}">
      <text>
        <r>
          <rPr>
            <sz val="12"/>
            <color indexed="81"/>
            <rFont val="Tahoma"/>
            <family val="2"/>
          </rPr>
          <t>Expenses incurred for travel, lodging and subsistence within or across national borders in the recruitment process, including for training, interviews, consular appointments, relocation, and return or repatriation.</t>
        </r>
      </text>
    </comment>
    <comment ref="P545" authorId="0" shapeId="0" xr:uid="{957C9700-D579-4FFC-86DD-61CAE6AB26B8}">
      <text>
        <r>
          <rPr>
            <sz val="12"/>
            <color indexed="81"/>
            <rFont val="Tahoma"/>
            <family val="2"/>
          </rPr>
          <t>Refers to costs for tools, uniforms, safety gear, and other equipment needed to perform assigned work safely and effectively.</t>
        </r>
      </text>
    </comment>
    <comment ref="P546" authorId="0" shapeId="0" xr:uid="{AE36327C-4714-420A-B962-ADDAEF721049}">
      <text>
        <r>
          <rPr>
            <sz val="12"/>
            <color indexed="81"/>
            <rFont val="Tahoma"/>
            <family val="2"/>
          </rPr>
          <t>Refers to costs to insure the lives, health and safety of workers, including enrollment in migrant welfare funds.</t>
        </r>
      </text>
    </comment>
    <comment ref="P549" authorId="0" shapeId="0" xr:uid="{1C2F8EEB-1E5E-4281-BEA7-4496514D3A06}">
      <text>
        <r>
          <rPr>
            <sz val="12"/>
            <color indexed="81"/>
            <rFont val="Tahoma"/>
            <family val="2"/>
          </rPr>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r>
      </text>
    </comment>
    <comment ref="P551" authorId="0" shapeId="0" xr:uid="{FD943972-7830-49EE-833E-D7F1FDF548FC}">
      <text>
        <r>
          <rPr>
            <sz val="12"/>
            <color indexed="81"/>
            <rFont val="Tahoma"/>
            <family val="2"/>
          </rPr>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r>
      </text>
    </comment>
    <comment ref="P555" authorId="0" shapeId="0" xr:uid="{C9B7A60F-0181-4FA7-978A-2E1988531677}">
      <text>
        <r>
          <rPr>
            <sz val="12"/>
            <color indexed="81"/>
            <rFont val="Tahoma"/>
            <family val="2"/>
          </rPr>
          <t>Prison labor is work performed by prisoners / people who are incarcerated.</t>
        </r>
      </text>
    </comment>
    <comment ref="P557" authorId="0" shapeId="0" xr:uid="{4EFC1BD7-E809-4B77-AB80-1DC5AACB0D5C}">
      <text>
        <r>
          <rPr>
            <sz val="12"/>
            <color indexed="81"/>
            <rFont val="Tahoma"/>
            <family val="2"/>
          </rPr>
          <t>The intent of this question is to understand if prison laborers have freely consented to perform work. 
For example, if prison laborers do not wish to work while they are serving their prison sentence/term, this option should NOT be selected.</t>
        </r>
      </text>
    </comment>
    <comment ref="P558" authorId="0" shapeId="0" xr:uid="{0471F2F3-415A-46A2-9CD1-DD52D10A9278}">
      <text>
        <r>
          <rPr>
            <sz val="12"/>
            <color indexed="81"/>
            <rFont val="Tahoma"/>
            <family val="2"/>
          </rPr>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r>
      </text>
    </comment>
    <comment ref="P559" authorId="0" shapeId="0" xr:uid="{33952D25-A048-416F-9C1E-F4ABC4EAEAF6}">
      <text>
        <r>
          <rPr>
            <sz val="12"/>
            <color indexed="81"/>
            <rFont val="Tahoma"/>
            <family val="2"/>
          </rPr>
          <t>The intent of this question is to understand there is supervision in place for work performed by prison laborers on behalf of the facility. 
For example, if trained and certified prison guards from a state authority supervise prison laborers, this option would be selected.</t>
        </r>
      </text>
    </comment>
    <comment ref="P563" authorId="0" shapeId="0" xr:uid="{549E50F5-6CDB-4A53-896D-8B4DBD28FCA4}">
      <text>
        <r>
          <rPr>
            <sz val="12"/>
            <color indexed="81"/>
            <rFont val="Tahoma"/>
            <family val="2"/>
          </rPr>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r>
      </text>
    </comment>
    <comment ref="P571" authorId="0" shapeId="0" xr:uid="{35C35C6C-DC2F-4561-83C5-A5D632BA80F6}">
      <text>
        <r>
          <rPr>
            <sz val="12"/>
            <color indexed="81"/>
            <rFont val="Tahoma"/>
            <family val="2"/>
          </rPr>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r>
      </text>
    </comment>
    <comment ref="P573" authorId="0" shapeId="0" xr:uid="{C933E396-74D3-40D6-A538-E75EDCFBD353}">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574" authorId="0" shapeId="0" xr:uid="{569BA8BD-F628-4B73-84D0-99FEED576EF2}">
      <text>
        <r>
          <rPr>
            <sz val="12"/>
            <color indexed="81"/>
            <rFont val="Tahoma"/>
            <family val="2"/>
          </rPr>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r>
      </text>
    </comment>
    <comment ref="P575" authorId="0" shapeId="0" xr:uid="{946B347C-FF2D-4A8D-AFFD-E9589E2B5533}">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576" authorId="0" shapeId="0" xr:uid="{E79CFAB7-2E11-4E26-812B-BFA99A6868B9}">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r>
      </text>
    </comment>
    <comment ref="P577" authorId="0" shapeId="0" xr:uid="{69F44FFE-B3E7-4865-9B3E-4D47EE75D084}">
      <text>
        <r>
          <rPr>
            <sz val="12"/>
            <color indexed="81"/>
            <rFont val="Tahoma"/>
            <family val="2"/>
          </rPr>
          <t>Religion includes religious beliefs, or the absence of religious beliefs, religious expression, religious practices, as well as membership in religious groups.</t>
        </r>
      </text>
    </comment>
    <comment ref="P578" authorId="0" shapeId="0" xr:uid="{3137CF31-26DE-4B3F-A5BB-850CABE1A995}">
      <text>
        <r>
          <rPr>
            <sz val="12"/>
            <color indexed="81"/>
            <rFont val="Tahoma"/>
            <family val="2"/>
          </rPr>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r>
      </text>
    </comment>
    <comment ref="P579" authorId="0" shapeId="0" xr:uid="{F64BB976-CE3D-4E6B-844A-3E4510F17F88}">
      <text>
        <r>
          <rPr>
            <sz val="12"/>
            <color indexed="81"/>
            <rFont val="Tahoma"/>
            <family val="2"/>
          </rPr>
          <t>Political opinion includes party affiliation and participation in political activities, including demonstrating opposition to established political principles and opinions.</t>
        </r>
      </text>
    </comment>
    <comment ref="P580" authorId="0" shapeId="0" xr:uid="{04998E2D-D5E6-4526-959D-59AB20F2D045}">
      <text>
        <r>
          <rPr>
            <sz val="12"/>
            <color indexed="81"/>
            <rFont val="Tahoma"/>
            <family val="2"/>
          </rPr>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r>
      </text>
    </comment>
    <comment ref="P581" authorId="0" shapeId="0" xr:uid="{46CA714B-2ECB-4524-83B7-5D4A73ECFCE2}">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582" authorId="0" shapeId="0" xr:uid="{A13B234B-DE18-45C3-84B7-1D7DE3DAA1A9}">
      <text>
        <r>
          <rPr>
            <sz val="12"/>
            <color indexed="81"/>
            <rFont val="Tahoma"/>
            <family val="2"/>
          </rPr>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r>
      </text>
    </comment>
    <comment ref="P583" authorId="0" shapeId="0" xr:uid="{DC088868-8A4F-4EA5-BDAE-89F1131BA603}">
      <text>
        <r>
          <rPr>
            <sz val="12"/>
            <color indexed="81"/>
            <rFont val="Tahoma"/>
            <family val="2"/>
          </rPr>
          <t>Social origin refers to a person’s class, caste or socio-occupational category.</t>
        </r>
      </text>
    </comment>
    <comment ref="P584" authorId="0" shapeId="0" xr:uid="{53832030-F4DB-4840-BD73-662E1D89C185}">
      <text>
        <r>
          <rPr>
            <sz val="12"/>
            <color indexed="81"/>
            <rFont val="Tahoma"/>
            <family val="2"/>
          </rPr>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r>
      </text>
    </comment>
    <comment ref="P585" authorId="0" shapeId="0" xr:uid="{76774063-82D1-4BA7-870D-9AB09BBAC185}">
      <text>
        <r>
          <rPr>
            <sz val="12"/>
            <color indexed="81"/>
            <rFont val="Tahoma"/>
            <family val="2"/>
          </rPr>
          <t>Disability refers to physical, mental, sensory and / or intellectual impairments.</t>
        </r>
      </text>
    </comment>
    <comment ref="P586" authorId="0" shapeId="0" xr:uid="{0A2C7D56-FAAC-431F-BD92-30F33ADB9C22}">
      <text>
        <r>
          <rPr>
            <sz val="12"/>
            <color indexed="81"/>
            <rFont val="Tahoma"/>
            <family val="2"/>
          </rPr>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r>
      </text>
    </comment>
    <comment ref="P587" authorId="0" shapeId="0" xr:uid="{E54ADC99-E89D-466E-9D36-4B6B914442DF}">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588" authorId="0" shapeId="0" xr:uid="{30ACBA8D-AB38-4E07-B2F0-A60ABE0151DB}">
      <text>
        <r>
          <rPr>
            <sz val="12"/>
            <color indexed="81"/>
            <rFont val="Tahoma"/>
            <family val="2"/>
          </rPr>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r>
      </text>
    </comment>
    <comment ref="P589" authorId="0" shapeId="0" xr:uid="{AEB97795-951F-4FD5-8B92-71E5EDBD70BE}">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590" authorId="0" shapeId="0" xr:uid="{5C49A1D2-1A1B-42B6-9B5E-3294A0CDD80F}">
      <text>
        <r>
          <rPr>
            <sz val="12"/>
            <color indexed="81"/>
            <rFont val="Tahoma"/>
            <family val="2"/>
          </rPr>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r>
      </text>
    </comment>
    <comment ref="P591" authorId="0" shapeId="0" xr:uid="{62879F2D-FF41-4B15-9C61-1F76E69C2973}">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592" authorId="0" shapeId="0" xr:uid="{9FE5A05F-2A4C-4AE4-BCBC-38DC09137F57}">
      <text>
        <r>
          <rPr>
            <sz val="12"/>
            <color indexed="81"/>
            <rFont val="Tahoma"/>
            <family val="2"/>
          </rPr>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r>
      </text>
    </comment>
    <comment ref="P593" authorId="0" shapeId="0" xr:uid="{07237CD7-A583-4F42-9AB0-180EC2745C9A}">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594" authorId="0" shapeId="0" xr:uid="{3C41BC35-9147-44E8-8023-C25BF53AC069}">
      <text>
        <r>
          <rPr>
            <sz val="12"/>
            <color indexed="81"/>
            <rFont val="Tahoma"/>
            <family val="2"/>
          </rPr>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r>
      </text>
    </comment>
    <comment ref="P595" authorId="0" shapeId="0" xr:uid="{1B55D3F0-F10B-409D-B977-B699917A7C08}">
      <text>
        <r>
          <rPr>
            <sz val="12"/>
            <color indexed="81"/>
            <rFont val="Tahoma"/>
            <family val="2"/>
          </rPr>
          <t>Age includes distinctions relating to older and/or younger workers (who are above the legal age for employment and below mandatory retirement age, if any). 
If the facility only applies the legal minimum age requirements, do not select this option.</t>
        </r>
      </text>
    </comment>
    <comment ref="P596" authorId="0" shapeId="0" xr:uid="{F8A2C125-A486-486D-977D-0821A2498809}">
      <text>
        <r>
          <rPr>
            <sz val="12"/>
            <color indexed="81"/>
            <rFont val="Tahoma"/>
            <family val="2"/>
          </rPr>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r>
      </text>
    </comment>
    <comment ref="P597" authorId="0" shapeId="0" xr:uid="{BBB8DA88-0A0B-41FA-B3FB-02B9E4F8CA11}">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598" authorId="0" shapeId="0" xr:uid="{26E812A6-D62C-4B74-B9AF-88CB3FEC01CC}">
      <text>
        <r>
          <rPr>
            <sz val="12"/>
            <color indexed="81"/>
            <rFont val="Tahoma"/>
            <family val="2"/>
          </rPr>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r>
      </text>
    </comment>
    <comment ref="P599" authorId="0" shapeId="0" xr:uid="{C93726FB-8988-4435-A787-4AACBDFF18B7}">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r>
      </text>
    </comment>
    <comment ref="P600" authorId="0" shapeId="0" xr:uid="{B5F19520-917D-4309-A8B1-B35DCD9CEFE7}">
      <text>
        <r>
          <rPr>
            <sz val="12"/>
            <color indexed="81"/>
            <rFont val="Tahoma"/>
            <family val="2"/>
          </rPr>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r>
      </text>
    </comment>
    <comment ref="P601" authorId="0" shapeId="0" xr:uid="{4F080E8E-AC9F-4E3B-80E7-7D32B640F005}">
      <text>
        <r>
          <rPr>
            <sz val="12"/>
            <color indexed="81"/>
            <rFont val="Tahoma"/>
            <family val="2"/>
          </rPr>
          <t>Other grounds could include, for example, illness (other than HIV/AIDS).</t>
        </r>
      </text>
    </comment>
    <comment ref="P603" authorId="0" shapeId="0" xr:uid="{EB8103C9-9AB0-45A9-ACFE-5D13B58DDFD7}">
      <text>
        <r>
          <rPr>
            <sz val="12"/>
            <color indexed="81"/>
            <rFont val="Tahoma"/>
            <family val="2"/>
          </rPr>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r>
      </text>
    </comment>
    <comment ref="P606" authorId="0" shapeId="0" xr:uid="{6D22A55A-A680-41D8-9604-2B3D3135F4CB}">
      <text>
        <r>
          <rPr>
            <sz val="12"/>
            <color indexed="81"/>
            <rFont val="Tahoma"/>
            <family val="2"/>
          </rPr>
          <t>Answer Yes if hiring decisions are based on any of these elements. However, regarding age, Answer No if hiring only considers age in order to meet the legal minimum age requirements, including legal minimum age requirements for hazardous work.</t>
        </r>
      </text>
    </comment>
    <comment ref="P608" authorId="0" shapeId="0" xr:uid="{BDC0ADE3-BB6F-4B61-9F47-F9880C5A9EE0}">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609" authorId="0" shapeId="0" xr:uid="{0C4F892E-1998-42F3-B01A-704EB33197F3}">
      <text>
        <r>
          <rPr>
            <sz val="12"/>
            <color indexed="81"/>
            <rFont val="Tahoma"/>
            <family val="2"/>
          </rPr>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0" authorId="0" shapeId="0" xr:uid="{3091FF7C-D4E6-4BF7-913E-CE58D166C6CC}">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611" authorId="0" shapeId="0" xr:uid="{9F6D4324-89D6-4852-8C80-D8BD579129FB}">
      <text>
        <r>
          <rPr>
            <sz val="12"/>
            <color indexed="81"/>
            <rFont val="Tahoma"/>
            <family val="2"/>
          </rPr>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2" authorId="0" shapeId="0" xr:uid="{37016A3F-0A3D-44AD-AFA2-0C2170DB81B9}">
      <text>
        <r>
          <rPr>
            <sz val="12"/>
            <color indexed="81"/>
            <rFont val="Tahoma"/>
            <family val="2"/>
          </rPr>
          <t>Religion includes religious beliefs, or the absence of religious beliefs, religious expression, religious practices, as well as membership in religious groups.</t>
        </r>
      </text>
    </comment>
    <comment ref="P613" authorId="0" shapeId="0" xr:uid="{4805CD04-1DC5-4B5B-9318-4EA1C80F3858}">
      <text>
        <r>
          <rPr>
            <sz val="12"/>
            <color indexed="81"/>
            <rFont val="Tahoma"/>
            <family val="2"/>
          </rPr>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4" authorId="0" shapeId="0" xr:uid="{C9F4FA85-F765-46B8-92AF-D5F55C90EFCF}">
      <text>
        <r>
          <rPr>
            <sz val="12"/>
            <color indexed="81"/>
            <rFont val="Tahoma"/>
            <family val="2"/>
          </rPr>
          <t>Political opinion includes party affiliation and participation in political activities, including demonstrating opposition to established political principles and opinions.</t>
        </r>
      </text>
    </comment>
    <comment ref="P615" authorId="0" shapeId="0" xr:uid="{325D3189-783C-4075-9EAB-E2570BA468D3}">
      <text>
        <r>
          <rPr>
            <sz val="12"/>
            <color indexed="81"/>
            <rFont val="Tahoma"/>
            <family val="2"/>
          </rPr>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6" authorId="0" shapeId="0" xr:uid="{79C7D977-509E-40B5-AACA-4F2D7E4B9A29}">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617" authorId="0" shapeId="0" xr:uid="{29FE2EB0-1384-4D05-8564-8D60CD92DCB9}">
      <text>
        <r>
          <rPr>
            <sz val="12"/>
            <color indexed="81"/>
            <rFont val="Tahoma"/>
            <family val="2"/>
          </rPr>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8" authorId="0" shapeId="0" xr:uid="{A7CAE23B-8FB3-438E-93B5-35B8E3B22ECA}">
      <text>
        <r>
          <rPr>
            <sz val="12"/>
            <color indexed="81"/>
            <rFont val="Tahoma"/>
            <family val="2"/>
          </rPr>
          <t>Social origin refers to a person’s class, caste or socio-occupational category.</t>
        </r>
      </text>
    </comment>
    <comment ref="P619" authorId="0" shapeId="0" xr:uid="{241FFD62-C8E3-41D8-9A9D-6A3E1BFF19F2}">
      <text>
        <r>
          <rPr>
            <sz val="12"/>
            <color indexed="81"/>
            <rFont val="Tahoma"/>
            <family val="2"/>
          </rPr>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20" authorId="0" shapeId="0" xr:uid="{D88199B5-A3A8-4BBB-B4A0-95CC12B1ACF5}">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621" authorId="0" shapeId="0" xr:uid="{70339183-FCCA-46B5-B77E-58E39C1799F3}">
      <text>
        <r>
          <rPr>
            <sz val="12"/>
            <color indexed="81"/>
            <rFont val="Tahoma"/>
            <family val="2"/>
          </rPr>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r>
      </text>
    </comment>
    <comment ref="P622" authorId="0" shapeId="0" xr:uid="{82936634-39E7-48D7-A831-239B6D1ABC54}">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623" authorId="0" shapeId="0" xr:uid="{87B5BD88-ED68-4BF2-9C5E-91358CA3AE5C}">
      <text>
        <r>
          <rPr>
            <sz val="12"/>
            <color indexed="81"/>
            <rFont val="Tahoma"/>
            <family val="2"/>
          </rPr>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r>
      </text>
    </comment>
    <comment ref="P624" authorId="0" shapeId="0" xr:uid="{BC2BA992-FA72-4379-AEE2-A21686B8FEE7}">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r>
      </text>
    </comment>
    <comment ref="P625" authorId="0" shapeId="0" xr:uid="{5001095F-BC45-497A-921D-ED056FD96F19}">
      <text>
        <r>
          <rPr>
            <sz val="12"/>
            <color indexed="81"/>
            <rFont val="Tahoma"/>
            <family val="2"/>
          </rPr>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r>
      </text>
    </comment>
    <comment ref="P626" authorId="0" shapeId="0" xr:uid="{F3A2258B-824B-4D15-8B0D-41648A77B81A}">
      <text>
        <r>
          <rPr>
            <sz val="12"/>
            <color indexed="81"/>
            <rFont val="Tahoma"/>
            <family val="2"/>
          </rPr>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r>
      </text>
    </comment>
    <comment ref="P627" authorId="0" shapeId="0" xr:uid="{882B5B99-E7AA-483E-BAEC-124EFB0FA5B1}">
      <text>
        <r>
          <rPr>
            <sz val="12"/>
            <color indexed="81"/>
            <rFont val="Tahoma"/>
            <family val="2"/>
          </rPr>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r>
      </text>
    </comment>
    <comment ref="P628" authorId="0" shapeId="0" xr:uid="{757B0DB5-59B1-4E01-9B2E-849CA6C0AC32}">
      <text>
        <r>
          <rPr>
            <sz val="12"/>
            <color indexed="81"/>
            <rFont val="Tahoma"/>
            <family val="2"/>
          </rPr>
          <t>Age includes distinctions relating to older and/or younger workers (who are above the legal age for employment and below mandatory retirement age, if any). 
If the facility only applies the legal minimum age requirements, do not select this option.</t>
        </r>
      </text>
    </comment>
    <comment ref="P629" authorId="0" shapeId="0" xr:uid="{3EFF52A5-BAF8-4608-BB3E-9200186F30F6}">
      <text>
        <r>
          <rPr>
            <sz val="12"/>
            <color indexed="81"/>
            <rFont val="Tahoma"/>
            <family val="2"/>
          </rPr>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r>
      </text>
    </comment>
    <comment ref="P630" authorId="0" shapeId="0" xr:uid="{39BB3764-E07D-4BEE-AA1D-1D662FCFAAE7}">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631" authorId="0" shapeId="0" xr:uid="{161CEE26-BB90-4293-80CC-1ABCDD00CCD0}">
      <text>
        <r>
          <rPr>
            <sz val="12"/>
            <color indexed="81"/>
            <rFont val="Tahoma"/>
            <family val="2"/>
          </rPr>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r>
      </text>
    </comment>
    <comment ref="P632" authorId="0" shapeId="0" xr:uid="{F2F11280-2F4D-44B4-8D5B-E43BBA4CEE29}">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r>
      </text>
    </comment>
    <comment ref="P633" authorId="0" shapeId="0" xr:uid="{CEDC061E-35B1-4B15-9D26-6329CBCF2AB7}">
      <text>
        <r>
          <rPr>
            <sz val="12"/>
            <color indexed="81"/>
            <rFont val="Tahoma"/>
            <family val="2"/>
          </rPr>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r>
      </text>
    </comment>
    <comment ref="P634" authorId="0" shapeId="0" xr:uid="{6544F81D-FF20-480A-8E82-600F94EBBF9D}">
      <text>
        <r>
          <rPr>
            <sz val="12"/>
            <color indexed="81"/>
            <rFont val="Tahoma"/>
            <family val="2"/>
          </rPr>
          <t>Other grounds could include, for example, illness (other than HIV/AIDS).</t>
        </r>
      </text>
    </comment>
    <comment ref="P636" authorId="0" shapeId="0" xr:uid="{7598EB35-6AE2-4EC2-A90A-610041179459}">
      <text>
        <r>
          <rPr>
            <sz val="12"/>
            <color indexed="81"/>
            <rFont val="Tahoma"/>
            <family val="2"/>
          </rPr>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r>
      </text>
    </comment>
    <comment ref="P640" authorId="0" shapeId="0" xr:uid="{44AF533F-45EE-44F3-A3C3-7BD32A730D63}">
      <text>
        <r>
          <rPr>
            <sz val="12"/>
            <color indexed="81"/>
            <rFont val="Tahoma"/>
            <family val="2"/>
          </rPr>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r>
      </text>
    </comment>
    <comment ref="P641" authorId="0" shapeId="0" xr:uid="{DF4E18AB-AACA-47AD-B17A-6E4B9772A3B4}">
      <text>
        <r>
          <rPr>
            <sz val="12"/>
            <color indexed="81"/>
            <rFont val="Tahoma"/>
            <family val="2"/>
          </rPr>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r>
      </text>
    </comment>
    <comment ref="P642" authorId="0" shapeId="0" xr:uid="{457B2EBA-E870-4D7A-9D5E-6034B3131C3F}">
      <text>
        <r>
          <rPr>
            <sz val="12"/>
            <color indexed="81"/>
            <rFont val="Tahoma"/>
            <family val="2"/>
          </rPr>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r>
      </text>
    </comment>
    <comment ref="P643" authorId="0" shapeId="0" xr:uid="{C968E93E-D677-4C60-900D-5E3949D136EB}">
      <text>
        <r>
          <rPr>
            <sz val="12"/>
            <color indexed="81"/>
            <rFont val="Tahoma"/>
            <family val="2"/>
          </rPr>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r>
      </text>
    </comment>
    <comment ref="P644" authorId="0" shapeId="0" xr:uid="{30CCEFF9-B9CC-457B-B9C6-043BAB168FFA}">
      <text>
        <r>
          <rPr>
            <sz val="12"/>
            <color indexed="81"/>
            <rFont val="Tahoma"/>
            <family val="2"/>
          </rPr>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r>
      </text>
    </comment>
    <comment ref="P648" authorId="0" shapeId="0" xr:uid="{A8318EB1-CC65-440B-A261-5932CB56684E}">
      <text>
        <r>
          <rPr>
            <sz val="12"/>
            <color indexed="81"/>
            <rFont val="Tahoma"/>
            <family val="2"/>
          </rPr>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r>
      </text>
    </comment>
    <comment ref="P651" authorId="0" shapeId="0" xr:uid="{FB5CD862-667F-42D7-9962-CD1F17A5293E}">
      <text>
        <r>
          <rPr>
            <sz val="12"/>
            <color indexed="81"/>
            <rFont val="Tahoma"/>
            <family val="2"/>
          </rPr>
          <t>The intent of this question is to understand if the facility requires HIV / AIDS testing during the hiring process.
For example, if workers are required to take an HIV test before they are hired, answer Yes.</t>
        </r>
      </text>
    </comment>
    <comment ref="P652" authorId="0" shapeId="0" xr:uid="{C3B730AC-A450-46C1-B81C-E9AED1B2323F}">
      <text>
        <r>
          <rPr>
            <sz val="12"/>
            <color indexed="81"/>
            <rFont val="Tahoma"/>
            <family val="2"/>
          </rPr>
          <t>Consult applicable legal requirements before answering this question. 
If there are no applicable legal requirements, answer No applicable legal requirements. 
If testing for HIV/AIDS is prohibited or restricted under national legislation, answer No.</t>
        </r>
      </text>
    </comment>
    <comment ref="P653" authorId="0" shapeId="0" xr:uid="{1372C580-4AA1-4007-8B7B-2A80705A0343}">
      <text>
        <r>
          <rPr>
            <sz val="12"/>
            <color indexed="81"/>
            <rFont val="Tahoma"/>
            <family val="2"/>
          </rPr>
          <t>The intent of this question is to understand if the facility requires infection or illness tests (other than HIV/AIDS) during the hiring process.
For example, if workers are required to take a Hepatitis B test before they are hired, answer Yes.</t>
        </r>
      </text>
    </comment>
    <comment ref="P654" authorId="0" shapeId="0" xr:uid="{4B901D6F-2633-499E-B8C5-9F7935F146FD}">
      <text>
        <r>
          <rPr>
            <sz val="12"/>
            <color indexed="81"/>
            <rFont val="Tahoma"/>
            <family val="2"/>
          </rPr>
          <t>Consult applicable legal requirements before answering this question. 
If there are no applicable legal requirements, answer No applicable legal requirements. 
If testing for infection or illness is prohibited or restricted under national legislation, answer No.</t>
        </r>
      </text>
    </comment>
    <comment ref="P657" authorId="0" shapeId="0" xr:uid="{4C8459B0-3AA4-43A6-AE0B-F86944EEB977}">
      <text>
        <r>
          <rPr>
            <sz val="12"/>
            <color indexed="81"/>
            <rFont val="Tahoma"/>
            <family val="2"/>
          </rPr>
          <t>Consult applicable legal requirements.
If there are no applicable legal requirements, answer No applicable legal requirements.</t>
        </r>
      </text>
    </comment>
    <comment ref="P664" authorId="0" shapeId="0" xr:uid="{21765F4A-3967-4768-957E-8DAA348C4CD9}">
      <text>
        <r>
          <rPr>
            <sz val="12"/>
            <color indexed="81"/>
            <rFont val="Tahoma"/>
            <family val="2"/>
          </rPr>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r>
      </text>
    </comment>
    <comment ref="P665" authorId="0" shapeId="0" xr:uid="{FB42BD20-A2C7-46B4-BD25-395B37459FFA}">
      <text>
        <r>
          <rPr>
            <sz val="12"/>
            <color indexed="81"/>
            <rFont val="Tahoma"/>
            <family val="2"/>
          </rPr>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r>
      </text>
    </comment>
    <comment ref="P666" authorId="0" shapeId="0" xr:uid="{67881365-2C47-40E7-82BB-F849CA3F122F}">
      <text>
        <r>
          <rPr>
            <sz val="12"/>
            <color indexed="81"/>
            <rFont val="Tahoma"/>
            <family val="2"/>
          </rPr>
          <t xml:space="preserve">The intent of this question is to understand if workers can see the workplace rules and understand them. </t>
        </r>
      </text>
    </comment>
    <comment ref="P669" authorId="0" shapeId="0" xr:uid="{1839BCBB-0B94-4E99-8932-5ECA82D1CD32}">
      <text>
        <r>
          <rPr>
            <sz val="12"/>
            <color indexed="81"/>
            <rFont val="Tahoma"/>
            <family val="2"/>
          </rPr>
          <t>The intent of this question is to understand if there are written job descriptions for all positions within the facility. 
A "job description" refers to a formal written statement detailing the requirements and responsibilities of a specific position.
"Maintained" refers to keeping copies of job descriptions on-site at the facility and in an orderly fashion.</t>
        </r>
      </text>
    </comment>
    <comment ref="P670" authorId="0" shapeId="0" xr:uid="{C2972B9F-7BA7-4F3C-9CA8-7860A2EDDEF8}">
      <text>
        <r>
          <rPr>
            <sz val="12"/>
            <color indexed="81"/>
            <rFont val="Tahoma"/>
            <family val="2"/>
          </rPr>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r>
      </text>
    </comment>
    <comment ref="P671" authorId="0" shapeId="0" xr:uid="{54F3E13D-B8A1-4A0A-97A2-03B5674D0876}">
      <text>
        <r>
          <rPr>
            <sz val="12"/>
            <color indexed="81"/>
            <rFont val="Tahoma"/>
            <family val="2"/>
          </rPr>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r>
      </text>
    </comment>
    <comment ref="P672" authorId="0" shapeId="0" xr:uid="{03125D62-C7BF-4FE9-8990-27579837D622}">
      <text>
        <r>
          <rPr>
            <sz val="12"/>
            <color indexed="81"/>
            <rFont val="Tahoma"/>
            <family val="2"/>
          </rPr>
          <t xml:space="preserve">This question is specific to Bangladesh only. Please consult the Law Overlay for more information on applicable legal requirements. </t>
        </r>
      </text>
    </comment>
    <comment ref="P675" authorId="0" shapeId="0" xr:uid="{78126931-02A1-47BF-A72E-DF5E1FCD461B}">
      <text>
        <r>
          <rPr>
            <sz val="12"/>
            <color indexed="81"/>
            <rFont val="Tahoma"/>
            <family val="2"/>
          </rPr>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r>
      </text>
    </comment>
    <comment ref="P676" authorId="0" shapeId="0" xr:uid="{A04FA21E-CF5A-4B9D-8AE8-3E2B95D2FFCA}">
      <text>
        <r>
          <rPr>
            <sz val="12"/>
            <color indexed="81"/>
            <rFont val="Tahoma"/>
            <family val="2"/>
          </rPr>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r>
      </text>
    </comment>
    <comment ref="P677" authorId="0" shapeId="0" xr:uid="{FD776DD7-6A28-40C3-8069-C6389B422432}">
      <text>
        <r>
          <rPr>
            <sz val="12"/>
            <color indexed="81"/>
            <rFont val="Tahoma"/>
            <family val="2"/>
          </rPr>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r>
      </text>
    </comment>
    <comment ref="P679" authorId="0" shapeId="0" xr:uid="{8674E0CE-AC50-4641-8B92-71DFF668C658}">
      <text>
        <r>
          <rPr>
            <sz val="12"/>
            <color indexed="81"/>
            <rFont val="Tahoma"/>
            <family val="2"/>
          </rPr>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r>
      </text>
    </comment>
    <comment ref="P680" authorId="0" shapeId="0" xr:uid="{CE622FCC-72CD-473E-94B2-787174456840}">
      <text>
        <r>
          <rPr>
            <sz val="12"/>
            <color indexed="81"/>
            <rFont val="Tahoma"/>
            <family val="2"/>
          </rPr>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r>
      </text>
    </comment>
    <comment ref="P681" authorId="0" shapeId="0" xr:uid="{C481E2B9-B86C-480A-884E-FA4AEEE1A7D7}">
      <text>
        <r>
          <rPr>
            <sz val="12"/>
            <color indexed="81"/>
            <rFont val="Tahoma"/>
            <family val="2"/>
          </rPr>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r>
      </text>
    </comment>
    <comment ref="P683" authorId="0" shapeId="0" xr:uid="{BE0A85FF-E769-490C-9B6C-E98624B7E7F4}">
      <text>
        <r>
          <rPr>
            <sz val="12"/>
            <color indexed="81"/>
            <rFont val="Tahoma"/>
            <family val="2"/>
          </rPr>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r>
      </text>
    </comment>
    <comment ref="P685" authorId="0" shapeId="0" xr:uid="{E5BB3B38-DC5C-424E-A8E1-2C97AB2D949D}">
      <text>
        <r>
          <rPr>
            <sz val="12"/>
            <color indexed="81"/>
            <rFont val="Tahoma"/>
            <family val="2"/>
          </rPr>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r>
      </text>
    </comment>
    <comment ref="P686" authorId="0" shapeId="0" xr:uid="{9481E119-61A0-4F21-A45D-EE9F096279AA}">
      <text>
        <r>
          <rPr>
            <sz val="12"/>
            <color indexed="81"/>
            <rFont val="Tahoma"/>
            <family val="2"/>
          </rPr>
          <t xml:space="preserve">The intent of this option selection is to understand if terms and conditions documents between the facility and each worker are valid and up to date, i.e. a contract has not run out. 
</t>
        </r>
      </text>
    </comment>
    <comment ref="P687" authorId="0" shapeId="0" xr:uid="{CB2C0C19-1CDC-44C7-9014-27190D2261B0}">
      <text>
        <r>
          <rPr>
            <sz val="12"/>
            <color indexed="81"/>
            <rFont val="Tahoma"/>
            <family val="2"/>
          </rPr>
          <t>The intent of this option selection is to understand if terms and conditions documents (for both local hires and foreign hires, if applicable) clearly state the terms and conditions of employment.
This shall include: wages, overtime payment, hours of work, days off and annual leave</t>
        </r>
      </text>
    </comment>
    <comment ref="P688" authorId="0" shapeId="0" xr:uid="{8194BE73-7F94-4941-A752-F4B2BB037973}">
      <text>
        <r>
          <rPr>
            <sz val="12"/>
            <color indexed="81"/>
            <rFont val="Tahoma"/>
            <family val="2"/>
          </rPr>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r>
      </text>
    </comment>
    <comment ref="P690" authorId="0" shapeId="0" xr:uid="{E7D957D3-35C4-4DD2-B8D6-F720C59A4232}">
      <text>
        <r>
          <rPr>
            <sz val="12"/>
            <color indexed="81"/>
            <rFont val="Tahoma"/>
            <family val="2"/>
          </rPr>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r>
      </text>
    </comment>
    <comment ref="P691" authorId="0" shapeId="0" xr:uid="{9258B2D8-497A-4854-A47F-0609CE4C7305}">
      <text>
        <r>
          <rPr>
            <sz val="12"/>
            <color indexed="81"/>
            <rFont val="Tahoma"/>
            <family val="2"/>
          </rPr>
          <t>The intent of this question is to understand if the facility uses fixed-term contracts. 
In other words, contracts that are valid for a "fixed-period" of time. 
For example, contracts might be valid for 6 months, 1 year, 2 years, etc.</t>
        </r>
      </text>
    </comment>
    <comment ref="P692" authorId="0" shapeId="0" xr:uid="{6E07DCA5-E8C1-4DD0-B233-AF1C535AA48D}">
      <text>
        <r>
          <rPr>
            <sz val="12"/>
            <color indexed="81"/>
            <rFont val="Tahoma"/>
            <family val="2"/>
          </rPr>
          <t>The intent of this question is to understand if the facility places limits on the use of fixed-term contracts. 
For example, the facility may limit the total duration of successive fixed-term contracts (e.g. no more than 4 years total).
Or as another example, the facility might put a limit on the number of successive fixed-term contracts (e.g., 5 fixed-term contracts after another) before the worker becomes a permanent worker.</t>
        </r>
      </text>
    </comment>
    <comment ref="P693" authorId="0" shapeId="0" xr:uid="{2F12CF2B-FCEF-4102-8910-B552BB9C2CCB}">
      <text>
        <r>
          <rPr>
            <sz val="12"/>
            <color indexed="81"/>
            <rFont val="Tahoma"/>
            <family val="2"/>
          </rPr>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r>
      </text>
    </comment>
    <comment ref="P694" authorId="0" shapeId="0" xr:uid="{5CF01F0F-A9F5-4714-AD35-C97A403D0C6C}">
      <text>
        <r>
          <rPr>
            <sz val="12"/>
            <color indexed="81"/>
            <rFont val="Tahoma"/>
            <family val="2"/>
          </rPr>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r>
      </text>
    </comment>
    <comment ref="P697" authorId="0" shapeId="0" xr:uid="{80C390DD-774D-40F0-BE95-16220F988E78}">
      <text>
        <r>
          <rPr>
            <sz val="12"/>
            <color indexed="81"/>
            <rFont val="Tahoma"/>
            <family val="2"/>
          </rPr>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r>
      </text>
    </comment>
    <comment ref="P698" authorId="0" shapeId="0" xr:uid="{A3E7670C-9DC7-4FED-9F00-B88567E2D7AF}">
      <text>
        <r>
          <rPr>
            <sz val="12"/>
            <color indexed="81"/>
            <rFont val="Tahoma"/>
            <family val="2"/>
          </rPr>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r>
      </text>
    </comment>
    <comment ref="P699" authorId="0" shapeId="0" xr:uid="{CAE2AC31-28E5-4D35-8221-E7CA009C3385}">
      <text>
        <r>
          <rPr>
            <sz val="12"/>
            <color indexed="81"/>
            <rFont val="Tahoma"/>
            <family val="2"/>
          </rPr>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r>
      </text>
    </comment>
    <comment ref="P702" authorId="0" shapeId="0" xr:uid="{A19AB28E-4B36-4D50-9592-CF72E8E3176A}">
      <text>
        <r>
          <rPr>
            <sz val="12"/>
            <color indexed="81"/>
            <rFont val="Tahoma"/>
            <family val="2"/>
          </rPr>
          <t xml:space="preserve">This question is specific to Vietnam only. Please consult the Law Overlay for more information on applicable legal requirements. 
Answer Not Applicable if the facility does not have dispatched workers. </t>
        </r>
      </text>
    </comment>
    <comment ref="P705" authorId="0" shapeId="0" xr:uid="{DA027B44-5D50-4C6F-9FFD-A834E7793AF3}">
      <text>
        <r>
          <rPr>
            <sz val="12"/>
            <color indexed="81"/>
            <rFont val="Tahoma"/>
            <family val="2"/>
          </rPr>
          <t>This question is specific to Indonesia only. Please consult the Law Overlay for more information on applicable legal requirements. 
Answer Not Applicable if the facility does not have outsourced workers. 
Outsourced workers are workers who have an employment contract with an outsourcing company, and who work for a job-providing company (the facility) pursuant to an agreement between the outsourcing company and the job-providing company.</t>
        </r>
      </text>
    </comment>
    <comment ref="P708" authorId="0" shapeId="0" xr:uid="{9CD467BC-4A97-481C-98E1-C05C2854EED9}">
      <text>
        <r>
          <rPr>
            <sz val="12"/>
            <color indexed="81"/>
            <rFont val="Tahoma"/>
            <family val="2"/>
          </rPr>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r>
      </text>
    </comment>
    <comment ref="P711" authorId="0" shapeId="0" xr:uid="{AF22338B-2682-4BB7-A2DD-C74079F255B8}">
      <text>
        <r>
          <rPr>
            <sz val="12"/>
            <color indexed="81"/>
            <rFont val="Tahoma"/>
            <family val="2"/>
          </rPr>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r>
      </text>
    </comment>
    <comment ref="P712" authorId="0" shapeId="0" xr:uid="{BF0B53FD-89D3-4DB4-ACAE-2AA7DCA272F4}">
      <text>
        <r>
          <rPr>
            <sz val="12"/>
            <color indexed="81"/>
            <rFont val="Tahoma"/>
            <family val="2"/>
          </rPr>
          <t>This question is specific to Cambodia only. Please consult the Law Overlay for more information on applicable legal requirements. 
Answer Not Applicable if the facility does not have to implement this legal requirement due to its facility circumstances.</t>
        </r>
      </text>
    </comment>
    <comment ref="P715" authorId="0" shapeId="0" xr:uid="{980CE7E9-9C0D-45AE-B1A8-F85AFC8C2531}">
      <text>
        <r>
          <rPr>
            <sz val="12"/>
            <color indexed="81"/>
            <rFont val="Tahoma"/>
            <family val="2"/>
          </rPr>
          <t>Consult applicable legal requirements.
If there are no applicable legal requirements, answer No applicable legal requirements.</t>
        </r>
      </text>
    </comment>
    <comment ref="P716" authorId="0" shapeId="0" xr:uid="{ECDEB100-680A-4A64-A0F3-9CE402BA78EC}">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r>
      </text>
    </comment>
    <comment ref="P720" authorId="0" shapeId="0" xr:uid="{B6564533-689A-45DB-AF95-F0D68FFD5A5F}">
      <text>
        <r>
          <rPr>
            <sz val="12"/>
            <color indexed="81"/>
            <rFont val="Tahoma"/>
            <family val="2"/>
          </rPr>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r>
      </text>
    </comment>
    <comment ref="P724" authorId="0" shapeId="0" xr:uid="{0E341232-3D80-4C7C-B57F-4852B10A6A4E}">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737" authorId="0" shapeId="0" xr:uid="{AEEC0907-0FB7-49AB-A4EA-01FB2E52684D}">
      <text>
        <r>
          <rPr>
            <sz val="12"/>
            <color indexed="81"/>
            <rFont val="Tahoma"/>
            <family val="2"/>
          </rPr>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r>
      </text>
    </comment>
    <comment ref="P744" authorId="0" shapeId="0" xr:uid="{A2F0D25E-3E53-4243-A2C4-787DE50613CE}">
      <text>
        <r>
          <rPr>
            <sz val="12"/>
            <color indexed="81"/>
            <rFont val="Tahoma"/>
            <family val="2"/>
          </rPr>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r>
      </text>
    </comment>
    <comment ref="P752" authorId="0" shapeId="0" xr:uid="{CF98E3C9-3DCB-4804-A984-B65721311E3E}">
      <text>
        <r>
          <rPr>
            <sz val="12"/>
            <color indexed="81"/>
            <rFont val="Tahoma"/>
            <family val="2"/>
          </rPr>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r>
      </text>
    </comment>
    <comment ref="P754" authorId="0" shapeId="0" xr:uid="{1367AB7C-6D12-4BD2-BC00-A8F13B698AA6}">
      <text>
        <r>
          <rPr>
            <sz val="12"/>
            <color indexed="81"/>
            <rFont val="Tahoma"/>
            <family val="2"/>
          </rPr>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r>
      </text>
    </comment>
    <comment ref="P755" authorId="0" shapeId="0" xr:uid="{0E0F1022-228F-4DCE-A4B3-5FC3027E04B1}">
      <text>
        <r>
          <rPr>
            <sz val="12"/>
            <color indexed="81"/>
            <rFont val="Tahoma"/>
            <family val="2"/>
          </rPr>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r>
      </text>
    </comment>
    <comment ref="P756" authorId="0" shapeId="0" xr:uid="{1A4A54D5-7A73-4ECD-951A-CE5985F11441}">
      <text>
        <r>
          <rPr>
            <sz val="12"/>
            <color indexed="81"/>
            <rFont val="Tahoma"/>
            <family val="2"/>
          </rPr>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r>
      </text>
    </comment>
    <comment ref="P757" authorId="0" shapeId="0" xr:uid="{A9DF1226-40AD-44E7-96F3-78FB2F17E97B}">
      <text>
        <r>
          <rPr>
            <sz val="12"/>
            <color indexed="81"/>
            <rFont val="Tahoma"/>
            <family val="2"/>
          </rPr>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r>
      </text>
    </comment>
    <comment ref="P758" authorId="0" shapeId="0" xr:uid="{F92B2A6A-B514-4B36-9283-D83F88394A83}">
      <text>
        <r>
          <rPr>
            <sz val="12"/>
            <color indexed="81"/>
            <rFont val="Tahoma"/>
            <family val="2"/>
          </rPr>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r>
      </text>
    </comment>
    <comment ref="P759" authorId="0" shapeId="0" xr:uid="{CFE6F896-D735-4DF5-8FDA-E4A2A8AC0C35}">
      <text>
        <r>
          <rPr>
            <sz val="12"/>
            <color indexed="81"/>
            <rFont val="Tahoma"/>
            <family val="2"/>
          </rPr>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r>
      </text>
    </comment>
    <comment ref="P763" authorId="0" shapeId="0" xr:uid="{19F10308-F64F-444A-A57B-986A8182A535}">
      <text>
        <r>
          <rPr>
            <sz val="12"/>
            <color indexed="81"/>
            <rFont val="Tahoma"/>
            <family val="2"/>
          </rPr>
          <t>"Regular hours" refers to those hours worked at regular pay (pre-overtime hours). It is number of hours workers are expected to work as governed by facility's schedule.
Regular hours are also referred to as "standard working hours" or "normal working hours" or "base hours."</t>
        </r>
      </text>
    </comment>
    <comment ref="P764" authorId="0" shapeId="0" xr:uid="{50BA1778-35BD-428F-9099-4BB18837B704}">
      <text>
        <r>
          <rPr>
            <sz val="12"/>
            <color indexed="81"/>
            <rFont val="Tahoma"/>
            <family val="2"/>
          </rPr>
          <t>"Regular hours" refers to those hours worked at regular pay (pre-overtime hours). It is number of hours workers are expected to work as governed by facility's schedule.
Regular hours are also referred to as "standard working hours" or "normal working hours" or "base hours."</t>
        </r>
      </text>
    </comment>
    <comment ref="P765" authorId="0" shapeId="0" xr:uid="{B872BA23-FB57-4D3A-9165-099C234E3DCF}">
      <text>
        <r>
          <rPr>
            <sz val="12"/>
            <color indexed="81"/>
            <rFont val="Tahoma"/>
            <family val="2"/>
          </rPr>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r>
      </text>
    </comment>
    <comment ref="P766" authorId="0" shapeId="0" xr:uid="{6E25E5CF-0C13-4777-832D-3CB096E284B9}">
      <text>
        <r>
          <rPr>
            <sz val="12"/>
            <color indexed="81"/>
            <rFont val="Tahoma"/>
            <family val="2"/>
          </rPr>
          <t>Some facilities may not have a set number for weekly regular hours, but rather, calculate it as an average based on an amount of time. 
For example, some facilities may calculate regular hours as an average over a period of one month.</t>
        </r>
      </text>
    </comment>
    <comment ref="P767" authorId="0" shapeId="0" xr:uid="{B3EA3BB8-F7D8-4FAB-BF01-F5CD535422A3}">
      <text>
        <r>
          <rPr>
            <sz val="12"/>
            <color indexed="81"/>
            <rFont val="Tahoma"/>
            <family val="2"/>
          </rPr>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r>
      </text>
    </comment>
    <comment ref="P770" authorId="0" shapeId="0" xr:uid="{3CAC8B71-05F1-4775-B5F3-6DE6D72F1DC5}">
      <text>
        <r>
          <rPr>
            <sz val="12"/>
            <color indexed="81"/>
            <rFont val="Tahoma"/>
            <family val="2"/>
          </rPr>
          <t>Consult applicable legal requirements before answering this question.
The intent of this question is to understand if overtime is worked only for reasons allowed by law.
If there are no applicable legal requirements, answer No applicable legal requirements.</t>
        </r>
      </text>
    </comment>
    <comment ref="P771" authorId="0" shapeId="0" xr:uid="{A0F8AE13-2F2E-422B-9675-E691BDB22A33}">
      <text>
        <r>
          <rPr>
            <sz val="12"/>
            <color indexed="81"/>
            <rFont val="Tahoma"/>
            <family val="2"/>
          </rPr>
          <t>Consult applicable legal requirements before answering this question. Note that overtime limits may be calculated in different ways (yearly, monthly, weekly, daily, etc.). Answer Yes only if ALL applicable overtime limits are in line with legal requirements. 
If there are no applicable legal limits on the amount of overtime that can be performed, answer No applicable legal requirements.</t>
        </r>
      </text>
    </comment>
    <comment ref="P773" authorId="0" shapeId="0" xr:uid="{D51068E5-FD74-43CC-8B02-EF4F1E0500DB}">
      <text>
        <r>
          <rPr>
            <sz val="12"/>
            <color indexed="81"/>
            <rFont val="Tahoma"/>
            <family val="2"/>
          </rPr>
          <t>Consult applicable legal requirements before answering this question.</t>
        </r>
      </text>
    </comment>
    <comment ref="P774" authorId="0" shapeId="0" xr:uid="{341685EB-2928-48D0-B9EE-2D665871EDAD}">
      <text>
        <r>
          <rPr>
            <sz val="12"/>
            <color indexed="81"/>
            <rFont val="Tahoma"/>
            <family val="2"/>
          </rPr>
          <t>Consult applicable legal requirements before answering this question.</t>
        </r>
      </text>
    </comment>
    <comment ref="P775" authorId="0" shapeId="0" xr:uid="{6C321555-6F0B-496F-85DA-008DB17443B4}">
      <text>
        <r>
          <rPr>
            <sz val="12"/>
            <color indexed="81"/>
            <rFont val="Tahoma"/>
            <family val="2"/>
          </rPr>
          <t>Consult applicable legal requirements before answering this question.</t>
        </r>
      </text>
    </comment>
    <comment ref="P776" authorId="0" shapeId="0" xr:uid="{5D0520BC-9E35-4A95-8ED5-6B813B7AF311}">
      <text>
        <r>
          <rPr>
            <sz val="12"/>
            <color indexed="81"/>
            <rFont val="Tahoma"/>
            <family val="2"/>
          </rPr>
          <t>Consult applicable legal requirements before answering this question.</t>
        </r>
      </text>
    </comment>
    <comment ref="P777" authorId="0" shapeId="0" xr:uid="{B5FE2A01-B228-4591-8E30-16D5368AF377}">
      <text>
        <r>
          <rPr>
            <sz val="12"/>
            <color indexed="81"/>
            <rFont val="Tahoma"/>
            <family val="2"/>
          </rPr>
          <t>Consult applicable legal requirements before answering this question.</t>
        </r>
      </text>
    </comment>
    <comment ref="P779" authorId="0" shapeId="0" xr:uid="{3D5C55AC-A4F8-464A-AC73-547F2C46DB0D}">
      <text>
        <r>
          <rPr>
            <sz val="12"/>
            <color indexed="81"/>
            <rFont val="Tahoma"/>
            <family val="2"/>
          </rPr>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r>
      </text>
    </comment>
    <comment ref="P780" authorId="0" shapeId="0" xr:uid="{6B9879EE-7F8F-4478-BE49-12B802365B43}">
      <text>
        <r>
          <rPr>
            <sz val="12"/>
            <color indexed="81"/>
            <rFont val="Tahoma"/>
            <family val="2"/>
          </rPr>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r>
      </text>
    </comment>
    <comment ref="P781" authorId="0" shapeId="0" xr:uid="{FA65398B-AA77-44BD-A544-2DEFE27ADB1E}">
      <text>
        <r>
          <rPr>
            <sz val="12"/>
            <color indexed="81"/>
            <rFont val="Tahoma"/>
            <family val="2"/>
          </rPr>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r>
      </text>
    </comment>
    <comment ref="P784" authorId="0" shapeId="0" xr:uid="{437E96B8-400F-49D8-8D3F-C16CCB1D0554}">
      <text>
        <r>
          <rPr>
            <sz val="12"/>
            <color indexed="81"/>
            <rFont val="Tahoma"/>
            <family val="2"/>
          </rPr>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r>
      </text>
    </comment>
    <comment ref="P785" authorId="0" shapeId="0" xr:uid="{15982BD8-6AE3-47D4-8044-F28F098C143F}">
      <text>
        <r>
          <rPr>
            <sz val="12"/>
            <color indexed="81"/>
            <rFont val="Tahoma"/>
            <family val="2"/>
          </rPr>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r>
      </text>
    </comment>
    <comment ref="P786" authorId="0" shapeId="0" xr:uid="{DE5A3FDF-D180-42BD-9F57-65DB2447753A}">
      <text>
        <r>
          <rPr>
            <sz val="12"/>
            <color indexed="81"/>
            <rFont val="Tahoma"/>
            <family val="2"/>
          </rPr>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r>
      </text>
    </comment>
    <comment ref="P787" authorId="0" shapeId="0" xr:uid="{C1378C9C-5142-427A-A757-D04DE4B3E189}">
      <text>
        <r>
          <rPr>
            <sz val="12"/>
            <color indexed="81"/>
            <rFont val="Tahoma"/>
            <family val="2"/>
          </rPr>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r>
      </text>
    </comment>
    <comment ref="P790" authorId="0" shapeId="0" xr:uid="{A4AEA57E-6D37-4AD8-A9BD-B2ECBDCC19E7}">
      <text>
        <r>
          <rPr>
            <sz val="12"/>
            <color indexed="81"/>
            <rFont val="Tahoma"/>
            <family val="2"/>
          </rPr>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r>
      </text>
    </comment>
    <comment ref="P791" authorId="0" shapeId="0" xr:uid="{CD519878-3079-4E1B-BA86-4F3659A63BF6}">
      <text>
        <r>
          <rPr>
            <sz val="12"/>
            <color indexed="81"/>
            <rFont val="Tahoma"/>
            <family val="2"/>
          </rPr>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r>
      </text>
    </comment>
    <comment ref="P792" authorId="0" shapeId="0" xr:uid="{623BD817-E970-42CE-A1A0-F6AF5D616E20}">
      <text>
        <r>
          <rPr>
            <sz val="12"/>
            <color indexed="81"/>
            <rFont val="Tahoma"/>
            <family val="2"/>
          </rPr>
          <t xml:space="preserve">This question is specific to Vietnam only. Please consult the Law Overlay for more information on applicable legal requirements. 
Answer Not Applicable if the facility does not have shift work. </t>
        </r>
      </text>
    </comment>
    <comment ref="P795" authorId="0" shapeId="0" xr:uid="{0B88FBFE-C1B0-4B15-B5C1-B9900E4756B3}">
      <text>
        <r>
          <rPr>
            <sz val="12"/>
            <color indexed="81"/>
            <rFont val="Tahoma"/>
            <family val="2"/>
          </rPr>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r>
      </text>
    </comment>
    <comment ref="P798" authorId="0" shapeId="0" xr:uid="{10EACDD6-34AB-490A-8D99-8E8A57DB04E5}">
      <text>
        <r>
          <rPr>
            <sz val="12"/>
            <color indexed="81"/>
            <rFont val="Tahoma"/>
            <family val="2"/>
          </rPr>
          <t>This question refers to the facility's general policy on rest days and refers only to normal contracted working hours. 
Overtime on weekly rest days is handled separately.</t>
        </r>
      </text>
    </comment>
    <comment ref="P799" authorId="0" shapeId="0" xr:uid="{A0C0D2A6-A1DB-452C-B08C-15E1682FFE5B}">
      <text>
        <r>
          <rPr>
            <sz val="12"/>
            <color indexed="81"/>
            <rFont val="Tahoma"/>
            <family val="2"/>
          </rPr>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r>
      </text>
    </comment>
    <comment ref="P800" authorId="0" shapeId="0" xr:uid="{4A776600-70F1-42B0-8FB1-EA1230DDC4F6}">
      <text>
        <r>
          <rPr>
            <sz val="12"/>
            <color indexed="81"/>
            <rFont val="Tahoma"/>
            <family val="2"/>
          </rPr>
          <t>The intent of this question is to understand if weekly rest days are AT LEAST 24 consecutive hours during the assessment period.
For example, if the facility provides a weekly rest day, but it is only for 20 consecutive hours, answer No.</t>
        </r>
      </text>
    </comment>
    <comment ref="P807" authorId="0" shapeId="0" xr:uid="{B054082A-9BED-436A-A07E-19CF8B46C156}">
      <text>
        <r>
          <rPr>
            <sz val="12"/>
            <color indexed="81"/>
            <rFont val="Tahoma"/>
            <family val="2"/>
          </rPr>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r>
      </text>
    </comment>
    <comment ref="P811" authorId="0" shapeId="0" xr:uid="{FCA1791C-2851-4133-AB15-EAE1951BE643}">
      <text>
        <r>
          <rPr>
            <sz val="12"/>
            <color indexed="81"/>
            <rFont val="Tahoma"/>
            <family val="2"/>
          </rPr>
          <t>Reason can include, but not be limited to, family emergencies, sickness, parental responsibilities.</t>
        </r>
      </text>
    </comment>
    <comment ref="P812" authorId="0" shapeId="0" xr:uid="{A7A34A9C-704E-42B5-88DC-89D004690015}">
      <text>
        <r>
          <rPr>
            <sz val="12"/>
            <color indexed="81"/>
            <rFont val="Tahoma"/>
            <family val="2"/>
          </rPr>
          <t xml:space="preserve">Consult applicable legal requirements before answering this question. 
If there are no applicable legal requirements, answer No applicable legal requirements. </t>
        </r>
      </text>
    </comment>
    <comment ref="P815" authorId="0" shapeId="0" xr:uid="{50F5FC29-F698-4D54-8F8D-DAD9017B85EB}">
      <text>
        <r>
          <rPr>
            <sz val="12"/>
            <color indexed="81"/>
            <rFont val="Tahoma"/>
            <family val="2"/>
          </rPr>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r>
      </text>
    </comment>
    <comment ref="P816" authorId="0" shapeId="0" xr:uid="{A9F7F1E0-447E-49A6-BC72-6F8A8F5CD5A8}">
      <text>
        <r>
          <rPr>
            <sz val="12"/>
            <color indexed="81"/>
            <rFont val="Tahoma"/>
            <family val="2"/>
          </rPr>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r>
      </text>
    </comment>
    <comment ref="P817" authorId="0" shapeId="0" xr:uid="{5E958E2E-5A63-4F50-80D7-974059F0757F}">
      <text>
        <r>
          <rPr>
            <sz val="12"/>
            <color indexed="81"/>
            <rFont val="Tahoma"/>
            <family val="2"/>
          </rPr>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r>
      </text>
    </comment>
    <comment ref="P818" authorId="0" shapeId="0" xr:uid="{C2BB8CAB-FD74-4611-B066-26971DF21485}">
      <text>
        <r>
          <rPr>
            <sz val="12"/>
            <color indexed="81"/>
            <rFont val="Tahoma"/>
            <family val="2"/>
          </rPr>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r>
      </text>
    </comment>
    <comment ref="P819" authorId="0" shapeId="0" xr:uid="{79CB4DC9-1551-4525-8A67-0A9505AE9B8B}">
      <text>
        <r>
          <rPr>
            <sz val="12"/>
            <color indexed="81"/>
            <rFont val="Tahoma"/>
            <family val="2"/>
          </rPr>
          <t xml:space="preserve">
Consult applicable legal requirements before answering this question. 
If there are no applicable legal requirements, answer No applicable legal requirements.</t>
        </r>
      </text>
    </comment>
    <comment ref="P823" authorId="0" shapeId="0" xr:uid="{046C3D32-68BD-4084-A9F3-B027DF36AD08}">
      <text>
        <r>
          <rPr>
            <sz val="12"/>
            <color indexed="81"/>
            <rFont val="Tahoma"/>
            <family val="2"/>
          </rPr>
          <t>Consult applicable legal requirements.
If there are no applicable legal requirements, answer No applicable legal requirements.</t>
        </r>
      </text>
    </comment>
    <comment ref="P824" authorId="0" shapeId="0" xr:uid="{9986ED8D-4FD7-410B-9F9C-96275BE22BCA}">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r>
      </text>
    </comment>
    <comment ref="P828" authorId="0" shapeId="0" xr:uid="{D13ACF84-ED11-453F-B042-C7EBCE149A3C}">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844" authorId="0" shapeId="0" xr:uid="{6AE5972C-96EA-4D3B-85C4-EAAD5053A23B}">
      <text>
        <r>
          <rPr>
            <sz val="12"/>
            <color indexed="81"/>
            <rFont val="Tahoma"/>
            <family val="2"/>
          </rPr>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r>
      </text>
    </comment>
    <comment ref="P845" authorId="0" shapeId="0" xr:uid="{263B6FCA-4B66-48E8-A0F8-1FD2B945F284}">
      <text>
        <r>
          <rPr>
            <sz val="12"/>
            <color indexed="81"/>
            <rFont val="Tahoma"/>
            <family val="2"/>
          </rPr>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r>
      </text>
    </comment>
    <comment ref="P847" authorId="0" shapeId="0" xr:uid="{70F14521-208C-4D72-A6D4-7AC2AFA49007}">
      <text>
        <r>
          <rPr>
            <sz val="12"/>
            <color indexed="81"/>
            <rFont val="Tahoma"/>
            <family val="2"/>
          </rPr>
          <t>If all workers are paid at an hourly rate, enter 100.</t>
        </r>
      </text>
    </comment>
    <comment ref="P849" authorId="0" shapeId="0" xr:uid="{52EA3D3C-D358-4D88-93B7-6CC2E59093FC}">
      <text>
        <r>
          <rPr>
            <sz val="12"/>
            <color indexed="81"/>
            <rFont val="Tahoma"/>
            <family val="2"/>
          </rPr>
          <t>If all workers are paid at a daily rate, enter 100.</t>
        </r>
      </text>
    </comment>
    <comment ref="P851" authorId="0" shapeId="0" xr:uid="{48250918-3547-4E11-BB58-17FB757ED484}">
      <text>
        <r>
          <rPr>
            <sz val="12"/>
            <color indexed="81"/>
            <rFont val="Tahoma"/>
            <family val="2"/>
          </rPr>
          <t>If all workers are paid at a weekly rate, enter 100.</t>
        </r>
      </text>
    </comment>
    <comment ref="P853" authorId="0" shapeId="0" xr:uid="{0211C4F7-4DA6-4F4E-9DC1-195B2AFC1786}">
      <text>
        <r>
          <rPr>
            <sz val="12"/>
            <color indexed="81"/>
            <rFont val="Tahoma"/>
            <family val="2"/>
          </rPr>
          <t>If all workers are paid twice a month, enter 100.</t>
        </r>
      </text>
    </comment>
    <comment ref="P855" authorId="0" shapeId="0" xr:uid="{24CC4683-1DAC-44DD-A31D-D2FD8FEEC66C}">
      <text>
        <r>
          <rPr>
            <sz val="12"/>
            <color indexed="81"/>
            <rFont val="Tahoma"/>
            <family val="2"/>
          </rPr>
          <t>If all workers are paid at a monthly rate, enter 100.</t>
        </r>
      </text>
    </comment>
    <comment ref="P857" authorId="0" shapeId="0" xr:uid="{3AA1DD4E-B560-4721-9A59-DFEA09372823}">
      <text>
        <r>
          <rPr>
            <sz val="12"/>
            <color indexed="81"/>
            <rFont val="Tahoma"/>
            <family val="2"/>
          </rPr>
          <t>If all workers are paid by unit or piece rate, enter 100.</t>
        </r>
      </text>
    </comment>
    <comment ref="P862" authorId="0" shapeId="0" xr:uid="{244082BB-334A-44B4-BA85-0F3C8C40D597}">
      <text>
        <r>
          <rPr>
            <sz val="12"/>
            <color indexed="81"/>
            <rFont val="Tahoma"/>
            <family val="2"/>
          </rPr>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r>
      </text>
    </comment>
    <comment ref="P864" authorId="0" shapeId="0" xr:uid="{0EC431BF-F336-4DDF-AF2C-5FE03D5533CF}">
      <text>
        <r>
          <rPr>
            <sz val="12"/>
            <color indexed="81"/>
            <rFont val="Tahoma"/>
            <family val="2"/>
          </rPr>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r>
      </text>
    </comment>
    <comment ref="P865" authorId="0" shapeId="0" xr:uid="{08BA9AA9-D3D7-4848-BAEF-6DAB060F297A}">
      <text>
        <r>
          <rPr>
            <sz val="12"/>
            <color indexed="81"/>
            <rFont val="Tahoma"/>
            <family val="2"/>
          </rPr>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r>
      </text>
    </comment>
    <comment ref="P869" authorId="0" shapeId="0" xr:uid="{490EC334-17C0-40AF-B350-B89A77D1792A}">
      <text>
        <r>
          <rPr>
            <sz val="12"/>
            <color indexed="81"/>
            <rFont val="Tahoma"/>
            <family val="2"/>
          </rPr>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r>
      </text>
    </comment>
    <comment ref="P870" authorId="0" shapeId="0" xr:uid="{6E24F38C-9601-4D44-8B08-20C5C4E992D4}">
      <text>
        <r>
          <rPr>
            <sz val="12"/>
            <color indexed="81"/>
            <rFont val="Tahoma"/>
            <family val="2"/>
          </rPr>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r>
      </text>
    </comment>
    <comment ref="P872" authorId="0" shapeId="0" xr:uid="{BC629446-0542-432C-9718-4AF08D02EECD}">
      <text>
        <r>
          <rPr>
            <sz val="12"/>
            <color indexed="81"/>
            <rFont val="Tahoma"/>
            <family val="2"/>
          </rPr>
          <t>Part-time workers regularly work less hours than the standard hours worked by full-time workers.</t>
        </r>
      </text>
    </comment>
    <comment ref="P873" authorId="0" shapeId="0" xr:uid="{4B0B798D-2969-4FDF-A3A4-3FF17AF57637}">
      <text>
        <r>
          <rPr>
            <sz val="12"/>
            <color indexed="81"/>
            <rFont val="Tahoma"/>
            <family val="2"/>
          </rPr>
          <t>Agency/contract workers are contracted by agencies, i.e. not under employment contract with the facility.</t>
        </r>
      </text>
    </comment>
    <comment ref="P874" authorId="0" shapeId="0" xr:uid="{75C451DF-6CEC-4798-9B79-B69C46C7B386}">
      <text>
        <r>
          <rPr>
            <sz val="12"/>
            <color indexed="81"/>
            <rFont val="Tahoma"/>
            <family val="2"/>
          </rPr>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r>
      </text>
    </comment>
    <comment ref="P875" authorId="0" shapeId="0" xr:uid="{AD165D02-8D01-454E-A04F-AE03882A69B2}">
      <text>
        <r>
          <rPr>
            <sz val="12"/>
            <color indexed="81"/>
            <rFont val="Tahoma"/>
            <family val="2"/>
          </rPr>
          <t>The probationary or trial period is a minimum employment period during which an employee is not fully covered by employment protection legislation.</t>
        </r>
      </text>
    </comment>
    <comment ref="P876" authorId="0" shapeId="0" xr:uid="{3071803C-B0E9-424E-BFA8-23AB4B1EB394}">
      <text>
        <r>
          <rPr>
            <sz val="12"/>
            <color indexed="81"/>
            <rFont val="Tahoma"/>
            <family val="2"/>
          </rPr>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877" authorId="0" shapeId="0" xr:uid="{B3AE804A-A55B-456A-BD39-1EE88D79561B}">
      <text>
        <r>
          <rPr>
            <sz val="12"/>
            <color indexed="81"/>
            <rFont val="Tahoma"/>
            <family val="2"/>
          </rPr>
          <t>Other includes any categories of non full-time production workers that are not already covered above, e.g., casual, temporary, substitute workers, etc.
Consult applicable legal requirements.
If there are no applicable legal requirements, answer No applicable legal requirements.</t>
        </r>
      </text>
    </comment>
    <comment ref="P881" authorId="0" shapeId="0" xr:uid="{78B49102-DA49-446C-876B-ADB3EC3282B9}">
      <text>
        <r>
          <rPr>
            <sz val="12"/>
            <color indexed="81"/>
            <rFont val="Tahoma"/>
            <family val="2"/>
          </rPr>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r>
      </text>
    </comment>
    <comment ref="P883" authorId="0" shapeId="0" xr:uid="{3003DF94-2573-4A24-8CC3-D0BE6DCDB092}">
      <text>
        <r>
          <rPr>
            <sz val="12"/>
            <color indexed="81"/>
            <rFont val="Tahoma"/>
            <family val="2"/>
          </rPr>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r>
      </text>
    </comment>
    <comment ref="P884" authorId="0" shapeId="0" xr:uid="{A829D3B6-EED6-4704-BFA7-A4474C2CCA79}">
      <text>
        <r>
          <rPr>
            <sz val="12"/>
            <color indexed="81"/>
            <rFont val="Tahoma"/>
            <family val="2"/>
          </rPr>
          <t>Consult applicable legal requirements to determine what constitutes overtime performed at night, as well as the legally required payment.</t>
        </r>
      </text>
    </comment>
    <comment ref="P885" authorId="0" shapeId="0" xr:uid="{AC6B888A-F87A-4BFC-BCE0-AA26C0C1F37F}">
      <text>
        <r>
          <rPr>
            <sz val="12"/>
            <color indexed="81"/>
            <rFont val="Tahoma"/>
            <family val="2"/>
          </rPr>
          <t>Consult applicable legal requirements to determine what constitutes overtime performed on weekly rest days, as well as the legally required payment.</t>
        </r>
      </text>
    </comment>
    <comment ref="P886" authorId="0" shapeId="0" xr:uid="{5299A996-184C-4D6A-BCF0-BC6A5E5CD34D}">
      <text>
        <r>
          <rPr>
            <sz val="12"/>
            <color indexed="81"/>
            <rFont val="Tahoma"/>
            <family val="2"/>
          </rPr>
          <t>Consult applicable legal requirements to determine what constitutes overtime performed on public holidays, as well as the legally required payment.</t>
        </r>
      </text>
    </comment>
    <comment ref="P887" authorId="0" shapeId="0" xr:uid="{D8A7F32F-F9B5-4C6C-A973-73645C563123}">
      <text>
        <r>
          <rPr>
            <sz val="12"/>
            <color indexed="81"/>
            <rFont val="Tahoma"/>
            <family val="2"/>
          </rPr>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r>
      </text>
    </comment>
    <comment ref="P890" authorId="0" shapeId="0" xr:uid="{58198A46-B22C-4C79-BF40-8B22CF5E772C}">
      <text>
        <r>
          <rPr>
            <sz val="12"/>
            <color indexed="81"/>
            <rFont val="Tahoma"/>
            <family val="2"/>
          </rPr>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r>
      </text>
    </comment>
    <comment ref="P892" authorId="0" shapeId="0" xr:uid="{2B54137F-D87D-499A-9246-A88A15AB3C84}">
      <text>
        <r>
          <rPr>
            <sz val="12"/>
            <color indexed="81"/>
            <rFont val="Tahoma"/>
            <family val="2"/>
          </rPr>
          <t>Consult applicable legal requirements to determine what constitutes regular hours worked at night. Overtime is covered separately.
If there are no applicable legal requirements, select No applicable legal requirements.</t>
        </r>
      </text>
    </comment>
    <comment ref="P893" authorId="0" shapeId="0" xr:uid="{B7269579-691D-4F42-8879-89570E606598}">
      <text>
        <r>
          <rPr>
            <sz val="12"/>
            <color indexed="81"/>
            <rFont val="Tahoma"/>
            <family val="2"/>
          </rPr>
          <t>Consult applicable legal requirements to determine what constitutes regular hours performed on weekly rest days. Overtime is covered separately.
If there are no applicable legal requirements, select No applicable legal requirements.</t>
        </r>
      </text>
    </comment>
    <comment ref="P894" authorId="0" shapeId="0" xr:uid="{B3DE982F-EC5B-43F0-9CB7-0C3EA8785FE4}">
      <text>
        <r>
          <rPr>
            <sz val="12"/>
            <color indexed="81"/>
            <rFont val="Tahoma"/>
            <family val="2"/>
          </rPr>
          <t>Consult applicable legal requirements to determine what constitutes overtime performed on public holidays. Overtime is covered separately.
If there are no applicable legal requirements, select No applicable legal requirements.</t>
        </r>
      </text>
    </comment>
    <comment ref="P895" authorId="0" shapeId="0" xr:uid="{8E7F9797-A6EA-477F-85F0-6AD466F0BF45}">
      <text>
        <r>
          <rPr>
            <sz val="12"/>
            <color indexed="81"/>
            <rFont val="Tahoma"/>
            <family val="2"/>
          </rPr>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r>
      </text>
    </comment>
    <comment ref="P896" authorId="0" shapeId="0" xr:uid="{33954760-74E6-418A-AA0E-DC7E01E66BEC}">
      <text>
        <r>
          <rPr>
            <sz val="12"/>
            <color indexed="81"/>
            <rFont val="Tahoma"/>
            <family val="2"/>
          </rPr>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r>
      </text>
    </comment>
    <comment ref="P899" authorId="0" shapeId="0" xr:uid="{7461D37F-1242-4430-825F-3B3DC882C7CB}">
      <text>
        <r>
          <rPr>
            <sz val="12"/>
            <color indexed="81"/>
            <rFont val="Tahoma"/>
            <family val="2"/>
          </rPr>
          <t>If piece rate workers' earnings based on piece rates are higher than minimum wage, they should be paid the higher amount. If piece rate workers are not paid at least the legally required minimum wage, record this under the question(s) on payment of minimum wage.</t>
        </r>
      </text>
    </comment>
    <comment ref="P900" authorId="0" shapeId="0" xr:uid="{027D6EF1-54E3-4A8C-8620-DB2F9BD0F6DF}">
      <text>
        <r>
          <rPr>
            <sz val="12"/>
            <color indexed="81"/>
            <rFont val="Tahoma"/>
            <family val="2"/>
          </rPr>
          <t>This question is specific to Cambodia only. Please consult the Law Overlay for more information on applicable legal requirements.</t>
        </r>
      </text>
    </comment>
    <comment ref="P903" authorId="0" shapeId="0" xr:uid="{CB1CD5BC-860D-4A2F-B0BE-20D8F55FBB3A}">
      <text>
        <r>
          <rPr>
            <sz val="12"/>
            <color indexed="81"/>
            <rFont val="Tahoma"/>
            <family val="2"/>
          </rPr>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r>
      </text>
    </comment>
    <comment ref="P906" authorId="0" shapeId="0" xr:uid="{4B4738C8-6020-4B13-B595-6A834E21E9E3}">
      <text>
        <r>
          <rPr>
            <sz val="12"/>
            <color indexed="81"/>
            <rFont val="Tahoma"/>
            <family val="2"/>
          </rPr>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r>
      </text>
    </comment>
    <comment ref="P909" authorId="0" shapeId="0" xr:uid="{0B3174E8-A71B-4A35-B71A-5F5D74044299}">
      <text>
        <r>
          <rPr>
            <sz val="12"/>
            <color indexed="81"/>
            <rFont val="Tahoma"/>
            <family val="2"/>
          </rPr>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r>
      </text>
    </comment>
    <comment ref="P930" authorId="0" shapeId="0" xr:uid="{BAC35840-6CD8-4922-A85D-3AEA5F1C9EB2}">
      <text>
        <r>
          <rPr>
            <sz val="12"/>
            <color indexed="81"/>
            <rFont val="Tahoma"/>
            <family val="2"/>
          </rPr>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r>
      </text>
    </comment>
    <comment ref="P931" authorId="0" shapeId="0" xr:uid="{D997B2C4-F150-44F6-93EA-6AE34F16B7E9}">
      <text>
        <r>
          <rPr>
            <sz val="12"/>
            <color indexed="81"/>
            <rFont val="Tahoma"/>
            <family val="2"/>
          </rPr>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r>
      </text>
    </comment>
    <comment ref="P932" authorId="0" shapeId="0" xr:uid="{DB473308-F216-413C-8B31-B6E5C924BE13}">
      <text>
        <r>
          <rPr>
            <sz val="12"/>
            <color indexed="81"/>
            <rFont val="Tahoma"/>
            <family val="2"/>
          </rPr>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r>
      </text>
    </comment>
    <comment ref="P933" authorId="0" shapeId="0" xr:uid="{E5874453-F0A7-4737-B706-2DE45F311365}">
      <text>
        <r>
          <rPr>
            <sz val="12"/>
            <color indexed="81"/>
            <rFont val="Tahoma"/>
            <family val="2"/>
          </rPr>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r>
      </text>
    </comment>
    <comment ref="P934" authorId="0" shapeId="0" xr:uid="{C401F9F8-645E-434C-94F7-738CB3C038FD}">
      <text>
        <r>
          <rPr>
            <sz val="12"/>
            <color indexed="81"/>
            <rFont val="Tahoma"/>
            <family val="2"/>
          </rPr>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r>
      </text>
    </comment>
    <comment ref="P935" authorId="0" shapeId="0" xr:uid="{B6A92B8D-848F-4539-A81F-4AE96DF9BC8E}">
      <text>
        <r>
          <rPr>
            <sz val="12"/>
            <color indexed="81"/>
            <rFont val="Tahoma"/>
            <family val="2"/>
          </rPr>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r>
      </text>
    </comment>
    <comment ref="P936" authorId="0" shapeId="0" xr:uid="{992FFB25-01C7-4CCC-A67A-DDB13F75184D}">
      <text>
        <r>
          <rPr>
            <sz val="12"/>
            <color indexed="81"/>
            <rFont val="Tahoma"/>
            <family val="2"/>
          </rPr>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r>
      </text>
    </comment>
    <comment ref="P937" authorId="0" shapeId="0" xr:uid="{E549FA60-59CE-4E58-B555-CB69EBACFA27}">
      <text>
        <r>
          <rPr>
            <sz val="12"/>
            <color indexed="81"/>
            <rFont val="Tahoma"/>
            <family val="2"/>
          </rPr>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r>
      </text>
    </comment>
    <comment ref="P941" authorId="0" shapeId="0" xr:uid="{1F25DB1C-635B-45ED-BB29-63B917400AF6}">
      <text>
        <r>
          <rPr>
            <sz val="12"/>
            <color indexed="81"/>
            <rFont val="Tahoma"/>
            <family val="2"/>
          </rPr>
          <t>This question is specific to Indonesia only. Please consult the Law Overlay for more information on applicable legal requirements.
Answer Not Applicable if the facility does not have to implement this legal requirement due to its facility circumstances.</t>
        </r>
      </text>
    </comment>
    <comment ref="P944" authorId="0" shapeId="0" xr:uid="{006A75FC-136C-4DE5-A59E-DCE5331E24B1}">
      <text>
        <r>
          <rPr>
            <sz val="12"/>
            <color indexed="81"/>
            <rFont val="Tahoma"/>
            <family val="2"/>
          </rPr>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r>
      </text>
    </comment>
    <comment ref="P945" authorId="0" shapeId="0" xr:uid="{D8282119-C29F-4D91-BCA3-E506FC10D258}">
      <text>
        <r>
          <rPr>
            <sz val="12"/>
            <color indexed="81"/>
            <rFont val="Tahoma"/>
            <family val="2"/>
          </rPr>
          <t xml:space="preserve">The intent of this follow up question is to understand if workers fully understand their evaluated job performance and compensation. 
</t>
        </r>
      </text>
    </comment>
    <comment ref="P948" authorId="0" shapeId="0" xr:uid="{3F80C393-A391-49D8-AC28-1D9EE4A75BFE}">
      <text>
        <r>
          <rPr>
            <sz val="12"/>
            <color indexed="81"/>
            <rFont val="Tahoma"/>
            <family val="2"/>
          </rPr>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r>
      </text>
    </comment>
    <comment ref="P949" authorId="0" shapeId="0" xr:uid="{31344BEE-C520-40D2-A917-319B9128C83A}">
      <text>
        <r>
          <rPr>
            <sz val="12"/>
            <color indexed="81"/>
            <rFont val="Tahoma"/>
            <family val="2"/>
          </rPr>
          <t>"Most representative department" means the department in the facility with the highest number of workers. 
Workers are persons working on/with the facility's product or directly involved in the operations of the facility. They are non-supervisory, which means no one reports to them.</t>
        </r>
      </text>
    </comment>
    <comment ref="P954" authorId="0" shapeId="0" xr:uid="{19255CFE-C10E-491B-8098-C7465B380465}">
      <text>
        <r>
          <rPr>
            <sz val="12"/>
            <color indexed="81"/>
            <rFont val="Tahoma"/>
            <family val="2"/>
          </rPr>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r>
      </text>
    </comment>
    <comment ref="P958" authorId="0" shapeId="0" xr:uid="{85B1A43A-B718-4EC0-B141-E11187F65ECF}">
      <text>
        <r>
          <rPr>
            <sz val="12"/>
            <color indexed="81"/>
            <rFont val="Tahoma"/>
            <family val="2"/>
          </rPr>
          <t xml:space="preserve">This question is specific to Pakistan only. Please consult the Law Overlay for more information on applicable legal requirements.
Answer Not Applicable if the facility does not have to implement this legal requirement due to its facility circumstances. </t>
        </r>
      </text>
    </comment>
    <comment ref="P961" authorId="0" shapeId="0" xr:uid="{611F82CA-3D60-46CB-909C-93989ED10AB1}">
      <text>
        <r>
          <rPr>
            <sz val="12"/>
            <color indexed="81"/>
            <rFont val="Tahoma"/>
            <family val="2"/>
          </rPr>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r>
      </text>
    </comment>
    <comment ref="P962" authorId="0" shapeId="0" xr:uid="{4472B7AD-10B0-4781-8D0A-82762EF32D8D}">
      <text>
        <r>
          <rPr>
            <sz val="12"/>
            <color indexed="81"/>
            <rFont val="Tahoma"/>
            <family val="2"/>
          </rPr>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r>
      </text>
    </comment>
    <comment ref="P965" authorId="0" shapeId="0" xr:uid="{D41CC171-1A54-43AC-A25F-DF54FCB43AA6}">
      <text>
        <r>
          <rPr>
            <sz val="12"/>
            <color indexed="81"/>
            <rFont val="Tahoma"/>
            <family val="2"/>
          </rPr>
          <t>Consult applicable legal requirements before answering this question. 
If there are no applicable legal requirements, answer No applicable legal requirements.</t>
        </r>
      </text>
    </comment>
    <comment ref="P966" authorId="0" shapeId="0" xr:uid="{D908F22D-F054-4390-8A71-C79B10DBCF9F}">
      <text>
        <r>
          <rPr>
            <sz val="12"/>
            <color indexed="81"/>
            <rFont val="Tahoma"/>
            <family val="2"/>
          </rPr>
          <t>Consult applicable legal requirements before answering this question. 
For example, legal requirements may stipulate that wages need to be paid in cash, electronically, or through other means.
If there are no applicable legal requirements, answer No applicable legal requirements.</t>
        </r>
      </text>
    </comment>
    <comment ref="P968" authorId="0" shapeId="0" xr:uid="{B5DE2F0E-5D23-41B8-9E3B-1CA3B312D019}">
      <text>
        <r>
          <rPr>
            <sz val="12"/>
            <color indexed="81"/>
            <rFont val="Tahoma"/>
            <family val="2"/>
          </rPr>
          <t>"Cash" refers to workers being paid their wages in the form of physical currency notes (also known as "bills") and coins. 
For example, if workers are given some or all of their wages in cash, the response selection of "Cash" should be chosen.</t>
        </r>
      </text>
    </comment>
    <comment ref="P970" authorId="0" shapeId="0" xr:uid="{F08384A4-74D9-46A2-9655-508C3C005DB9}">
      <text>
        <r>
          <rPr>
            <sz val="12"/>
            <color indexed="81"/>
            <rFont val="Tahoma"/>
            <family val="2"/>
          </rPr>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r>
      </text>
    </comment>
    <comment ref="P972" authorId="0" shapeId="0" xr:uid="{ECF6519B-281D-4B01-A54D-879D8E8F31C2}">
      <text>
        <r>
          <rPr>
            <sz val="12"/>
            <color indexed="81"/>
            <rFont val="Tahoma"/>
            <family val="2"/>
          </rPr>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r>
      </text>
    </comment>
    <comment ref="P974" authorId="0" shapeId="0" xr:uid="{91CFAB15-92C3-4D6A-ADC3-2BBC4FFD4C56}">
      <text>
        <r>
          <rPr>
            <sz val="12"/>
            <color indexed="81"/>
            <rFont val="Tahoma"/>
            <family val="2"/>
          </rPr>
          <t>"Mobile money" refers to workers being paid their wages electronically to their mobile phone. 
For example, if workers are given some or all of their wages via a mobile money payment, the response selection of "Mobile money" should be chosen.</t>
        </r>
      </text>
    </comment>
    <comment ref="P976" authorId="0" shapeId="0" xr:uid="{A3B424AD-501D-42D6-A6C0-ABFFB2EAA24E}">
      <text>
        <r>
          <rPr>
            <sz val="12"/>
            <color indexed="81"/>
            <rFont val="Tahoma"/>
            <family val="2"/>
          </rPr>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r>
      </text>
    </comment>
    <comment ref="P978" authorId="0" shapeId="0" xr:uid="{9D4D4E65-E36C-455A-A942-E4FD3EEC4BC7}">
      <text>
        <r>
          <rPr>
            <sz val="12"/>
            <color indexed="81"/>
            <rFont val="Tahoma"/>
            <family val="2"/>
          </rPr>
          <t>An example of "Other" is in-kind payment, i.e. payment through goods or services, such as food and housing.</t>
        </r>
      </text>
    </comment>
    <comment ref="P981" authorId="0" shapeId="0" xr:uid="{AAFA36C1-2B64-4C3F-B93E-407131B96D0B}">
      <text>
        <r>
          <rPr>
            <sz val="12"/>
            <color indexed="81"/>
            <rFont val="Tahoma"/>
            <family val="2"/>
          </rPr>
          <t>"Sole control of the account" refers to the fact that only the worker has control and access to the bank account. Management does not have any control or access.
For example, if the facility also has access to the worker's bank account any time after it has been opened, answer No.</t>
        </r>
      </text>
    </comment>
    <comment ref="P982" authorId="0" shapeId="0" xr:uid="{3FBCA44E-588C-49E8-97F7-CF05A08A557C}">
      <text>
        <r>
          <rPr>
            <sz val="12"/>
            <color indexed="81"/>
            <rFont val="Tahoma"/>
            <family val="2"/>
          </rPr>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r>
      </text>
    </comment>
    <comment ref="P984" authorId="0" shapeId="0" xr:uid="{8BC7133F-C082-42E0-9C1E-8BC22AD04A84}">
      <text>
        <r>
          <rPr>
            <sz val="12"/>
            <color indexed="81"/>
            <rFont val="Tahoma"/>
            <family val="2"/>
          </rPr>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r>
      </text>
    </comment>
    <comment ref="P985" authorId="0" shapeId="0" xr:uid="{247FC22B-5A9E-4677-9426-C886A304444B}">
      <text>
        <r>
          <rPr>
            <sz val="12"/>
            <color indexed="81"/>
            <rFont val="Tahoma"/>
            <family val="2"/>
          </rPr>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r>
      </text>
    </comment>
    <comment ref="P986" authorId="0" shapeId="0" xr:uid="{E3BA4110-18D0-4512-9B82-61AB1ACB7613}">
      <text>
        <r>
          <rPr>
            <sz val="12"/>
            <color indexed="81"/>
            <rFont val="Tahoma"/>
            <family val="2"/>
          </rPr>
          <t>"A language workers can understand" refers to either the worker's native language or a language in which they are proficient. 
For example, if there are Nepalese workers working in a Malaysia facility and pay slips are provided in the Nepali language, answer Yes.</t>
        </r>
      </text>
    </comment>
    <comment ref="P987" authorId="0" shapeId="0" xr:uid="{99556719-15D2-4362-8E7C-03C2577E0804}">
      <text>
        <r>
          <rPr>
            <sz val="12"/>
            <color indexed="81"/>
            <rFont val="Tahoma"/>
            <family val="2"/>
          </rPr>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r>
      </text>
    </comment>
    <comment ref="P988" authorId="0" shapeId="0" xr:uid="{921C37C3-C066-4355-8EDC-C36E04B95E9D}">
      <text>
        <r>
          <rPr>
            <sz val="12"/>
            <color indexed="81"/>
            <rFont val="Tahoma"/>
            <family val="2"/>
          </rPr>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r>
      </text>
    </comment>
    <comment ref="P991" authorId="0" shapeId="0" xr:uid="{7E7086A7-3EC1-43A2-B925-F51A52F6074A}">
      <text>
        <r>
          <rPr>
            <sz val="12"/>
            <color indexed="81"/>
            <rFont val="Tahoma"/>
            <family val="2"/>
          </rPr>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r>
      </text>
    </comment>
    <comment ref="P993" authorId="0" shapeId="0" xr:uid="{BB8706C7-B80B-4C16-994F-F329191B1BA6}">
      <text>
        <r>
          <rPr>
            <sz val="12"/>
            <color indexed="81"/>
            <rFont val="Tahoma"/>
            <family val="2"/>
          </rPr>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r>
      </text>
    </comment>
    <comment ref="P994" authorId="0" shapeId="0" xr:uid="{49F15837-24CE-4549-8759-9864DC9F7435}">
      <text>
        <r>
          <rPr>
            <sz val="12"/>
            <color indexed="81"/>
            <rFont val="Tahoma"/>
            <family val="2"/>
          </rPr>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r>
      </text>
    </comment>
    <comment ref="P996" authorId="0" shapeId="0" xr:uid="{CE38BF14-06FE-4CF5-ACC1-FE6527895F26}">
      <text>
        <r>
          <rPr>
            <sz val="12"/>
            <color indexed="81"/>
            <rFont val="Tahoma"/>
            <family val="2"/>
          </rPr>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r>
      </text>
    </comment>
    <comment ref="P997" authorId="0" shapeId="0" xr:uid="{6EF263AC-161C-4288-83BD-B881A8F6881C}">
      <text>
        <r>
          <rPr>
            <sz val="12"/>
            <color indexed="81"/>
            <rFont val="Tahoma"/>
            <family val="2"/>
          </rPr>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r>
      </text>
    </comment>
    <comment ref="P1000" authorId="0" shapeId="0" xr:uid="{4DA6E9B8-F667-4CC8-98B7-70951038F2E8}">
      <text>
        <r>
          <rPr>
            <sz val="12"/>
            <color indexed="81"/>
            <rFont val="Tahoma"/>
            <family val="2"/>
          </rPr>
          <t>Consult applicable legal requirements before answering this question. 
If there are no applicable legal requirements, answer No applicable legal requirements.</t>
        </r>
      </text>
    </comment>
    <comment ref="P1001" authorId="0" shapeId="0" xr:uid="{539EEA72-944A-4D30-BE06-01F2B4B82FF0}">
      <text>
        <r>
          <rPr>
            <sz val="12"/>
            <color indexed="81"/>
            <rFont val="Tahoma"/>
            <family val="2"/>
          </rPr>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r>
      </text>
    </comment>
    <comment ref="P1004" authorId="0" shapeId="0" xr:uid="{E32CE315-F71F-46E9-A02F-070DB26169E1}">
      <text>
        <r>
          <rPr>
            <sz val="12"/>
            <color indexed="81"/>
            <rFont val="Tahoma"/>
            <family val="2"/>
          </rPr>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r>
      </text>
    </comment>
    <comment ref="P1007" authorId="0" shapeId="0" xr:uid="{59E1D426-E8C7-4916-8B46-752E6197CBEA}">
      <text>
        <r>
          <rPr>
            <sz val="12"/>
            <color indexed="81"/>
            <rFont val="Tahoma"/>
            <family val="2"/>
          </rPr>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r>
      </text>
    </comment>
    <comment ref="P1008" authorId="0" shapeId="0" xr:uid="{BA43EEBC-17C8-4A80-83F2-DE2E88F2C1A8}">
      <text>
        <r>
          <rPr>
            <sz val="12"/>
            <color indexed="81"/>
            <rFont val="Tahoma"/>
            <family val="2"/>
          </rPr>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r>
      </text>
    </comment>
    <comment ref="P1009" authorId="0" shapeId="0" xr:uid="{85B3AA7E-2243-4371-ADEB-B513E8BF9AD6}">
      <text>
        <r>
          <rPr>
            <sz val="12"/>
            <color indexed="81"/>
            <rFont val="Tahoma"/>
            <family val="2"/>
          </rPr>
          <t>The intent of this question is to understand if all deductions (other than those that are legally required) are explained to workers. 
For example, the facility might communicate details about wage deductions verbally as well in a written form via worker contracts.</t>
        </r>
      </text>
    </comment>
    <comment ref="P1010" authorId="0" shapeId="0" xr:uid="{06BF5835-E2CB-4E85-B69E-BE0F63E10F0A}">
      <text>
        <r>
          <rPr>
            <sz val="12"/>
            <color indexed="81"/>
            <rFont val="Tahoma"/>
            <family val="2"/>
          </rPr>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r>
      </text>
    </comment>
    <comment ref="P1012" authorId="0" shapeId="0" xr:uid="{4DE2C61C-3127-412A-A211-ECDA7FEF718E}">
      <text>
        <r>
          <rPr>
            <sz val="12"/>
            <color indexed="81"/>
            <rFont val="Tahoma"/>
            <family val="2"/>
          </rPr>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r>
      </text>
    </comment>
    <comment ref="P1013" authorId="0" shapeId="0" xr:uid="{DF576146-5414-4453-BF4E-51E085800401}">
      <text>
        <r>
          <rPr>
            <sz val="12"/>
            <color indexed="81"/>
            <rFont val="Tahoma"/>
            <family val="2"/>
          </rPr>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r>
      </text>
    </comment>
    <comment ref="P1014" authorId="0" shapeId="0" xr:uid="{27B64169-E3C9-4FE1-8C53-CB1E1DD4DA10}">
      <text>
        <r>
          <rPr>
            <sz val="12"/>
            <color indexed="81"/>
            <rFont val="Tahoma"/>
            <family val="2"/>
          </rPr>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r>
      </text>
    </comment>
    <comment ref="P1020" authorId="0" shapeId="0" xr:uid="{0602F402-107E-4492-AFAF-C08069D302E8}">
      <text>
        <r>
          <rPr>
            <sz val="12"/>
            <color indexed="81"/>
            <rFont val="Tahoma"/>
            <family val="2"/>
          </rPr>
          <t>Consult applicable legal requirements before answering this question. 
If there are no applicable legal requirements, answer No applicable legal requirements.</t>
        </r>
      </text>
    </comment>
    <comment ref="P1021" authorId="0" shapeId="0" xr:uid="{DC193DD3-ECB7-4100-8651-B48D6CA6BFC1}">
      <text>
        <r>
          <rPr>
            <sz val="12"/>
            <color indexed="81"/>
            <rFont val="Tahoma"/>
            <family val="2"/>
          </rPr>
          <t>Consult applicable legal requirements before answering this question. 
If there are no applicable legal requirements, answer No applicable legal requirements.</t>
        </r>
      </text>
    </comment>
    <comment ref="P1022" authorId="0" shapeId="0" xr:uid="{D0545A81-B7BF-4F73-8700-F1A37BA53126}">
      <text>
        <r>
          <rPr>
            <sz val="12"/>
            <color indexed="81"/>
            <rFont val="Tahoma"/>
            <family val="2"/>
          </rPr>
          <t>Consult applicable legal requirements before answering this question. 
If there are no applicable legal requirements, answer No applicable legal requirements.</t>
        </r>
      </text>
    </comment>
    <comment ref="P1023" authorId="0" shapeId="0" xr:uid="{FB99C3A5-F314-46EC-B2E9-2CB48AAD2B5B}">
      <text>
        <r>
          <rPr>
            <sz val="12"/>
            <color indexed="81"/>
            <rFont val="Tahoma"/>
            <family val="2"/>
          </rPr>
          <t>Generally, work-related injury contributions should not be required from workers.
Consult applicable legal requirements before answering this question. 
If there are no applicable legal requirements, answer No applicable legal requirements.</t>
        </r>
      </text>
    </comment>
    <comment ref="P1024" authorId="0" shapeId="0" xr:uid="{D8E0DB3C-78E1-4FCC-AB91-817CCAE684A7}">
      <text>
        <r>
          <rPr>
            <sz val="12"/>
            <color indexed="81"/>
            <rFont val="Tahoma"/>
            <family val="2"/>
          </rPr>
          <t>Consult applicable legal requirements before answering this question. 
If there are no applicable legal requirements, answer No applicable legal requirements.</t>
        </r>
      </text>
    </comment>
    <comment ref="P1025" authorId="0" shapeId="0" xr:uid="{E25DD158-72CD-40F2-9458-73E6AFEF6825}">
      <text>
        <r>
          <rPr>
            <sz val="12"/>
            <color indexed="81"/>
            <rFont val="Tahoma"/>
            <family val="2"/>
          </rPr>
          <t>Consult applicable legal requirements before answering this question. 
If there are no applicable legal requirements, answer No applicable legal requirements.</t>
        </r>
      </text>
    </comment>
    <comment ref="P1026" authorId="0" shapeId="0" xr:uid="{895C250C-1E43-45A0-BCA9-1F160C6A09D3}">
      <text>
        <r>
          <rPr>
            <sz val="12"/>
            <color indexed="81"/>
            <rFont val="Tahoma"/>
            <family val="2"/>
          </rPr>
          <t>Consult applicable legal requirements before answering this question. 
If there are no applicable legal requirements, answer No applicable legal requirements.</t>
        </r>
      </text>
    </comment>
    <comment ref="P1028" authorId="0" shapeId="0" xr:uid="{3D38F70F-A820-4F7C-A9CA-4AC266381905}">
      <text>
        <r>
          <rPr>
            <sz val="12"/>
            <color indexed="81"/>
            <rFont val="Tahoma"/>
            <family val="2"/>
          </rPr>
          <t>Select this item if it is not possible to separate the employer and worker contributions to social insurance.</t>
        </r>
      </text>
    </comment>
    <comment ref="P1029" authorId="0" shapeId="0" xr:uid="{B48CF30A-64F7-4D2D-B3BE-DA948E4A2303}">
      <text>
        <r>
          <rPr>
            <sz val="12"/>
            <color indexed="81"/>
            <rFont val="Tahoma"/>
            <family val="2"/>
          </rPr>
          <t>Select this item if the facility does not collect or forward any of the previous contributions as legally required.</t>
        </r>
      </text>
    </comment>
    <comment ref="P1030" authorId="0" shapeId="0" xr:uid="{90FEF16B-BC72-4023-A2D2-F13488BFFABD}">
      <text>
        <r>
          <rPr>
            <sz val="12"/>
            <color indexed="81"/>
            <rFont val="Tahoma"/>
            <family val="2"/>
          </rPr>
          <t>Select this item if it is not possible to break down the worker contributions by type of social insurance, and the total (lump sum) worker contribution is collected and forwarded in line with legal requirements.</t>
        </r>
      </text>
    </comment>
    <comment ref="P1031" authorId="0" shapeId="0" xr:uid="{16BEB79E-F2E8-47B1-B176-5615D0057E99}">
      <text>
        <r>
          <rPr>
            <sz val="12"/>
            <color indexed="81"/>
            <rFont val="Tahoma"/>
            <family val="2"/>
          </rPr>
          <t>Consult applicable legal requirements before answering this question. 
If there are no applicable legal requirements, answer No applicable legal requirements.</t>
        </r>
      </text>
    </comment>
    <comment ref="P1032" authorId="0" shapeId="0" xr:uid="{824683FB-832E-4EC0-9D4F-6EE6673F82A8}">
      <text>
        <r>
          <rPr>
            <sz val="12"/>
            <color indexed="81"/>
            <rFont val="Tahoma"/>
            <family val="2"/>
          </rPr>
          <t>Consult applicable legal requirements before answering this question. 
If there are no applicable legal requirements, answer No applicable legal requirements.</t>
        </r>
      </text>
    </comment>
    <comment ref="P1033" authorId="0" shapeId="0" xr:uid="{776ED08F-A165-4962-B68C-741D35128585}">
      <text>
        <r>
          <rPr>
            <sz val="12"/>
            <color indexed="81"/>
            <rFont val="Tahoma"/>
            <family val="2"/>
          </rPr>
          <t>Consult applicable legal requirements before answering this question. 
If there are no applicable legal requirements, answer No applicable legal requirements.</t>
        </r>
      </text>
    </comment>
    <comment ref="P1034" authorId="0" shapeId="0" xr:uid="{ABD2E86E-B7C7-4042-92D4-E50D2C86EA94}">
      <text>
        <r>
          <rPr>
            <sz val="12"/>
            <color indexed="81"/>
            <rFont val="Tahoma"/>
            <family val="2"/>
          </rPr>
          <t>Consult applicable legal requirements before answering this question. 
If there are no applicable legal requirements, answer No applicable legal requirements.</t>
        </r>
      </text>
    </comment>
    <comment ref="P1035" authorId="0" shapeId="0" xr:uid="{7EC3F556-9DF4-4055-AE24-E661F95ADF27}">
      <text>
        <r>
          <rPr>
            <sz val="12"/>
            <color indexed="81"/>
            <rFont val="Tahoma"/>
            <family val="2"/>
          </rPr>
          <t>Consult applicable legal requirements before answering this question. 
If there are no applicable legal requirements, answer No applicable legal requirements.</t>
        </r>
      </text>
    </comment>
    <comment ref="P1036" authorId="0" shapeId="0" xr:uid="{51EF5CA2-B24B-46F3-9B5E-4B65DEBEDE69}">
      <text>
        <r>
          <rPr>
            <sz val="12"/>
            <color indexed="81"/>
            <rFont val="Tahoma"/>
            <family val="2"/>
          </rPr>
          <t>Consult applicable legal requirements before answering this question. 
If there are no applicable legal requirements, answer No applicable legal requirements.</t>
        </r>
      </text>
    </comment>
    <comment ref="P1037" authorId="0" shapeId="0" xr:uid="{34CF837A-7739-481F-AF76-0E481C03CBCD}">
      <text>
        <r>
          <rPr>
            <sz val="12"/>
            <color indexed="81"/>
            <rFont val="Tahoma"/>
            <family val="2"/>
          </rPr>
          <t>Consult applicable legal requirements before answering this question. 
If there are no applicable legal requirements, answer No applicable legal requirements.</t>
        </r>
      </text>
    </comment>
    <comment ref="P1039" authorId="0" shapeId="0" xr:uid="{6B49DA11-4915-46D8-B4EA-ACB4E9706A71}">
      <text>
        <r>
          <rPr>
            <sz val="12"/>
            <color indexed="81"/>
            <rFont val="Tahoma"/>
            <family val="2"/>
          </rPr>
          <t>Select this item if it is not possible to separate the employer and worker contributions to social insurance.</t>
        </r>
      </text>
    </comment>
    <comment ref="P1041" authorId="0" shapeId="0" xr:uid="{FDD2ACEB-15C7-4E2B-8EDD-0D9C1757B673}">
      <text>
        <r>
          <rPr>
            <sz val="12"/>
            <color indexed="81"/>
            <rFont val="Tahoma"/>
            <family val="2"/>
          </rPr>
          <t>Select this item if it is not possible to break down the employer contributions by type of social insurance, and the total (lump sum) employer contribution is in line with legal requirements.</t>
        </r>
      </text>
    </comment>
    <comment ref="P1042" authorId="0" shapeId="0" xr:uid="{5BFBF5C6-420F-4B6B-8782-DCE1BE322431}">
      <text>
        <r>
          <rPr>
            <sz val="12"/>
            <color indexed="81"/>
            <rFont val="Tahoma"/>
            <family val="2"/>
          </rPr>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r>
      </text>
    </comment>
    <comment ref="P1043" authorId="0" shapeId="0" xr:uid="{65F981B2-9EA4-4802-A754-F19A0D3C9420}">
      <text>
        <r>
          <rPr>
            <sz val="12"/>
            <color indexed="81"/>
            <rFont val="Tahoma"/>
            <family val="2"/>
          </rPr>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r>
      </text>
    </comment>
    <comment ref="P1048" authorId="0" shapeId="0" xr:uid="{AC360255-6FA0-43E8-B5AC-1EB260A3DFEB}">
      <text>
        <r>
          <rPr>
            <sz val="12"/>
            <color indexed="81"/>
            <rFont val="Tahoma"/>
            <family val="2"/>
          </rPr>
          <t>This question is specific to Vietnam only. Please consult the Law Overlay for more information on applicable legal requirements.
Answer Not Applicable if all workers are covered by compulsory social insurance.</t>
        </r>
      </text>
    </comment>
    <comment ref="P1051" authorId="0" shapeId="0" xr:uid="{4224D8A8-4230-4C8F-906C-A775AA4EB670}">
      <text>
        <r>
          <rPr>
            <sz val="12"/>
            <color indexed="81"/>
            <rFont val="Tahoma"/>
            <family val="2"/>
          </rPr>
          <t>This question is specific to Vietnam only. Please consult the Law Overlay for more information on applicable legal requirements.
Answer Not Applicable if the facility does not have to implement this legal requirement due to its facility circumstances.</t>
        </r>
      </text>
    </comment>
    <comment ref="P1052" authorId="0" shapeId="0" xr:uid="{C86FBBBF-570F-43CF-A640-3287932085DD}">
      <text>
        <r>
          <rPr>
            <sz val="12"/>
            <color indexed="81"/>
            <rFont val="Tahoma"/>
            <family val="2"/>
          </rPr>
          <t>This question is specific to Vietnam only. Please consult the Law Overlay for more information on applicable legal requirements.
Answer Not Applicable if the facility does not have to implement this legal requirement due to its facility circumstances.</t>
        </r>
      </text>
    </comment>
    <comment ref="P1055" authorId="0" shapeId="0" xr:uid="{40C021EB-35AD-4DC6-B8C6-A05292DB2625}">
      <text>
        <r>
          <rPr>
            <sz val="12"/>
            <color indexed="81"/>
            <rFont val="Tahoma"/>
            <family val="2"/>
          </rPr>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r>
      </text>
    </comment>
    <comment ref="P1058" authorId="0" shapeId="0" xr:uid="{8F82A1AF-6714-4420-AF6E-FA810A359190}">
      <text>
        <r>
          <rPr>
            <sz val="12"/>
            <color indexed="81"/>
            <rFont val="Tahoma"/>
            <family val="2"/>
          </rPr>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r>
      </text>
    </comment>
    <comment ref="P1060" authorId="0" shapeId="0" xr:uid="{9475AE66-E109-4B26-8415-EF1D074D7DC8}">
      <text>
        <r>
          <rPr>
            <sz val="12"/>
            <color indexed="81"/>
            <rFont val="Tahoma"/>
            <family val="2"/>
          </rPr>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r>
      </text>
    </comment>
    <comment ref="P1062" authorId="0" shapeId="0" xr:uid="{647C253D-4507-49BB-918C-613D7001EE5C}">
      <text>
        <r>
          <rPr>
            <sz val="12"/>
            <color indexed="81"/>
            <rFont val="Tahoma"/>
            <family val="2"/>
          </rPr>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r>
      </text>
    </comment>
    <comment ref="P1064" authorId="0" shapeId="0" xr:uid="{BCFDBC78-4CF4-49BE-96B3-3EFCA6DD89A0}">
      <text>
        <r>
          <rPr>
            <sz val="12"/>
            <color indexed="81"/>
            <rFont val="Tahoma"/>
            <family val="2"/>
          </rPr>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r>
      </text>
    </comment>
    <comment ref="P1066" authorId="0" shapeId="0" xr:uid="{BE61CCAA-2592-4675-93FF-B42043520D88}">
      <text>
        <r>
          <rPr>
            <sz val="12"/>
            <color indexed="81"/>
            <rFont val="Tahoma"/>
            <family val="2"/>
          </rPr>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r>
      </text>
    </comment>
    <comment ref="P1068" authorId="0" shapeId="0" xr:uid="{F53A5B68-721D-4CF4-B176-A16E3ADAB0C8}">
      <text>
        <r>
          <rPr>
            <sz val="12"/>
            <color indexed="81"/>
            <rFont val="Tahoma"/>
            <family val="2"/>
          </rPr>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r>
      </text>
    </comment>
    <comment ref="P1070" authorId="0" shapeId="0" xr:uid="{2E70FB1B-442C-4DA6-B061-2C1F339AF802}">
      <text>
        <r>
          <rPr>
            <sz val="12"/>
            <color indexed="81"/>
            <rFont val="Tahoma"/>
            <family val="2"/>
          </rPr>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r>
      </text>
    </comment>
    <comment ref="P1074" authorId="0" shapeId="0" xr:uid="{00F15B24-FBBC-4CEC-9059-C0D3FEF86A12}">
      <text>
        <r>
          <rPr>
            <sz val="12"/>
            <color indexed="81"/>
            <rFont val="Tahoma"/>
            <family val="2"/>
          </rPr>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r>
      </text>
    </comment>
    <comment ref="P1075" authorId="0" shapeId="0" xr:uid="{652ADC64-8C3D-4B08-92F3-14AE228440BE}">
      <text>
        <r>
          <rPr>
            <sz val="12"/>
            <color indexed="81"/>
            <rFont val="Tahoma"/>
            <family val="2"/>
          </rPr>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r>
      </text>
    </comment>
    <comment ref="P1076" authorId="0" shapeId="0" xr:uid="{AC8C2A5D-1BC6-448E-B798-C37592689212}">
      <text>
        <r>
          <rPr>
            <sz val="12"/>
            <color indexed="81"/>
            <rFont val="Tahoma"/>
            <family val="2"/>
          </rPr>
          <t>The intent of this question is to understand if workers are informed of the in-kind payments offered or available to them.
For example, if workers are not informed of some (or all) types of in-kind payments (non-monetary benefits) available to them, answer No.</t>
        </r>
      </text>
    </comment>
    <comment ref="P1079" authorId="0" shapeId="0" xr:uid="{77A81FAF-FF9E-484E-BA34-C8CFD710A413}">
      <text>
        <r>
          <rPr>
            <sz val="12"/>
            <color indexed="81"/>
            <rFont val="Tahoma"/>
            <family val="2"/>
          </rPr>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r>
      </text>
    </comment>
    <comment ref="P1081" authorId="0" shapeId="0" xr:uid="{4EC921CC-9F0A-40B7-B0F1-D1B300028FE9}">
      <text>
        <r>
          <rPr>
            <sz val="12"/>
            <color indexed="81"/>
            <rFont val="Tahoma"/>
            <family val="2"/>
          </rPr>
          <t>Consult applicable legal requirements before answering this question.</t>
        </r>
      </text>
    </comment>
    <comment ref="P1082" authorId="0" shapeId="0" xr:uid="{31A05D56-CBBE-495F-8AB2-0D652D709477}">
      <text>
        <r>
          <rPr>
            <sz val="12"/>
            <color indexed="81"/>
            <rFont val="Tahoma"/>
            <family val="2"/>
          </rPr>
          <t>Consult applicable legal requirements to determine entitlements to, accrual of, and ability to take leave. 
Issues regarding payment for leave are covered separately.</t>
        </r>
      </text>
    </comment>
    <comment ref="P1083" authorId="0" shapeId="0" xr:uid="{168A1D80-C4D5-403D-A878-0AC22EF971BF}">
      <text>
        <r>
          <rPr>
            <sz val="12"/>
            <color indexed="81"/>
            <rFont val="Tahoma"/>
            <family val="2"/>
          </rPr>
          <t>Consult applicable legal requirements to determine entitlements to, accrual of, and ability to take leave. 
Issues regarding payment for leave are covered separately.</t>
        </r>
      </text>
    </comment>
    <comment ref="P1084" authorId="0" shapeId="0" xr:uid="{1F1D4257-247D-4043-850A-3E57ACC61F7C}">
      <text>
        <r>
          <rPr>
            <sz val="12"/>
            <color indexed="81"/>
            <rFont val="Tahoma"/>
            <family val="2"/>
          </rPr>
          <t>Consult applicable legal requirements to determine entitlements to, accrual of, and ability to take leave. 
Issues regarding payment for leave are covered separately.</t>
        </r>
      </text>
    </comment>
    <comment ref="P1085" authorId="0" shapeId="0" xr:uid="{D2D04111-2DF8-4C14-AF7F-0AE8863EF4BB}">
      <text>
        <r>
          <rPr>
            <sz val="12"/>
            <color indexed="81"/>
            <rFont val="Tahoma"/>
            <family val="2"/>
          </rPr>
          <t>Consult applicable legal requirements to determine entitlements to, accrual of, and ability to take leave. 
Issues regarding payment for leave are covered separately.</t>
        </r>
      </text>
    </comment>
    <comment ref="P1086" authorId="0" shapeId="0" xr:uid="{61A89735-15A0-4A44-8CC8-4827DF041FFF}">
      <text>
        <r>
          <rPr>
            <sz val="12"/>
            <color indexed="81"/>
            <rFont val="Tahoma"/>
            <family val="2"/>
          </rPr>
          <t>Consult applicable legal requirements to determine entitlements to, accrual of, and ability to take leave. 
Issues regarding payment for leave are covered separately.</t>
        </r>
      </text>
    </comment>
    <comment ref="P1087" authorId="0" shapeId="0" xr:uid="{07425ABC-862A-4240-B1F8-BB132E231C16}">
      <text>
        <r>
          <rPr>
            <sz val="12"/>
            <color indexed="81"/>
            <rFont val="Tahoma"/>
            <family val="2"/>
          </rPr>
          <t xml:space="preserve">This question is specific to Vietnam only. Please consult the Law Overlay for more information on applicable legal requirements. 
Answer Not Applicable if the facility does not have any female workers. </t>
        </r>
      </text>
    </comment>
    <comment ref="P1088" authorId="0" shapeId="0" xr:uid="{643F30D6-12A6-4AA4-8BD6-766BD19A9FCC}">
      <text>
        <r>
          <rPr>
            <sz val="12"/>
            <color indexed="81"/>
            <rFont val="Tahoma"/>
            <family val="2"/>
          </rPr>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r>
      </text>
    </comment>
    <comment ref="P1089" authorId="0" shapeId="0" xr:uid="{132FBBA3-662B-4742-90AF-5CE91D50C9B0}">
      <text>
        <r>
          <rPr>
            <sz val="12"/>
            <color indexed="81"/>
            <rFont val="Tahoma"/>
            <family val="2"/>
          </rPr>
          <t>This question is specific to Ethiopia only. Please consult the Law Overlay for more information on applicable legal requirements. 
Answer Not Applicable if the facility does not have to implement this legal requirement due to its facility circumstances.</t>
        </r>
      </text>
    </comment>
    <comment ref="P1090" authorId="0" shapeId="0" xr:uid="{09A3D640-B6F1-4AFD-B3BF-CE3B98875B23}">
      <text>
        <r>
          <rPr>
            <sz val="12"/>
            <color indexed="81"/>
            <rFont val="Tahoma"/>
            <family val="2"/>
          </rPr>
          <t>"Other types of required leave" refers to other types of leave legally required not listed above. Consult applicable legal requirements to determine entitlements to, accrual of, and ability to take leave. 
Issues regarding payment for leave are covered separately.</t>
        </r>
      </text>
    </comment>
    <comment ref="P1092" authorId="0" shapeId="0" xr:uid="{B5B65E7B-5849-4DD8-86E8-8B0D37D48F5E}">
      <text>
        <r>
          <rPr>
            <sz val="12"/>
            <color indexed="81"/>
            <rFont val="Tahoma"/>
            <family val="2"/>
          </rPr>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r>
      </text>
    </comment>
    <comment ref="P1094" authorId="0" shapeId="0" xr:uid="{5D7B6C20-225E-4404-9C36-0F7E809B17ED}">
      <text>
        <r>
          <rPr>
            <sz val="12"/>
            <color indexed="81"/>
            <rFont val="Tahoma"/>
            <family val="2"/>
          </rPr>
          <t>Consult applicable legal requirements to determine entitlements. 
Issues regarding time off for leave are covered separately.</t>
        </r>
      </text>
    </comment>
    <comment ref="P1095" authorId="0" shapeId="0" xr:uid="{EC4A1F19-C9E3-41AB-B3EA-1376E9FCC907}">
      <text>
        <r>
          <rPr>
            <sz val="12"/>
            <color indexed="81"/>
            <rFont val="Tahoma"/>
            <family val="2"/>
          </rPr>
          <t>Consult applicable legal requirements to determine entitlements, accrual of, and ability to take leave. 
Issues regarding time off for leave are covered separately.</t>
        </r>
      </text>
    </comment>
    <comment ref="P1096" authorId="0" shapeId="0" xr:uid="{DE6E7035-7E2E-4110-B231-9FC85E65F758}">
      <text>
        <r>
          <rPr>
            <sz val="12"/>
            <color indexed="81"/>
            <rFont val="Tahoma"/>
            <family val="2"/>
          </rPr>
          <t>Consult applicable legal requirements to determine entitlements, accrual of, and ability to take leave. 
Issues regarding time off for leave are covered separately.</t>
        </r>
      </text>
    </comment>
    <comment ref="P1097" authorId="0" shapeId="0" xr:uid="{6110C58D-7101-461C-A76D-62DC9F36CA1F}">
      <text>
        <r>
          <rPr>
            <sz val="12"/>
            <color indexed="81"/>
            <rFont val="Tahoma"/>
            <family val="2"/>
          </rPr>
          <t>Consult applicable legal requirements to determine entitlements, accrual of, and ability to take leave. 
Issues regarding time off for leave are covered separately.</t>
        </r>
      </text>
    </comment>
    <comment ref="P1098" authorId="0" shapeId="0" xr:uid="{00A1ED2D-714E-43DC-BAC4-6F934C5534D4}">
      <text>
        <r>
          <rPr>
            <sz val="12"/>
            <color indexed="81"/>
            <rFont val="Tahoma"/>
            <family val="2"/>
          </rPr>
          <t>Consult applicable legal requirements to determine entitlements, accrual of, and ability to take leave. 
Issues regarding time off for leave are covered separately.</t>
        </r>
      </text>
    </comment>
    <comment ref="P1099" authorId="0" shapeId="0" xr:uid="{96AA7266-AA0B-409D-87FC-F6BF8B159428}">
      <text>
        <r>
          <rPr>
            <sz val="12"/>
            <color indexed="81"/>
            <rFont val="Tahoma"/>
            <family val="2"/>
          </rPr>
          <t>Consult applicable legal requirements to determine entitlements, accrual of, and ability to take leave. 
Issues regarding time off for leave are covered separately.</t>
        </r>
      </text>
    </comment>
    <comment ref="P1100" authorId="0" shapeId="0" xr:uid="{70A983E5-58B4-47E1-9C3A-918B181BBBF4}">
      <text>
        <r>
          <rPr>
            <sz val="12"/>
            <color indexed="81"/>
            <rFont val="Tahoma"/>
            <family val="2"/>
          </rPr>
          <t xml:space="preserve">This question is specific to Vietnam only. Please consult the Law Overlay for more information on applicable legal requirements. 
Answer Not Applicable if the facility does not have any female workers. </t>
        </r>
      </text>
    </comment>
    <comment ref="P1101" authorId="0" shapeId="0" xr:uid="{A0339254-D84C-40A0-932F-8EBDE5C6E1E2}">
      <text>
        <r>
          <rPr>
            <sz val="12"/>
            <color indexed="81"/>
            <rFont val="Tahoma"/>
            <family val="2"/>
          </rPr>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r>
      </text>
    </comment>
    <comment ref="P1102" authorId="0" shapeId="0" xr:uid="{E51D358B-39B4-4474-AA45-221D5246A23A}">
      <text>
        <r>
          <rPr>
            <sz val="12"/>
            <color indexed="81"/>
            <rFont val="Tahoma"/>
            <family val="2"/>
          </rPr>
          <t xml:space="preserve">This question is specific to Ethiopia only. Please consult the Law Overlay for more information on applicable legal requirements. 
Answer Not Applicable if the facility does not have to implement this legal requirement due to its facility circumstances. </t>
        </r>
      </text>
    </comment>
    <comment ref="P1103" authorId="0" shapeId="0" xr:uid="{EF28DFD1-93AA-4678-B9B3-133160E5E4F2}">
      <text>
        <r>
          <rPr>
            <sz val="12"/>
            <color indexed="81"/>
            <rFont val="Tahoma"/>
            <family val="2"/>
          </rPr>
          <t>"Other types of required leave" refers to other types of leave legally required not listed above. Consult applicable legal requirements to determine entitlements to, accrual of, and ability to take leave. 
Issues regarding time off for leave are covered separately.</t>
        </r>
      </text>
    </comment>
    <comment ref="P1105" authorId="0" shapeId="0" xr:uid="{F4045617-5A1F-4FCD-9E53-326343CF8061}">
      <text>
        <r>
          <rPr>
            <sz val="12"/>
            <color indexed="81"/>
            <rFont val="Tahoma"/>
            <family val="2"/>
          </rPr>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r>
      </text>
    </comment>
    <comment ref="P1106" authorId="0" shapeId="0" xr:uid="{4A967191-5918-446D-B9A6-BEBBBDD5C48B}">
      <text>
        <r>
          <rPr>
            <sz val="12"/>
            <color indexed="81"/>
            <rFont val="Tahoma"/>
            <family val="2"/>
          </rPr>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r>
      </text>
    </comment>
    <comment ref="P1107" authorId="0" shapeId="0" xr:uid="{A1F33336-D22C-4897-9288-46EF88EB5A15}">
      <text>
        <r>
          <rPr>
            <sz val="12"/>
            <color indexed="81"/>
            <rFont val="Tahoma"/>
            <family val="2"/>
          </rPr>
          <t>Consult applicable legal requirements before answering this question. 
If there are no applicable legal requirements, answer No applicable legal requirements. 
Payments for unused paid annual leave upon termination are covered separately.</t>
        </r>
      </text>
    </comment>
    <comment ref="P1110" authorId="0" shapeId="0" xr:uid="{EAA67A5E-8600-4F01-ACBC-95EB89BE91D8}">
      <text>
        <r>
          <rPr>
            <sz val="12"/>
            <color indexed="81"/>
            <rFont val="Tahoma"/>
            <family val="2"/>
          </rPr>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r>
      </text>
    </comment>
    <comment ref="P1113" authorId="0" shapeId="0" xr:uid="{51643AD6-E695-41C4-A26D-BC5189A573E2}">
      <text>
        <r>
          <rPr>
            <sz val="12"/>
            <color indexed="81"/>
            <rFont val="Tahoma"/>
            <family val="2"/>
          </rPr>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r>
      </text>
    </comment>
    <comment ref="P1116" authorId="0" shapeId="0" xr:uid="{7E0CCDB4-30C9-4144-BA0E-D70E6864F79F}">
      <text>
        <r>
          <rPr>
            <sz val="12"/>
            <color indexed="81"/>
            <rFont val="Tahoma"/>
            <family val="2"/>
          </rPr>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r>
      </text>
    </comment>
    <comment ref="P1118" authorId="0" shapeId="0" xr:uid="{BB601B31-4E2A-464E-9884-8A5443DFCBEB}">
      <text>
        <r>
          <rPr>
            <sz val="12"/>
            <color indexed="81"/>
            <rFont val="Tahoma"/>
            <family val="2"/>
          </rPr>
          <t>This question is specific to Cambodia only. Please consult the Law Overlay for more information on applicable legal requirements.</t>
        </r>
      </text>
    </comment>
    <comment ref="P1119" authorId="0" shapeId="0" xr:uid="{C509CB32-F86C-4F47-AFE5-356C0A254A0F}">
      <text>
        <r>
          <rPr>
            <sz val="12"/>
            <color indexed="81"/>
            <rFont val="Tahoma"/>
            <family val="2"/>
          </rPr>
          <t>This question is specific to Cambodia only. Please consult the Law Overlay for more information on applicable legal requirements.</t>
        </r>
      </text>
    </comment>
    <comment ref="P1120" authorId="0" shapeId="0" xr:uid="{893819EB-AF49-44D0-B350-246322528467}">
      <text>
        <r>
          <rPr>
            <sz val="12"/>
            <color indexed="81"/>
            <rFont val="Tahoma"/>
            <family val="2"/>
          </rPr>
          <t>This question is specific to Cambodia only. Please consult the Law Overlay for more information on applicable legal requirements.</t>
        </r>
      </text>
    </comment>
    <comment ref="P1121" authorId="0" shapeId="0" xr:uid="{EE61C7E3-13ED-45C3-AA2F-6C7ADA039666}">
      <text>
        <r>
          <rPr>
            <sz val="12"/>
            <color indexed="81"/>
            <rFont val="Tahoma"/>
            <family val="2"/>
          </rPr>
          <t>This question is specific to Cambodia only. Please consult the Law Overlay for more information on applicable legal requirements.</t>
        </r>
      </text>
    </comment>
    <comment ref="P1122" authorId="0" shapeId="0" xr:uid="{5D005AD2-1736-4A61-8028-FA0B4CB738AE}">
      <text>
        <r>
          <rPr>
            <sz val="12"/>
            <color indexed="81"/>
            <rFont val="Tahoma"/>
            <family val="2"/>
          </rPr>
          <t>This question is specific to Cambodia only. Please consult the Law Overlay for more information on applicable legal requirements.</t>
        </r>
      </text>
    </comment>
    <comment ref="P1123" authorId="0" shapeId="0" xr:uid="{3FB0547A-48DC-414F-B271-C5F2D74E1F8E}">
      <text>
        <r>
          <rPr>
            <sz val="12"/>
            <color indexed="81"/>
            <rFont val="Tahoma"/>
            <family val="2"/>
          </rPr>
          <t>This question is specific to Cambodia only. Please consult the Law Overlay for more information on applicable legal requirements.</t>
        </r>
      </text>
    </comment>
    <comment ref="P1124" authorId="0" shapeId="0" xr:uid="{B4DB75E6-2789-4429-AF45-8C587F352253}">
      <text>
        <r>
          <rPr>
            <sz val="12"/>
            <color indexed="81"/>
            <rFont val="Tahoma"/>
            <family val="2"/>
          </rPr>
          <t>This question is specific to Vietnam only. Please consult the Law Overlay for more information on applicable legal requirements. 
Answer Not Applicable if the facility circumstances do not require any allowances and additional payment.</t>
        </r>
      </text>
    </comment>
    <comment ref="P1127" authorId="0" shapeId="0" xr:uid="{2F75735F-F134-44D2-AE32-7E7AE4561083}">
      <text>
        <r>
          <rPr>
            <sz val="12"/>
            <color indexed="81"/>
            <rFont val="Tahoma"/>
            <family val="2"/>
          </rPr>
          <t>Consult applicable legal requirements.
If there are no applicable legal requirements, answer No applicable legal requirements.</t>
        </r>
      </text>
    </comment>
    <comment ref="P1128" authorId="0" shapeId="0" xr:uid="{30F6608D-7457-4AB4-9672-C4DB9330ADA7}">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r>
      </text>
    </comment>
    <comment ref="P1132" authorId="0" shapeId="0" xr:uid="{6C0992D0-9D58-46FB-9088-58440BA0EFC7}">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1145" authorId="0" shapeId="0" xr:uid="{0798C13D-E3C7-4A70-B15B-266BCF0A6D0A}">
      <text>
        <r>
          <rPr>
            <sz val="12"/>
            <color indexed="81"/>
            <rFont val="Tahoma"/>
            <family val="2"/>
          </rPr>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r>
      </text>
    </comment>
    <comment ref="P1148" authorId="0" shapeId="0" xr:uid="{CADDD5FC-5F67-4D61-AE61-96FD6F46D8F4}">
      <text>
        <r>
          <rPr>
            <sz val="12"/>
            <color indexed="81"/>
            <rFont val="Tahoma"/>
            <family val="2"/>
          </rPr>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r>
      </text>
    </comment>
    <comment ref="P1152" authorId="0" shapeId="0" xr:uid="{D9963F98-0275-4D4C-A048-D96EEA28FA12}">
      <text>
        <r>
          <rPr>
            <sz val="12"/>
            <color indexed="81"/>
            <rFont val="Tahoma"/>
            <family val="2"/>
          </rPr>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r>
      </text>
    </comment>
    <comment ref="P1155" authorId="0" shapeId="0" xr:uid="{0DAC9641-AE70-45D1-85F6-1F9A9524352A}">
      <text>
        <r>
          <rPr>
            <sz val="12"/>
            <color indexed="81"/>
            <rFont val="Tahoma"/>
            <family val="2"/>
          </rPr>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r>
      </text>
    </comment>
    <comment ref="P1159" authorId="0" shapeId="0" xr:uid="{5A21077B-383B-45F9-AB79-B890A313B3E9}">
      <text>
        <r>
          <rPr>
            <sz val="12"/>
            <color indexed="81"/>
            <rFont val="Tahoma"/>
            <family val="2"/>
          </rPr>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r>
      </text>
    </comment>
    <comment ref="P1160" authorId="0" shapeId="0" xr:uid="{AE6908A7-CD92-43A6-B6DE-FD257D47542E}">
      <text>
        <r>
          <rPr>
            <sz val="12"/>
            <color indexed="81"/>
            <rFont val="Tahoma"/>
            <family val="2"/>
          </rPr>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r>
      </text>
    </comment>
    <comment ref="P1164" authorId="0" shapeId="0" xr:uid="{BA6A62EB-7D02-4B70-9427-F842C64C4C1D}">
      <text>
        <r>
          <rPr>
            <sz val="12"/>
            <color indexed="81"/>
            <rFont val="Tahoma"/>
            <family val="2"/>
          </rPr>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r>
      </text>
    </comment>
    <comment ref="P1167" authorId="0" shapeId="0" xr:uid="{D1E0506E-704B-478C-BEFC-B68617EA1452}">
      <text>
        <r>
          <rPr>
            <sz val="12"/>
            <color indexed="81"/>
            <rFont val="Tahoma"/>
            <family val="2"/>
          </rPr>
          <t>Consult applicable legal requirements.
If there are no applicable legal requirements, answer No applicable legal requirements.</t>
        </r>
      </text>
    </comment>
    <comment ref="P1174" authorId="0" shapeId="0" xr:uid="{00AE53DE-80A2-4577-94D1-3D8097FB3309}">
      <text>
        <r>
          <rPr>
            <sz val="12"/>
            <color indexed="81"/>
            <rFont val="Tahoma"/>
            <family val="2"/>
          </rPr>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r>
      </text>
    </comment>
    <comment ref="P1175" authorId="0" shapeId="0" xr:uid="{06E991E5-7B22-418A-B6F2-48E528B4DB5E}">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80" authorId="0" shapeId="0" xr:uid="{4CAEC9C9-EDAF-433B-A7EF-2712F8BBC8DB}">
      <text>
        <r>
          <rPr>
            <sz val="12"/>
            <color indexed="81"/>
            <rFont val="Tahoma"/>
            <family val="2"/>
          </rPr>
          <t xml:space="preserve">This question is specific to Vietnam only. Please consult the Law Overlay for more information on applicable legal requirements. </t>
        </r>
      </text>
    </comment>
    <comment ref="P1183" authorId="0" shapeId="0" xr:uid="{276D9437-9B7B-4D24-89E8-B75F7A92DA4D}">
      <text>
        <r>
          <rPr>
            <sz val="12"/>
            <color indexed="81"/>
            <rFont val="Tahoma"/>
            <family val="2"/>
          </rPr>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r>
      </text>
    </comment>
    <comment ref="P1191" authorId="0" shapeId="0" xr:uid="{18CAFB0D-D6CE-40A5-BCD4-3139FD56BAC1}">
      <text>
        <r>
          <rPr>
            <sz val="12"/>
            <color indexed="81"/>
            <rFont val="Tahoma"/>
            <family val="2"/>
          </rPr>
          <t>Consult applicable legal requirements before answering this question. 
If there are no applicable legal requirements, answer No applicable legal requirements.</t>
        </r>
      </text>
    </comment>
    <comment ref="P1194" authorId="0" shapeId="0" xr:uid="{724CB52A-F13A-44D9-99F4-9438E93A2C0E}">
      <text>
        <r>
          <rPr>
            <sz val="12"/>
            <color indexed="81"/>
            <rFont val="Tahoma"/>
            <family val="2"/>
          </rPr>
          <t>This question covers physical, psychological, or verbal abuse, coercion, hostility or the threat of such conduct because of the characteristics listed. 
Sexual harassment is covered separately.</t>
        </r>
      </text>
    </comment>
    <comment ref="P1198" authorId="0" shapeId="0" xr:uid="{665287C0-14EC-4F3D-B04A-57E5FE34D348}">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199" authorId="0" shapeId="0" xr:uid="{8F84AF51-F154-4CB4-8702-EDEA24E6306F}">
      <text>
        <r>
          <rPr>
            <sz val="12"/>
            <color indexed="81"/>
            <rFont val="Tahoma"/>
            <family val="2"/>
          </rPr>
          <t>Religion includes religious beliefs, or the absence of religious beliefs, religious expression, religious practices, as well as membership in religious groups.</t>
        </r>
      </text>
    </comment>
    <comment ref="P1200" authorId="0" shapeId="0" xr:uid="{3A87663A-AD90-40F8-A710-9C2B650A5B45}">
      <text>
        <r>
          <rPr>
            <sz val="12"/>
            <color indexed="81"/>
            <rFont val="Tahoma"/>
            <family val="2"/>
          </rPr>
          <t>Political opinion includes party affiliation and participation in political activities, including demonstrating opposition to established political principles and opinions.</t>
        </r>
      </text>
    </comment>
    <comment ref="P1201" authorId="0" shapeId="0" xr:uid="{C1A8B48D-E5BD-4734-BEBF-D7469162D6AD}">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202" authorId="0" shapeId="0" xr:uid="{60F72605-208D-410E-91E9-9AE649381DE7}">
      <text>
        <r>
          <rPr>
            <sz val="12"/>
            <color indexed="81"/>
            <rFont val="Tahoma"/>
            <family val="2"/>
          </rPr>
          <t>Social origin refers to a person’s class, caste or socio-occupational category.</t>
        </r>
      </text>
    </comment>
    <comment ref="P1203" authorId="0" shapeId="0" xr:uid="{E216033F-05D7-4F6C-94D6-639CCC33B7BB}">
      <text>
        <r>
          <rPr>
            <sz val="12"/>
            <color indexed="81"/>
            <rFont val="Tahoma"/>
            <family val="2"/>
          </rPr>
          <t>Disability refers to physical, mental, sensory and / or intellectual impairments.</t>
        </r>
      </text>
    </comment>
    <comment ref="P1204" authorId="0" shapeId="0" xr:uid="{9991F6B2-50D7-444A-BA15-2F854517BAA9}">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205" authorId="0" shapeId="0" xr:uid="{15BC0DE6-AAAF-4F78-8AB5-E2B27F31A8E9}">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206" authorId="0" shapeId="0" xr:uid="{510C9985-06D8-4286-B342-F331780CB845}">
      <text>
        <r>
          <rPr>
            <sz val="12"/>
            <color indexed="81"/>
            <rFont val="Tahoma"/>
            <family val="2"/>
          </rPr>
          <t>Gender identity refers to a person's perception of having a particular gender, which may or may not correspond with their birth sex; a person's internal sense of being male, female, some combination of male and female, or neither male nor female.</t>
        </r>
      </text>
    </comment>
    <comment ref="P1207" authorId="0" shapeId="0" xr:uid="{50A8B2B1-AAAA-48FE-A170-F426B3B26AE7}">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208" authorId="0" shapeId="0" xr:uid="{05BA2EEA-CB7D-43BC-B994-F3B44D5A0ED2}">
      <text>
        <r>
          <rPr>
            <sz val="12"/>
            <color indexed="81"/>
            <rFont val="Tahoma"/>
            <family val="2"/>
          </rPr>
          <t>Marital status refers to a person’s civil status (single, married, widowed or divorced).</t>
        </r>
      </text>
    </comment>
    <comment ref="P1210" authorId="0" shapeId="0" xr:uid="{E3DD2DD3-163D-4B1A-BA9C-6217E680BB74}">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211" authorId="0" shapeId="0" xr:uid="{37817596-6945-4B99-9AED-B5D9F7EC3C4C}">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1212" authorId="0" shapeId="0" xr:uid="{D289FF3C-9886-446F-AAFA-8EEE7FE9388B}">
      <text>
        <r>
          <rPr>
            <sz val="12"/>
            <color indexed="81"/>
            <rFont val="Tahoma"/>
            <family val="2"/>
          </rPr>
          <t>Other grounds could include, for example, illness (other than HIV/AIDS).</t>
        </r>
      </text>
    </comment>
    <comment ref="P1217" authorId="0" shapeId="0" xr:uid="{C2F55A44-2647-456D-B54A-65017CC7364B}">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21" authorId="0" shapeId="0" xr:uid="{B63BCCC4-BBC1-426F-83D7-6AF657E5B0A1}">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25" authorId="0" shapeId="0" xr:uid="{522D877D-25A1-4DD8-AA73-941B5C2A9E54}">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29" authorId="0" shapeId="0" xr:uid="{CAA48A86-DBE8-47E3-BCEF-8CD00325A41B}">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33" authorId="0" shapeId="0" xr:uid="{B595DE58-2CE1-4182-981B-5DE2C63787F7}">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37" authorId="0" shapeId="0" xr:uid="{ED26DD5E-EB91-44B9-A8E9-97759151E6DF}">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41" authorId="0" shapeId="0" xr:uid="{EAE61DE6-83A2-4F42-8A5B-B7AD86FB5CCA}">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45" authorId="0" shapeId="0" xr:uid="{66EEB598-0E37-4977-A2A0-799E526D28CE}">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49" authorId="0" shapeId="0" xr:uid="{42FC3C65-3C1D-4574-88DD-59F22A22EA70}">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53" authorId="0" shapeId="0" xr:uid="{DAFD98D0-DE7E-400D-99CF-5FDC88AAEC5B}">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57" authorId="0" shapeId="0" xr:uid="{A4A6028C-24F3-4524-B2D9-E7D57A8362E5}">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61" authorId="0" shapeId="0" xr:uid="{2174CE4B-0737-4485-9E58-AABE93AAFC90}">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65" authorId="0" shapeId="0" xr:uid="{E16D89C0-B49F-4251-A186-E3EA29907804}">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69" authorId="0" shapeId="0" xr:uid="{1E2E2B19-8BF6-48B8-BBCC-1EC5050AE2FE}">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72" authorId="0" shapeId="0" xr:uid="{1C18BED7-E5E9-4DAD-810B-A70A9F1717EB}">
      <text>
        <r>
          <rPr>
            <sz val="12"/>
            <color indexed="81"/>
            <rFont val="Tahoma"/>
            <family val="2"/>
          </rPr>
          <t>Consult applicable legal requirements.
If there are no applicable legal requirements, answer No applicable legal requirements.</t>
        </r>
      </text>
    </comment>
    <comment ref="P1279" authorId="0" shapeId="0" xr:uid="{118161B7-2DCD-4681-8379-6DFFDBF2843A}">
      <text>
        <r>
          <rPr>
            <sz val="12"/>
            <color indexed="81"/>
            <rFont val="Tahoma"/>
            <family val="2"/>
          </rPr>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r>
      </text>
    </comment>
    <comment ref="P1281" authorId="0" shapeId="0" xr:uid="{C9B1E117-236F-458C-991D-97802D839D59}">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84" authorId="0" shapeId="0" xr:uid="{4E2F3467-3C6A-4D0B-9635-5475CA699D88}">
      <text>
        <r>
          <rPr>
            <sz val="12"/>
            <color indexed="81"/>
            <rFont val="Tahoma"/>
            <family val="2"/>
          </rPr>
          <t xml:space="preserve">Answer Yes if any of these elements are factored into decisions regarding promotion or access to training.
</t>
        </r>
      </text>
    </comment>
    <comment ref="P1286" authorId="0" shapeId="0" xr:uid="{0CDF1C56-F28E-4FFE-B69F-99E82A5823F8}">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287" authorId="0" shapeId="0" xr:uid="{6DDF8FDD-FE26-493B-B7EA-A1810507510F}">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1288" authorId="0" shapeId="0" xr:uid="{46397A22-DC1D-47EE-A852-60241C96E033}">
      <text>
        <r>
          <rPr>
            <sz val="12"/>
            <color indexed="81"/>
            <rFont val="Tahoma"/>
            <family val="2"/>
          </rPr>
          <t>Religion includes religious beliefs, or the absence of religious beliefs, religious expression, religious practices, as well as membership in religious groups.</t>
        </r>
      </text>
    </comment>
    <comment ref="P1289" authorId="0" shapeId="0" xr:uid="{75C40942-D5AB-4A2B-A2A1-31E4E122D3E5}">
      <text>
        <r>
          <rPr>
            <sz val="12"/>
            <color indexed="81"/>
            <rFont val="Tahoma"/>
            <family val="2"/>
          </rPr>
          <t>Political opinion includes party affiliation and participation in political activities, including demonstrating opposition to established political principles and opinions.</t>
        </r>
      </text>
    </comment>
    <comment ref="P1290" authorId="0" shapeId="0" xr:uid="{52DD372A-7372-46D4-BFFB-76FE53FB4F34}">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291" authorId="0" shapeId="0" xr:uid="{A61432C2-D3E8-47D6-AA4E-DE1A86C3E6FE}">
      <text>
        <r>
          <rPr>
            <sz val="12"/>
            <color indexed="81"/>
            <rFont val="Tahoma"/>
            <family val="2"/>
          </rPr>
          <t>Social origin refers to a person’s class, caste or socio-occupational category.</t>
        </r>
      </text>
    </comment>
    <comment ref="P1292" authorId="0" shapeId="0" xr:uid="{82EE4E50-874F-4C32-85CC-A74249650963}">
      <text>
        <r>
          <rPr>
            <sz val="12"/>
            <color indexed="81"/>
            <rFont val="Tahoma"/>
            <family val="2"/>
          </rPr>
          <t>Disability refers to physical, mental, sensory and / or intellectual impairments.</t>
        </r>
      </text>
    </comment>
    <comment ref="P1293" authorId="0" shapeId="0" xr:uid="{68FABB6E-E7BE-427F-8005-072EC83884C8}">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294" authorId="0" shapeId="0" xr:uid="{5D597E78-9B24-4A11-8F52-27B04AD92406}">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295" authorId="0" shapeId="0" xr:uid="{D3E92205-4382-4630-9C55-1E6B164B829A}">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296" authorId="0" shapeId="0" xr:uid="{C232C20C-B1C1-4D9F-8947-7CB60AA50F62}">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1297" authorId="0" shapeId="0" xr:uid="{1AA04E8F-16EF-4E64-A550-B24C61D77230}">
      <text>
        <r>
          <rPr>
            <sz val="12"/>
            <color indexed="81"/>
            <rFont val="Tahoma"/>
            <family val="2"/>
          </rPr>
          <t>Age includes distinctions relating to older and/or younger workers (who are above the legal age for employment and below mandatory retirement age, if any).</t>
        </r>
      </text>
    </comment>
    <comment ref="P1298" authorId="0" shapeId="0" xr:uid="{EE67C752-764B-4AF4-B5A2-FAF8B376D3F9}">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299" authorId="0" shapeId="0" xr:uid="{0A4782AF-D433-422A-8FF9-6F267B7DE945}">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1300" authorId="0" shapeId="0" xr:uid="{71EA8761-6244-4C37-B8CB-C56093B7E1B3}">
      <text>
        <r>
          <rPr>
            <sz val="12"/>
            <color indexed="81"/>
            <rFont val="Tahoma"/>
            <family val="2"/>
          </rPr>
          <t>Other grounds could include, for example, illness (other than HIV/AIDS).</t>
        </r>
      </text>
    </comment>
    <comment ref="P1304" authorId="0" shapeId="0" xr:uid="{6A79DCBC-59D5-4520-A6AB-43D12DA6BF58}">
      <text>
        <r>
          <rPr>
            <sz val="12"/>
            <color indexed="81"/>
            <rFont val="Tahoma"/>
            <family val="2"/>
          </rPr>
          <t>Answer Yes if any of these elements are factored into decisions regarding compensation.</t>
        </r>
      </text>
    </comment>
    <comment ref="P1306" authorId="0" shapeId="0" xr:uid="{665AC3BE-ADEF-4A14-BC7B-EC2B0292A52B}">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307" authorId="0" shapeId="0" xr:uid="{992CC85A-7C90-4E56-A2AD-F3AD49DA79EC}">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1308" authorId="0" shapeId="0" xr:uid="{9DFC4571-A650-4886-AF70-68B383CE1D26}">
      <text>
        <r>
          <rPr>
            <sz val="12"/>
            <color indexed="81"/>
            <rFont val="Tahoma"/>
            <family val="2"/>
          </rPr>
          <t>Religion includes religious beliefs, or the absence of religious beliefs, religious expression, religious practices, as well as membership in religious groups.</t>
        </r>
      </text>
    </comment>
    <comment ref="P1309" authorId="0" shapeId="0" xr:uid="{531D5FC4-44D1-4C87-B38E-B21B89B9A145}">
      <text>
        <r>
          <rPr>
            <sz val="12"/>
            <color indexed="81"/>
            <rFont val="Tahoma"/>
            <family val="2"/>
          </rPr>
          <t>Political opinion includes party affiliation and participation in political activities, including demonstrating opposition to established political principles and opinions.</t>
        </r>
      </text>
    </comment>
    <comment ref="P1310" authorId="0" shapeId="0" xr:uid="{AA602861-8D72-4098-97ED-2EBAA990FBC7}">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311" authorId="0" shapeId="0" xr:uid="{0F7306ED-4924-4247-84CE-CC1C55C1411D}">
      <text>
        <r>
          <rPr>
            <sz val="12"/>
            <color indexed="81"/>
            <rFont val="Tahoma"/>
            <family val="2"/>
          </rPr>
          <t>Social origin refers to a person’s class, caste or socio-occupational category.</t>
        </r>
      </text>
    </comment>
    <comment ref="P1312" authorId="0" shapeId="0" xr:uid="{7AB7DD4F-4EBD-457A-BC40-B246B247FEEC}">
      <text>
        <r>
          <rPr>
            <sz val="12"/>
            <color indexed="81"/>
            <rFont val="Tahoma"/>
            <family val="2"/>
          </rPr>
          <t>Disability refers to physical, mental, sensory and / or intellectual impairments.</t>
        </r>
      </text>
    </comment>
    <comment ref="P1313" authorId="0" shapeId="0" xr:uid="{038AD371-772C-44A9-8A53-D3AF65E48017}">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314" authorId="0" shapeId="0" xr:uid="{75073BDA-9020-4BE9-B808-C76F25E89D93}">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315" authorId="0" shapeId="0" xr:uid="{7A9EF14D-9F87-4D48-AFF8-2163CF9DB040}">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316" authorId="0" shapeId="0" xr:uid="{3F7B6B16-F497-450B-9328-F2D65C33B761}">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1317" authorId="0" shapeId="0" xr:uid="{DFC5FBA1-CB0E-445F-916D-D3305517649C}">
      <text>
        <r>
          <rPr>
            <sz val="12"/>
            <color indexed="81"/>
            <rFont val="Tahoma"/>
            <family val="2"/>
          </rPr>
          <t>Age includes distinctions relating to older and/or younger workers (who are above the legal age for employment and below mandatory retirement age, if any).</t>
        </r>
      </text>
    </comment>
    <comment ref="P1318" authorId="0" shapeId="0" xr:uid="{6891F08B-74BB-42B1-968D-BC37501C4D2B}">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319" authorId="0" shapeId="0" xr:uid="{6106EC6B-DC90-4A38-9066-6E8CDDEBD355}">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1320" authorId="0" shapeId="0" xr:uid="{FE844690-C1E0-4CDD-8A05-77A0F23EF879}">
      <text>
        <r>
          <rPr>
            <sz val="12"/>
            <color indexed="81"/>
            <rFont val="Tahoma"/>
            <family val="2"/>
          </rPr>
          <t>Other grounds could include, for example, illness (other than HIV/AIDS).</t>
        </r>
      </text>
    </comment>
    <comment ref="P1324" authorId="0" shapeId="0" xr:uid="{8BD948E2-9322-4F8E-929E-EBEA36163001}">
      <text>
        <r>
          <rPr>
            <sz val="12"/>
            <color indexed="81"/>
            <rFont val="Tahoma"/>
            <family val="2"/>
          </rPr>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r>
      </text>
    </comment>
    <comment ref="P1326" authorId="0" shapeId="0" xr:uid="{1137811E-B58D-4B86-944A-77A76051BCF5}">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327" authorId="0" shapeId="0" xr:uid="{F489B18D-587A-4D89-BCB3-4F63424450E2}">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1328" authorId="0" shapeId="0" xr:uid="{1D8B2462-9649-4968-BD7B-F80DB478A990}">
      <text>
        <r>
          <rPr>
            <sz val="12"/>
            <color indexed="81"/>
            <rFont val="Tahoma"/>
            <family val="2"/>
          </rPr>
          <t>Religion includes religious beliefs, or the absence of religious beliefs, religious expression, religious practices, as well as membership in religious groups.</t>
        </r>
      </text>
    </comment>
    <comment ref="P1329" authorId="0" shapeId="0" xr:uid="{3B6D66B6-DDB0-406F-BB57-E2B73EBEC55B}">
      <text>
        <r>
          <rPr>
            <sz val="12"/>
            <color indexed="81"/>
            <rFont val="Tahoma"/>
            <family val="2"/>
          </rPr>
          <t>Political opinion includes party affiliation and participation in political activities, including demonstrating opposition to established political principles and opinions.</t>
        </r>
      </text>
    </comment>
    <comment ref="P1330" authorId="0" shapeId="0" xr:uid="{C19BE7CE-FF44-4D82-8569-00A2C6C6A6AF}">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331" authorId="0" shapeId="0" xr:uid="{47D76B59-5321-4ECC-8748-6532B1A3D713}">
      <text>
        <r>
          <rPr>
            <sz val="12"/>
            <color indexed="81"/>
            <rFont val="Tahoma"/>
            <family val="2"/>
          </rPr>
          <t>Social origin refers to a person’s class, caste or socio-occupational category.</t>
        </r>
      </text>
    </comment>
    <comment ref="P1332" authorId="0" shapeId="0" xr:uid="{3B7E8C28-EA17-41C3-AB47-16C758391B93}">
      <text>
        <r>
          <rPr>
            <sz val="12"/>
            <color indexed="81"/>
            <rFont val="Tahoma"/>
            <family val="2"/>
          </rPr>
          <t>Disability refers to physical, mental, sensory and / or intellectual impairments.</t>
        </r>
      </text>
    </comment>
    <comment ref="P1333" authorId="0" shapeId="0" xr:uid="{31F04FB8-1137-4161-9B02-8779AB8C56AE}">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334" authorId="0" shapeId="0" xr:uid="{22AC0300-784C-40BA-A25D-EA8197F42FE2}">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335" authorId="0" shapeId="0" xr:uid="{7B00715E-A6BE-4238-BDB9-9CD00DA98F26}">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336" authorId="0" shapeId="0" xr:uid="{E48A7DB2-1211-4575-8AAC-98C798D63F29}">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1337" authorId="0" shapeId="0" xr:uid="{700113FE-14F8-41E2-B451-A23E846043BB}">
      <text>
        <r>
          <rPr>
            <sz val="12"/>
            <color indexed="81"/>
            <rFont val="Tahoma"/>
            <family val="2"/>
          </rPr>
          <t>Age includes distinctions relating to older and/or younger workers (who are above the legal age for employment and below mandatory retirement age, if any).</t>
        </r>
      </text>
    </comment>
    <comment ref="P1338" authorId="0" shapeId="0" xr:uid="{4A1CDE59-20A2-4C6B-891E-303BDC77900C}">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339" authorId="0" shapeId="0" xr:uid="{9EC087DA-924E-41EA-B2D0-07009134C45F}">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r>
      </text>
    </comment>
    <comment ref="P1340" authorId="0" shapeId="0" xr:uid="{AB898F74-171A-4065-BC4B-04F9F3BD080B}">
      <text>
        <r>
          <rPr>
            <sz val="12"/>
            <color indexed="81"/>
            <rFont val="Tahoma"/>
            <family val="2"/>
          </rPr>
          <t>Other grounds could include, for example, illness (other than HIV/AIDS).</t>
        </r>
      </text>
    </comment>
    <comment ref="P1344" authorId="0" shapeId="0" xr:uid="{31E93A54-E3CC-4920-9847-99A21B9F5FD6}">
      <text>
        <r>
          <rPr>
            <sz val="12"/>
            <color indexed="81"/>
            <rFont val="Tahoma"/>
            <family val="2"/>
          </rPr>
          <t>Consult national legislation to determine the period of time following maternity leave to be considered when answering this question.</t>
        </r>
      </text>
    </comment>
    <comment ref="P1345" authorId="0" shapeId="0" xr:uid="{FD68E2B7-2422-4159-9CBE-9EE114488053}">
      <text>
        <r>
          <rPr>
            <sz val="12"/>
            <color indexed="81"/>
            <rFont val="Tahoma"/>
            <family val="2"/>
          </rPr>
          <t>Select this option if workers are able to keep their employment status (in other words, to have a job) during and after their maternity leave. 
Consult national legislation to determine the period of time following maternity leave to be considered when answering this question.</t>
        </r>
      </text>
    </comment>
    <comment ref="P1346" authorId="0" shapeId="0" xr:uid="{976EC470-A3DC-468C-AB47-A504835EA85A}">
      <text>
        <r>
          <rPr>
            <sz val="12"/>
            <color indexed="81"/>
            <rFont val="Tahoma"/>
            <family val="2"/>
          </rPr>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r>
      </text>
    </comment>
    <comment ref="P1347" authorId="0" shapeId="0" xr:uid="{70CAE246-0486-4F27-B2DE-1C5014FEE137}">
      <text>
        <r>
          <rPr>
            <sz val="12"/>
            <color indexed="81"/>
            <rFont val="Tahoma"/>
            <family val="2"/>
          </rPr>
          <t>Select this option if workers are able to keep the same (or greater) wages during and after their maternity leave.</t>
        </r>
      </text>
    </comment>
    <comment ref="P1348" authorId="0" shapeId="0" xr:uid="{9630A25D-FA47-4744-A740-807FC33CC66A}">
      <text>
        <r>
          <rPr>
            <sz val="12"/>
            <color indexed="81"/>
            <rFont val="Tahoma"/>
            <family val="2"/>
          </rPr>
          <t>Select this option if any workers are able to keep the same (or greater) benefits during and after their maternity leave.</t>
        </r>
      </text>
    </comment>
    <comment ref="P1349" authorId="0" shapeId="0" xr:uid="{5BA2AEE4-367F-4B1D-B3E0-0425DF9EAD5C}">
      <text>
        <r>
          <rPr>
            <sz val="12"/>
            <color indexed="81"/>
            <rFont val="Tahoma"/>
            <family val="2"/>
          </rPr>
          <t>"Not applicable" means that in the 12-month assessment period no workers returned from maternity or went on maternity. So there are no records to show if statuses are maintained while the worker is on maternity or returning from maternity.</t>
        </r>
      </text>
    </comment>
    <comment ref="P1351" authorId="0" shapeId="0" xr:uid="{D1835DB6-8E4E-41FB-9555-5C83C9E1E3FC}">
      <text>
        <r>
          <rPr>
            <sz val="12"/>
            <color indexed="81"/>
            <rFont val="Tahoma"/>
            <family val="2"/>
          </rPr>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r>
      </text>
    </comment>
    <comment ref="P1353" authorId="0" shapeId="0" xr:uid="{B0AB7EFF-AF8D-4BF9-ABA5-45C5FCCC4A06}">
      <text>
        <r>
          <rPr>
            <sz val="12"/>
            <color indexed="81"/>
            <rFont val="Tahoma"/>
            <family val="2"/>
          </rPr>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r>
      </text>
    </comment>
    <comment ref="P1354" authorId="0" shapeId="0" xr:uid="{95408762-AC54-439E-86D0-C83CE2FA8F12}">
      <text>
        <r>
          <rPr>
            <sz val="12"/>
            <color indexed="81"/>
            <rFont val="Tahoma"/>
            <family val="2"/>
          </rPr>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r>
      </text>
    </comment>
    <comment ref="P1355" authorId="0" shapeId="0" xr:uid="{35DB5EF4-A757-4776-93A1-2C5B330D54D5}">
      <text>
        <r>
          <rPr>
            <sz val="12"/>
            <color indexed="81"/>
            <rFont val="Tahoma"/>
            <family val="2"/>
          </rPr>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r>
      </text>
    </comment>
    <comment ref="P1359" authorId="0" shapeId="0" xr:uid="{35BFA75F-12E9-457E-AE17-0F59CCE204D3}">
      <text>
        <r>
          <rPr>
            <sz val="12"/>
            <color indexed="81"/>
            <rFont val="Tahoma"/>
            <family val="2"/>
          </rPr>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r>
      </text>
    </comment>
    <comment ref="P1361" authorId="0" shapeId="0" xr:uid="{1DFEA26B-BFC6-4685-8FAA-B2BA7A2472A0}">
      <text>
        <r>
          <rPr>
            <sz val="12"/>
            <color indexed="81"/>
            <rFont val="Tahoma"/>
            <family val="2"/>
          </rPr>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r>
      </text>
    </comment>
    <comment ref="P1362" authorId="0" shapeId="0" xr:uid="{721F1B13-7AA9-4F7C-B322-7D2B4BA6FECA}">
      <text>
        <r>
          <rPr>
            <sz val="12"/>
            <color indexed="81"/>
            <rFont val="Tahoma"/>
            <family val="2"/>
          </rPr>
          <t>The intent of this question is to understand if the facility has had any workers who have become disabled either as a result of the job OR for another reason (for example, an incident off-site of the facility). 
Enter the number of workers who have become disabled.</t>
        </r>
      </text>
    </comment>
    <comment ref="P1366" authorId="0" shapeId="0" xr:uid="{6FC27AE6-18C8-44EC-B01A-F2A05FCD5F8F}">
      <text>
        <r>
          <rPr>
            <sz val="12"/>
            <color indexed="81"/>
            <rFont val="Tahoma"/>
            <family val="2"/>
          </rPr>
          <t>The intent of this question is to understand if the facility requires HIV / AIDS testing during employment.
For example, if workers are required to take an HIV test while they are employed by the facility, answer Yes.</t>
        </r>
      </text>
    </comment>
    <comment ref="P1367" authorId="0" shapeId="0" xr:uid="{107937F9-EC08-4A73-8EC5-7F6EDD609C57}">
      <text>
        <r>
          <rPr>
            <sz val="12"/>
            <color indexed="81"/>
            <rFont val="Tahoma"/>
            <family val="2"/>
          </rPr>
          <t>Consult applicable legal requirements before answering this question.
If discrimination in employment based on HIV/AIDS and/or HIV/AIDS testing are prohibited, answer No.
If there are no legal requirements, answer No applicable legal requirements.</t>
        </r>
      </text>
    </comment>
    <comment ref="P1368" authorId="0" shapeId="0" xr:uid="{05B120DC-8DB4-4C61-85BC-B1ED098B9C88}">
      <text>
        <r>
          <rPr>
            <sz val="12"/>
            <color indexed="81"/>
            <rFont val="Tahoma"/>
            <family val="2"/>
          </rPr>
          <t>The intent of this question is to understand if the facility requires infection or illness tests (other than HIV/AIDS) during employment.
For example, if workers are required to take a Hepatitis B test while they are employed by the facility, answer Yes.</t>
        </r>
      </text>
    </comment>
    <comment ref="P1369" authorId="0" shapeId="0" xr:uid="{C7FB39D3-7253-4535-B8CE-7F128E66BD25}">
      <text>
        <r>
          <rPr>
            <sz val="12"/>
            <color indexed="81"/>
            <rFont val="Tahoma"/>
            <family val="2"/>
          </rPr>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r>
      </text>
    </comment>
    <comment ref="P1370" authorId="0" shapeId="0" xr:uid="{D0250E4C-CD1E-4DA0-871B-D64D5AEB4CF2}">
      <text>
        <r>
          <rPr>
            <sz val="12"/>
            <color indexed="81"/>
            <rFont val="Tahoma"/>
            <family val="2"/>
          </rPr>
          <t>Answer Not Applicable means that in the assessment period no workers were affected by HIV / AIDS.</t>
        </r>
      </text>
    </comment>
    <comment ref="P1371" authorId="0" shapeId="0" xr:uid="{57EE6B34-6B9B-49F3-8D48-185A51181689}">
      <text>
        <r>
          <rPr>
            <sz val="12"/>
            <color indexed="81"/>
            <rFont val="Tahoma"/>
            <family val="2"/>
          </rPr>
          <t>Consult applicable legal requirements before answering this question.
If there are no legal requirements, answer No applicable legal requirements.</t>
        </r>
      </text>
    </comment>
    <comment ref="P1372" authorId="0" shapeId="0" xr:uid="{BB228CC4-2693-48BC-896B-727EB4E0FF6F}">
      <text>
        <r>
          <rPr>
            <sz val="12"/>
            <color indexed="81"/>
            <rFont val="Tahoma"/>
            <family val="2"/>
          </rPr>
          <t>Answer Not applicable means that in the assessment period no workers were affected by infections or illnesses (other than HIV/AIDS), e.g. Hepatitis B.</t>
        </r>
      </text>
    </comment>
    <comment ref="P1373" authorId="0" shapeId="0" xr:uid="{6B3AE0A1-4E17-4F50-B79A-3B2F6642ED52}">
      <text>
        <r>
          <rPr>
            <sz val="12"/>
            <color indexed="81"/>
            <rFont val="Tahoma"/>
            <family val="2"/>
          </rPr>
          <t>Consult applicable legal requirements before answering this question.
If there are no legal requirements, answer No applicable legal requirements.</t>
        </r>
      </text>
    </comment>
    <comment ref="P1376" authorId="0" shapeId="0" xr:uid="{33BAEA5F-F3AB-4740-9059-554FC6011EFF}">
      <text>
        <r>
          <rPr>
            <sz val="12"/>
            <color indexed="81"/>
            <rFont val="Tahoma"/>
            <family val="2"/>
          </rPr>
          <t>Consult applicable legal requirements.
If there are no applicable legal requirements, answer No applicable legal requirements.</t>
        </r>
      </text>
    </comment>
    <comment ref="P1383" authorId="0" shapeId="0" xr:uid="{1BBD0B10-0CB8-470E-BCCC-844980A8AC22}">
      <text>
        <r>
          <rPr>
            <sz val="12"/>
            <color indexed="81"/>
            <rFont val="Tahoma"/>
            <family val="2"/>
          </rPr>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r>
      </text>
    </comment>
    <comment ref="P1386" authorId="0" shapeId="0" xr:uid="{C141292F-6B32-4805-A6CD-E74F458B19B3}">
      <text>
        <r>
          <rPr>
            <sz val="12"/>
            <color indexed="81"/>
            <rFont val="Tahoma"/>
            <family val="2"/>
          </rPr>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r>
      </text>
    </comment>
    <comment ref="P1387" authorId="0" shapeId="0" xr:uid="{551DD62B-2363-45B8-A800-0E95A91FF77A}">
      <text>
        <r>
          <rPr>
            <sz val="12"/>
            <color indexed="81"/>
            <rFont val="Tahoma"/>
            <family val="2"/>
          </rPr>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r>
      </text>
    </comment>
    <comment ref="P1390" authorId="0" shapeId="0" xr:uid="{0027B29C-D5B7-49C5-AA17-C73253237F22}">
      <text>
        <r>
          <rPr>
            <sz val="12"/>
            <color indexed="81"/>
            <rFont val="Tahoma"/>
            <family val="2"/>
          </rPr>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r>
      </text>
    </comment>
    <comment ref="P1391" authorId="0" shapeId="0" xr:uid="{9B2ABE70-FCE2-4667-8AC5-B337BFD0CA9D}">
      <text>
        <r>
          <rPr>
            <sz val="12"/>
            <color indexed="81"/>
            <rFont val="Tahoma"/>
            <family val="2"/>
          </rPr>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r>
      </text>
    </comment>
    <comment ref="P1394" authorId="0" shapeId="0" xr:uid="{A9B64106-03D7-4C45-B56F-E937980FE48C}">
      <text>
        <r>
          <rPr>
            <sz val="12"/>
            <color indexed="81"/>
            <rFont val="Tahoma"/>
            <family val="2"/>
          </rPr>
          <t>The intent of this question is to understand if facility maintains written records of disciplinary actions in worker files. 
For example if the facility issues written warnings, but does not include at least a physical copy of the written warning in the worker's file, answer No.</t>
        </r>
      </text>
    </comment>
    <comment ref="P1395" authorId="0" shapeId="0" xr:uid="{E58DB728-8699-41C0-A08D-1BD94AF45ACE}">
      <text>
        <r>
          <rPr>
            <sz val="12"/>
            <color indexed="81"/>
            <rFont val="Tahoma"/>
            <family val="2"/>
          </rPr>
          <t>The intent of this question is to understand how long records of disciplinary actions are maintained. 
In other words, for what amount of time are they maintained within a worker personnel files. As measured in number of months. Please select the most appropriate option.</t>
        </r>
      </text>
    </comment>
    <comment ref="P1398" authorId="0" shapeId="0" xr:uid="{FB0E1E80-A2C7-418F-9609-5F3C0F334FA5}">
      <text>
        <r>
          <rPr>
            <sz val="12"/>
            <color indexed="81"/>
            <rFont val="Tahoma"/>
            <family val="2"/>
          </rPr>
          <t>Consult applicable legal requirements.
If there are no applicable legal requirements, answer No applicable legal requirements.</t>
        </r>
      </text>
    </comment>
    <comment ref="P1402" authorId="0" shapeId="0" xr:uid="{C129240A-64A8-431B-9944-E807B581F0F0}">
      <text>
        <r>
          <rPr>
            <sz val="12"/>
            <color indexed="81"/>
            <rFont val="Tahoma"/>
            <family val="2"/>
          </rPr>
          <t xml:space="preserve">Answer Not Applicable if the facility is not subject to any court orders, arbitration awards, conciliation agreements and settlements. </t>
        </r>
      </text>
    </comment>
    <comment ref="P1404" authorId="0" shapeId="0" xr:uid="{34AFEEA2-93F6-459D-9861-5EFF09C1A656}">
      <text>
        <r>
          <rPr>
            <sz val="12"/>
            <color indexed="81"/>
            <rFont val="Tahoma"/>
            <family val="2"/>
          </rPr>
          <t>Consider only legally binding court orders that are not subject to appeal. Court orders may be issued by courts of general jurisdiction or by specialized labor courts.</t>
        </r>
      </text>
    </comment>
    <comment ref="P1405" authorId="0" shapeId="0" xr:uid="{77B49F58-93E5-4322-8DC1-588D2C389FAD}">
      <text>
        <r>
          <rPr>
            <sz val="12"/>
            <color indexed="81"/>
            <rFont val="Tahoma"/>
            <family val="2"/>
          </rPr>
          <t>Arbitration awards may be issued by an individual arbitrator, a board of arbitrators or an arbitration court (not acting as a court of law), who decide on the outcome of a dispute.</t>
        </r>
      </text>
    </comment>
    <comment ref="P1406" authorId="0" shapeId="0" xr:uid="{90F9FCA9-2420-4D47-B838-BD3080CCD977}">
      <text>
        <r>
          <rPr>
            <sz val="12"/>
            <color indexed="81"/>
            <rFont val="Tahoma"/>
            <family val="2"/>
          </rPr>
          <t>During conciliation/mediation, a third party assists the parties to a dispute to negotiate an agreement.</t>
        </r>
      </text>
    </comment>
    <comment ref="P1407" authorId="0" shapeId="0" xr:uid="{217DCA36-04DE-4922-BA07-B106174D1BEB}">
      <text>
        <r>
          <rPr>
            <sz val="12"/>
            <color indexed="81"/>
            <rFont val="Tahoma"/>
            <family val="2"/>
          </rPr>
          <t>Consider only legally binding settlements.</t>
        </r>
      </text>
    </comment>
    <comment ref="P1410" authorId="0" shapeId="0" xr:uid="{9999EF04-9B68-4AFD-8286-A1D635C75427}">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r>
      </text>
    </comment>
    <comment ref="P1414" authorId="0" shapeId="0" xr:uid="{7A7BACC9-7568-4F1B-83BF-AD781EC1450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1427" authorId="0" shapeId="0" xr:uid="{E9AAE4E8-495D-48AA-842B-566130F6E7AB}">
      <text>
        <r>
          <rPr>
            <sz val="12"/>
            <color indexed="81"/>
            <rFont val="Tahoma"/>
            <family val="2"/>
          </rPr>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r>
      </text>
    </comment>
    <comment ref="P1428" authorId="0" shapeId="0" xr:uid="{4A63CD93-12D2-46EC-B78A-5FE5EAD2889E}">
      <text>
        <r>
          <rPr>
            <sz val="12"/>
            <color indexed="81"/>
            <rFont val="Tahoma"/>
            <family val="2"/>
          </rPr>
          <t>A "trade union" refers to a workers’ organization constituted for the purpose of furthering and defending the interests of workers.
ILO Convention 87 on Freedom of Association and Protection of the Right to Organize Convention (1948) provides that workers have the right to join organizations of their own choosing without previous authorization, subject only to the rules of the organization concerned.</t>
        </r>
      </text>
    </comment>
    <comment ref="P1431" authorId="0" shapeId="0" xr:uid="{100C8C4E-05D3-4BB6-AA57-EE8F05655A24}">
      <text>
        <r>
          <rPr>
            <sz val="12"/>
            <color indexed="81"/>
            <rFont val="Tahoma"/>
            <family val="2"/>
          </rPr>
          <t>For the facility to have a trade union(s) on site there needs to be a legally recognized trade union registered by the relevant authorities.</t>
        </r>
      </text>
    </comment>
    <comment ref="P1433" authorId="0" shapeId="0" xr:uid="{2863C17F-844A-44C9-9C2A-952D8816D074}">
      <text>
        <r>
          <rPr>
            <sz val="12"/>
            <color indexed="81"/>
            <rFont val="Tahoma"/>
            <family val="2"/>
          </rPr>
          <t xml:space="preserve">A trade union member is a worker who belongs to a trade union. </t>
        </r>
      </text>
    </comment>
    <comment ref="P1434" authorId="0" shapeId="0" xr:uid="{3033B775-7F47-4EBF-A3C8-635B4943C403}">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35" authorId="0" shapeId="0" xr:uid="{8EC9B1F3-3C5B-411B-863E-F9C73315E23A}">
      <text>
        <r>
          <rPr>
            <sz val="12"/>
            <color indexed="81"/>
            <rFont val="Tahoma"/>
            <family val="2"/>
          </rPr>
          <t>Federations and confederations are organizations formed by and made up of trade unions.</t>
        </r>
      </text>
    </comment>
    <comment ref="P1436" authorId="0" shapeId="0" xr:uid="{87DDBBAF-F0BE-4F77-B2EA-F936A49D919C}">
      <text>
        <r>
          <rPr>
            <sz val="12"/>
            <color indexed="81"/>
            <rFont val="Tahoma"/>
            <family val="2"/>
          </rPr>
          <t xml:space="preserve">A trade union member is a worker who belongs to a trade union. </t>
        </r>
      </text>
    </comment>
    <comment ref="P1437" authorId="0" shapeId="0" xr:uid="{7A06520F-251B-4DEE-98E0-1611EF858FB2}">
      <text>
        <r>
          <rPr>
            <sz val="12"/>
            <color indexed="81"/>
            <rFont val="Tahoma"/>
            <family val="2"/>
          </rPr>
          <t xml:space="preserve">A trade union member is a worker who belongs to a trade union. </t>
        </r>
      </text>
    </comment>
    <comment ref="P1438" authorId="0" shapeId="0" xr:uid="{6FC8C532-1369-46EC-8F10-3EFFA4676170}">
      <text>
        <r>
          <rPr>
            <sz val="12"/>
            <color indexed="81"/>
            <rFont val="Tahoma"/>
            <family val="2"/>
          </rPr>
          <t>Facility trade union officials are the representatives for their union at the enterprise.</t>
        </r>
      </text>
    </comment>
    <comment ref="P1439" authorId="0" shapeId="0" xr:uid="{9EADF101-3984-4779-A028-38653BB1CD60}">
      <text>
        <r>
          <rPr>
            <sz val="12"/>
            <color indexed="81"/>
            <rFont val="Tahoma"/>
            <family val="2"/>
          </rPr>
          <t>Facility trade union officials are the representatives for their union at the enterprise.</t>
        </r>
      </text>
    </comment>
    <comment ref="P1440" authorId="0" shapeId="0" xr:uid="{5E634550-8B3C-47B8-A9D9-3335E2026CB8}">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41" authorId="0" shapeId="0" xr:uid="{A5663F48-49EF-4630-B4B4-A55184AFD0FF}">
      <text>
        <r>
          <rPr>
            <sz val="12"/>
            <color indexed="81"/>
            <rFont val="Tahoma"/>
            <family val="2"/>
          </rPr>
          <t>Federations and confederations are organizations formed by and made up of trade unions.</t>
        </r>
      </text>
    </comment>
    <comment ref="P1442" authorId="0" shapeId="0" xr:uid="{CC0D3C2D-CD80-4CD4-BD5B-F59D76A75DF9}">
      <text>
        <r>
          <rPr>
            <sz val="12"/>
            <color indexed="81"/>
            <rFont val="Tahoma"/>
            <family val="2"/>
          </rPr>
          <t xml:space="preserve">A trade union member is a worker who belongs to a trade union. </t>
        </r>
      </text>
    </comment>
    <comment ref="P1443" authorId="0" shapeId="0" xr:uid="{773580FA-E665-4844-94A8-E620D8D2A6C6}">
      <text>
        <r>
          <rPr>
            <sz val="12"/>
            <color indexed="81"/>
            <rFont val="Tahoma"/>
            <family val="2"/>
          </rPr>
          <t xml:space="preserve">A trade union member is a worker who belongs to a trade union. </t>
        </r>
      </text>
    </comment>
    <comment ref="P1444" authorId="0" shapeId="0" xr:uid="{3C6E028F-E51A-4226-BA07-73BAEF23CB43}">
      <text>
        <r>
          <rPr>
            <sz val="12"/>
            <color indexed="81"/>
            <rFont val="Tahoma"/>
            <family val="2"/>
          </rPr>
          <t>Facility trade union officials are the representatives for their union at the enterprise.</t>
        </r>
      </text>
    </comment>
    <comment ref="P1445" authorId="0" shapeId="0" xr:uid="{9AE5E39E-5D7D-4E4D-9387-70B4942E2621}">
      <text>
        <r>
          <rPr>
            <sz val="12"/>
            <color indexed="81"/>
            <rFont val="Tahoma"/>
            <family val="2"/>
          </rPr>
          <t>Facility trade union officials are the representatives for their union at the enterprise.</t>
        </r>
      </text>
    </comment>
    <comment ref="P1446" authorId="0" shapeId="0" xr:uid="{45290222-6086-4D2B-BAA3-6B4C7DD8BAE7}">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47" authorId="0" shapeId="0" xr:uid="{DA17E51E-EADD-438B-B444-92A9BB0980A5}">
      <text>
        <r>
          <rPr>
            <sz val="12"/>
            <color indexed="81"/>
            <rFont val="Tahoma"/>
            <family val="2"/>
          </rPr>
          <t>Federations and confederations are organizations formed by and made up of trade unions.</t>
        </r>
      </text>
    </comment>
    <comment ref="P1448" authorId="0" shapeId="0" xr:uid="{2305D30B-1FFE-4D5F-A017-492583D3DE8D}">
      <text>
        <r>
          <rPr>
            <sz val="12"/>
            <color indexed="81"/>
            <rFont val="Tahoma"/>
            <family val="2"/>
          </rPr>
          <t xml:space="preserve">A trade union member is a worker who belongs to a trade union. </t>
        </r>
      </text>
    </comment>
    <comment ref="P1449" authorId="0" shapeId="0" xr:uid="{AC718852-F8D6-4FAC-A7E4-250C48BBE8FB}">
      <text>
        <r>
          <rPr>
            <sz val="12"/>
            <color indexed="81"/>
            <rFont val="Tahoma"/>
            <family val="2"/>
          </rPr>
          <t xml:space="preserve">A trade union member is a worker who belongs to a trade union. </t>
        </r>
      </text>
    </comment>
    <comment ref="P1450" authorId="0" shapeId="0" xr:uid="{03D0A7A8-3600-46B4-8182-822EDA19CD4A}">
      <text>
        <r>
          <rPr>
            <sz val="12"/>
            <color indexed="81"/>
            <rFont val="Tahoma"/>
            <family val="2"/>
          </rPr>
          <t>Facility trade union officials are the representatives for their union at the enterprise.</t>
        </r>
      </text>
    </comment>
    <comment ref="P1451" authorId="0" shapeId="0" xr:uid="{8112F29B-C69E-445F-B715-546C15F917BE}">
      <text>
        <r>
          <rPr>
            <sz val="12"/>
            <color indexed="81"/>
            <rFont val="Tahoma"/>
            <family val="2"/>
          </rPr>
          <t>Facility trade union officials are the representatives for their union at the enterprise.</t>
        </r>
      </text>
    </comment>
    <comment ref="P1452" authorId="0" shapeId="0" xr:uid="{D84A5783-2EB9-4408-8332-360B56D32CEC}">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53" authorId="0" shapeId="0" xr:uid="{8A47EB7B-2A58-4F5F-A696-133CA793999A}">
      <text>
        <r>
          <rPr>
            <sz val="12"/>
            <color indexed="81"/>
            <rFont val="Tahoma"/>
            <family val="2"/>
          </rPr>
          <t>Federations and confederations are organizations formed by and made up of trade unions.</t>
        </r>
      </text>
    </comment>
    <comment ref="P1454" authorId="0" shapeId="0" xr:uid="{57524538-8501-456A-8BBD-61CC27A519DD}">
      <text>
        <r>
          <rPr>
            <sz val="12"/>
            <color indexed="81"/>
            <rFont val="Tahoma"/>
            <family val="2"/>
          </rPr>
          <t xml:space="preserve">A trade union member is a worker who belongs to a trade union. </t>
        </r>
      </text>
    </comment>
    <comment ref="P1455" authorId="0" shapeId="0" xr:uid="{3B745726-ED38-4A32-82F6-FD903701E72E}">
      <text>
        <r>
          <rPr>
            <sz val="12"/>
            <color indexed="81"/>
            <rFont val="Tahoma"/>
            <family val="2"/>
          </rPr>
          <t xml:space="preserve">A trade union member is a worker who belongs to a trade union. </t>
        </r>
      </text>
    </comment>
    <comment ref="P1456" authorId="0" shapeId="0" xr:uid="{00158E54-2738-43DF-999B-A8A716CAC90C}">
      <text>
        <r>
          <rPr>
            <sz val="12"/>
            <color indexed="81"/>
            <rFont val="Tahoma"/>
            <family val="2"/>
          </rPr>
          <t>Facility trade union officials are the representatives for their union at the enterprise.</t>
        </r>
      </text>
    </comment>
    <comment ref="P1457" authorId="0" shapeId="0" xr:uid="{0C0795E5-BBAD-4E56-AFD7-20BD68016CE2}">
      <text>
        <r>
          <rPr>
            <sz val="12"/>
            <color indexed="81"/>
            <rFont val="Tahoma"/>
            <family val="2"/>
          </rPr>
          <t>Facility trade union officials are the representatives for their union at the enterprise.</t>
        </r>
      </text>
    </comment>
    <comment ref="P1458" authorId="0" shapeId="0" xr:uid="{34B613D1-C9AC-40CD-B014-3377CCAB4417}">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59" authorId="0" shapeId="0" xr:uid="{3BD6120F-C0CC-4E40-91B0-5EE73051F19C}">
      <text>
        <r>
          <rPr>
            <sz val="12"/>
            <color indexed="81"/>
            <rFont val="Tahoma"/>
            <family val="2"/>
          </rPr>
          <t>Federations and confederations are organizations formed by and made up of trade unions.</t>
        </r>
      </text>
    </comment>
    <comment ref="P1460" authorId="0" shapeId="0" xr:uid="{F5D6BC8E-F253-40F0-AB92-D8F62FC0AF5F}">
      <text>
        <r>
          <rPr>
            <sz val="12"/>
            <color indexed="81"/>
            <rFont val="Tahoma"/>
            <family val="2"/>
          </rPr>
          <t xml:space="preserve">A trade union member is a worker who belongs to a trade union. </t>
        </r>
      </text>
    </comment>
    <comment ref="P1461" authorId="0" shapeId="0" xr:uid="{E7F0D9A5-307E-4AB3-B500-C066780DD5FE}">
      <text>
        <r>
          <rPr>
            <sz val="12"/>
            <color indexed="81"/>
            <rFont val="Tahoma"/>
            <family val="2"/>
          </rPr>
          <t xml:space="preserve">A trade union member is a worker who belongs to a trade union. </t>
        </r>
      </text>
    </comment>
    <comment ref="P1462" authorId="0" shapeId="0" xr:uid="{22B1A785-24AC-4DA9-876A-E0A5E235325C}">
      <text>
        <r>
          <rPr>
            <sz val="12"/>
            <color indexed="81"/>
            <rFont val="Tahoma"/>
            <family val="2"/>
          </rPr>
          <t>Facility trade union officials are the representatives for their union at the enterprise.</t>
        </r>
      </text>
    </comment>
    <comment ref="P1463" authorId="0" shapeId="0" xr:uid="{4FA5EE57-711B-413E-8C95-DFA34121AB27}">
      <text>
        <r>
          <rPr>
            <sz val="12"/>
            <color indexed="81"/>
            <rFont val="Tahoma"/>
            <family val="2"/>
          </rPr>
          <t>Facility trade union officials are the representatives for their union at the enterprise.</t>
        </r>
      </text>
    </comment>
    <comment ref="P1465" authorId="0" shapeId="0" xr:uid="{584C646C-1F96-4E2F-8A96-D35FF72DC4DA}">
      <text>
        <r>
          <rPr>
            <sz val="12"/>
            <color indexed="81"/>
            <rFont val="Tahoma"/>
            <family val="2"/>
          </rPr>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r>
      </text>
    </comment>
    <comment ref="P1466" authorId="0" shapeId="0" xr:uid="{4E2B72DB-66D1-41B2-9D3B-2F0EB2E20824}">
      <text>
        <r>
          <rPr>
            <sz val="12"/>
            <color indexed="81"/>
            <rFont val="Tahoma"/>
            <family val="2"/>
          </rPr>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r>
      </text>
    </comment>
    <comment ref="P1469" authorId="0" shapeId="0" xr:uid="{A2751E12-41E4-47C5-9C3E-FE3F07A3D6B6}">
      <text>
        <r>
          <rPr>
            <sz val="12"/>
            <color indexed="81"/>
            <rFont val="Tahoma"/>
            <family val="2"/>
          </rPr>
          <t>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r>
      </text>
    </comment>
    <comment ref="P1470" authorId="0" shapeId="0" xr:uid="{EBD18363-E131-440B-B541-0D5F36D7FB4C}">
      <text>
        <r>
          <rPr>
            <sz val="12"/>
            <color indexed="81"/>
            <rFont val="Tahoma"/>
            <family val="2"/>
          </rPr>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r>
      </text>
    </comment>
    <comment ref="P1471" authorId="0" shapeId="0" xr:uid="{AF3F248F-71C0-4A58-8540-327F33D7E008}">
      <text>
        <r>
          <rPr>
            <sz val="12"/>
            <color indexed="81"/>
            <rFont val="Tahoma"/>
            <family val="2"/>
          </rPr>
          <t>Consult applicable legal requirements before answering this question. 
If there are no applicable legal requirements, answer No applicable legal requirements.</t>
        </r>
      </text>
    </comment>
    <comment ref="P1472" authorId="0" shapeId="0" xr:uid="{2FE5181A-3D12-4A30-B080-43E1CE18C978}">
      <text>
        <r>
          <rPr>
            <sz val="12"/>
            <color indexed="81"/>
            <rFont val="Tahoma"/>
            <family val="2"/>
          </rPr>
          <t>Regular meetings provide opportunity to have a pre-defined schedule and for trade unions to request additional meetings addressing specific issues or matters of urgency.</t>
        </r>
      </text>
    </comment>
    <comment ref="P1473" authorId="0" shapeId="0" xr:uid="{681D97D9-EBAD-46EF-B1A0-30BA7D06D798}">
      <text>
        <r>
          <rPr>
            <sz val="12"/>
            <color indexed="81"/>
            <rFont val="Tahoma"/>
            <family val="2"/>
          </rPr>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r>
      </text>
    </comment>
    <comment ref="P1474" authorId="0" shapeId="0" xr:uid="{D5EC0245-C9B0-4CF3-A751-FD55AA7F4920}">
      <text>
        <r>
          <rPr>
            <sz val="12"/>
            <color indexed="81"/>
            <rFont val="Tahoma"/>
            <family val="2"/>
          </rPr>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r>
      </text>
    </comment>
    <comment ref="P1475" authorId="0" shapeId="0" xr:uid="{973D2E7D-B2AC-452D-9C86-7ED48F09948B}">
      <text>
        <r>
          <rPr>
            <sz val="12"/>
            <color indexed="81"/>
            <rFont val="Tahoma"/>
            <family val="2"/>
          </rPr>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r>
      </text>
    </comment>
    <comment ref="P1476" authorId="0" shapeId="0" xr:uid="{3F4295CB-9C9F-444B-8675-5BA626AF104A}">
      <text>
        <r>
          <rPr>
            <sz val="12"/>
            <color indexed="81"/>
            <rFont val="Tahoma"/>
            <family val="2"/>
          </rPr>
          <t>Consult applicable legal requirements before answering this question. 
If there are no applicable legal requirements, answer No applicable legal requirements.</t>
        </r>
      </text>
    </comment>
    <comment ref="P1479" authorId="0" shapeId="0" xr:uid="{F0F0A577-6E64-460A-AC92-E6C225C83D0A}">
      <text>
        <r>
          <rPr>
            <sz val="12"/>
            <color indexed="81"/>
            <rFont val="Tahoma"/>
            <family val="2"/>
          </rPr>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r>
      </text>
    </comment>
    <comment ref="P1480" authorId="0" shapeId="0" xr:uid="{FE947D32-4F50-4A33-989C-89A4868B250A}">
      <text>
        <r>
          <rPr>
            <sz val="12"/>
            <color indexed="81"/>
            <rFont val="Tahoma"/>
            <family val="2"/>
          </rPr>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r>
      </text>
    </comment>
    <comment ref="P1481" authorId="0" shapeId="0" xr:uid="{ACA25D83-7716-4EAD-90DF-7BFB5604F409}">
      <text>
        <r>
          <rPr>
            <sz val="12"/>
            <color indexed="81"/>
            <rFont val="Tahoma"/>
            <family val="2"/>
          </rPr>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r>
      </text>
    </comment>
    <comment ref="P1484" authorId="0" shapeId="0" xr:uid="{08813634-524A-4EE1-934D-FA2BD0718D6A}">
      <text>
        <r>
          <rPr>
            <sz val="12"/>
            <color indexed="81"/>
            <rFont val="Tahoma"/>
            <family val="2"/>
          </rPr>
          <t>For example, the facility may threaten to terminate (i.e. fire) workers for their trade union activities.</t>
        </r>
      </text>
    </comment>
    <comment ref="P1485" authorId="0" shapeId="0" xr:uid="{1BEEB7E9-ED00-42CC-BE39-0061E7E39925}">
      <text>
        <r>
          <rPr>
            <sz val="12"/>
            <color indexed="81"/>
            <rFont val="Tahoma"/>
            <family val="2"/>
          </rPr>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r>
      </text>
    </comment>
    <comment ref="P1486" authorId="0" shapeId="0" xr:uid="{5DD4BD3D-1F54-4976-A37E-A3F83D0BF5D3}">
      <text>
        <r>
          <rPr>
            <sz val="12"/>
            <color indexed="81"/>
            <rFont val="Tahoma"/>
            <family val="2"/>
          </rPr>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r>
      </text>
    </comment>
    <comment ref="P1488" authorId="0" shapeId="0" xr:uid="{89AD6D2E-0153-4B10-B5DE-AA4A60F09C27}">
      <text>
        <r>
          <rPr>
            <sz val="12"/>
            <color indexed="81"/>
            <rFont val="Tahoma"/>
            <family val="2"/>
          </rPr>
          <t>Consult applicable legal requirements before answering this question. 
If trade union officials were terminated, but there are no applicable legal requirements, answer No applicable legal requirements. 
If no trade union officials were terminated, answer Not applicable.</t>
        </r>
      </text>
    </comment>
    <comment ref="P1491" authorId="0" shapeId="0" xr:uid="{82AFF2D9-467A-4A89-97BE-CE3EE563A239}">
      <text>
        <r>
          <rPr>
            <sz val="12"/>
            <color indexed="81"/>
            <rFont val="Tahoma"/>
            <family val="2"/>
          </rPr>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r>
      </text>
    </comment>
    <comment ref="P1494" authorId="0" shapeId="0" xr:uid="{7B32D140-0FCA-439D-9C10-AB368CC3D6C1}">
      <text>
        <r>
          <rPr>
            <sz val="12"/>
            <color indexed="81"/>
            <rFont val="Tahoma"/>
            <family val="2"/>
          </rPr>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r>
      </text>
    </comment>
    <comment ref="P1501" authorId="0" shapeId="0" xr:uid="{C33BC85C-DD81-4048-90D6-32B1C5B82EBA}">
      <text>
        <r>
          <rPr>
            <sz val="12"/>
            <color indexed="81"/>
            <rFont val="Tahoma"/>
            <family val="2"/>
          </rPr>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r>
      </text>
    </comment>
    <comment ref="P1504" authorId="0" shapeId="0" xr:uid="{AB82533D-9672-4547-8093-2933E61C1F68}">
      <text>
        <r>
          <rPr>
            <sz val="12"/>
            <color indexed="81"/>
            <rFont val="Tahoma"/>
            <family val="2"/>
          </rPr>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r>
      </text>
    </comment>
    <comment ref="P1507" authorId="0" shapeId="0" xr:uid="{25FCE849-CFEF-4038-8294-02477B2B2C50}">
      <text>
        <r>
          <rPr>
            <sz val="12"/>
            <color indexed="81"/>
            <rFont val="Tahoma"/>
            <family val="2"/>
          </rPr>
          <t>This question covers legally required committees made up of employer and workers' representatives in the facility.
OSH committees are covered separately, not here.
Consult applicable legal requirements before answering this question. 
If there are no applicable legal requirements (either because there are no laws, or because the law does not apply to the facility, e.g., because there is a trade union at the facility), answer No applicable legal requirements.</t>
        </r>
      </text>
    </comment>
    <comment ref="P1508" authorId="0" shapeId="0" xr:uid="{A7BF239A-BCDD-46D7-99EE-A1A8CBEBFBC0}">
      <text>
        <r>
          <rPr>
            <sz val="12"/>
            <color indexed="81"/>
            <rFont val="Tahoma"/>
            <family val="2"/>
          </rPr>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r>
      </text>
    </comment>
    <comment ref="P1509" authorId="0" shapeId="0" xr:uid="{8871D1FB-7563-4BBF-BEF5-D775E64806CD}">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0" authorId="0" shapeId="0" xr:uid="{65D30E32-47DF-42BB-9238-AA0CAD09562F}">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1" authorId="0" shapeId="0" xr:uid="{0BB22D07-C7B0-4D28-841F-82CC93D545E3}">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2" authorId="0" shapeId="0" xr:uid="{99A5BB4E-20F6-429D-BC47-095901F9DCFA}">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3" authorId="0" shapeId="0" xr:uid="{DBBE17C5-7B11-4027-BBE1-67A6399C6E48}">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4" authorId="0" shapeId="0" xr:uid="{B2D43CAF-B4DE-45FE-B197-A925CD31EDD2}">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5" authorId="0" shapeId="0" xr:uid="{8D4975C4-50B9-4018-A49F-F444B283741D}">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7" authorId="0" shapeId="0" xr:uid="{4841C896-97D2-48AF-9EA5-6557FF722B73}">
      <text>
        <r>
          <rPr>
            <sz val="12"/>
            <color indexed="81"/>
            <rFont val="Tahoma"/>
            <family val="2"/>
          </rPr>
          <t>If meetings are held once a month select "Bipartite committee meetings are held on a monthly basis". If meetings are held less frequently but still at minimum once in 3 months, then select this option.</t>
        </r>
      </text>
    </comment>
    <comment ref="P1524" authorId="0" shapeId="0" xr:uid="{F0D4BBEB-1859-48DF-B278-17B0128F2585}">
      <text>
        <r>
          <rPr>
            <sz val="12"/>
            <color indexed="81"/>
            <rFont val="Tahoma"/>
            <family val="2"/>
          </rPr>
          <t xml:space="preserve">This question is specific to Bangladesh only. Please consult the Law Overlay for more information on applicable legal requirements. 
Answer Not Applicable means that facility does not have to have a welfare officer due to its specific facility circumstances. </t>
        </r>
      </text>
    </comment>
    <comment ref="P1527" authorId="0" shapeId="0" xr:uid="{32D06AAF-C8B5-44AB-9651-EB65C826A987}">
      <text>
        <r>
          <rPr>
            <sz val="12"/>
            <color indexed="81"/>
            <rFont val="Tahoma"/>
            <family val="2"/>
          </rPr>
          <t>Consult applicable legal requirements.
If there are no applicable legal requirements, answer No applicable legal requirements.</t>
        </r>
      </text>
    </comment>
    <comment ref="P1531" authorId="0" shapeId="0" xr:uid="{FFB3B97F-4B50-4AA9-9C64-6A1B2F24D8DA}">
      <text>
        <r>
          <rPr>
            <sz val="12"/>
            <color indexed="81"/>
            <rFont val="Tahoma"/>
            <family val="2"/>
          </rPr>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r>
      </text>
    </comment>
    <comment ref="P1532" authorId="0" shapeId="0" xr:uid="{4F656B8C-44FB-40FE-B174-4755621B13D7}">
      <text>
        <r>
          <rPr>
            <sz val="12"/>
            <color indexed="81"/>
            <rFont val="Tahoma"/>
            <family val="2"/>
          </rPr>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r>
      </text>
    </comment>
    <comment ref="P1533" authorId="0" shapeId="0" xr:uid="{06582AA5-3361-4513-A22A-16603132BD86}">
      <text>
        <r>
          <rPr>
            <sz val="12"/>
            <color indexed="81"/>
            <rFont val="Tahoma"/>
            <family val="2"/>
          </rPr>
          <t>If more than one CBA covers the same (greatest) number of workers, indicate the percentage of workforce covered by the CBA with the longest duration first here, and use the next set of questions for the other CBA.</t>
        </r>
      </text>
    </comment>
    <comment ref="P1534" authorId="0" shapeId="0" xr:uid="{E99A31AA-8168-4259-BD10-609441459CEE}">
      <text>
        <r>
          <rPr>
            <sz val="12"/>
            <color indexed="81"/>
            <rFont val="Tahoma"/>
            <family val="2"/>
          </rPr>
          <t>If more than one CBA covers the same (greatest) number of workers, indicate the duration of the CBA with the longest duration first here, and use the next set of questions for the other CBA.</t>
        </r>
      </text>
    </comment>
    <comment ref="P1535" authorId="0" shapeId="0" xr:uid="{F3B86777-BD99-4EF9-B017-2C93A255B5FE}">
      <text>
        <r>
          <rPr>
            <sz val="12"/>
            <color indexed="81"/>
            <rFont val="Tahoma"/>
            <family val="2"/>
          </rPr>
          <t>If more than one CBA covers the same (greatest) number of workers, indicate the issues covered under the CBA with the longest duration first here, and use the next set of questions for the other CBA.</t>
        </r>
      </text>
    </comment>
    <comment ref="P1545" authorId="0" shapeId="0" xr:uid="{BB446F9D-922C-4AFE-901F-B9F62EB2EBAB}">
      <text>
        <r>
          <rPr>
            <sz val="12"/>
            <color indexed="81"/>
            <rFont val="Tahoma"/>
            <family val="2"/>
          </rPr>
          <t>CBA provisions must be at least as favorable for workers as applicable legislation (for example the CBA wage cannot be lower than the legal minimum wage).</t>
        </r>
      </text>
    </comment>
    <comment ref="P1546" authorId="0" shapeId="0" xr:uid="{0C55EA3E-496D-43F4-992E-BEA4E4DCBAAD}">
      <text>
        <r>
          <rPr>
            <sz val="12"/>
            <color indexed="81"/>
            <rFont val="Tahoma"/>
            <family val="2"/>
          </rPr>
          <t xml:space="preserve">If the facility is implementing all provisions in the CBAs, answer No. </t>
        </r>
      </text>
    </comment>
    <comment ref="P1547" authorId="0" shapeId="0" xr:uid="{BA8A9052-CF77-4DBD-A428-9DE10303416E}">
      <text>
        <r>
          <rPr>
            <sz val="12"/>
            <color indexed="81"/>
            <rFont val="Tahoma"/>
            <family val="2"/>
          </rPr>
          <t>Consult applicable legal requirements before answering this question. 
If there are no applicable legal requirements, answer No applicable legal requirements.</t>
        </r>
      </text>
    </comment>
    <comment ref="P1548" authorId="0" shapeId="0" xr:uid="{48337A69-A260-4B8A-97FC-C66CA1712EEE}">
      <text>
        <r>
          <rPr>
            <sz val="12"/>
            <color indexed="81"/>
            <rFont val="Tahoma"/>
            <family val="2"/>
          </rPr>
          <t xml:space="preserve">This question is specific to Vietnam only. Please consult the Law Overlay for more information on applicable legal requirements. </t>
        </r>
      </text>
    </comment>
    <comment ref="P1551" authorId="0" shapeId="0" xr:uid="{3185A19B-76F4-4F1B-854B-7B877788A6A0}">
      <text>
        <r>
          <rPr>
            <sz val="12"/>
            <color indexed="81"/>
            <rFont val="Tahoma"/>
            <family val="2"/>
          </rPr>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r>
      </text>
    </comment>
    <comment ref="P1552" authorId="0" shapeId="0" xr:uid="{4FD7F5E1-6672-433A-8F65-D255462CC89C}">
      <text>
        <r>
          <rPr>
            <sz val="12"/>
            <color indexed="81"/>
            <rFont val="Tahoma"/>
            <family val="2"/>
          </rPr>
          <t>A strike is any form of collective action by workers arising out of a labor dispute in which working time is lost. It can include complete work stoppages, sit-ins, working to rule, go-slows and overtime bans</t>
        </r>
      </text>
    </comment>
    <comment ref="P1553" authorId="0" shapeId="0" xr:uid="{BCA94D48-E742-4A51-AA41-0DE24FF8687F}">
      <text>
        <r>
          <rPr>
            <sz val="12"/>
            <color indexed="81"/>
            <rFont val="Tahoma"/>
            <family val="2"/>
          </rPr>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r>
      </text>
    </comment>
    <comment ref="P1554" authorId="0" shapeId="0" xr:uid="{A72091D3-1A5A-486F-9433-72DB2A89609C}">
      <text>
        <r>
          <rPr>
            <sz val="12"/>
            <color indexed="81"/>
            <rFont val="Tahoma"/>
            <family val="2"/>
          </rPr>
          <t>Person days = Number of workers on strike x number of days on strike 
(calculated separately for each strike and then added together for all strikes during the reporting period)</t>
        </r>
      </text>
    </comment>
    <comment ref="P1563" authorId="0" shapeId="0" xr:uid="{AEEA8DC2-B40E-428D-A728-BED68125E764}">
      <text>
        <r>
          <rPr>
            <sz val="12"/>
            <color indexed="81"/>
            <rFont val="Tahoma"/>
            <family val="2"/>
          </rPr>
          <t>Consult applicable legal requirements.
If there are no applicable legal requirements, answer No applicable legal requirements.</t>
        </r>
      </text>
    </comment>
    <comment ref="E1567" authorId="0" shapeId="0" xr:uid="{645A204E-9FBE-4B5C-9D7B-81FE17954BC5}">
      <text>
        <r>
          <rPr>
            <sz val="12"/>
            <color indexed="81"/>
            <rFont val="Tahoma"/>
            <family val="2"/>
          </rPr>
          <t>These systems should be easily accessible, confidential, unbiased, quick, and non-retaliatory. Grievance systems aim to address complaints quickly and systematically, and to build mutual trust and confidence.</t>
        </r>
      </text>
    </comment>
    <comment ref="P1570" authorId="0" shapeId="0" xr:uid="{55A9AFD9-C751-4A83-B9FF-5D6699F0F982}">
      <text>
        <r>
          <rPr>
            <sz val="12"/>
            <color indexed="81"/>
            <rFont val="Tahoma"/>
            <family val="2"/>
          </rPr>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r>
      </text>
    </comment>
    <comment ref="P1571" authorId="0" shapeId="0" xr:uid="{77157B4E-F5AD-413F-8279-3299ED881592}">
      <text>
        <r>
          <rPr>
            <sz val="12"/>
            <color indexed="81"/>
            <rFont val="Tahoma"/>
            <family val="2"/>
          </rPr>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r>
      </text>
    </comment>
    <comment ref="P1576" authorId="0" shapeId="0" xr:uid="{DCB823DF-BA15-4269-9C6D-0684FDCB3D06}">
      <text>
        <r>
          <rPr>
            <sz val="12"/>
            <color indexed="81"/>
            <rFont val="Tahoma"/>
            <family val="2"/>
          </rPr>
          <t>The intent of this question is to determine if the development of the grievance mechanism included input from all relevant stakeholders to help promote a fair and equitable grievance process</t>
        </r>
      </text>
    </comment>
    <comment ref="P1577" authorId="0" shapeId="0" xr:uid="{3D8A366E-83F0-4B91-A54E-218B7D513497}">
      <text>
        <r>
          <rPr>
            <sz val="12"/>
            <color indexed="81"/>
            <rFont val="Tahoma"/>
            <family val="2"/>
          </rPr>
          <t>The intent of this question is to determine if all workers including women and migrant workers, are made aware of, and have access to, established processes for grievance handling and dispute resolution.</t>
        </r>
      </text>
    </comment>
    <comment ref="P1580" authorId="0" shapeId="0" xr:uid="{923A4FE0-E02B-4709-B6E8-56974E6B371C}">
      <text>
        <r>
          <rPr>
            <sz val="12"/>
            <color indexed="81"/>
            <rFont val="Tahoma"/>
            <family val="2"/>
          </rPr>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r>
      </text>
    </comment>
    <comment ref="P1594" authorId="0" shapeId="0" xr:uid="{4E69E245-AB68-4D5D-B0C0-5EA53AE381AA}">
      <text>
        <r>
          <rPr>
            <sz val="12"/>
            <color indexed="81"/>
            <rFont val="Tahoma"/>
            <family val="2"/>
          </rPr>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r>
      </text>
    </comment>
    <comment ref="P1601" authorId="0" shapeId="0" xr:uid="{6FD3A043-C8A5-4E80-8151-6CEBE4174284}">
      <text>
        <r>
          <rPr>
            <sz val="12"/>
            <color indexed="81"/>
            <rFont val="Tahoma"/>
            <family val="2"/>
          </rPr>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r>
      </text>
    </comment>
    <comment ref="P1604" authorId="0" shapeId="0" xr:uid="{944CD25D-9B67-4EB4-8122-D9506A3E2215}">
      <text>
        <r>
          <rPr>
            <sz val="12"/>
            <color indexed="81"/>
            <rFont val="Tahoma"/>
            <family val="2"/>
          </rPr>
          <t>The intent of this question is to understand if both female and male workers are free to submit complaints and grievances without fear of any negative consequences.</t>
        </r>
      </text>
    </comment>
    <comment ref="P1608" authorId="0" shapeId="0" xr:uid="{9754A481-497D-46BE-9F6B-0851449B0D86}">
      <text>
        <r>
          <rPr>
            <sz val="12"/>
            <color indexed="81"/>
            <rFont val="Tahoma"/>
            <family val="2"/>
          </rPr>
          <t xml:space="preserve">If the facility does not keep track of gender, e.g., confidentiality of process means identity of worker is unknown, then enter 0 and attach a document explaining your process. </t>
        </r>
      </text>
    </comment>
    <comment ref="P1609" authorId="0" shapeId="0" xr:uid="{E7F28EB4-EA71-4AEA-BF99-C94DE1E0C2C3}">
      <text>
        <r>
          <rPr>
            <sz val="12"/>
            <color indexed="81"/>
            <rFont val="Tahoma"/>
            <family val="2"/>
          </rPr>
          <t xml:space="preserve">If the facility does not keep track of gender, e.g., confidentiality of process means identity of worker is unknown, then enter 0 and attach a document explaining your process. </t>
        </r>
      </text>
    </comment>
    <comment ref="P1621" authorId="0" shapeId="0" xr:uid="{F2320B15-736D-403B-922B-5980DF4A5F5A}">
      <text>
        <r>
          <rPr>
            <sz val="12"/>
            <color indexed="81"/>
            <rFont val="Tahoma"/>
            <family val="2"/>
          </rPr>
          <t>Answer Not Applicable means that the facility does not engage with workers to proactively seek suggestions and feedback.</t>
        </r>
      </text>
    </comment>
    <comment ref="P1622" authorId="0" shapeId="0" xr:uid="{2DA235A4-12DA-4164-AA59-D83A01CDCD44}">
      <text>
        <r>
          <rPr>
            <sz val="12"/>
            <color indexed="81"/>
            <rFont val="Tahoma"/>
            <family val="2"/>
          </rPr>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r>
      </text>
    </comment>
    <comment ref="P1626" authorId="0" shapeId="0" xr:uid="{EE264F4E-A2A5-4A7C-9B50-78EC500F55B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1640" authorId="0" shapeId="0" xr:uid="{BE14DB43-ED9C-4DF1-AA38-BD1F1601B975}">
      <text>
        <r>
          <rPr>
            <sz val="12"/>
            <color indexed="81"/>
            <rFont val="Tahoma"/>
            <family val="2"/>
          </rPr>
          <t>Fumes are small heated particles.</t>
        </r>
      </text>
    </comment>
    <comment ref="P1642" authorId="0" shapeId="0" xr:uid="{A23C9225-659F-4F0B-A1F8-3F62E5B0B376}">
      <text>
        <r>
          <rPr>
            <sz val="12"/>
            <color indexed="81"/>
            <rFont val="Tahoma"/>
            <family val="2"/>
          </rPr>
          <t>Consult applicable legal requirements. 
If there are no applicable legal requirements, answer No applicable legal requirements.</t>
        </r>
      </text>
    </comment>
    <comment ref="P1643" authorId="0" shapeId="0" xr:uid="{D742A63B-E3C4-4CC9-B9AC-2E4161A0E349}">
      <text>
        <r>
          <rPr>
            <sz val="12"/>
            <color indexed="81"/>
            <rFont val="Tahoma"/>
            <family val="2"/>
          </rPr>
          <t>Consult applicable legal requirements. 
If there are no applicable legal requirements, answer No applicable legal requirements.</t>
        </r>
      </text>
    </comment>
    <comment ref="P1646" authorId="0" shapeId="0" xr:uid="{58E95FF7-EEF7-4AA9-817A-9FBE4C9484DD}">
      <text>
        <r>
          <rPr>
            <sz val="12"/>
            <color indexed="81"/>
            <rFont val="Tahoma"/>
            <family val="2"/>
          </rPr>
          <t xml:space="preserve">The intent is to determine if the facility ensures workers are working in an environment with safe indoor air quality. </t>
        </r>
      </text>
    </comment>
    <comment ref="P1649" authorId="0" shapeId="0" xr:uid="{76B531F6-AB14-4380-974C-A39054F16E13}">
      <text>
        <r>
          <rPr>
            <sz val="12"/>
            <color indexed="81"/>
            <rFont val="Tahoma"/>
            <family val="2"/>
          </rPr>
          <t>Consult applicable legal requirements.
If there are no applicable legal requirements, answer No applicable legal requirements.</t>
        </r>
      </text>
    </comment>
    <comment ref="P1652" authorId="0" shapeId="0" xr:uid="{CD5A3491-75A1-46E0-BB05-421B89A413F9}">
      <text>
        <r>
          <rPr>
            <sz val="12"/>
            <color indexed="81"/>
            <rFont val="Tahoma"/>
            <family val="2"/>
          </rPr>
          <t>"Noise testing" refers to measuring sound exposure levels in the facility. Specifically in areas where noise exposure levels are the highest (e.g. next to loud machinery).
Testing might include baseline testing and periodic testing (i.e. every six months, annually, etc.)</t>
        </r>
      </text>
    </comment>
    <comment ref="P1653" authorId="0" shapeId="0" xr:uid="{28E30BBA-7B6E-46D5-A634-B671C04C6357}">
      <text>
        <r>
          <rPr>
            <sz val="12"/>
            <color indexed="81"/>
            <rFont val="Tahoma"/>
            <family val="2"/>
          </rPr>
          <t>Consult applicable legal requirements before answering this question. 
If there are no applicable legal requirements, answer No applicable legal requirements.</t>
        </r>
      </text>
    </comment>
    <comment ref="P1654" authorId="0" shapeId="0" xr:uid="{BBC918E4-1D57-48BE-BAA8-75015FBB43D3}">
      <text>
        <r>
          <rPr>
            <sz val="12"/>
            <color indexed="81"/>
            <rFont val="Tahoma"/>
            <family val="2"/>
          </rPr>
          <t>Consult applicable legal requirements. 
If there are no applicable legal requirements, answer No applicable legal requirements.</t>
        </r>
      </text>
    </comment>
    <comment ref="P1657" authorId="0" shapeId="0" xr:uid="{BF04A207-392C-49E6-9498-969802570A64}">
      <text>
        <r>
          <rPr>
            <sz val="12"/>
            <color indexed="81"/>
            <rFont val="Tahoma"/>
            <family val="2"/>
          </rPr>
          <t xml:space="preserve">This question is specific to Bangladesh only. Please consult the Law Overlay for more information on applicable legal requirements. </t>
        </r>
      </text>
    </comment>
    <comment ref="P1661" authorId="0" shapeId="0" xr:uid="{397CA49F-73EA-4D2A-8BE6-20802AA83746}">
      <text>
        <r>
          <rPr>
            <sz val="12"/>
            <color indexed="81"/>
            <rFont val="Tahoma"/>
            <family val="2"/>
          </rPr>
          <t>Consult applicable legal requirements. 
If there are no applicable legal requirements, answer No applicable legal requirements.</t>
        </r>
      </text>
    </comment>
    <comment ref="P1662" authorId="0" shapeId="0" xr:uid="{FCB389A2-6C9A-4535-83B4-FBE481B649BA}">
      <text>
        <r>
          <rPr>
            <sz val="12"/>
            <color indexed="81"/>
            <rFont val="Tahoma"/>
            <family val="2"/>
          </rPr>
          <t>Waste refers to solid waste, liquid waste and hazardous waste. 
Consult applicable legal requirements. 
If there are no applicable legal requirements, answer No applicable legal requirements.</t>
        </r>
      </text>
    </comment>
    <comment ref="P1664" authorId="0" shapeId="0" xr:uid="{44A7E330-923B-4612-859F-82330A36D83B}">
      <text>
        <r>
          <rPr>
            <sz val="12"/>
            <color indexed="81"/>
            <rFont val="Tahoma"/>
            <family val="2"/>
          </rPr>
          <t>An example of such a procedure is the maintenance of a waste inventory, which includes the type of waste, the amount, and the method of collection and disposal.</t>
        </r>
      </text>
    </comment>
    <comment ref="P1666" authorId="0" shapeId="0" xr:uid="{312D922F-04D0-4153-ACD0-0D4F1F41BDA7}">
      <text>
        <r>
          <rPr>
            <sz val="12"/>
            <color indexed="81"/>
            <rFont val="Tahoma"/>
            <family val="2"/>
          </rPr>
          <t>If the facility does not create hazardous waste, answer Not Applicable.</t>
        </r>
      </text>
    </comment>
    <comment ref="P1672" authorId="0" shapeId="0" xr:uid="{DB161D13-C974-407E-B172-FBB962A30F85}">
      <text>
        <r>
          <rPr>
            <sz val="12"/>
            <color indexed="81"/>
            <rFont val="Tahoma"/>
            <family val="2"/>
          </rPr>
          <t>Consult applicable legal requirements. 
Legal requirements may include cleanliness, gender separation, number of toilets and provision of facilities. 
If there are no applicable legal requirements, answer No applicable legal requirements.</t>
        </r>
      </text>
    </comment>
    <comment ref="P1673" authorId="0" shapeId="0" xr:uid="{F2A5A2CB-1FD9-4B0E-8765-FB88B431E17D}">
      <text>
        <r>
          <rPr>
            <sz val="12"/>
            <color indexed="81"/>
            <rFont val="Tahoma"/>
            <family val="2"/>
          </rPr>
          <t>Answer No if the toilets are not regularly cleaned and sanitized, or they are not clean at the time of the assessment.</t>
        </r>
      </text>
    </comment>
    <comment ref="P1675" authorId="0" shapeId="0" xr:uid="{71D7C1B6-B500-4729-9060-AB6D6006BA3E}">
      <text>
        <r>
          <rPr>
            <sz val="12"/>
            <color indexed="81"/>
            <rFont val="Tahoma"/>
            <family val="2"/>
          </rPr>
          <t>Answer Yes if workers are able to wash hands with soap and clean water and dry them in a sanitary way.</t>
        </r>
      </text>
    </comment>
    <comment ref="P1677" authorId="0" shapeId="0" xr:uid="{0F755EB1-C3ED-4D92-BD42-BC161F4F0973}">
      <text>
        <r>
          <rPr>
            <sz val="12"/>
            <color indexed="81"/>
            <rFont val="Tahoma"/>
            <family val="2"/>
          </rPr>
          <t>Refers to supplies such as buckets of water, toilet paper, covered trash bins, and sanitary waste bins.</t>
        </r>
      </text>
    </comment>
    <comment ref="P1680" authorId="0" shapeId="0" xr:uid="{17364AF8-C479-46AB-A4D3-3624361D9753}">
      <text>
        <r>
          <rPr>
            <sz val="12"/>
            <color indexed="81"/>
            <rFont val="Tahoma"/>
            <family val="2"/>
          </rPr>
          <t>The intent of this question is to understand if workers have access to toilets/restrooms. 
This means that workers can seek out toilets/restrooms at any time. 
Note: Workers needing to ask for permission first is still considered "access", so long as access is granted.</t>
        </r>
      </text>
    </comment>
    <comment ref="P1683" authorId="0" shapeId="0" xr:uid="{E6B1B1EA-BDCE-4349-ADE8-9FE69877A208}">
      <text>
        <r>
          <rPr>
            <sz val="12"/>
            <color indexed="81"/>
            <rFont val="Tahoma"/>
            <family val="2"/>
          </rPr>
          <t xml:space="preserve">"Free" means at no cost to workers. 
"Potable" means the facility ensures the water is safe to drink. This can e.g. be guaranteed through water testing/ sampling. </t>
        </r>
      </text>
    </comment>
    <comment ref="P1684" authorId="0" shapeId="0" xr:uid="{177742BF-1967-44C1-AEC9-001598CFF876}">
      <text>
        <r>
          <rPr>
            <sz val="12"/>
            <color indexed="81"/>
            <rFont val="Tahoma"/>
            <family val="2"/>
          </rPr>
          <t>Consult applicable legal requirements. 
Legal requirements may include water testing requirements to ensure the water is safe to drink.
If there are no applicable legal requirements, answer No applicable legal requirements.</t>
        </r>
      </text>
    </comment>
    <comment ref="P1687" authorId="0" shapeId="0" xr:uid="{99F24BFA-BE79-4799-896F-4CC14C809E21}">
      <text>
        <r>
          <rPr>
            <sz val="12"/>
            <color indexed="81"/>
            <rFont val="Tahoma"/>
            <family val="2"/>
          </rPr>
          <t>The intent of this question is to understand if workers have access to drinking water. 
This means that worker can seek out drinking water at any time. 
Note: Workers needing to ask for permission first is still considered "access", so long as access is granted.</t>
        </r>
      </text>
    </comment>
    <comment ref="P1690" authorId="0" shapeId="0" xr:uid="{942D90F3-43A1-402F-8A97-24B2E4EB83C4}">
      <text>
        <r>
          <rPr>
            <sz val="12"/>
            <color indexed="81"/>
            <rFont val="Tahoma"/>
            <family val="2"/>
          </rPr>
          <t xml:space="preserve">This question is specific to Vietnam only. Please consult the Law Overlay for more information on applicable legal requirements. </t>
        </r>
      </text>
    </comment>
    <comment ref="P1691" authorId="0" shapeId="0" xr:uid="{0ECC563E-535C-4856-B366-7D183F9E4958}">
      <text>
        <r>
          <rPr>
            <sz val="12"/>
            <color indexed="81"/>
            <rFont val="Tahoma"/>
            <family val="2"/>
          </rPr>
          <t xml:space="preserve">This question is specific to Vietnam only. Please consult the Law Overlay for more information on applicable legal requirements. </t>
        </r>
      </text>
    </comment>
    <comment ref="P1695" authorId="0" shapeId="0" xr:uid="{B0459616-7066-4440-84FE-E90560D3B960}">
      <text>
        <r>
          <rPr>
            <sz val="12"/>
            <color indexed="81"/>
            <rFont val="Tahoma"/>
            <family val="2"/>
          </rPr>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r>
      </text>
    </comment>
    <comment ref="P1701" authorId="0" shapeId="0" xr:uid="{B4DEB8E6-777D-4B27-BA75-0435EC7E9C69}">
      <text>
        <r>
          <rPr>
            <sz val="12"/>
            <color indexed="81"/>
            <rFont val="Tahoma"/>
            <family val="2"/>
          </rPr>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r>
      </text>
    </comment>
    <comment ref="P1705" authorId="0" shapeId="0" xr:uid="{F8C6E500-7285-4C94-918B-1D5FF8401D73}">
      <text>
        <r>
          <rPr>
            <sz val="12"/>
            <color indexed="81"/>
            <rFont val="Tahoma"/>
            <family val="2"/>
          </rPr>
          <t>If facility circumstances would never result in danger from slipping, answer Not Applicable.</t>
        </r>
      </text>
    </comment>
    <comment ref="P1706" authorId="0" shapeId="0" xr:uid="{21F0A0E3-D3BC-4BF2-988A-C96331EEE818}">
      <text>
        <r>
          <rPr>
            <sz val="12"/>
            <color indexed="81"/>
            <rFont val="Tahoma"/>
            <family val="2"/>
          </rPr>
          <t>If facility circumstances would never result in danger from standing water, answer Not Applicable.</t>
        </r>
      </text>
    </comment>
    <comment ref="P1707" authorId="0" shapeId="0" xr:uid="{CFD53A69-D687-4233-89DB-D8DD77267B41}">
      <text>
        <r>
          <rPr>
            <sz val="12"/>
            <color indexed="81"/>
            <rFont val="Tahoma"/>
            <family val="2"/>
          </rPr>
          <t>If facility circumstances would never result in danger from floor openings and/or holes, answer Not Applicable.</t>
        </r>
      </text>
    </comment>
    <comment ref="P1711" authorId="0" shapeId="0" xr:uid="{935DD4B4-277E-422B-AD3D-58BEE2C19F72}">
      <text>
        <r>
          <rPr>
            <sz val="12"/>
            <color indexed="81"/>
            <rFont val="Tahoma"/>
            <family val="2"/>
          </rPr>
          <t>The intent of this question is to determine if stairs and raised platforms are maintained in order to ensure worker safety.</t>
        </r>
      </text>
    </comment>
    <comment ref="P1712" authorId="0" shapeId="0" xr:uid="{5C96D5AF-1708-41D0-B262-7B4C33403AD4}">
      <text>
        <r>
          <rPr>
            <sz val="12"/>
            <color indexed="81"/>
            <rFont val="Tahoma"/>
            <family val="2"/>
          </rPr>
          <t>If the facility does not have any stairs/ raised platforms, answer Not Applicable.</t>
        </r>
      </text>
    </comment>
    <comment ref="P1713" authorId="0" shapeId="0" xr:uid="{46F6F22B-CFAD-46A8-9B9B-2F136BBF414E}">
      <text>
        <r>
          <rPr>
            <sz val="12"/>
            <color indexed="81"/>
            <rFont val="Tahoma"/>
            <family val="2"/>
          </rPr>
          <t>If the facility does not have any stairs/ raised platforms, answer Not Applicable.</t>
        </r>
      </text>
    </comment>
    <comment ref="P1714" authorId="0" shapeId="0" xr:uid="{2FFDDA50-0DDF-4FA8-B08D-9177FFCA7841}">
      <text>
        <r>
          <rPr>
            <sz val="12"/>
            <color indexed="81"/>
            <rFont val="Tahoma"/>
            <family val="2"/>
          </rPr>
          <t>If the facility does not have any stairs/ raised platforms, answer Not Applicable.</t>
        </r>
      </text>
    </comment>
    <comment ref="P1715" authorId="0" shapeId="0" xr:uid="{9391DAAD-61FF-4782-ACFF-9B800427757D}">
      <text>
        <r>
          <rPr>
            <sz val="12"/>
            <color indexed="81"/>
            <rFont val="Tahoma"/>
            <family val="2"/>
          </rPr>
          <t>If the facility does not have any stairs/ raised platforms, answer Not Applicable.</t>
        </r>
      </text>
    </comment>
    <comment ref="P1716" authorId="0" shapeId="0" xr:uid="{A2E905FC-EAC4-4BB5-B74C-A1B226C83691}">
      <text>
        <r>
          <rPr>
            <sz val="12"/>
            <color indexed="81"/>
            <rFont val="Tahoma"/>
            <family val="2"/>
          </rPr>
          <t>If the facility does not have any stairs/ raised platforms, answer Not Applicable.
Refers to the facility protecting workers from objects falling from above onto them (e.g. if there is a raised platform, there are guardrails on raised platforms to prevent materials from falling off).</t>
        </r>
      </text>
    </comment>
    <comment ref="P1720" authorId="0" shapeId="0" xr:uid="{57E4B1EE-2342-42FE-BE22-1E8FAA99E988}">
      <text>
        <r>
          <rPr>
            <sz val="12"/>
            <color indexed="81"/>
            <rFont val="Tahoma"/>
            <family val="2"/>
          </rPr>
          <t>Consult applicable legal requirements. 
If there are no applicable legal requirements, answer No applicable legal requirements.
If facility circumstances do not require protection from falls from heights, answer Not Applicable.</t>
        </r>
      </text>
    </comment>
    <comment ref="P1721" authorId="0" shapeId="0" xr:uid="{EC46EB2F-0C83-470E-80C0-EF73916D69F0}">
      <text>
        <r>
          <rPr>
            <sz val="12"/>
            <color indexed="81"/>
            <rFont val="Tahoma"/>
            <family val="2"/>
          </rPr>
          <t>The intent of this question is to determine if the facility has fall prevention measures in place to protect workers.</t>
        </r>
      </text>
    </comment>
    <comment ref="P1726" authorId="0" shapeId="0" xr:uid="{9CEC3079-E71B-44E7-8FAE-62D18FA63F38}">
      <text>
        <r>
          <rPr>
            <sz val="12"/>
            <color indexed="81"/>
            <rFont val="Tahoma"/>
            <family val="2"/>
          </rPr>
          <t>Refers to the facility providing fall protection to workers to prevent falls from elevated work areas (e.g. a loading dock has guardrails to prevent a worker from falling off the loading dock).</t>
        </r>
      </text>
    </comment>
    <comment ref="P1727" authorId="0" shapeId="0" xr:uid="{18A553C7-8917-4398-A650-5C4EE8C08BF1}">
      <text>
        <r>
          <rPr>
            <sz val="12"/>
            <color indexed="81"/>
            <rFont val="Tahoma"/>
            <family val="2"/>
          </rPr>
          <t>If workers never need fall protection and the facility does not have high working areas, answer Not Applicable.</t>
        </r>
      </text>
    </comment>
    <comment ref="P1728" authorId="0" shapeId="0" xr:uid="{4991BF56-B0D4-40D3-A159-75686DE6E0E9}">
      <text>
        <r>
          <rPr>
            <sz val="12"/>
            <color indexed="81"/>
            <rFont val="Tahoma"/>
            <family val="2"/>
          </rPr>
          <t xml:space="preserve">If the facility does not have any of the above safety measures in place for fall protection, answer None of the above. </t>
        </r>
      </text>
    </comment>
    <comment ref="P1732" authorId="0" shapeId="0" xr:uid="{C34A2D32-E681-4560-BB42-3CC59E69CFDE}">
      <text>
        <r>
          <rPr>
            <sz val="12"/>
            <color indexed="81"/>
            <rFont val="Tahoma"/>
            <family val="2"/>
          </rPr>
          <t>For elevator license, please refer to Category "Machinery and Equipment" question: Does the facility have legally required and up to date permits/ certificates/ licenses for the installation/ operation/ maintenance of special machines and equipment (…)?</t>
        </r>
      </text>
    </comment>
    <comment ref="P1739" authorId="0" shapeId="0" xr:uid="{755F31C8-64CE-4616-BEAC-BC7994ED0A1D}">
      <text>
        <r>
          <rPr>
            <sz val="12"/>
            <color indexed="81"/>
            <rFont val="Tahoma"/>
            <family val="2"/>
          </rPr>
          <t>Consult applicable legal requirements before answering this question. 
If there are no applicable legal requirements, answer No applicable legal requirements.</t>
        </r>
      </text>
    </comment>
    <comment ref="P1742" authorId="0" shapeId="0" xr:uid="{05A653D8-0320-4605-A2C9-A675756942EC}">
      <text>
        <r>
          <rPr>
            <sz val="12"/>
            <color indexed="81"/>
            <rFont val="Tahoma"/>
            <family val="2"/>
          </rPr>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r>
      </text>
    </comment>
    <comment ref="P1743" authorId="0" shapeId="0" xr:uid="{E2EDB0F4-65D7-4C67-9E5F-E02E04C97317}">
      <text>
        <r>
          <rPr>
            <sz val="12"/>
            <color indexed="81"/>
            <rFont val="Tahoma"/>
            <family val="2"/>
          </rPr>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r>
      </text>
    </comment>
    <comment ref="P1755" authorId="0" shapeId="0" xr:uid="{8CECA86E-A897-45BC-89FC-0D262B97C328}">
      <text>
        <r>
          <rPr>
            <sz val="12"/>
            <color indexed="81"/>
            <rFont val="Tahoma"/>
            <family val="2"/>
          </rPr>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r>
      </text>
    </comment>
    <comment ref="P1756" authorId="0" shapeId="0" xr:uid="{22D8990E-8228-480E-A8EE-59B589323E27}">
      <text>
        <r>
          <rPr>
            <sz val="12"/>
            <color indexed="81"/>
            <rFont val="Tahoma"/>
            <family val="2"/>
          </rPr>
          <t xml:space="preserve">Answer Not Applicable means that the equipment at the facility does not contain PCB. </t>
        </r>
      </text>
    </comment>
    <comment ref="P1760" authorId="0" shapeId="0" xr:uid="{4E0AA26A-D99A-4FCB-B0F5-B65CD8DD2D31}">
      <text>
        <r>
          <rPr>
            <sz val="12"/>
            <color indexed="81"/>
            <rFont val="Tahoma"/>
            <family val="2"/>
          </rPr>
          <t>Regardless of whether Asbestos Containing Material (ACM) is present or not, the facility either has or has not performed an asbestos exposure assessment (exposure to building materials and/or products). 
There is no Not Applicable option.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r>
      </text>
    </comment>
    <comment ref="P1761" authorId="0" shapeId="0" xr:uid="{BA99EAF2-F328-449F-81A2-F1981973DCB4}">
      <text>
        <r>
          <rPr>
            <sz val="12"/>
            <color indexed="81"/>
            <rFont val="Tahoma"/>
            <family val="2"/>
          </rPr>
          <t xml:space="preserve">Regardless of whether Asbestos Containing Material (ACM) is present or not, is the facility ensuring workers are not exposed to asbestos? 
There is no Not Applicable option.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
        </r>
      </text>
    </comment>
    <comment ref="P1762" authorId="0" shapeId="0" xr:uid="{DCF47929-0EBF-4474-AE43-6638099883A9}">
      <text>
        <r>
          <rPr>
            <sz val="12"/>
            <color indexed="81"/>
            <rFont val="Tahoma"/>
            <family val="2"/>
          </rPr>
          <t>If the facility does not materials containing asbestos/asbestos exposure areas, answer Not Applicable.</t>
        </r>
      </text>
    </comment>
    <comment ref="P1766" authorId="0" shapeId="0" xr:uid="{D81A1796-F270-4FB9-A818-FF5ACEF6F1F6}">
      <text>
        <r>
          <rPr>
            <sz val="12"/>
            <color indexed="81"/>
            <rFont val="Tahoma"/>
            <family val="2"/>
          </rPr>
          <t>On-site traffic may include cars, trucks, forklifts, golf carts, or any motorized vehicle operating on the facility work site.</t>
        </r>
      </text>
    </comment>
    <comment ref="P1779" authorId="0" shapeId="0" xr:uid="{36DEC0C6-32C4-4EDC-B485-86E9392BD66A}">
      <text>
        <r>
          <rPr>
            <sz val="12"/>
            <color indexed="81"/>
            <rFont val="Tahoma"/>
            <family val="2"/>
          </rPr>
          <t>This risk assessment could include topics such as: General Work Environment, Building Safety, Emergency Preparedness Chemicals/Hazardous Substances, Worker Protection, Materials Handling and Storage, Electrical Safety, First Aid/Medical, Contractor Safety, Dormitories, Canteens, etc.</t>
        </r>
      </text>
    </comment>
    <comment ref="P1780" authorId="0" shapeId="0" xr:uid="{0547CE44-C98A-457C-9DFC-B60559343A7F}">
      <text>
        <r>
          <rPr>
            <sz val="12"/>
            <color indexed="81"/>
            <rFont val="Tahoma"/>
            <family val="2"/>
          </rPr>
          <t>Consult applicable legal requirements. 
If there are no applicable legal requirements, answer No applicable legal requirements.</t>
        </r>
      </text>
    </comment>
    <comment ref="P1786" authorId="0" shapeId="0" xr:uid="{173FA263-04D5-4625-BD52-AB63E340BA90}">
      <text>
        <r>
          <rPr>
            <sz val="12"/>
            <color indexed="81"/>
            <rFont val="Tahoma"/>
            <family val="2"/>
          </rPr>
          <t>Consult applicable legal requirements. 
If there are no applicable legal requirements, answer No applicable legal requirements.</t>
        </r>
      </text>
    </comment>
    <comment ref="P1787" authorId="0" shapeId="0" xr:uid="{109B27A7-4E96-4DA8-AD5F-6962B9E7EAA4}">
      <text>
        <r>
          <rPr>
            <sz val="12"/>
            <color indexed="81"/>
            <rFont val="Tahoma"/>
            <family val="2"/>
          </rPr>
          <t xml:space="preserve">This question is specific to Vietnam only. Please consult the Law Overlay for more information on applicable legal requirements. </t>
        </r>
      </text>
    </comment>
    <comment ref="P1791" authorId="0" shapeId="0" xr:uid="{6CFB2E9A-D7CD-42A2-B55B-BC1563F29BFC}">
      <text>
        <r>
          <rPr>
            <sz val="12"/>
            <color indexed="81"/>
            <rFont val="Tahoma"/>
            <family val="2"/>
          </rPr>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r>
      </text>
    </comment>
    <comment ref="P1795" authorId="0" shapeId="0" xr:uid="{96BA7749-6C72-4CB1-A098-89C4F8B996C3}">
      <text>
        <r>
          <rPr>
            <sz val="12"/>
            <color indexed="81"/>
            <rFont val="Tahoma"/>
            <family val="2"/>
          </rPr>
          <t>An OSH committee is a group made up of representatives of workers and facility management to discuss work-related safety and health.</t>
        </r>
      </text>
    </comment>
    <comment ref="P1796" authorId="0" shapeId="0" xr:uid="{0004B1E6-22B9-4919-ABDB-AC6D6B3EC281}">
      <text>
        <r>
          <rPr>
            <sz val="12"/>
            <color indexed="81"/>
            <rFont val="Tahoma"/>
            <family val="2"/>
          </rPr>
          <t>Consult applicable legal requirements. 
If there are no applicable legal requirements, answer No applicable legal requirements.</t>
        </r>
      </text>
    </comment>
    <comment ref="P1798" authorId="0" shapeId="0" xr:uid="{DC2714E5-1B05-4A0C-80F4-F8D9862B90C0}">
      <text>
        <r>
          <rPr>
            <sz val="12"/>
            <color indexed="81"/>
            <rFont val="Tahoma"/>
            <family val="2"/>
          </rPr>
          <t>Include both employer and worker female representatives on the committee.</t>
        </r>
      </text>
    </comment>
    <comment ref="P1800" authorId="0" shapeId="0" xr:uid="{B55037F9-FD96-4A3B-A704-489D949BB22C}">
      <text>
        <r>
          <rPr>
            <sz val="12"/>
            <color indexed="81"/>
            <rFont val="Tahoma"/>
            <family val="2"/>
          </rPr>
          <t>Employer members are members of facility management.</t>
        </r>
      </text>
    </comment>
    <comment ref="P1801" authorId="0" shapeId="0" xr:uid="{265AA743-151E-4DF3-92CC-79CADC1CAA70}">
      <text>
        <r>
          <rPr>
            <sz val="12"/>
            <color indexed="81"/>
            <rFont val="Tahoma"/>
            <family val="2"/>
          </rPr>
          <t>Do not include union representatives in this figure.</t>
        </r>
      </text>
    </comment>
    <comment ref="P1802" authorId="0" shapeId="0" xr:uid="{5AA04368-DE4C-41BD-8EC1-43E54F9073D0}">
      <text>
        <r>
          <rPr>
            <sz val="12"/>
            <color indexed="81"/>
            <rFont val="Tahoma"/>
            <family val="2"/>
          </rPr>
          <t>Do not include non-union worker representatives in this figure.</t>
        </r>
      </text>
    </comment>
    <comment ref="P1805" authorId="0" shapeId="0" xr:uid="{B06B375B-3DB2-4547-88E0-4296076EE68F}">
      <text>
        <r>
          <rPr>
            <sz val="12"/>
            <color indexed="81"/>
            <rFont val="Tahoma"/>
            <family val="2"/>
          </rPr>
          <t>If meetings are held once a month select "Safety committee meetings are held on a monthly basis". If meetings are held less frequently but still at minimum once in 3 months, then select this option.</t>
        </r>
      </text>
    </comment>
    <comment ref="P1815" authorId="0" shapeId="0" xr:uid="{CA024963-C0CC-45E2-9B52-C2842E7B95AB}">
      <text>
        <r>
          <rPr>
            <sz val="12"/>
            <color indexed="81"/>
            <rFont val="Tahoma"/>
            <family val="2"/>
          </rPr>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r>
      </text>
    </comment>
    <comment ref="P1819" authorId="0" shapeId="0" xr:uid="{72DED7DE-FF35-4EB6-A6C6-E08ABE7909D6}">
      <text>
        <r>
          <rPr>
            <sz val="12"/>
            <color indexed="81"/>
            <rFont val="Tahoma"/>
            <family val="2"/>
          </rPr>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r>
      </text>
    </comment>
    <comment ref="P1823" authorId="0" shapeId="0" xr:uid="{131DD31C-58A1-417A-9BB6-47124CAD18A1}">
      <text>
        <r>
          <rPr>
            <sz val="12"/>
            <color indexed="81"/>
            <rFont val="Tahoma"/>
            <family val="2"/>
          </rPr>
          <t>The purpose of a fire detection system is for early detection and reporting, so as to reduce the time needed to implement fire-fighting measures and to limit the impact of the fire.</t>
        </r>
      </text>
    </comment>
    <comment ref="P1824" authorId="0" shapeId="0" xr:uid="{4DB3AFB8-FB64-412C-A512-8B1D81F4EF10}">
      <text>
        <r>
          <rPr>
            <sz val="12"/>
            <color indexed="81"/>
            <rFont val="Tahoma"/>
            <family val="2"/>
          </rPr>
          <t>The purpose of a fire detection and alarm system is for early detection and reporting, so as to reduce the time needed to implement fire-fighting measures and to limit the impact of the fire.
Consult applicable legal requirements. 
If there are no applicable legal requirements, answer No applicable legal requirements.</t>
        </r>
      </text>
    </comment>
    <comment ref="P1825" authorId="0" shapeId="0" xr:uid="{505B4BB3-AA04-4317-9E7E-D9DEA30B6DE7}">
      <text>
        <r>
          <rPr>
            <sz val="12"/>
            <color indexed="81"/>
            <rFont val="Tahoma"/>
            <family val="2"/>
          </rPr>
          <t>An emergency alarm system ensures that the emergency (e.g. chemical spill, earthquake) can be communicated clearly and effectively to all facility staff. The system can be manual (alarm pull for any emergency including fire) or automatic (detector of gases/fumes from chemicals that raises alarm). 
This question is different from the question about fire detection and alarm, because this question covers manual release of the alarm for all situations including fire and automatic alarm for all situations other than fire.</t>
        </r>
      </text>
    </comment>
    <comment ref="P1826" authorId="0" shapeId="0" xr:uid="{CBC12C5B-629B-4CEB-BEF7-9077F277F911}">
      <text>
        <r>
          <rPr>
            <sz val="12"/>
            <color indexed="81"/>
            <rFont val="Tahoma"/>
            <family val="2"/>
          </rPr>
          <t>This alarm system may or may not also be used in the event of fire, but this question only covers legal requirements for alarms in emergency situations other than fire.
Legally required fire alarm systems are covered separately.
Consult applicable legal requirements. 
If there are no applicable legal requirements, answer No applicable legal requirements.</t>
        </r>
      </text>
    </comment>
    <comment ref="P1830" authorId="0" shapeId="0" xr:uid="{97CE9F77-4A4D-4694-B128-FB8C9259DCAA}">
      <text>
        <r>
          <rPr>
            <sz val="12"/>
            <color indexed="81"/>
            <rFont val="Tahoma"/>
            <family val="2"/>
          </rPr>
          <t>Explanation of "seen": This may include a flashing light once the alarm is raised.</t>
        </r>
      </text>
    </comment>
    <comment ref="P1833" authorId="0" shapeId="0" xr:uid="{CD1B4357-5A6C-4CDA-A0BD-AD8CB3D9BE11}">
      <text>
        <r>
          <rPr>
            <sz val="12"/>
            <color indexed="81"/>
            <rFont val="Tahoma"/>
            <family val="2"/>
          </rPr>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r>
      </text>
    </comment>
    <comment ref="P1838" authorId="0" shapeId="0" xr:uid="{5E0EE566-4258-4150-813F-E610A22728DE}">
      <text>
        <r>
          <rPr>
            <sz val="12"/>
            <color indexed="81"/>
            <rFont val="Tahoma"/>
            <family val="2"/>
          </rPr>
          <t>Examples of firefighting equipment include fire extinguishers, fire hoses, sprinkler system, and hydrant system. 
Consult applicable legal requirements. 
If there are no applicable legal requirements, answer No applicable legal requirements.</t>
        </r>
      </text>
    </comment>
    <comment ref="P1839" authorId="0" shapeId="0" xr:uid="{758D0738-0FDE-4ED1-8A32-8B40D5DD83DC}">
      <text>
        <r>
          <rPr>
            <sz val="12"/>
            <color indexed="81"/>
            <rFont val="Tahoma"/>
            <family val="2"/>
          </rPr>
          <t>For example, "Production area xxx: fire extinguishers"; "Warehouse xxx: automatic sprinkler system"</t>
        </r>
      </text>
    </comment>
    <comment ref="P1840" authorId="0" shapeId="0" xr:uid="{58257918-1488-4C6C-9D88-0089CE3A34FE}">
      <text>
        <r>
          <rPr>
            <sz val="12"/>
            <color indexed="81"/>
            <rFont val="Tahoma"/>
            <family val="2"/>
          </rPr>
          <t>Consult applicable legal requirements. 
If there are no applicable legal requirements, answer No applicable legal requirements.</t>
        </r>
      </text>
    </comment>
    <comment ref="P1845" authorId="0" shapeId="0" xr:uid="{EFEC2EF1-40B1-4E2B-A850-3E105982C62E}">
      <text>
        <r>
          <rPr>
            <sz val="12"/>
            <color indexed="81"/>
            <rFont val="Tahoma"/>
            <family val="2"/>
          </rPr>
          <t>Consult applicable legal requirements. 
If there are no applicable legal requirements, answer No applicable legal requirements.</t>
        </r>
      </text>
    </comment>
    <comment ref="P1848" authorId="0" shapeId="0" xr:uid="{15BB60AA-F20A-468B-8BD7-CCBE5C470F53}">
      <text>
        <r>
          <rPr>
            <sz val="12"/>
            <color indexed="81"/>
            <rFont val="Tahoma"/>
            <family val="2"/>
          </rPr>
          <t>Consult applicable legal requirements. 
If there are no applicable legal requirements, answer No applicable legal requirements.</t>
        </r>
      </text>
    </comment>
    <comment ref="P1851" authorId="0" shapeId="0" xr:uid="{27BEA034-3DDE-4E84-B510-BA6D7253DF8C}">
      <text>
        <r>
          <rPr>
            <sz val="12"/>
            <color indexed="81"/>
            <rFont val="Tahoma"/>
            <family val="2"/>
          </rPr>
          <t>Answer Yes if there are at least 2 possible exits from all work stations and rest areas (2 stairways in multi-story buildings); and the exits are located remotely from one another. Closed rooms (e.g., offices) can have one exit if the door opens onto an exit route.</t>
        </r>
      </text>
    </comment>
    <comment ref="P1852" authorId="0" shapeId="0" xr:uid="{64D4BAAE-8981-4BF8-B924-2DA680BE83FA}">
      <text>
        <r>
          <rPr>
            <sz val="12"/>
            <color indexed="81"/>
            <rFont val="Tahoma"/>
            <family val="2"/>
          </rPr>
          <t>Answer Yes only if ALL emergency exit doors are clearly marked with an exit sign. Doors that do not serve as exits should not be marked as such.
Answer No if all emergency exit doors are not clearly marked with an exit sign.</t>
        </r>
      </text>
    </comment>
    <comment ref="P1853" authorId="0" shapeId="0" xr:uid="{1D4E7D00-32D5-40F5-9B41-81979F93A3B8}">
      <text>
        <r>
          <rPr>
            <sz val="12"/>
            <color indexed="81"/>
            <rFont val="Tahoma"/>
            <family val="2"/>
          </rPr>
          <t>Answer No if emergency exits and escape routes contain any materials, products, equipment, furniture, etc., or if exits are not always unlocked while workers are working.</t>
        </r>
      </text>
    </comment>
    <comment ref="P1856" authorId="0" shapeId="0" xr:uid="{6D1DA5A3-5542-422F-880A-711765A5EFC6}">
      <text>
        <r>
          <rPr>
            <sz val="12"/>
            <color indexed="81"/>
            <rFont val="Tahoma"/>
            <family val="2"/>
          </rPr>
          <t>The intent is to determine if doors are securely open at any time during working hours. Doors could be fitted with latch guards, security bars, security hinges, or door hinge protectors.</t>
        </r>
      </text>
    </comment>
    <comment ref="P1860" authorId="0" shapeId="0" xr:uid="{F51FF3FD-2D1B-4613-9053-B2ED95C10377}">
      <text>
        <r>
          <rPr>
            <sz val="12"/>
            <color indexed="81"/>
            <rFont val="Tahoma"/>
            <family val="2"/>
          </rPr>
          <t>Consult applicable legal requirements. 
This question addresses legal requirements for emergency exits that are not covered elsewhere. 
If there are no applicable legal requirements, answer No applicable legal requirements.</t>
        </r>
      </text>
    </comment>
    <comment ref="P1863" authorId="0" shapeId="0" xr:uid="{A132A3D4-DB29-4361-807A-B874A4671C3E}">
      <text>
        <r>
          <rPr>
            <sz val="12"/>
            <color indexed="81"/>
            <rFont val="Tahoma"/>
            <family val="2"/>
          </rPr>
          <t>Answer No if any workers do not participate in regular evacuation drills. 
Applicable legal requirements may contain additional requirements that should be reviewed to ensure there is no Non-Compliance.</t>
        </r>
      </text>
    </comment>
    <comment ref="P1866" authorId="0" shapeId="0" xr:uid="{6D8967CA-349D-4B7F-BADF-FEF144B360DE}">
      <text>
        <r>
          <rPr>
            <sz val="12"/>
            <color indexed="81"/>
            <rFont val="Tahoma"/>
            <family val="2"/>
          </rPr>
          <t>This addresses also multitenant fire drills where the facility is in a building with other tenants, these tenants should also be included in the drill.</t>
        </r>
      </text>
    </comment>
    <comment ref="P1874" authorId="0" shapeId="0" xr:uid="{1F9D9231-570A-43C4-8E57-D733E835AFC3}">
      <text>
        <r>
          <rPr>
            <sz val="12"/>
            <color indexed="81"/>
            <rFont val="Tahoma"/>
            <family val="2"/>
          </rPr>
          <t>There needs to be mechanism in place where a check is done to ensure all workers have exited the building and/or are accounted for in an emergency situation requiring evacuation.</t>
        </r>
      </text>
    </comment>
    <comment ref="P1878" authorId="0" shapeId="0" xr:uid="{F7B115A6-528B-44F0-A3EE-2E39C1044BA4}">
      <text>
        <r>
          <rPr>
            <sz val="12"/>
            <color indexed="81"/>
            <rFont val="Tahoma"/>
            <family val="2"/>
          </rPr>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r>
      </text>
    </comment>
    <comment ref="P1887" authorId="0" shapeId="0" xr:uid="{7F471656-B67E-40A2-85A1-23CAEED7A663}">
      <text>
        <r>
          <rPr>
            <sz val="12"/>
            <color indexed="81"/>
            <rFont val="Tahoma"/>
            <family val="2"/>
          </rPr>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r>
      </text>
    </comment>
    <comment ref="P1891" authorId="0" shapeId="0" xr:uid="{2FDD5467-1ABA-4699-BDCD-929AABCF3BF6}">
      <text>
        <r>
          <rPr>
            <sz val="12"/>
            <color indexed="81"/>
            <rFont val="Tahoma"/>
            <family val="2"/>
          </rPr>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r>
      </text>
    </comment>
    <comment ref="P1892" authorId="0" shapeId="0" xr:uid="{FC98C367-A117-43A6-A679-CAFBE734F23F}">
      <text>
        <r>
          <rPr>
            <sz val="12"/>
            <color indexed="81"/>
            <rFont val="Tahoma"/>
            <family val="2"/>
          </rPr>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r>
      </text>
    </comment>
    <comment ref="P1896" authorId="0" shapeId="0" xr:uid="{45D4F523-39BF-4D9F-B80A-5F5C7B0BCF7A}">
      <text>
        <r>
          <rPr>
            <sz val="12"/>
            <color indexed="81"/>
            <rFont val="Tahoma"/>
            <family val="2"/>
          </rPr>
          <t>Chemicals include elements, compounds and mixtures (both natural and man-made). They may be considered hazardous if they are toxic, flammable, explosive, oxidizing, dangerously reactive, corrosive, irritants, allergenic, cancer-causing, or if they effect reproduction or cause birth defects.</t>
        </r>
      </text>
    </comment>
    <comment ref="P1897" authorId="0" shapeId="0" xr:uid="{2299D486-E1BF-457F-A94B-4C23869175B9}">
      <text>
        <r>
          <rPr>
            <sz val="12"/>
            <color indexed="81"/>
            <rFont val="Tahoma"/>
            <family val="2"/>
          </rPr>
          <t>Consult applicable legal requirements. 
If there are no applicable legal requirements, answer No applicable legal requirements.</t>
        </r>
      </text>
    </comment>
    <comment ref="P1900" authorId="0" shapeId="0" xr:uid="{8FACE386-C942-4DF5-8791-A31ACD5BD033}">
      <text>
        <r>
          <rPr>
            <sz val="12"/>
            <color indexed="81"/>
            <rFont val="Tahoma"/>
            <family val="2"/>
          </rPr>
          <t xml:space="preserve">This question is specific to Bangladesh only. Please consult the Law Overlay for more information on applicable legal requirements. 
Answer Not Applicable if the facility does not store/use acids. </t>
        </r>
      </text>
    </comment>
    <comment ref="P1903" authorId="0" shapeId="0" xr:uid="{40CED2B2-B85F-4036-855E-5FFBAAE1A592}">
      <text>
        <r>
          <rPr>
            <sz val="12"/>
            <color indexed="81"/>
            <rFont val="Tahoma"/>
            <family val="2"/>
          </rPr>
          <t>Consult applicable legal requirements. 
If there are no applicable legal requirements, answer No applicable legal requirements.</t>
        </r>
      </text>
    </comment>
    <comment ref="P1904" authorId="0" shapeId="0" xr:uid="{6165E84A-36F1-4900-9442-C5CBBC77A1F4}">
      <text>
        <r>
          <rPr>
            <sz val="12"/>
            <color indexed="81"/>
            <rFont val="Tahoma"/>
            <family val="2"/>
          </rPr>
          <t>Chemical safety data sheets identify the chemical, its supplier, classification, hazards, safety precautions and emergency procedures.
Consult applicable legal requirements. 
If there are no applicable legal requirements, answer No applicable legal requirements.</t>
        </r>
      </text>
    </comment>
    <comment ref="P1905" authorId="0" shapeId="0" xr:uid="{ED9B89B5-DA8A-45DF-A906-8A9E14544952}">
      <text>
        <r>
          <rPr>
            <sz val="12"/>
            <color indexed="81"/>
            <rFont val="Tahoma"/>
            <family val="2"/>
          </rPr>
          <t>Consult applicable legal requirements. 
In the absence of applicable legal requirements, Material Safety Data Sheets (MSDS) can be consulted for information on proper storage and on required preparatory measures.</t>
        </r>
      </text>
    </comment>
    <comment ref="P1906" authorId="0" shapeId="0" xr:uid="{90B1F97B-5A02-4996-B8B8-865DE6DEE7B0}">
      <text>
        <r>
          <rPr>
            <sz val="12"/>
            <color indexed="81"/>
            <rFont val="Tahoma"/>
            <family val="2"/>
          </rPr>
          <t>Consult applicable legal requirements. 
If there are no applicable legal requirements, answer No applicable legal requirements.</t>
        </r>
      </text>
    </comment>
    <comment ref="P1911" authorId="0" shapeId="0" xr:uid="{921FD02E-2DF0-4767-B891-7765708A70D9}">
      <text>
        <r>
          <rPr>
            <sz val="12"/>
            <color indexed="81"/>
            <rFont val="Tahoma"/>
            <family val="2"/>
          </rPr>
          <t>If the facility does not have flammable chemicals, answer Not Applicable.</t>
        </r>
      </text>
    </comment>
    <comment ref="P1917" authorId="0" shapeId="0" xr:uid="{B21A4310-DDF7-44C8-99E5-D804C96A9728}">
      <text>
        <r>
          <rPr>
            <sz val="12"/>
            <color indexed="81"/>
            <rFont val="Tahoma"/>
            <family val="2"/>
          </rPr>
          <t>Consult applicable legal requirements. 
If there are no applicable legal requirements, answer No applicable legal requirements.</t>
        </r>
      </text>
    </comment>
    <comment ref="P1925" authorId="0" shapeId="0" xr:uid="{D7D32FE3-8CEA-4195-A94A-439D152E1CDD}">
      <text>
        <r>
          <rPr>
            <sz val="12"/>
            <color indexed="81"/>
            <rFont val="Tahoma"/>
            <family val="2"/>
          </rPr>
          <t>Answer Yes if ALL applicable legal requirements have been complied with. If any legal requirements have not been complied with, answer No. For example, if the facility has eye wash stations and sinks required by law but no showers, which are also required by law, answer No.
Consult applicable legal requirements.
If there are no applicable legal requirements, answer No applicable legal requirements.</t>
        </r>
      </text>
    </comment>
    <comment ref="P1933" authorId="0" shapeId="0" xr:uid="{4D340F59-9CAF-4D00-A96B-6DBAB575C4B1}">
      <text>
        <r>
          <rPr>
            <sz val="12"/>
            <color indexed="81"/>
            <rFont val="Tahoma"/>
            <family val="2"/>
          </rPr>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r>
      </text>
    </comment>
    <comment ref="P1949" authorId="0" shapeId="0" xr:uid="{5CB85260-92F9-4911-852F-072B5C87777B}">
      <text>
        <r>
          <rPr>
            <sz val="12"/>
            <color indexed="81"/>
            <rFont val="Tahoma"/>
            <family val="2"/>
          </rPr>
          <t xml:space="preserve">This question is specific to Cambodia only. Please consult the Law Overlay for more information on applicable legal requirements. </t>
        </r>
      </text>
    </comment>
    <comment ref="P1950" authorId="0" shapeId="0" xr:uid="{3185FF45-B4B6-4B69-88E4-D155F1BBF866}">
      <text>
        <r>
          <rPr>
            <sz val="12"/>
            <color indexed="81"/>
            <rFont val="Tahoma"/>
            <family val="2"/>
          </rPr>
          <t xml:space="preserve">This question is specific to Cambodia only. Please consult the Law Overlay for more information on applicable legal requirements. 
Answer Not Applicable if the facility has no chemical mixing rooms. </t>
        </r>
      </text>
    </comment>
    <comment ref="P1951" authorId="0" shapeId="0" xr:uid="{AB5D83A6-6DC7-435C-B475-19E337713D87}">
      <text>
        <r>
          <rPr>
            <sz val="12"/>
            <color indexed="81"/>
            <rFont val="Tahoma"/>
            <family val="2"/>
          </rPr>
          <t>Consult applicable legal requirements.
If there are no applicable legal requirements, answer No applicable legal requirements.</t>
        </r>
      </text>
    </comment>
    <comment ref="P1955" authorId="0" shapeId="0" xr:uid="{C622DD11-66B3-4008-A3C6-DED59861B4FE}">
      <text>
        <r>
          <rPr>
            <sz val="12"/>
            <color indexed="81"/>
            <rFont val="Tahoma"/>
            <family val="2"/>
          </rPr>
          <t xml:space="preserve">This question is specific to Vietnam only. Please consult the Law Overlay for more information on applicable legal requirements. </t>
        </r>
      </text>
    </comment>
    <comment ref="P1961" authorId="0" shapeId="0" xr:uid="{03B85FB6-1EBB-4546-92F1-677C293A65BB}">
      <text>
        <r>
          <rPr>
            <sz val="12"/>
            <color indexed="81"/>
            <rFont val="Tahoma"/>
            <family val="2"/>
          </rPr>
          <t>Consult applicable legal requirements before answering this question. 
If there are no applicable legal requirements, answer No applicable legal requirements.
If there were no pregnant or nursing workers present during the assessment period, answer Not applicable.</t>
        </r>
      </text>
    </comment>
    <comment ref="P1964" authorId="0" shapeId="0" xr:uid="{40B2231A-6A3C-4393-8665-1893D1D05FEB}">
      <text>
        <r>
          <rPr>
            <sz val="12"/>
            <color indexed="81"/>
            <rFont val="Tahoma"/>
            <family val="2"/>
          </rPr>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r>
      </text>
    </comment>
    <comment ref="P1966" authorId="0" shapeId="0" xr:uid="{793EA49A-43D9-4DCE-AA2C-2F07EE4213F1}">
      <text>
        <r>
          <rPr>
            <sz val="12"/>
            <color indexed="81"/>
            <rFont val="Tahoma"/>
            <family val="2"/>
          </rPr>
          <t xml:space="preserve">Consult applicable legal requirements. 
If there are no applicable legal requirements, answer No applicable legal requirements.
If workers do not require PPE answer Not Applicable. </t>
        </r>
      </text>
    </comment>
    <comment ref="P1970" authorId="0" shapeId="0" xr:uid="{C4C693C2-6E46-41C5-945D-CD97F233F8A7}">
      <text>
        <r>
          <rPr>
            <sz val="12"/>
            <color indexed="81"/>
            <rFont val="Tahoma"/>
            <family val="2"/>
          </rPr>
          <t>The intent of this option selection is to also understand if the facility takes into consideration the biological differences between women and men and that all PPE equipment and clothing are fit for purpose.</t>
        </r>
      </text>
    </comment>
    <comment ref="P1980" authorId="0" shapeId="0" xr:uid="{82CFC6B0-8BCA-4F14-93DE-1781F2B32B08}">
      <text>
        <r>
          <rPr>
            <sz val="12"/>
            <color indexed="81"/>
            <rFont val="Tahoma"/>
            <family val="2"/>
          </rPr>
          <t>Consult applicable legal requirements. 
If there are no applicable legal requirements, answer No applicable legal requirements.
If the facility does not have dangerous machinery/equipment, answer Not Applicable.</t>
        </r>
      </text>
    </comment>
    <comment ref="P1981" authorId="0" shapeId="0" xr:uid="{65536359-583F-432B-A93B-4630B415815E}">
      <text>
        <r>
          <rPr>
            <sz val="12"/>
            <color indexed="81"/>
            <rFont val="Tahoma"/>
            <family val="2"/>
          </rPr>
          <t>Consult applicable legal requirements. 
If there are no applicable legal requirements, answer No applicable legal requirements.
If the facility does not have special machines and equipment, answer Not Applicable.</t>
        </r>
      </text>
    </comment>
    <comment ref="P1982" authorId="0" shapeId="0" xr:uid="{F382ECD1-2651-475F-A0D2-08CA70DD3078}">
      <text>
        <r>
          <rPr>
            <sz val="12"/>
            <color indexed="81"/>
            <rFont val="Tahoma"/>
            <family val="2"/>
          </rPr>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r>
      </text>
    </comment>
    <comment ref="P1984" authorId="0" shapeId="0" xr:uid="{79F357EC-393A-4C49-BA93-BEEEB8F18ED8}">
      <text>
        <r>
          <rPr>
            <sz val="12"/>
            <color indexed="81"/>
            <rFont val="Tahoma"/>
            <family val="2"/>
          </rPr>
          <t>A lockout/tagout program includes, at minimum, regular, documented monitoring processes for lockout/tagout (LOTO) procedures, lockout/tagout equipment (e.g., tags, group lock boxes), and training procedures for all workers.</t>
        </r>
      </text>
    </comment>
    <comment ref="P1997" authorId="0" shapeId="0" xr:uid="{00AFCD93-F3E1-430A-A519-D4E2618074B7}">
      <text>
        <r>
          <rPr>
            <sz val="12"/>
            <color indexed="81"/>
            <rFont val="Tahoma"/>
            <family val="2"/>
          </rPr>
          <t>Consult applicable legal requirements. 
If there are no applicable legal requirements, answer No applicable legal requirements.</t>
        </r>
      </text>
    </comment>
    <comment ref="P2000" authorId="0" shapeId="0" xr:uid="{742C74E2-DD22-41A9-B6DD-7EAE56450B07}">
      <text>
        <r>
          <rPr>
            <sz val="12"/>
            <color indexed="81"/>
            <rFont val="Tahoma"/>
            <family val="2"/>
          </rPr>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r>
      </text>
    </comment>
    <comment ref="P2003" authorId="0" shapeId="0" xr:uid="{DDD8A40E-713F-4D0A-A8EC-2767BA9F9FC9}">
      <text>
        <r>
          <rPr>
            <sz val="12"/>
            <color indexed="81"/>
            <rFont val="Tahoma"/>
            <family val="2"/>
          </rPr>
          <t>If the facility does not have repetitive tasks, answer Not Applicable.</t>
        </r>
      </text>
    </comment>
    <comment ref="P2009" authorId="0" shapeId="0" xr:uid="{BE0501A7-E04C-453A-B012-4D5BC5A9382B}">
      <text>
        <r>
          <rPr>
            <sz val="12"/>
            <color indexed="81"/>
            <rFont val="Tahoma"/>
            <family val="2"/>
          </rPr>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r>
      </text>
    </comment>
    <comment ref="P2012" authorId="0" shapeId="0" xr:uid="{8920EBE6-DDA8-4A58-A70D-DEBEA0195466}">
      <text>
        <r>
          <rPr>
            <sz val="12"/>
            <color indexed="81"/>
            <rFont val="Tahoma"/>
            <family val="2"/>
          </rPr>
          <t>Hot work: Includes welding and allied processes, grinding, heat treating, thawing pipe, and similar applications producing or using a spark, flame, or heat that it is sufficient to start a fire. Also includes laboratory operations that are open flame in nature.</t>
        </r>
      </text>
    </comment>
    <comment ref="P2014" authorId="0" shapeId="0" xr:uid="{9DC2DA98-CEC1-4564-ACF1-F799B17B97FB}">
      <text>
        <r>
          <rPr>
            <sz val="12"/>
            <color indexed="81"/>
            <rFont val="Tahoma"/>
            <family val="2"/>
          </rPr>
          <t>Consult applicable legal requirements. 
If there are no applicable legal requirements, answer No applicable legal requirements.</t>
        </r>
      </text>
    </comment>
    <comment ref="P2029" authorId="0" shapeId="0" xr:uid="{30A5C888-B3FF-4183-BE4E-D786E5B765FB}">
      <text>
        <r>
          <rPr>
            <sz val="12"/>
            <color indexed="81"/>
            <rFont val="Tahoma"/>
            <family val="2"/>
          </rPr>
          <t>Consult applicable legal requirements. 
If there are no applicable legal requirements, answer No applicable legal requirements.
If there are no fuel storage tanks at the facility, answer Not Applicable.</t>
        </r>
      </text>
    </comment>
    <comment ref="P2050" authorId="0" shapeId="0" xr:uid="{3689C57C-E633-4D9B-A111-7D7152333370}">
      <text>
        <r>
          <rPr>
            <sz val="12"/>
            <color indexed="81"/>
            <rFont val="Tahoma"/>
            <family val="2"/>
          </rPr>
          <t>If the facility does not have electric forklift trucks, answer Not Applicable.</t>
        </r>
      </text>
    </comment>
    <comment ref="P2057" authorId="0" shapeId="0" xr:uid="{30F3DB99-D1E6-48D0-8F40-030A28C1DA20}">
      <text>
        <r>
          <rPr>
            <sz val="12"/>
            <color indexed="81"/>
            <rFont val="Tahoma"/>
            <family val="2"/>
          </rPr>
          <t>Consult applicable legal requirements. 
If there are no applicable legal requirements, answer No applicable legal requirements.</t>
        </r>
      </text>
    </comment>
    <comment ref="P2066" authorId="0" shapeId="0" xr:uid="{A0AB7A1E-CF95-41A6-A4A1-82125ABADD9C}">
      <text>
        <r>
          <rPr>
            <sz val="12"/>
            <color indexed="81"/>
            <rFont val="Tahoma"/>
            <family val="2"/>
          </rPr>
          <t>Switches/breakers are not labeled to indicate their purpose</t>
        </r>
      </text>
    </comment>
    <comment ref="P2067" authorId="0" shapeId="0" xr:uid="{F5627AE9-FCF3-438D-A125-E120425ED1EE}">
      <text>
        <r>
          <rPr>
            <sz val="12"/>
            <color indexed="81"/>
            <rFont val="Tahoma"/>
            <family val="2"/>
          </rPr>
          <t>Consult applicable legal requirements. 
If there are no applicable legal requirements, answer No applicable legal requirements.</t>
        </r>
      </text>
    </comment>
    <comment ref="P2072" authorId="0" shapeId="0" xr:uid="{2F3CD4D1-49AC-483E-91BE-4E1182F6EBC8}">
      <text>
        <r>
          <rPr>
            <sz val="12"/>
            <color indexed="81"/>
            <rFont val="Tahoma"/>
            <family val="2"/>
          </rPr>
          <t>Electrical contacts are exposed (e.g. loose wires, or frayed cables)</t>
        </r>
      </text>
    </comment>
    <comment ref="P2079" authorId="0" shapeId="0" xr:uid="{47E8F0B8-71F9-4A08-B54E-1F6172C1ED6B}">
      <text>
        <r>
          <rPr>
            <sz val="12"/>
            <color indexed="81"/>
            <rFont val="Tahoma"/>
            <family val="2"/>
          </rPr>
          <t>Electric wires are in good condition (e.g., no burnt insulation)</t>
        </r>
      </text>
    </comment>
    <comment ref="P2080" authorId="0" shapeId="0" xr:uid="{8F1567B4-18E0-4423-AD03-B30492D3E809}">
      <text>
        <r>
          <rPr>
            <sz val="12"/>
            <color indexed="81"/>
            <rFont val="Tahoma"/>
            <family val="2"/>
          </rPr>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r>
      </text>
    </comment>
    <comment ref="P2081" authorId="0" shapeId="0" xr:uid="{F408150F-39A2-476D-85BE-FC6F8C31FC0A}">
      <text>
        <r>
          <rPr>
            <sz val="12"/>
            <color indexed="81"/>
            <rFont val="Tahoma"/>
            <family val="2"/>
          </rPr>
          <t>This includes also Ground Fault Circuit Interruption (GFCI) for wet locations.</t>
        </r>
      </text>
    </comment>
    <comment ref="P2082" authorId="0" shapeId="0" xr:uid="{40CDAF78-ABCA-454B-909C-C6ECB428A895}">
      <text>
        <r>
          <rPr>
            <sz val="12"/>
            <color indexed="81"/>
            <rFont val="Tahoma"/>
            <family val="2"/>
          </rPr>
          <t>Consult applicable legal requirements. 
If there are no applicable legal requirements, answer No applicable legal requirements.</t>
        </r>
      </text>
    </comment>
    <comment ref="P2086" authorId="0" shapeId="0" xr:uid="{34EEB399-E14C-457E-ABAA-8D4FD3BEF552}">
      <text>
        <r>
          <rPr>
            <sz val="12"/>
            <color indexed="81"/>
            <rFont val="Tahoma"/>
            <family val="2"/>
          </rPr>
          <t>Consult applicable legal requirements. 
If there are no applicable legal requirements, answer No applicable legal requirements.</t>
        </r>
      </text>
    </comment>
    <comment ref="P2088" authorId="0" shapeId="0" xr:uid="{8A8C2E77-BB88-46F2-A069-DB22FE23CEA5}">
      <text>
        <r>
          <rPr>
            <sz val="12"/>
            <color indexed="81"/>
            <rFont val="Tahoma"/>
            <family val="2"/>
          </rPr>
          <t xml:space="preserve">If equipment is energized or live (electricity is flowing through the machine, it is in standby mode or it is on) while maintenance is going on, answer Yes. </t>
        </r>
      </text>
    </comment>
    <comment ref="P2091" authorId="0" shapeId="0" xr:uid="{F7680409-01AF-451F-8679-E9510E64F886}">
      <text>
        <r>
          <rPr>
            <sz val="12"/>
            <color indexed="81"/>
            <rFont val="Tahoma"/>
            <family val="2"/>
          </rPr>
          <t>Consult applicable legal requirements. 
If there are no applicable legal requirements, answer No applicable legal requirements.
If the facility does not have applicable equipment, answer Not Applicable.</t>
        </r>
      </text>
    </comment>
    <comment ref="P2092" authorId="0" shapeId="0" xr:uid="{3D497E98-CFD3-471C-85EA-8B0A477A0F9F}">
      <text>
        <r>
          <rPr>
            <sz val="12"/>
            <color indexed="81"/>
            <rFont val="Tahoma"/>
            <family val="2"/>
          </rPr>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r>
      </text>
    </comment>
    <comment ref="P2096" authorId="0" shapeId="0" xr:uid="{D1B55D0A-60EF-44EE-9829-B6498723C812}">
      <text>
        <r>
          <rPr>
            <sz val="12"/>
            <color indexed="81"/>
            <rFont val="Tahoma"/>
            <family val="2"/>
          </rPr>
          <t>If the facility does not have high voltage areas/ generator areas, answer Not Applicable.</t>
        </r>
      </text>
    </comment>
    <comment ref="P2097" authorId="0" shapeId="0" xr:uid="{EC840DA1-74A8-4F6F-AA2E-28561E430CCD}">
      <text>
        <r>
          <rPr>
            <sz val="12"/>
            <color indexed="81"/>
            <rFont val="Tahoma"/>
            <family val="2"/>
          </rPr>
          <t>If the facility does not have high voltage areas, answer Not Applicable.</t>
        </r>
      </text>
    </comment>
    <comment ref="P2101" authorId="0" shapeId="0" xr:uid="{643A4DE3-1317-4BF8-AEFE-6DA2410F5A86}">
      <text>
        <r>
          <rPr>
            <sz val="12"/>
            <color indexed="81"/>
            <rFont val="Tahoma"/>
            <family val="2"/>
          </rPr>
          <t>Consult applicable legal requirements before answering this question. 
If there are no applicable legal requirements, answer No applicable legal requirements.</t>
        </r>
      </text>
    </comment>
    <comment ref="P2105" authorId="0" shapeId="0" xr:uid="{BABBF4DA-2D78-401F-B0A7-420FFAF0900E}">
      <text>
        <r>
          <rPr>
            <sz val="12"/>
            <color indexed="81"/>
            <rFont val="Tahoma"/>
            <family val="2"/>
          </rPr>
          <t>Consult applicable legal requirements before answering this question. 
If there are no applicable legal requirements, answer No applicable legal requirements.</t>
        </r>
      </text>
    </comment>
    <comment ref="P2106" authorId="0" shapeId="0" xr:uid="{4F8A2838-9E3D-410C-8541-F877080F59B7}">
      <text>
        <r>
          <rPr>
            <sz val="12"/>
            <color indexed="81"/>
            <rFont val="Tahoma"/>
            <family val="2"/>
          </rPr>
          <t>If the facility does not have a back-up emergency power system, answer Not Applicable.</t>
        </r>
      </text>
    </comment>
    <comment ref="P2109" authorId="0" shapeId="0" xr:uid="{385D36FD-DD42-4CF0-99BE-D57AE0FB2E7C}">
      <text>
        <r>
          <rPr>
            <sz val="12"/>
            <color indexed="81"/>
            <rFont val="Tahoma"/>
            <family val="2"/>
          </rPr>
          <t>If the facility does not have compressors/generators, answer Not Applicable.</t>
        </r>
      </text>
    </comment>
    <comment ref="P2113" authorId="0" shapeId="0" xr:uid="{5B64C00A-3764-4950-A6E2-5B52277FD32A}">
      <text>
        <r>
          <rPr>
            <sz val="12"/>
            <color indexed="81"/>
            <rFont val="Tahoma"/>
            <family val="2"/>
          </rPr>
          <t>Consult applicable legal requirements before answering this question. 
If there are no applicable legal requirements, answer No applicable legal requirements.</t>
        </r>
      </text>
    </comment>
    <comment ref="P2114" authorId="0" shapeId="0" xr:uid="{3B91038F-9A59-4F89-908A-8E96E1001A68}">
      <text>
        <r>
          <rPr>
            <sz val="12"/>
            <color indexed="81"/>
            <rFont val="Tahoma"/>
            <family val="2"/>
          </rPr>
          <t>Consult applicable legal requirements. 
If there are no applicable legal requirements, answer No applicable legal requirements.</t>
        </r>
      </text>
    </comment>
    <comment ref="P2115" authorId="0" shapeId="0" xr:uid="{9E931496-84EC-4EE1-88B9-033C8E29622B}">
      <text>
        <r>
          <rPr>
            <sz val="12"/>
            <color indexed="81"/>
            <rFont val="Tahoma"/>
            <family val="2"/>
          </rPr>
          <t>Consult applicable legal requirements. 
If there are no applicable legal requirements, answer No applicable legal requirements.</t>
        </r>
      </text>
    </comment>
    <comment ref="P2116" authorId="0" shapeId="0" xr:uid="{EC38CC89-3E29-4A96-8EC2-9C547A66B13B}">
      <text>
        <r>
          <rPr>
            <sz val="12"/>
            <color indexed="81"/>
            <rFont val="Tahoma"/>
            <family val="2"/>
          </rPr>
          <t>Consult applicable legal requirements. 
If there are no applicable legal requirements, answer No applicable legal requirements.</t>
        </r>
      </text>
    </comment>
    <comment ref="P2117" authorId="0" shapeId="0" xr:uid="{145E1404-5816-43FA-91B8-22287EF2DA8A}">
      <text>
        <r>
          <rPr>
            <sz val="12"/>
            <color indexed="81"/>
            <rFont val="Tahoma"/>
            <family val="2"/>
          </rPr>
          <t>Consult applicable legal requirements. 
This includes that first-aid training is provided to the number of workers as required by law. 
If there are no applicable legal requirements, answer No applicable legal requirements.</t>
        </r>
      </text>
    </comment>
    <comment ref="P2118" authorId="0" shapeId="0" xr:uid="{9C7ED2FC-5F24-4767-8278-A9B160310F87}">
      <text>
        <r>
          <rPr>
            <sz val="12"/>
            <color indexed="81"/>
            <rFont val="Tahoma"/>
            <family val="2"/>
          </rPr>
          <t>Consult applicable legal requirements. 
If there are no applicable legal requirements, answer No applicable legal requirements.</t>
        </r>
      </text>
    </comment>
    <comment ref="P2122" authorId="0" shapeId="0" xr:uid="{E1513B10-4706-4D4B-8EA0-C4C2B80BBCDD}">
      <text>
        <r>
          <rPr>
            <sz val="12"/>
            <color indexed="81"/>
            <rFont val="Tahoma"/>
            <family val="2"/>
          </rPr>
          <t>If the facility does not have workers performing high-risk activities, answer Not Applicable.</t>
        </r>
      </text>
    </comment>
    <comment ref="P2123" authorId="0" shapeId="0" xr:uid="{70BB1ACE-7352-43A2-A23E-EA39D2A7D69D}">
      <text>
        <r>
          <rPr>
            <sz val="12"/>
            <color indexed="81"/>
            <rFont val="Tahoma"/>
            <family val="2"/>
          </rPr>
          <t>This question covers all types of medical checks for all workers. 
Consult applicable legal requirements. 
If there are no applicable legal requirements, answer No applicable legal requirements.</t>
        </r>
      </text>
    </comment>
    <comment ref="P2124" authorId="0" shapeId="0" xr:uid="{6A0DBB69-3130-44E6-B6DE-17C531F713F8}">
      <text>
        <r>
          <rPr>
            <sz val="12"/>
            <color indexed="81"/>
            <rFont val="Tahoma"/>
            <family val="2"/>
          </rPr>
          <t>If the facility does not do health checks, answer Not Applicable.</t>
        </r>
      </text>
    </comment>
    <comment ref="P2127" authorId="0" shapeId="0" xr:uid="{F4592FFA-1CA0-4871-B46C-C20B8F5F5B5C}">
      <text>
        <r>
          <rPr>
            <sz val="12"/>
            <color indexed="81"/>
            <rFont val="Tahoma"/>
            <family val="2"/>
          </rPr>
          <t xml:space="preserve">Consult applicable legal requirements. 
If there are no applicable legal requirements, answer No applicable legal requirements.
If the facility does not have on-site medical facilities/clinic(s) and staff and it is not legally required, answer Not Applicable.
If the facility has a medical facility/clinic and/or staff but there are no applicable legal requirements for medical facilities/clinic and staff, answer No applicable legal requirements. </t>
        </r>
      </text>
    </comment>
    <comment ref="P2133" authorId="0" shapeId="0" xr:uid="{FF670CD2-6551-474E-9B8A-A3D13616CAFF}">
      <text>
        <r>
          <rPr>
            <sz val="12"/>
            <color indexed="81"/>
            <rFont val="Tahoma"/>
            <family val="2"/>
          </rPr>
          <t xml:space="preserve">Maternal health refers to the health of women during pregnancy, childbirth and the postpartum period. </t>
        </r>
      </text>
    </comment>
    <comment ref="P2138" authorId="0" shapeId="0" xr:uid="{B4A75C05-6306-4064-B971-4F3EB5C7CCEA}">
      <text>
        <r>
          <rPr>
            <sz val="12"/>
            <color indexed="81"/>
            <rFont val="Tahoma"/>
            <family val="2"/>
          </rPr>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r>
      </text>
    </comment>
    <comment ref="P2141" authorId="0" shapeId="0" xr:uid="{F6BBA1EC-CB72-4713-B85A-4941447F04D5}">
      <text>
        <r>
          <rPr>
            <sz val="12"/>
            <color indexed="81"/>
            <rFont val="Tahoma"/>
            <family val="2"/>
          </rPr>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r>
      </text>
    </comment>
    <comment ref="P2142" authorId="0" shapeId="0" xr:uid="{6E768CB0-5AA7-48CC-9826-B56222D5F4A2}">
      <text>
        <r>
          <rPr>
            <sz val="12"/>
            <color indexed="81"/>
            <rFont val="Tahoma"/>
            <family val="2"/>
          </rPr>
          <t xml:space="preserve">Contagious diseases are diseases that can easily spread throughout the worker population, e.g. through physical contact, objects touched by an infected worker, or airborne route. </t>
        </r>
      </text>
    </comment>
    <comment ref="P2143" authorId="0" shapeId="0" xr:uid="{FEE68452-01A0-4EC5-B7FC-7D2947DBDD9C}">
      <text>
        <r>
          <rPr>
            <sz val="12"/>
            <color indexed="81"/>
            <rFont val="Tahoma"/>
            <family val="2"/>
          </rPr>
          <t xml:space="preserve">This question is specific to Bangladesh only. Please consult the Law Overlay for more information on applicable legal requirements. </t>
        </r>
      </text>
    </comment>
    <comment ref="P2144" authorId="0" shapeId="0" xr:uid="{04C8B70B-799D-426D-BD75-FDCD5CDC3C69}">
      <text>
        <r>
          <rPr>
            <sz val="12"/>
            <color indexed="81"/>
            <rFont val="Tahoma"/>
            <family val="2"/>
          </rPr>
          <t xml:space="preserve">This question is specific to Bangladesh only. Please consult the Law Overlay for more information on applicable legal requirements. </t>
        </r>
      </text>
    </comment>
    <comment ref="P2153" authorId="0" shapeId="0" xr:uid="{414F8DE4-75EB-48EC-9D20-BD60D89276B5}">
      <text>
        <r>
          <rPr>
            <sz val="12"/>
            <color indexed="81"/>
            <rFont val="Tahoma"/>
            <family val="2"/>
          </rPr>
          <t>"Not applicable" means there is no risk of contagious diseases and no measures are necessary</t>
        </r>
      </text>
    </comment>
    <comment ref="P2154" authorId="0" shapeId="0" xr:uid="{99996BBD-D093-4CF5-A659-785CDC742710}">
      <text>
        <r>
          <rPr>
            <sz val="12"/>
            <color indexed="81"/>
            <rFont val="Tahoma"/>
            <family val="2"/>
          </rPr>
          <t>The facility has none of the above measures to prevent the spread of contagious diseases</t>
        </r>
      </text>
    </comment>
    <comment ref="P2157" authorId="0" shapeId="0" xr:uid="{DD759E51-650B-4553-AFC5-A3B9F1A571C0}">
      <text>
        <r>
          <rPr>
            <sz val="12"/>
            <color indexed="81"/>
            <rFont val="Tahoma"/>
            <family val="2"/>
          </rPr>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r>
      </text>
    </comment>
    <comment ref="P2159" authorId="0" shapeId="0" xr:uid="{62A4AC32-8CAB-427F-BDA0-CE9D510C9033}">
      <text>
        <r>
          <rPr>
            <sz val="12"/>
            <color indexed="81"/>
            <rFont val="Tahoma"/>
            <family val="2"/>
          </rPr>
          <t>Provide the number of work-related injuries that resulted in at least three days of absence from work.</t>
        </r>
      </text>
    </comment>
    <comment ref="P2160" authorId="0" shapeId="0" xr:uid="{DDE4C1C4-FE9D-492B-ABAE-25C358B1B700}">
      <text>
        <r>
          <rPr>
            <sz val="12"/>
            <color indexed="81"/>
            <rFont val="Tahoma"/>
            <family val="2"/>
          </rPr>
          <t>Provide the number of work-related injuries that resulted in less than 3 days of absence from work.</t>
        </r>
      </text>
    </comment>
    <comment ref="P2161" authorId="0" shapeId="0" xr:uid="{2582480C-9A2A-4C75-9A9B-82330942EDBF}">
      <text>
        <r>
          <rPr>
            <sz val="12"/>
            <color indexed="81"/>
            <rFont val="Tahoma"/>
            <family val="2"/>
          </rPr>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r>
      </text>
    </comment>
    <comment ref="P2162" authorId="0" shapeId="0" xr:uid="{8F343994-F1F3-4E31-9E9C-5E77A91146BB}">
      <text>
        <r>
          <rPr>
            <sz val="12"/>
            <color indexed="81"/>
            <rFont val="Tahoma"/>
            <family val="2"/>
          </rPr>
          <t>Include both minor and serious injuries that occurred during travel to and from work.</t>
        </r>
      </text>
    </comment>
    <comment ref="P2163" authorId="0" shapeId="0" xr:uid="{90102F60-FF3E-4B05-9B3D-801CCAC4C677}">
      <text>
        <r>
          <rPr>
            <sz val="12"/>
            <color indexed="81"/>
            <rFont val="Tahoma"/>
            <family val="2"/>
          </rPr>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r>
      </text>
    </comment>
    <comment ref="P2165" authorId="0" shapeId="0" xr:uid="{3EAA8C02-B8BA-400F-A1B9-BA86C30A110C}">
      <text>
        <r>
          <rPr>
            <sz val="12"/>
            <color indexed="81"/>
            <rFont val="Tahoma"/>
            <family val="2"/>
          </rPr>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r>
      </text>
    </comment>
    <comment ref="P2182" authorId="0" shapeId="0" xr:uid="{6F4BEB57-BD8D-4036-AFB7-8A0B33261861}">
      <text>
        <r>
          <rPr>
            <sz val="12"/>
            <color indexed="81"/>
            <rFont val="Tahoma"/>
            <family val="2"/>
          </rPr>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r>
      </text>
    </comment>
    <comment ref="P2183" authorId="0" shapeId="0" xr:uid="{05093063-1661-4BAB-977E-0C3438A58C87}">
      <text>
        <r>
          <rPr>
            <sz val="12"/>
            <color indexed="81"/>
            <rFont val="Tahoma"/>
            <family val="2"/>
          </rPr>
          <t>Housing means any type of accommodation that can consist of an entire residential building, or just one flat, apartment, or room. This question is linked to the Facility Profile question asking about on-site dormitories or off-site housing or dormitories managed by the facility.</t>
        </r>
      </text>
    </comment>
    <comment ref="P2184" authorId="0" shapeId="0" xr:uid="{E59C8EBA-51E2-4D2B-A6AB-15235114D1AC}">
      <text>
        <r>
          <rPr>
            <sz val="12"/>
            <color indexed="81"/>
            <rFont val="Tahoma"/>
            <family val="2"/>
          </rPr>
          <t>The housing/dormitory is not part of any work-related building (production facilities, warehouses, chemical storage, boiler rooms, etc.).</t>
        </r>
      </text>
    </comment>
    <comment ref="P2187" authorId="0" shapeId="0" xr:uid="{5010A1E3-1B09-4764-87C4-A62ED5C74560}">
      <text>
        <r>
          <rPr>
            <sz val="12"/>
            <color indexed="81"/>
            <rFont val="Tahoma"/>
            <family val="2"/>
          </rPr>
          <t>Consult applicable legal requirements. 
If there are no applicable legal requirements, answer No applicable legal requirements.</t>
        </r>
      </text>
    </comment>
    <comment ref="P2188" authorId="0" shapeId="0" xr:uid="{6EE32068-3307-49BB-AC9D-D9FD2421C819}">
      <text>
        <r>
          <rPr>
            <sz val="12"/>
            <color indexed="81"/>
            <rFont val="Tahoma"/>
            <family val="2"/>
          </rPr>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r>
      </text>
    </comment>
    <comment ref="P2189" authorId="0" shapeId="0" xr:uid="{255B0D6B-E93C-4DB5-A031-EE3A28027340}">
      <text>
        <r>
          <rPr>
            <sz val="12"/>
            <color indexed="81"/>
            <rFont val="Tahoma"/>
            <family val="2"/>
          </rPr>
          <t>Consult applicable legal requirements. 
If there are no applicable legal requirements, answer No applicable legal requirements.</t>
        </r>
      </text>
    </comment>
    <comment ref="P2190" authorId="0" shapeId="0" xr:uid="{6B1BB444-0E21-4D54-8F5E-21BA22528C61}">
      <text>
        <r>
          <rPr>
            <sz val="12"/>
            <color indexed="81"/>
            <rFont val="Tahoma"/>
            <family val="2"/>
          </rPr>
          <t>Consult applicable legal requirements. 
If there are no applicable legal requirements, answer No applicable legal requirements.</t>
        </r>
      </text>
    </comment>
    <comment ref="P2191" authorId="0" shapeId="0" xr:uid="{9B842FB5-6925-4BEA-8C37-8D79E94A3798}">
      <text>
        <r>
          <rPr>
            <sz val="12"/>
            <color indexed="81"/>
            <rFont val="Tahoma"/>
            <family val="2"/>
          </rPr>
          <t>Consult applicable legal requirements. 
If there are no applicable legal requirements, answer No applicable legal requirements.</t>
        </r>
      </text>
    </comment>
    <comment ref="P2192" authorId="0" shapeId="0" xr:uid="{7B44E5F8-A0DE-417B-BE24-CAC8B174A6F3}">
      <text>
        <r>
          <rPr>
            <sz val="12"/>
            <color indexed="81"/>
            <rFont val="Tahoma"/>
            <family val="2"/>
          </rPr>
          <t>Consult applicable legal requirements. 
If there are no applicable legal requirements, answer No applicable legal requirements.</t>
        </r>
      </text>
    </comment>
    <comment ref="P2193" authorId="0" shapeId="0" xr:uid="{0FF4D94F-0338-473A-851D-5D40350173E7}">
      <text>
        <r>
          <rPr>
            <sz val="12"/>
            <color indexed="81"/>
            <rFont val="Tahoma"/>
            <family val="2"/>
          </rPr>
          <t>Consult applicable legal requirements. 
If there are no applicable legal requirements, answer No applicable legal requirements.</t>
        </r>
      </text>
    </comment>
    <comment ref="P2194" authorId="0" shapeId="0" xr:uid="{FE0F876D-5B34-476F-85F9-E1014DAF3951}">
      <text>
        <r>
          <rPr>
            <sz val="12"/>
            <color indexed="81"/>
            <rFont val="Tahoma"/>
            <family val="2"/>
          </rPr>
          <t>Consult applicable legal requirements. 
If there are no applicable legal requirements, answer No applicable legal requirements.
If the facility does not have housing/dormitory cooking and storage facilities, answer Not Applicable.</t>
        </r>
      </text>
    </comment>
    <comment ref="P2195" authorId="0" shapeId="0" xr:uid="{31055DE9-4825-49B2-BB67-108F0DDE6AF1}">
      <text>
        <r>
          <rPr>
            <sz val="12"/>
            <color indexed="81"/>
            <rFont val="Tahoma"/>
            <family val="2"/>
          </rPr>
          <t xml:space="preserve">Workers are not subject to unreasonable disturbances from outside, and persons sharing housing/dormitory have at least a minimum degree of privacy between themselves. 
</t>
        </r>
      </text>
    </comment>
    <comment ref="P2196" authorId="0" shapeId="0" xr:uid="{9823252B-8B27-4606-8909-7AA52877C908}">
      <text>
        <r>
          <rPr>
            <sz val="12"/>
            <color indexed="81"/>
            <rFont val="Tahoma"/>
            <family val="2"/>
          </rPr>
          <t>Consult applicable legal requirements. 
If there are no applicable legal requirements, answer No applicable legal requirements.</t>
        </r>
      </text>
    </comment>
    <comment ref="P2197" authorId="0" shapeId="0" xr:uid="{2B902A85-2AA2-4D92-B47C-B0F4BECA0E05}">
      <text>
        <r>
          <rPr>
            <sz val="12"/>
            <color indexed="81"/>
            <rFont val="Tahoma"/>
            <family val="2"/>
          </rPr>
          <t>Consult applicable legal requirements. 
If there are no applicable legal requirements, answer No applicable legal requirements.</t>
        </r>
      </text>
    </comment>
    <comment ref="P2199" authorId="0" shapeId="0" xr:uid="{3AB1EBED-63D1-4409-858A-FD593A5D2FF4}">
      <text>
        <r>
          <rPr>
            <sz val="12"/>
            <color indexed="81"/>
            <rFont val="Tahoma"/>
            <family val="2"/>
          </rPr>
          <t>Consult applicable legal requirements. 
If there are no applicable legal requirements, answer No applicable legal requirements.</t>
        </r>
      </text>
    </comment>
    <comment ref="P2200" authorId="0" shapeId="0" xr:uid="{8F2F117E-987B-4F61-8925-4B8AB123447F}">
      <text>
        <r>
          <rPr>
            <sz val="12"/>
            <color indexed="81"/>
            <rFont val="Tahoma"/>
            <family val="2"/>
          </rPr>
          <t>Consult applicable legal requirements. 
If there are no applicable legal requirements, answer No applicable legal requirements.</t>
        </r>
      </text>
    </comment>
    <comment ref="P2201" authorId="0" shapeId="0" xr:uid="{0DDAFE71-4B4F-470D-958B-398F4B568D67}">
      <text>
        <r>
          <rPr>
            <sz val="12"/>
            <color indexed="81"/>
            <rFont val="Tahoma"/>
            <family val="2"/>
          </rPr>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r>
      </text>
    </comment>
    <comment ref="P2204" authorId="0" shapeId="0" xr:uid="{F4FD945B-AF58-4CA9-9E0B-3ABDC93578D9}">
      <text>
        <r>
          <rPr>
            <sz val="12"/>
            <color indexed="81"/>
            <rFont val="Tahoma"/>
            <family val="2"/>
          </rPr>
          <t>Consult applicable legal requirements. 
Only consider legal requirements not already covered above. 
If there are no applicable legal requirements, answer No applicable legal requirements.</t>
        </r>
      </text>
    </comment>
    <comment ref="P2208" authorId="0" shapeId="0" xr:uid="{52F72E43-22DA-4800-8D8F-DD150F1E1DE1}">
      <text>
        <r>
          <rPr>
            <sz val="12"/>
            <color indexed="81"/>
            <rFont val="Tahoma"/>
            <family val="2"/>
          </rPr>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Answer Not Applicable if the facility only has an eating area but not a canteen. 
Issues relating to fire/building safety should be reported under category: H&amp;S/Building Safety/Permits and Certificates</t>
        </r>
      </text>
    </comment>
    <comment ref="P2210" authorId="0" shapeId="0" xr:uid="{7F7F2050-BE1F-4C99-8A9B-B1F2944FB835}">
      <text>
        <r>
          <rPr>
            <sz val="12"/>
            <color indexed="81"/>
            <rFont val="Tahoma"/>
            <family val="2"/>
          </rPr>
          <t>The intent of this question is to assess if workers are eating in production spaces. 
This question can be answered Yes if the canteen is in the same building as production spaces, but it is separate from the production room/ area, e.g., on a different floor away from production or separated from production area by fire rated wall.</t>
        </r>
      </text>
    </comment>
    <comment ref="P2213" authorId="0" shapeId="0" xr:uid="{730D6E63-691D-4D7B-9A98-A47359613845}">
      <text>
        <r>
          <rPr>
            <sz val="12"/>
            <color indexed="81"/>
            <rFont val="Tahoma"/>
            <family val="2"/>
          </rPr>
          <t xml:space="preserve">Answer Not Applicable if the facility only has an eating area but not a canteen. </t>
        </r>
      </text>
    </comment>
    <comment ref="P2214" authorId="0" shapeId="0" xr:uid="{31B50E19-9ECE-4246-88A1-CAEA2377AA5F}">
      <text>
        <r>
          <rPr>
            <sz val="12"/>
            <color indexed="81"/>
            <rFont val="Tahoma"/>
            <family val="2"/>
          </rPr>
          <t xml:space="preserve">Answer Not Applicable if the facility only has an eating area but not a canteen. </t>
        </r>
      </text>
    </comment>
    <comment ref="P2215" authorId="0" shapeId="0" xr:uid="{73240EDB-7670-46E7-9E1D-65E3AE9DE06F}">
      <text>
        <r>
          <rPr>
            <sz val="12"/>
            <color indexed="81"/>
            <rFont val="Tahoma"/>
            <family val="2"/>
          </rPr>
          <t xml:space="preserve">Answer Not Applicable if the facility only has an eating area but not a canteen. </t>
        </r>
      </text>
    </comment>
    <comment ref="P2216" authorId="0" shapeId="0" xr:uid="{1A8BF7A7-B762-4592-BC30-D5D81B0AAF7F}">
      <text>
        <r>
          <rPr>
            <sz val="12"/>
            <color indexed="81"/>
            <rFont val="Tahoma"/>
            <family val="2"/>
          </rPr>
          <t xml:space="preserve">Consult applicable legal requirements before answering this question. 
If there are no applicable legal requirements, answer No applicable legal requirements.
Answer Not Applicable if the facility only has an eating area but not a canteen. </t>
        </r>
      </text>
    </comment>
    <comment ref="P2221" authorId="0" shapeId="0" xr:uid="{56ACDCC0-F31A-4F0B-8637-A6C508BDBD76}">
      <text>
        <r>
          <rPr>
            <sz val="12"/>
            <color indexed="81"/>
            <rFont val="Tahoma"/>
            <family val="2"/>
          </rPr>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r>
      </text>
    </comment>
    <comment ref="P2228" authorId="0" shapeId="0" xr:uid="{334C771D-7D0E-44B7-B687-551270E646BB}">
      <text>
        <r>
          <rPr>
            <sz val="12"/>
            <color indexed="81"/>
            <rFont val="Tahoma"/>
            <family val="2"/>
          </rPr>
          <t xml:space="preserve">The intent of this option selection is to understand if the facility has taken the needs of the workers into account when determining the size and capacity of the on-site childcare facility. </t>
        </r>
      </text>
    </comment>
    <comment ref="P2238" authorId="0" shapeId="0" xr:uid="{146454FC-FC7D-47ED-B540-788D847F3F4F}">
      <text>
        <r>
          <rPr>
            <sz val="12"/>
            <color indexed="81"/>
            <rFont val="Tahoma"/>
            <family val="2"/>
          </rPr>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r>
      </text>
    </comment>
    <comment ref="P2242" authorId="0" shapeId="0" xr:uid="{1BF863F8-1618-4E6F-B643-197473F57926}">
      <text>
        <r>
          <rPr>
            <sz val="12"/>
            <color indexed="81"/>
            <rFont val="Tahoma"/>
            <family val="2"/>
          </rPr>
          <t>Consult applicable legal requirements.
If there are no applicable legal requirements, answer No applicable legal requirements.</t>
        </r>
      </text>
    </comment>
    <comment ref="P2243" authorId="0" shapeId="0" xr:uid="{F64931F8-B08E-4E75-8F1A-CBDBB2D405EB}">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r>
      </text>
    </comment>
    <comment ref="P2247" authorId="0" shapeId="0" xr:uid="{1CCE230C-4D77-4AD5-ACF4-E1CC1BCE703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2260" authorId="0" shapeId="0" xr:uid="{113E4FEC-5A49-4A1F-88E0-60C22E91297D}">
      <text>
        <r>
          <rPr>
            <sz val="12"/>
            <color indexed="81"/>
            <rFont val="Tahoma"/>
            <family val="2"/>
          </rPr>
          <t xml:space="preserve">There may be different notice periods for different types of workers. Please enter the highest number of days of notice applicable at your facility. </t>
        </r>
      </text>
    </comment>
    <comment ref="P2263" authorId="0" shapeId="0" xr:uid="{E3647D5F-A8FB-4A81-A0C8-B09E9AA998EA}">
      <text>
        <r>
          <rPr>
            <sz val="12"/>
            <color indexed="81"/>
            <rFont val="Tahoma"/>
            <family val="2"/>
          </rPr>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r>
      </text>
    </comment>
    <comment ref="P2266" authorId="0" shapeId="0" xr:uid="{79E99659-66B5-458C-8AF6-6DF5667C119A}">
      <text>
        <r>
          <rPr>
            <sz val="12"/>
            <color indexed="81"/>
            <rFont val="Tahoma"/>
            <family val="2"/>
          </rPr>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r>
      </text>
    </comment>
    <comment ref="P2269" authorId="0" shapeId="0" xr:uid="{F57AA6F8-EB98-4613-B212-03F1371E06D9}">
      <text>
        <r>
          <rPr>
            <sz val="12"/>
            <color indexed="81"/>
            <rFont val="Tahoma"/>
            <family val="2"/>
          </rPr>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r>
      </text>
    </comment>
    <comment ref="P2273" authorId="0" shapeId="0" xr:uid="{779C9457-497E-4679-80A1-B68CF308DCCF}">
      <text>
        <r>
          <rPr>
            <sz val="12"/>
            <color indexed="81"/>
            <rFont val="Tahoma"/>
            <family val="2"/>
          </rPr>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r>
      </text>
    </comment>
    <comment ref="P2277" authorId="0" shapeId="0" xr:uid="{287BD2F1-3198-412C-9ADC-B5BCBF48E41F}">
      <text>
        <r>
          <rPr>
            <sz val="12"/>
            <color indexed="81"/>
            <rFont val="Tahoma"/>
            <family val="2"/>
          </rPr>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r>
      </text>
    </comment>
    <comment ref="P2280" authorId="0" shapeId="0" xr:uid="{F4783145-AD2E-451F-848F-D993174ECDB2}">
      <text>
        <r>
          <rPr>
            <sz val="12"/>
            <color indexed="81"/>
            <rFont val="Tahoma"/>
            <family val="2"/>
          </rPr>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r>
      </text>
    </comment>
    <comment ref="P2283" authorId="0" shapeId="0" xr:uid="{B08295C8-A579-44FE-B1BD-79AC80474FF6}">
      <text>
        <r>
          <rPr>
            <sz val="12"/>
            <color indexed="81"/>
            <rFont val="Tahoma"/>
            <family val="2"/>
          </rPr>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r>
      </text>
    </comment>
    <comment ref="P2286" authorId="0" shapeId="0" xr:uid="{CEB0CFE6-FE5A-4F10-9ABB-F39B49D6C441}">
      <text>
        <r>
          <rPr>
            <sz val="12"/>
            <color indexed="81"/>
            <rFont val="Tahoma"/>
            <family val="2"/>
          </rPr>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r>
      </text>
    </comment>
    <comment ref="P2289" authorId="0" shapeId="0" xr:uid="{615D7B2F-DAB6-474A-81FC-03A934A51C7E}">
      <text>
        <r>
          <rPr>
            <sz val="12"/>
            <color indexed="81"/>
            <rFont val="Tahoma"/>
            <family val="2"/>
          </rPr>
          <t>Consult applicable legal requirements before answering this question. 
If there are no applicable legal requirements, answer No applicable legal requirements.</t>
        </r>
      </text>
    </comment>
    <comment ref="P2292" authorId="0" shapeId="0" xr:uid="{FBF01628-6C5C-4C7D-8202-B60D7D02F8DB}">
      <text>
        <r>
          <rPr>
            <sz val="12"/>
            <color indexed="81"/>
            <rFont val="Tahoma"/>
            <family val="2"/>
          </rPr>
          <t>Consult applicable legal requirements before answering this question. 
If there are no applicable legal requirements, answer No applicable legal requirements. 
Select this item if any workers were not paid any of their termination payments on time, in line with legal requirements</t>
        </r>
      </text>
    </comment>
    <comment ref="P2295" authorId="0" shapeId="0" xr:uid="{C7EA3B35-B1C9-422C-8809-AC3FD8CA0289}">
      <text>
        <r>
          <rPr>
            <sz val="12"/>
            <color indexed="81"/>
            <rFont val="Tahoma"/>
            <family val="2"/>
          </rPr>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r>
      </text>
    </comment>
    <comment ref="P2298" authorId="0" shapeId="0" xr:uid="{007E5F39-4C78-4F08-BA54-B6B75827A4FF}">
      <text>
        <r>
          <rPr>
            <sz val="12"/>
            <color indexed="81"/>
            <rFont val="Tahoma"/>
            <family val="2"/>
          </rPr>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r>
      </text>
    </comment>
    <comment ref="P2301" authorId="0" shapeId="0" xr:uid="{D4E472DB-017A-4043-8CF5-6A1AF92BC23C}">
      <text>
        <r>
          <rPr>
            <sz val="12"/>
            <color indexed="81"/>
            <rFont val="Tahoma"/>
            <family val="2"/>
          </rPr>
          <t>Refers to final decisions, orders or awards (not subject to appeal) by administrative bodies, courts, tribunals or arbitrators on unjust termination appeals by workers.</t>
        </r>
      </text>
    </comment>
    <comment ref="P2304" authorId="0" shapeId="0" xr:uid="{2227F05F-81DD-49F8-9FDE-4A7D7EF94E62}">
      <text>
        <r>
          <rPr>
            <sz val="12"/>
            <color indexed="81"/>
            <rFont val="Tahoma"/>
            <family val="2"/>
          </rPr>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r>
      </text>
    </comment>
    <comment ref="P2305" authorId="0" shapeId="0" xr:uid="{E55772BA-24E5-4FC0-9E6F-3677498119D9}">
      <text>
        <r>
          <rPr>
            <sz val="12"/>
            <color indexed="81"/>
            <rFont val="Tahoma"/>
            <family val="2"/>
          </rPr>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r>
      </text>
    </comment>
    <comment ref="P2312" authorId="0" shapeId="0" xr:uid="{F2FA44D4-D9FD-435F-9983-DC3943BFF092}">
      <text>
        <r>
          <rPr>
            <sz val="12"/>
            <color indexed="81"/>
            <rFont val="Tahoma"/>
            <family val="2"/>
          </rPr>
          <t>Answer Yes if any of these elements are factored into decisions regarding termination, forced resignation, retrenchment or retirement.</t>
        </r>
      </text>
    </comment>
    <comment ref="P2314" authorId="0" shapeId="0" xr:uid="{F35B8D1B-4BA6-4817-8FE5-7E48B496A16D}">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2315" authorId="0" shapeId="0" xr:uid="{42B739AF-4875-49AB-BCFC-B5572AE7CBA7}">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2316" authorId="0" shapeId="0" xr:uid="{F1FE4883-820A-4287-8DFD-CB6F23249240}">
      <text>
        <r>
          <rPr>
            <sz val="12"/>
            <color indexed="81"/>
            <rFont val="Tahoma"/>
            <family val="2"/>
          </rPr>
          <t>Religion includes religious beliefs, or the absence of religious beliefs, religious expression, religious practices, as well as membership in religious groups.</t>
        </r>
      </text>
    </comment>
    <comment ref="P2317" authorId="0" shapeId="0" xr:uid="{A6345E80-EAA0-4BCA-8DCF-AD686DD6A452}">
      <text>
        <r>
          <rPr>
            <sz val="12"/>
            <color indexed="81"/>
            <rFont val="Tahoma"/>
            <family val="2"/>
          </rPr>
          <t>Political opinion includes party affiliation and participation in political activities, including demonstrating opposition to established political principles and opinions.</t>
        </r>
      </text>
    </comment>
    <comment ref="P2318" authorId="0" shapeId="0" xr:uid="{6ADC32D8-D61F-4611-AA75-9B8C9593DBAA}">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2319" authorId="0" shapeId="0" xr:uid="{7213A29A-6724-4B8F-A182-2E7E7292C05B}">
      <text>
        <r>
          <rPr>
            <sz val="12"/>
            <color indexed="81"/>
            <rFont val="Tahoma"/>
            <family val="2"/>
          </rPr>
          <t>Social origin refers to a person’s class, caste or socio-occupational category.</t>
        </r>
      </text>
    </comment>
    <comment ref="P2320" authorId="0" shapeId="0" xr:uid="{1B4014E1-5452-4C53-849D-6AC7065C9CED}">
      <text>
        <r>
          <rPr>
            <sz val="12"/>
            <color indexed="81"/>
            <rFont val="Tahoma"/>
            <family val="2"/>
          </rPr>
          <t>Disability refers to physical, mental, sensory and / or intellectual impairments.</t>
        </r>
      </text>
    </comment>
    <comment ref="P2321" authorId="0" shapeId="0" xr:uid="{1D5928C4-2651-426F-B5BB-3ADF63BA8C84}">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2322" authorId="0" shapeId="0" xr:uid="{BBB46786-3187-4352-8585-11C1CB001773}">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2323" authorId="0" shapeId="0" xr:uid="{0850A174-558A-4D64-A506-27AAB02D743C}">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2324" authorId="0" shapeId="0" xr:uid="{D89AA5CE-05D1-4309-B2CE-26CDD16AFB44}">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2325" authorId="0" shapeId="0" xr:uid="{1DDC281E-5F53-450D-8679-CFF6017ADEB0}">
      <text>
        <r>
          <rPr>
            <sz val="12"/>
            <color indexed="81"/>
            <rFont val="Tahoma"/>
            <family val="2"/>
          </rPr>
          <t>Age includes distinctions relating to older and/or younger workers (who are above the legal age for employment and below mandatory retirement age, if any). 
National legislation should be consulted to determine whether any such distinctions are permissible.</t>
        </r>
      </text>
    </comment>
    <comment ref="P2326" authorId="0" shapeId="0" xr:uid="{CD805D2E-F349-4F33-B901-26677C32A13B}">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2327" authorId="0" shapeId="0" xr:uid="{22FAF418-CDF4-4501-AD9E-5D96A56D0E3A}">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2328" authorId="0" shapeId="0" xr:uid="{C28F1914-96CD-4816-B415-AD653F5C43E5}">
      <text>
        <r>
          <rPr>
            <sz val="12"/>
            <color indexed="81"/>
            <rFont val="Tahoma"/>
            <family val="2"/>
          </rPr>
          <t>Other grounds could include, for example, illness (other than HIV/AIDS).</t>
        </r>
      </text>
    </comment>
    <comment ref="P2332" authorId="0" shapeId="0" xr:uid="{0DD69CF7-E639-42ED-8279-2346FFBBD66D}">
      <text>
        <r>
          <rPr>
            <sz val="12"/>
            <color indexed="81"/>
            <rFont val="Tahoma"/>
            <family val="2"/>
          </rPr>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r>
      </text>
    </comment>
    <comment ref="P2335" authorId="0" shapeId="0" xr:uid="{F749582E-5DBB-45D0-86E9-034C74FBED45}">
      <text>
        <r>
          <rPr>
            <sz val="12"/>
            <color indexed="81"/>
            <rFont val="Tahoma"/>
            <family val="2"/>
          </rPr>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r>
      </text>
    </comment>
    <comment ref="P2338" authorId="0" shapeId="0" xr:uid="{93E0DA18-3C5A-4855-95A3-E186DD62E672}">
      <text>
        <r>
          <rPr>
            <sz val="12"/>
            <color indexed="81"/>
            <rFont val="Tahoma"/>
            <family val="2"/>
          </rPr>
          <t>Consult applicable legal requirements.
If there are no applicable legal requirements, answer No applicable legal requirements.</t>
        </r>
      </text>
    </comment>
    <comment ref="P2342" authorId="0" shapeId="0" xr:uid="{609F895D-A909-4221-AB9D-0EA8C8C2205A}">
      <text>
        <r>
          <rPr>
            <sz val="12"/>
            <color indexed="81"/>
            <rFont val="Tahoma"/>
            <family val="2"/>
          </rPr>
          <t>Consult applicable legal requirements.
If there are no applicable legal requirements, answer No applicable legal requirements.</t>
        </r>
      </text>
    </comment>
    <comment ref="P2343" authorId="0" shapeId="0" xr:uid="{AC7F5B43-E1CB-4DD7-A80F-E6AF12E724D1}">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r>
      </text>
    </comment>
    <comment ref="P2347" authorId="0" shapeId="0" xr:uid="{0177C456-378D-4D6D-91C6-1BE438B03969}">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2357" authorId="0" shapeId="0" xr:uid="{B1742E5C-5D58-4E5A-A82E-F7C0DDD3033A}">
      <text>
        <r>
          <rPr>
            <sz val="12"/>
            <color indexed="81"/>
            <rFont val="Tahoma"/>
            <family val="2"/>
          </rPr>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r>
      </text>
    </comment>
    <comment ref="P2358" authorId="0" shapeId="0" xr:uid="{4BFDC8FD-49D9-4451-BBBC-37381F7A6169}">
      <text>
        <r>
          <rPr>
            <sz val="12"/>
            <color indexed="81"/>
            <rFont val="Tahoma"/>
            <family val="2"/>
          </rPr>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r>
      </text>
    </comment>
    <comment ref="P2360" authorId="0" shapeId="0" xr:uid="{39470FA0-069A-44D9-AC3F-D644667E952F}">
      <text>
        <r>
          <rPr>
            <sz val="12"/>
            <color indexed="81"/>
            <rFont val="Tahoma"/>
            <family val="2"/>
          </rPr>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r>
      </text>
    </comment>
    <comment ref="P2362" authorId="0" shapeId="0" xr:uid="{B8FB7BDA-7DDD-4982-B0A1-32F33A5E7BDD}">
      <text>
        <r>
          <rPr>
            <sz val="12"/>
            <color indexed="81"/>
            <rFont val="Tahoma"/>
            <family val="2"/>
          </rPr>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r>
      </text>
    </comment>
    <comment ref="P2365" authorId="0" shapeId="0" xr:uid="{46433C02-9578-4F5A-8C2E-3E6086DDA265}">
      <text>
        <r>
          <rPr>
            <sz val="12"/>
            <color indexed="81"/>
            <rFont val="Tahoma"/>
            <family val="2"/>
          </rPr>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r>
      </text>
    </comment>
    <comment ref="P2366" authorId="0" shapeId="0" xr:uid="{D02031A4-99A8-406B-93D1-4A99A9B9E476}">
      <text>
        <r>
          <rPr>
            <sz val="12"/>
            <color indexed="81"/>
            <rFont val="Tahoma"/>
            <family val="2"/>
          </rPr>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r>
      </text>
    </comment>
    <comment ref="P2368" authorId="0" shapeId="0" xr:uid="{7C2CDC05-7678-46E9-B65F-223235F1D657}">
      <text>
        <r>
          <rPr>
            <sz val="12"/>
            <color indexed="81"/>
            <rFont val="Tahoma"/>
            <family val="2"/>
          </rPr>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r>
      </text>
    </comment>
    <comment ref="P2378" authorId="0" shapeId="0" xr:uid="{F9CBC771-066F-4494-8B84-264C14B7D9A8}">
      <text>
        <r>
          <rPr>
            <sz val="12"/>
            <color indexed="81"/>
            <rFont val="Tahoma"/>
            <family val="2"/>
          </rPr>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r>
      </text>
    </comment>
    <comment ref="P2380" authorId="0" shapeId="0" xr:uid="{2439CA16-0FEF-4A42-9A04-332B7480FE88}">
      <text>
        <r>
          <rPr>
            <sz val="12"/>
            <color indexed="81"/>
            <rFont val="Tahoma"/>
            <family val="2"/>
          </rPr>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r>
      </text>
    </comment>
    <comment ref="P2382" authorId="0" shapeId="0" xr:uid="{BA92FC14-0A34-46D8-A647-AE4DB4DFFFA0}">
      <text>
        <r>
          <rPr>
            <sz val="12"/>
            <color indexed="81"/>
            <rFont val="Tahoma"/>
            <family val="2"/>
          </rPr>
          <t xml:space="preserve">The intent of this option selection is to understand if the facility has written policies and/or procedures in place on the topic of "Harassment and abuse". 
</t>
        </r>
      </text>
    </comment>
    <comment ref="P2384" authorId="0" shapeId="0" xr:uid="{57C31686-72C9-4C31-B963-09C9DBEFC800}">
      <text>
        <r>
          <rPr>
            <sz val="12"/>
            <color indexed="81"/>
            <rFont val="Tahoma"/>
            <family val="2"/>
          </rPr>
          <t>The intent of this option selection is to understand if the facility has written policies and/or procedures in place on the topic of "Discrimination".</t>
        </r>
      </text>
    </comment>
    <comment ref="P2386" authorId="0" shapeId="0" xr:uid="{8554757F-3B08-4627-BC97-123DB96A87DB}">
      <text>
        <r>
          <rPr>
            <sz val="12"/>
            <color indexed="81"/>
            <rFont val="Tahoma"/>
            <family val="2"/>
          </rPr>
          <t>The intent of this option selection is to understand if the facility has written policies and/or procedures in place on the topic of "Working hours".</t>
        </r>
      </text>
    </comment>
    <comment ref="P2388" authorId="0" shapeId="0" xr:uid="{E731A431-F477-4910-B77B-93FCA79FAE4C}">
      <text>
        <r>
          <rPr>
            <sz val="12"/>
            <color indexed="81"/>
            <rFont val="Tahoma"/>
            <family val="2"/>
          </rPr>
          <t>The intent of this option selection is to understand if the facility has written policies and/or procedures in place on the topic of "Wages and benefits".</t>
        </r>
      </text>
    </comment>
    <comment ref="P2390" authorId="0" shapeId="0" xr:uid="{F4E04AF2-DB76-471D-ABB5-DF901BA8357E}">
      <text>
        <r>
          <rPr>
            <sz val="12"/>
            <color indexed="81"/>
            <rFont val="Tahoma"/>
            <family val="2"/>
          </rPr>
          <t xml:space="preserve">The intent of this option selection is to understand if the facility has written policies and/or procedures in place on the topic of "Discipline". 
</t>
        </r>
      </text>
    </comment>
    <comment ref="P2392" authorId="0" shapeId="0" xr:uid="{DBDB4C60-5E40-4E25-A732-A2210F3ADE14}">
      <text>
        <r>
          <rPr>
            <sz val="12"/>
            <color indexed="81"/>
            <rFont val="Tahoma"/>
            <family val="2"/>
          </rPr>
          <t xml:space="preserve">The intent of this option selection is to understand if the facility has written policies and/or procedures in place on the topic of "Freedom of association and collective bargaining". 
</t>
        </r>
      </text>
    </comment>
    <comment ref="P2394" authorId="0" shapeId="0" xr:uid="{D4D645DC-8BE7-4196-9B0D-7402AE7B8D81}">
      <text>
        <r>
          <rPr>
            <sz val="12"/>
            <color indexed="81"/>
            <rFont val="Tahoma"/>
            <family val="2"/>
          </rPr>
          <t>The intent of this option selection is to understand if the facility has written policies and/or procedures in place on the topic of "Grievance systems".</t>
        </r>
      </text>
    </comment>
    <comment ref="P2396" authorId="0" shapeId="0" xr:uid="{23DD570F-6B9E-4527-9B56-B9215E71E370}">
      <text>
        <r>
          <rPr>
            <sz val="12"/>
            <color indexed="81"/>
            <rFont val="Tahoma"/>
            <family val="2"/>
          </rPr>
          <t>The intent of this option selection is to understand if the facility has written policies and/or procedures in place on the topic of "worker feedback".</t>
        </r>
      </text>
    </comment>
    <comment ref="P2398" authorId="0" shapeId="0" xr:uid="{AE0DEE11-9F8A-4ACC-A972-668B5E823DDB}">
      <text>
        <r>
          <rPr>
            <sz val="12"/>
            <color indexed="81"/>
            <rFont val="Tahoma"/>
            <family val="2"/>
          </rPr>
          <t>The intent of this option selection is to understand if the facility has written policies and/or procedures in place on the topic of "Health and safety".</t>
        </r>
      </text>
    </comment>
    <comment ref="P2400" authorId="0" shapeId="0" xr:uid="{A001CD2B-4181-4C4A-96F6-A70841563EBF}">
      <text>
        <r>
          <rPr>
            <sz val="12"/>
            <color indexed="81"/>
            <rFont val="Tahoma"/>
            <family val="2"/>
          </rPr>
          <t>The intent of this option selection is to understand if the facility has written policies and/or procedures in place on the topic of "Foreign migrant workers".</t>
        </r>
      </text>
    </comment>
    <comment ref="P2402" authorId="0" shapeId="0" xr:uid="{95049369-4C52-428A-A5AD-B311020D36B8}">
      <text>
        <r>
          <rPr>
            <sz val="12"/>
            <color indexed="81"/>
            <rFont val="Tahoma"/>
            <family val="2"/>
          </rPr>
          <t>The intent of this option selection is to understand if the facility has written policies and/or procedures in place on the topic of "Domestic migrant workers".</t>
        </r>
      </text>
    </comment>
    <comment ref="P2404" authorId="0" shapeId="0" xr:uid="{D6631FEA-C93C-453B-8B2C-27814498CAA6}">
      <text>
        <r>
          <rPr>
            <sz val="12"/>
            <color indexed="81"/>
            <rFont val="Tahoma"/>
            <family val="2"/>
          </rPr>
          <t>The intent of this option selection is to understand if the facility has written policies and/or procedures in place on the topic of "Homeworkers".</t>
        </r>
      </text>
    </comment>
    <comment ref="P2406" authorId="0" shapeId="0" xr:uid="{6531B4EB-BE31-43CC-BD56-AC5B25368EF1}">
      <text>
        <r>
          <rPr>
            <sz val="12"/>
            <color indexed="81"/>
            <rFont val="Tahoma"/>
            <family val="2"/>
          </rPr>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r>
      </text>
    </comment>
    <comment ref="P2408" authorId="0" shapeId="0" xr:uid="{34446719-A2D4-4348-8B96-3EBD95AC109A}">
      <text>
        <r>
          <rPr>
            <sz val="12"/>
            <color indexed="81"/>
            <rFont val="Tahoma"/>
            <family val="2"/>
          </rPr>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r>
      </text>
    </comment>
    <comment ref="P2410" authorId="0" shapeId="0" xr:uid="{923083E4-72A0-4363-B6F7-DD2127262441}">
      <text>
        <r>
          <rPr>
            <sz val="12"/>
            <color indexed="81"/>
            <rFont val="Tahoma"/>
            <family val="2"/>
          </rPr>
          <t>The intent of this option selection is to understand if the facility has written policies and/or procedures in place on the topic of "Bribery and Anti-Corruption".</t>
        </r>
      </text>
    </comment>
    <comment ref="P2415" authorId="0" shapeId="0" xr:uid="{0526FDDD-35C4-49BE-A3E0-0656AAA7C2FC}">
      <text>
        <r>
          <rPr>
            <sz val="12"/>
            <color indexed="81"/>
            <rFont val="Tahoma"/>
            <family val="2"/>
          </rPr>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r>
      </text>
    </comment>
    <comment ref="P2417" authorId="0" shapeId="0" xr:uid="{BC3C1C72-8B6A-4750-B13D-A26FA4F3FB1F}">
      <text>
        <r>
          <rPr>
            <sz val="12"/>
            <color indexed="81"/>
            <rFont val="Tahoma"/>
            <family val="2"/>
          </rPr>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r>
      </text>
    </comment>
    <comment ref="P2420" authorId="0" shapeId="0" xr:uid="{7EC0F9B8-500E-48E8-94B0-40C92566EC2F}">
      <text>
        <r>
          <rPr>
            <sz val="12"/>
            <color indexed="81"/>
            <rFont val="Tahoma"/>
            <family val="2"/>
          </rPr>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r>
      </text>
    </comment>
    <comment ref="P2421" authorId="0" shapeId="0" xr:uid="{00D77448-97E7-45D7-AE6F-5F6275A1BD6C}">
      <text>
        <r>
          <rPr>
            <sz val="12"/>
            <color indexed="81"/>
            <rFont val="Tahoma"/>
            <family val="2"/>
          </rPr>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r>
      </text>
    </comment>
    <comment ref="P2425" authorId="0" shapeId="0" xr:uid="{F3F970E1-1606-4486-B0AA-1F88E5ADB409}">
      <text>
        <r>
          <rPr>
            <sz val="12"/>
            <color indexed="81"/>
            <rFont val="Tahoma"/>
            <family val="2"/>
          </rPr>
          <t xml:space="preserve">The intent of this option selection is to understand if the facility has WRITTEN policies and/or procedures that specify the facility's view on forced labor. </t>
        </r>
      </text>
    </comment>
    <comment ref="P2432" authorId="0" shapeId="0" xr:uid="{8E9651D2-87D8-4E7A-8E9D-E7629CF48850}">
      <text>
        <r>
          <rPr>
            <sz val="12"/>
            <color indexed="81"/>
            <rFont val="Tahoma"/>
            <family val="2"/>
          </rPr>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r>
      </text>
    </comment>
    <comment ref="P2441" authorId="0" shapeId="0" xr:uid="{239B14A2-98BE-40C1-B33E-57173FE103EE}">
      <text>
        <r>
          <rPr>
            <sz val="12"/>
            <color indexed="81"/>
            <rFont val="Tahoma"/>
            <family val="2"/>
          </rPr>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r>
      </text>
    </comment>
    <comment ref="P2450" authorId="0" shapeId="0" xr:uid="{98CF2F83-BFD1-4A15-A253-CEF8E6676E73}">
      <text>
        <r>
          <rPr>
            <sz val="12"/>
            <color indexed="81"/>
            <rFont val="Tahoma"/>
            <family val="2"/>
          </rPr>
          <t xml:space="preserve">"National Extraction" refers to distinctions made on the basis of a person’s place of birth, ancestry or foreign origin; for instance, nationals who have acquired their citizenship by naturalization, and/or are a descendant. 
</t>
        </r>
      </text>
    </comment>
    <comment ref="P2451" authorId="0" shapeId="0" xr:uid="{945B6B3C-3219-4EEB-97F0-40219DA70598}">
      <text>
        <r>
          <rPr>
            <sz val="12"/>
            <color indexed="81"/>
            <rFont val="Tahoma"/>
            <family val="2"/>
          </rPr>
          <t>"Social Origin" refers to a person's social class, socio-occupational category and/or caste.</t>
        </r>
      </text>
    </comment>
    <comment ref="P2466" authorId="0" shapeId="0" xr:uid="{B26B8573-C76D-4634-8A61-A0873FB60F7B}">
      <text>
        <r>
          <rPr>
            <sz val="12"/>
            <color indexed="81"/>
            <rFont val="Tahoma"/>
            <family val="2"/>
          </rPr>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r>
      </text>
    </comment>
    <comment ref="P2467" authorId="0" shapeId="0" xr:uid="{9E08DBF2-0B64-4399-B8BB-EFC240FEB935}">
      <text>
        <r>
          <rPr>
            <sz val="12"/>
            <color indexed="81"/>
            <rFont val="Tahoma"/>
            <family val="2"/>
          </rPr>
          <t>Examples include illness (other than HIV/AIDS)</t>
        </r>
      </text>
    </comment>
    <comment ref="P2521" authorId="0" shapeId="0" xr:uid="{C368BABF-8D38-4CE4-A3BA-A16148AD808C}">
      <text>
        <r>
          <rPr>
            <sz val="12"/>
            <color indexed="81"/>
            <rFont val="Tahoma"/>
            <family val="2"/>
          </rPr>
          <t>General work environment refers to topics such as temperature and ventilation, noise levels, lighting, cleanliness sanitation, waste, toilets / restrooms, drinking water, etc. </t>
        </r>
      </text>
    </comment>
    <comment ref="P2522" authorId="0" shapeId="0" xr:uid="{C321F4C5-D123-4B7B-B3A7-709CD0CAAB53}">
      <text>
        <r>
          <rPr>
            <sz val="12"/>
            <color indexed="81"/>
            <rFont val="Tahoma"/>
            <family val="2"/>
          </rPr>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r>
      </text>
    </comment>
    <comment ref="P2524" authorId="0" shapeId="0" xr:uid="{E6540DFD-EA41-42DF-87F8-A65580DFD9A5}">
      <text>
        <r>
          <rPr>
            <sz val="12"/>
            <color indexed="81"/>
            <rFont val="Tahoma"/>
            <family val="2"/>
          </rPr>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r>
      </text>
    </comment>
    <comment ref="P2525" authorId="0" shapeId="0" xr:uid="{148EA8C0-00E9-4DEF-B7C2-186548BEECF4}">
      <text>
        <r>
          <rPr>
            <sz val="12"/>
            <color indexed="81"/>
            <rFont val="Tahoma"/>
            <family val="2"/>
          </rPr>
          <t xml:space="preserve">Chemicals/Hazardous substances refers to safety measures and practices in place regarding hazardous chemicals and substances used within the facility. 
Including topics such as storage, handling, gas cylinders, etc. 
</t>
        </r>
      </text>
    </comment>
    <comment ref="P2527" authorId="0" shapeId="0" xr:uid="{7900573B-AE94-4019-BA31-1C62869B73F2}">
      <text>
        <r>
          <rPr>
            <sz val="12"/>
            <color indexed="81"/>
            <rFont val="Tahoma"/>
            <family val="2"/>
          </rPr>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r>
      </text>
    </comment>
    <comment ref="P2529" authorId="0" shapeId="0" xr:uid="{A5886064-4D99-4CF6-95F6-889592D950D1}">
      <text>
        <r>
          <rPr>
            <sz val="12"/>
            <color indexed="81"/>
            <rFont val="Tahoma"/>
            <family val="2"/>
          </rPr>
          <t xml:space="preserve">Materials handling and storage refers to practices in place to protect workers against the health and safety impacts of improper storage or handling. 
Including topics such as storage, ladders, forklifts, etc. 
</t>
        </r>
      </text>
    </comment>
    <comment ref="P2531" authorId="0" shapeId="0" xr:uid="{EFC9CF31-C290-4AA2-8C37-ABDAC9F1F60F}">
      <text>
        <r>
          <rPr>
            <sz val="12"/>
            <color indexed="81"/>
            <rFont val="Tahoma"/>
            <family val="2"/>
          </rPr>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r>
      </text>
    </comment>
    <comment ref="P2532" authorId="0" shapeId="0" xr:uid="{0F04CA41-4C4E-4805-8C94-27822D1080A2}">
      <text>
        <r>
          <rPr>
            <sz val="12"/>
            <color indexed="81"/>
            <rFont val="Tahoma"/>
            <family val="2"/>
          </rPr>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r>
      </text>
    </comment>
    <comment ref="P2534" authorId="0" shapeId="0" xr:uid="{1BCE7078-497E-4512-BBB6-EF7120A98ED7}">
      <text>
        <r>
          <rPr>
            <sz val="12"/>
            <color indexed="81"/>
            <rFont val="Tahoma"/>
            <family val="2"/>
          </rPr>
          <t>Contractor safety refers to safety measures in place when subcontracting on-site activities to an individual or an entity.</t>
        </r>
      </text>
    </comment>
    <comment ref="P2535" authorId="0" shapeId="0" xr:uid="{D3F397F7-E07B-4511-B649-D9D5DA2D333A}">
      <text>
        <r>
          <rPr>
            <sz val="12"/>
            <color indexed="81"/>
            <rFont val="Tahoma"/>
            <family val="2"/>
          </rPr>
          <t>Dormitories refer to a designated space or premise on-site of the facility for housing of workers. 
This topic also covers off-site accommodations that are managed by the facility (i.e. hostels).</t>
        </r>
      </text>
    </comment>
    <comment ref="P2536" authorId="0" shapeId="0" xr:uid="{C04549E2-81C9-42BF-AC13-D104E061B4FB}">
      <text>
        <r>
          <rPr>
            <sz val="12"/>
            <color indexed="81"/>
            <rFont val="Tahoma"/>
            <family val="2"/>
          </rPr>
          <t>Canteens refer to a designated space, premise, or area of the facility for workers to take meal and rest breaks.</t>
        </r>
      </text>
    </comment>
    <comment ref="P2537" authorId="0" shapeId="0" xr:uid="{D2DAB479-497E-46BF-B639-70A84282F20B}">
      <text>
        <r>
          <rPr>
            <sz val="12"/>
            <color indexed="81"/>
            <rFont val="Tahoma"/>
            <family val="2"/>
          </rPr>
          <t>Childcare refers to an on-site space, premise, or area dedicated to childcare.</t>
        </r>
      </text>
    </comment>
    <comment ref="P2577" authorId="0" shapeId="0" xr:uid="{E9C1DBAE-10E7-45F7-911D-EE12C798AB7E}">
      <text>
        <r>
          <rPr>
            <sz val="12"/>
            <color indexed="81"/>
            <rFont val="Tahoma"/>
            <family val="2"/>
          </rPr>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578" authorId="0" shapeId="0" xr:uid="{9A1A81E3-E221-4AC7-A362-862E5AF8193B}">
      <text>
        <r>
          <rPr>
            <sz val="12"/>
            <color indexed="81"/>
            <rFont val="Tahoma"/>
            <family val="2"/>
          </rPr>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r>
      </text>
    </comment>
    <comment ref="P2579" authorId="0" shapeId="0" xr:uid="{5FEC0CD6-B322-48E2-B384-1044638FD880}">
      <text>
        <r>
          <rPr>
            <sz val="12"/>
            <color indexed="81"/>
            <rFont val="Tahoma"/>
            <family val="2"/>
          </rPr>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r>
      </text>
    </comment>
    <comment ref="P2580" authorId="0" shapeId="0" xr:uid="{CE00009A-6B30-4CBD-944C-38285838CF15}">
      <text>
        <r>
          <rPr>
            <sz val="12"/>
            <color indexed="81"/>
            <rFont val="Tahoma"/>
            <family val="2"/>
          </rPr>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581" authorId="0" shapeId="0" xr:uid="{8EF4613D-A956-465B-B7FB-174DC9B8385A}">
      <text>
        <r>
          <rPr>
            <sz val="12"/>
            <color indexed="81"/>
            <rFont val="Tahoma"/>
            <family val="2"/>
          </rPr>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r>
      </text>
    </comment>
    <comment ref="P2582" authorId="0" shapeId="0" xr:uid="{C3B95628-7BEC-409E-9BE5-2E20BEF930A7}">
      <text>
        <r>
          <rPr>
            <sz val="12"/>
            <color indexed="81"/>
            <rFont val="Tahoma"/>
            <family val="2"/>
          </rPr>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583" authorId="0" shapeId="0" xr:uid="{3AF29E0A-3C4B-4C2A-9E63-8314907A5804}">
      <text>
        <r>
          <rPr>
            <sz val="12"/>
            <color indexed="81"/>
            <rFont val="Tahoma"/>
            <family val="2"/>
          </rPr>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589" authorId="0" shapeId="0" xr:uid="{715B7477-1FD6-4BF6-8C41-DD0032D6B81D}">
      <text>
        <r>
          <rPr>
            <sz val="12"/>
            <color indexed="81"/>
            <rFont val="Tahoma"/>
            <family val="2"/>
          </rPr>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r>
      </text>
    </comment>
    <comment ref="P2594" authorId="0" shapeId="0" xr:uid="{16E66B20-5FF7-4151-8B19-721310CAE9A5}">
      <text>
        <r>
          <rPr>
            <sz val="12"/>
            <color indexed="81"/>
            <rFont val="Tahoma"/>
            <family val="2"/>
          </rPr>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r>
      </text>
    </comment>
    <comment ref="P2602" authorId="0" shapeId="0" xr:uid="{5DDB01B5-DAF7-41DE-8AF0-91A35A1FB036}">
      <text>
        <r>
          <rPr>
            <sz val="12"/>
            <color indexed="81"/>
            <rFont val="Tahoma"/>
            <family val="2"/>
          </rPr>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607" authorId="0" shapeId="0" xr:uid="{960EBA48-6EFE-47BC-B6B2-136ADD4973E4}">
      <text>
        <r>
          <rPr>
            <sz val="12"/>
            <color indexed="81"/>
            <rFont val="Tahoma"/>
            <family val="2"/>
          </rPr>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r>
      </text>
    </comment>
    <comment ref="P2608" authorId="0" shapeId="0" xr:uid="{80057DF2-D04B-450D-BFCA-22E4B8EFFC8F}">
      <text>
        <r>
          <rPr>
            <sz val="12"/>
            <color indexed="81"/>
            <rFont val="Tahoma"/>
            <family val="2"/>
          </rPr>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r>
      </text>
    </comment>
    <comment ref="P2610" authorId="0" shapeId="0" xr:uid="{F22A0225-DE50-4A23-B5B4-5A2AE11D44F6}">
      <text>
        <r>
          <rPr>
            <sz val="12"/>
            <color indexed="81"/>
            <rFont val="Tahoma"/>
            <family val="2"/>
          </rPr>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r>
      </text>
    </comment>
    <comment ref="P2612" authorId="0" shapeId="0" xr:uid="{DF0743A0-A64D-451F-9218-E745C6B74253}">
      <text>
        <r>
          <rPr>
            <sz val="12"/>
            <color indexed="81"/>
            <rFont val="Tahoma"/>
            <family val="2"/>
          </rPr>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r>
      </text>
    </comment>
    <comment ref="P2614" authorId="0" shapeId="0" xr:uid="{A19413B3-890E-4F2B-992B-C6FF8D1E85E0}">
      <text>
        <r>
          <rPr>
            <sz val="12"/>
            <color indexed="81"/>
            <rFont val="Tahoma"/>
            <family val="2"/>
          </rPr>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r>
      </text>
    </comment>
    <comment ref="P2616" authorId="0" shapeId="0" xr:uid="{5D7AC1A7-1A79-42E9-8E50-77CCCD5BDEC2}">
      <text>
        <r>
          <rPr>
            <sz val="12"/>
            <color indexed="81"/>
            <rFont val="Tahoma"/>
            <family val="2"/>
          </rPr>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r>
      </text>
    </comment>
    <comment ref="P2618" authorId="0" shapeId="0" xr:uid="{84ED84FA-3252-45CC-860C-96CACD57476F}">
      <text>
        <r>
          <rPr>
            <sz val="12"/>
            <color indexed="81"/>
            <rFont val="Tahoma"/>
            <family val="2"/>
          </rPr>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r>
      </text>
    </comment>
    <comment ref="P2620" authorId="0" shapeId="0" xr:uid="{94A7453F-7FA5-45D8-B897-BB60C8C93EAD}">
      <text>
        <r>
          <rPr>
            <sz val="12"/>
            <color indexed="81"/>
            <rFont val="Tahoma"/>
            <family val="2"/>
          </rPr>
          <t xml:space="preserve">The intent of this question is to understand if the facility has set targets or KPIs (key performance indicators) related to discipline. 
For example, the facility might set a target to increase workers/ awareness of disciplinary measures. </t>
        </r>
      </text>
    </comment>
    <comment ref="P2622" authorId="0" shapeId="0" xr:uid="{4B78A25F-A6AE-4E6A-8449-7B9FECC821C6}">
      <text>
        <r>
          <rPr>
            <sz val="12"/>
            <color indexed="81"/>
            <rFont val="Tahoma"/>
            <family val="2"/>
          </rPr>
          <t xml:space="preserve">The intent of this question is to understand if the facility has set targets or KPIs (key performance indicators) related to FOA/CB. 
For example, the facility might want to increase cooperation with unions and set out to implement measures to do so. </t>
        </r>
      </text>
    </comment>
    <comment ref="P2624" authorId="0" shapeId="0" xr:uid="{6245CA9A-28A8-4593-9788-2BA7234173CD}">
      <text>
        <r>
          <rPr>
            <sz val="12"/>
            <color indexed="81"/>
            <rFont val="Tahoma"/>
            <family val="2"/>
          </rPr>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r>
      </text>
    </comment>
    <comment ref="P2626" authorId="0" shapeId="0" xr:uid="{220E4463-1E1D-4211-9DAE-ADEC2AF0811F}">
      <text>
        <r>
          <rPr>
            <sz val="12"/>
            <color indexed="81"/>
            <rFont val="Tahoma"/>
            <family val="2"/>
          </rPr>
          <t xml:space="preserve">The intent of this question is to understand if the facility has set targets or KPIs (key performance indicators) related to grievance systems. 
For example, the facility might want to ensure all workers better understand the grievance mechanism. </t>
        </r>
      </text>
    </comment>
    <comment ref="P2628" authorId="0" shapeId="0" xr:uid="{BDD637B0-773F-4D0B-870C-E767C0AD5D36}">
      <text>
        <r>
          <rPr>
            <sz val="12"/>
            <color indexed="81"/>
            <rFont val="Tahoma"/>
            <family val="2"/>
          </rPr>
          <t xml:space="preserve">The intent of this question is to understand if the facility has set targets or KPIs (key performance indicators) related to health &amp; safety. 
For example, the facility might want to decrease the number of illnesses/ accidents at the facility. </t>
        </r>
      </text>
    </comment>
    <comment ref="P2630" authorId="0" shapeId="0" xr:uid="{2C793B14-1E9E-459D-A988-C420E9178E6D}">
      <text>
        <r>
          <rPr>
            <sz val="12"/>
            <color indexed="81"/>
            <rFont val="Tahoma"/>
            <family val="2"/>
          </rPr>
          <t xml:space="preserve">The intent of this question is to understand if the facility has set targets or KPIs (key performance indicators) related to foreign migrant workers. 
For example, the facility might want to increase presence of foreign migrant workers in committees. </t>
        </r>
      </text>
    </comment>
    <comment ref="P2632" authorId="0" shapeId="0" xr:uid="{D7087E7B-AD4B-4414-9FB2-5C36DDC627A6}">
      <text>
        <r>
          <rPr>
            <sz val="12"/>
            <color indexed="81"/>
            <rFont val="Tahoma"/>
            <family val="2"/>
          </rPr>
          <t xml:space="preserve">The intent of this question is to understand if the facility has set targets or KPIs (key performance indicators) related to domestic migrant workers. 
For example, the facility might want to increase presence of domestic migrant workers in committees. </t>
        </r>
      </text>
    </comment>
    <comment ref="P2634" authorId="0" shapeId="0" xr:uid="{6B4DCA2C-17EC-4C35-ADA1-75DE2F570E43}">
      <text>
        <r>
          <rPr>
            <sz val="12"/>
            <color indexed="81"/>
            <rFont val="Tahoma"/>
            <family val="2"/>
          </rPr>
          <t>The intent of this question is to understand if the facility has set targets or KPIs (key performance indicators) related to homeworkers. 
For example, the facility might want to increase worker satisfaction of homeworkers.</t>
        </r>
      </text>
    </comment>
    <comment ref="P2636" authorId="0" shapeId="0" xr:uid="{8ACFC490-1706-429B-916C-C4362C6EB35D}">
      <text>
        <r>
          <rPr>
            <sz val="12"/>
            <color indexed="81"/>
            <rFont val="Tahoma"/>
            <family val="2"/>
          </rPr>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r>
      </text>
    </comment>
    <comment ref="P2638" authorId="0" shapeId="0" xr:uid="{1DB928DB-5BB4-4B4E-816C-9B58099E9F8E}">
      <text>
        <r>
          <rPr>
            <sz val="12"/>
            <color indexed="81"/>
            <rFont val="Tahoma"/>
            <family val="2"/>
          </rPr>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r>
      </text>
    </comment>
    <comment ref="P2640" authorId="0" shapeId="0" xr:uid="{C4B1FE23-AA9D-4A43-9869-EF715EA54762}">
      <text>
        <r>
          <rPr>
            <sz val="12"/>
            <color indexed="81"/>
            <rFont val="Tahoma"/>
            <family val="2"/>
          </rPr>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r>
      </text>
    </comment>
    <comment ref="P2685" authorId="0" shapeId="0" xr:uid="{B7427FCA-A312-46BA-8B80-F8324E6EA074}">
      <text>
        <r>
          <rPr>
            <sz val="12"/>
            <color indexed="81"/>
            <rFont val="Tahoma"/>
            <family val="2"/>
          </rPr>
          <t>Individuals responsible for implementation may include human resources managers, operations managers, sourcing managers, line or shift supervisors, health and safety personnel, janitorial staff, security guards or other positions.</t>
        </r>
      </text>
    </comment>
    <comment ref="P2698" authorId="0" shapeId="0" xr:uid="{82A759EE-C34F-437D-B05A-9DAE57EC9FA1}">
      <text>
        <r>
          <rPr>
            <sz val="12"/>
            <color indexed="81"/>
            <rFont val="Tahoma"/>
            <family val="2"/>
          </rPr>
          <t>Senior management includes the facility general manager, the facility owner, Board of Directors, and members of the executive team such as vice presidents or directors.</t>
        </r>
      </text>
    </comment>
    <comment ref="P2729" authorId="0" shapeId="0" xr:uid="{7A714314-127E-4D65-BF8E-60BEDB1EB8C7}">
      <text>
        <r>
          <rPr>
            <sz val="12"/>
            <color indexed="81"/>
            <rFont val="Tahoma"/>
            <family val="2"/>
          </rPr>
          <t>Individuals responsible for implementation may include human resources managers, operations managers, sourcing managers, line or shift supervisors, health and safety personnel, janitorial staff, security guards or other positions.</t>
        </r>
      </text>
    </comment>
    <comment ref="P2759" authorId="0" shapeId="0" xr:uid="{68C6A3E4-D1F5-4C3A-AB8D-CE4156650515}">
      <text>
        <r>
          <rPr>
            <sz val="12"/>
            <color indexed="81"/>
            <rFont val="Tahoma"/>
            <family val="2"/>
          </rPr>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r>
      </text>
    </comment>
    <comment ref="P2790" authorId="0" shapeId="0" xr:uid="{4BFC83FE-E1F5-4965-B6F8-2E6CCD239412}">
      <text>
        <r>
          <rPr>
            <sz val="12"/>
            <color indexed="81"/>
            <rFont val="Tahoma"/>
            <family val="2"/>
          </rPr>
          <t>The intent of this option selection is to understand if communication and training is done in a language understood by workers. 
"A language understood by workers" refers to either the worker's native language or a language in which they are proficient.</t>
        </r>
      </text>
    </comment>
    <comment ref="P2853" authorId="0" shapeId="0" xr:uid="{252F1985-3663-408B-BAD6-BD587328490C}">
      <text>
        <r>
          <rPr>
            <sz val="12"/>
            <color indexed="81"/>
            <rFont val="Tahoma"/>
            <family val="2"/>
          </rPr>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854" authorId="0" shapeId="0" xr:uid="{60345076-131C-47FA-A02D-56787FE20185}">
      <text>
        <r>
          <rPr>
            <sz val="12"/>
            <color indexed="81"/>
            <rFont val="Tahoma"/>
            <family val="2"/>
          </rPr>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862" authorId="0" shapeId="0" xr:uid="{2E97E03E-BDDD-4AF4-8EC1-468E95D9FE83}">
      <text>
        <r>
          <rPr>
            <sz val="12"/>
            <color indexed="81"/>
            <rFont val="Tahoma"/>
            <family val="2"/>
          </rPr>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r>
      </text>
    </comment>
    <comment ref="P2863" authorId="0" shapeId="0" xr:uid="{AD8E5901-2898-4B85-972E-A579924047AB}">
      <text>
        <r>
          <rPr>
            <sz val="12"/>
            <color indexed="81"/>
            <rFont val="Tahoma"/>
            <family val="2"/>
          </rPr>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r>
      </text>
    </comment>
    <comment ref="P2949" authorId="0" shapeId="0" xr:uid="{6D56E0C1-1F4B-411F-AA36-C994A535F2E1}">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E2955" authorId="0" shapeId="0" xr:uid="{ECAA8A9B-7725-4021-AC70-E3AA473F6D18}">
      <text>
        <r>
          <rPr>
            <sz val="12"/>
            <color indexed="81"/>
            <rFont val="Tahoma"/>
            <family val="2"/>
          </rPr>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r>
      </text>
    </comment>
    <comment ref="P2963" authorId="0" shapeId="0" xr:uid="{2CA0667B-4AED-406F-A321-3B6BD66E572D}">
      <text>
        <r>
          <rPr>
            <sz val="12"/>
            <color indexed="81"/>
            <rFont val="Tahoma"/>
            <family val="2"/>
          </rPr>
          <t>A health education program does NOT include first aid training or medical kits. A program that teaches female workers about good menstrual hygiene is an example of an Above and Beyond program.</t>
        </r>
      </text>
    </comment>
    <comment ref="P2985" authorId="0" shapeId="0" xr:uid="{77488C0B-6801-49A0-B0CD-B6F3C9AA7811}">
      <text>
        <r>
          <rPr>
            <sz val="12"/>
            <color indexed="81"/>
            <rFont val="Tahoma"/>
            <family val="2"/>
          </rPr>
          <t>Care during pregnancy and after</t>
        </r>
      </text>
    </comment>
    <comment ref="P3001" authorId="0" shapeId="0" xr:uid="{FFEF9820-B333-4882-8348-9CFB575AC508}">
      <text>
        <r>
          <rPr>
            <sz val="12"/>
            <color indexed="81"/>
            <rFont val="Tahoma"/>
            <family val="2"/>
          </rPr>
          <t>Refers to any form of financial assistance (e.g. low interest loans) the facility provides or facilitates to help workers buy their own homes.</t>
        </r>
      </text>
    </comment>
    <comment ref="P3009" authorId="0" shapeId="0" xr:uid="{E02E1F7F-F703-4592-B7DA-C4D2682F2747}">
      <text>
        <r>
          <rPr>
            <sz val="12"/>
            <color indexed="81"/>
            <rFont val="Tahoma"/>
            <family val="2"/>
          </rPr>
          <t>For example, funding for on-site daycare, WaSH (water, sanitation and health) activities etc.
NOTE: This question is NOT referring to facility funds contributions that are REQUIRED by local law. 
It relates to voluntary fund contributions.</t>
        </r>
      </text>
    </comment>
    <comment ref="P3011" authorId="0" shapeId="0" xr:uid="{AFDF2233-3C1C-4286-A5B8-53517A76E91B}">
      <text>
        <r>
          <rPr>
            <sz val="12"/>
            <color indexed="81"/>
            <rFont val="Tahoma"/>
            <family val="2"/>
          </rPr>
          <t>For example, funding for on-site daycare, WaSH (water, sanitation and health) activities etc.
Fair Trade USA is an example of an "external program"
NOTE: This question is not referring to funds contributions that are required by local law.</t>
        </r>
      </text>
    </comment>
    <comment ref="P3019" authorId="0" shapeId="0" xr:uid="{94034490-8853-45AC-B94F-49AEA71E4B17}">
      <text>
        <r>
          <rPr>
            <sz val="12"/>
            <color indexed="81"/>
            <rFont val="Tahoma"/>
            <family val="2"/>
          </rPr>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To answer Yes, the facility must have calculated a living wage and attached evidence.</t>
        </r>
      </text>
    </comment>
    <comment ref="P3021" authorId="0" shapeId="0" xr:uid="{EE177959-CAFF-4E22-A6FA-D3465373F736}">
      <text>
        <r>
          <rPr>
            <sz val="12"/>
            <color indexed="81"/>
            <rFont val="Tahoma"/>
            <family val="2"/>
          </rPr>
          <t>"Prevailing Wage" refers to a wage that is higher or similar/comparable to wages in similar enterprises in the same sector and same area.</t>
        </r>
      </text>
    </comment>
    <comment ref="P3044" authorId="0" shapeId="0" xr:uid="{444FCE10-8CFB-42A0-8D44-45BBB6E0E7BE}">
      <text>
        <r>
          <rPr>
            <sz val="12"/>
            <color indexed="81"/>
            <rFont val="Tahoma"/>
            <family val="2"/>
          </rPr>
          <t xml:space="preserve">Example is on the job training. </t>
        </r>
      </text>
    </comment>
    <comment ref="P3046" authorId="0" shapeId="0" xr:uid="{AA7443D3-D02A-4812-81B3-B95A5B8E0A34}">
      <text>
        <r>
          <rPr>
            <sz val="12"/>
            <color indexed="81"/>
            <rFont val="Tahoma"/>
            <family val="2"/>
          </rPr>
          <t xml:space="preserve">Example is female manager at facility mentoring a female worker/ manager of the supplier. </t>
        </r>
      </text>
    </comment>
    <comment ref="P3048" authorId="0" shapeId="0" xr:uid="{3356B430-D38B-4121-B973-F04B27096C9E}">
      <text>
        <r>
          <rPr>
            <sz val="12"/>
            <color indexed="81"/>
            <rFont val="Tahoma"/>
            <family val="2"/>
          </rPr>
          <t xml:space="preserve">Example is a training course or class. </t>
        </r>
      </text>
    </comment>
    <comment ref="P3082" authorId="0" shapeId="0" xr:uid="{84B08F19-1436-45B1-9490-4F416C6E0BED}">
      <text>
        <r>
          <rPr>
            <sz val="12"/>
            <color indexed="81"/>
            <rFont val="Tahoma"/>
            <family val="2"/>
          </rPr>
          <t xml:space="preserve">The intent of this option selection is to understand if the facility has a strategy/policy for community investment that also considers social issues within the workforce that are present in the community as a whole and the root causes of these social issues. </t>
        </r>
      </text>
    </comment>
    <comment ref="P3086" authorId="0" shapeId="0" xr:uid="{1CBCD9C3-014F-41D9-939A-CABD4E5265DC}">
      <text>
        <r>
          <rPr>
            <sz val="12"/>
            <color indexed="81"/>
            <rFont val="Tahoma"/>
            <family val="2"/>
          </rPr>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r>
      </text>
    </comment>
    <comment ref="P3098" authorId="0" shapeId="0" xr:uid="{AB5DA3E2-087A-46CB-A246-8D55693AE3E1}">
      <text>
        <r>
          <rPr>
            <sz val="12"/>
            <color indexed="81"/>
            <rFont val="Tahoma"/>
            <family val="2"/>
          </rPr>
          <t>Engagement with key locally impacted stakeholders involves engagement with both women and men.</t>
        </r>
      </text>
    </comment>
    <comment ref="P3128" authorId="0" shapeId="0" xr:uid="{62426310-862B-4ECE-A3F6-D8B1446A457D}">
      <text>
        <r>
          <rPr>
            <sz val="12"/>
            <color indexed="81"/>
            <rFont val="Tahoma"/>
            <family val="2"/>
          </rPr>
          <t>If the facility has not made an investment in a new land during the assessment period, answer Not Applicable.</t>
        </r>
      </text>
    </comment>
    <comment ref="P3139" authorId="0" shapeId="0" xr:uid="{D7E20DEF-2C4C-4767-AE87-50080E3649D4}">
      <text>
        <r>
          <rPr>
            <sz val="12"/>
            <color indexed="81"/>
            <rFont val="Tahoma"/>
            <family val="2"/>
          </rPr>
          <t>Global Reporting Initiative: https://www.globalreporting.org/Pages/default.aspx</t>
        </r>
      </text>
    </comment>
    <comment ref="P3149" authorId="0" shapeId="0" xr:uid="{D27A202A-182E-4354-A132-2D3DF81F85EE}">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3156" authorId="0" shapeId="0" xr:uid="{1D7F8478-3513-4506-A413-5958992F425F}">
      <text>
        <r>
          <rPr>
            <sz val="12"/>
            <color indexed="81"/>
            <rFont val="Tahoma"/>
            <family val="2"/>
          </rPr>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r>
      </text>
    </comment>
    <comment ref="P3159" authorId="0" shapeId="0" xr:uid="{97B4B2C2-3A95-4C31-B762-70B0DC0FB084}">
      <text>
        <r>
          <rPr>
            <sz val="12"/>
            <color indexed="81"/>
            <rFont val="Tahoma"/>
            <family val="2"/>
          </rPr>
          <t>Start Date is the start date of onsite Verifier/Assessor activity. If no onsite activity took place then Start Date is the start date of virtual activity.</t>
        </r>
      </text>
    </comment>
    <comment ref="P3160" authorId="0" shapeId="0" xr:uid="{F5C57B50-E8E1-48DD-ADA6-140D79FB2CF6}">
      <text>
        <r>
          <rPr>
            <sz val="12"/>
            <color indexed="81"/>
            <rFont val="Tahoma"/>
            <family val="2"/>
          </rPr>
          <t>End Date is the end date of Verifier/Assessor onsite activity. If no onsite activity took place then End Date is the end date of virtual activity.</t>
        </r>
      </text>
    </comment>
    <comment ref="P3163" authorId="0" shapeId="0" xr:uid="{4DD4FD66-E9DE-4E91-A5AA-57BF84292C03}">
      <text>
        <r>
          <rPr>
            <sz val="12"/>
            <color indexed="81"/>
            <rFont val="Tahoma"/>
            <family val="2"/>
          </rPr>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r>
      </text>
    </comment>
    <comment ref="P3165" authorId="0" shapeId="0" xr:uid="{63B44C0E-0E09-4B48-A480-22AC284A8FAA}">
      <text>
        <r>
          <rPr>
            <sz val="12"/>
            <color indexed="81"/>
            <rFont val="Tahoma"/>
            <family val="2"/>
          </rPr>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r>
      </text>
    </comment>
    <comment ref="P3166" authorId="0" shapeId="0" xr:uid="{98422C39-4A18-4603-9E68-697FB6CC41FC}">
      <text>
        <r>
          <rPr>
            <sz val="12"/>
            <color indexed="81"/>
            <rFont val="Tahoma"/>
            <family val="2"/>
          </rPr>
          <t xml:space="preserve">"On site" means physically on site at the facility or virtually on site conducting verification/assessment activity. </t>
        </r>
      </text>
    </comment>
    <comment ref="P3174" authorId="0" shapeId="0" xr:uid="{5448658D-3E73-4791-AC6A-CB009C74DF5D}">
      <text>
        <r>
          <rPr>
            <sz val="12"/>
            <color indexed="81"/>
            <rFont val="Tahoma"/>
            <family val="2"/>
          </rPr>
          <t>For Assessors: Initials and DOB e.g., AM-09051981</t>
        </r>
      </text>
    </comment>
    <comment ref="P3177" authorId="0" shapeId="0" xr:uid="{8C9BDDA5-EB2D-4CF3-AC36-24CE71A58D4F}">
      <text>
        <r>
          <rPr>
            <sz val="12"/>
            <color indexed="81"/>
            <rFont val="Tahoma"/>
            <family val="2"/>
          </rPr>
          <t xml:space="preserve">Enter phrase "Not Applicable" if the Verifier does not have APSCA (Association of Professional Social Compliance Auditors) Auditor Membership or the APSCA Code forbids you from entering you APSCA ID.
Please enter APSCA designation followed by your APSCA Number. For example: CSCA 12345678 or ASCA 87654321.
Separate with a comma if there is more than one APSCA auditor member. The multiple APSCA Number entries separated by a comma need to be in the same order as the list of Verifiers above. </t>
        </r>
      </text>
    </comment>
    <comment ref="P3180" authorId="0" shapeId="0" xr:uid="{8D64D78C-9B45-41FF-8F5E-E5C8BD0C2255}">
      <text>
        <r>
          <rPr>
            <sz val="12"/>
            <color indexed="81"/>
            <rFont val="Tahoma"/>
            <family val="2"/>
          </rPr>
          <t xml:space="preserve">If yes, please provide detailed information in the question below about parties involved in verification/assessment activity. </t>
        </r>
      </text>
    </comment>
    <comment ref="P3181" authorId="0" shapeId="0" xr:uid="{ABA49956-56A0-4EAF-AFA6-F7568DB8BC77}">
      <text>
        <r>
          <rPr>
            <sz val="12"/>
            <color indexed="81"/>
            <rFont val="Tahoma"/>
            <family val="2"/>
          </rPr>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r>
      </text>
    </comment>
    <comment ref="P3184" authorId="0" shapeId="0" xr:uid="{2BAD19F9-8C96-4DAE-910B-54A6A4237792}">
      <text>
        <r>
          <rPr>
            <sz val="12"/>
            <color indexed="81"/>
            <rFont val="Tahoma"/>
            <family val="2"/>
          </rPr>
          <t xml:space="preserve">Exception requests relate to exceptions to the Verification Protocol that can be requested in advance through the Verification Oversight Organization. </t>
        </r>
      </text>
    </comment>
    <comment ref="P3188" authorId="0" shapeId="0" xr:uid="{979A4DC9-A409-4311-8C7E-6432ED0D28D8}">
      <text>
        <r>
          <rPr>
            <sz val="12"/>
            <color indexed="81"/>
            <rFont val="Tahoma"/>
            <family val="2"/>
          </rPr>
          <t>Please provide total number of workers involved in formal worker interviews.</t>
        </r>
      </text>
    </comment>
    <comment ref="P3189" authorId="0" shapeId="0" xr:uid="{72FAFC8D-9358-42B2-AD0A-DED2BA94D4E4}">
      <text>
        <r>
          <rPr>
            <sz val="12"/>
            <color indexed="81"/>
            <rFont val="Tahoma"/>
            <family val="2"/>
          </rPr>
          <t>Details shall include number and gender breakdown for: migrant worker (type, nationality), salaried/ rate by unit workers, agency/ temporary/ contract workers, newly hired worker, worker on probation, pregnant worker, and any other notable worker type.</t>
        </r>
      </text>
    </comment>
    <comment ref="P3192" authorId="0" shapeId="0" xr:uid="{CD215301-B91A-4BF2-A8A0-B7BBD201E48B}">
      <text>
        <r>
          <rPr>
            <sz val="12"/>
            <color indexed="81"/>
            <rFont val="Tahoma"/>
            <family val="2"/>
          </rPr>
          <t>The intent of this observation topic is to understand how cooperative the facility was during the engagement and how involved the management was. For an assessment of facility honesty/ providing honest data, answer the next question. 
At minimum, provide details on: 
Which parties attended the opening and closing meeting?
Did management grant access to all documents/ facility grounds/ workers, photos etc. as required? 
Was facility management attitude positive or negative?
How did the facility react to any negative findings?</t>
        </r>
      </text>
    </comment>
    <comment ref="P3193" authorId="0" shapeId="0" xr:uid="{2A7A4D72-1FCF-42D3-8FD8-8DC4AC4B3730}">
      <text>
        <r>
          <rPr>
            <sz val="12"/>
            <color indexed="81"/>
            <rFont val="Tahoma"/>
            <family val="2"/>
          </rPr>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like double bookkeeping.</t>
        </r>
      </text>
    </comment>
    <comment ref="P3194" authorId="0" shapeId="0" xr:uid="{024BF6BC-6F0A-4997-B82D-CAF76056A79E}">
      <text>
        <r>
          <rPr>
            <sz val="12"/>
            <color indexed="81"/>
            <rFont val="Tahoma"/>
            <family val="2"/>
          </rPr>
          <t>The intent of this observation topic is to understand the strengths of management practices. 
In other words, are there any aspects of the facility's management (i.e. best practices or other social and labor strengths) not covered by the tool?</t>
        </r>
      </text>
    </comment>
    <comment ref="P3195" authorId="0" shapeId="0" xr:uid="{0BEB67D6-94CD-48CC-8CBD-FD1E55D2EC69}">
      <text>
        <r>
          <rPr>
            <sz val="12"/>
            <color indexed="81"/>
            <rFont val="Tahoma"/>
            <family val="2"/>
          </rPr>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r>
      </text>
    </comment>
    <comment ref="P3196" authorId="0" shapeId="0" xr:uid="{B9CE752A-93BA-45EB-A05B-ADF18D1EEE6E}">
      <text>
        <r>
          <rPr>
            <sz val="12"/>
            <color indexed="81"/>
            <rFont val="Tahoma"/>
            <family val="2"/>
          </rPr>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tc={4D49D765-32D6-413C-B6DF-F6D9D749A720}</author>
    <author>tc={B9266608-FA1F-4675-99EB-26CCB328EA1C}</author>
    <author>tc={94D3F16A-7C07-48C8-821E-4A38790E393D}</author>
  </authors>
  <commentList>
    <comment ref="AA1" authorId="0" shapeId="0" xr:uid="{4D49D765-32D6-413C-B6DF-F6D9D749A720}">
      <text>
        <t xml:space="preserve">[Threaded comment]
Your version of Excel allows you to read this threaded comment; however, any edits to it will get removed if the file is opened in a newer version of Excel. Learn more: https://go.microsoft.com/fwlink/?linkid=870924
Comment:
    Every key that is verified (meaning contains Verification Type Required; column AA) must have a Validation Method Field to show how the facility response was validated. </t>
      </text>
    </comment>
    <comment ref="AB1" authorId="1" shapeId="0" xr:uid="{B9266608-FA1F-4675-99EB-26CCB328EA1C}">
      <text>
        <t>[Threaded comment]
Your version of Excel allows you to read this threaded comment; however, any edits to it will get removed if the file is opened in a newer version of Excel. Learn more: https://go.microsoft.com/fwlink/?linkid=870924
Comment:
    The wording of these values is based on Option List vd-typevalidation wording
The Verifier sees all Tool content, including MS Headers, Instructions, etc. But only Question and Follow-up keys that have a Validation Scope are keys that have to be validated and/or require verification fields to be completed (by AH automatically and/or by the Verifier). This means that the Verification/Assessment Details, though they do not have a Validation Method, have to be completed by the Verifier.</t>
      </text>
    </comment>
    <comment ref="AC1" authorId="2" shapeId="0" xr:uid="{94D3F16A-7C07-48C8-821E-4A38790E393D}">
      <text>
        <t xml:space="preserve">[Threaded comment]
Your version of Excel allows you to read this threaded comment; however, any edits to it will get removed if the file is opened in a newer version of Excel. Learn more: https://go.microsoft.com/fwlink/?linkid=870924
Comment:
    Adding this column to complete documentation for structure of SLCP Data Collection Tool. Previously not captured because not part of offline Tool, but from 1.5 moving forward want Main Survey Actual to be full documentation of structure alongside Business Rules to explain how the structure is implemented.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tc={554A0919-3D37-4F7D-84BF-2ED4672D4A56}</author>
  </authors>
  <commentList>
    <comment ref="C898" authorId="0" shapeId="0" xr:uid="{554A0919-3D37-4F7D-84BF-2ED4672D4A56}">
      <text>
        <t xml:space="preserve">[Threaded comment]
Your version of Excel allows you to read this threaded comment; however, any edits to it will get removed if the file is opened in a newer version of Excel. Learn more: https://go.microsoft.com/fwlink/?linkid=870924
Comment:
    Space deleted, but note that this option list is no longer in use. </t>
      </text>
    </comment>
  </commentList>
</comments>
</file>

<file path=xl/sharedStrings.xml><?xml version="1.0" encoding="utf-8"?>
<sst xmlns="http://schemas.openxmlformats.org/spreadsheetml/2006/main" count="123516" uniqueCount="12908">
  <si>
    <t>Key</t>
  </si>
  <si>
    <t>Version #</t>
  </si>
  <si>
    <t>Number</t>
  </si>
  <si>
    <t>Master Type</t>
  </si>
  <si>
    <t>Section</t>
  </si>
  <si>
    <t>Sub-Section</t>
  </si>
  <si>
    <t>Category</t>
  </si>
  <si>
    <t>Main Text</t>
  </si>
  <si>
    <t>More Info</t>
  </si>
  <si>
    <t>Data Type</t>
  </si>
  <si>
    <t>Multi-Select Key</t>
  </si>
  <si>
    <t>Multi-Select Unique</t>
  </si>
  <si>
    <t>Option List</t>
  </si>
  <si>
    <t>Facility Self/Joint-Assessment Response</t>
  </si>
  <si>
    <t>Verification Type Required</t>
  </si>
  <si>
    <t>Verification Selection Option List</t>
  </si>
  <si>
    <t xml:space="preserve">Assessor/Verifier Selection </t>
  </si>
  <si>
    <t>Assessor/Verifier Response</t>
  </si>
  <si>
    <t>Assessor/Verifier Explanation</t>
  </si>
  <si>
    <t>Non-Com Option List</t>
  </si>
  <si>
    <t>Non-Compliance</t>
  </si>
  <si>
    <t>Legal Reference</t>
  </si>
  <si>
    <t>Human Show/Hide</t>
  </si>
  <si>
    <t>MachineShow/Hide</t>
  </si>
  <si>
    <t>Completion Condition</t>
  </si>
  <si>
    <t>Alternate Languages</t>
  </si>
  <si>
    <t>NEW Validation Method</t>
  </si>
  <si>
    <t>NEW Validation Scope</t>
  </si>
  <si>
    <t>NEW Final Response</t>
  </si>
  <si>
    <t>ver</t>
  </si>
  <si>
    <t>1.5.0</t>
  </si>
  <si>
    <t>META</t>
  </si>
  <si>
    <t>1.5</t>
  </si>
  <si>
    <t>string</t>
  </si>
  <si>
    <t>Chinese</t>
  </si>
  <si>
    <t>fp-sec-1</t>
  </si>
  <si>
    <t>1.4.0</t>
  </si>
  <si>
    <t>Instructions</t>
  </si>
  <si>
    <t>FACILITY PROFILE</t>
  </si>
  <si>
    <t>Section Instructions</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</si>
  <si>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</si>
  <si>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fp-step-1</t>
  </si>
  <si>
    <t>FP-STE-1</t>
  </si>
  <si>
    <t>Question</t>
  </si>
  <si>
    <t>Step Selection</t>
  </si>
  <si>
    <t>Please choose which tool "Step" your facility would like to complete:</t>
  </si>
  <si>
    <t>For information regarding each tool "Step", please refer to the "Instructions" tab.</t>
  </si>
  <si>
    <t>array</t>
  </si>
  <si>
    <t>fp-step-opt</t>
  </si>
  <si>
    <t>no-verf-required</t>
  </si>
  <si>
    <t>no-verf-data</t>
  </si>
  <si>
    <t>[1]</t>
  </si>
  <si>
    <t>any</t>
  </si>
  <si>
    <t>vd-validationmethod</t>
  </si>
  <si>
    <t>BW Compliance Assessment,BW Virtual Compliance Check,BW Enterprise Assessment,BW High Performing Factory,SLCP Onsite Verification,SLCP Virtual + Onsite Verification,SLCP Full Virtual Verification</t>
  </si>
  <si>
    <t>fp-step-2</t>
  </si>
  <si>
    <t>FP-STE-2</t>
  </si>
  <si>
    <t>CALCULATED</t>
  </si>
  <si>
    <t>Overall Completion Percentage (based on Step Selection):</t>
  </si>
  <si>
    <t>The Overall Completion Percentage must be 95% to proceed with verification within the SLCP process.
The "Overall Completion Percentage" is based on the "Step" selected and the scope of questions that apply to your facility circumstances.</t>
  </si>
  <si>
    <t>numeric</t>
  </si>
  <si>
    <t>fp-acc-1</t>
  </si>
  <si>
    <t>FP-ACC-1</t>
  </si>
  <si>
    <t>Accuracy Index</t>
  </si>
  <si>
    <t>fp-oar-1</t>
  </si>
  <si>
    <t>1.4.2</t>
  </si>
  <si>
    <t>FP-OAR-1</t>
  </si>
  <si>
    <t>OAR Open Apparel Registry</t>
  </si>
  <si>
    <t>Facility</t>
  </si>
  <si>
    <t>Open Apparel Registry (OAR) ID Number:</t>
  </si>
  <si>
    <t xml:space="preserve">The Open Apparel Registry (OAR) is an open source tool mapping garment facilities worldwide and allocating a unique ID to each. See more information at https://info.openapparel.org to a) identify your OAR ID or b) submit your facility data to obtain your free OAR ID. 
If you do not have an OAR ID, answer Not Applicable. </t>
  </si>
  <si>
    <t>Facility Profile</t>
  </si>
  <si>
    <t>verf-f-list</t>
  </si>
  <si>
    <t>fp-bi-1</t>
  </si>
  <si>
    <t>FP-BAS-1</t>
  </si>
  <si>
    <t>Basic Information</t>
  </si>
  <si>
    <t>Facility Name (as per business license):</t>
  </si>
  <si>
    <t>Facility Name is the name on the business license(s) associated with the address indicated below.
Type Not Applicable if there is no English language business license facility name and complete the other question below:
"Facility Name (in local language as per business license):"</t>
  </si>
  <si>
    <t>fp-bas-1</t>
  </si>
  <si>
    <t>FP-BAS-2</t>
  </si>
  <si>
    <t>Facility Street Address (as per business license):</t>
  </si>
  <si>
    <t>Refers to the street address on the business license(s) associated with the facility name.</t>
  </si>
  <si>
    <t>fp-bas-2</t>
  </si>
  <si>
    <t>FP-BAS-3</t>
  </si>
  <si>
    <t>Facility City Address (as per business license):</t>
  </si>
  <si>
    <t>Refers to the city name of the address on the business license(s) associated with the facility name.</t>
  </si>
  <si>
    <t>fp-bas-3</t>
  </si>
  <si>
    <t>FP-BAS-4</t>
  </si>
  <si>
    <t>Facility State/Province Address (as per business license):</t>
  </si>
  <si>
    <t xml:space="preserve">Refers to the state or province name of the address on the business license(s) associated with the facility name.
If not applicable enter N/A. </t>
  </si>
  <si>
    <t>fp-bas-4</t>
  </si>
  <si>
    <t>FP-BAS-5</t>
  </si>
  <si>
    <t>Facility Zip Code/Postal Code Address (as per business license):</t>
  </si>
  <si>
    <t xml:space="preserve">Refers to the zip code or postal code of the address on the business license(s) associated with the facility name.
If not applicable enter N/A. </t>
  </si>
  <si>
    <t>fp-bi-3</t>
  </si>
  <si>
    <t>FP-BAS-6</t>
  </si>
  <si>
    <t>Facility Name (in local language as per business license):</t>
  </si>
  <si>
    <t>Only applicable if your facility has a name/also has a name in a language other than English.
Facility Name is the name on the business license(s) associated with the address indicated below.</t>
  </si>
  <si>
    <t>fp-bi-4</t>
  </si>
  <si>
    <t>FP-BAS-7</t>
  </si>
  <si>
    <t>Facility Address (in local language as per business license):</t>
  </si>
  <si>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</si>
  <si>
    <t>fp-bi-7</t>
  </si>
  <si>
    <t>FP-BAS-8</t>
  </si>
  <si>
    <t>Facility Country:</t>
  </si>
  <si>
    <t>Refers to the country or region (e.g. special administrative region) in which the facility is located.</t>
  </si>
  <si>
    <t>national</t>
  </si>
  <si>
    <t>fp-bas-5</t>
  </si>
  <si>
    <t>FP-BAS-9</t>
  </si>
  <si>
    <t>Facility Geolocation Latitude:</t>
  </si>
  <si>
    <t>Geolocation refers to technology that shows geographic location when using the internet or a mobile phone. Enter latitude only, e.g. 22.346578.</t>
  </si>
  <si>
    <t>fp-bas-6</t>
  </si>
  <si>
    <t>FP-BAS-10</t>
  </si>
  <si>
    <t>Facility Geolocation Longitude:</t>
  </si>
  <si>
    <t>Geolocation refers to technology that shows geographic location when using the internet or a mobile phone. Enter longitude only, e.g. 114.135442.</t>
  </si>
  <si>
    <t>fp-bi-13</t>
  </si>
  <si>
    <t>FP-BAS-11</t>
  </si>
  <si>
    <t>Facility Contact Name:</t>
  </si>
  <si>
    <t>This refers to the facility contact person.</t>
  </si>
  <si>
    <t>fp-bi-14</t>
  </si>
  <si>
    <t>FP-BAS-12</t>
  </si>
  <si>
    <t>Facility Contact Title:</t>
  </si>
  <si>
    <t xml:space="preserve">The title of the facility contact person (e.g. Production Manager, Quality Control Inspector, etc.) </t>
  </si>
  <si>
    <t>fp-bi-15</t>
  </si>
  <si>
    <t>FP-BAS-13</t>
  </si>
  <si>
    <t>Facility Contact Phone #:</t>
  </si>
  <si>
    <t>Direct phone number to the facility contact person listed above.</t>
  </si>
  <si>
    <t>fp-bi-16</t>
  </si>
  <si>
    <t>FP-BAS-14</t>
  </si>
  <si>
    <t>Facility Phone #:</t>
  </si>
  <si>
    <t>General facility phone number, e.g. phone number for general inquiries or to access the staff at reception desk.</t>
  </si>
  <si>
    <t>fp-bi-17</t>
  </si>
  <si>
    <t>FP-BAS-15</t>
  </si>
  <si>
    <t>Facility Email:</t>
  </si>
  <si>
    <t>General facility email to reach the facility with general inquiries. Usually these email addresses are info@... type addresses.</t>
  </si>
  <si>
    <t>fp-bi-9</t>
  </si>
  <si>
    <t>FP-BAS-16</t>
  </si>
  <si>
    <t>Hours of Operation</t>
  </si>
  <si>
    <t>Normal Hours of Operation per day:</t>
  </si>
  <si>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t>
  </si>
  <si>
    <t>fp-bi-10</t>
  </si>
  <si>
    <t>FP-BAS-17</t>
  </si>
  <si>
    <t>Number of Shifts and Hours of Operation for each (Normal Operations):</t>
  </si>
  <si>
    <t>The number of shifts during normal operations that occur during a 24 hour period and the hours that make up each shift (e.g. 2 shifts 7:00-15:30 and 15:30 to 0:00).</t>
  </si>
  <si>
    <t>fp-bi-11</t>
  </si>
  <si>
    <t>FP-BAS-18</t>
  </si>
  <si>
    <t>Number of Shifts and Hours of Operation for each (Peak Operations):</t>
  </si>
  <si>
    <t>The number of shifts during peak operations that occur during a 24 hour period and the hours that make up each shift (e.g. 3 shifts 7:00-15:30; 15:30 to 0:00; 0:00-7:00).</t>
  </si>
  <si>
    <t>fp-bi-12</t>
  </si>
  <si>
    <t>FP-BAS-19</t>
  </si>
  <si>
    <t>Peak Months</t>
  </si>
  <si>
    <t>Peak Operation Months:</t>
  </si>
  <si>
    <t>The months when the facility experiences the highest quantity of production/ most workers employed/ overall largest number of working hours.</t>
  </si>
  <si>
    <t>fp-bi-18</t>
  </si>
  <si>
    <t>FP-BAS-20</t>
  </si>
  <si>
    <t>Assessment Submission</t>
  </si>
  <si>
    <t>Submission Type:</t>
  </si>
  <si>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</si>
  <si>
    <t>sub-type-opt</t>
  </si>
  <si>
    <t>fp-bi-19</t>
  </si>
  <si>
    <t>FP-BAS-21</t>
  </si>
  <si>
    <t>Please describe the organization that assisted with this assessment:</t>
  </si>
  <si>
    <t>[1],fp-bi-18,Joint assessment (JA) (facility + external assistance)</t>
  </si>
  <si>
    <t>[1],fp-bi-18,2</t>
  </si>
  <si>
    <t>fp-bi-23</t>
  </si>
  <si>
    <t>FP-BAS-22</t>
  </si>
  <si>
    <t>Please enter the name of the individual who assisted with this assessment:</t>
  </si>
  <si>
    <t>fp-bi-24</t>
  </si>
  <si>
    <t>FP-BAS-23</t>
  </si>
  <si>
    <t>Please enter the contact email(s) of the individual who assisted with this assessment:</t>
  </si>
  <si>
    <t>fp-bi-20</t>
  </si>
  <si>
    <t>FP-BAS-24</t>
  </si>
  <si>
    <t>Facility Contact Name(s) of who is submitting the self/ or joint-assessment:</t>
  </si>
  <si>
    <t>fp-bi-21</t>
  </si>
  <si>
    <t>FP-BAS-25</t>
  </si>
  <si>
    <t>Facility Contact Email(s) of who is submitting the self/ or joint-assessment:</t>
  </si>
  <si>
    <t>fp-bi-22</t>
  </si>
  <si>
    <t>FP-BAS-26</t>
  </si>
  <si>
    <t>Date of self/ or joint-assessment submission (YYYY-MM-DD):</t>
  </si>
  <si>
    <t>date</t>
  </si>
  <si>
    <t>vd-ver-6</t>
  </si>
  <si>
    <t>FP-BAS-27</t>
  </si>
  <si>
    <t>Worker Engagement</t>
  </si>
  <si>
    <t>Were workers' representatives and/or workers involved in the self/joint-assessment process?</t>
  </si>
  <si>
    <t xml:space="preserve">This question is asking if the facility involved workers' representatives (e.g., trade union or other workers' representatives, bipartite committee members, worker committee members), or workers in the self/joint-assessment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Note: For SLCP's Full Virtual Verification, completion of the Worker Engagement Question Set (i.e., implementation of an SLCP worker survey with an approved service provider) and use of the survey to inform the self/joint-assessment answers is mandatory. </t>
  </si>
  <si>
    <t>worker-engt</t>
  </si>
  <si>
    <t>fp-bas-7f</t>
  </si>
  <si>
    <t>FP-BAS-27.1</t>
  </si>
  <si>
    <t>Follow-up</t>
  </si>
  <si>
    <t>If yes, which SLCP approved Service Provider was used?</t>
  </si>
  <si>
    <t xml:space="preserve">Go to the SLCP Helpdesk (https://slconvergence.org/helpdesk) to find the names of SLCP approved Worker Engagement Technology Service Providers. </t>
  </si>
  <si>
    <t>follow-verf</t>
  </si>
  <si>
    <t>[1],vd-ver-6,Yes. SLCP approved Service Provider was used.</t>
  </si>
  <si>
    <t>[1],vd-ver-6,1</t>
  </si>
  <si>
    <t>fp-bas-8f</t>
  </si>
  <si>
    <t>FP-BAS-27.2</t>
  </si>
  <si>
    <t>If yes, please describe how workers' representatives and/or workers were involved in the self/joint-assessment process:</t>
  </si>
  <si>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</si>
  <si>
    <t>[1],vd-ver-6,Yes. Annex in the Facility Guidance was followed.;Yes. Other worker engagement activity was implemented.</t>
  </si>
  <si>
    <t>[1],vd-ver-6,2;3</t>
  </si>
  <si>
    <t>BW Compliance Assessment,BW Virtual Compliance Check,BW Enterprise Assessment,BW High Performing Factory,SLCP Onsite Verification,SLCP Virtual + Onsite Verification</t>
  </si>
  <si>
    <t>fp-bs-1</t>
  </si>
  <si>
    <t>FP-BUI-1</t>
  </si>
  <si>
    <t>Building Structures</t>
  </si>
  <si>
    <t>Total</t>
  </si>
  <si>
    <t>Total number of buildings on-site:</t>
  </si>
  <si>
    <t>This is the total number of separate buildings associated with the facility name and address, including production buildings, warehouses, dormitories, administrative buildings and canteens (if separate), etc.</t>
  </si>
  <si>
    <t>10-or-more</t>
  </si>
  <si>
    <t>fp-bs-2</t>
  </si>
  <si>
    <t>FP-BUI-2</t>
  </si>
  <si>
    <t>Production</t>
  </si>
  <si>
    <t>Number of production buildings on-site:</t>
  </si>
  <si>
    <t>Production building(s) are those housing any production activities. They also are included in the total number of buildings on-site.</t>
  </si>
  <si>
    <t>fp-bs</t>
  </si>
  <si>
    <t>fp-bs-3</t>
  </si>
  <si>
    <t>FP-BUI-3</t>
  </si>
  <si>
    <t>Warehouse</t>
  </si>
  <si>
    <t>Number of warehouses on-site:</t>
  </si>
  <si>
    <t>Include all warehouses (whether separate buildings or not). If warehouses are separate building(s), they also must be included in the total number of buildings on-site.</t>
  </si>
  <si>
    <t>fp-bs-4</t>
  </si>
  <si>
    <t>FP-BUI-4</t>
  </si>
  <si>
    <t>Are warehouses within or separate from production buildings?</t>
  </si>
  <si>
    <t xml:space="preserve">Warehouses can be part of the production building itself (e.g. separate areas under the same roof) or they can be completely separate buildings.  </t>
  </si>
  <si>
    <t>fp-bs-4-opt</t>
  </si>
  <si>
    <t>[1],fp-bs-3,1;2;3;4;5;6;7;8;9 or more</t>
  </si>
  <si>
    <t>[1],fp-bs-3,2;3;4;5;6;7;8;9;10</t>
  </si>
  <si>
    <t>fp-bs-5</t>
  </si>
  <si>
    <t>FP-BUI-5</t>
  </si>
  <si>
    <t>On-site Housing</t>
  </si>
  <si>
    <t>Number of on-site dormitories:</t>
  </si>
  <si>
    <t xml:space="preserve">Include all dormitories on facility premises, regardless of who lives in the dormitory and who manages the dormitory.
</t>
  </si>
  <si>
    <t>fp-bs-6</t>
  </si>
  <si>
    <t>FP-BUI-6</t>
  </si>
  <si>
    <t>Off-site Housing</t>
  </si>
  <si>
    <t>Do workers stay in off-site housing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</si>
  <si>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</si>
  <si>
    <t>yes-no</t>
  </si>
  <si>
    <t>fp-bui-1</t>
  </si>
  <si>
    <t>FP-BUI-7</t>
  </si>
  <si>
    <t>Do workers stay in off-site housing managed by an entity other than the facility?</t>
  </si>
  <si>
    <t>Off-site housing for this question shall mean dormitory-style housing where multiple workers are housed together in a structure that is not managed by the facility but by some other entity.</t>
  </si>
  <si>
    <t>[2]</t>
  </si>
  <si>
    <t>SLCP Onsite Verification,SLCP Virtual + Onsite Verification,SLCP Full Virtual Verification</t>
  </si>
  <si>
    <t>fp-bui-2f</t>
  </si>
  <si>
    <t>FP-BUI-7.1</t>
  </si>
  <si>
    <t>If yes, please provide details of the housing arrangements, including at minimum how many workers are living in the building, who is managing the building and what is the relationship between the facility and the entity providing the housing (e.g. does the facility pay for worker housing):</t>
  </si>
  <si>
    <t>[2],fp-bui-1,Yes</t>
  </si>
  <si>
    <t>[2],fp-bui-1,1</t>
  </si>
  <si>
    <t>SLCP Onsite Verification,SLCP Virtual + Onsite Verification</t>
  </si>
  <si>
    <t>fp-bs-7</t>
  </si>
  <si>
    <t>FP-BUI-8</t>
  </si>
  <si>
    <t>On-site Canteen</t>
  </si>
  <si>
    <t>Is there an on-site canteen/eating area?</t>
  </si>
  <si>
    <t>Refers to a designated space for workers to eat meals. These meals can either be purchased from the canteen or brought in from outside the facility.</t>
  </si>
  <si>
    <t>fp-bs-8</t>
  </si>
  <si>
    <t>FP-BUI-9</t>
  </si>
  <si>
    <t>On-site Childcare</t>
  </si>
  <si>
    <t>Are there on-site childcare facilities?</t>
  </si>
  <si>
    <t>Refers to the facility offering childcare located at the workplace. ​</t>
  </si>
  <si>
    <t>fp-bs-9</t>
  </si>
  <si>
    <t>FP-BUI-10</t>
  </si>
  <si>
    <t>Building Types</t>
  </si>
  <si>
    <t>Describe any other types of buildings:</t>
  </si>
  <si>
    <t>For example, outhouses, parking houses, etc.</t>
  </si>
  <si>
    <t>fp-bs-10</t>
  </si>
  <si>
    <t>FP-BUI-11</t>
  </si>
  <si>
    <t>Facility Area</t>
  </si>
  <si>
    <r>
      <t>Total Facility Area (</t>
    </r>
    <r>
      <rPr>
        <sz val="11"/>
        <rFont val="Calibri"/>
        <family val="2"/>
        <scheme val="minor"/>
      </rPr>
      <t>m</t>
    </r>
    <r>
      <rPr>
        <vertAlign val="superscript"/>
        <sz val="11"/>
        <rFont val="Calibri"/>
        <family val="2"/>
        <scheme val="minor"/>
      </rPr>
      <t>2</t>
    </r>
    <r>
      <rPr>
        <sz val="11"/>
        <color theme="1"/>
        <rFont val="Calibri"/>
        <family val="2"/>
        <scheme val="minor"/>
      </rPr>
      <t>) - only built premises:</t>
    </r>
  </si>
  <si>
    <t>Does not include outdoor space.</t>
  </si>
  <si>
    <t>fp-bs-11</t>
  </si>
  <si>
    <t>FP-BUI-12</t>
  </si>
  <si>
    <t>Additional Comments</t>
  </si>
  <si>
    <t>Please enter any additional building related comments here, including age of each facility building:</t>
  </si>
  <si>
    <t>fp-bs-12</t>
  </si>
  <si>
    <t>FP-BUI-13</t>
  </si>
  <si>
    <t>Facility Ownership</t>
  </si>
  <si>
    <t>Facility is the legal owner of the site:</t>
  </si>
  <si>
    <t>fp-bui-3</t>
  </si>
  <si>
    <t>FP-BUI-14</t>
  </si>
  <si>
    <t>Is this facility owned and/or managed by a woman?</t>
  </si>
  <si>
    <t>If the facility is owned by a woman (but not managed by a woman) answer Yes.
If the  facility is managed by a woman (but not owned by a woman) answer Yes.
If the  facility is owned and managed by a woman answer Yes.</t>
  </si>
  <si>
    <t>fp-bs-13</t>
  </si>
  <si>
    <t>FP-BUI-15</t>
  </si>
  <si>
    <t>Building Floors</t>
  </si>
  <si>
    <t>Facility is in a multi-floor building:</t>
  </si>
  <si>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</si>
  <si>
    <t>fp-bs-14</t>
  </si>
  <si>
    <t>FP-BUI-16</t>
  </si>
  <si>
    <t>Number of all floors:</t>
  </si>
  <si>
    <t>This question is about the main facility building. If you have multiple buildings, describe more detail of your facility buildings and floors under the previous question: "Please enter any additional building related comments here, including age of each facility building:"</t>
  </si>
  <si>
    <t>[1],fp-bs-13,Yes</t>
  </si>
  <si>
    <t>[1],fp-bs-13,1</t>
  </si>
  <si>
    <t>fp-bs-15</t>
  </si>
  <si>
    <t>FP-BUI-17</t>
  </si>
  <si>
    <t>Floors have been added since original construction:</t>
  </si>
  <si>
    <t>fp-bs-16</t>
  </si>
  <si>
    <t>FP-BUI-18</t>
  </si>
  <si>
    <t>Shared Building</t>
  </si>
  <si>
    <t>Building is shared with other facilities/enterprises:</t>
  </si>
  <si>
    <t>fp-bs-17</t>
  </si>
  <si>
    <t>FP-BUI-19</t>
  </si>
  <si>
    <t>Residential</t>
  </si>
  <si>
    <t>Residential building has been converted into a facility:</t>
  </si>
  <si>
    <t>fp-bs-18</t>
  </si>
  <si>
    <t>FP-BUI-20</t>
  </si>
  <si>
    <t>Residences are located within any facility buildings:</t>
  </si>
  <si>
    <t>Residence includes, e.g., an apartment, dormitory, or room where a person or persons live. If such a residence is inside the facility building/ under the same roof as a facility building, answer Yes.</t>
  </si>
  <si>
    <t>fp-wor-1</t>
  </si>
  <si>
    <t>Worker Demographics</t>
  </si>
  <si>
    <t>Workers</t>
  </si>
  <si>
    <t>NOTE: The numbers below should represent the number of workers as of the date of self/joint-assessment completion on the Accredited Host platform.</t>
  </si>
  <si>
    <t>fp-ed-2</t>
  </si>
  <si>
    <t>FP-WOR-1</t>
  </si>
  <si>
    <t>Total number of workers:</t>
  </si>
  <si>
    <r>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t>
    </r>
    <r>
      <rPr>
        <sz val="11"/>
        <rFont val="Calibri"/>
        <family val="2"/>
        <scheme val="minor"/>
      </rPr>
      <t xml:space="preserve"> is </t>
    </r>
    <r>
      <rPr>
        <sz val="11"/>
        <color theme="1"/>
        <rFont val="Calibri"/>
        <family val="2"/>
        <scheme val="minor"/>
      </rPr>
      <t>not mutually exclusive. Meaning, a worker can be included in multiple worker number counts. For example, a worker who is both "Full-Time" and a "Migrant", should be included in BOTH types of worker number counts.</t>
    </r>
  </si>
  <si>
    <t>fp-wor-2</t>
  </si>
  <si>
    <t>FP-WOR-2</t>
  </si>
  <si>
    <t>What percentage of the normal workforce does the Total number of workers reflect?</t>
  </si>
  <si>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</si>
  <si>
    <t>fp-ed-3</t>
  </si>
  <si>
    <t>FP-WOR-3</t>
  </si>
  <si>
    <t>Number of male workers:</t>
  </si>
  <si>
    <t>Workers are persons working on/with the facility's product or directly involved in the operations of the facility. They are non-supervisory, which means no one reports to them.</t>
  </si>
  <si>
    <t>fp-ed-5</t>
  </si>
  <si>
    <t>FP-WOR-4</t>
  </si>
  <si>
    <t>Number of full-time workers:</t>
  </si>
  <si>
    <t>fp-wor-3</t>
  </si>
  <si>
    <t>FP-WOR-5</t>
  </si>
  <si>
    <t>Number of male full-time workers:</t>
  </si>
  <si>
    <t>[1],fp-ed-5,&gt;0</t>
  </si>
  <si>
    <t>[1],fp-ed-5,[&gt;0]</t>
  </si>
  <si>
    <t>fp-ed-6</t>
  </si>
  <si>
    <t>FP-WOR-6</t>
  </si>
  <si>
    <t>Number of part-time workers:</t>
  </si>
  <si>
    <t>fp-wor-4</t>
  </si>
  <si>
    <t>FP-WOR-7</t>
  </si>
  <si>
    <t>Number of male part-time workers:</t>
  </si>
  <si>
    <t>[1],fp-ed-6,&gt;0</t>
  </si>
  <si>
    <t>[1],fp-ed-6,[&gt;0]</t>
  </si>
  <si>
    <t>fp-wor-5</t>
  </si>
  <si>
    <t>FP-WOR-8</t>
  </si>
  <si>
    <t>Number of permanent workers:</t>
  </si>
  <si>
    <t>Permanent workers are those hired on an open-ended/ indefinite/ permanent basis.</t>
  </si>
  <si>
    <t>fp-wor-6</t>
  </si>
  <si>
    <t>FP-WOR-9</t>
  </si>
  <si>
    <t>Number of male permanent workers:</t>
  </si>
  <si>
    <t>[1],fp-wor-5,&gt;0</t>
  </si>
  <si>
    <t>[1],fp-wor-5,[&gt;0]</t>
  </si>
  <si>
    <t>fp-wor-7</t>
  </si>
  <si>
    <t>FP-WOR-10</t>
  </si>
  <si>
    <t>Number of temporary workers:</t>
  </si>
  <si>
    <t>Temporary workers are those hired for a specific period of time, or to complete a specific task or project that is limited in duration. Do not include casual workers (who work occasionally and intermittently, and are employed for a specific number of hours, days or weeks).</t>
  </si>
  <si>
    <t>fp-wor-8</t>
  </si>
  <si>
    <t>FP-WOR-11</t>
  </si>
  <si>
    <t>Number of male temporary workers:</t>
  </si>
  <si>
    <t>[1],fp-wor-7,&gt;0</t>
  </si>
  <si>
    <t>[1],fp-wor-7,[&gt;0]</t>
  </si>
  <si>
    <t>fp-wor-9</t>
  </si>
  <si>
    <t>FP-WOR-12</t>
  </si>
  <si>
    <t>Number of agency/contract workers:</t>
  </si>
  <si>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</si>
  <si>
    <t>fp-wor-10</t>
  </si>
  <si>
    <t>FP-WOR-13</t>
  </si>
  <si>
    <t>Number of male agency/contract workers:</t>
  </si>
  <si>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</si>
  <si>
    <t>[1],fp-wor-9,&gt;0</t>
  </si>
  <si>
    <t>[1],fp-wor-9,[&gt;0]</t>
  </si>
  <si>
    <t>fp-wor-11f</t>
  </si>
  <si>
    <t>FP-WOR-13.1</t>
  </si>
  <si>
    <t>List the names of all organizations providing agency/contract workers:</t>
  </si>
  <si>
    <t>[2],fp-wor-9,&gt;0</t>
  </si>
  <si>
    <t>[2],fp-wor-9,[&gt;0]</t>
  </si>
  <si>
    <t>fp-wor-12</t>
  </si>
  <si>
    <t>FP-WOR-14</t>
  </si>
  <si>
    <t>Number of contract workers who are not part of the production process:</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</si>
  <si>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</si>
  <si>
    <t>fp-wor-13f</t>
  </si>
  <si>
    <t>FP-WOR-14.1</t>
  </si>
  <si>
    <t>List the names of all organizations providing contract workers who are not part of the production process, and the services provided by each (e.g., security or cleaning services):</t>
  </si>
  <si>
    <t>[1],fp-wor-12,&gt;0</t>
  </si>
  <si>
    <t>[1],fp-wor-12,[&gt;0]</t>
  </si>
  <si>
    <t>fp-ed-8</t>
  </si>
  <si>
    <t>FP-WOR-15</t>
  </si>
  <si>
    <t>Number of foreign migrant workers:</t>
  </si>
  <si>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</si>
  <si>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fp-wor-14</t>
  </si>
  <si>
    <t>FP-WOR-16</t>
  </si>
  <si>
    <t>Number of male foreign migrant workers:</t>
  </si>
  <si>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</si>
  <si>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[1],fp-ed-8,&gt;0</t>
  </si>
  <si>
    <t>[1],fp-ed-8,[&gt;0]</t>
  </si>
  <si>
    <t>fp-ed-9</t>
  </si>
  <si>
    <t>FP-WOR-17</t>
  </si>
  <si>
    <t>Number of domestic migrant workers:</t>
  </si>
  <si>
    <t>Domestic migrants are persons who moved from their home town/ city for work in another town/ city located in the same country, i.e., persons whose home town/ city is not the town where the facility is located.</t>
  </si>
  <si>
    <t>fp-wor-15</t>
  </si>
  <si>
    <t>FP-WOR-18</t>
  </si>
  <si>
    <t>Number of male domestic migrant workers:</t>
  </si>
  <si>
    <t>[1],fp-ed-9,&gt;0</t>
  </si>
  <si>
    <t>[1],fp-ed-9,[&gt;0]</t>
  </si>
  <si>
    <t>fp-ed-10</t>
  </si>
  <si>
    <t>FP-WOR-19</t>
  </si>
  <si>
    <t>Number of workers paid by unit:</t>
  </si>
  <si>
    <t>Also known as piecework. Piecework is any type of employment in which a worker is paid a fixed piece rate for each unit produced or action performed, regardless of time.</t>
  </si>
  <si>
    <t>fp-wor-16</t>
  </si>
  <si>
    <t>FP-WOR-20</t>
  </si>
  <si>
    <t>Number of male workers paid by unit:</t>
  </si>
  <si>
    <t>[1],fp-ed-10,&gt;0</t>
  </si>
  <si>
    <t>[1],fp-ed-10,[&gt;0]</t>
  </si>
  <si>
    <t>fp-ed-11</t>
  </si>
  <si>
    <t>FP-WOR-21</t>
  </si>
  <si>
    <t>Number of workers under probation:</t>
  </si>
  <si>
    <t>The probationary or trial period is a minimum employment period during which an employee is not fully covered by employment protection legislation.</t>
  </si>
  <si>
    <t>fp-wor-17</t>
  </si>
  <si>
    <t>FP-WOR-22</t>
  </si>
  <si>
    <t>Number of male workers under probation:</t>
  </si>
  <si>
    <t>[1],fp-ed-11,&gt;0</t>
  </si>
  <si>
    <t>[1],fp-ed-11,[&gt;0]</t>
  </si>
  <si>
    <t>fp-wor-18</t>
  </si>
  <si>
    <t>FP-WOR-23</t>
  </si>
  <si>
    <t>Number of casual workers:</t>
  </si>
  <si>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</si>
  <si>
    <t>fp-wor-19</t>
  </si>
  <si>
    <t>FP-WOR-24</t>
  </si>
  <si>
    <t>Number of male casual workers:</t>
  </si>
  <si>
    <t>[1],fp-wor-18,&gt;0</t>
  </si>
  <si>
    <t>[1],fp-wor-18,[&gt;0]</t>
  </si>
  <si>
    <t>fp-ed-12</t>
  </si>
  <si>
    <t>FP-WOR-25</t>
  </si>
  <si>
    <t>How many workers under the age of 18 have worked at the facility during the assessment timeframe?</t>
  </si>
  <si>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</si>
  <si>
    <t>fp-wor-20</t>
  </si>
  <si>
    <t>FP-WOR-26</t>
  </si>
  <si>
    <t>Number of male workers under the age of 18 during the assessment timeframe:</t>
  </si>
  <si>
    <t xml:space="preserve">This question applies equally to current workers under the age of 18 AND workers who were 18 during the assessment timeframe, but no longer are 18 or no longer are present. </t>
  </si>
  <si>
    <t>[1],fp-ed-12,&gt;0</t>
  </si>
  <si>
    <t>[1],fp-ed-12,[&gt;0]</t>
  </si>
  <si>
    <t>fp-ed-13</t>
  </si>
  <si>
    <t>FP-WOR-27</t>
  </si>
  <si>
    <t>Number of workers who are trainees, apprentices or interns: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</si>
  <si>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</si>
  <si>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fp-wor-21</t>
  </si>
  <si>
    <t>FP-WOR-28</t>
  </si>
  <si>
    <t>Number of male workers who are trainees, apprentices or interns:</t>
  </si>
  <si>
    <t>[1],fp-ed-13,&gt;0</t>
  </si>
  <si>
    <t>[1],fp-ed-13,[&gt;0]</t>
  </si>
  <si>
    <t>fp-ed-14</t>
  </si>
  <si>
    <t>FP-WOR-29</t>
  </si>
  <si>
    <t>Number of workers who are pregnant/breastfeeding:</t>
  </si>
  <si>
    <t>fp-wor-22</t>
  </si>
  <si>
    <t>FP-WOR-30</t>
  </si>
  <si>
    <t>Number of workers who are currently on maternity leave</t>
  </si>
  <si>
    <t xml:space="preserve">"Currently" means at the time of closing and submitting your self/joint-assessment. </t>
  </si>
  <si>
    <t>fp-wor-23</t>
  </si>
  <si>
    <t>FP-WOR-31</t>
  </si>
  <si>
    <t>Number of workers who have returned to work from maternity leave</t>
  </si>
  <si>
    <t xml:space="preserve">For the timeframe, please reference the 12 months prior to your self/joint-assessment submission/ closing date. </t>
  </si>
  <si>
    <t>fp-ed-15</t>
  </si>
  <si>
    <t>FP-WOR-32</t>
  </si>
  <si>
    <t>Number of workers with disabilities:</t>
  </si>
  <si>
    <r>
      <t>A disabled person is an individual whose prospects of securing, retaining and advancing in suitable employment are substantially reduced as a result of a duly recogni</t>
    </r>
    <r>
      <rPr>
        <sz val="11"/>
        <rFont val="Calibri"/>
        <family val="2"/>
        <scheme val="minor"/>
      </rPr>
      <t>z</t>
    </r>
    <r>
      <rPr>
        <sz val="11"/>
        <color theme="1"/>
        <rFont val="Calibri"/>
        <family val="2"/>
        <scheme val="minor"/>
      </rPr>
      <t>ed physical or mental impairment.</t>
    </r>
  </si>
  <si>
    <t>fp-wor-24</t>
  </si>
  <si>
    <t>FP-WOR-33</t>
  </si>
  <si>
    <t>Number of male workers with disabilities:</t>
  </si>
  <si>
    <t>[1],fp-ed-15,&gt;0</t>
  </si>
  <si>
    <t>[1],fp-ed-15,[&gt;0]</t>
  </si>
  <si>
    <t>fp-wor-25</t>
  </si>
  <si>
    <t>FP-WOR-34</t>
  </si>
  <si>
    <t>Number of workers with refugee status/ visa:</t>
  </si>
  <si>
    <t>Refugee status is a form of protection that may be granted to people who meet the definition of refugee in a specific country. Refugees are generally people outside of their country who are unable or unwilling to return home because they fear serious harm.</t>
  </si>
  <si>
    <t>fp-wor-26</t>
  </si>
  <si>
    <t>FP-WOR-35</t>
  </si>
  <si>
    <t>Number of male workers with refugee status/ visa:</t>
  </si>
  <si>
    <t>[1],fp-wor-25,&gt;0</t>
  </si>
  <si>
    <t>[1],fp-wor-25,[&gt;0]</t>
  </si>
  <si>
    <t>fp-ed-16</t>
  </si>
  <si>
    <t>FP-WOR-36</t>
  </si>
  <si>
    <t>Number of workers who bring work home or work at home exclusively:</t>
  </si>
  <si>
    <t>Include workers who do some work at home and some in the facility, as well as people who never work inside the facility, but who perform work for the facility at home (or in other premises of their choosing, other than the workplace).</t>
  </si>
  <si>
    <t>fp-wor-27</t>
  </si>
  <si>
    <t>FP-WOR-37</t>
  </si>
  <si>
    <t>Number of male workers who bring work home or work at home exclusively:</t>
  </si>
  <si>
    <t>[1],fp-ed-16,&gt;0</t>
  </si>
  <si>
    <t>[1],fp-ed-16,[&gt;0]</t>
  </si>
  <si>
    <t>fp-ed-17</t>
  </si>
  <si>
    <t>FP-WOR-37.1</t>
  </si>
  <si>
    <t>Please describe the types of processes carried out at home (e.g. embroidery):</t>
  </si>
  <si>
    <t>fp-ed-19</t>
  </si>
  <si>
    <t>FP-WOR-38</t>
  </si>
  <si>
    <t>Supervisors</t>
  </si>
  <si>
    <t>Number of supervisors:</t>
  </si>
  <si>
    <t>Supervisors are persons who lead or supervise others and who work on the production floor (not in the office), e.g., line leaders, group leaders, and department heads, but not managers.</t>
  </si>
  <si>
    <t>fp-wor-28</t>
  </si>
  <si>
    <t>FP-WOR-39</t>
  </si>
  <si>
    <t>Number of male supervisors:</t>
  </si>
  <si>
    <t>[1],fp-ed-19,&gt;0</t>
  </si>
  <si>
    <t>[1],fp-ed-19,[&gt;0]</t>
  </si>
  <si>
    <t>fp-wor-29</t>
  </si>
  <si>
    <t>FP-WOR-40</t>
  </si>
  <si>
    <t>Number of foreign migrant supervisors:</t>
  </si>
  <si>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</si>
  <si>
    <t>fp-wor-30</t>
  </si>
  <si>
    <t>FP-WOR-41</t>
  </si>
  <si>
    <t>Number of male foreign migrant supervisors:</t>
  </si>
  <si>
    <t>fp-wor-31</t>
  </si>
  <si>
    <t>FP-WOR-42</t>
  </si>
  <si>
    <t>Government programs</t>
  </si>
  <si>
    <t>Does the facility accept workers from government-facilitated or government-sponsored programs?</t>
  </si>
  <si>
    <t xml:space="preserve">Examples include government-sponsored or funded apprenticeship programs, education schemes or prison labor. </t>
  </si>
  <si>
    <t>fp-wor-32f</t>
  </si>
  <si>
    <t>FP-WOR-42.1</t>
  </si>
  <si>
    <t>Please describe the government-facilitated or government-sponsored program the facility participates in:</t>
  </si>
  <si>
    <t>[2],fp-wor-31,Yes</t>
  </si>
  <si>
    <t>[2],fp-wor-31,1</t>
  </si>
  <si>
    <t>fp-nat-1</t>
  </si>
  <si>
    <t>FP-NAT-1</t>
  </si>
  <si>
    <t>Nationalities</t>
  </si>
  <si>
    <t>How many nationalities are represented among workers and supervisors at the facility?</t>
  </si>
  <si>
    <t>This question relates to workers and supervisors, and includes the nationalities of local workers/supervisors, as well as all nationalities of foreign migrants.</t>
  </si>
  <si>
    <t>fp-nl-1</t>
  </si>
  <si>
    <t>FP-NAT-2</t>
  </si>
  <si>
    <t>Nationality #1</t>
  </si>
  <si>
    <t>Indicate the nationality representing the greatest proportion of workers and supervisors in the facility (whether local or foreign)</t>
  </si>
  <si>
    <t>[1],fp-nat-1,&gt;0</t>
  </si>
  <si>
    <t>[1],fp-nat-1,[&gt;0]</t>
  </si>
  <si>
    <t>fp-nl-5</t>
  </si>
  <si>
    <t>FP-NAT-3</t>
  </si>
  <si>
    <t>Approximate % of workers</t>
  </si>
  <si>
    <t>fp-nat-2</t>
  </si>
  <si>
    <t>FP-NAT-4</t>
  </si>
  <si>
    <t>Approximate % of supervisors</t>
  </si>
  <si>
    <t>fp-nl-2</t>
  </si>
  <si>
    <t>FP-NAT-5</t>
  </si>
  <si>
    <t>Nationality #2</t>
  </si>
  <si>
    <t>Indicate the nationality representing the 2nd greatest proportion of workers and supervisors in the facility (whether local or foreign)</t>
  </si>
  <si>
    <t>[1],fp-nat-1,&gt;1</t>
  </si>
  <si>
    <t>[1],fp-nat-1,[&gt;1]</t>
  </si>
  <si>
    <t>fp-nl-6</t>
  </si>
  <si>
    <t>FP-NAT-6</t>
  </si>
  <si>
    <t>fp-nat-3</t>
  </si>
  <si>
    <t>FP-NAT-7</t>
  </si>
  <si>
    <t>fp-nl-3</t>
  </si>
  <si>
    <t>FP-NAT-8</t>
  </si>
  <si>
    <t>Nationality #3</t>
  </si>
  <si>
    <t>Indicate the nationality representing the 3rd greatest proportion of workers and supervisors in the facility (whether local or foreign)</t>
  </si>
  <si>
    <t>[1],fp-nat-1,&gt;2</t>
  </si>
  <si>
    <t>[1],fp-nat-1,[&gt;2]</t>
  </si>
  <si>
    <t>fp-nl-7</t>
  </si>
  <si>
    <t>FP-NAT-9</t>
  </si>
  <si>
    <t>fp-nat-4</t>
  </si>
  <si>
    <t>FP-NAT-10</t>
  </si>
  <si>
    <t>fp-nat-5</t>
  </si>
  <si>
    <t>FP-NAT-11</t>
  </si>
  <si>
    <t>Nationality #4</t>
  </si>
  <si>
    <t>Indicate the nationality representing the 4th greatest proportion of workers + supervisors in the facility (whether local or foreign)</t>
  </si>
  <si>
    <t>[1],fp-nat-1,&gt;3</t>
  </si>
  <si>
    <t>[1],fp-nat-1,[&gt;3]</t>
  </si>
  <si>
    <t>fp-nat-6</t>
  </si>
  <si>
    <t>FP-NAT-12</t>
  </si>
  <si>
    <t>fp-nat-7</t>
  </si>
  <si>
    <t>FP-NAT-13</t>
  </si>
  <si>
    <t>fp-nl-4</t>
  </si>
  <si>
    <t>FP-NAT-14</t>
  </si>
  <si>
    <t>Please list any additional nationalities and the approximate % of workers and supervisors here:</t>
  </si>
  <si>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</si>
  <si>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[1],fp-nat-1,&gt;4</t>
  </si>
  <si>
    <t>[1],fp-nat-1,[&gt;4]</t>
  </si>
  <si>
    <t>fp-lan-1</t>
  </si>
  <si>
    <t>FP-LAN-1</t>
  </si>
  <si>
    <t>Languages</t>
  </si>
  <si>
    <t xml:space="preserve">How many languages must be spoken by supervisors and management in order to effectively communicate with ALL workers? </t>
  </si>
  <si>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</si>
  <si>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fp-nl-9</t>
  </si>
  <si>
    <t>FP-LAN-2</t>
  </si>
  <si>
    <t>Primary language spoken at the facility:</t>
  </si>
  <si>
    <t>Indicate the most commonly spoken language among workers and supervisors in the facility (whether local or foreign).</t>
  </si>
  <si>
    <t>language</t>
  </si>
  <si>
    <t>[1],fp-lan-1,&gt;0</t>
  </si>
  <si>
    <t>[1],fp-lan-1,[&gt;0]</t>
  </si>
  <si>
    <t>fp-nl-13</t>
  </si>
  <si>
    <t>FP-LAN-3</t>
  </si>
  <si>
    <t>Please provide approximate % of workers who can communicate in the primary language spoken at the facility:</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</si>
  <si>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</si>
  <si>
    <t>fp-lan-2</t>
  </si>
  <si>
    <t>FP-LAN-4</t>
  </si>
  <si>
    <t xml:space="preserve">Please provide approximate % of supervisors who can communicate in the primary language spoken at the facility:
 </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</si>
  <si>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</si>
  <si>
    <t>fp-nl-10</t>
  </si>
  <si>
    <t>FP-LAN-5</t>
  </si>
  <si>
    <t>Second most commonly spoken language at the facility:</t>
  </si>
  <si>
    <t>Indicate the 2nd most commonly spoken language among workers and supervisors in the facility (whether local or foreign).</t>
  </si>
  <si>
    <t>[1],fp-lan-1,&gt;1</t>
  </si>
  <si>
    <t>[1],fp-lan-1,[&gt;1]</t>
  </si>
  <si>
    <t>fp-nl-14</t>
  </si>
  <si>
    <t>FP-LAN-6</t>
  </si>
  <si>
    <t>Please provide approximate % of workers who can communicate in this language:</t>
  </si>
  <si>
    <t>fp-lan-3</t>
  </si>
  <si>
    <t>FP-LAN-7</t>
  </si>
  <si>
    <t>Please provide approximate % of supervisors who can communicate in this language:</t>
  </si>
  <si>
    <t>fp-nl-11</t>
  </si>
  <si>
    <t>FP-LAN-8</t>
  </si>
  <si>
    <t>Third most commonly spoken language at the facility:</t>
  </si>
  <si>
    <t>Indicate the 3rd most commonly spoken language among workers and supervisors in the facility (whether local or foreign).</t>
  </si>
  <si>
    <t>[1],fp-lan-1,&gt;2</t>
  </si>
  <si>
    <t>[1],fp-lan-1,[&gt;2]</t>
  </si>
  <si>
    <t>fp-nl-15</t>
  </si>
  <si>
    <t>FP-LAN-9</t>
  </si>
  <si>
    <t>fp-lan-4</t>
  </si>
  <si>
    <t>FP-LAN-10</t>
  </si>
  <si>
    <t>fp-nl-12</t>
  </si>
  <si>
    <t>FP-LAN-11</t>
  </si>
  <si>
    <t>Primary language spoken by facility management:</t>
  </si>
  <si>
    <t>fp-oc-1</t>
  </si>
  <si>
    <t>FP-OPE-1</t>
  </si>
  <si>
    <t>Operating Licenses</t>
  </si>
  <si>
    <t>Operating license/registration is available and up to date:</t>
  </si>
  <si>
    <t>fp-oc-2</t>
  </si>
  <si>
    <t>FP-OPE-2</t>
  </si>
  <si>
    <t>Operating License/Registration #:</t>
  </si>
  <si>
    <t>fp-oc-4</t>
  </si>
  <si>
    <t>FP-CER-1</t>
  </si>
  <si>
    <t>Certifications</t>
  </si>
  <si>
    <t>Social Audits and Certifications</t>
  </si>
  <si>
    <t>How many social / labor audits have taken place?</t>
  </si>
  <si>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</si>
  <si>
    <t>fp-oc-5</t>
  </si>
  <si>
    <t>FP-CER-2</t>
  </si>
  <si>
    <t>How many still valid independent certification/standard audits has the facility participated in?</t>
  </si>
  <si>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</si>
  <si>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fp-cer-1</t>
  </si>
  <si>
    <t>Header</t>
  </si>
  <si>
    <t>Please provide information on the still valid independent certification/standard audits:</t>
  </si>
  <si>
    <t>[1],fp-oc-5,&gt;0</t>
  </si>
  <si>
    <t>[1],fp-oc-5,[&gt;0]</t>
  </si>
  <si>
    <t>fp-cer-2</t>
  </si>
  <si>
    <t>Certification / Standard Audit #1</t>
  </si>
  <si>
    <t>fp-oc-6</t>
  </si>
  <si>
    <t>1.4.1</t>
  </si>
  <si>
    <t>FP-CER-3</t>
  </si>
  <si>
    <t>Type</t>
  </si>
  <si>
    <t>cert-stand-list</t>
  </si>
  <si>
    <t>fp-oc-6--1</t>
  </si>
  <si>
    <t>FP-CER-3.1</t>
  </si>
  <si>
    <t>If other, please describe:</t>
  </si>
  <si>
    <t>[1],fp-oc-6,Other</t>
  </si>
  <si>
    <t>[1],fp-oc-6,14</t>
  </si>
  <si>
    <t>fp-oc-6--2</t>
  </si>
  <si>
    <t>FP-CER-4</t>
  </si>
  <si>
    <t>First Audit Date (YYYY-MM-DD)</t>
  </si>
  <si>
    <t>To participate in an independent certification/standard audit the facility may have undergone multiple audits to get certified or approved. Please list the first audit date related to this specific certification/ standard.</t>
  </si>
  <si>
    <t>fp-oc-6--3</t>
  </si>
  <si>
    <t>FP-CER-5</t>
  </si>
  <si>
    <t>Last Audit Date (YYYY-MM-DD)</t>
  </si>
  <si>
    <t>To participate in an independent certification/standard audit the facility may have undergone multiple audits to get certified or approved. Please list the last audit date related to this specific certification/ standard.</t>
  </si>
  <si>
    <t>fp-oc-6--4</t>
  </si>
  <si>
    <t>FP-CER-6</t>
  </si>
  <si>
    <t>Audit Firm</t>
  </si>
  <si>
    <r>
      <t xml:space="preserve">Can be two different audit firms if first and last audit are applicable and different service providers </t>
    </r>
    <r>
      <rPr>
        <sz val="11"/>
        <rFont val="Calibri"/>
        <family val="2"/>
        <scheme val="minor"/>
      </rPr>
      <t>performed them.</t>
    </r>
  </si>
  <si>
    <t>fp-oc-6--5</t>
  </si>
  <si>
    <t>FP-CER-7</t>
  </si>
  <si>
    <t>Audit Result (if applicable)</t>
  </si>
  <si>
    <t>fp-oc-6--6</t>
  </si>
  <si>
    <t>FP-CER-8</t>
  </si>
  <si>
    <t>Certification # (if applicable)</t>
  </si>
  <si>
    <t>fp-cer-3</t>
  </si>
  <si>
    <t>Certification / Standard Audit #2</t>
  </si>
  <si>
    <t>[1],fp-oc-5,&gt;1</t>
  </si>
  <si>
    <t>[1],fp-oc-5,[&gt;1]</t>
  </si>
  <si>
    <t>fp-oc-7</t>
  </si>
  <si>
    <t>FP-CER-9</t>
  </si>
  <si>
    <t>fp-oc-7--1</t>
  </si>
  <si>
    <t>FP-CER-9.1</t>
  </si>
  <si>
    <t>[1],fp-oc-7,Other</t>
  </si>
  <si>
    <t>[1],fp-oc-7,14</t>
  </si>
  <si>
    <t>fp-oc-7--2</t>
  </si>
  <si>
    <t>FP-CER-10</t>
  </si>
  <si>
    <t>fp-oc-7--3</t>
  </si>
  <si>
    <t>FP-CER-11</t>
  </si>
  <si>
    <t>fp-oc-7--4</t>
  </si>
  <si>
    <t>FP-CER-12</t>
  </si>
  <si>
    <t>fp-oc-7--5</t>
  </si>
  <si>
    <t>FP-CER-13</t>
  </si>
  <si>
    <t>fp-oc-7--6</t>
  </si>
  <si>
    <t>FP-CER-14</t>
  </si>
  <si>
    <t>fp-cer-4</t>
  </si>
  <si>
    <t>Certification / Standard Audit #3</t>
  </si>
  <si>
    <t>[1],fp-oc-5,&gt;2</t>
  </si>
  <si>
    <t>[1],fp-oc-5,[&gt;2]</t>
  </si>
  <si>
    <t>fp-oc-8</t>
  </si>
  <si>
    <t>FP-CER-15</t>
  </si>
  <si>
    <t>fp-oc-8--1</t>
  </si>
  <si>
    <t>FP-CER-15.1</t>
  </si>
  <si>
    <t>[1],fp-oc-8,Other</t>
  </si>
  <si>
    <t>[1],fp-oc-8,14</t>
  </si>
  <si>
    <t>fp-oc-8--2</t>
  </si>
  <si>
    <t>FP-CER-16</t>
  </si>
  <si>
    <t>fp-oc-8--3</t>
  </si>
  <si>
    <t>FP-CER-17</t>
  </si>
  <si>
    <t>fp-oc-8--4</t>
  </si>
  <si>
    <t>FP-CER-18</t>
  </si>
  <si>
    <t>fp-oc-8--5</t>
  </si>
  <si>
    <t>FP-CER-19</t>
  </si>
  <si>
    <t>fp-oc-8--6</t>
  </si>
  <si>
    <t>FP-CER-20</t>
  </si>
  <si>
    <t>fp-cer-5</t>
  </si>
  <si>
    <t>Certification / Standard Audit #4</t>
  </si>
  <si>
    <t>[1],fp-oc-5,&gt;3</t>
  </si>
  <si>
    <t>[1],fp-oc-5,[&gt;3]</t>
  </si>
  <si>
    <t>fp-oc-9</t>
  </si>
  <si>
    <t>FP-CER-21</t>
  </si>
  <si>
    <t>fp-oc-9--1</t>
  </si>
  <si>
    <t>FP-CER-21.1</t>
  </si>
  <si>
    <t>[1],fp-oc-9,Other</t>
  </si>
  <si>
    <t>[1],fp-oc-9,14</t>
  </si>
  <si>
    <t>fp-oc-9--2</t>
  </si>
  <si>
    <t>FP-CER-22</t>
  </si>
  <si>
    <t>fp-oc-9--3</t>
  </si>
  <si>
    <t>FP-CER-23</t>
  </si>
  <si>
    <t>fp-oc-9--4</t>
  </si>
  <si>
    <t>FP-CER-24</t>
  </si>
  <si>
    <t>fp-oc-9--5</t>
  </si>
  <si>
    <t>FP-CER-25</t>
  </si>
  <si>
    <t>fp-oc-9--6</t>
  </si>
  <si>
    <t>FP-CER-26</t>
  </si>
  <si>
    <t>fp-cer-6</t>
  </si>
  <si>
    <t>Certification / Standard Audit #5</t>
  </si>
  <si>
    <t>[1],fp-oc-5,&gt;4</t>
  </si>
  <si>
    <t>[1],fp-oc-5,[&gt;4]</t>
  </si>
  <si>
    <t>fp-oc-10</t>
  </si>
  <si>
    <t>FP-CER-27</t>
  </si>
  <si>
    <t>fp-oc-10--1</t>
  </si>
  <si>
    <t>FP-CER-27.1</t>
  </si>
  <si>
    <t>[1],fp-oc-10,Other</t>
  </si>
  <si>
    <t>[1],fp-oc-10,14</t>
  </si>
  <si>
    <t>fp-oc-10--2</t>
  </si>
  <si>
    <t>FP-CER-28</t>
  </si>
  <si>
    <t>fp-oc-10--3</t>
  </si>
  <si>
    <t>FP-CER-29</t>
  </si>
  <si>
    <t>fp-oc-10--4</t>
  </si>
  <si>
    <t>FP-CER-30</t>
  </si>
  <si>
    <t>fp-oc-10--5</t>
  </si>
  <si>
    <t>FP-CER-31</t>
  </si>
  <si>
    <t>fp-oc-10--6</t>
  </si>
  <si>
    <t>FP-CER-32</t>
  </si>
  <si>
    <t>fp-cer-7</t>
  </si>
  <si>
    <t>Certification / Standard Audit #6</t>
  </si>
  <si>
    <t>[1],fp-oc-5,&gt;5</t>
  </si>
  <si>
    <t>[1],fp-oc-5,[&gt;5]</t>
  </si>
  <si>
    <t>fp-oc-11</t>
  </si>
  <si>
    <t>FP-CER-33</t>
  </si>
  <si>
    <t>fp-oc-11--1</t>
  </si>
  <si>
    <t>FP-CER-33.1</t>
  </si>
  <si>
    <t>[1],fp-oc-11,Other</t>
  </si>
  <si>
    <t>[1],fp-oc-11,14</t>
  </si>
  <si>
    <t>fp-oc-11--2</t>
  </si>
  <si>
    <t>FP-CER-34</t>
  </si>
  <si>
    <t>fp-oc-11--3</t>
  </si>
  <si>
    <t>FP-CER-35</t>
  </si>
  <si>
    <t>fp-oc-11--4</t>
  </si>
  <si>
    <t>FP-CER-36</t>
  </si>
  <si>
    <t>fp-oc-11--5</t>
  </si>
  <si>
    <t>FP-CER-37</t>
  </si>
  <si>
    <t>fp-oc-11--6</t>
  </si>
  <si>
    <t>FP-CER-38</t>
  </si>
  <si>
    <t>fp-pro-1</t>
  </si>
  <si>
    <t>FP-PRO-1</t>
  </si>
  <si>
    <t>MS Header</t>
  </si>
  <si>
    <t>Production / Operation Information</t>
  </si>
  <si>
    <t>Industry Sector</t>
  </si>
  <si>
    <t>SELECT ALL THAT APPLY WITH A "X":</t>
  </si>
  <si>
    <t>fp-pi-1-1</t>
  </si>
  <si>
    <t>FP-PRO-1-1</t>
  </si>
  <si>
    <t>Apparel</t>
  </si>
  <si>
    <t>boolean</t>
  </si>
  <si>
    <t>ms</t>
  </si>
  <si>
    <t>any ms</t>
  </si>
  <si>
    <t>fp-pi-1-2</t>
  </si>
  <si>
    <t>FP-PRO-1-2</t>
  </si>
  <si>
    <t>Footwear</t>
  </si>
  <si>
    <t>fp-pi-1-3</t>
  </si>
  <si>
    <t>FP-PRO-1-3</t>
  </si>
  <si>
    <t>Home Textiles</t>
  </si>
  <si>
    <t>Includes bed linens, tablecloths, towels, cloth napkins and similar products</t>
  </si>
  <si>
    <t>fp-pi-1-4</t>
  </si>
  <si>
    <t>FP-PRO-1-4</t>
  </si>
  <si>
    <t>Accessories</t>
  </si>
  <si>
    <t>Includes handbags, jewelry, belts, headwear/hats and similar products</t>
  </si>
  <si>
    <t>fp-pi-1-5</t>
  </si>
  <si>
    <t>FP-PRO-1-5</t>
  </si>
  <si>
    <t>Home Furnishings</t>
  </si>
  <si>
    <t>fp-pi-1-6</t>
  </si>
  <si>
    <t>FP-PRO-1-6</t>
  </si>
  <si>
    <t>Hard Goods (incl. Travel Goods)</t>
  </si>
  <si>
    <t>Includes bikes, tents, backpacks, luggage, electronics, coolers, climbing gear, watercraft, and other equipment made of metal, plastic, or wood</t>
  </si>
  <si>
    <t>fp-pi-1-7</t>
  </si>
  <si>
    <t>FP-PRO-1-7</t>
  </si>
  <si>
    <t>Food and Beverage</t>
  </si>
  <si>
    <t>fp-pi-1-8</t>
  </si>
  <si>
    <t>FP-PRO-1-8</t>
  </si>
  <si>
    <t>Personal Care and Beauty Products</t>
  </si>
  <si>
    <t>fp-pi-1-9</t>
  </si>
  <si>
    <t>FP-PRO-1-9</t>
  </si>
  <si>
    <t>Other</t>
  </si>
  <si>
    <t>fp-pi-1-10</t>
  </si>
  <si>
    <t>FP-PRO-1.1</t>
  </si>
  <si>
    <t>[1],fp-pi-1-9</t>
  </si>
  <si>
    <t>fp-pro-2</t>
  </si>
  <si>
    <t>FP-PRO-2</t>
  </si>
  <si>
    <t>Facility Type</t>
  </si>
  <si>
    <t>fp-pi-2-1</t>
  </si>
  <si>
    <t>FP-PRO-2-1</t>
  </si>
  <si>
    <t>Sewing or Final Product Assembly</t>
  </si>
  <si>
    <t>fp-pi-2-2</t>
  </si>
  <si>
    <t>FP-PRO-2-2</t>
  </si>
  <si>
    <t>Footwear / Leather goods</t>
  </si>
  <si>
    <t>fp-pi-2-3</t>
  </si>
  <si>
    <t>FP-PRO-2-3</t>
  </si>
  <si>
    <t>Printing or Dyeing</t>
  </si>
  <si>
    <t>fp-pi-2-4</t>
  </si>
  <si>
    <t>FP-PRO-2-4</t>
  </si>
  <si>
    <t>Materials Supplier</t>
  </si>
  <si>
    <t>fp-pi-2-5</t>
  </si>
  <si>
    <t>FP-PRO-2-5</t>
  </si>
  <si>
    <t>Trim</t>
  </si>
  <si>
    <t>fp-pi-2-6</t>
  </si>
  <si>
    <t>FP-PRO-2-6</t>
  </si>
  <si>
    <t>Chemical</t>
  </si>
  <si>
    <t>fp-pi-2-7</t>
  </si>
  <si>
    <t>FP-PRO-2-7</t>
  </si>
  <si>
    <t>Packaging</t>
  </si>
  <si>
    <t>fp-pi-2-8</t>
  </si>
  <si>
    <t>FP-PRO-2-8</t>
  </si>
  <si>
    <t>fp-pi-2-9</t>
  </si>
  <si>
    <t>FP-PRO-2.1</t>
  </si>
  <si>
    <t>[1],fp-pi-2-8</t>
  </si>
  <si>
    <t>fp-pro-3</t>
  </si>
  <si>
    <t>FP-PRO-3</t>
  </si>
  <si>
    <t>Facility Processes</t>
  </si>
  <si>
    <t>Does the facility include sandblasting in its processes?</t>
  </si>
  <si>
    <t>fp-pro-4</t>
  </si>
  <si>
    <t>NOTE: The "Facility Processes" below will conditionally appear depending upon the answer to the "Facility Type" above.</t>
  </si>
  <si>
    <t>fp-pro-5</t>
  </si>
  <si>
    <t>FP-PRO-4</t>
  </si>
  <si>
    <t>fp-pro-6</t>
  </si>
  <si>
    <t>FP-PRO-5</t>
  </si>
  <si>
    <t>[1],fp-pi-2-1</t>
  </si>
  <si>
    <t>fp-pi-3-1</t>
  </si>
  <si>
    <t>FP-PRO-5-1</t>
  </si>
  <si>
    <t>Casting</t>
  </si>
  <si>
    <t>fp-pi-3-2</t>
  </si>
  <si>
    <t>FP-PRO-5-2</t>
  </si>
  <si>
    <t>Cutting</t>
  </si>
  <si>
    <t>fp-pi-3-3</t>
  </si>
  <si>
    <t>FP-PRO-5-3</t>
  </si>
  <si>
    <t>Embossing</t>
  </si>
  <si>
    <t>fp-pi-3-4</t>
  </si>
  <si>
    <t>FP-PRO-5-4</t>
  </si>
  <si>
    <t>Priming</t>
  </si>
  <si>
    <t>fp-pi-3-5</t>
  </si>
  <si>
    <t>FP-PRO-5-5</t>
  </si>
  <si>
    <t>Heat Press / Heating and Cooling</t>
  </si>
  <si>
    <t>fp-pi-3-18</t>
  </si>
  <si>
    <t>FP-PRO-5-6</t>
  </si>
  <si>
    <t>Labeling</t>
  </si>
  <si>
    <t>fp-pi-3-6</t>
  </si>
  <si>
    <t>FP-PRO-5-7</t>
  </si>
  <si>
    <t>Lasting</t>
  </si>
  <si>
    <t>fp-pi-3-7</t>
  </si>
  <si>
    <t>FP-PRO-5-8</t>
  </si>
  <si>
    <t>Molding</t>
  </si>
  <si>
    <t>fp-pi-3-8</t>
  </si>
  <si>
    <t>FP-PRO-5-9</t>
  </si>
  <si>
    <t>No sew</t>
  </si>
  <si>
    <t>fp-pi-3-9</t>
  </si>
  <si>
    <t>FP-PRO-5-10</t>
  </si>
  <si>
    <t>fp-pi-3-10</t>
  </si>
  <si>
    <t>FP-PRO-5-11</t>
  </si>
  <si>
    <t>Gluing</t>
  </si>
  <si>
    <t>fp-pi-3-11</t>
  </si>
  <si>
    <t>FP-PRO-5-12</t>
  </si>
  <si>
    <t>Seam Taping</t>
  </si>
  <si>
    <t>fp-pi-3-12</t>
  </si>
  <si>
    <t>FP-PRO-5-13</t>
  </si>
  <si>
    <t>Sewing</t>
  </si>
  <si>
    <t>fp-pi-3-13</t>
  </si>
  <si>
    <t>FP-PRO-5-14</t>
  </si>
  <si>
    <t>Sundries Application</t>
  </si>
  <si>
    <t>fp-pi-3-14</t>
  </si>
  <si>
    <t>FP-PRO-5-15</t>
  </si>
  <si>
    <t>Washing</t>
  </si>
  <si>
    <t>fp-pi-3-15</t>
  </si>
  <si>
    <t>FP-PRO-5-16</t>
  </si>
  <si>
    <t>Welding</t>
  </si>
  <si>
    <t>fp-pi-3-16</t>
  </si>
  <si>
    <t>FP-PRO-5-17</t>
  </si>
  <si>
    <t>Printing</t>
  </si>
  <si>
    <t>fp-pi-3-17</t>
  </si>
  <si>
    <t>FP-PRO-5-18</t>
  </si>
  <si>
    <t>Embroidery</t>
  </si>
  <si>
    <t>fp-pro-7</t>
  </si>
  <si>
    <t>FP-PRO-6</t>
  </si>
  <si>
    <t>[1],fp-pi-2-2</t>
  </si>
  <si>
    <t>fp-pi-4-1</t>
  </si>
  <si>
    <t>FP-PRO-6-1</t>
  </si>
  <si>
    <t>Leather Tanning – Wet Operations</t>
  </si>
  <si>
    <t>fp-pi-4-2</t>
  </si>
  <si>
    <t>FP-PRO-6-2</t>
  </si>
  <si>
    <t>Leather Tanning – Finishing</t>
  </si>
  <si>
    <t>fp-pi-4-3</t>
  </si>
  <si>
    <t>FP-PRO-6-3</t>
  </si>
  <si>
    <t>Coating</t>
  </si>
  <si>
    <t>fp-pi-4-4</t>
  </si>
  <si>
    <t>FP-PRO-6-4</t>
  </si>
  <si>
    <t>Metal work</t>
  </si>
  <si>
    <t>fp-pi-4-5</t>
  </si>
  <si>
    <t>FP-PRO-6-5</t>
  </si>
  <si>
    <t>fp-pi-4-6</t>
  </si>
  <si>
    <t>FP-PRO-6-6</t>
  </si>
  <si>
    <t>fp-pi-4-7</t>
  </si>
  <si>
    <t>FP-PRO-6-7</t>
  </si>
  <si>
    <t>Laminating</t>
  </si>
  <si>
    <t>fp-pi-4-8</t>
  </si>
  <si>
    <t>FP-PRO-6-8</t>
  </si>
  <si>
    <t>fp-pi-4-9</t>
  </si>
  <si>
    <t>FP-PRO-6-9</t>
  </si>
  <si>
    <t>Upper production (including stitching)</t>
  </si>
  <si>
    <t>fp-pi-4-10</t>
  </si>
  <si>
    <t>FP-PRO-6-10</t>
  </si>
  <si>
    <t>Stock fitting</t>
  </si>
  <si>
    <t>fp-pi-4-11</t>
  </si>
  <si>
    <t>FP-PRO-6-11</t>
  </si>
  <si>
    <t>fp-pi-4-12</t>
  </si>
  <si>
    <t>FP-PRO-6-12</t>
  </si>
  <si>
    <t>Finishing</t>
  </si>
  <si>
    <t>fp-pi-4-13</t>
  </si>
  <si>
    <t>FP-PRO-6-13</t>
  </si>
  <si>
    <t>fp-pro-8</t>
  </si>
  <si>
    <t>FP-PRO-7</t>
  </si>
  <si>
    <t>[1],fp-pi-2-3</t>
  </si>
  <si>
    <t>fp-pi-5-1</t>
  </si>
  <si>
    <t>FP-PRO-7-1</t>
  </si>
  <si>
    <t>Dyeing</t>
  </si>
  <si>
    <t>fp-pi-5-2</t>
  </si>
  <si>
    <t>FP-PRO-7-2</t>
  </si>
  <si>
    <t>Sublimation</t>
  </si>
  <si>
    <t>fp-pi-5-3</t>
  </si>
  <si>
    <t>FP-PRO-7-3</t>
  </si>
  <si>
    <t>Wet printing</t>
  </si>
  <si>
    <t>fp-pi-5-4</t>
  </si>
  <si>
    <t>FP-PRO-7-4</t>
  </si>
  <si>
    <t>Screen Printing</t>
  </si>
  <si>
    <t>fp-pi-5-5</t>
  </si>
  <si>
    <t>FP-PRO-7-5</t>
  </si>
  <si>
    <t>Rotary Printing</t>
  </si>
  <si>
    <t>fp-pro-9</t>
  </si>
  <si>
    <t>FP-PRO-8</t>
  </si>
  <si>
    <t>[1],fp-pi-2-4</t>
  </si>
  <si>
    <t>fp-pi-6-1</t>
  </si>
  <si>
    <t>FP-PRO-8-1</t>
  </si>
  <si>
    <t>fp-pi-6-2</t>
  </si>
  <si>
    <t>FP-PRO-8-2</t>
  </si>
  <si>
    <t>fp-pi-6-3</t>
  </si>
  <si>
    <t>FP-PRO-8-3</t>
  </si>
  <si>
    <t>fp-pi-6-4</t>
  </si>
  <si>
    <t>FP-PRO-8-4</t>
  </si>
  <si>
    <t>Extrusion</t>
  </si>
  <si>
    <t>fp-pi-6-5</t>
  </si>
  <si>
    <t>FP-PRO-8-5</t>
  </si>
  <si>
    <t>fp-pi-6-6</t>
  </si>
  <si>
    <t>FP-PRO-8-6</t>
  </si>
  <si>
    <t>Insulation: animal (down) processing</t>
  </si>
  <si>
    <t>fp-pi-6-7</t>
  </si>
  <si>
    <t>FP-PRO-8-7</t>
  </si>
  <si>
    <t>Insulation: non-woven processing</t>
  </si>
  <si>
    <t>fp-pi-6-8</t>
  </si>
  <si>
    <t>FP-PRO-8-8</t>
  </si>
  <si>
    <t>Knitting</t>
  </si>
  <si>
    <t>fp-pi-6-9</t>
  </si>
  <si>
    <t>FP-PRO-8-9</t>
  </si>
  <si>
    <t>Lamination</t>
  </si>
  <si>
    <t>fp-pi-6-10</t>
  </si>
  <si>
    <t>FP-PRO-8-10</t>
  </si>
  <si>
    <t>Mixing (EVA / Rubber / primer / glue)</t>
  </si>
  <si>
    <t>fp-pi-6-11</t>
  </si>
  <si>
    <t>FP-PRO-8-11</t>
  </si>
  <si>
    <t>Bonding</t>
  </si>
  <si>
    <t>fp-pi-6-12</t>
  </si>
  <si>
    <t>FP-PRO-8-12</t>
  </si>
  <si>
    <t>Spinning</t>
  </si>
  <si>
    <t>fp-pi-6-13</t>
  </si>
  <si>
    <t>FP-PRO-8-13</t>
  </si>
  <si>
    <r>
      <t xml:space="preserve">Tanning (beam house or </t>
    </r>
    <r>
      <rPr>
        <sz val="11"/>
        <rFont val="Calibri"/>
        <family val="2"/>
        <scheme val="minor"/>
      </rPr>
      <t>retannage</t>
    </r>
    <r>
      <rPr>
        <sz val="11"/>
        <color theme="1"/>
        <rFont val="Calibri"/>
        <family val="2"/>
        <scheme val="minor"/>
      </rPr>
      <t xml:space="preserve">) </t>
    </r>
  </si>
  <si>
    <t>fp-pi-6-14</t>
  </si>
  <si>
    <t>FP-PRO-8-14</t>
  </si>
  <si>
    <t>Vulcanization</t>
  </si>
  <si>
    <t>fp-pi-6-15</t>
  </si>
  <si>
    <t>FP-PRO-8-15</t>
  </si>
  <si>
    <t>fp-pi-6-16</t>
  </si>
  <si>
    <t>FP-PRO-8-16</t>
  </si>
  <si>
    <t>Weaving</t>
  </si>
  <si>
    <t>fp-pro-10</t>
  </si>
  <si>
    <t>FP-PRO-9</t>
  </si>
  <si>
    <t>[1],fp-pi-2-5</t>
  </si>
  <si>
    <t>fp-pi-7-1</t>
  </si>
  <si>
    <t>FP-PRO-9-1</t>
  </si>
  <si>
    <t>fp-pi-7-2</t>
  </si>
  <si>
    <t>FP-PRO-9-2</t>
  </si>
  <si>
    <t>fp-pi-7-3</t>
  </si>
  <si>
    <t>FP-PRO-9-3</t>
  </si>
  <si>
    <t>fp-pi-7-4</t>
  </si>
  <si>
    <t>FP-PRO-9-4</t>
  </si>
  <si>
    <t>fp-pi-7-5</t>
  </si>
  <si>
    <t>FP-PRO-9-5</t>
  </si>
  <si>
    <t>Lamination/Coating</t>
  </si>
  <si>
    <t>fp-pi-7-6</t>
  </si>
  <si>
    <t>FP-PRO-9-6</t>
  </si>
  <si>
    <t>fp-pi-7-7</t>
  </si>
  <si>
    <t>FP-PRO-9-7</t>
  </si>
  <si>
    <t>Non-woven</t>
  </si>
  <si>
    <t>fp-pro-11</t>
  </si>
  <si>
    <t>FP-PRO-10</t>
  </si>
  <si>
    <t>[1],fp-pi-2-6</t>
  </si>
  <si>
    <t>fp-pi-8-1</t>
  </si>
  <si>
    <t>FP-PRO-10-1</t>
  </si>
  <si>
    <t>Raw Material Storage / Warehousing</t>
  </si>
  <si>
    <t>fp-pi-8-2</t>
  </si>
  <si>
    <t>FP-PRO-10-2</t>
  </si>
  <si>
    <t>Chemical Synthesis</t>
  </si>
  <si>
    <t>fp-pi-8-3</t>
  </si>
  <si>
    <t>FP-PRO-10-3</t>
  </si>
  <si>
    <t>Standardization / Chemical Finishing</t>
  </si>
  <si>
    <t>fp-pi-8-4</t>
  </si>
  <si>
    <t>FP-PRO-10-4</t>
  </si>
  <si>
    <t>Blending / Formulating</t>
  </si>
  <si>
    <t>fp-pi-8-5</t>
  </si>
  <si>
    <t>FP-PRO-10-5</t>
  </si>
  <si>
    <t>fp-pi-8-6</t>
  </si>
  <si>
    <t>FP-PRO-10-6</t>
  </si>
  <si>
    <t>Waste Treatment / Management</t>
  </si>
  <si>
    <t>fp-pi-8-7</t>
  </si>
  <si>
    <t>FP-PRO-10-7</t>
  </si>
  <si>
    <t>Final Product Warehousing / Storage</t>
  </si>
  <si>
    <t>fp-pi-8-8</t>
  </si>
  <si>
    <t>FP-PRO-10-8</t>
  </si>
  <si>
    <t>Shipping</t>
  </si>
  <si>
    <t>fp-pro-12</t>
  </si>
  <si>
    <t>FP-PRO-11</t>
  </si>
  <si>
    <t>[1],fp-pi-2-7</t>
  </si>
  <si>
    <t>fp-pi-9-1</t>
  </si>
  <si>
    <t>FP-PRO-11-1</t>
  </si>
  <si>
    <t>Converting raw material (incoming paperboard or plastic resin)</t>
  </si>
  <si>
    <t>fp-pi-9-2</t>
  </si>
  <si>
    <t>FP-PRO-11-2</t>
  </si>
  <si>
    <t>Die cutting (e.g. Cartons)</t>
  </si>
  <si>
    <t>fp-pi-9-3</t>
  </si>
  <si>
    <t>FP-PRO-11-3</t>
  </si>
  <si>
    <t>Assembly (e.g. corrugated board)</t>
  </si>
  <si>
    <t>fp-pi-9-4</t>
  </si>
  <si>
    <t>FP-PRO-11-4</t>
  </si>
  <si>
    <t>Molding (plastic)</t>
  </si>
  <si>
    <t>fp-pi-9-5</t>
  </si>
  <si>
    <t>FP-PRO-11-5</t>
  </si>
  <si>
    <t>fp-pi-9-6</t>
  </si>
  <si>
    <t>FP-PRO-11-6</t>
  </si>
  <si>
    <t>Assembly</t>
  </si>
  <si>
    <t>fp-pi-9-7</t>
  </si>
  <si>
    <t>FP-PRO-11-7</t>
  </si>
  <si>
    <t>fp-pi-9-8</t>
  </si>
  <si>
    <t>FP-PRO-11-8</t>
  </si>
  <si>
    <t>fp-pi-9-9</t>
  </si>
  <si>
    <t>FP-PRO-11-9</t>
  </si>
  <si>
    <t>Die cutting</t>
  </si>
  <si>
    <t>fp-pi-9-10</t>
  </si>
  <si>
    <t>FP-PRO-11-10</t>
  </si>
  <si>
    <t>Packing</t>
  </si>
  <si>
    <t>fp-pi-9-11</t>
  </si>
  <si>
    <t>FP-PRO-11-11</t>
  </si>
  <si>
    <t>fp-pi-11</t>
  </si>
  <si>
    <t>FP-PRO-12</t>
  </si>
  <si>
    <t>Volume</t>
  </si>
  <si>
    <t>Facility's monthly volume (unit of measurement):</t>
  </si>
  <si>
    <t>Volume that is actually produced/ output that is actually achieved</t>
  </si>
  <si>
    <t>uom</t>
  </si>
  <si>
    <t>fp-pi-12</t>
  </si>
  <si>
    <t>FP-PRO-12.1</t>
  </si>
  <si>
    <t>[1],fp-pi-11,Other</t>
  </si>
  <si>
    <t>[1],fp-pi-11,5</t>
  </si>
  <si>
    <t>fp-pi-10</t>
  </si>
  <si>
    <t>FP-PRO-13</t>
  </si>
  <si>
    <t>Facility's monthly volume (numerical amount):</t>
  </si>
  <si>
    <t>fp-pi-14</t>
  </si>
  <si>
    <t>FP-PRO-14</t>
  </si>
  <si>
    <t>Capacity</t>
  </si>
  <si>
    <t>Facility's monthly capacity (unit of measurement):</t>
  </si>
  <si>
    <t>Capacity that the facility can achieve at maximum production levels/ output levels</t>
  </si>
  <si>
    <t>fp-pi-15</t>
  </si>
  <si>
    <t>FP-PRO-14.1</t>
  </si>
  <si>
    <t>[1],fp-pi-14,Other</t>
  </si>
  <si>
    <t>[1],fp-pi-14,5</t>
  </si>
  <si>
    <t>fp-pi-13</t>
  </si>
  <si>
    <t>FP-PRO-15</t>
  </si>
  <si>
    <t>Facility's monthly capacity (numerical amount):</t>
  </si>
  <si>
    <t>fp-pi-16</t>
  </si>
  <si>
    <t>FP-PRO-15.1</t>
  </si>
  <si>
    <t>Please describe how the monthly capacity is calculated (e.g. do you base calculation on regular working hours or include overtime hours):</t>
  </si>
  <si>
    <t>fp-pi-17</t>
  </si>
  <si>
    <t>FP-PRO-16</t>
  </si>
  <si>
    <t>Planning</t>
  </si>
  <si>
    <t>What is the facility's form of production/ operations planning?</t>
  </si>
  <si>
    <t>fp-pi-17-opt</t>
  </si>
  <si>
    <t>fp-pi-18</t>
  </si>
  <si>
    <t>FP-PRO-16.1</t>
  </si>
  <si>
    <t>[2],fp-pi-17,Other</t>
  </si>
  <si>
    <t>[2],fp-pi-17,4</t>
  </si>
  <si>
    <t>fp-pi-19</t>
  </si>
  <si>
    <t>FP-PRO-17</t>
  </si>
  <si>
    <t>What is the facility's definition of lead time?</t>
  </si>
  <si>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</si>
  <si>
    <t>fp-pi-20</t>
  </si>
  <si>
    <t>FP-PRO-18</t>
  </si>
  <si>
    <t>What is the facility's maximum lead time (weeks as unit of measurement)?</t>
  </si>
  <si>
    <t>fp-pi-21</t>
  </si>
  <si>
    <t>FP-PRO-19</t>
  </si>
  <si>
    <t>Has the facility had any rush orders within the last 12 months?</t>
  </si>
  <si>
    <t>fp-pi-22</t>
  </si>
  <si>
    <t>FP-PRO-19.1</t>
  </si>
  <si>
    <t>If yes, please describe:</t>
  </si>
  <si>
    <t>[1],fp-pi-21,Yes</t>
  </si>
  <si>
    <t>[1],fp-pi-21,1</t>
  </si>
  <si>
    <t>fp-sub-1</t>
  </si>
  <si>
    <t>FP-SUB-1</t>
  </si>
  <si>
    <t>Subcontractors Used for Production / Operation</t>
  </si>
  <si>
    <t>Subcontractors</t>
  </si>
  <si>
    <t>Are subcontractors utilized by the facility to complete all or part of the production process?</t>
  </si>
  <si>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</si>
  <si>
    <t>fp-sub-2</t>
  </si>
  <si>
    <t>FP-SUB-2</t>
  </si>
  <si>
    <t>If yes, how many subcontractors?</t>
  </si>
  <si>
    <t>[1],fp-sub-1,Yes</t>
  </si>
  <si>
    <t>[1],fp-sub-1,1</t>
  </si>
  <si>
    <t>fp-sub-3</t>
  </si>
  <si>
    <t>1.3</t>
  </si>
  <si>
    <t>FP-SUB-3</t>
  </si>
  <si>
    <t>Additional Comments: If you have additional comments regarding facility’s use/non-use of subcontractors, please communicate them here:</t>
  </si>
  <si>
    <t>fp-sub-10</t>
  </si>
  <si>
    <t>Subcontractor #1</t>
  </si>
  <si>
    <t>[1],fp-sub-2,&gt;0</t>
  </si>
  <si>
    <t>[1],fp-sub-2,[&gt;0]</t>
  </si>
  <si>
    <t>fp-sub-4</t>
  </si>
  <si>
    <t>FP-SUB-4</t>
  </si>
  <si>
    <t>Name</t>
  </si>
  <si>
    <t>If the facility utilizes more than 6 subcontractors, please list the top 6 in terms of revenue.</t>
  </si>
  <si>
    <t>fp-sub-4--1</t>
  </si>
  <si>
    <t>FP-SUB-5</t>
  </si>
  <si>
    <t>Address</t>
  </si>
  <si>
    <t>fp-sub-4--2</t>
  </si>
  <si>
    <t>FP-SUB-6</t>
  </si>
  <si>
    <t>Contact Name</t>
  </si>
  <si>
    <t>fp-sub-4--3</t>
  </si>
  <si>
    <t>FP-SUB-7</t>
  </si>
  <si>
    <t>Contact Number</t>
  </si>
  <si>
    <t>fp-sub-4--4</t>
  </si>
  <si>
    <t>FP-SUB-8</t>
  </si>
  <si>
    <t>Email</t>
  </si>
  <si>
    <t>fp-sub-4--5</t>
  </si>
  <si>
    <t>FP-SUB-9</t>
  </si>
  <si>
    <t>Types of Processes Subcontracted:</t>
  </si>
  <si>
    <t>fp-sub-11</t>
  </si>
  <si>
    <t>Subcontractor #2</t>
  </si>
  <si>
    <t>[1],fp-sub-2,&gt;1</t>
  </si>
  <si>
    <t>[1],fp-sub-2,[&gt;1]</t>
  </si>
  <si>
    <t>fp-sub-5</t>
  </si>
  <si>
    <t>FP-SUB-10</t>
  </si>
  <si>
    <t>fp-sub-5--1</t>
  </si>
  <si>
    <t>FP-SUB-11</t>
  </si>
  <si>
    <t>fp-sub-5--2</t>
  </si>
  <si>
    <t>FP-SUB-12</t>
  </si>
  <si>
    <t>fp-sub-5--3</t>
  </si>
  <si>
    <t>FP-SUB-13</t>
  </si>
  <si>
    <t>fp-sub-5--4</t>
  </si>
  <si>
    <t>FP-SUB-14</t>
  </si>
  <si>
    <t>fp-sub-5--5</t>
  </si>
  <si>
    <t>FP-SUB-15</t>
  </si>
  <si>
    <t>fp-sub-12</t>
  </si>
  <si>
    <t>Subcontractor #3</t>
  </si>
  <si>
    <t>[1],fp-sub-2,&gt;2</t>
  </si>
  <si>
    <t>[1],fp-sub-2,[&gt;2]</t>
  </si>
  <si>
    <t>fp-sub-6</t>
  </si>
  <si>
    <t>FP-SUB-16</t>
  </si>
  <si>
    <t>fp-sub-6--1</t>
  </si>
  <si>
    <t>FP-SUB-17</t>
  </si>
  <si>
    <t>fp-sub-6--2</t>
  </si>
  <si>
    <t>FP-SUB-18</t>
  </si>
  <si>
    <t>fp-sub-6--3</t>
  </si>
  <si>
    <t>FP-SUB-19</t>
  </si>
  <si>
    <t>fp-sub-6--4</t>
  </si>
  <si>
    <t>FP-SUB-20</t>
  </si>
  <si>
    <t>fp-sub-6--5</t>
  </si>
  <si>
    <t>FP-SUB-21</t>
  </si>
  <si>
    <t>fp-sub-13</t>
  </si>
  <si>
    <t>Subcontractor #4</t>
  </si>
  <si>
    <t>[1],fp-sub-2,&gt;3</t>
  </si>
  <si>
    <t>[1],fp-sub-2,[&gt;3]</t>
  </si>
  <si>
    <t>fp-sub-7</t>
  </si>
  <si>
    <t>FP-SUB-22</t>
  </si>
  <si>
    <t>fp-sub-7--1</t>
  </si>
  <si>
    <t>FP-SUB-23</t>
  </si>
  <si>
    <t>fp-sub-7--2</t>
  </si>
  <si>
    <t>FP-SUB-24</t>
  </si>
  <si>
    <t>fp-sub-7--3</t>
  </si>
  <si>
    <t>FP-SUB-25</t>
  </si>
  <si>
    <t>fp-sub-7--4</t>
  </si>
  <si>
    <t>FP-SUB-26</t>
  </si>
  <si>
    <t>fp-sub-7--5</t>
  </si>
  <si>
    <t>FP-SUB-27</t>
  </si>
  <si>
    <t>fp-sub-14</t>
  </si>
  <si>
    <t>Subcontractor #5</t>
  </si>
  <si>
    <t>[1],fp-sub-2,&gt;4</t>
  </si>
  <si>
    <t>[1],fp-sub-2,[&gt;4]</t>
  </si>
  <si>
    <t>fp-sub-8</t>
  </si>
  <si>
    <t>FP-SUB-28</t>
  </si>
  <si>
    <t>fp-sub-8--1</t>
  </si>
  <si>
    <t>FP-SUB-29</t>
  </si>
  <si>
    <t>fp-sub-8--2</t>
  </si>
  <si>
    <t>FP-SUB-30</t>
  </si>
  <si>
    <t>fp-sub-8--3</t>
  </si>
  <si>
    <t>FP-SUB-31</t>
  </si>
  <si>
    <t>fp-sub-8--4</t>
  </si>
  <si>
    <t>FP-SUB-32</t>
  </si>
  <si>
    <t>fp-sub-8--5</t>
  </si>
  <si>
    <t>FP-SUB-33</t>
  </si>
  <si>
    <t>fp-sub-15</t>
  </si>
  <si>
    <t>Subcontractor #6</t>
  </si>
  <si>
    <t>[1],fp-sub-2,&gt;5</t>
  </si>
  <si>
    <t>[1],fp-sub-2,[&gt;5]</t>
  </si>
  <si>
    <t>fp-sub-9</t>
  </si>
  <si>
    <t>FP-SUB-34</t>
  </si>
  <si>
    <t>fp-sub-9--1</t>
  </si>
  <si>
    <t>FP-SUB-35</t>
  </si>
  <si>
    <t>fp-sub-9--2</t>
  </si>
  <si>
    <t>FP-SUB-36</t>
  </si>
  <si>
    <t>fp-sub-9--3</t>
  </si>
  <si>
    <t>FP-SUB-37</t>
  </si>
  <si>
    <t>fp-sub-9--4</t>
  </si>
  <si>
    <t>FP-SUB-38</t>
  </si>
  <si>
    <t>fp-sub-9--5</t>
  </si>
  <si>
    <t>FP-SUB-39</t>
  </si>
  <si>
    <t>fp-fac-1</t>
  </si>
  <si>
    <t>FP-FAC-1</t>
  </si>
  <si>
    <t>Facility Comments</t>
  </si>
  <si>
    <t>Please describe any concerns or difficulties with questions listed in this section:</t>
  </si>
  <si>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</si>
  <si>
    <t>rh-sec-1</t>
  </si>
  <si>
    <t>RECRUITMENT &amp; HIRING</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</si>
  <si>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workers are brought into the organization. Social and Labor topics within this section include:  
• Child Labor
• Apprenticeship / Trainee / Internship Programs
• Forced Labor
• Recruitment Practices
• Discrimination
• Employment Practices
• Homeworkers
• Facility Comments</t>
  </si>
  <si>
    <t>rh-chi-1</t>
  </si>
  <si>
    <t>Child Labor</t>
  </si>
  <si>
    <t>Sub-Section Instructions</t>
  </si>
  <si>
    <r>
      <t xml:space="preserve">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t>
    </r>
    <r>
      <rPr>
        <sz val="11"/>
        <rFont val="Calibri"/>
        <family val="2"/>
        <scheme val="minor"/>
      </rPr>
      <t>underage family members are doing it.</t>
    </r>
    <r>
      <rPr>
        <sz val="11"/>
        <color theme="1"/>
        <rFont val="Calibri"/>
        <family val="2"/>
        <scheme val="minor"/>
      </rPr>
      <t xml:space="preserve">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r>
  </si>
  <si>
    <t>cl-1</t>
  </si>
  <si>
    <t>RH-CHI-1</t>
  </si>
  <si>
    <t>Age Documentation</t>
  </si>
  <si>
    <t>Does the facility verify minimum age requirements prior to hiring workers?</t>
  </si>
  <si>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</si>
  <si>
    <t>base-verf</t>
  </si>
  <si>
    <t>verf-a-list</t>
  </si>
  <si>
    <t>lf</t>
  </si>
  <si>
    <t>rh-chi-2f</t>
  </si>
  <si>
    <t>RH-CHI-1.1</t>
  </si>
  <si>
    <t>If yes, please describe what legal documentation or other proof of age are reviewed to verify minimum age requirements and whether copies are maintained:</t>
  </si>
  <si>
    <t>[1],cl-1,Yes</t>
  </si>
  <si>
    <t>[1],cl-1,1</t>
  </si>
  <si>
    <t>cl-1--2</t>
  </si>
  <si>
    <t>RH-CHI-2</t>
  </si>
  <si>
    <t>Minimum Age</t>
  </si>
  <si>
    <t>What is the age of the youngest worker in the facility?</t>
  </si>
  <si>
    <t>The intent of this question is to understand the age of the facility's youngest worker. 
For example, if the youngest worker in the facility is 17 years old, the response selection of "17" should be chosen.</t>
  </si>
  <si>
    <t>ages</t>
  </si>
  <si>
    <t>cl-1--2-8f</t>
  </si>
  <si>
    <t>RH-CHI-3</t>
  </si>
  <si>
    <t>[2],cl-1--2,Other</t>
  </si>
  <si>
    <t>[2],cl-1--2,8</t>
  </si>
  <si>
    <t>rh-chi-3</t>
  </si>
  <si>
    <t>RH-CHI-4</t>
  </si>
  <si>
    <t>Are any workers under the legal minimum age for employment?</t>
  </si>
  <si>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</si>
  <si>
    <t>rh-chi-4</t>
  </si>
  <si>
    <t>RH-CHI-5</t>
  </si>
  <si>
    <t>How many females are under the applicable legal minimum working age?</t>
  </si>
  <si>
    <t>[1],rh-chi-3,Yes</t>
  </si>
  <si>
    <t>[1],rh-chi-3,1</t>
  </si>
  <si>
    <t>rh-chi-5</t>
  </si>
  <si>
    <t>RH-CHI-6</t>
  </si>
  <si>
    <t>How many males are under the applicable legal minimum working age?</t>
  </si>
  <si>
    <t>cl-2</t>
  </si>
  <si>
    <t>RH-CHI-7</t>
  </si>
  <si>
    <t>Remediation</t>
  </si>
  <si>
    <t>Does the facility have a remediation system in place for when children (those under the legal minimum working age) are found to be working in the facility?</t>
  </si>
  <si>
    <r>
      <t xml:space="preserve">"Children"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t>
    </r>
    <r>
      <rPr>
        <sz val="11"/>
        <rFont val="Calibri"/>
        <family val="2"/>
        <scheme val="minor"/>
      </rPr>
      <t xml:space="preserve">Human Resources </t>
    </r>
    <r>
      <rPr>
        <sz val="11"/>
        <color theme="1"/>
        <rFont val="Calibri"/>
        <family val="2"/>
        <scheme val="minor"/>
      </rPr>
      <t>(HR) staff on age verification etc.)</t>
    </r>
  </si>
  <si>
    <t>cl-2-1f</t>
  </si>
  <si>
    <t>RH-CHI-7.1</t>
  </si>
  <si>
    <t>If yes, please describe the child remediation system in place:</t>
  </si>
  <si>
    <t>[2],cl-2,Yes</t>
  </si>
  <si>
    <t>[2],cl-2,1</t>
  </si>
  <si>
    <t>rh-chi-6</t>
  </si>
  <si>
    <t>RH-CHI-8</t>
  </si>
  <si>
    <t>Historical Child Labor</t>
  </si>
  <si>
    <t>Do records indicate that any workers were under the legal minimum working age when hired?</t>
  </si>
  <si>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</si>
  <si>
    <t>cl-4--1</t>
  </si>
  <si>
    <t>RH-CHI-9</t>
  </si>
  <si>
    <t>Workers under 18</t>
  </si>
  <si>
    <t>Does the facility maintain recorded parental permission for workers under the age of 18 in the facility?</t>
  </si>
  <si>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</si>
  <si>
    <t>[2],fp-ed-12,&gt;0</t>
  </si>
  <si>
    <t>[2],fp-ed-12,[&gt;0]</t>
  </si>
  <si>
    <t>cl-4--2</t>
  </si>
  <si>
    <t>RH-CHI-10</t>
  </si>
  <si>
    <t>Is the facility's practice of maintaining parental permission of workers under the age of 18 to work in the facility in line with legal requirements?</t>
  </si>
  <si>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</si>
  <si>
    <t>yes-no-nalr</t>
  </si>
  <si>
    <t>[2],cl-4--1,Yes</t>
  </si>
  <si>
    <t>[2],cl-4--1,1</t>
  </si>
  <si>
    <t>rh-chi-7</t>
  </si>
  <si>
    <t>RH-CHI-11</t>
  </si>
  <si>
    <t>Does the facility maintain a list/register of all workers under age 18 in line with legal requirements?</t>
  </si>
  <si>
    <t>"Register" refers to a list of names and ages or dates of birth date of workers who are under 18 years of age. 
Consult applicable legal requirements before answering this question. 
If there are no applicable legal requirements, answer No applicable legal requirements.</t>
  </si>
  <si>
    <t>cl-4--3</t>
  </si>
  <si>
    <t>RH-CHI-12</t>
  </si>
  <si>
    <t>Does the facility provide the list/register of workers under age 18 to government authorities in line with legal requirements?</t>
  </si>
  <si>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</si>
  <si>
    <t>[1],rh-chi-7,Yes</t>
  </si>
  <si>
    <t>[1],rh-chi-7,1</t>
  </si>
  <si>
    <t>cl-4--5</t>
  </si>
  <si>
    <t>RH-CHI-13</t>
  </si>
  <si>
    <t>Does the facility arrange health checks for all workers under the age of 18?</t>
  </si>
  <si>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</si>
  <si>
    <t>cl-4--5-1f</t>
  </si>
  <si>
    <t>RH-CHI-14</t>
  </si>
  <si>
    <t>If yes, are health checks arranged prior to employment?</t>
  </si>
  <si>
    <t>[2],cl-4--5,Yes</t>
  </si>
  <si>
    <t>[2],cl-4--5,1</t>
  </si>
  <si>
    <t>cl-4--6</t>
  </si>
  <si>
    <t>RH-CHI-15</t>
  </si>
  <si>
    <t>Is the facility's practice of arranging health checks for all workers under age 18 in line with legal requirements?</t>
  </si>
  <si>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</si>
  <si>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cl-4--7</t>
  </si>
  <si>
    <t>RH-CHI-16</t>
  </si>
  <si>
    <t>Does the facility provide special Health and Safety trainings (separate from normal adult training) to workers under the age of 18?</t>
  </si>
  <si>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</si>
  <si>
    <t>cl-4--8</t>
  </si>
  <si>
    <t>RH-CHI-17</t>
  </si>
  <si>
    <t>Is the facility's practice of providing special Health and Safety trainings (separate from normal adult training) to workers under the age of 18 in line with legal requirements?</t>
  </si>
  <si>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</si>
  <si>
    <t>[2],cl-4--7,Yes</t>
  </si>
  <si>
    <t>[2],cl-4--7,1</t>
  </si>
  <si>
    <t>cl-4--9</t>
  </si>
  <si>
    <t>RH-CHI-18</t>
  </si>
  <si>
    <t>Does the facility have special protective restrictions for workers under the age of 18?</t>
  </si>
  <si>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</si>
  <si>
    <t>cl-4--9-1f</t>
  </si>
  <si>
    <t>RH-CHI-18.1</t>
  </si>
  <si>
    <t>If yes, please describe what type of protective restrictions are in place:</t>
  </si>
  <si>
    <t>[2],cl-4--9,Yes</t>
  </si>
  <si>
    <t>[2],cl-4--9,1</t>
  </si>
  <si>
    <t>cl-4--10</t>
  </si>
  <si>
    <t>RH-CHI-19</t>
  </si>
  <si>
    <t>Are protective restrictions for workers under the age of 18 in line with legal requirements?</t>
  </si>
  <si>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</si>
  <si>
    <t>cl-4--11</t>
  </si>
  <si>
    <t>RH-CHI-20</t>
  </si>
  <si>
    <t>Does the facility monitor the working hours of all workers under the age of 18 separately?</t>
  </si>
  <si>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</si>
  <si>
    <t>rh-chi-8</t>
  </si>
  <si>
    <t>RH-CHI-21</t>
  </si>
  <si>
    <t>Hazardous Work and other Worst Forms</t>
  </si>
  <si>
    <t>Which of the following work is performed by workers under age 18 (SELECT all that apply with a "X")</t>
  </si>
  <si>
    <t>cl-4--12-1x</t>
  </si>
  <si>
    <t>RH-CHI-21-1</t>
  </si>
  <si>
    <t>Work in a hazardous environment and/or work that is hazardous in nature in violation of legal standards</t>
  </si>
  <si>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</si>
  <si>
    <t>cl-4--12-1f</t>
  </si>
  <si>
    <t>RH-CHI-21.1</t>
  </si>
  <si>
    <t>Please describe the type of hazardous work performed by both female and by male workers (if different):</t>
  </si>
  <si>
    <t>[1],cl-4--12-1x</t>
  </si>
  <si>
    <t>cl-4--12-3x</t>
  </si>
  <si>
    <t>RH-CHI-21-2</t>
  </si>
  <si>
    <t>Night Work</t>
  </si>
  <si>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</si>
  <si>
    <t>cl-4--12-3f</t>
  </si>
  <si>
    <t>RH-CHI-21.2</t>
  </si>
  <si>
    <t>Please describe the type of night work and hours worked by both female and male workers (if different):</t>
  </si>
  <si>
    <t>[1],cl-4--12-3x</t>
  </si>
  <si>
    <t>rh-chi-9x</t>
  </si>
  <si>
    <t>RH-CHI-21-3</t>
  </si>
  <si>
    <t>More hours than permitted by law</t>
  </si>
  <si>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</si>
  <si>
    <t>rh-chi-10f</t>
  </si>
  <si>
    <t>RH-CHI-21.3</t>
  </si>
  <si>
    <t>Please describe the hours and type of work performed in violation of legal standards by both female and by male workers (if different):</t>
  </si>
  <si>
    <t>[1],rh-chi-9x</t>
  </si>
  <si>
    <t>cl-4--12-5x</t>
  </si>
  <si>
    <t>RH-CHI-21-4</t>
  </si>
  <si>
    <t>cl-4--12-5f</t>
  </si>
  <si>
    <t>RH-CHI-21.4</t>
  </si>
  <si>
    <t>[1],cl-4--12-5x</t>
  </si>
  <si>
    <t>cl-4--12-6x</t>
  </si>
  <si>
    <t>RH-CHI-21-5</t>
  </si>
  <si>
    <t>None of the above</t>
  </si>
  <si>
    <t>rh-chi-11</t>
  </si>
  <si>
    <t>RH-CHI-22</t>
  </si>
  <si>
    <t>Have there been any incidences of forced labor, prostitution, pornography, or illegal activities involving workers under age 18, or work that exposes them to physical, psychological or sexual abuse?</t>
  </si>
  <si>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</si>
  <si>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rh-chi-12</t>
  </si>
  <si>
    <t>RH-CHI-23</t>
  </si>
  <si>
    <t>Other Legal Requirements</t>
  </si>
  <si>
    <t>Are facility practices out of compliance with any legal requirements not covered elsewhere regarding Child Labor?</t>
  </si>
  <si>
    <t>Consult applicable legal requirements.
If there are no applicable legal requirements, answer No applicable legal requirements.</t>
  </si>
  <si>
    <t>rh-app-1</t>
  </si>
  <si>
    <t>RH-APP-1</t>
  </si>
  <si>
    <t>Apprenticeship / Trainee / Internship Programs</t>
  </si>
  <si>
    <t>Does the facility offer/ participate in any apprenticeship / trainee / internship programs?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</si>
  <si>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</si>
  <si>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rh-app-2</t>
  </si>
  <si>
    <t>RH-APP-2</t>
  </si>
  <si>
    <t>Which of the following apprenticeship / trainee / internship programs does the facility offer/ participate in? (SELECT all that apply with a "X")</t>
  </si>
  <si>
    <t>[1],rh-app-1,Yes</t>
  </si>
  <si>
    <t>[1],rh-app-1,1</t>
  </si>
  <si>
    <t>cl-5-1x</t>
  </si>
  <si>
    <t>RH-APP-2-1</t>
  </si>
  <si>
    <t>Apprenticeship program</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</si>
  <si>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</si>
  <si>
    <t>cl-5-1f</t>
  </si>
  <si>
    <t>RH-APP-2.1</t>
  </si>
  <si>
    <t>Please describe your apprenticeship program:</t>
  </si>
  <si>
    <t>[1],cl-5-1x</t>
  </si>
  <si>
    <t>cl-5-2x</t>
  </si>
  <si>
    <t>RH-APP-2-2</t>
  </si>
  <si>
    <t>Trainee program</t>
  </si>
  <si>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</si>
  <si>
    <t>cl-5-2f</t>
  </si>
  <si>
    <t>RH-APP-2.2</t>
  </si>
  <si>
    <t>Please describe your trainee program:</t>
  </si>
  <si>
    <t>[1],cl-5-2x</t>
  </si>
  <si>
    <t>cl-5-3x</t>
  </si>
  <si>
    <t>RH-APP-2-3</t>
  </si>
  <si>
    <t>Internship program</t>
  </si>
  <si>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</si>
  <si>
    <t>cl-5-3f</t>
  </si>
  <si>
    <t>RH-APP-2.3</t>
  </si>
  <si>
    <t>Please describe your internship program:</t>
  </si>
  <si>
    <t>[1],cl-5-3x</t>
  </si>
  <si>
    <t>cl-5--3</t>
  </si>
  <si>
    <t>RH-APP-3</t>
  </si>
  <si>
    <t>What is the maximum length of time (in days) that the facility considers workers as apprentices / interns / workers in training?</t>
  </si>
  <si>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</si>
  <si>
    <t>[2],rh-app-1,Yes</t>
  </si>
  <si>
    <t>[2],rh-app-1,1</t>
  </si>
  <si>
    <t>cl-5--5</t>
  </si>
  <si>
    <t>RH-APP-4</t>
  </si>
  <si>
    <t>Can apprentices / trainees / interns choose a position in the facility that is related to their area of study (or skill/trade)?</t>
  </si>
  <si>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</si>
  <si>
    <t>cl-5--11</t>
  </si>
  <si>
    <t>RH-APP-5</t>
  </si>
  <si>
    <t>Is the facility's apprenticeship / training / internship program in line with all legal requirements?</t>
  </si>
  <si>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</si>
  <si>
    <t>rh-for-1</t>
  </si>
  <si>
    <t>Forced Labor</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</si>
  <si>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are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</si>
  <si>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t>
  </si>
  <si>
    <t>RH-REC-1</t>
  </si>
  <si>
    <t>Recruitment Practices</t>
  </si>
  <si>
    <t>Deposits</t>
  </si>
  <si>
    <t>Are any monetary deposits required of workers upon hire?</t>
  </si>
  <si>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</si>
  <si>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fl-1--2</t>
  </si>
  <si>
    <t>RH-REC-2</t>
  </si>
  <si>
    <t>Are monetary deposits in line with legal requirements?</t>
  </si>
  <si>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</si>
  <si>
    <t>[1],fl-1,Yes</t>
  </si>
  <si>
    <t>[1],fl-1,1</t>
  </si>
  <si>
    <t>fl-3</t>
  </si>
  <si>
    <t>RH-REC-3</t>
  </si>
  <si>
    <t>Recruiters</t>
  </si>
  <si>
    <t>Are labor recruiters / employment agencies responsible for the recruitment of workers to the facility?</t>
  </si>
  <si>
    <t xml:space="preserve">The intent of this question is to determine if another entity (other than the facility) is involved in the recruitment of workers. Labor recruiters serve as intermediaries to place workers in employment, including those involved in multiple layers of the recruitment process. Employment agencies employ workers and place them at the disposal of the facility. </t>
  </si>
  <si>
    <t>fl-3--1</t>
  </si>
  <si>
    <t>RH-REC-4</t>
  </si>
  <si>
    <t>Foreign Migrant Workers</t>
  </si>
  <si>
    <t>Is the facility's recruitment process for foreign migrant workers in line with applicable legal requirements?</t>
  </si>
  <si>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</si>
  <si>
    <t>fl-4</t>
  </si>
  <si>
    <t>RH-REC-5</t>
  </si>
  <si>
    <t>Recruitment Fees</t>
  </si>
  <si>
    <t>Who is responsible for paying recruitment fees and related costs, the worker or the facility?</t>
  </si>
  <si>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</si>
  <si>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rec-res</t>
  </si>
  <si>
    <t>rh-rec-1</t>
  </si>
  <si>
    <t>RH-REC-6</t>
  </si>
  <si>
    <t>Which of the following recruitment fees or related costs does the worker pay for? (SELECT all that apply with a "X")</t>
  </si>
  <si>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</si>
  <si>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[2],fl-4,Worker Only;Facility and Worker</t>
  </si>
  <si>
    <t>[2],fl-4,2;3</t>
  </si>
  <si>
    <t>fl-4--2-4x</t>
  </si>
  <si>
    <t>RH-REC-6-1</t>
  </si>
  <si>
    <t>Skills and qualification tests</t>
  </si>
  <si>
    <t xml:space="preserve">Refers to costs to verify workers’ language proficiency and level of skills and qualifications, as well as for location-specific credentialing, certification or licensing.
</t>
  </si>
  <si>
    <t>fl-4--2-5x</t>
  </si>
  <si>
    <t>RH-REC-6-2</t>
  </si>
  <si>
    <t>Medical costs</t>
  </si>
  <si>
    <t>Refers to payments for medical examinations, tests or vaccinations.</t>
  </si>
  <si>
    <t>fl-4--2-6x</t>
  </si>
  <si>
    <t>RH-REC-6-3</t>
  </si>
  <si>
    <t>Training and orientation</t>
  </si>
  <si>
    <t>Refers to expenses for required trainings, including on-site job orientation and pre-departure or post-arrival orientation of newly recruited workers.</t>
  </si>
  <si>
    <t>fl-4--2-7x</t>
  </si>
  <si>
    <t>RH-REC-6-4</t>
  </si>
  <si>
    <t>Administrative costs</t>
  </si>
  <si>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</si>
  <si>
    <t>fl-4--2-8x</t>
  </si>
  <si>
    <t>RH-REC-6-5</t>
  </si>
  <si>
    <t>Travel and lodging</t>
  </si>
  <si>
    <t>Expenses incurred for travel, lodging and subsistence within or across national borders in the recruitment process, including for training, interviews, consular appointments, relocation, and return or repatriation.</t>
  </si>
  <si>
    <t>rh-rec-2x</t>
  </si>
  <si>
    <t>RH-REC-6-6</t>
  </si>
  <si>
    <t>Equipment costs</t>
  </si>
  <si>
    <t>Refers to costs for tools, uniforms, safety gear, and other equipment needed to perform assigned work safely and effectively.</t>
  </si>
  <si>
    <t>rh-rec-3x</t>
  </si>
  <si>
    <t>RH-REC-6-7</t>
  </si>
  <si>
    <t>Insurance costs</t>
  </si>
  <si>
    <t>Refers to costs to insure the lives, health and safety of workers, including enrollment in migrant welfare funds.</t>
  </si>
  <si>
    <t>fl-4--2-10x</t>
  </si>
  <si>
    <t>RH-REC-6-8</t>
  </si>
  <si>
    <t>fl-4--2-10f</t>
  </si>
  <si>
    <t>RH-REC-6.1</t>
  </si>
  <si>
    <t>[2],fl-4--2-10x</t>
  </si>
  <si>
    <t>fl-4--4</t>
  </si>
  <si>
    <t>RH-REC-7</t>
  </si>
  <si>
    <t>Are workers reimbursed for recruitment fees and related costs paid?</t>
  </si>
  <si>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</si>
  <si>
    <t>fl-4--4-1f</t>
  </si>
  <si>
    <t>RH-REC-7.1</t>
  </si>
  <si>
    <t>If yes, please provide:
• type of recruitment fees
• amount reimbursed (percentage)
• the reimburser (facility or other)
• timing of reimbursement</t>
  </si>
  <si>
    <t>[2],fl-4--4,Yes</t>
  </si>
  <si>
    <t>[2],fl-4--4,1</t>
  </si>
  <si>
    <t>fl-4--5</t>
  </si>
  <si>
    <t>RH-REC-8</t>
  </si>
  <si>
    <t>Are recruitment fees and related costs paid by workers in line with legal requirements?</t>
  </si>
  <si>
    <r>
      <t xml:space="preserve">Consult applicable legal requirements before answering this question. 
If there are no applicable legal requirements, answer No applicable legal requirements. 
If </t>
    </r>
    <r>
      <rPr>
        <sz val="11"/>
        <rFont val="Calibri"/>
        <family val="2"/>
        <scheme val="minor"/>
      </rPr>
      <t xml:space="preserve">workers pay any recruitment fees or related costs, </t>
    </r>
    <r>
      <rPr>
        <sz val="11"/>
        <color theme="1"/>
        <rFont val="Calibri"/>
        <family val="2"/>
        <scheme val="minor"/>
      </rPr>
      <t>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r>
  </si>
  <si>
    <t>ynna-nalr</t>
  </si>
  <si>
    <t>fl-5</t>
  </si>
  <si>
    <t>RH-FOR-1</t>
  </si>
  <si>
    <t>Prison Labor</t>
  </si>
  <si>
    <t>Does the facility use prison labor?</t>
  </si>
  <si>
    <t>Prison labor is work performed by prisoners / people who are incarcerated.</t>
  </si>
  <si>
    <t>rh-for-2</t>
  </si>
  <si>
    <t>RH-FOR-2</t>
  </si>
  <si>
    <t>Does the facility follow any of the following practices concerning prison labor? (SELECT all that apply with a "X")</t>
  </si>
  <si>
    <t>[1],fl-5,Yes</t>
  </si>
  <si>
    <t>[1],fl-5,1</t>
  </si>
  <si>
    <t>fl-5--2-1x</t>
  </si>
  <si>
    <t>RH-FOR-2-1</t>
  </si>
  <si>
    <t>Prison laborers have freely consented to perform the work</t>
  </si>
  <si>
    <t>The intent of this question is to understand if prison laborers have freely consented to perform work. 
For example, if prison laborers do not wish to work while they are serving their prison sentence/term, this option should NOT be selected.</t>
  </si>
  <si>
    <t>fl-5--2-2x</t>
  </si>
  <si>
    <t>RH-FOR-2-2</t>
  </si>
  <si>
    <t>The facility treats prison laborers and non-prison workers similarly (conditions of work such as wages, hours of work, health and safety, etc.)</t>
  </si>
  <si>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</si>
  <si>
    <t>fl-5--2-3x</t>
  </si>
  <si>
    <t>RH-FOR-2-3</t>
  </si>
  <si>
    <t>There is supervision and control by a public authority</t>
  </si>
  <si>
    <r>
      <t>The intent of this question is to understand there is supervision in place for work performed by prison laborers on behalf of the facility. 
For example,</t>
    </r>
    <r>
      <rPr>
        <sz val="11"/>
        <rFont val="Calibri"/>
        <family val="2"/>
        <scheme val="minor"/>
      </rPr>
      <t xml:space="preserve"> if trained and certified prison guards from a state authority supervise prison laborers, </t>
    </r>
    <r>
      <rPr>
        <sz val="11"/>
        <color theme="1"/>
        <rFont val="Calibri"/>
        <family val="2"/>
        <scheme val="minor"/>
      </rPr>
      <t>this option would be selected.</t>
    </r>
  </si>
  <si>
    <t>fl-5--2-4x</t>
  </si>
  <si>
    <t>RH-FOR-2-4</t>
  </si>
  <si>
    <t>fl-6</t>
  </si>
  <si>
    <t>RH-FOR-3</t>
  </si>
  <si>
    <t>Forced Labor by Governments</t>
  </si>
  <si>
    <t>Does the facility need to release workers to be available for government-mandated forced labor?</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</si>
  <si>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</si>
  <si>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fl-6-1f</t>
  </si>
  <si>
    <t>RH-FOR-3.1</t>
  </si>
  <si>
    <t>If yes, please describe the time periods and circumstances in which workers need to be released:</t>
  </si>
  <si>
    <t>[2],fl-6,Yes</t>
  </si>
  <si>
    <t>[2],fl-6,1</t>
  </si>
  <si>
    <t>rh-dis-1</t>
  </si>
  <si>
    <t>Discrimination</t>
  </si>
  <si>
    <r>
      <t xml:space="preserve">Overall International Labor Standard Compliance Guidance: Discrimination includes any distinction based on race, color, sex, religion, political opinion, national extraction or social origin, </t>
    </r>
    <r>
      <rPr>
        <sz val="11"/>
        <rFont val="Calibri"/>
        <family val="2"/>
        <scheme val="minor"/>
      </rPr>
      <t xml:space="preserve">which </t>
    </r>
    <r>
      <rPr>
        <sz val="11"/>
        <color theme="1"/>
        <rFont val="Calibri"/>
        <family val="2"/>
        <scheme val="minor"/>
      </rPr>
      <t>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r>
  </si>
  <si>
    <t>disc-1</t>
  </si>
  <si>
    <t>RH-DIS-1</t>
  </si>
  <si>
    <t>Recruitment</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</si>
  <si>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family responsibilities, age (other than the legal minimum age) or nationality/foreign migrant worker status?</t>
  </si>
  <si>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</si>
  <si>
    <t>rh-dis-2</t>
  </si>
  <si>
    <t>RH-DIS-2</t>
  </si>
  <si>
    <t>Which of the following elements are referenced in written job descriptions or job applications? (SELECT all that apply with a "X")</t>
  </si>
  <si>
    <t>[1],disc-1,Yes</t>
  </si>
  <si>
    <t>[1],disc-1,1</t>
  </si>
  <si>
    <t>disc-1--1-1x</t>
  </si>
  <si>
    <t>RH-DIS-2-1</t>
  </si>
  <si>
    <t>Race / Skin Color</t>
  </si>
  <si>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</si>
  <si>
    <t>rh-dis-3</t>
  </si>
  <si>
    <t>RH-DIS-3</t>
  </si>
  <si>
    <t>Are written job descriptions or job application forms that reference an applicant's race / skin color in line with applicable legal requirements?</t>
  </si>
  <si>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</si>
  <si>
    <t>[1],disc-1--1-1x</t>
  </si>
  <si>
    <t>disc-1--1-2x</t>
  </si>
  <si>
    <t>RH-DIS-3-1</t>
  </si>
  <si>
    <t>Sex / Gender</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</si>
  <si>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</si>
  <si>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rh-dis-4</t>
  </si>
  <si>
    <t>RH-DIS-4</t>
  </si>
  <si>
    <t>Are written job descriptions or job application forms that reference an applicant's sex or gender in line with legal requirements?</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</si>
  <si>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</si>
  <si>
    <t xml:space="preserve">[1],disc-1--1-2x </t>
  </si>
  <si>
    <t>[1],disc-1--1-2x</t>
  </si>
  <si>
    <t>disc-1--1-3x</t>
  </si>
  <si>
    <t>RH-DIS-4-1</t>
  </si>
  <si>
    <t>Religion</t>
  </si>
  <si>
    <t>Religion includes religious beliefs, or the absence of religious beliefs, religious expression, religious practices, as well as membership in religious groups.</t>
  </si>
  <si>
    <t>rh-dis-5</t>
  </si>
  <si>
    <t>RH-DIS-5</t>
  </si>
  <si>
    <t>Are written job description or job application forms that reference an applicant's religion in line with legal requirements?</t>
  </si>
  <si>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</si>
  <si>
    <t>[1],disc-1--1-3x</t>
  </si>
  <si>
    <t>disc-1--1-4x</t>
  </si>
  <si>
    <t>RH-DIS-5-1</t>
  </si>
  <si>
    <t>Political Opinion</t>
  </si>
  <si>
    <t>Political opinion includes party affiliation and participation in political activities, including demonstrating opposition to established political principles and opinions.</t>
  </si>
  <si>
    <t>rh-dis-6</t>
  </si>
  <si>
    <t>RH-DIS-6</t>
  </si>
  <si>
    <t>Are written job description or job application forms that reference an applicant's political opinion in line with legal requirements?</t>
  </si>
  <si>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</si>
  <si>
    <t>[1],disc-1--1-4x</t>
  </si>
  <si>
    <t>disc-1--1-5x</t>
  </si>
  <si>
    <t>RH-DIS-6-1</t>
  </si>
  <si>
    <t>National Extraction</t>
  </si>
  <si>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</si>
  <si>
    <t>rh-dis-7</t>
  </si>
  <si>
    <t>RH-DIS-7</t>
  </si>
  <si>
    <t>Are written job description or job application forms that reference an applicant's national extraction in line with legal requirements?</t>
  </si>
  <si>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</si>
  <si>
    <t>[1],disc-1--1-5x</t>
  </si>
  <si>
    <t>disc-1--1-6x</t>
  </si>
  <si>
    <t>RH-DIS-7-1</t>
  </si>
  <si>
    <t>Social Origin</t>
  </si>
  <si>
    <t>Social origin refers to a person’s class, caste or socio-occupational category.</t>
  </si>
  <si>
    <t>rh-dis-8</t>
  </si>
  <si>
    <t>RH-DIS-8</t>
  </si>
  <si>
    <t>Are written job description or job application forms that reference an applicant's social origin in line with legal requirements?</t>
  </si>
  <si>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</si>
  <si>
    <t>[1],disc-1--1-6x</t>
  </si>
  <si>
    <t>disc-1--1-7x</t>
  </si>
  <si>
    <t>RH-DIS-8-1</t>
  </si>
  <si>
    <t>Disability</t>
  </si>
  <si>
    <t>Disability refers to physical, mental, sensory and / or intellectual impairments.</t>
  </si>
  <si>
    <t>rh-dis-9</t>
  </si>
  <si>
    <t>RH-DIS-9</t>
  </si>
  <si>
    <t>Are written job description or job application forms that reference an applicant's disability in line with legal requirements?</t>
  </si>
  <si>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</si>
  <si>
    <t>[1],disc-1--1-7x</t>
  </si>
  <si>
    <t>disc-1--1-8x</t>
  </si>
  <si>
    <t>RH-DIS-9-1</t>
  </si>
  <si>
    <t>HIV / AIDS Status (real or perceived)</t>
  </si>
  <si>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</si>
  <si>
    <t>rh-dis-10</t>
  </si>
  <si>
    <t>RH-DIS-10</t>
  </si>
  <si>
    <t>Are written job description or job application forms that reference an applicant's HIV / AIDS status in line with legal requirements?</t>
  </si>
  <si>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</si>
  <si>
    <t>[1],disc-1--1-8x</t>
  </si>
  <si>
    <t>disc-1--1-9x</t>
  </si>
  <si>
    <t>RH-DIS-10-1</t>
  </si>
  <si>
    <t>Sexual Orientation</t>
  </si>
  <si>
    <t>Sexual orientation refers to each person’s capacity for profound emotional, affectional and sexual attraction to, and intimate and sexual relations with, individuals of a different gender or the same gender or more than one gender.</t>
  </si>
  <si>
    <t>rh-dis-11</t>
  </si>
  <si>
    <t>RH-DIS-11</t>
  </si>
  <si>
    <t>Are written job description or job application forms that reference an applicant's sexual orientation in line with legal requirements?</t>
  </si>
  <si>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</si>
  <si>
    <t>[1],disc-1--1-9x</t>
  </si>
  <si>
    <t>disc-1--1-10x</t>
  </si>
  <si>
    <t>RH-DIS-11-1</t>
  </si>
  <si>
    <t>Pregnancy / Maternity Status</t>
  </si>
  <si>
    <t>Pregnancy refers to the state of being pregnant. Maternity can refer to the state of being a mother, and also may be used as an adjective that encompasses pregnancy, childbirth, and post-childbirth (including, e.g., during maternity leave and breastfeeding).</t>
  </si>
  <si>
    <t>rh-dis-12</t>
  </si>
  <si>
    <t>RH-DIS-12</t>
  </si>
  <si>
    <t>Are written job description or job application forms that reference an applicant's pregnancy / maternity status in line with legal requirements?</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</si>
  <si>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</si>
  <si>
    <t>[1],disc-1--1-10x</t>
  </si>
  <si>
    <t>disc-1--1-11x</t>
  </si>
  <si>
    <t>RH-DIS-12-1</t>
  </si>
  <si>
    <t>Marital Status</t>
  </si>
  <si>
    <t>Marital status refers to a person’s civil status (single, married, widowed or divorced). 
If distinctions based on marital status are imposed on one sex, or disproportionately impact workers of one sex, record under sex / gender.</t>
  </si>
  <si>
    <t>rh-dis-13</t>
  </si>
  <si>
    <t>RH-DIS-13</t>
  </si>
  <si>
    <t>Are written job description or job application forms that reference an applicant's marital status in line with legal requirements?</t>
  </si>
  <si>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</si>
  <si>
    <t>[1],disc-1--1-11x</t>
  </si>
  <si>
    <t>disc-1--1-12x</t>
  </si>
  <si>
    <t>RH-DIS-13-1</t>
  </si>
  <si>
    <t>Age</t>
  </si>
  <si>
    <t>Age includes distinctions relating to older and/or younger workers (who are above the legal age for employment and below mandatory retirement age, if any). 
If the facility only applies the legal minimum age requirements, do not select this option.</t>
  </si>
  <si>
    <t>rh-dis-14</t>
  </si>
  <si>
    <t>RH-DIS-14</t>
  </si>
  <si>
    <t>Are written job description or job application forms that reference an applicant's age in line with legal requirements?</t>
  </si>
  <si>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</si>
  <si>
    <t>[1],disc-1--1-12x</t>
  </si>
  <si>
    <t>disc-1--1-13x</t>
  </si>
  <si>
    <t>RH-DIS-14-1</t>
  </si>
  <si>
    <t>Nationality / Foreign Migrant Worker Status</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</si>
  <si>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</si>
  <si>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rh-dis-15</t>
  </si>
  <si>
    <t>RH-DIS-15</t>
  </si>
  <si>
    <t>Are written job description or job application forms that reference an applicant's nationality/foreign migrant status in line with legal requirements?</t>
  </si>
  <si>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</si>
  <si>
    <t>[1],disc-1--1-13x</t>
  </si>
  <si>
    <t>rh-dis-16x</t>
  </si>
  <si>
    <t>RH-DIS-15-1</t>
  </si>
  <si>
    <t>Family responsibilities</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</si>
  <si>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</si>
  <si>
    <t>rh-dis-17</t>
  </si>
  <si>
    <t>RH-DIS-16</t>
  </si>
  <si>
    <t>Are written job descriptions or job application forms that reference an applicant's family responsibilities in line with legal requirements?</t>
  </si>
  <si>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</si>
  <si>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[1],rh-dis-16x</t>
  </si>
  <si>
    <t>disc-1--1-14x</t>
  </si>
  <si>
    <t>RH-DIS-16-1</t>
  </si>
  <si>
    <t>Other grounds could include, for example, illness (other than HIV/AIDS).</t>
  </si>
  <si>
    <t>disc-1--1-14f</t>
  </si>
  <si>
    <t>RH-DIS-16.1</t>
  </si>
  <si>
    <t>[1],disc-1--1-14x</t>
  </si>
  <si>
    <t>rh-dis-18</t>
  </si>
  <si>
    <t>RH-DIS-17</t>
  </si>
  <si>
    <t>Are written job description or job application forms that reference other discriminatory factors in line with legal requirements?</t>
  </si>
  <si>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</si>
  <si>
    <t>rh-dis-19</t>
  </si>
  <si>
    <t>RH-DIS-18</t>
  </si>
  <si>
    <t>Hiring</t>
  </si>
  <si>
    <t>Have race,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t>
  </si>
  <si>
    <t>Answer Yes if hiring decisions are based on any of these elements. However, regarding age, Answer No if hiring only considers age in order to meet the legal minimum age requirements, including legal minimum age requirements for hazardous work.</t>
  </si>
  <si>
    <t>disc-2</t>
  </si>
  <si>
    <t>RH-DIS-19</t>
  </si>
  <si>
    <t>Which of the following is a factor in decisions on hiring? (SELECT all that apply with a "X")</t>
  </si>
  <si>
    <t>[1],rh-dis-19,Yes</t>
  </si>
  <si>
    <t>[1],rh-dis-19,1</t>
  </si>
  <si>
    <t>disc-2--1</t>
  </si>
  <si>
    <t>RH-DIS-19-1</t>
  </si>
  <si>
    <t>rh-dis-20</t>
  </si>
  <si>
    <t>RH-DIS-20</t>
  </si>
  <si>
    <t>Is an applicant's race / skin color factored into hiring decisions in line with legal requirements?</t>
  </si>
  <si>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</si>
  <si>
    <t>[1],disc-2--1</t>
  </si>
  <si>
    <t>disc-2--2</t>
  </si>
  <si>
    <t>RH-DIS-20-1</t>
  </si>
  <si>
    <t>rh-dis-21</t>
  </si>
  <si>
    <t>RH-DIS-21</t>
  </si>
  <si>
    <t>Is an applicant's sex / gender factored into hiring decisions in line with legal requirements?</t>
  </si>
  <si>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</si>
  <si>
    <t>[1],disc-2--2</t>
  </si>
  <si>
    <t>disc-2--3</t>
  </si>
  <si>
    <t>RH-DIS-21-1</t>
  </si>
  <si>
    <t>rh-dis-22</t>
  </si>
  <si>
    <t>RH-DIS-22</t>
  </si>
  <si>
    <t>Is an applicant's religion factored into hiring decisions in line with legal requirements?</t>
  </si>
  <si>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</si>
  <si>
    <t>[1],disc-2--3</t>
  </si>
  <si>
    <t>disc-2--4</t>
  </si>
  <si>
    <t>RH-DIS-22-1</t>
  </si>
  <si>
    <t>rh-dis-23</t>
  </si>
  <si>
    <t>RH-DIS-23</t>
  </si>
  <si>
    <t>Is an applicant's political opinion factored into hiring decisions in line with legal requirements?</t>
  </si>
  <si>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</si>
  <si>
    <t>[1],disc-2--4</t>
  </si>
  <si>
    <t>disc-2--5</t>
  </si>
  <si>
    <t>RH-DIS-23-1</t>
  </si>
  <si>
    <t>rh-dis-24</t>
  </si>
  <si>
    <t>RH-DIS-24</t>
  </si>
  <si>
    <t>Is an applicant's national extraction factored into hiring decisions in line with legal requirements?</t>
  </si>
  <si>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</si>
  <si>
    <t>[1],disc-2--5</t>
  </si>
  <si>
    <t>disc-2--6</t>
  </si>
  <si>
    <t>RH-DIS-24-1</t>
  </si>
  <si>
    <t>rh-dis-25</t>
  </si>
  <si>
    <t>RH-DIS-25</t>
  </si>
  <si>
    <t>Is an applicant's social origin factored into hiring decisions in line with legal requirements?</t>
  </si>
  <si>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</si>
  <si>
    <t>[1],disc-2--6</t>
  </si>
  <si>
    <t>disc-2--8</t>
  </si>
  <si>
    <t>RH-DIS-25-1</t>
  </si>
  <si>
    <t>rh-dis-26</t>
  </si>
  <si>
    <t>RH-DIS-26</t>
  </si>
  <si>
    <t>Is an applicant's HIV / AIDS status factored into hiring decisions in line with legal requirements?</t>
  </si>
  <si>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</si>
  <si>
    <t>[1],disc-2--8</t>
  </si>
  <si>
    <t>disc-2--9</t>
  </si>
  <si>
    <t>RH-DIS-26-1</t>
  </si>
  <si>
    <t>rh-dis-27</t>
  </si>
  <si>
    <t>RH-DIS-27</t>
  </si>
  <si>
    <t>Is an applicant's sexual orientation factored into hiring decisions in line with legal requirements?</t>
  </si>
  <si>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</si>
  <si>
    <t>[1],disc-2--9</t>
  </si>
  <si>
    <t>disc-2--10</t>
  </si>
  <si>
    <t>RH-DIS-27-1</t>
  </si>
  <si>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</si>
  <si>
    <t>rh-dis-28</t>
  </si>
  <si>
    <t>RH-DIS-28</t>
  </si>
  <si>
    <t>Is an applicant's pregnancy / maternity status factored into hiring decisions in line with legal requirements?</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</si>
  <si>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</si>
  <si>
    <t>[1],disc-2--10</t>
  </si>
  <si>
    <t>disc-2--11</t>
  </si>
  <si>
    <t>RH-DIS-28-1</t>
  </si>
  <si>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</si>
  <si>
    <t>rh-dis-29</t>
  </si>
  <si>
    <t>RH-DIS-29</t>
  </si>
  <si>
    <t>Is an applicant's marital status factored into hiring decisions in line with legal requirements?</t>
  </si>
  <si>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</si>
  <si>
    <t>[1],disc-2--11</t>
  </si>
  <si>
    <t>disc-2--12</t>
  </si>
  <si>
    <t>RH-DIS-29-1</t>
  </si>
  <si>
    <t>rh-dis-30</t>
  </si>
  <si>
    <t>RH-DIS-30</t>
  </si>
  <si>
    <t>Is an applicant's age factored into hiring decisions in line with legal requirements?</t>
  </si>
  <si>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</si>
  <si>
    <t>[1],disc-2--12</t>
  </si>
  <si>
    <t>disc-2--13</t>
  </si>
  <si>
    <t>RH-DIS-30-1</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</si>
  <si>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</si>
  <si>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rh-dis-31</t>
  </si>
  <si>
    <t>RH-DIS-31</t>
  </si>
  <si>
    <t>Is an applicant's nationality/foreign migrant status factored into hiring decisions in line with legal requirements?</t>
  </si>
  <si>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</si>
  <si>
    <t>[1],disc-2--13</t>
  </si>
  <si>
    <t>rh-dis-32x</t>
  </si>
  <si>
    <t>RH-DIS-31-1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</si>
  <si>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</si>
  <si>
    <t>rh-dis-33</t>
  </si>
  <si>
    <t>RH-DIS-32</t>
  </si>
  <si>
    <t>Is an applicant's family responsibilities factored into hiring decisions in line with legal requirements?</t>
  </si>
  <si>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</si>
  <si>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[1],rh-dis-32x</t>
  </si>
  <si>
    <t>disc-2--14</t>
  </si>
  <si>
    <t>RH-DIS-32-1</t>
  </si>
  <si>
    <t>disc-2--14-1f</t>
  </si>
  <si>
    <t>RH-DIS-32.1</t>
  </si>
  <si>
    <t>[1],disc-2--14</t>
  </si>
  <si>
    <t>rh-dis-34</t>
  </si>
  <si>
    <t>RH-DIS-33</t>
  </si>
  <si>
    <t>Is the Other ground(s) identified factored into hiring decisions in line with legal requirements?</t>
  </si>
  <si>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</si>
  <si>
    <t>rh-dis-35</t>
  </si>
  <si>
    <t>RH-DIS-34</t>
  </si>
  <si>
    <t>Pregnancy and Maternity</t>
  </si>
  <si>
    <t>Does the facility follow any of the following practices related to worker pregnancy before or at hiring? (SELECT all that apply with a "X")</t>
  </si>
  <si>
    <t>disc-3-1x</t>
  </si>
  <si>
    <t>RH-DIS-34-1</t>
  </si>
  <si>
    <t>Facility requires pregnancy test before or at hiring</t>
  </si>
  <si>
    <r>
      <t xml:space="preserve">Select this option if the facility requires any workers undergo a pregnancy test as part of the hiring process. 
For example, if a worker </t>
    </r>
    <r>
      <rPr>
        <sz val="11"/>
        <rFont val="Calibri"/>
        <family val="2"/>
        <scheme val="minor"/>
      </rPr>
      <t xml:space="preserve">were </t>
    </r>
    <r>
      <rPr>
        <sz val="11"/>
        <color theme="1"/>
        <rFont val="Calibri"/>
        <family val="2"/>
        <scheme val="minor"/>
      </rPr>
      <t>requested to undergo a pregnancy test before they are hired, this option would be selected. 
This question focuses on tests during the hiring process, as opposed to during work (which is addressed in the "Worker Treatment" section).</t>
    </r>
  </si>
  <si>
    <t>rh-dis-36</t>
  </si>
  <si>
    <t>RH-DIS-35</t>
  </si>
  <si>
    <t>Are the tests required by applicable legislation regarding (i) work that is legally prohibited or restricted for pregnant or nursing women, or (ii) work that presents a recognized or significant risk to the health of the woman and child?</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</si>
  <si>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</si>
  <si>
    <t>[1],disc-3-1x</t>
  </si>
  <si>
    <t>disc-3-2x</t>
  </si>
  <si>
    <t>RH-DIS-35-1</t>
  </si>
  <si>
    <t>Facility requires virginity test before or at hiring</t>
  </si>
  <si>
    <r>
      <t>Select this option if the facility requires any workers undergo a virginity test as part of the hiring process. 
For example, if a worker</t>
    </r>
    <r>
      <rPr>
        <sz val="11"/>
        <rFont val="Calibri"/>
        <family val="2"/>
        <scheme val="minor"/>
      </rPr>
      <t xml:space="preserve"> were </t>
    </r>
    <r>
      <rPr>
        <sz val="11"/>
        <color theme="1"/>
        <rFont val="Calibri"/>
        <family val="2"/>
        <scheme val="minor"/>
      </rPr>
      <t>requested to undergo a virginity test before they are hired, this option would be selected. 
This question focuses on tests during the hiring process, as opposed to during work (which is addressed in the "Worker Treatment" section).</t>
    </r>
  </si>
  <si>
    <t>disc-3-3x</t>
  </si>
  <si>
    <t>RH-DIS-35-2</t>
  </si>
  <si>
    <t>Facility requires worker to provide commitments (verbally or in writing) that they will not become pregnant</t>
  </si>
  <si>
    <r>
      <t xml:space="preserve">Select this option if the facility requires any workers to provide commitments (verbally or in writing) that they will not become pregnant while at the facility. 
For example, if a worker has to "promise" the hiring </t>
    </r>
    <r>
      <rPr>
        <sz val="11"/>
        <rFont val="Calibri"/>
        <family val="2"/>
        <scheme val="minor"/>
      </rPr>
      <t xml:space="preserve">Human Resources </t>
    </r>
    <r>
      <rPr>
        <sz val="11"/>
        <color theme="1"/>
        <rFont val="Calibri"/>
        <family val="2"/>
        <scheme val="minor"/>
      </rPr>
      <t>(HR) manager that they will not get pregnant while they are working in the facility, this response would be selected.</t>
    </r>
  </si>
  <si>
    <t>disc-3-4x</t>
  </si>
  <si>
    <t>RH-DIS-35-3</t>
  </si>
  <si>
    <t>Facility requires the use of contraceptives or other forms of birth control at hiring</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</si>
  <si>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</si>
  <si>
    <t>disc-3-5x</t>
  </si>
  <si>
    <t>RH-DIS-35-4</t>
  </si>
  <si>
    <t>disc-4--1</t>
  </si>
  <si>
    <t>RH-DIS-36</t>
  </si>
  <si>
    <t>Does the facility hire disabled persons in line with legal requirements?</t>
  </si>
  <si>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</si>
  <si>
    <t>rh-dis-37</t>
  </si>
  <si>
    <t>RH-DIS-37</t>
  </si>
  <si>
    <t>Infection or Illness</t>
  </si>
  <si>
    <t>Does the facility require HIV / AIDS testing during the hiring process?</t>
  </si>
  <si>
    <r>
      <t xml:space="preserve">The intent of this question is to understand if the facility requires HIV / AIDS testing during the hiring process.
For example, if workers are required to take </t>
    </r>
    <r>
      <rPr>
        <sz val="11"/>
        <rFont val="Calibri"/>
        <family val="2"/>
        <scheme val="minor"/>
      </rPr>
      <t>an</t>
    </r>
    <r>
      <rPr>
        <sz val="11"/>
        <color theme="1"/>
        <rFont val="Calibri"/>
        <family val="2"/>
        <scheme val="minor"/>
      </rPr>
      <t xml:space="preserve"> HIV test before they are hired, answer Yes.</t>
    </r>
  </si>
  <si>
    <t>rh-dis-38</t>
  </si>
  <si>
    <t>RH-DIS-38</t>
  </si>
  <si>
    <t>If yes, are these HIV / AIDS tests administered in line with legal requirements?</t>
  </si>
  <si>
    <t>Consult applicable legal requirements before answering this question. 
If there are no applicable legal requirements, answer No applicable legal requirements. 
If testing for HIV/AIDS is prohibited or restricted under national legislation, answer No.</t>
  </si>
  <si>
    <t>[1],rh-dis-37,Yes</t>
  </si>
  <si>
    <t>[1],rh-dis-37,1</t>
  </si>
  <si>
    <t>rh-dis-39</t>
  </si>
  <si>
    <t>RH-DIS-39</t>
  </si>
  <si>
    <t>Does the facility require other infection or illness tests (e.g. Hepatitis B) during the hiring process?</t>
  </si>
  <si>
    <t>The intent of this question is to understand if the facility requires infection or illness tests (other than HIV/AIDS) during the hiring process.
For example, if workers are required to take a Hepatitis B test before they are hired, answer Yes.</t>
  </si>
  <si>
    <t>rh-dis-40</t>
  </si>
  <si>
    <t>RH-DIS-40</t>
  </si>
  <si>
    <t>If yes, are these infection or illness tests administered in line with legal requirements?</t>
  </si>
  <si>
    <t>Consult applicable legal requirements before answering this question. 
If there are no applicable legal requirements, answer No applicable legal requirements. 
If testing for infection or illness is prohibited or restricted under national legislation, answer No.</t>
  </si>
  <si>
    <t>[1],rh-dis-39,Yes</t>
  </si>
  <si>
    <t>[1],rh-dis-39,1</t>
  </si>
  <si>
    <t>rh-dis-41</t>
  </si>
  <si>
    <t>RH-DIS-41</t>
  </si>
  <si>
    <t>Are facility practices out of compliance with any legal requirements not covered elsewhere regarding Discrimination in Recruitment and Hiring?</t>
  </si>
  <si>
    <t>rh-emp-1</t>
  </si>
  <si>
    <t>Employment Practices</t>
  </si>
  <si>
    <r>
      <t>The Employment Practices section</t>
    </r>
    <r>
      <rPr>
        <sz val="11"/>
        <color theme="1"/>
        <rFont val="Calibri"/>
        <family val="2"/>
        <scheme val="minor"/>
      </rPr>
      <t xml:space="preserve"> seeks to understand additional topics related to general employment terms and practices in the facility. 
The sub-section below includes questions on items such as workplace rules, written terms of employment, training and probation periods, homework.</t>
    </r>
  </si>
  <si>
    <t>rh-emp-2</t>
  </si>
  <si>
    <t>RH-EMP-1</t>
  </si>
  <si>
    <t>Workplace Rules</t>
  </si>
  <si>
    <t>Do workplace rules comply with legal requirements?</t>
  </si>
  <si>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</si>
  <si>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ep-1</t>
  </si>
  <si>
    <t>RH-EMP-2</t>
  </si>
  <si>
    <t>Are all new workers provided with a copy of the facility's workplace rules, available in all languages spoken at the facility, during orientation?</t>
  </si>
  <si>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</si>
  <si>
    <t>rh-emp-3</t>
  </si>
  <si>
    <t>RH-EMP-3</t>
  </si>
  <si>
    <t>Are workplace rules made visible in facility common areas (e.g. canteen, locker rooms, toilets, etc.) in all languages spoken in the facility?</t>
  </si>
  <si>
    <t xml:space="preserve">The intent of this question is to understand if workers can see the workplace rules and understand them. </t>
  </si>
  <si>
    <t>ep-2</t>
  </si>
  <si>
    <t>RH-EMP-4</t>
  </si>
  <si>
    <t>Record-keeping</t>
  </si>
  <si>
    <t>Does the facility maintain job descriptions for all positions within the facility?</t>
  </si>
  <si>
    <t>The intent of this question is to understand if there are written job descriptions for all positions within the facility. 
A "job description" refers to a formal written statement detailing the requirements and responsibilities of a specific position.
"Maintained" refers to keeping copies of job descriptions on-site at the facility and in an orderly fashion.</t>
  </si>
  <si>
    <t>ep-2--1</t>
  </si>
  <si>
    <t>RH-EMP-5</t>
  </si>
  <si>
    <t>Does the facility keep all worker health information confidential?</t>
  </si>
  <si>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</si>
  <si>
    <t>ep-2--2</t>
  </si>
  <si>
    <t>RH-EMP-6</t>
  </si>
  <si>
    <t>Are personnel files maintained in line with legal requirements?</t>
  </si>
  <si>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</si>
  <si>
    <t>rh-emp-9</t>
  </si>
  <si>
    <t>RH-EMP-7</t>
  </si>
  <si>
    <t>Bangladesh: Do all workers (other than apprentices, substitute/badli or casual workers) have a service book as legally required?</t>
  </si>
  <si>
    <t xml:space="preserve">This question is specific to Bangladesh only. Please consult the Law Overlay for more information on applicable legal requirements. </t>
  </si>
  <si>
    <t>[1],fp-bi-7,Bangladesh</t>
  </si>
  <si>
    <t>[1],fp-bi-7,15</t>
  </si>
  <si>
    <t>ep-3</t>
  </si>
  <si>
    <t>RH-EMP-8</t>
  </si>
  <si>
    <t>Contracts / T&amp;Cs</t>
  </si>
  <si>
    <t>Do all persons who perform work for the facility, both on the premises and offsite, have a contract?</t>
  </si>
  <si>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</si>
  <si>
    <t>ep-3--1</t>
  </si>
  <si>
    <t>RH-EMP-9</t>
  </si>
  <si>
    <t>Are contracts for all persons who perform work for the facility, both on the premises and offsite, in line with legal requirements?</t>
  </si>
  <si>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</si>
  <si>
    <t>ep-3--2</t>
  </si>
  <si>
    <t>RH-EMP-10</t>
  </si>
  <si>
    <t>Do other types of written documents explaining the terms and conditions (T&amp;Cs) of employment exist?</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</si>
  <si>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</si>
  <si>
    <t>[2],ep-3,No</t>
  </si>
  <si>
    <t>[2],ep-3,2</t>
  </si>
  <si>
    <t>rh-emp-4</t>
  </si>
  <si>
    <t>RH-EMP-11</t>
  </si>
  <si>
    <t>Does the facility follow any of the following practices related to contracts? (SELECT all that apply with a "X")</t>
  </si>
  <si>
    <t>ep-3--3-1x</t>
  </si>
  <si>
    <t>RH-EMP-11-1</t>
  </si>
  <si>
    <t>Signed copies of contracts between the facility and each worker are maintained on file</t>
  </si>
  <si>
    <r>
      <t xml:space="preserve">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t>
    </r>
    <r>
      <rPr>
        <sz val="11"/>
        <rFont val="Calibri"/>
        <family val="2"/>
        <scheme val="minor"/>
      </rPr>
      <t xml:space="preserve">but the worker does not sign them, </t>
    </r>
    <r>
      <rPr>
        <sz val="11"/>
        <color theme="1"/>
        <rFont val="Calibri"/>
        <family val="2"/>
        <scheme val="minor"/>
      </rPr>
      <t>this item should NOT be selected.</t>
    </r>
  </si>
  <si>
    <t>ep-3--3-3x</t>
  </si>
  <si>
    <t>RH-EMP-11-2</t>
  </si>
  <si>
    <t>Contracts clearly and accurately state the terms and conditions of employment</t>
  </si>
  <si>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</si>
  <si>
    <t>ep-3--3-6x</t>
  </si>
  <si>
    <t>RH-EMP-11-3</t>
  </si>
  <si>
    <t>Copies of contracts are provided to workers, in line with applicable legal requirements</t>
  </si>
  <si>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</si>
  <si>
    <t>xna-lr</t>
  </si>
  <si>
    <t>ep-3--3-10x</t>
  </si>
  <si>
    <t>RH-EMP-11-4</t>
  </si>
  <si>
    <t>ep-3--4</t>
  </si>
  <si>
    <t>RH-EMP-12</t>
  </si>
  <si>
    <t>Do workers understand the terms and conditions included within their written employment contracts?</t>
  </si>
  <si>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</si>
  <si>
    <t>rh-emp-5</t>
  </si>
  <si>
    <t>RH-EMP-13</t>
  </si>
  <si>
    <t>Does the facility follow any of the following practices related to other types of written terms and conditions documents? (SELECT all that apply with a "X")</t>
  </si>
  <si>
    <t>[2],ep-3--2,Yes</t>
  </si>
  <si>
    <t>[2],ep-3--2,1</t>
  </si>
  <si>
    <t>ep-3--5-1x</t>
  </si>
  <si>
    <t>RH-EMP-13-1</t>
  </si>
  <si>
    <t>Signed copies of terms and conditions documents between the facility and each worker are maintained on file</t>
  </si>
  <si>
    <r>
      <t xml:space="preserve">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t>
    </r>
    <r>
      <rPr>
        <sz val="11"/>
        <rFont val="Calibri"/>
        <family val="2"/>
        <scheme val="minor"/>
      </rPr>
      <t xml:space="preserve">but the worker does not sign them, </t>
    </r>
    <r>
      <rPr>
        <sz val="11"/>
        <color theme="1"/>
        <rFont val="Calibri"/>
        <family val="2"/>
        <scheme val="minor"/>
      </rPr>
      <t>this item should NOT be selected.</t>
    </r>
  </si>
  <si>
    <t>ep-3--5-2x</t>
  </si>
  <si>
    <t>RH-EMP-13-2</t>
  </si>
  <si>
    <t>Terms and conditions documents are up to date</t>
  </si>
  <si>
    <t xml:space="preserve">The intent of this option selection is to understand if terms and conditions documents between the facility and each worker are valid and up to date, i.e. a contract has not run out. 
</t>
  </si>
  <si>
    <t>ep-3--5-3x</t>
  </si>
  <si>
    <t>RH-EMP-13-3</t>
  </si>
  <si>
    <t>Terms and conditions documents clearly and accurately state the terms and conditions of employment</t>
  </si>
  <si>
    <t>The intent of this option selection is to understand if terms and conditions documents (for both local hires and foreign hires, if applicable) clearly state the terms and conditions of employment.
This shall include: wages, overtime payment, hours of work, days off and annual leave</t>
  </si>
  <si>
    <t>ep-3--5-6x</t>
  </si>
  <si>
    <t>RH-EMP-13-4</t>
  </si>
  <si>
    <t>Copies of terms and conditions documents are provided to workers</t>
  </si>
  <si>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</si>
  <si>
    <t>ep-3--5-10x</t>
  </si>
  <si>
    <t>RH-EMP-13-5</t>
  </si>
  <si>
    <t>ep-3--6</t>
  </si>
  <si>
    <t>RH-EMP-14</t>
  </si>
  <si>
    <t>Do workers understand the information included within their written terms and conditions documents?</t>
  </si>
  <si>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</si>
  <si>
    <t>ep-3--7</t>
  </si>
  <si>
    <t>RH-EMP-15</t>
  </si>
  <si>
    <t>Does the facility use fixed-term contracts?</t>
  </si>
  <si>
    <t>The intent of this question is to understand if the facility uses fixed-term contracts. 
In other words, contracts that are valid for a "fixed-period" of time. 
For example, contracts might be valid for 6 months, 1 year, 2 years, etc.</t>
  </si>
  <si>
    <t>ep-3--8</t>
  </si>
  <si>
    <t>RH-EMP-16</t>
  </si>
  <si>
    <t>Does the facility limit the use of fixed-term contracts?</t>
  </si>
  <si>
    <t>The intent of this question is to understand if the facility places limits on the use of fixed-term contracts. 
For example, the facility may limit the total duration of successive fixed-term contracts (e.g. no more than 4 years total).
Or as another example, the facility might put a limit on the number of successive fixed-term contracts (e.g., 5 fixed-term contracts after another) before the worker becomes a permanent worker.</t>
  </si>
  <si>
    <t>[2],ep-3--7,Yes</t>
  </si>
  <si>
    <t>[2],ep-3--7,1</t>
  </si>
  <si>
    <t>ep-3--9</t>
  </si>
  <si>
    <t>RH-EMP-17</t>
  </si>
  <si>
    <t>Is the facility's practice around limits on the use of fixed-term contracts in line with legal requirements?</t>
  </si>
  <si>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</si>
  <si>
    <t>[1],ep-3--7,Yes</t>
  </si>
  <si>
    <t>[1],ep-3--7,1</t>
  </si>
  <si>
    <t>rh-emp-6</t>
  </si>
  <si>
    <t>RH-EMP-18</t>
  </si>
  <si>
    <t>Are the facility's employment contracts for foreign migrants in line with legal requirements?</t>
  </si>
  <si>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</si>
  <si>
    <t>ep-4</t>
  </si>
  <si>
    <t>RH-EMP-19</t>
  </si>
  <si>
    <t>Does the facility (or recruiting agency) provide foreign migrants with a signed written employment contract prior to leaving their home country?</t>
  </si>
  <si>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</si>
  <si>
    <t>ep-4--1</t>
  </si>
  <si>
    <t>RH-EMP-20</t>
  </si>
  <si>
    <t>If yes, does the facility (or recruiting agency) ever request that foreign migrants sign a new contract once they are in their host country?</t>
  </si>
  <si>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</si>
  <si>
    <t>[1],ep-4,Yes</t>
  </si>
  <si>
    <t>[1],ep-4,1</t>
  </si>
  <si>
    <t>ep-4--2</t>
  </si>
  <si>
    <t>RH-EMP-21</t>
  </si>
  <si>
    <t>If yes, are the terms and conditions the same?</t>
  </si>
  <si>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</si>
  <si>
    <t>[1],ep-4--1,Yes</t>
  </si>
  <si>
    <t>[1],ep-4--1,1</t>
  </si>
  <si>
    <t>rh-emp-10</t>
  </si>
  <si>
    <t>RH-EMP-22</t>
  </si>
  <si>
    <t>Dispatched Workers</t>
  </si>
  <si>
    <t>Vietnam: Does the facility comply with legal requirements concerning dispatched workers at the workplace?</t>
  </si>
  <si>
    <t xml:space="preserve">This question is specific to Vietnam only. Please consult the Law Overlay for more information on applicable legal requirements. 
Answer Not Applicable if the facility does not have dispatched workers. </t>
  </si>
  <si>
    <t>ynna</t>
  </si>
  <si>
    <t>[1],fp-bi-7,Vietnam</t>
  </si>
  <si>
    <t>[1],fp-bi-7,199</t>
  </si>
  <si>
    <t>rh-emp-11</t>
  </si>
  <si>
    <t>RH-EMP-23</t>
  </si>
  <si>
    <t>Outsourced Workers</t>
  </si>
  <si>
    <t>Indonesia: Does the facility comply with legal requirements concerning outsourced workers at the workplace?</t>
  </si>
  <si>
    <r>
      <t xml:space="preserve">This question is specific to Indonesia only. Please consult the Law Overlay for more information on applicable legal requirements. 
Answer Not Applicable if the facility does not have outsourced workers. 
</t>
    </r>
    <r>
      <rPr>
        <sz val="11"/>
        <color theme="1"/>
        <rFont val="Calibri (Body)"/>
      </rPr>
      <t>Outsourced workers are workers who have an employment contract with an outsourcing company, and who work for a job-providing company (the facility) pursuant to an agreement between the outsourcing company and the job-providing company.</t>
    </r>
  </si>
  <si>
    <t>[1],fp-bi-7,Indonesia</t>
  </si>
  <si>
    <t>[1],fp-bi-7,81</t>
  </si>
  <si>
    <t>ep-5--1</t>
  </si>
  <si>
    <t>RH-EMP-24</t>
  </si>
  <si>
    <t>Probationary Periods</t>
  </si>
  <si>
    <t>Are probationary (time) periods in line with legal requirements?</t>
  </si>
  <si>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</si>
  <si>
    <t>ep-7</t>
  </si>
  <si>
    <t>RH-EMP-25</t>
  </si>
  <si>
    <t>Benefits Avoidance</t>
  </si>
  <si>
    <t>Has the facility acted against legal requirements by hiring temporary/probationary/trainee/fixed-term contract workers to avoid legal obligations?</t>
  </si>
  <si>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</si>
  <si>
    <t>[1],fp-wor-7;fp-ed-11;fp-ed-13,&gt;0</t>
  </si>
  <si>
    <t>[1],fp-wor-7;fp-ed-11;fp-ed-13,[&gt;0]</t>
  </si>
  <si>
    <t>rh-emp-12</t>
  </si>
  <si>
    <t>RH-EMP-26</t>
  </si>
  <si>
    <t>Cambodia: Does the facility include the entire period of continuous employment, as legally required, when determining workers' entitlements to maternity leave, attendance bonus, seniority bonus, and/or annual leave?</t>
  </si>
  <si>
    <r>
      <t xml:space="preserve">This question is specific to Cambodia only. Please consult the Law Overlay for more information on applicable legal requirements. 
</t>
    </r>
    <r>
      <rPr>
        <sz val="11"/>
        <color rgb="FFFF0000"/>
        <rFont val="Calibri (Body)"/>
      </rPr>
      <t>Answer Not Applicable if the facility does not have to implement this legal requirement due to its facility circumstances.</t>
    </r>
  </si>
  <si>
    <t>[1],fp-bi-7,Cambodia</t>
  </si>
  <si>
    <t>[1],fp-bi-7,30</t>
  </si>
  <si>
    <t>rh-emp-7</t>
  </si>
  <si>
    <t>RH-EMP-27</t>
  </si>
  <si>
    <t>Are facility practices out of compliance with any legal requirements not covered elsewhere regarding Contracts and Hiring Practices?</t>
  </si>
  <si>
    <t>rh-emp-8</t>
  </si>
  <si>
    <t>RH-EMP-28</t>
  </si>
  <si>
    <t>Is the facility in non-compliance with any legal requirements for Contracts and Hiring Practices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</si>
  <si>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</si>
  <si>
    <t>rh-hom-1</t>
  </si>
  <si>
    <t>RH-HOM-1</t>
  </si>
  <si>
    <t>Homeworkers</t>
  </si>
  <si>
    <t>Does the facility comply with applicable legal requirements concerning homeworkers?</t>
  </si>
  <si>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</si>
  <si>
    <t>rh-fac-1</t>
  </si>
  <si>
    <t>RH-FAC-1</t>
  </si>
  <si>
    <t>wh-sec-1</t>
  </si>
  <si>
    <t>WORKING HOURS</t>
  </si>
  <si>
    <t>Section Description: The purpose of this section is to understand the facility's social and labor practices with respect to Working Hours. Social and labor topics within this section include:  
• Working Hours
• Forced Labor 
• Overtime
• Facility Comments</t>
  </si>
  <si>
    <t>wh-wor-1</t>
  </si>
  <si>
    <t>Working Hours</t>
  </si>
  <si>
    <t>Working hours refers to hours worked in an activity during normal periods of work, plus overtime, time spent at the place of work, when the worker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and rest days.</t>
  </si>
  <si>
    <t>wh-wor-2</t>
  </si>
  <si>
    <t>WH-WOR-1</t>
  </si>
  <si>
    <t>Records</t>
  </si>
  <si>
    <t>How are hours of work recorded for all workers? (SELECT all that apply with a "X")</t>
  </si>
  <si>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</si>
  <si>
    <t>wh-1-1x</t>
  </si>
  <si>
    <t>WH-WOR-1-1</t>
  </si>
  <si>
    <t>Manually (i.e. written record)</t>
  </si>
  <si>
    <t>wh-1-2x</t>
  </si>
  <si>
    <t>WH-WOR-1-2</t>
  </si>
  <si>
    <t>Mechanically (i.e. punch card)</t>
  </si>
  <si>
    <t>wh-1-3x</t>
  </si>
  <si>
    <t>WH-WOR-1-3</t>
  </si>
  <si>
    <t>Electronically (i.e. swipe card)</t>
  </si>
  <si>
    <t>wh-1-4x</t>
  </si>
  <si>
    <t>WH-WOR-1-4</t>
  </si>
  <si>
    <t>Biometrically (i.e. fingerprint/face scan)</t>
  </si>
  <si>
    <t>wh-1-5x</t>
  </si>
  <si>
    <t>WH-WOR-1-5</t>
  </si>
  <si>
    <t>wh-wor-3f</t>
  </si>
  <si>
    <t>WH-WOR-1.1</t>
  </si>
  <si>
    <t>If none of the above, please describe how the facility records hours of work:</t>
  </si>
  <si>
    <t>[2],wh-1-5x</t>
  </si>
  <si>
    <t>wh-wor-4</t>
  </si>
  <si>
    <t>WH-WOR-2</t>
  </si>
  <si>
    <t>Who performs the clock-in/clock-out function for workers? (SELECT all that apply with a "X")</t>
  </si>
  <si>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</si>
  <si>
    <t>wh-2-1x</t>
  </si>
  <si>
    <t>WH-WOR-2-1</t>
  </si>
  <si>
    <t>The individual worker</t>
  </si>
  <si>
    <t>wh-2-2x</t>
  </si>
  <si>
    <t>WH-WOR-2-2</t>
  </si>
  <si>
    <t>Management</t>
  </si>
  <si>
    <t>wh-2-2f</t>
  </si>
  <si>
    <t>WH-WOR-2.1</t>
  </si>
  <si>
    <t>Please describe in what circumstances management performs this function:</t>
  </si>
  <si>
    <t>[2],wh-2-2x</t>
  </si>
  <si>
    <t>wh-2-3x</t>
  </si>
  <si>
    <t>WH-WOR-2-3</t>
  </si>
  <si>
    <t>Security</t>
  </si>
  <si>
    <t>wh-2-3f</t>
  </si>
  <si>
    <t>WH-WOR-2.2</t>
  </si>
  <si>
    <t>Please describe in what circumstances security performs this function:</t>
  </si>
  <si>
    <t>[2],wh-2-3x</t>
  </si>
  <si>
    <t>wh-2-4x</t>
  </si>
  <si>
    <t>WH-WOR-2-4</t>
  </si>
  <si>
    <t>wh-2-4f</t>
  </si>
  <si>
    <t>WH-WOR-2.3</t>
  </si>
  <si>
    <t>[2],wh-2-4x</t>
  </si>
  <si>
    <t>wh-3</t>
  </si>
  <si>
    <t>WH-WOR-3</t>
  </si>
  <si>
    <t>Does the facility maintain only one accurate set of working hour records?</t>
  </si>
  <si>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</si>
  <si>
    <t>wh-wor-5</t>
  </si>
  <si>
    <t>WH-WOR-4</t>
  </si>
  <si>
    <t>Does the facility follow any of the following practices regarding working hour records? (SELECT all that apply with a "X")</t>
  </si>
  <si>
    <t>wh-3--1-1x</t>
  </si>
  <si>
    <t>WH-WOR-4-1</t>
  </si>
  <si>
    <t>Working hour records for each worker are maintained for at least the last 12 months</t>
  </si>
  <si>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</si>
  <si>
    <t>wh-3--1-2x</t>
  </si>
  <si>
    <t>WH-WOR-4-2</t>
  </si>
  <si>
    <t>Working hour records for each worker's regular and overtime hours are maintained</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</si>
  <si>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</si>
  <si>
    <t>wh-3--1-3x</t>
  </si>
  <si>
    <t>WH-WOR-4-3</t>
  </si>
  <si>
    <t>Start and finish times are recorded for all periods of work</t>
  </si>
  <si>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</si>
  <si>
    <t>wh-3--1-4x</t>
  </si>
  <si>
    <t>WH-WOR-4-4</t>
  </si>
  <si>
    <t>Start and finish times in the payroll system match exact time in/out in time records.</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</si>
  <si>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</si>
  <si>
    <t>wh-3--1-5x</t>
  </si>
  <si>
    <t>WH-WOR-4-5</t>
  </si>
  <si>
    <t>Working hour records are consistent with payroll and other records</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</si>
  <si>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</si>
  <si>
    <t>wh-3--1-6x</t>
  </si>
  <si>
    <t>WH-WOR-4-6</t>
  </si>
  <si>
    <t>Workers have unrestricted access to verify the accuracy of working hours</t>
  </si>
  <si>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</si>
  <si>
    <t>wh-3--1-7x</t>
  </si>
  <si>
    <t>WH-WOR-4-7</t>
  </si>
  <si>
    <t>wh-5</t>
  </si>
  <si>
    <t>WH-WOR-5</t>
  </si>
  <si>
    <t>Regular Hours</t>
  </si>
  <si>
    <t>Number of regular weekly hours worked at the facility:</t>
  </si>
  <si>
    <t>"Regular hours" refers to those hours worked at regular pay (pre-overtime hours). It is number of hours workers are expected to work as governed by facility's schedule.
Regular hours are also referred to as "standard working hours" or "normal working hours" or "base hours."</t>
  </si>
  <si>
    <t>wh-wor-6</t>
  </si>
  <si>
    <t>WH-WOR-6</t>
  </si>
  <si>
    <t>Number of regular daily hours worked at the facility:</t>
  </si>
  <si>
    <t>wh-5--1</t>
  </si>
  <si>
    <t>WH-WOR-7</t>
  </si>
  <si>
    <t>Do regular working hours exceed legal requirements?</t>
  </si>
  <si>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</si>
  <si>
    <t>[1],wh-5,&gt;0</t>
  </si>
  <si>
    <t>[1],wh-5,[&gt;0]</t>
  </si>
  <si>
    <t>wh-5--2</t>
  </si>
  <si>
    <t>WH-WOR-8</t>
  </si>
  <si>
    <t>Does the facility calculate regular hours as an average?</t>
  </si>
  <si>
    <t>Some facilities may not have a set number for weekly regular hours, but rather, calculate it as an average based on an amount of time. 
For example, some facilities may calculate regular hours as an average over a period of one month.</t>
  </si>
  <si>
    <t>[2],wh-5,&gt;0</t>
  </si>
  <si>
    <t>[2],wh-5,[&gt;0]</t>
  </si>
  <si>
    <t>wh-wor-7</t>
  </si>
  <si>
    <t>WH-WOR-9</t>
  </si>
  <si>
    <t>If yes, do regular hours exceed 48 hours?</t>
  </si>
  <si>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</si>
  <si>
    <t>[2],wh-5--2,Yes</t>
  </si>
  <si>
    <t>[2],wh-5--2,1</t>
  </si>
  <si>
    <t>wh-wor-8</t>
  </si>
  <si>
    <t>WH-WOR-10</t>
  </si>
  <si>
    <t>Overtime Hours</t>
  </si>
  <si>
    <t>Are the reasons for overtime in line with legal requirements?</t>
  </si>
  <si>
    <t>Consult applicable legal requirements before answering this question.
The intent of this question is to understand if overtime is worked only for reasons allowed by law.
If there are no applicable legal requirements, answer No applicable legal requirements.</t>
  </si>
  <si>
    <t>wh-6</t>
  </si>
  <si>
    <t>WH-WOR-11</t>
  </si>
  <si>
    <t>Are all overtime working hours in line with legal limits?</t>
  </si>
  <si>
    <t>Consult applicable legal requirements before answering this question. Note that overtime limits may be calculated in different ways (yearly, monthly, weekly, daily, etc.). Answer Yes only if ALL applicable overtime limits are in line with legal requirements. 
If there are no applicable legal limits on the amount of overtime that can be performed, answer No applicable legal requirements.</t>
  </si>
  <si>
    <t>wh-wor-12</t>
  </si>
  <si>
    <t>WH-WOR-12</t>
  </si>
  <si>
    <t>Which legal overtime limits are not being complied with? (SELECT all that apply with a "X')</t>
  </si>
  <si>
    <t>[1],wh-6,No</t>
  </si>
  <si>
    <t>[1],wh-6,2</t>
  </si>
  <si>
    <t>wh-wor-13x</t>
  </si>
  <si>
    <t>WH-WOR-12-1</t>
  </si>
  <si>
    <t xml:space="preserve">Daily limits on overtime hours worked
</t>
  </si>
  <si>
    <t>Consult applicable legal requirements before answering this question.</t>
  </si>
  <si>
    <t>wh-wor-14x</t>
  </si>
  <si>
    <t>WH-WOR-12-2</t>
  </si>
  <si>
    <t>Weekly limits on overtime hours worked</t>
  </si>
  <si>
    <t>wh-wor-15x</t>
  </si>
  <si>
    <t>WH-WOR-12-3</t>
  </si>
  <si>
    <t>Monthly limits on overtime hours worked</t>
  </si>
  <si>
    <t>wh-wor-16x</t>
  </si>
  <si>
    <t>WH-WOR-12-4</t>
  </si>
  <si>
    <t>Yearly limits on overtime hours worked</t>
  </si>
  <si>
    <t>wh-wor-17x</t>
  </si>
  <si>
    <t>WH-WOR-12-5</t>
  </si>
  <si>
    <t>wh-wor-18f</t>
  </si>
  <si>
    <t>WH-WOR-12.1</t>
  </si>
  <si>
    <t>Please describe what "Other" type of overtime hours worked is not in line with legal limits:</t>
  </si>
  <si>
    <t>[1],wh-wor-17x</t>
  </si>
  <si>
    <t>wh-6--1</t>
  </si>
  <si>
    <t>WH-WOR-13</t>
  </si>
  <si>
    <t>Did the facility comply with legal requirements to inform and/or get permission from governmental authorities in order to work overtime?</t>
  </si>
  <si>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</si>
  <si>
    <t>wh-6--2</t>
  </si>
  <si>
    <t>WH-WOR-14</t>
  </si>
  <si>
    <t>Are exemption terms accurate, current, valid and followed by the facility?</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</si>
  <si>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</si>
  <si>
    <t>[2],wh-6--1,Yes</t>
  </si>
  <si>
    <t>[2],wh-6--1,1</t>
  </si>
  <si>
    <t>wh-wor-9</t>
  </si>
  <si>
    <t>WH-WOR-15</t>
  </si>
  <si>
    <t>Are work targets for production (e.g. quota or piece work) in line with legal requirements?</t>
  </si>
  <si>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</si>
  <si>
    <t>wh-7</t>
  </si>
  <si>
    <t>WH-WOR-16</t>
  </si>
  <si>
    <t>Total Working Hours</t>
  </si>
  <si>
    <t>Did any workers work more than 60 hours in total (regular + overtime) within any given week?</t>
  </si>
  <si>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</si>
  <si>
    <t>wh-7--1</t>
  </si>
  <si>
    <t>WH-WOR-17</t>
  </si>
  <si>
    <t>Did any workers work more than 72 hours in total (regular + overtime) within any given week?</t>
  </si>
  <si>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</si>
  <si>
    <t>[2],wh-7,Yes</t>
  </si>
  <si>
    <t>[2],wh-7,1</t>
  </si>
  <si>
    <t>wh-7--2</t>
  </si>
  <si>
    <t>WH-WOR-18</t>
  </si>
  <si>
    <t>Did any workers work more than 80 hours in total (regular + overtime) within any given week?</t>
  </si>
  <si>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</si>
  <si>
    <t>[2],wh-7--1,Yes</t>
  </si>
  <si>
    <t>[2],wh-7--1,1</t>
  </si>
  <si>
    <t>wh-7--3</t>
  </si>
  <si>
    <t>WH-WOR-19</t>
  </si>
  <si>
    <t>Did any workers work more than 90 hours in total (regular + overtime) within any given week?</t>
  </si>
  <si>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</si>
  <si>
    <t>[2],wh-7--2,Yes</t>
  </si>
  <si>
    <t>[2],wh-7--2,1</t>
  </si>
  <si>
    <t>wh-8</t>
  </si>
  <si>
    <t>WH-WOR-20</t>
  </si>
  <si>
    <t>Breaks</t>
  </si>
  <si>
    <t>Does the facility provide breaks during the workday in line with legal requirements?</t>
  </si>
  <si>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</si>
  <si>
    <t>wh-8--1</t>
  </si>
  <si>
    <t>WH-WOR-21</t>
  </si>
  <si>
    <t>Does the facility provide time off for breastfeeding in line with legal requirements?</t>
  </si>
  <si>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</si>
  <si>
    <t>wh-wor-19</t>
  </si>
  <si>
    <t>WH-WOR-22</t>
  </si>
  <si>
    <t xml:space="preserve">Vietnam: Does the facility comply with legal requirements concerning breaks for shift work? </t>
  </si>
  <si>
    <t xml:space="preserve">This question is specific to Vietnam only. Please consult the Law Overlay for more information on applicable legal requirements. 
Answer Not Applicable if the facility does not have shift work. </t>
  </si>
  <si>
    <t>wh-8--1-1f</t>
  </si>
  <si>
    <t>WH-WOR-23</t>
  </si>
  <si>
    <t>Break Payment</t>
  </si>
  <si>
    <t>Are workers paid during breastfeeding breaks in line with legal requirements?</t>
  </si>
  <si>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</si>
  <si>
    <t>wh-9</t>
  </si>
  <si>
    <t>WH-WOR-24</t>
  </si>
  <si>
    <t>Rest Days</t>
  </si>
  <si>
    <t>Number of weekly rest days provided by the facility:</t>
  </si>
  <si>
    <t>This question refers to the facility's general policy on rest days and refers only to normal contracted working hours. 
Overtime on weekly rest days is handled separately.</t>
  </si>
  <si>
    <t>wh-9--1</t>
  </si>
  <si>
    <t>WH-WOR-25</t>
  </si>
  <si>
    <t>Are the weekly rest days provided by the facility in line with legal requirements?</t>
  </si>
  <si>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</si>
  <si>
    <t>wh-9--2</t>
  </si>
  <si>
    <t>WH-WOR-26</t>
  </si>
  <si>
    <t>Are weekly rest days at least 24 consecutive hours long?</t>
  </si>
  <si>
    <t>The intent of this question is to understand if weekly rest days are AT LEAST 24 consecutive hours during the assessment period.
For example, if the facility provides a weekly rest day, but it is only for 20 consecutive hours, answer No.</t>
  </si>
  <si>
    <t>wh-for-1</t>
  </si>
  <si>
    <r>
      <t xml:space="preserve">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t>
    </r>
    <r>
      <rPr>
        <sz val="11"/>
        <rFont val="Calibri"/>
        <family val="2"/>
        <scheme val="minor"/>
      </rPr>
      <t>were</t>
    </r>
    <r>
      <rPr>
        <sz val="11"/>
        <color theme="1"/>
        <rFont val="Calibri"/>
        <family val="2"/>
        <scheme val="minor"/>
      </rPr>
      <t xml:space="preserv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r>
  </si>
  <si>
    <t>fl-7--1</t>
  </si>
  <si>
    <t>WH-FOR-1</t>
  </si>
  <si>
    <t>Forced Overtime</t>
  </si>
  <si>
    <t>Are workers forced to work overtime under threat of penalty?</t>
  </si>
  <si>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</si>
  <si>
    <t>wh-ove-1</t>
  </si>
  <si>
    <t>WH-OVE-1</t>
  </si>
  <si>
    <t>Overtime</t>
  </si>
  <si>
    <t>Voluntary Overtime</t>
  </si>
  <si>
    <t>Are workers able to refuse overtime for ANY REASON?</t>
  </si>
  <si>
    <t>Reason can include, but not be limited to, family emergencies, sickness, parental responsibilities.</t>
  </si>
  <si>
    <t>wh-ove-2</t>
  </si>
  <si>
    <t>WH-OVE-2</t>
  </si>
  <si>
    <t>Is overtime voluntary, in line with legal requirements?</t>
  </si>
  <si>
    <t xml:space="preserve">Consult applicable legal requirements before answering this question. 
If there are no applicable legal requirements, answer No applicable legal requirements. </t>
  </si>
  <si>
    <t>fl-8</t>
  </si>
  <si>
    <t>WH-OVE-3</t>
  </si>
  <si>
    <t>Exceptional Circumstances</t>
  </si>
  <si>
    <t>Did the facility experience exceptional circumstances (i.e. large late customer change orders, weather disasters etc.) that resulted in significant changes to its production schedules?</t>
  </si>
  <si>
    <r>
      <t>The intent of this question is to understand if the facility experienced circumstances</t>
    </r>
    <r>
      <rPr>
        <sz val="11"/>
        <rFont val="Calibri"/>
        <family val="2"/>
        <scheme val="minor"/>
      </rPr>
      <t>,</t>
    </r>
    <r>
      <rPr>
        <sz val="11"/>
        <color theme="1"/>
        <rFont val="Calibri"/>
        <family val="2"/>
        <scheme val="minor"/>
      </rPr>
      <t xml:space="preserve">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r>
  </si>
  <si>
    <t>wh-ove-3</t>
  </si>
  <si>
    <t>WH-OVE-4</t>
  </si>
  <si>
    <t>Does the facility consult with workers and/or provide a minimum notice period for overtime work and/or changes in rest days?</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</si>
  <si>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</si>
  <si>
    <t>wh-ove-4</t>
  </si>
  <si>
    <t>WH-OVE-5</t>
  </si>
  <si>
    <t>Is the facility's practice of consulting with workers and/or notifying them in advance about overtime work and/or changes in rest days in line with legal requirements?</t>
  </si>
  <si>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</si>
  <si>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[1],wh-ove-3,Yes</t>
  </si>
  <si>
    <t>[1],wh-ove-3,1</t>
  </si>
  <si>
    <t>fl-8--1-4x</t>
  </si>
  <si>
    <t>WH-OVE-6</t>
  </si>
  <si>
    <t>Does the facility require workers to take paid or unpaid leave when there is less work/production in the facility?</t>
  </si>
  <si>
    <r>
      <t xml:space="preserve">The intent of this options selection is to understand workers are REQUIRED to take paid or unpaid leave when there is less work/production in the facility.
For example, if the facility does not have any new orders to </t>
    </r>
    <r>
      <rPr>
        <sz val="11"/>
        <rFont val="Calibri"/>
        <family val="2"/>
        <scheme val="minor"/>
      </rPr>
      <t>fulfill</t>
    </r>
    <r>
      <rPr>
        <sz val="11"/>
        <color rgb="FFFF0000"/>
        <rFont val="Calibri"/>
        <family val="2"/>
        <scheme val="minor"/>
      </rPr>
      <t xml:space="preserve"> </t>
    </r>
    <r>
      <rPr>
        <sz val="11"/>
        <color theme="1"/>
        <rFont val="Calibri"/>
        <family val="2"/>
        <scheme val="minor"/>
      </rPr>
      <t>and it REQUIRES workers to take paid or unpaid leave as a result of the facility going through a slow period, this option would be selected.</t>
    </r>
  </si>
  <si>
    <t>wh-ove-5</t>
  </si>
  <si>
    <t>WH-OVE-7</t>
  </si>
  <si>
    <t>Is the facility's practice of requiring workers to take paid or unpaid leave in line with legal requirements?</t>
  </si>
  <si>
    <t xml:space="preserve">
Consult applicable legal requirements before answering this question. 
If there are no applicable legal requirements, answer No applicable legal requirements.</t>
  </si>
  <si>
    <t>[1],fl-8--1-4x,Yes</t>
  </si>
  <si>
    <t>[1],fl-8--1-4x,1</t>
  </si>
  <si>
    <t>wh-wor-10</t>
  </si>
  <si>
    <t>WH-WOR-27</t>
  </si>
  <si>
    <t>Are facility practices out of compliance with any legal requirements not covered elsewhere regarding Working Hours?</t>
  </si>
  <si>
    <t>wh-wor-11</t>
  </si>
  <si>
    <t>WH-WOR-28</t>
  </si>
  <si>
    <t>Is the facility in non-compliance with any legal requirements for Working Hours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</si>
  <si>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</si>
  <si>
    <t>wh-fac-1</t>
  </si>
  <si>
    <t>WH-FAC-1</t>
  </si>
  <si>
    <t>wb-sec-1</t>
  </si>
  <si>
    <t>WAGES &amp; BENEFITS</t>
  </si>
  <si>
    <t>Section Description: The purpose of this section is to understand the facility's social and labor practices with respect to Wages and Benefits. Social and Labor topics within this section include:
• Wages and Benefits
• Facility Comments</t>
  </si>
  <si>
    <t>wb-wag-1</t>
  </si>
  <si>
    <t>Wages and Benefits</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</si>
  <si>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 sectors of economic activity, or by geographical location. The sub-section below includes questions on items such as minimum wage, overtime wage, wage payment, deductions, in-kind benefits and various forms of worker leave.</t>
  </si>
  <si>
    <t>wb-wag-2</t>
  </si>
  <si>
    <t>Minimum Wage</t>
  </si>
  <si>
    <t>NOTE: The following types of workers are based on your answers in the Facility Profile. Please ensure that your answers are correct or the appropriate questions will not appear below.</t>
  </si>
  <si>
    <t>wb-1</t>
  </si>
  <si>
    <t>WB-WAG-1</t>
  </si>
  <si>
    <t>Facility Information</t>
  </si>
  <si>
    <t>Please select the facility's applicable three letter currency code:</t>
  </si>
  <si>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</si>
  <si>
    <t>currency</t>
  </si>
  <si>
    <t>wb-wag-3</t>
  </si>
  <si>
    <t>WB-WAG-2</t>
  </si>
  <si>
    <t>What are the units for rate of pay for production workers? (SELECT all that apply with a "X")</t>
  </si>
  <si>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</si>
  <si>
    <t>wb-1--3-1x</t>
  </si>
  <si>
    <t>WB-WAG-2-1</t>
  </si>
  <si>
    <t>Hourly</t>
  </si>
  <si>
    <t>wb-wag-95f</t>
  </si>
  <si>
    <t>WB-WAG-2.1</t>
  </si>
  <si>
    <t>What is the percentage of workers who receive hourly rate of pay?</t>
  </si>
  <si>
    <t>If all workers are paid at an hourly rate, enter 100.</t>
  </si>
  <si>
    <t>[2],wb-1--3-1x</t>
  </si>
  <si>
    <t>wb-1--3-2x</t>
  </si>
  <si>
    <t>WB-WAG-2-2</t>
  </si>
  <si>
    <t>Daily</t>
  </si>
  <si>
    <t>wb-wag-96f</t>
  </si>
  <si>
    <t>WB-WAG-2.2</t>
  </si>
  <si>
    <t>What is the percentage of workers who receive daily rate of pay?</t>
  </si>
  <si>
    <t>If all workers are paid at a daily rate, enter 100.</t>
  </si>
  <si>
    <t>[2],wb-1--3-2x</t>
  </si>
  <si>
    <t>wb-1--3-3x</t>
  </si>
  <si>
    <t>WB-WAG-2-3</t>
  </si>
  <si>
    <t>Weekly</t>
  </si>
  <si>
    <t>wb-wag-97f</t>
  </si>
  <si>
    <t>WB-WAG-2.3</t>
  </si>
  <si>
    <t>What is the percentage of workers who receive weekly rate of pay?</t>
  </si>
  <si>
    <t>If all workers are paid at a weekly rate, enter 100.</t>
  </si>
  <si>
    <t>[2],wb-1--3-3x</t>
  </si>
  <si>
    <t>wb-1--3-4x</t>
  </si>
  <si>
    <t>WB-WAG-2-4</t>
  </si>
  <si>
    <t>Twice a month</t>
  </si>
  <si>
    <t>wb-wag-98f</t>
  </si>
  <si>
    <t>WB-WAG-2.4</t>
  </si>
  <si>
    <t>What is the percentage of workers whose rate of pay is twice a month?</t>
  </si>
  <si>
    <t>If all workers are paid twice a month, enter 100.</t>
  </si>
  <si>
    <t>[2],wb-1--3-4x</t>
  </si>
  <si>
    <t>wb-1--3-5x</t>
  </si>
  <si>
    <t>WB-WAG-2-5</t>
  </si>
  <si>
    <t>Monthly</t>
  </si>
  <si>
    <t>wb-wag-99f</t>
  </si>
  <si>
    <t>WB-WAG-2.5</t>
  </si>
  <si>
    <t>What is the percentage of workers who receive monthly rate of pay?</t>
  </si>
  <si>
    <t>If all workers are paid at a monthly rate, enter 100.</t>
  </si>
  <si>
    <t>[2],wb-1--3-5x</t>
  </si>
  <si>
    <t>wb-1--3-6x</t>
  </si>
  <si>
    <t>WB-WAG-2-6</t>
  </si>
  <si>
    <t>Unit Rate</t>
  </si>
  <si>
    <t>wb-wag-100f</t>
  </si>
  <si>
    <t>WB-WAG-2.6</t>
  </si>
  <si>
    <t>What is the percentage of workers who receive a rate of pay by unit?</t>
  </si>
  <si>
    <t>If all workers are paid by unit or piece rate, enter 100.</t>
  </si>
  <si>
    <t>[2],wb-1--3-6x</t>
  </si>
  <si>
    <t>wb-1--3-7x</t>
  </si>
  <si>
    <t>WB-WAG-2-7</t>
  </si>
  <si>
    <t>wb-1--3-7f</t>
  </si>
  <si>
    <t>WB-WAG-2.7</t>
  </si>
  <si>
    <t>If other, please describe and include the percentage of workers who receive "other" rate of pay:</t>
  </si>
  <si>
    <t>[2],wb-1--3-7x</t>
  </si>
  <si>
    <t>wb-2--2</t>
  </si>
  <si>
    <t>WB-WAG-3</t>
  </si>
  <si>
    <t>Does the facility maintain only one accurate payroll record?</t>
  </si>
  <si>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</si>
  <si>
    <t>wb-wag-4</t>
  </si>
  <si>
    <t>WB-WAG-4</t>
  </si>
  <si>
    <t>Does the facility follow any of the following practices related to maintaining payroll records: (SELECT all that apply with a "X")</t>
  </si>
  <si>
    <t>wb-2--1-1x</t>
  </si>
  <si>
    <t>WB-WAG-4-1</t>
  </si>
  <si>
    <t>Payroll records for each worker are maintained for at least the last 12 months</t>
  </si>
  <si>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</si>
  <si>
    <t>wb-2--1-2x</t>
  </si>
  <si>
    <t>WB-WAG-4-2</t>
  </si>
  <si>
    <t>Payroll records are consistent with attendance records and other records</t>
  </si>
  <si>
    <t>wb-2--1-3x</t>
  </si>
  <si>
    <t>WB-WAG-4-3</t>
  </si>
  <si>
    <t>wb-3--1</t>
  </si>
  <si>
    <t>WB-WAG-5</t>
  </si>
  <si>
    <t xml:space="preserve">Do full-time production workers receive AT LEAST the legal minimum wage (and/or wage required by contract, CBA, or other agreement) for all regular hours worked? </t>
  </si>
  <si>
    <r>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t>
    </r>
    <r>
      <rPr>
        <sz val="11"/>
        <color theme="1"/>
        <rFont val="Calibri"/>
        <family val="2"/>
        <scheme val="minor"/>
      </rPr>
      <t xml:space="preserve">"Legal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r>
  </si>
  <si>
    <t>above-mw</t>
  </si>
  <si>
    <t>wb-wag-5</t>
  </si>
  <si>
    <t>WB-WAG-6</t>
  </si>
  <si>
    <t xml:space="preserve">Do workers other than full-time production workers receive AT LEAST the legal minimum wage (and/or wage required by contract, CBA, or other agreement) for all regular hours worked? </t>
  </si>
  <si>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</si>
  <si>
    <t>above-mw-na</t>
  </si>
  <si>
    <t>wb-wag-6</t>
  </si>
  <si>
    <t>WB-WAG-7</t>
  </si>
  <si>
    <t>If no, please select all the types of workers who did not receive at least the legal minimum wage: (SELECT all that apply with a "X")</t>
  </si>
  <si>
    <t>[1],wb-wag-5,No. Worker(s) not paid legally required minimum wage (MW);No. Worker(s) not paid contractually-required wage (above MW);No. Worker(s) not paid per CBA (above MW)</t>
  </si>
  <si>
    <t>[1],wb-wag-5,1;2;3</t>
  </si>
  <si>
    <t>wb-wag-7x</t>
  </si>
  <si>
    <t>WB-WAG-7-1</t>
  </si>
  <si>
    <t>Part-time workers</t>
  </si>
  <si>
    <t>Part-time workers regularly work less hours than the standard hours worked by full-time workers.</t>
  </si>
  <si>
    <t>wb-wag-8x</t>
  </si>
  <si>
    <t>WB-WAG-7-2</t>
  </si>
  <si>
    <t>Agency/contract workers</t>
  </si>
  <si>
    <t>Agency/contract workers are contracted by agencies, i.e. not under employment contract with the facility.</t>
  </si>
  <si>
    <t>xua-lr</t>
  </si>
  <si>
    <t>wb-wag-9x</t>
  </si>
  <si>
    <t>WB-WAG-7-3</t>
  </si>
  <si>
    <t>Contract workers who are not part of the production process</t>
  </si>
  <si>
    <t>wb-wag-10x</t>
  </si>
  <si>
    <t>WB-WAG-7-4</t>
  </si>
  <si>
    <t>Workers under probation</t>
  </si>
  <si>
    <t>wb-wag-11x</t>
  </si>
  <si>
    <t>WB-WAG-7-5</t>
  </si>
  <si>
    <t>Workers who are trainees, apprentices or interns</t>
  </si>
  <si>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</si>
  <si>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wb-wag-91x</t>
  </si>
  <si>
    <t>WB-WAG-7-6</t>
  </si>
  <si>
    <t>Other includes any categories of non full-time production workers that are not already covered above, e.g., casual, temporary, substitute workers, etc.
Consult applicable legal requirements.
If there are no applicable legal requirements, answer No applicable legal requirements.</t>
  </si>
  <si>
    <t>wb-wag-92f</t>
  </si>
  <si>
    <t>WB-WAG-7.1</t>
  </si>
  <si>
    <t>[1],wb-wag-91x</t>
  </si>
  <si>
    <t>wb-wag-12</t>
  </si>
  <si>
    <t>WB-WAG-8</t>
  </si>
  <si>
    <t>Overtime Wage</t>
  </si>
  <si>
    <t>Is the facility failing to pay workers correctly for any of these types of overtime hours, as legally required: 
• Ordinary overtime hours
• Overtime hours performed at night
• Overtime hours performed on weekly rest days
• Overtime hours performed on public holidays?</t>
  </si>
  <si>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</si>
  <si>
    <t>wb-4</t>
  </si>
  <si>
    <t>WB-WAG-9</t>
  </si>
  <si>
    <t>Which of the following types of overtime hours is the facility not paying workers as legally required? (SELECT all that apply with a "X”)</t>
  </si>
  <si>
    <t>[1],wb-wag-12,Yes</t>
  </si>
  <si>
    <t>[1],wb-wag-12,1</t>
  </si>
  <si>
    <t>wb-4--1</t>
  </si>
  <si>
    <t>WB-WAG-9-1</t>
  </si>
  <si>
    <t>Ordinary overtime hours</t>
  </si>
  <si>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</si>
  <si>
    <t>wb-4--2</t>
  </si>
  <si>
    <t>WB-WAG-9-2</t>
  </si>
  <si>
    <t>Overtime hours performed at night</t>
  </si>
  <si>
    <t>Consult applicable legal requirements to determine what constitutes overtime performed at night, as well as the legally required payment.</t>
  </si>
  <si>
    <t>wb-4--3</t>
  </si>
  <si>
    <t>WB-WAG-9-3</t>
  </si>
  <si>
    <t>Overtime hours performed on weekly rest days</t>
  </si>
  <si>
    <t>Consult applicable legal requirements to determine what constitutes overtime performed on weekly rest days, as well as the legally required payment.</t>
  </si>
  <si>
    <t>wb-4--4</t>
  </si>
  <si>
    <t>WB-WAG-9-4</t>
  </si>
  <si>
    <t>Overtime hours performed on public holidays</t>
  </si>
  <si>
    <t>Consult applicable legal requirements to determine what constitutes overtime performed on public holidays, as well as the legally required payment.</t>
  </si>
  <si>
    <t>wb-4--5</t>
  </si>
  <si>
    <t>WB-WAG-10</t>
  </si>
  <si>
    <t>Are overtime hours paid at a premium rate of AT LEAST 1.25 times the base rate?</t>
  </si>
  <si>
    <r>
      <t>The intent of this question is to understand if the facility's premium rate for overtime hours is at least 1.25 for all workers. A premium rate of 1.2</t>
    </r>
    <r>
      <rPr>
        <sz val="11"/>
        <rFont val="Calibri"/>
        <family val="2"/>
        <scheme val="minor"/>
      </rPr>
      <t xml:space="preserve">5 is equal to the basic wage rate multiplied by 25%. </t>
    </r>
    <r>
      <rPr>
        <sz val="11"/>
        <color theme="1"/>
        <rFont val="Calibri"/>
        <family val="2"/>
        <scheme val="minor"/>
      </rPr>
      <t xml:space="preserve">
According to ILO Conventions No. 1 and No. 30, the rate of pay for overtime shall not </t>
    </r>
    <r>
      <rPr>
        <sz val="11"/>
        <rFont val="Calibri"/>
        <family val="2"/>
        <scheme val="minor"/>
      </rPr>
      <t>be l</t>
    </r>
    <r>
      <rPr>
        <sz val="11"/>
        <color theme="1"/>
        <rFont val="Calibri"/>
        <family val="2"/>
        <scheme val="minor"/>
      </rPr>
      <t>ess than one-and-one-quarter times the regular rate. Meaning at least 1.25 times the basic rate.</t>
    </r>
  </si>
  <si>
    <t>wb-wag-13</t>
  </si>
  <si>
    <t>WB-WAG-11</t>
  </si>
  <si>
    <t>Other Premium Pay</t>
  </si>
  <si>
    <t>Is the facility failing to pay workers correctly for any of these types of regular hours worked at a premium rate, as legally required: 
• Regular hours worked at night
• Regular hours worked on weekly rest days
• Regular hours worked on public holidays?</t>
  </si>
  <si>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</si>
  <si>
    <t>wb-5</t>
  </si>
  <si>
    <t>WB-WAG-12</t>
  </si>
  <si>
    <t>Which of the following types of regular hours worked at a premium rate is the facility not paying workers as legally required? (SELECT all that apply with a "X”)</t>
  </si>
  <si>
    <t>[1],wb-wag-13,Yes</t>
  </si>
  <si>
    <t>[1],wb-wag-13,1</t>
  </si>
  <si>
    <t>wb-5--1</t>
  </si>
  <si>
    <t>WB-WAG-12-1</t>
  </si>
  <si>
    <t>Regular hours worked at night</t>
  </si>
  <si>
    <t>Consult applicable legal requirements to determine what constitutes regular hours worked at night. Overtime is covered separately.
If there are no applicable legal requirements, select No applicable legal requirements.</t>
  </si>
  <si>
    <t>wb-5--2</t>
  </si>
  <si>
    <t>WB-WAG-12-2</t>
  </si>
  <si>
    <t>Regular hours worked on weekly rest days</t>
  </si>
  <si>
    <t>Consult applicable legal requirements to determine what constitutes regular hours performed on weekly rest days. Overtime is covered separately.
If there are no applicable legal requirements, select No applicable legal requirements.</t>
  </si>
  <si>
    <t>wb-5--3</t>
  </si>
  <si>
    <t>WB-WAG-12-3</t>
  </si>
  <si>
    <t>Regular hours worked on public holidays</t>
  </si>
  <si>
    <t>Consult applicable legal requirements to determine what constitutes overtime performed on public holidays. Overtime is covered separately.
If there are no applicable legal requirements, select No applicable legal requirements.</t>
  </si>
  <si>
    <t>wb-wag-93</t>
  </si>
  <si>
    <t>WB-WAG-13</t>
  </si>
  <si>
    <t>Is the facility failing to pay workers premium pay as legally required based on: 
• worker’s competence (e.g. experience, skills, training) and/or
• the nature of the work (e.g. hazard pay)?</t>
  </si>
  <si>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</si>
  <si>
    <t>wb-wag-101</t>
  </si>
  <si>
    <t>WB-WAG-14</t>
  </si>
  <si>
    <t>Indonesia: Does the facility comply with legal requirements concerning premium compensation for non-permanent workers?</t>
  </si>
  <si>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</si>
  <si>
    <t>wb-wag-14</t>
  </si>
  <si>
    <t>WB-WAG-15</t>
  </si>
  <si>
    <t>Piece Rate Workers</t>
  </si>
  <si>
    <t>Are piece rate workers paid correctly for ordinary hours of work when their piece rate earnings exceed minimum wage?</t>
  </si>
  <si>
    <t>If piece rate workers' earnings based on piece rates are higher than minimum wage, they should be paid the higher amount. If piece rate workers are not paid at least the legally required minimum wage, record this under the question(s) on payment of minimum wage.</t>
  </si>
  <si>
    <t>wb-wag-102</t>
  </si>
  <si>
    <t>WB-WAG-16</t>
  </si>
  <si>
    <t>Cambodia: Is the piece rate set at a level that permits workers of average ability working normal hours to earn minimum wage, as legally required?</t>
  </si>
  <si>
    <t>This question is specific to Cambodia only. Please consult the Law Overlay for more information on applicable legal requirements.</t>
  </si>
  <si>
    <t>[1],fp-bi-7,Cambodia,fp-ed-10,&gt;0</t>
  </si>
  <si>
    <t>[1],fp-bi-7,30,fp-ed-10,[&gt;0]</t>
  </si>
  <si>
    <t>wb-7</t>
  </si>
  <si>
    <t>WB-WAG-17</t>
  </si>
  <si>
    <t>Work-related Activities</t>
  </si>
  <si>
    <t>Are workers paid for all work-related activities outside of regular working hours?</t>
  </si>
  <si>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</si>
  <si>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wb-8</t>
  </si>
  <si>
    <t>WB-WAG-18</t>
  </si>
  <si>
    <t>Overtime Allowances</t>
  </si>
  <si>
    <t>Are overtime allowances provided/paid in line with legal requirements?</t>
  </si>
  <si>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</si>
  <si>
    <t>wb-wag-15</t>
  </si>
  <si>
    <t>WB-WAG-19</t>
  </si>
  <si>
    <t>Wages</t>
  </si>
  <si>
    <t>How does the facility define wage grades/ levels?</t>
  </si>
  <si>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</si>
  <si>
    <t>wagegrade</t>
  </si>
  <si>
    <t>wb-wag-16f</t>
  </si>
  <si>
    <t>WB-WAG-19.1</t>
  </si>
  <si>
    <t>[2],wb-wag-15,Other</t>
  </si>
  <si>
    <t>[2],wb-wag-15,3</t>
  </si>
  <si>
    <t>wb-wag-17</t>
  </si>
  <si>
    <t>WB-WAG-20</t>
  </si>
  <si>
    <t>How many wage grades/ levels does the facility have?</t>
  </si>
  <si>
    <t>[2],wb-wag-15,Grade (1/2/3/4/5/6/7);Skill (skilled/ semi-skilled/ un-skilled);Other</t>
  </si>
  <si>
    <t>[2],wb-wag-15,1;2;3</t>
  </si>
  <si>
    <t>wb-wag-18</t>
  </si>
  <si>
    <t xml:space="preserve">NOTE: The Tool supports a maximum of 7 wage levels (7 entries for facility data). For selection of "Skill" as wage level definition, the Tool only supports 3 wage levels (3 entries for facility data). If you have more wage levels, select "Other" for how the facility defines wage grades/ levels. </t>
  </si>
  <si>
    <t>wb-wag-19</t>
  </si>
  <si>
    <t>WB-WAG-21</t>
  </si>
  <si>
    <t>Number of workers in wage level Grade 1</t>
  </si>
  <si>
    <t>[2],wb-wag-15,Grade (1/2/3/4/5/6/7),wb-wag-17,&gt;0</t>
  </si>
  <si>
    <t>[2],wb-wag-15,1,wb-wag-17,[&gt;0]</t>
  </si>
  <si>
    <t>wb-wag-20</t>
  </si>
  <si>
    <t>WB-WAG-22</t>
  </si>
  <si>
    <t>Number of workers in wage level Grade 2</t>
  </si>
  <si>
    <t>[2],wb-wag-15,Grade (1/2/3/4/5/6/7),wb-wag-17,&gt;1</t>
  </si>
  <si>
    <t>[2],wb-wag-15,1,wb-wag-17,[&gt;1]</t>
  </si>
  <si>
    <t>wb-wag-21</t>
  </si>
  <si>
    <t>WB-WAG-23</t>
  </si>
  <si>
    <t>Number of workers in wage level Grade 3</t>
  </si>
  <si>
    <t>[2],wb-wag-15,Grade (1/2/3/4/5/6/7),wb-wag-17,&gt;2</t>
  </si>
  <si>
    <t>[2],wb-wag-15,1,wb-wag-17,[&gt;2]</t>
  </si>
  <si>
    <t>wb-wag-22</t>
  </si>
  <si>
    <t>WB-WAG-24</t>
  </si>
  <si>
    <t>Number of workers in wage level Grade 4</t>
  </si>
  <si>
    <t>[2],wb-wag-15,Grade (1/2/3/4/5/6/7),wb-wag-17,&gt;3</t>
  </si>
  <si>
    <t>[2],wb-wag-15,1,wb-wag-17,[&gt;3]</t>
  </si>
  <si>
    <t>wb-wag-23</t>
  </si>
  <si>
    <t>WB-WAG-25</t>
  </si>
  <si>
    <t>Number of workers in wage level Grade 5</t>
  </si>
  <si>
    <t>[2],wb-wag-15,Grade (1/2/3/4/5/6/7),wb-wag-17,&gt;4</t>
  </si>
  <si>
    <t>[2],wb-wag-15,1,wb-wag-17,[&gt;4]</t>
  </si>
  <si>
    <t>wb-wag-24</t>
  </si>
  <si>
    <t>WB-WAG-26</t>
  </si>
  <si>
    <t>Number of workers in wage level Grade 6</t>
  </si>
  <si>
    <t>[2],wb-wag-15,Grade (1/2/3/4/5/6/7),wb-wag-17,&gt;5</t>
  </si>
  <si>
    <t>[2],wb-wag-15,1,wb-wag-17,[&gt;5]</t>
  </si>
  <si>
    <t>wb-wag-25</t>
  </si>
  <si>
    <t>WB-WAG-27</t>
  </si>
  <si>
    <t>Number of workers in wage level Grade 7</t>
  </si>
  <si>
    <t>[2],wb-wag-15,Grade (1/2/3/4/5/6/7),wb-wag-17,&gt;6</t>
  </si>
  <si>
    <t>[2],wb-wag-15,1,wb-wag-17,[&gt;6]</t>
  </si>
  <si>
    <t>wb-wag-26</t>
  </si>
  <si>
    <t>WB-WAG-28</t>
  </si>
  <si>
    <t>Number of workers in wage level skilled</t>
  </si>
  <si>
    <t>[2],wb-wag-15,Skill (skilled/ semi-skilled/ un-skilled)</t>
  </si>
  <si>
    <t>[2],wb-wag-15,2</t>
  </si>
  <si>
    <t>wb-wag-27</t>
  </si>
  <si>
    <t>WB-WAG-29</t>
  </si>
  <si>
    <t>Number of workers in wage level semi-skilled</t>
  </si>
  <si>
    <t>wb-wag-28</t>
  </si>
  <si>
    <t>WB-WAG-30</t>
  </si>
  <si>
    <t>Number of workers in wage level un-skilled</t>
  </si>
  <si>
    <t>wb-wag-29</t>
  </si>
  <si>
    <t>WB-WAG-31</t>
  </si>
  <si>
    <t>Number of workers in wage level defined by facility (please include definition of level and number of workers)</t>
  </si>
  <si>
    <t>[2],wb-wag-15,Other,wb-wag-17,&gt;0</t>
  </si>
  <si>
    <t>[2],wb-wag-15,3,wb-wag-17,[&gt;0]</t>
  </si>
  <si>
    <t>wb-wag-30</t>
  </si>
  <si>
    <t>WB-WAG-32</t>
  </si>
  <si>
    <t>[2],wb-wag-15,Other,wb-wag-17,&gt;1</t>
  </si>
  <si>
    <t>[2],wb-wag-15,3,wb-wag-17,[&gt;1]</t>
  </si>
  <si>
    <t>wb-wag-31</t>
  </si>
  <si>
    <t>WB-WAG-33</t>
  </si>
  <si>
    <t>[2],wb-wag-15,Other,wb-wag-17,&gt;2</t>
  </si>
  <si>
    <t>[2],wb-wag-15,3,wb-wag-17,[&gt;2]</t>
  </si>
  <si>
    <t>wb-wag-32</t>
  </si>
  <si>
    <t>WB-WAG-34</t>
  </si>
  <si>
    <t>[2],wb-wag-15,Other,wb-wag-17,&gt;3</t>
  </si>
  <si>
    <t>[2],wb-wag-15,3,wb-wag-17,[&gt;3]</t>
  </si>
  <si>
    <t>wb-wag-33</t>
  </si>
  <si>
    <t>WB-WAG-35</t>
  </si>
  <si>
    <t>[2],wb-wag-15,Other,wb-wag-17,&gt;4</t>
  </si>
  <si>
    <t>[2],wb-wag-15,3,wb-wag-17,[&gt;4]</t>
  </si>
  <si>
    <t>wb-wag-34</t>
  </si>
  <si>
    <t>WB-WAG-36</t>
  </si>
  <si>
    <t>[2],wb-wag-15,Other,wb-wag-17,&gt;5</t>
  </si>
  <si>
    <t>[2],wb-wag-15,3,wb-wag-17,[&gt;5]</t>
  </si>
  <si>
    <t>wb-wag-35</t>
  </si>
  <si>
    <t>WB-WAG-37</t>
  </si>
  <si>
    <t>[2],wb-wag-15,Other,wb-wag-17,&gt;6</t>
  </si>
  <si>
    <t>[2],wb-wag-15,3,wb-wag-17,[&gt;6]</t>
  </si>
  <si>
    <t>wb-10</t>
  </si>
  <si>
    <t>WB-WAG-38</t>
  </si>
  <si>
    <t>Are worker's basic wages ever reviewed and adjusted for the entire facility (or portion of the facility)?</t>
  </si>
  <si>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</si>
  <si>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[3]</t>
  </si>
  <si>
    <t>wb-wag-36</t>
  </si>
  <si>
    <t>WB-WAG-39</t>
  </si>
  <si>
    <t>What are individual worker's basic wages based upon? (SELECT all that apply with a "X")</t>
  </si>
  <si>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</si>
  <si>
    <t>wb-10--2-1x</t>
  </si>
  <si>
    <t>WB-WAG-39-1</t>
  </si>
  <si>
    <t>Legal (or contractual agreement) requirements</t>
  </si>
  <si>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</si>
  <si>
    <t>wb-wag-37x</t>
  </si>
  <si>
    <t>WB-WAG-39-2</t>
  </si>
  <si>
    <t>Living Wage Estimate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</si>
  <si>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</si>
  <si>
    <t>wb-10--2-2x</t>
  </si>
  <si>
    <t>WB-WAG-39-3</t>
  </si>
  <si>
    <t>Skills</t>
  </si>
  <si>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</si>
  <si>
    <t>wb-10--2-3x</t>
  </si>
  <si>
    <t>WB-WAG-39-4</t>
  </si>
  <si>
    <t>Experience</t>
  </si>
  <si>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</si>
  <si>
    <t>wb-10--2-4x</t>
  </si>
  <si>
    <t>WB-WAG-39-5</t>
  </si>
  <si>
    <t>Length of Employment</t>
  </si>
  <si>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</si>
  <si>
    <t>wb-10--2-5x</t>
  </si>
  <si>
    <t>WB-WAG-39-6</t>
  </si>
  <si>
    <t>Performance</t>
  </si>
  <si>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</si>
  <si>
    <t>wb-10--2-6x</t>
  </si>
  <si>
    <t>WB-WAG-39-7</t>
  </si>
  <si>
    <t>wb-10--2-6f</t>
  </si>
  <si>
    <t>WB-WAG-39.1</t>
  </si>
  <si>
    <t>[2],wb-10--2-6x</t>
  </si>
  <si>
    <t>wb-10--2-7x</t>
  </si>
  <si>
    <t>WB-WAG-39-8</t>
  </si>
  <si>
    <t>wb-wag-103</t>
  </si>
  <si>
    <t>WB-WAG-40</t>
  </si>
  <si>
    <t>Indonesia: Does the facility establish a wage structure and wage scale, announce it to all workers, and submit it to the Local Manpower Office, as legally required?</t>
  </si>
  <si>
    <t>This question is specific to Indonesia only. Please consult the Law Overlay for more information on applicable legal requirements.
Answer Not Applicable if the facility does not have to implement this legal requirement due to its facility circumstances.</t>
  </si>
  <si>
    <t>wb-11</t>
  </si>
  <si>
    <t>WB-WAG-41</t>
  </si>
  <si>
    <t>Performance Evaluations</t>
  </si>
  <si>
    <r>
      <t>Does the facility conduct worker performance evaluations</t>
    </r>
    <r>
      <rPr>
        <sz val="11"/>
        <color theme="1"/>
        <rFont val="Calibri"/>
        <family val="2"/>
        <scheme val="minor"/>
      </rPr>
      <t xml:space="preserve"> based on a standard set of criteria? </t>
    </r>
  </si>
  <si>
    <r>
      <t>The intent of this question is to understand if facility's conduct worker performance evaluations. Performance evaluations are an assessment and review of the worker's job performance. D</t>
    </r>
    <r>
      <rPr>
        <sz val="11"/>
        <color theme="1"/>
        <rFont val="Calibri"/>
        <family val="2"/>
        <scheme val="minor"/>
      </rPr>
      <t xml:space="preserve">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r>
  </si>
  <si>
    <t>wb-wag-38</t>
  </si>
  <si>
    <t>WB-WAG-42</t>
  </si>
  <si>
    <t>If yes, are worker performance evaluations shared and/or discussed with workers?</t>
  </si>
  <si>
    <r>
      <rPr>
        <sz val="11"/>
        <color theme="1"/>
        <rFont val="Calibri"/>
        <family val="2"/>
        <scheme val="minor"/>
      </rPr>
      <t xml:space="preserve">The intent of this follow up question is to understand if workers fully understand their evaluated job performance and compensation. 
</t>
    </r>
  </si>
  <si>
    <t>[3],wb-11,Yes</t>
  </si>
  <si>
    <t>[3],wb-11,1</t>
  </si>
  <si>
    <t>wb-wag-39</t>
  </si>
  <si>
    <t>Wage Increase</t>
  </si>
  <si>
    <t>For the most representative department within the facility, indicate the number of workers that where promoted with an increase in their basic wage as a result of their promotion:</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</si>
  <si>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</si>
  <si>
    <t>wb-wag-40</t>
  </si>
  <si>
    <t>WB-WAG-43</t>
  </si>
  <si>
    <t>Describe the most representative department within the facility:</t>
  </si>
  <si>
    <t>"Most representative department" means the department in the facility with the highest number of workers. 
Workers are persons working on/with the facility's product or directly involved in the operations of the facility. They are non-supervisory, which means no one reports to them.</t>
  </si>
  <si>
    <t>wb-wag-41</t>
  </si>
  <si>
    <t>WB-WAG-44</t>
  </si>
  <si>
    <t>Number of female workers that were promoted with an increase in their basic wage as a result of their promotion:</t>
  </si>
  <si>
    <t>wb-wag-42</t>
  </si>
  <si>
    <t>WB-WAG-45</t>
  </si>
  <si>
    <t>Number of male workers that were promoted with an increase in their basic wage as a result of their promotion:</t>
  </si>
  <si>
    <t>wb-13</t>
  </si>
  <si>
    <t>WB-WAG-46</t>
  </si>
  <si>
    <t>Bonus</t>
  </si>
  <si>
    <t>Do workers receive any type of productivity (or "production") bonus?</t>
  </si>
  <si>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</si>
  <si>
    <t>wb-13-1f</t>
  </si>
  <si>
    <t>WB-WAG-46.1</t>
  </si>
  <si>
    <t>If yes, please describe all types of production / productivity bonuses:</t>
  </si>
  <si>
    <t>[2],wb-13,Yes</t>
  </si>
  <si>
    <t>[2],wb-13,1</t>
  </si>
  <si>
    <t>wb-wag-104</t>
  </si>
  <si>
    <t>WB-WAG-47</t>
  </si>
  <si>
    <t>Profit-based Bonus</t>
  </si>
  <si>
    <t>Pakistan: Does the facility pay workers the legally required yearly profit-based bonus?</t>
  </si>
  <si>
    <t xml:space="preserve">This question is specific to Pakistan only. Please consult the Law Overlay for more information on applicable legal requirements.
Answer Not Applicable if the facility does not have to implement this legal requirement due to its facility circumstances. </t>
  </si>
  <si>
    <t>[1],fp-bi-7,Pakistan</t>
  </si>
  <si>
    <t>[1],fp-bi-7,137</t>
  </si>
  <si>
    <t>wb-wag-105</t>
  </si>
  <si>
    <t>WB-WAG-48</t>
  </si>
  <si>
    <t>Participation Fund/ Welfare Fund</t>
  </si>
  <si>
    <t>Bangladesh: Has the facility established a Workers' Participation Fund and Welfare Fund, and paid the correct amount into the funds each year, as legally required?</t>
  </si>
  <si>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</si>
  <si>
    <t>wb-wag-106</t>
  </si>
  <si>
    <t>WB-WAG-49</t>
  </si>
  <si>
    <t>Bangladesh: Are the Workers' Participation and Welfare Funds used and distributed as legally required?</t>
  </si>
  <si>
    <t>wb-14</t>
  </si>
  <si>
    <t>WB-WAG-50</t>
  </si>
  <si>
    <t>Wage Payment</t>
  </si>
  <si>
    <t>Are wage payments made regularly and on time and in line with legal requirements?</t>
  </si>
  <si>
    <t>Consult applicable legal requirements before answering this question. 
If there are no applicable legal requirements, answer No applicable legal requirements.</t>
  </si>
  <si>
    <t>wb-wag-43</t>
  </si>
  <si>
    <t>WB-WAG-51</t>
  </si>
  <si>
    <t>Are workers paid their full wages in the legally required manner?</t>
  </si>
  <si>
    <t>Consult applicable legal requirements before answering this question. 
For example, legal requirements may stipulate that wages need to be paid in cash, electronically, or through other means.
If there are no applicable legal requirements, answer No applicable legal requirements.</t>
  </si>
  <si>
    <t>wb-wag-44</t>
  </si>
  <si>
    <t>WB-WAG-52</t>
  </si>
  <si>
    <t>How are workers paid? (SELECT all that apply with a "X")</t>
  </si>
  <si>
    <t>wb-15-1x</t>
  </si>
  <si>
    <t>WB-WAG-52-1</t>
  </si>
  <si>
    <t>Cash</t>
  </si>
  <si>
    <t>"Cash" refers to workers being paid their wages in the form of physical currency notes (also known as "bills") and coins. 
For example, if workers are given some or all of their wages in cash, the response selection of "Cash" should be chosen.</t>
  </si>
  <si>
    <t>wb-15-1f</t>
  </si>
  <si>
    <t>WB-WAG-53</t>
  </si>
  <si>
    <t>What approximate percentage of workers are paid by cash?</t>
  </si>
  <si>
    <t>[2],wb-15-1x</t>
  </si>
  <si>
    <t>wb-15-2x</t>
  </si>
  <si>
    <t>WB-WAG-53-1</t>
  </si>
  <si>
    <t>Check</t>
  </si>
  <si>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</si>
  <si>
    <t>wb-15-2f</t>
  </si>
  <si>
    <t>WB-WAG-54</t>
  </si>
  <si>
    <t>What approximate percentage of workers are paid by check?</t>
  </si>
  <si>
    <t>[2],wb-15-2x</t>
  </si>
  <si>
    <t>wb-15-3x</t>
  </si>
  <si>
    <t>WB-WAG-54-1</t>
  </si>
  <si>
    <t>Direct deposit into a bank account</t>
  </si>
  <si>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</si>
  <si>
    <t>wb-15-3f</t>
  </si>
  <si>
    <t>WB-WAG-55</t>
  </si>
  <si>
    <t>What approximate percentage of workers are paid by direct deposit into bank accounts?</t>
  </si>
  <si>
    <t>[2],wb-15-3x</t>
  </si>
  <si>
    <t>wb-15-4x</t>
  </si>
  <si>
    <t>WB-WAG-55-1</t>
  </si>
  <si>
    <t>Mobile money</t>
  </si>
  <si>
    <t>"Mobile money" refers to workers being paid their wages electronically to their mobile phone. 
For example, if workers are given some or all of their wages via a mobile money payment, the response selection of "Mobile money" should be chosen.</t>
  </si>
  <si>
    <t>wb-15-4f</t>
  </si>
  <si>
    <t>WB-WAG-56</t>
  </si>
  <si>
    <t>What approximate percentage of workers are paid by mobile money?</t>
  </si>
  <si>
    <t>[2],wb-15-4x</t>
  </si>
  <si>
    <t>wb-15-5x</t>
  </si>
  <si>
    <t>WB-WAG-56-1</t>
  </si>
  <si>
    <t>Card (with a stored value)</t>
  </si>
  <si>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</si>
  <si>
    <t>wb-15-5f</t>
  </si>
  <si>
    <t>WB-WAG-57</t>
  </si>
  <si>
    <t>What approximate percentage of workers are paid by card (with a stored value)?</t>
  </si>
  <si>
    <t>[2],wb-15-5x</t>
  </si>
  <si>
    <t>wb-15-6x</t>
  </si>
  <si>
    <t>WB-WAG-57-1</t>
  </si>
  <si>
    <t>An example of "Other" is in-kind payment, i.e. payment through goods or services, such as food and housing.</t>
  </si>
  <si>
    <t>wb-15-6f</t>
  </si>
  <si>
    <t>WB-WAG-57.1</t>
  </si>
  <si>
    <t>[2],wb-15-6x</t>
  </si>
  <si>
    <t>wb-wag-45</t>
  </si>
  <si>
    <t>WB-WAG-58</t>
  </si>
  <si>
    <t>What approximate percentage of workers are paid by these other means?</t>
  </si>
  <si>
    <t>wb-15--1</t>
  </si>
  <si>
    <t>WB-WAG-59</t>
  </si>
  <si>
    <t>If workers are paid by direct deposit into a bank account, do they have sole control of the bank account once opened?</t>
  </si>
  <si>
    <t>"Sole control of the account" refers to the fact that only the worker has control and access to the bank account. Management does not have any control or access.
For example, if the facility also has access to the worker's bank account any time after it has been opened, answer No.</t>
  </si>
  <si>
    <t>wb-15--2</t>
  </si>
  <si>
    <t>WB-WAG-60</t>
  </si>
  <si>
    <t>Are workers paid directly by the facility or through 3rd party agents?</t>
  </si>
  <si>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</si>
  <si>
    <t>paid-by</t>
  </si>
  <si>
    <t>wb-15--2-4f</t>
  </si>
  <si>
    <t>WB-WAG-60.1</t>
  </si>
  <si>
    <t>[2],wb-15--2,Other</t>
  </si>
  <si>
    <t>[2],wb-15--2,4</t>
  </si>
  <si>
    <t>wb-15--3</t>
  </si>
  <si>
    <t>WB-WAG-61</t>
  </si>
  <si>
    <t>If workers are paid through 3rd party agents, have all workers authorized this in writing?</t>
  </si>
  <si>
    <r>
      <t xml:space="preserve">The intent of this question is to understand if there is written authorization in place in cases where 3rd party agents are responsible for wage payments of workers. 
For example, if </t>
    </r>
    <r>
      <rPr>
        <sz val="11"/>
        <rFont val="Calibri"/>
        <family val="2"/>
        <scheme val="minor"/>
      </rPr>
      <t>3rd party agents are performing wage payments with no written authorizations in place, t</t>
    </r>
    <r>
      <rPr>
        <sz val="11"/>
        <color theme="1"/>
        <rFont val="Calibri"/>
        <family val="2"/>
        <scheme val="minor"/>
      </rPr>
      <t>his option should NOT be selected.</t>
    </r>
  </si>
  <si>
    <t>[2],wb-15--2,By 3rd Party Agents;Both</t>
  </si>
  <si>
    <t>[2],wb-15--2,2;3</t>
  </si>
  <si>
    <t>wb-16</t>
  </si>
  <si>
    <t>WB-WAG-62</t>
  </si>
  <si>
    <t>Are workers informed about their individual wages and deductions in line with legal requirements (e.g. through pay slips)?</t>
  </si>
  <si>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</si>
  <si>
    <t>wb-16--2</t>
  </si>
  <si>
    <t>WB-WAG-63</t>
  </si>
  <si>
    <t>Are pay slips in a language all workers can understand?</t>
  </si>
  <si>
    <t>"A language workers can understand" refers to either the worker's native language or a language in which they are proficient. 
For example, if there are Nepalese workers working in a Malaysia facility and pay slips are provided in the Nepali language, answer Yes.</t>
  </si>
  <si>
    <t>wb-16--3</t>
  </si>
  <si>
    <t>WB-WAG-64</t>
  </si>
  <si>
    <t>Do pay slips contain accurate information on worker wages in a detailed and comprehensive manner for all workers?</t>
  </si>
  <si>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</si>
  <si>
    <t>wb-16--4</t>
  </si>
  <si>
    <t>WB-WAG-65</t>
  </si>
  <si>
    <t>Is the receipt of wage payment confirmed in writing by all workers?</t>
  </si>
  <si>
    <r>
      <t xml:space="preserve">The intent of this question is to understand if there is some kind of written evidence that proves that </t>
    </r>
    <r>
      <rPr>
        <sz val="11"/>
        <rFont val="Calibri"/>
        <family val="2"/>
        <scheme val="minor"/>
      </rPr>
      <t>workers received wage payments (i.e. worker signature).</t>
    </r>
    <r>
      <rPr>
        <sz val="11"/>
        <color theme="1"/>
        <rFont val="Calibri"/>
        <family val="2"/>
        <scheme val="minor"/>
      </rPr>
      <t xml:space="preserv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r>
  </si>
  <si>
    <t>wb-17</t>
  </si>
  <si>
    <t>WB-WAG-66</t>
  </si>
  <si>
    <t>Loans &amp; Advances</t>
  </si>
  <si>
    <t>Does the facility loan and/or advance money to workers?</t>
  </si>
  <si>
    <r>
      <t xml:space="preserve">The intent of this question is to understand if the facility ever loans and/or advances money to workers. 
"Loan" refers to an amount of money </t>
    </r>
    <r>
      <rPr>
        <sz val="11"/>
        <rFont val="Calibri"/>
        <family val="2"/>
        <scheme val="minor"/>
      </rPr>
      <t xml:space="preserve">that is borrowed and has to be </t>
    </r>
    <r>
      <rPr>
        <sz val="11"/>
        <color theme="1"/>
        <rFont val="Calibri"/>
        <family val="2"/>
        <scheme val="minor"/>
      </rPr>
      <t>paid back, usually with interest.
An "advance" is an amount of money paid before it is due or for work only partly completed.
If the facility provides any type of loan or advance to worker, answer Yes.</t>
    </r>
  </si>
  <si>
    <t>wb-17-1f</t>
  </si>
  <si>
    <t>WB-WAG-66.1</t>
  </si>
  <si>
    <t>If yes, please describe the circumstances:</t>
  </si>
  <si>
    <t>[3],wb-17,Yes</t>
  </si>
  <si>
    <t>[3],wb-17,1</t>
  </si>
  <si>
    <t>wb-17--1</t>
  </si>
  <si>
    <t>WB-WAG-67</t>
  </si>
  <si>
    <t>Are all loans and/or advances in line with legal requirements?</t>
  </si>
  <si>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</si>
  <si>
    <t>wb-17--2</t>
  </si>
  <si>
    <t>WB-WAG-68</t>
  </si>
  <si>
    <t>Are workers informed of the terms and conditions surrounding the granting and repayment of advances and loans?</t>
  </si>
  <si>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</si>
  <si>
    <t>wb-17--2-1f</t>
  </si>
  <si>
    <t>WB-WAG-68.1</t>
  </si>
  <si>
    <t>If yes, please describe the terms of the loans and/or advances (i.e. Interest rate, repayment terms, etc.) and how workers are informed of these terms:</t>
  </si>
  <si>
    <t>[3],wb-17--2,Yes</t>
  </si>
  <si>
    <t>[3],wb-17--2,1</t>
  </si>
  <si>
    <t>wb-17--3</t>
  </si>
  <si>
    <t>WB-WAG-69</t>
  </si>
  <si>
    <t>Is there written documentation surrounding the terms and conditions of the granting and repayment of advances and loans?</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</si>
  <si>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</si>
  <si>
    <t>wb-17--4</t>
  </si>
  <si>
    <t>WB-WAG-70</t>
  </si>
  <si>
    <t>If yes, do workers confirm the accuracy of payouts and re-payments in writing?</t>
  </si>
  <si>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</si>
  <si>
    <t>[3],wb-17--3,Yes</t>
  </si>
  <si>
    <t>[3],wb-17--3,1</t>
  </si>
  <si>
    <t>wb-wag-46</t>
  </si>
  <si>
    <t>WB-WAG-71</t>
  </si>
  <si>
    <t>Legal Withholdings</t>
  </si>
  <si>
    <t>Does the facility take any deductions from wages that are not in line with legal requirements?</t>
  </si>
  <si>
    <t>wb-wag-47</t>
  </si>
  <si>
    <t>WB-WAG-72</t>
  </si>
  <si>
    <t>Were withholdings from wages, other than social security, calculated correctly and in line with legal requirements?</t>
  </si>
  <si>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</si>
  <si>
    <t>wb-19</t>
  </si>
  <si>
    <t>WB-WAG-73</t>
  </si>
  <si>
    <t>Deductions</t>
  </si>
  <si>
    <t>Did the facility have any other wage deductions (besides legally required withholdings and social security)?</t>
  </si>
  <si>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</si>
  <si>
    <t>wb-19-1f</t>
  </si>
  <si>
    <t>WB-WAG-73.1</t>
  </si>
  <si>
    <t>If yes, please describe the type of deductions of wages made (besides legally required withholdings and social security):</t>
  </si>
  <si>
    <t>[2],wb-19,Yes</t>
  </si>
  <si>
    <t>[2],wb-19,1</t>
  </si>
  <si>
    <t>wb-wag-48</t>
  </si>
  <si>
    <t>WB-WAG-74</t>
  </si>
  <si>
    <t>If yes, does the facility follow any of the following practices regarding deductions: (SELECT all that apply with a "X")</t>
  </si>
  <si>
    <t>wb-19--1-1x</t>
  </si>
  <si>
    <t>WB-WAG-74-1</t>
  </si>
  <si>
    <t>Deductions are voluntarily accepted by workers</t>
  </si>
  <si>
    <r>
      <t xml:space="preserve">The intent of this question is to understand if </t>
    </r>
    <r>
      <rPr>
        <sz val="11"/>
        <rFont val="Calibri"/>
        <family val="2"/>
        <scheme val="minor"/>
      </rPr>
      <t>workers voluntarily accept all deductions (other than those that are legally required).</t>
    </r>
    <r>
      <rPr>
        <sz val="11"/>
        <color theme="1"/>
        <rFont val="Calibri"/>
        <family val="2"/>
        <scheme val="minor"/>
      </rPr>
      <t xml:space="preserve">
For example, if the facility deducts money from wages and workers have not voluntarily agreed to the deductions, this item should NOT be selected. 
The concept is sometimes tied to the voluntary in-kind payments question WB-20.3.</t>
    </r>
  </si>
  <si>
    <t>wb-19--1-2x</t>
  </si>
  <si>
    <t>WB-WAG-74-2</t>
  </si>
  <si>
    <t>Workers sign a document (in a language they understand) giving consent for monies to be deducted</t>
  </si>
  <si>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</si>
  <si>
    <t>wb-19--1-3x</t>
  </si>
  <si>
    <t>WB-WAG-74-3</t>
  </si>
  <si>
    <t>Deductions to wages are explained to workers</t>
  </si>
  <si>
    <t>The intent of this question is to understand if all deductions (other than those that are legally required) are explained to workers. 
For example, the facility might communicate details about wage deductions verbally as well in a written form via worker contracts.</t>
  </si>
  <si>
    <t>wb-19--1-4x</t>
  </si>
  <si>
    <t>WB-WAG-74-4</t>
  </si>
  <si>
    <t>Workers have access to the account status of all wage deductions (i.e. history of payments, current account balances etc.)</t>
  </si>
  <si>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</si>
  <si>
    <t>wb-19--1-5x</t>
  </si>
  <si>
    <t>WB-WAG-74-5</t>
  </si>
  <si>
    <t>wb-wag-49</t>
  </si>
  <si>
    <t>WB-WAG-75</t>
  </si>
  <si>
    <t>Are workers ever responsible for the cost of any of the following? (SELECT all that apply with a "X")</t>
  </si>
  <si>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</si>
  <si>
    <t>wb-20-1x</t>
  </si>
  <si>
    <t>WB-WAG-75-1</t>
  </si>
  <si>
    <t>IDs/Badges/Swipe Cards</t>
  </si>
  <si>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</si>
  <si>
    <t>wb-20-2x</t>
  </si>
  <si>
    <t>WB-WAG-75-2</t>
  </si>
  <si>
    <t>Uniforms</t>
  </si>
  <si>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</si>
  <si>
    <t>wb-20-3x</t>
  </si>
  <si>
    <t>WB-WAG-75-3</t>
  </si>
  <si>
    <t>wb-20-3f</t>
  </si>
  <si>
    <t>WB-WAG-75.1</t>
  </si>
  <si>
    <t>[2],wb-20-3x</t>
  </si>
  <si>
    <t>wb-20-4x</t>
  </si>
  <si>
    <t>WB-WAG-75-4</t>
  </si>
  <si>
    <t>wb-21</t>
  </si>
  <si>
    <t>WB-WAG-76</t>
  </si>
  <si>
    <t>Social Insurance / Social Security</t>
  </si>
  <si>
    <t>Does the facility collect and forward workers' contributions to any of the following social insurance or social security programs in line with legal requirements? (SELECT all that apply with an "X")</t>
  </si>
  <si>
    <t>wb-wag-50x</t>
  </si>
  <si>
    <t>WB-WAG-76-1</t>
  </si>
  <si>
    <t>Pension/ Provident fund</t>
  </si>
  <si>
    <t>wb-wag-51x</t>
  </si>
  <si>
    <t>WB-WAG-76-2</t>
  </si>
  <si>
    <t>Medical</t>
  </si>
  <si>
    <t>wb-wag-52x</t>
  </si>
  <si>
    <t>WB-WAG-76-3</t>
  </si>
  <si>
    <t>Work-related injury/ illness/ death</t>
  </si>
  <si>
    <t>Generally, work-related injury contributions should not be required from workers.
Consult applicable legal requirements before answering this question. 
If there are no applicable legal requirements, answer No applicable legal requirements.</t>
  </si>
  <si>
    <t>wb-wag-53x</t>
  </si>
  <si>
    <t>WB-WAG-76-4</t>
  </si>
  <si>
    <t>Unemployment</t>
  </si>
  <si>
    <t>wb-wag-54x</t>
  </si>
  <si>
    <t>WB-WAG-76-5</t>
  </si>
  <si>
    <t>Maternity</t>
  </si>
  <si>
    <t>wb-wag-55x</t>
  </si>
  <si>
    <t>WB-WAG-76-6</t>
  </si>
  <si>
    <t>wb-wag-56f</t>
  </si>
  <si>
    <t>WB-WAG-76.1</t>
  </si>
  <si>
    <t>[1],wb-wag-55x</t>
  </si>
  <si>
    <t>wb-wag-107x</t>
  </si>
  <si>
    <t>WB-WAG-76-7</t>
  </si>
  <si>
    <t>Not applicable - worker and facility contributions cannot be separated and/ or broken down</t>
  </si>
  <si>
    <t>Select this item if it is not possible to separate the employer and worker contributions to social insurance.</t>
  </si>
  <si>
    <t>wb-wag-57x</t>
  </si>
  <si>
    <t>WB-WAG-76-8</t>
  </si>
  <si>
    <t>Select this item if the facility does not collect or forward any of the previous contributions as legally required.</t>
  </si>
  <si>
    <t>wb-wag-108x</t>
  </si>
  <si>
    <t>WB-WAG-76-9</t>
  </si>
  <si>
    <t>Total worker contribution amount (no breakdown possible) collected and forwarded is in line with legal requirements</t>
  </si>
  <si>
    <t>Select this item if it is not possible to break down the worker contributions by type of social insurance, and the total (lump sum) worker contribution is collected and forwarded in line with legal requirements.</t>
  </si>
  <si>
    <t>wb-21--1</t>
  </si>
  <si>
    <t>WB-WAG-77</t>
  </si>
  <si>
    <t>Which of the following facility social insurance contributions (both calculations and types required) are in line with legal requirements? (SELECT all that apply with an "X")</t>
  </si>
  <si>
    <t>wb-wag-58x</t>
  </si>
  <si>
    <t>WB-WAG-77-1</t>
  </si>
  <si>
    <t>wb-wag-59x</t>
  </si>
  <si>
    <t>WB-WAG-77-2</t>
  </si>
  <si>
    <t>wb-wag-60x</t>
  </si>
  <si>
    <t>WB-WAG-77-3</t>
  </si>
  <si>
    <t>wb-wag-61x</t>
  </si>
  <si>
    <t>WB-WAG-77-4</t>
  </si>
  <si>
    <t>wb-wag-62x</t>
  </si>
  <si>
    <t>WB-WAG-77-5</t>
  </si>
  <si>
    <t>wb-wag-63x</t>
  </si>
  <si>
    <t>WB-WAG-77-6</t>
  </si>
  <si>
    <t>wb-wag-64f</t>
  </si>
  <si>
    <t>WB-WAG-77.1</t>
  </si>
  <si>
    <t>[1],wb-wag-63x</t>
  </si>
  <si>
    <t>wb-wag-109x</t>
  </si>
  <si>
    <t>WB-WAG-77-7</t>
  </si>
  <si>
    <t>wb-wag-65x</t>
  </si>
  <si>
    <t>WB-WAG-77-8</t>
  </si>
  <si>
    <t>wb-wag-110x</t>
  </si>
  <si>
    <t>WB-WAG-77-9</t>
  </si>
  <si>
    <t>Total facility contribution amount (no breakdown possible) is in line with legal requirements</t>
  </si>
  <si>
    <t>Select this item if it is not possible to break down the employer contributions by type of social insurance, and the total (lump sum) employer contribution is in line with legal requirements.</t>
  </si>
  <si>
    <t>wb-wag-111</t>
  </si>
  <si>
    <t>WB-WAG-78</t>
  </si>
  <si>
    <t>Vietnam: Does the facility collect and forward workers' contributions as legally required and pay the legally required employer contributions to social, health and unemployment insurance funds on time?</t>
  </si>
  <si>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</si>
  <si>
    <t>wb-wag-94</t>
  </si>
  <si>
    <t>WB-WAG-79</t>
  </si>
  <si>
    <t xml:space="preserve">Does the facility provide legally required compensation/ benefits related to social protection directly to workers (e.g. old age, accident, illness and death benefits)?
</t>
  </si>
  <si>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</si>
  <si>
    <t>wb-wag-112</t>
  </si>
  <si>
    <t>WB-WAG-80</t>
  </si>
  <si>
    <t>Which of the following legally required compensation/ benefits is not directly paid to workers? (SELECT all that apply with an "X")</t>
  </si>
  <si>
    <t>[1],wb-wag-94,No</t>
  </si>
  <si>
    <t>[1],wb-wag-94,2</t>
  </si>
  <si>
    <t>wb-wag-113x</t>
  </si>
  <si>
    <t>WB-WAG-80-1</t>
  </si>
  <si>
    <t>Compulsory group insurance for workers</t>
  </si>
  <si>
    <t>wb-wag-114x</t>
  </si>
  <si>
    <t>WB-WAG-80-2</t>
  </si>
  <si>
    <t>Compensation for work-related accidents and diseases</t>
  </si>
  <si>
    <t>wb-wag-115x</t>
  </si>
  <si>
    <t>WB-WAG-80-3</t>
  </si>
  <si>
    <t>Compensation for worker's death</t>
  </si>
  <si>
    <t>wb-wag-116x</t>
  </si>
  <si>
    <t>WB-WAG-80-4</t>
  </si>
  <si>
    <t>Vietnam: Facility contribution for social, health and unemployment insurance for workers not covered by compulsory social insurance</t>
  </si>
  <si>
    <t>This question is specific to Vietnam only. Please consult the Law Overlay for more information on applicable legal requirements.
Answer Not Applicable if all workers are covered by compulsory social insurance.</t>
  </si>
  <si>
    <t>xna</t>
  </si>
  <si>
    <t>[1],fp-bi-7,Vietnam,wb-wag-94,No</t>
  </si>
  <si>
    <t>[1],fp-bi-7,199,wb-wag-94,2</t>
  </si>
  <si>
    <t>wb-wag-117x</t>
  </si>
  <si>
    <t>WB-WAG-80-5</t>
  </si>
  <si>
    <t>wb-wag-118f</t>
  </si>
  <si>
    <t>WB-WAG-80.1</t>
  </si>
  <si>
    <t>[1],wb-wag-117x</t>
  </si>
  <si>
    <t>wb-wag-119</t>
  </si>
  <si>
    <t>WB-WAG-81</t>
  </si>
  <si>
    <t>Vietnam: Does the facility submit claims for sick leave and maternity leave to the social insurance agency within 10 days, as legally required?</t>
  </si>
  <si>
    <t>This question is specific to Vietnam only. Please consult the Law Overlay for more information on applicable legal requirements.
Answer Not Applicable if the facility does not have to implement this legal requirement due to its facility circumstances.</t>
  </si>
  <si>
    <t>wb-wag-120</t>
  </si>
  <si>
    <t>WB-WAG-82</t>
  </si>
  <si>
    <t>Vietnam: Does the facility comply with applicable legal requirements when workers have occupational accidents and diseases?</t>
  </si>
  <si>
    <t>wb-22--1</t>
  </si>
  <si>
    <t>WB-WAG-83</t>
  </si>
  <si>
    <t>In-kind Benefits</t>
  </si>
  <si>
    <t>Does the facility provide in-kind benefits in line with legal requirements?</t>
  </si>
  <si>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</si>
  <si>
    <t>wb-wag-66</t>
  </si>
  <si>
    <t>WB-WAG-84</t>
  </si>
  <si>
    <t>Does the facility provide in-kind benefits, even if not legally required?</t>
  </si>
  <si>
    <t>[3],wb-22--1,No applicable legal requirements</t>
  </si>
  <si>
    <t>[3],wb-22--1,3</t>
  </si>
  <si>
    <t>wb-wag-67</t>
  </si>
  <si>
    <t>WB-WAG-85</t>
  </si>
  <si>
    <t>Which types of in-kind benefits does the facility provide? (SELECT all that apply with a "X")</t>
  </si>
  <si>
    <t>[3],wb-22--1;wb-wag-66,Yes</t>
  </si>
  <si>
    <t>[3],wb-22--1;wb-wag-66,1</t>
  </si>
  <si>
    <t>wb-22--2-1x</t>
  </si>
  <si>
    <t>WB-WAG-85-1</t>
  </si>
  <si>
    <t>Child Care</t>
  </si>
  <si>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</si>
  <si>
    <t>wb-22--2-1f</t>
  </si>
  <si>
    <t>WB-WAG-85.1</t>
  </si>
  <si>
    <t>Please describe:</t>
  </si>
  <si>
    <t>[3],wb-22--2-1x</t>
  </si>
  <si>
    <t>wb-22--2-2x</t>
  </si>
  <si>
    <t>WB-WAG-85-2</t>
  </si>
  <si>
    <t>Transportation</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</si>
  <si>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</si>
  <si>
    <t>wb-22--2-2f</t>
  </si>
  <si>
    <t>WB-WAG-85.2</t>
  </si>
  <si>
    <t>[3],wb-22--2-2x</t>
  </si>
  <si>
    <t>wb-22--2-3x</t>
  </si>
  <si>
    <t>WB-WAG-85-3</t>
  </si>
  <si>
    <t>Housing</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</si>
  <si>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</si>
  <si>
    <t>wb-22--2-3f</t>
  </si>
  <si>
    <t>WB-WAG-85.3</t>
  </si>
  <si>
    <t>[3],wb-22--2-3x</t>
  </si>
  <si>
    <t>wb-22--2-4x</t>
  </si>
  <si>
    <t>WB-WAG-85-4</t>
  </si>
  <si>
    <t>Food</t>
  </si>
  <si>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</si>
  <si>
    <t>wb-22--2-4f</t>
  </si>
  <si>
    <t>WB-WAG-85.4</t>
  </si>
  <si>
    <t>[3],wb-22--2-4x</t>
  </si>
  <si>
    <t>wb-22--2-5x</t>
  </si>
  <si>
    <t>WB-WAG-85-5</t>
  </si>
  <si>
    <t>Medical Services</t>
  </si>
  <si>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</si>
  <si>
    <t>wb-22--2-5f</t>
  </si>
  <si>
    <t>WB-WAG-85.5</t>
  </si>
  <si>
    <t>[3],wb-22--2-5x</t>
  </si>
  <si>
    <t>wb-22--2-6x</t>
  </si>
  <si>
    <t>WB-WAG-85-6</t>
  </si>
  <si>
    <t>Energy (i.e. fuel, coal, electricity, gas etc.)</t>
  </si>
  <si>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</si>
  <si>
    <t>wb-22--2-6f</t>
  </si>
  <si>
    <t>WB-WAG-85.6</t>
  </si>
  <si>
    <t>[3],wb-22--2-6x</t>
  </si>
  <si>
    <t>wb-22--2-7x</t>
  </si>
  <si>
    <t>WB-WAG-85-7</t>
  </si>
  <si>
    <t>Footwear / Clothing</t>
  </si>
  <si>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</si>
  <si>
    <t>wb-22--2-7f</t>
  </si>
  <si>
    <t>WB-WAG-85.7</t>
  </si>
  <si>
    <t>[3],wb-22--2-7x</t>
  </si>
  <si>
    <t>wb-22--2-8x</t>
  </si>
  <si>
    <t>WB-WAG-85-8</t>
  </si>
  <si>
    <t>wb-22--2-8f</t>
  </si>
  <si>
    <t>WB-WAG-85.8</t>
  </si>
  <si>
    <t>[3],wb-22--2-8x</t>
  </si>
  <si>
    <t>wb-22--3</t>
  </si>
  <si>
    <t>WB-WAG-86</t>
  </si>
  <si>
    <t>Are all in-kind benefits voluntary?</t>
  </si>
  <si>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</si>
  <si>
    <t>wb-22--4</t>
  </si>
  <si>
    <t>WB-WAG-87</t>
  </si>
  <si>
    <t>Does the facility charge for in-kind benefits at or below cost?</t>
  </si>
  <si>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</si>
  <si>
    <t>wb-22--6</t>
  </si>
  <si>
    <t>WB-WAG-88</t>
  </si>
  <si>
    <t>Are workers informed of the existence of in-kind benefits?</t>
  </si>
  <si>
    <t>The intent of this question is to understand if workers are informed of the in-kind payments offered or available to them.
For example, if workers are not informed of some (or all) types of in-kind payments (non-monetary benefits) available to them, answer No.</t>
  </si>
  <si>
    <t>wb-wag-68</t>
  </si>
  <si>
    <t>WB-WAG-89</t>
  </si>
  <si>
    <t>Leave</t>
  </si>
  <si>
    <t>Is the facility failing to correctly provide workers time off for any of these types of leave, as legally required: 
• All public holidays
• Annual leave 
• Sick leave
• Maternity leave
• Paternity leave
• Personal leave
• Other types of required leave (which may include country-specific leave requirements)?</t>
  </si>
  <si>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</si>
  <si>
    <t>wb-wag-69</t>
  </si>
  <si>
    <t>WB-WAG-90</t>
  </si>
  <si>
    <t>Which of the following types of leave is the facility not correctly providing workers time off for, as legally required? (SELECT all that apply with a "X”)</t>
  </si>
  <si>
    <t>[1],wb-wag-68,Yes</t>
  </si>
  <si>
    <t>[1],wb-wag-68,1</t>
  </si>
  <si>
    <t>wb-wag-70</t>
  </si>
  <si>
    <t>WB-WAG-90-1</t>
  </si>
  <si>
    <t>All public holidays</t>
  </si>
  <si>
    <t>wb-wag-71</t>
  </si>
  <si>
    <t>WB-WAG-90-2</t>
  </si>
  <si>
    <t>Annual leave</t>
  </si>
  <si>
    <t>Consult applicable legal requirements to determine entitlements to, accrual of, and ability to take leave. 
Issues regarding payment for leave are covered separately.</t>
  </si>
  <si>
    <t>wb-wag-72</t>
  </si>
  <si>
    <t>WB-WAG-90-3</t>
  </si>
  <si>
    <t>Sick leave</t>
  </si>
  <si>
    <t>wb-wag-73</t>
  </si>
  <si>
    <t>WB-WAG-90-4</t>
  </si>
  <si>
    <t>Maternity leave</t>
  </si>
  <si>
    <t>wb-wag-74</t>
  </si>
  <si>
    <t>WB-WAG-90-5</t>
  </si>
  <si>
    <t>Paternity leave</t>
  </si>
  <si>
    <t>wb-wag-75</t>
  </si>
  <si>
    <t>WB-WAG-90-6</t>
  </si>
  <si>
    <t>Personal leave</t>
  </si>
  <si>
    <t>wb-wag-121x</t>
  </si>
  <si>
    <t>WB-WAG-90-7</t>
  </si>
  <si>
    <t>Vietnam: Provide 30 minutes of time off per day for female workers for rest during their period</t>
  </si>
  <si>
    <t xml:space="preserve">This question is specific to Vietnam only. Please consult the Law Overlay for more information on applicable legal requirements. 
Answer Not Applicable if the facility does not have any female workers. </t>
  </si>
  <si>
    <t>[1],fp-bi-7,Vietnam,wb-wag-68,Yes</t>
  </si>
  <si>
    <t>[1],fp-bi-7,199,wb-wag-68,1</t>
  </si>
  <si>
    <t>wb-wag-122x</t>
  </si>
  <si>
    <t>WB-WAG-90-8</t>
  </si>
  <si>
    <t>Ethiopia: Provide legally required time off for prenatal visits</t>
  </si>
  <si>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</si>
  <si>
    <t>[1],fp-bi-7,Ethiopia,wb-wag-68,Yes</t>
  </si>
  <si>
    <t>[1],fp-bi-7,60,wb-wag-68,1</t>
  </si>
  <si>
    <t>wb-wag-123x</t>
  </si>
  <si>
    <t>WB-WAG-90-9</t>
  </si>
  <si>
    <t>Ethiopia: Provide time off for workers to appear at labor dispute hearings and to exercise their civil rights and duties</t>
  </si>
  <si>
    <t>This question is specific to Ethiopia only. Please consult the Law Overlay for more information on applicable legal requirements. 
Answer Not Applicable if the facility does not have to implement this legal requirement due to its facility circumstances.</t>
  </si>
  <si>
    <t>wb-wag-76</t>
  </si>
  <si>
    <t>WB-WAG-90-10</t>
  </si>
  <si>
    <t>Other types of required leave</t>
  </si>
  <si>
    <t>"Other types of required leave" refers to other types of leave legally required not listed above. Consult applicable legal requirements to determine entitlements to, accrual of, and ability to take leave. 
Issues regarding payment for leave are covered separately.</t>
  </si>
  <si>
    <t>wb-wag-77f</t>
  </si>
  <si>
    <t>WB-WAG-90.1</t>
  </si>
  <si>
    <t>If other, please describe the TYPE of required leave that is not provided:</t>
  </si>
  <si>
    <t>[1],wb-wag-76</t>
  </si>
  <si>
    <t>wb-wag-78</t>
  </si>
  <si>
    <t>WB-WAG-91</t>
  </si>
  <si>
    <t>Is the facility failing to correctly pay workers for any of these types of leave, as legally required: 
• All public holidays
• Annual leave 
• Sick leave
• Maternity leave
• Paternity leave
• Personal leave
• Other types of required leave?</t>
  </si>
  <si>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</si>
  <si>
    <t>wb-wag-79</t>
  </si>
  <si>
    <t>WB-WAG-92</t>
  </si>
  <si>
    <t>Which of the following types of leave is the facility not correctly paying workers for, as legally required? (SELECT all that apply with a "X”)</t>
  </si>
  <si>
    <t>[1],wb-wag-78,Yes</t>
  </si>
  <si>
    <t>[1],wb-wag-78,1</t>
  </si>
  <si>
    <t>wb-wag-80x</t>
  </si>
  <si>
    <t>WB-WAG-92-1</t>
  </si>
  <si>
    <t>Consult applicable legal requirements to determine entitlements. 
Issues regarding time off for leave are covered separately.</t>
  </si>
  <si>
    <t>wb-wag-81x</t>
  </si>
  <si>
    <t>WB-WAG-92-2</t>
  </si>
  <si>
    <t>Consult applicable legal requirements to determine entitlements, accrual of, and ability to take leave. 
Issues regarding time off for leave are covered separately.</t>
  </si>
  <si>
    <t>wb-wag-82x</t>
  </si>
  <si>
    <t>WB-WAG-92-3</t>
  </si>
  <si>
    <t>wb-wag-83x</t>
  </si>
  <si>
    <t>WB-WAG-92-4</t>
  </si>
  <si>
    <t>wb-wag-84x</t>
  </si>
  <si>
    <t>WB-WAG-92-5</t>
  </si>
  <si>
    <t>wb-wag-85x</t>
  </si>
  <si>
    <t>WB-WAG-92-6</t>
  </si>
  <si>
    <t>wb-wag-124x</t>
  </si>
  <si>
    <t>WB-WAG-92-7</t>
  </si>
  <si>
    <t>Vietnam: Pay 30 minutes of time off per day for female workers for rest during their period</t>
  </si>
  <si>
    <t>[1],fp-bi-7,Vietnam,wb-wag-78,Yes</t>
  </si>
  <si>
    <t>[1],fp-bi-7,199,wb-wag-78,1</t>
  </si>
  <si>
    <t>wb-wag-125x</t>
  </si>
  <si>
    <t>WB-WAG-92-8</t>
  </si>
  <si>
    <t>Ethiopia: Pay workers correctly during prenatal visits</t>
  </si>
  <si>
    <t>[1],fp-bi-7,Ethiopia,wb-wag-78,Yes</t>
  </si>
  <si>
    <t>[1],fp-bi-7,60,wb-wag-78,1</t>
  </si>
  <si>
    <t>wb-wag-126x</t>
  </si>
  <si>
    <t>WB-WAG-92-9</t>
  </si>
  <si>
    <t>Ethiopia: Pay workers correctly when they take time off to appear at labor dispute hearings and to exercise their civil rights and duties</t>
  </si>
  <si>
    <t xml:space="preserve">This question is specific to Ethiopia only. Please consult the Law Overlay for more information on applicable legal requirements. 
Answer Not Applicable if the facility does not have to implement this legal requirement due to its facility circumstances. </t>
  </si>
  <si>
    <t>wb-wag-86x</t>
  </si>
  <si>
    <t>WB-WAG-92-10</t>
  </si>
  <si>
    <t>"Other types of required leave" refers to other types of leave legally required not listed above. Consult applicable legal requirements to determine entitlements to, accrual of, and ability to take leave. 
Issues regarding time off for leave are covered separately.</t>
  </si>
  <si>
    <t>wb-wag-87f</t>
  </si>
  <si>
    <t>WB-WAG-92.1</t>
  </si>
  <si>
    <t>If other, please describe the TYPE of required leave that is not paid for:</t>
  </si>
  <si>
    <t>[1],wb-wag-86x</t>
  </si>
  <si>
    <t>wb-23--8</t>
  </si>
  <si>
    <t>WB-WAG-93</t>
  </si>
  <si>
    <t>Are there any restrictions to workers applying for or taking leave?</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</si>
  <si>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</si>
  <si>
    <t>wb-23--9</t>
  </si>
  <si>
    <t>WB-WAG-94</t>
  </si>
  <si>
    <t>Are workers free to take leave once given approval?</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</si>
  <si>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</si>
  <si>
    <t>wb-wag-88</t>
  </si>
  <si>
    <t>WB-WAG-95</t>
  </si>
  <si>
    <t>Does the facility comply with legal restrictions regarding payment instead of leave?</t>
  </si>
  <si>
    <t>Consult applicable legal requirements before answering this question. 
If there are no applicable legal requirements, answer No applicable legal requirements. 
Payments for unused paid annual leave upon termination are covered separately.</t>
  </si>
  <si>
    <t>wb-24--1</t>
  </si>
  <si>
    <t>WB-WAG-96</t>
  </si>
  <si>
    <t>Compensatory Leave</t>
  </si>
  <si>
    <t>Does the facility provide workers with compensatory time off in line with legal requirements?</t>
  </si>
  <si>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</si>
  <si>
    <t>wb-25</t>
  </si>
  <si>
    <t>WB-WAG-97</t>
  </si>
  <si>
    <t>Work Stoppages</t>
  </si>
  <si>
    <t>Does the facility pay workers correctly during work stoppages in line with legal requirements?</t>
  </si>
  <si>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</si>
  <si>
    <t>wb-26</t>
  </si>
  <si>
    <t>WB-WAG-98</t>
  </si>
  <si>
    <t>Other Benefits</t>
  </si>
  <si>
    <t>Were all OTHER wage payments in line with legal requirements?</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</si>
  <si>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</si>
  <si>
    <t>wb-wag-127</t>
  </si>
  <si>
    <t>WB-WAG-99</t>
  </si>
  <si>
    <t>Cambodia: Which of the following OTHER wage payments were not in line with legal requirements? (SELECT all that apply with an "X")</t>
  </si>
  <si>
    <t>[1],fp-bi-7,Cambodia,wb-26,No</t>
  </si>
  <si>
    <t>[1],fp-bi-7,30,wb-26,2</t>
  </si>
  <si>
    <t>wb-wag-128x</t>
  </si>
  <si>
    <t>WB-WAG-99-1</t>
  </si>
  <si>
    <t>Cambodia: Transport home or a place to sleep for workers who finish work between 22:00 and 05:00</t>
  </si>
  <si>
    <t>wb-wag-129x</t>
  </si>
  <si>
    <t>WB-WAG-99-2</t>
  </si>
  <si>
    <t>Cambodia: Wage supplements (including transportation and housing allowances)</t>
  </si>
  <si>
    <t>wb-wag-130x</t>
  </si>
  <si>
    <t>WB-WAG-99-3</t>
  </si>
  <si>
    <t>Cambodia: Attendance bonus during leave</t>
  </si>
  <si>
    <t>wb-wag-131x</t>
  </si>
  <si>
    <t>WB-WAG-99-4</t>
  </si>
  <si>
    <t>Cambodia: Attendance bonus to new workers</t>
  </si>
  <si>
    <t>wb-wag-132x</t>
  </si>
  <si>
    <t>WB-WAG-99-5</t>
  </si>
  <si>
    <t>Cambodia: Attendance bonus to casual workers</t>
  </si>
  <si>
    <t>wb-wag-133x</t>
  </si>
  <si>
    <t>WB-WAG-99-6</t>
  </si>
  <si>
    <t>Cambodia: Seniority indemnity for Undetermined Duration Contract (UDC) workers</t>
  </si>
  <si>
    <t>wb-wag-134</t>
  </si>
  <si>
    <t>WB-WAG-100</t>
  </si>
  <si>
    <t>Vietnam: Does the facility incorporate all legally required allowances and additional payments into the calculation of wage-based benefits (e.g. social insurance payments, overtime, paid leave, etc.)?</t>
  </si>
  <si>
    <t>This question is specific to Vietnam only. Please consult the Law Overlay for more information on applicable legal requirements. 
Answer Not Applicable if the facility circumstances do not require any allowances and additional payment.</t>
  </si>
  <si>
    <t>wb-wag-89</t>
  </si>
  <si>
    <t>WB-WAG-101</t>
  </si>
  <si>
    <t>Is the facility failing to comply with any legal requirements not covered elsewhere regarding Wages and Benefits?</t>
  </si>
  <si>
    <t>wb-wag-90</t>
  </si>
  <si>
    <t>WB-WAG-102</t>
  </si>
  <si>
    <t>Is the facility failing to comply with any legal requirements for Wages and Benefits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</si>
  <si>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</si>
  <si>
    <t>wb-fac-1</t>
  </si>
  <si>
    <t>WB-FAC-1</t>
  </si>
  <si>
    <t>wt-sec-1</t>
  </si>
  <si>
    <t>WORKER TREATMENT</t>
  </si>
  <si>
    <t>Section Description: The purpose of the Worker Treatment section is to understand how the facility treats workers while they are in the facility. From freedom of movement to harassment, this section seeks to understand if workers are treated in a fair and responsible manner, in line with applicable legal standards. Social and Labor topics within this section include:      
• Forced Labor
• Harassment and Abuse
• Discrimination
• Discipline
• Facility Comments</t>
  </si>
  <si>
    <t>wt-for-1</t>
  </si>
  <si>
    <r>
      <t xml:space="preserve">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t>
    </r>
    <r>
      <rPr>
        <sz val="11"/>
        <rFont val="Calibri"/>
        <family val="2"/>
        <scheme val="minor"/>
      </rPr>
      <t xml:space="preserve">were </t>
    </r>
    <r>
      <rPr>
        <sz val="11"/>
        <color theme="1"/>
        <rFont val="Calibri"/>
        <family val="2"/>
        <scheme val="minor"/>
      </rPr>
      <t>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r>
  </si>
  <si>
    <t>wt-for-2</t>
  </si>
  <si>
    <t>WT-FOR-1</t>
  </si>
  <si>
    <t>Coercive Tactics</t>
  </si>
  <si>
    <t>Does the employer use any other coercive tactics to force workers to work?</t>
  </si>
  <si>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</si>
  <si>
    <t>hb-1</t>
  </si>
  <si>
    <t>WT-FOR-2</t>
  </si>
  <si>
    <t>Violence or Threats</t>
  </si>
  <si>
    <t>Have any cases of violence or threats of violence to intimidate workers and force them to work occurred at the workplace?</t>
  </si>
  <si>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</si>
  <si>
    <t>hb-1--2</t>
  </si>
  <si>
    <t>WT-FOR-3</t>
  </si>
  <si>
    <t>Are there written records of these cases?</t>
  </si>
  <si>
    <t>[2],hb-1,Yes</t>
  </si>
  <si>
    <t>[2],hb-1,1</t>
  </si>
  <si>
    <t>wt-for-3</t>
  </si>
  <si>
    <t>WT-FOR-4</t>
  </si>
  <si>
    <t>If yes, in how many cases was the victim a male worker?</t>
  </si>
  <si>
    <t>[2],hb-1--2,Yes</t>
  </si>
  <si>
    <t>[2],hb-1--2,1</t>
  </si>
  <si>
    <t>wt-for-4</t>
  </si>
  <si>
    <t>WT-FOR-5</t>
  </si>
  <si>
    <t>If yes, in how many cases was the victim a female worker?</t>
  </si>
  <si>
    <t>hb-2</t>
  </si>
  <si>
    <t>WT-FOR-6</t>
  </si>
  <si>
    <t>Have any cases of threats, such as reporting to authorities, deportation or threats against a worker's family/close associates, or cancelation of visa or other documents (e.g. work permits, residence permits, etc.) occurred in order to force migrant workers to stay at the job?</t>
  </si>
  <si>
    <r>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t>
    </r>
    <r>
      <rPr>
        <sz val="11"/>
        <rFont val="Calibri"/>
        <family val="2"/>
        <scheme val="minor"/>
      </rPr>
      <t xml:space="preserve"> also </t>
    </r>
    <r>
      <rPr>
        <sz val="11"/>
        <color theme="1"/>
        <rFont val="Calibri"/>
        <family val="2"/>
        <scheme val="minor"/>
      </rPr>
      <t>of torture and mistreatment by the authorities, especially if workers have had bad experiences with law enforcement in their home countries.</t>
    </r>
  </si>
  <si>
    <t>[1],fp-ed-8;fp-ed-9,&gt;0</t>
  </si>
  <si>
    <t>[1],fp-ed-8;fp-ed-9,[&gt;0]</t>
  </si>
  <si>
    <t>hb-3</t>
  </si>
  <si>
    <t>WT-FOR-7</t>
  </si>
  <si>
    <t>Physical Force</t>
  </si>
  <si>
    <t>Have workers been forced to work as a disciplinary measure or as punishment for participation in a strike?</t>
  </si>
  <si>
    <r>
      <t xml:space="preserve">Under ILO Convention 105, forced labor may </t>
    </r>
    <r>
      <rPr>
        <sz val="11"/>
        <color theme="1"/>
        <rFont val="Calibri"/>
        <family val="2"/>
        <scheme val="minor"/>
      </rPr>
      <t xml:space="preserve">not </t>
    </r>
    <r>
      <rPr>
        <sz val="11"/>
        <color theme="1"/>
        <rFont val="Calibri"/>
        <family val="2"/>
        <scheme val="minor"/>
      </rPr>
      <t xml:space="preserve">be used to discipline workers, or to punish workers for participating in a strike. </t>
    </r>
    <r>
      <rPr>
        <sz val="11"/>
        <rFont val="Calibri"/>
        <family val="2"/>
        <scheme val="minor"/>
      </rPr>
      <t>Forced labor may also not be used to ensure that workers perform their work, or as a disciplinary penalty.</t>
    </r>
    <r>
      <rPr>
        <sz val="11"/>
        <color theme="1"/>
        <rFont val="Calibri"/>
        <family val="2"/>
        <scheme val="minor"/>
      </rPr>
      <t xml:space="preserve">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r>
  </si>
  <si>
    <t>hb-3--2</t>
  </si>
  <si>
    <t>WT-FOR-8</t>
  </si>
  <si>
    <t>[2],hb-3,Yes</t>
  </si>
  <si>
    <t>[2],hb-3,1</t>
  </si>
  <si>
    <t>fl-9--1</t>
  </si>
  <si>
    <t>WT-FOR-9</t>
  </si>
  <si>
    <t>Freedom of Movement</t>
  </si>
  <si>
    <t>Are workers restricted from leaving the workplace in order to force them to work?</t>
  </si>
  <si>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</si>
  <si>
    <t>wt-for-5</t>
  </si>
  <si>
    <t>WT-FOR-10</t>
  </si>
  <si>
    <t>Are workers free to come and go from the dormitories and the industrial park or zone in which the facility is located?</t>
  </si>
  <si>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</si>
  <si>
    <t>wt-for-6</t>
  </si>
  <si>
    <t>WT-FOR-11</t>
  </si>
  <si>
    <t>Withholding</t>
  </si>
  <si>
    <t>Do workers keep all of their original personal documents (such as birth certificates, passports, work permits and ID cards)?</t>
  </si>
  <si>
    <t>fl-14--1</t>
  </si>
  <si>
    <t>WT-FOR-12</t>
  </si>
  <si>
    <t>Have workers been denied access to any of their original personal documents (such as birth certificates, passports, work permits and ID cards) when they need them?</t>
  </si>
  <si>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</si>
  <si>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wt-for-7</t>
  </si>
  <si>
    <t>WT-FOR-13</t>
  </si>
  <si>
    <t>Are facility practices out of compliance with any legal requirements not covered elsewhere regarding Forced Labor in Worker Treatment?</t>
  </si>
  <si>
    <t>wt-har-1</t>
  </si>
  <si>
    <t>Harassment and Abuse</t>
  </si>
  <si>
    <t>Harassment or abuse refers to every worker being treated with respect and dignity. No worker shall be subject to any physical, sexual, psychological or verbal harassment, abuse or threats of abuse. 
The sub-section below includes questions on items such as disciplinary measures, harassment, discriminatory harassment and use of security personnel.</t>
  </si>
  <si>
    <t>hb-4</t>
  </si>
  <si>
    <t>WT-HAR-1</t>
  </si>
  <si>
    <t>Harassment</t>
  </si>
  <si>
    <r>
      <t xml:space="preserve">Have there been any </t>
    </r>
    <r>
      <rPr>
        <sz val="11"/>
        <color theme="1"/>
        <rFont val="Calibri"/>
        <family val="2"/>
        <scheme val="minor"/>
      </rPr>
      <t>cases of physical, verbal, psychological harassment or abuse?</t>
    </r>
  </si>
  <si>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</si>
  <si>
    <t>wt-har-2</t>
  </si>
  <si>
    <t>WT-HAR-2</t>
  </si>
  <si>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</si>
  <si>
    <t>[3],hb-4,Yes</t>
  </si>
  <si>
    <t>[3],hb-4,1</t>
  </si>
  <si>
    <t>wt-har-3</t>
  </si>
  <si>
    <t>WT-HAR-3</t>
  </si>
  <si>
    <t>[2],hb-4,Yes</t>
  </si>
  <si>
    <t>[2],hb-4,1</t>
  </si>
  <si>
    <t>wt-har-4</t>
  </si>
  <si>
    <t>WT-HAR-4</t>
  </si>
  <si>
    <t>wt-har-22</t>
  </si>
  <si>
    <t>WT-HAR-5</t>
  </si>
  <si>
    <t>Harassment Training</t>
  </si>
  <si>
    <t>Vietnam: Has the facility communicated with workers or trained them on laws and regulations on prevention and control of sexual harassment, as legally required?</t>
  </si>
  <si>
    <t xml:space="preserve">This question is specific to Vietnam only. Please consult the Law Overlay for more information on applicable legal requirements. </t>
  </si>
  <si>
    <t>hb-6</t>
  </si>
  <si>
    <t>WT-HAR-6</t>
  </si>
  <si>
    <t>Discipline</t>
  </si>
  <si>
    <t>Does the facility have effective remediation processes in place to address cases of harassment or abuse?</t>
  </si>
  <si>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</si>
  <si>
    <t>hb-6-1f</t>
  </si>
  <si>
    <t>WT-HAR-6.1</t>
  </si>
  <si>
    <t>If yes, please describe the processes:</t>
  </si>
  <si>
    <t>[2],hb-6,Yes</t>
  </si>
  <si>
    <t>[2],hb-6,1</t>
  </si>
  <si>
    <t>hb-7</t>
  </si>
  <si>
    <t>WT-HAR-7</t>
  </si>
  <si>
    <t>Security Personnel</t>
  </si>
  <si>
    <t>Does the facility employ (or contract services for) security personnel on-site?</t>
  </si>
  <si>
    <t>hb-7--1</t>
  </si>
  <si>
    <t>WT-HAR-8</t>
  </si>
  <si>
    <t>How many cases of worker harassment by security personnel have occurred?</t>
  </si>
  <si>
    <t>[2],hb-7,Yes</t>
  </si>
  <si>
    <t>[2],hb-7,1</t>
  </si>
  <si>
    <t>hb-7--4</t>
  </si>
  <si>
    <t>WT-HAR-9</t>
  </si>
  <si>
    <t>Do security personnel carry weapons?</t>
  </si>
  <si>
    <t>hb-7--5</t>
  </si>
  <si>
    <t>WT-HAR-10</t>
  </si>
  <si>
    <t>Do security personnel carry weapons on the production floor?</t>
  </si>
  <si>
    <t>[2],hb-7--4,Yes</t>
  </si>
  <si>
    <t>[2],hb-7--4,1</t>
  </si>
  <si>
    <t>hb-7--6</t>
  </si>
  <si>
    <t>WT-HAR-11</t>
  </si>
  <si>
    <t>Do security personnel carry weapons in line with legal requirements?</t>
  </si>
  <si>
    <t>hb-5</t>
  </si>
  <si>
    <t>WT-HAR-12</t>
  </si>
  <si>
    <t>Have there been any cases of harassment based upon race, skin color, religion, political opinion, national extraction, social origin, disability, HIV/AIDS status, sexual orientation, gender identity, pregnancy/maternity status, marital status, family responsibilities, age, nationality/foreign migrant worker status?</t>
  </si>
  <si>
    <t>This question covers physical, psychological, or verbal abuse, coercion, hostility or the threat of such conduct because of the characteristics listed. 
Sexual harassment is covered separately.</t>
  </si>
  <si>
    <t>wt-har-5</t>
  </si>
  <si>
    <t>WT-HAR-13</t>
  </si>
  <si>
    <t>[2],hb-5,Yes</t>
  </si>
  <si>
    <t>[2],hb-5,1</t>
  </si>
  <si>
    <t>wt-har-6</t>
  </si>
  <si>
    <t>WT-HAR-14</t>
  </si>
  <si>
    <t>wt-har-7</t>
  </si>
  <si>
    <t>WT-HAR-15</t>
  </si>
  <si>
    <t>Please specify the basis of the harassment: (SELECT all that apply with a "X")</t>
  </si>
  <si>
    <t>[1],hb-5,Yes</t>
  </si>
  <si>
    <t>[1],hb-5,1</t>
  </si>
  <si>
    <t>hb-5--1-1x</t>
  </si>
  <si>
    <t>WT-HAR-15-1</t>
  </si>
  <si>
    <t>hb-5--1-2x</t>
  </si>
  <si>
    <t>WT-HAR-15-2</t>
  </si>
  <si>
    <t>hb-5--1-3x</t>
  </si>
  <si>
    <t>WT-HAR-15-3</t>
  </si>
  <si>
    <t>wt-har-8x</t>
  </si>
  <si>
    <t>WT-HAR-15-4</t>
  </si>
  <si>
    <t>wt-har-9x</t>
  </si>
  <si>
    <t>WT-HAR-15-5</t>
  </si>
  <si>
    <t>hb-5--1-5x</t>
  </si>
  <si>
    <t>WT-HAR-15-6</t>
  </si>
  <si>
    <t>hb-5--1-6x</t>
  </si>
  <si>
    <t>WT-HAR-15-7</t>
  </si>
  <si>
    <t>hb-5--1-7x</t>
  </si>
  <si>
    <t>WT-HAR-15-8</t>
  </si>
  <si>
    <t>wt-har-10x</t>
  </si>
  <si>
    <t>WT-HAR-15-9</t>
  </si>
  <si>
    <t>Gender Identity</t>
  </si>
  <si>
    <t>Gender identity refers to a person's perception of having a particular gender, which may or may not correspond with their birth sex; a person's internal sense of being male, female, some combination of male and female, or neither male nor female.</t>
  </si>
  <si>
    <t>hb-5--1-8x</t>
  </si>
  <si>
    <t>WT-HAR-15-10</t>
  </si>
  <si>
    <t>wt-har-11x</t>
  </si>
  <si>
    <t>WT-HAR-15-11</t>
  </si>
  <si>
    <t>Marital status refers to a person’s civil status (single, married, widowed or divorced).</t>
  </si>
  <si>
    <t>hb-5--1-9x</t>
  </si>
  <si>
    <t>WT-HAR-15-12</t>
  </si>
  <si>
    <t>hb-5--1-10x</t>
  </si>
  <si>
    <t>WT-HAR-15-13</t>
  </si>
  <si>
    <t>wt-har-12x</t>
  </si>
  <si>
    <t>WT-HAR-15-14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</si>
  <si>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</si>
  <si>
    <t>hb-5--1-11x</t>
  </si>
  <si>
    <t>WT-HAR-15-15</t>
  </si>
  <si>
    <t>hb-5--1-11f</t>
  </si>
  <si>
    <t>WT-HAR-15.1</t>
  </si>
  <si>
    <t>Please describe what "Other" ground of harassment occurred:</t>
  </si>
  <si>
    <t>[1],hb-5--1-11x</t>
  </si>
  <si>
    <t>hb-5--2</t>
  </si>
  <si>
    <t>WT-HAR-16</t>
  </si>
  <si>
    <t>How many cases of harassment based upon race / skin color occurred?</t>
  </si>
  <si>
    <t>[2],hb-5--1-1x</t>
  </si>
  <si>
    <t>hb-5--3</t>
  </si>
  <si>
    <t>WT-HAR-17</t>
  </si>
  <si>
    <t>[3],hb-5--2,&gt;0</t>
  </si>
  <si>
    <t>[3],hb-5--2,[&gt;0]</t>
  </si>
  <si>
    <t>hb-5--4</t>
  </si>
  <si>
    <t>WT-HAR-18</t>
  </si>
  <si>
    <t>How many cases of harassment based upon religion occurred?</t>
  </si>
  <si>
    <t>[2],hb-5--1-2x</t>
  </si>
  <si>
    <t>hb-5--5</t>
  </si>
  <si>
    <t>WT-HAR-19</t>
  </si>
  <si>
    <t>[3],hb-5--4,&gt;0</t>
  </si>
  <si>
    <t>[3],hb-5--4,[&gt;0]</t>
  </si>
  <si>
    <t>hb-5--6</t>
  </si>
  <si>
    <t>WT-HAR-20</t>
  </si>
  <si>
    <t>How many cases of harassment based upon political opinion occurred?</t>
  </si>
  <si>
    <t>[2],hb-5--1-3x</t>
  </si>
  <si>
    <t>hb-5--7</t>
  </si>
  <si>
    <t>WT-HAR-21</t>
  </si>
  <si>
    <t>[3],hb-5--6,&gt;0</t>
  </si>
  <si>
    <t>[3],hb-5--6,[&gt;0]</t>
  </si>
  <si>
    <t>wt-har-13</t>
  </si>
  <si>
    <t>WT-HAR-22</t>
  </si>
  <si>
    <t>How many cases of harassment based upon national extraction occurred?</t>
  </si>
  <si>
    <t>[2],wt-har-8x</t>
  </si>
  <si>
    <t>wt-har-14</t>
  </si>
  <si>
    <t>WT-HAR-23</t>
  </si>
  <si>
    <t>[3],wt-har-13,&gt;0</t>
  </si>
  <si>
    <t>[3],wt-har-13,[&gt;0]</t>
  </si>
  <si>
    <t>wt-har-15</t>
  </si>
  <si>
    <t>WT-HAR-24</t>
  </si>
  <si>
    <t>How many cases of harassment based upon social origin occurred?</t>
  </si>
  <si>
    <t>[2],wt-har-9x</t>
  </si>
  <si>
    <t>wt-har-16</t>
  </si>
  <si>
    <t>WT-HAR-25</t>
  </si>
  <si>
    <t>[3],wt-har-15,&gt;0</t>
  </si>
  <si>
    <t>[3],wt-har-15,[&gt;0]</t>
  </si>
  <si>
    <t>hb-5--10</t>
  </si>
  <si>
    <t>WT-HAR-26</t>
  </si>
  <si>
    <t>How many cases of harassment based upon disability occurred?</t>
  </si>
  <si>
    <t>[2],hb-5--1-5x</t>
  </si>
  <si>
    <t>hb-5--11</t>
  </si>
  <si>
    <t>WT-HAR-27</t>
  </si>
  <si>
    <t>[3],hb-5--10,&gt;0</t>
  </si>
  <si>
    <t>[3],hb-5--10,[&gt;0]</t>
  </si>
  <si>
    <t>hb-5--12</t>
  </si>
  <si>
    <t>WT-HAR-28</t>
  </si>
  <si>
    <t>HIV/AIDS Status</t>
  </si>
  <si>
    <t>How many cases of harassment based upon HIV/AIDS status occurred?</t>
  </si>
  <si>
    <t>[2],hb-5--1-6x</t>
  </si>
  <si>
    <t>hb-5--13</t>
  </si>
  <si>
    <t>WT-HAR-29</t>
  </si>
  <si>
    <t>[3],hb-5--12,&gt;0</t>
  </si>
  <si>
    <t>[3],hb-5--12,[&gt;0]</t>
  </si>
  <si>
    <t>hb-5--14</t>
  </si>
  <si>
    <t>WT-HAR-30</t>
  </si>
  <si>
    <t>How many cases of harassment based upon sexual orientation occurred?</t>
  </si>
  <si>
    <t>[2],hb-5--1-7x</t>
  </si>
  <si>
    <t>hb-5--15</t>
  </si>
  <si>
    <t>WT-HAR-31</t>
  </si>
  <si>
    <t>[3],hb-5--14,&gt;0</t>
  </si>
  <si>
    <t>[3],hb-5--14,[&gt;0]</t>
  </si>
  <si>
    <t>wt-har-17</t>
  </si>
  <si>
    <t>WT-HAR-32</t>
  </si>
  <si>
    <t>How many cases of harassment based upon gender identity occurred?</t>
  </si>
  <si>
    <t>[2],wt-har-10x</t>
  </si>
  <si>
    <t>wt-har-18</t>
  </si>
  <si>
    <t>WT-HAR-33</t>
  </si>
  <si>
    <t>[3],wt-har-17,&gt;0</t>
  </si>
  <si>
    <t>[3],wt-har-17,[&gt;0]</t>
  </si>
  <si>
    <t>hb-5--16</t>
  </si>
  <si>
    <t>WT-HAR-34</t>
  </si>
  <si>
    <t>Pregnancy Status</t>
  </si>
  <si>
    <t>How many cases of harassment based upon pregnancy/maternity status occurred?</t>
  </si>
  <si>
    <t>[2],hb-5--1-8x</t>
  </si>
  <si>
    <t>hb-5--17</t>
  </si>
  <si>
    <t>WT-HAR-35</t>
  </si>
  <si>
    <t>[3],hb-5--16,&gt;0</t>
  </si>
  <si>
    <t>[3],hb-5--16,[&gt;0]</t>
  </si>
  <si>
    <t>wt-har-19</t>
  </si>
  <si>
    <t>WT-HAR-36</t>
  </si>
  <si>
    <t>How many cases of harassment based upon marital status occurred?</t>
  </si>
  <si>
    <t>[2],wt-har-11x</t>
  </si>
  <si>
    <t>wt-har-20</t>
  </si>
  <si>
    <t>WT-HAR-37</t>
  </si>
  <si>
    <t>[3],wt-har-19,&gt;0</t>
  </si>
  <si>
    <t>[3],wt-har-19,[&gt;0]</t>
  </si>
  <si>
    <t>hb-5--18</t>
  </si>
  <si>
    <t>WT-HAR-38</t>
  </si>
  <si>
    <t>How many cases of harassment based upon age occurred?</t>
  </si>
  <si>
    <t>[2],hb-5--1-9x</t>
  </si>
  <si>
    <t>hb-5--19</t>
  </si>
  <si>
    <t>WT-HAR-39</t>
  </si>
  <si>
    <t>[3],hb-5--18,&gt;0</t>
  </si>
  <si>
    <t>[3],hb-5--18,[&gt;0]</t>
  </si>
  <si>
    <t>hb-5--20</t>
  </si>
  <si>
    <t>WT-HAR-40</t>
  </si>
  <si>
    <t>How many cases of harassment based upon nationality/foreign migrant worker status occurred?</t>
  </si>
  <si>
    <t>[2],hb-5--1-10x</t>
  </si>
  <si>
    <t>hb-5--21</t>
  </si>
  <si>
    <t>WT-HAR-41</t>
  </si>
  <si>
    <t>[3],hb-5--20,&gt;0</t>
  </si>
  <si>
    <t>[3],hb-5--20,[&gt;0]</t>
  </si>
  <si>
    <t>hb-5--22</t>
  </si>
  <si>
    <t>WT-HAR-42</t>
  </si>
  <si>
    <t>How many cases of harassment based upon "Other" occurred?</t>
  </si>
  <si>
    <t>[2],hb-5--1-11x</t>
  </si>
  <si>
    <t>hb-5--23</t>
  </si>
  <si>
    <t>WT-HAR-43</t>
  </si>
  <si>
    <t>[3],hb-5--22,&gt;0</t>
  </si>
  <si>
    <t>[3],hb-5--22,[&gt;0]</t>
  </si>
  <si>
    <t>wt-har-21</t>
  </si>
  <si>
    <t>WT-HAR-44</t>
  </si>
  <si>
    <t>Are facility practices out of compliance with any legal requirements not covered elsewhere regarding Harassment and Abuse?</t>
  </si>
  <si>
    <t>wt-dis-1</t>
  </si>
  <si>
    <r>
      <t xml:space="preserve">Overall International Labor Standard Compliance Guidance: Discrimination includes any distinction based on race, color, sex, religion, political opinion, national extraction or social origin, </t>
    </r>
    <r>
      <rPr>
        <sz val="11"/>
        <rFont val="Calibri"/>
        <family val="2"/>
        <scheme val="minor"/>
      </rPr>
      <t xml:space="preserve">which </t>
    </r>
    <r>
      <rPr>
        <sz val="11"/>
        <color theme="1"/>
        <rFont val="Calibri"/>
        <family val="2"/>
        <scheme val="minor"/>
      </rPr>
      <t>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r>
  </si>
  <si>
    <t>wt-dis-2</t>
  </si>
  <si>
    <t>WT-DIS-1</t>
  </si>
  <si>
    <t>Sexual Harassment</t>
  </si>
  <si>
    <t>Are workers subject to sexual harassment?</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</si>
  <si>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</si>
  <si>
    <t>hb-5--8</t>
  </si>
  <si>
    <t>WT-DIS-2</t>
  </si>
  <si>
    <t>How many cases of sexual harassment occurred?</t>
  </si>
  <si>
    <t>[2],wt-dis-2,Yes</t>
  </si>
  <si>
    <t>[2],wt-dis-2,1</t>
  </si>
  <si>
    <t>hb-5--9</t>
  </si>
  <si>
    <t>WT-DIS-3</t>
  </si>
  <si>
    <t>[3],hb-5--8,&gt;0</t>
  </si>
  <si>
    <t>[3],hb-5--8,[&gt;0]</t>
  </si>
  <si>
    <t>wt-dis-3</t>
  </si>
  <si>
    <t>WT-DIS-4</t>
  </si>
  <si>
    <t>Promotion and Access to Training</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</si>
  <si>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</si>
  <si>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 xml:space="preserve">Answer Yes if any of these elements are factored into decisions regarding promotion or access to training.
</t>
  </si>
  <si>
    <t>wt-dis-4</t>
  </si>
  <si>
    <t>WT-DIS-5</t>
  </si>
  <si>
    <t>Which of the following is a factor in decisions on promotion or access to training? (SELECT all that apply with a "X")</t>
  </si>
  <si>
    <t>[1],wt-dis-3,Yes</t>
  </si>
  <si>
    <t>[1],wt-dis-3,1</t>
  </si>
  <si>
    <t>disc-6--1</t>
  </si>
  <si>
    <t>WT-DIS-5-1</t>
  </si>
  <si>
    <t>disc-6--2</t>
  </si>
  <si>
    <t>WT-DIS-5-2</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</si>
  <si>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</si>
  <si>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disc-6--3</t>
  </si>
  <si>
    <t>WT-DIS-5-3</t>
  </si>
  <si>
    <t>disc-6--4</t>
  </si>
  <si>
    <t>WT-DIS-5-4</t>
  </si>
  <si>
    <t>disc-6--5</t>
  </si>
  <si>
    <t>WT-DIS-5-5</t>
  </si>
  <si>
    <t>disc-6--6</t>
  </si>
  <si>
    <t>WT-DIS-5-6</t>
  </si>
  <si>
    <t>disc-6--7</t>
  </si>
  <si>
    <t>WT-DIS-5-7</t>
  </si>
  <si>
    <t>disc-6--8</t>
  </si>
  <si>
    <t>WT-DIS-5-8</t>
  </si>
  <si>
    <t>disc-6--9</t>
  </si>
  <si>
    <t>WT-DIS-5-9</t>
  </si>
  <si>
    <t>disc-6--10</t>
  </si>
  <si>
    <t>WT-DIS-5-10</t>
  </si>
  <si>
    <t>disc-6--11</t>
  </si>
  <si>
    <t>WT-DIS-5-11</t>
  </si>
  <si>
    <t>Marital status refers to a person’s civil status (single, married, widowed or divorced).
If distinctions based on marital status are imposed on one sex, or disproportionately impact workers of one sex, record under sex / gender.</t>
  </si>
  <si>
    <t>disc-6--12</t>
  </si>
  <si>
    <t>WT-DIS-5-12</t>
  </si>
  <si>
    <t>Age includes distinctions relating to older and/or younger workers (who are above the legal age for employment and below mandatory retirement age, if any).</t>
  </si>
  <si>
    <t>disc-6--13</t>
  </si>
  <si>
    <t>WT-DIS-5-13</t>
  </si>
  <si>
    <t>wt-dis-5x</t>
  </si>
  <si>
    <t>WT-DIS-5-14</t>
  </si>
  <si>
    <t>disc-6--14</t>
  </si>
  <si>
    <t>WT-DIS-5-15</t>
  </si>
  <si>
    <t>disc-6--14-1f</t>
  </si>
  <si>
    <t>WT-DIS-5.1</t>
  </si>
  <si>
    <t>Please describe what "Other" factor is considered in the promotion or access to training process:</t>
  </si>
  <si>
    <t>[1],disc-6--14</t>
  </si>
  <si>
    <t>wt-dis-6</t>
  </si>
  <si>
    <t>WT-DIS-6</t>
  </si>
  <si>
    <t>Compensation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</si>
  <si>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</si>
  <si>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Answer Yes if any of these elements are factored into decisions regarding compensation.</t>
  </si>
  <si>
    <t>wt-dis-7</t>
  </si>
  <si>
    <t>WT-DIS-7</t>
  </si>
  <si>
    <t>Which of the following is a factor in decisions on compensation? (SELECT all that apply with a "X")</t>
  </si>
  <si>
    <t>[1],wt-dis-6,Yes</t>
  </si>
  <si>
    <t>[1],wt-dis-6,1</t>
  </si>
  <si>
    <t>wt-dis-8x</t>
  </si>
  <si>
    <t>WT-DIS-7-1</t>
  </si>
  <si>
    <t>wt-dis-9x</t>
  </si>
  <si>
    <t>WT-DIS-7-2</t>
  </si>
  <si>
    <t>wt-dis-10x</t>
  </si>
  <si>
    <t>WT-DIS-7-3</t>
  </si>
  <si>
    <t>wt-dis-11x</t>
  </si>
  <si>
    <t>WT-DIS-7-4</t>
  </si>
  <si>
    <t>wt-dis-12x</t>
  </si>
  <si>
    <t>WT-DIS-7-5</t>
  </si>
  <si>
    <t>wt-dis-13x</t>
  </si>
  <si>
    <t>WT-DIS-7-6</t>
  </si>
  <si>
    <t>wt-dis-14x</t>
  </si>
  <si>
    <t>WT-DIS-7-7</t>
  </si>
  <si>
    <t>wt-dis-15x</t>
  </si>
  <si>
    <t>WT-DIS-7-8</t>
  </si>
  <si>
    <t>wt-dis-16x</t>
  </si>
  <si>
    <t>WT-DIS-7-9</t>
  </si>
  <si>
    <t>wt-dis-17x</t>
  </si>
  <si>
    <t>WT-DIS-7-10</t>
  </si>
  <si>
    <t>wt-dis-18x</t>
  </si>
  <si>
    <t>WT-DIS-7-11</t>
  </si>
  <si>
    <t>wt-dis-19x</t>
  </si>
  <si>
    <t>WT-DIS-7-12</t>
  </si>
  <si>
    <t>wt-dis-20x</t>
  </si>
  <si>
    <t>WT-DIS-7-13</t>
  </si>
  <si>
    <t>wt-dis-21x</t>
  </si>
  <si>
    <t>WT-DIS-7-14</t>
  </si>
  <si>
    <t>wt-dis-22x</t>
  </si>
  <si>
    <t>WT-DIS-7-15</t>
  </si>
  <si>
    <t>wt-dis-23f</t>
  </si>
  <si>
    <t>WT-DIS-7.1</t>
  </si>
  <si>
    <t>Please describe what "Other" factor is considered in the compensation process:</t>
  </si>
  <si>
    <t>[1],wt-dis-22x</t>
  </si>
  <si>
    <t>wt-dis-24</t>
  </si>
  <si>
    <t>WT-DIS-8</t>
  </si>
  <si>
    <t>Conditions of Work</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</si>
  <si>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</si>
  <si>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</si>
  <si>
    <t>disc-7</t>
  </si>
  <si>
    <t>WT-DIS-9</t>
  </si>
  <si>
    <t>Which of the following is a factor in decisions on conditions of work? (SELECT all that apply with a "X")</t>
  </si>
  <si>
    <t>[1],wt-dis-24,Yes</t>
  </si>
  <si>
    <t>[1],wt-dis-24,1</t>
  </si>
  <si>
    <t>disc-7--1</t>
  </si>
  <si>
    <t>WT-DIS-9-1</t>
  </si>
  <si>
    <t>disc-7--2</t>
  </si>
  <si>
    <t>WT-DIS-9-2</t>
  </si>
  <si>
    <t>disc-7--3</t>
  </si>
  <si>
    <t>WT-DIS-9-3</t>
  </si>
  <si>
    <t>disc-7--4</t>
  </si>
  <si>
    <t>WT-DIS-9-4</t>
  </si>
  <si>
    <t>disc-7--5</t>
  </si>
  <si>
    <t>WT-DIS-9-5</t>
  </si>
  <si>
    <t>disc-7--6</t>
  </si>
  <si>
    <t>WT-DIS-9-6</t>
  </si>
  <si>
    <t>disc-7--7</t>
  </si>
  <si>
    <t>WT-DIS-9-7</t>
  </si>
  <si>
    <t>disc-7--8</t>
  </si>
  <si>
    <t>WT-DIS-9-8</t>
  </si>
  <si>
    <t>disc-7--9</t>
  </si>
  <si>
    <t>WT-DIS-9-9</t>
  </si>
  <si>
    <t>disc-7--10</t>
  </si>
  <si>
    <t>WT-DIS-9-10</t>
  </si>
  <si>
    <t>disc-7--11</t>
  </si>
  <si>
    <t>WT-DIS-9-11</t>
  </si>
  <si>
    <t>disc-7--12</t>
  </si>
  <si>
    <t>WT-DIS-9-12</t>
  </si>
  <si>
    <t>disc-7--13</t>
  </si>
  <si>
    <t>WT-DIS-9-13</t>
  </si>
  <si>
    <t>wt-dis-25x</t>
  </si>
  <si>
    <t>WT-DIS-9-14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</si>
  <si>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</si>
  <si>
    <t>disc-7--14</t>
  </si>
  <si>
    <t>WT-DIS-9-15</t>
  </si>
  <si>
    <t>disc-7--14-1f</t>
  </si>
  <si>
    <t>WT-DIS-9.1</t>
  </si>
  <si>
    <t>Please describe what "Other" factor is considered in decisions regarding conditions of work:</t>
  </si>
  <si>
    <t>[1],disc-7--14</t>
  </si>
  <si>
    <t>wt-dis-26</t>
  </si>
  <si>
    <t>WT-DIS-10</t>
  </si>
  <si>
    <t>Does the facility maintain any of the following for workers during and after maternity leave? (SELECT all that apply with a "X")</t>
  </si>
  <si>
    <r>
      <t xml:space="preserve">Consult national legislation to determine the period of time following maternity leave to be considered when answering </t>
    </r>
    <r>
      <rPr>
        <sz val="11"/>
        <rFont val="Calibri"/>
        <family val="2"/>
        <scheme val="minor"/>
      </rPr>
      <t xml:space="preserve">this </t>
    </r>
    <r>
      <rPr>
        <sz val="11"/>
        <color theme="1"/>
        <rFont val="Calibri"/>
        <family val="2"/>
        <scheme val="minor"/>
      </rPr>
      <t>question.</t>
    </r>
  </si>
  <si>
    <t>disc-8-1x</t>
  </si>
  <si>
    <t>WT-DIS-10-1</t>
  </si>
  <si>
    <t>Employment status</t>
  </si>
  <si>
    <r>
      <t xml:space="preserve">Select this option if workers are able to keep their employment status (in other words, to have a job) during and after their maternity leave. 
Consult national legislation to determine the period of time following maternity leave to be considered when answering </t>
    </r>
    <r>
      <rPr>
        <sz val="11"/>
        <rFont val="Calibri"/>
        <family val="2"/>
        <scheme val="minor"/>
      </rPr>
      <t>this</t>
    </r>
    <r>
      <rPr>
        <sz val="11"/>
        <color theme="1"/>
        <rFont val="Calibri"/>
        <family val="2"/>
        <scheme val="minor"/>
      </rPr>
      <t xml:space="preserve"> question.</t>
    </r>
  </si>
  <si>
    <t>disc-8-2x</t>
  </si>
  <si>
    <t>WT-DIS-10-2</t>
  </si>
  <si>
    <t>Position</t>
  </si>
  <si>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</si>
  <si>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disc-8-3x</t>
  </si>
  <si>
    <t>WT-DIS-10-3</t>
  </si>
  <si>
    <t>Select this option if workers are able to keep the same (or greater) wages during and after their maternity leave.</t>
  </si>
  <si>
    <t>disc-8-4x</t>
  </si>
  <si>
    <t>WT-DIS-10-4</t>
  </si>
  <si>
    <t>Benefits</t>
  </si>
  <si>
    <t>Select this option if any workers are able to keep the same (or greater) benefits during and after their maternity leave.</t>
  </si>
  <si>
    <t>wt-dis-27x</t>
  </si>
  <si>
    <t>WT-DIS-10-5</t>
  </si>
  <si>
    <t>Not Applicable</t>
  </si>
  <si>
    <t>"Not applicable" means that in the 12-month assessment period no workers returned from maternity or went on maternity. So there are no records to show if statuses are maintained while the worker is on maternity or returning from maternity.</t>
  </si>
  <si>
    <t>wt-dis-28x</t>
  </si>
  <si>
    <t>WT-DIS-10-6</t>
  </si>
  <si>
    <t>wt-dis-29</t>
  </si>
  <si>
    <t>WT-DIS-11</t>
  </si>
  <si>
    <t>Does the facility include all maternity leave in the workers' period of continuous service?</t>
  </si>
  <si>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</si>
  <si>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wt-dis-30</t>
  </si>
  <si>
    <t>WT-DIS-12</t>
  </si>
  <si>
    <t>Does the facility follow any of the following practices related to worker pregnancy at any time during employment? (SELECT all that apply with a "X")</t>
  </si>
  <si>
    <t>disc-8--2-1x</t>
  </si>
  <si>
    <t>WT-DIS-12-1</t>
  </si>
  <si>
    <t>Facility requires pregnancy test at any time during employment</t>
  </si>
  <si>
    <r>
      <t xml:space="preserve">Select this option if the facility requires that workers undergo a pregnancy test at any time during employment. 
For example, if workers </t>
    </r>
    <r>
      <rPr>
        <sz val="11"/>
        <rFont val="Calibri"/>
        <family val="2"/>
        <scheme val="minor"/>
      </rPr>
      <t xml:space="preserve">were </t>
    </r>
    <r>
      <rPr>
        <sz val="11"/>
        <color theme="1"/>
        <rFont val="Calibri"/>
        <family val="2"/>
        <scheme val="minor"/>
      </rPr>
      <t>requested to undergo a pregnancy test once management has been informed a certain worker might be pregnant, this option would be selected. 
This question focuses on tests during work, as opposed to during the hiring process (which is addressed in the "Recruitment &amp; Hiring" section).</t>
    </r>
  </si>
  <si>
    <t>wt-dis-31</t>
  </si>
  <si>
    <t>WT-DIS-13</t>
  </si>
  <si>
    <t>[1],disc-8--2-1x</t>
  </si>
  <si>
    <t>disc-8--2-2x</t>
  </si>
  <si>
    <t>WT-DIS-13-1</t>
  </si>
  <si>
    <t>Facility requires the use of contraceptives or other forms of birth control at any time during employment</t>
  </si>
  <si>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</si>
  <si>
    <t>disc-8--2-3x</t>
  </si>
  <si>
    <t>WT-DIS-13-2</t>
  </si>
  <si>
    <t>disc-9</t>
  </si>
  <si>
    <t>WT-DIS-14</t>
  </si>
  <si>
    <t>Has the facility made accommodations/arrangements for physically disabled persons?</t>
  </si>
  <si>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</si>
  <si>
    <t>disc-9-1f</t>
  </si>
  <si>
    <t>WT-DIS-14.1</t>
  </si>
  <si>
    <t>Please describe any accommodations/arrangements made:</t>
  </si>
  <si>
    <t>[2],disc-9,Yes</t>
  </si>
  <si>
    <t>[2],disc-9,1</t>
  </si>
  <si>
    <t>disc-9--1</t>
  </si>
  <si>
    <t>WT-DIS-15</t>
  </si>
  <si>
    <t>Are the facility's practices around making accommodations for physically disabled persons in line with legal requirements?</t>
  </si>
  <si>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</si>
  <si>
    <t>disc-9--2</t>
  </si>
  <si>
    <t>WT-DIS-16</t>
  </si>
  <si>
    <t>How many workers became disabled (for whatever reason)?</t>
  </si>
  <si>
    <t>The intent of this question is to understand if the facility has had any workers who have become disabled either as a result of the job OR for another reason (for example, an incident off-site of the facility). 
Enter the number of workers who have become disabled.</t>
  </si>
  <si>
    <t>disc-9--2-2f</t>
  </si>
  <si>
    <t>WT-DIS-17</t>
  </si>
  <si>
    <t>Has the facility taken steps to enable workers who become disabled (for whatever reason) to retain their work?</t>
  </si>
  <si>
    <t>[1],disc-9--2,&gt;0</t>
  </si>
  <si>
    <t>[1],disc-9--2,[&gt;0]</t>
  </si>
  <si>
    <t>wt-dis-32</t>
  </si>
  <si>
    <t>WT-DIS-18</t>
  </si>
  <si>
    <t>Does the facility require HIV / AIDS testing at any time during employment?</t>
  </si>
  <si>
    <r>
      <t xml:space="preserve">The intent of this question is to understand if the facility requires HIV / AIDS testing during employment.
For example, if workers are required to take </t>
    </r>
    <r>
      <rPr>
        <sz val="11"/>
        <color theme="1"/>
        <rFont val="Calibri"/>
        <family val="2"/>
        <scheme val="minor"/>
      </rPr>
      <t>an HIV test while they are employed by the facility, answer Yes.</t>
    </r>
  </si>
  <si>
    <t>wt-dis-33</t>
  </si>
  <si>
    <t>WT-DIS-19</t>
  </si>
  <si>
    <t>Consult applicable legal requirements before answering this question.
If discrimination in employment based on HIV/AIDS and/or HIV/AIDS testing are prohibited, answer No.
If there are no legal requirements, answer No applicable legal requirements.</t>
  </si>
  <si>
    <t>[1],wt-dis-32,Yes</t>
  </si>
  <si>
    <t>[1],wt-dis-32,1</t>
  </si>
  <si>
    <t>wt-dis-34</t>
  </si>
  <si>
    <t>WT-DIS-20</t>
  </si>
  <si>
    <t>Does the facility require other infection or illness tests (e.g. Hepatitis B) at any time during employment?</t>
  </si>
  <si>
    <t>The intent of this question is to understand if the facility requires infection or illness tests (other than HIV/AIDS) during employment.
For example, if workers are required to take a Hepatitis B test while they are employed by the facility, answer Yes.</t>
  </si>
  <si>
    <t>wt-dis-35</t>
  </si>
  <si>
    <t>WT-DIS-21</t>
  </si>
  <si>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</si>
  <si>
    <t>[1],wt-dis-34,Yes</t>
  </si>
  <si>
    <t>[1],wt-dis-34,1</t>
  </si>
  <si>
    <t>wt-dis-36</t>
  </si>
  <si>
    <t>WT-DIS-22</t>
  </si>
  <si>
    <t>Has the facility taken steps to enable workers with HIV/AIDS to retain their work if they were medically able to?</t>
  </si>
  <si>
    <t>Answer Not Applicable means that in the assessment period no workers were affected by HIV / AIDS.</t>
  </si>
  <si>
    <t>wt-dis-37</t>
  </si>
  <si>
    <t>WT-DIS-23</t>
  </si>
  <si>
    <t>Are these steps to help workers with HIV / AIDS in line with legal requirements?</t>
  </si>
  <si>
    <t>Consult applicable legal requirements before answering this question.
If there are no legal requirements, answer No applicable legal requirements.</t>
  </si>
  <si>
    <t>[1],wt-dis-36,Yes</t>
  </si>
  <si>
    <t>[1],wt-dis-36,1</t>
  </si>
  <si>
    <t>wt-dis-38</t>
  </si>
  <si>
    <t>WT-DIS-24</t>
  </si>
  <si>
    <t>Has the facility taken steps to enable workers with infections or illness (other than HIV/AIDS) to retain their work if they were medically able to?</t>
  </si>
  <si>
    <t>Answer Not applicable means that in the assessment period no workers were affected by infections or illnesses (other than HIV/AIDS), e.g. Hepatitis B.</t>
  </si>
  <si>
    <t>wt-dis-39</t>
  </si>
  <si>
    <t>WT-DIS-25</t>
  </si>
  <si>
    <t>Are these steps to help workers with infections or illnesses (other than HIV / AIDS) in line with legal requirements?</t>
  </si>
  <si>
    <t>[1],wt-dis-38,Yes</t>
  </si>
  <si>
    <t>[1],wt-dis-38,1</t>
  </si>
  <si>
    <t>wt-dis-40</t>
  </si>
  <si>
    <t>WT-DIS-26</t>
  </si>
  <si>
    <t>Are facility practices out of compliance with any legal requirements not covered elsewhere regarding Discrimination in Worker Treatment?</t>
  </si>
  <si>
    <t>wt-disc-1</t>
  </si>
  <si>
    <t>Discipline refers to the actions supervisory personnel take to correct behavior that does not meet established company rules. The sub-section below includes questions on disciplinary measures, communication methods, record keeping and appeals process.</t>
  </si>
  <si>
    <t>discp-1</t>
  </si>
  <si>
    <t>WT-DISC-1</t>
  </si>
  <si>
    <t>Measures</t>
  </si>
  <si>
    <t>Are disciplinary measures for workers in line with legal requirements?</t>
  </si>
  <si>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</si>
  <si>
    <t>discp-2</t>
  </si>
  <si>
    <t>WT-DISC-2</t>
  </si>
  <si>
    <t>Communication</t>
  </si>
  <si>
    <t>When a disciplinary action is initiated against a worker, is that worker always informed?</t>
  </si>
  <si>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</si>
  <si>
    <t>discp-3</t>
  </si>
  <si>
    <t>WT-DISC-3</t>
  </si>
  <si>
    <t>Do workers sign all written records of disciplinary actions taken against them?</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</si>
  <si>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</si>
  <si>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discp-4</t>
  </si>
  <si>
    <t>WT-DISC-4</t>
  </si>
  <si>
    <t>Appeal</t>
  </si>
  <si>
    <t>Do workers have the right to respond to and/or appeal any disciplinary decisions without any negative repercussions?</t>
  </si>
  <si>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</si>
  <si>
    <t>discp-5</t>
  </si>
  <si>
    <t>WT-DISC-5</t>
  </si>
  <si>
    <t>Do workers have the right to consult with and be represented either by a trade union or by worker representatives when evaluating and contesting disciplinary decisions?</t>
  </si>
  <si>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</si>
  <si>
    <t>discp-6</t>
  </si>
  <si>
    <t>WT-DISC-6</t>
  </si>
  <si>
    <t>Are written records of disciplinary actions maintained in workers' personnel files?</t>
  </si>
  <si>
    <t>The intent of this question is to understand if facility maintains written records of disciplinary actions in worker files. 
For example if the facility issues written warnings, but does not include at least a physical copy of the written warning in the worker's file, answer No.</t>
  </si>
  <si>
    <t>discp-6--1</t>
  </si>
  <si>
    <t>WT-DISC-7</t>
  </si>
  <si>
    <t>For how many months are records of disciplinary actions maintained in worker personnel files?</t>
  </si>
  <si>
    <t>The intent of this question is to understand how long records of disciplinary actions are maintained. 
In other words, for what amount of time are they maintained within a worker personnel files. As measured in number of months. Please select the most appropriate option.</t>
  </si>
  <si>
    <t>[2],discp-6,Yes</t>
  </si>
  <si>
    <t>[2],discp-6,1</t>
  </si>
  <si>
    <t>wt-disc-2</t>
  </si>
  <si>
    <t>WT-DISC-8</t>
  </si>
  <si>
    <t>Are facility practices out of compliance with any legal requirements not covered elsewhere regarding Discipline?</t>
  </si>
  <si>
    <t>wt-wor-2</t>
  </si>
  <si>
    <t>WT-WOR-1</t>
  </si>
  <si>
    <t>Worker Treatment</t>
  </si>
  <si>
    <t>Court Orders and Similar</t>
  </si>
  <si>
    <t>Has the facility failed to implement any applicable court orders, arbitration awards, conciliation agreements and/or settlements?</t>
  </si>
  <si>
    <t xml:space="preserve">Answer Not Applicable if the facility is not subject to any court orders, arbitration awards, conciliation agreements and settlements. </t>
  </si>
  <si>
    <t>wt-wor-3</t>
  </si>
  <si>
    <t>WT-WOR-2</t>
  </si>
  <si>
    <t>Which of the following has the facility failed to implement? (SELECT all that apply with a "X")</t>
  </si>
  <si>
    <t>[1],wt-wor-2,Yes</t>
  </si>
  <si>
    <t>[1],wt-wor-2,1</t>
  </si>
  <si>
    <t>wt-wor-4x</t>
  </si>
  <si>
    <t>WT-WOR-2-1</t>
  </si>
  <si>
    <t>Court orders</t>
  </si>
  <si>
    <t>Consider only legally binding court orders that are not subject to appeal. Court orders may be issued by courts of general jurisdiction or by specialized labor courts.</t>
  </si>
  <si>
    <t>wt-wor-5x</t>
  </si>
  <si>
    <t>WT-WOR-2-2</t>
  </si>
  <si>
    <t xml:space="preserve">Arbitration awards
</t>
  </si>
  <si>
    <t>Arbitration awards may be issued by an individual arbitrator, a board of arbitrators or an arbitration court (not acting as a court of law), who decide on the outcome of a dispute.</t>
  </si>
  <si>
    <t>wt-wor-6x</t>
  </si>
  <si>
    <t>WT-WOR-2-3</t>
  </si>
  <si>
    <t>Conciliated/mediated agreements</t>
  </si>
  <si>
    <t>During conciliation/mediation, a third party assists the parties to a dispute to negotiate an agreement.</t>
  </si>
  <si>
    <t>wt-wor-7x</t>
  </si>
  <si>
    <t>WT-WOR-2-4</t>
  </si>
  <si>
    <t>Settlements</t>
  </si>
  <si>
    <t>Consider only legally binding settlements.</t>
  </si>
  <si>
    <t>wt-wor-1</t>
  </si>
  <si>
    <t>WT-WOR-3</t>
  </si>
  <si>
    <t>Is the facility in non-compliance with any legal requirements for Discipline, Harassment and Abuse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</si>
  <si>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</si>
  <si>
    <t>wt-fac-1</t>
  </si>
  <si>
    <t>WT-FAC-1</t>
  </si>
  <si>
    <t>wi-sec-1</t>
  </si>
  <si>
    <t>WORKER INVOLVEMENT</t>
  </si>
  <si>
    <t>Section Description: The purpose of the Worker Involvement section is to understand how the facility involves workers in the improvement process within the facility. 
From participation in Freedom of Association to Grievance systems, this section seeks to understand the facility's mechanisms in place to facilitate dialogue and action between management and workers. Social and Labor topics within this section include:
• Freedom of Association and Collective Bargaining 
• Worker Representatives
• Bipartite committee(s)
• Grievance Systems
• Worker Feedback
• Facility Comments</t>
  </si>
  <si>
    <t>wi-foa-1</t>
  </si>
  <si>
    <t>FOA &amp; CB</t>
  </si>
  <si>
    <t>Overall International Labor Standard Compliance Guidance: Freedom of association means the right of workers to join together to create organizations (unions) that represent them. It also applies to employer organizations. Collective bargaining is the process of negotiation between unions and employers, usually on working conditions and terms of employment. Both are fundamental rights, and they are linked together. Without freedom of association, collective bargaining cannot work because the views of the workers cannot be properly represented. Workers themselves must be free to choose how they are to be represented, and employers must not interfere in this process.
Applicable legal standards include the ILO Core Conventions, C87 Freedom of Association and Protection of the Right to Organize Convention, 1948; C98 Right to Organize and Collective Bargaining Convention 1949, which provide the baseline standards for freedom of association and collective bargaining; other conventions in force in the country; applicable legislation; Collective Bargaining Agreements and provisions in employment contracts that exceed legal requirements 
Other relevant ILO documents: C135 Workers' Representatives Convention, 1971: C154 Collective Bargaining Convention, 1981; R143 Workers' Representatives Recommendation, 1971; R163 Collective Bargaining Recommendation, 1981</t>
  </si>
  <si>
    <t>wi-foa-2</t>
  </si>
  <si>
    <t>WI-FOA-1</t>
  </si>
  <si>
    <t>Freedom to Associate</t>
  </si>
  <si>
    <t>Are workers free to form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</si>
  <si>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</si>
  <si>
    <t>wi-foa-3</t>
  </si>
  <si>
    <t>WI-FOA-2</t>
  </si>
  <si>
    <t>Are workers free to join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</si>
  <si>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join organizations of their own choosing without previous authorization, subject only to the rules of the organization concerned.</t>
  </si>
  <si>
    <t>foa-cb-2</t>
  </si>
  <si>
    <t>WI-FOA-3</t>
  </si>
  <si>
    <t>Trade Unions</t>
  </si>
  <si>
    <t>Does the facility have a registered trade union(s) on-site?</t>
  </si>
  <si>
    <t>For the facility to have a trade union(s) on site there needs to be a legally recognized trade union registered by the relevant authorities.</t>
  </si>
  <si>
    <t>foa-cb-2--2</t>
  </si>
  <si>
    <t>WI-FOA-4</t>
  </si>
  <si>
    <t>NUMBER of registered trade unions in the facility:</t>
  </si>
  <si>
    <t>[1],foa-cb-2,Yes</t>
  </si>
  <si>
    <t>[1],foa-cb-2,1</t>
  </si>
  <si>
    <t>foa-cb-2--3</t>
  </si>
  <si>
    <t>WI-FOA-5</t>
  </si>
  <si>
    <t>PERCENTAGE of workers that are trade union members:</t>
  </si>
  <si>
    <t xml:space="preserve">A trade union member is a worker who belongs to a trade union. </t>
  </si>
  <si>
    <t>wi-foa-4</t>
  </si>
  <si>
    <t>WI-FOA-6</t>
  </si>
  <si>
    <t>Name of union with the largest membership:</t>
  </si>
  <si>
    <t>Trade union membership is defined as the total number of workers that belong to a trade union. For
purposes of international comparability, this number excludes, whenever possible, union members who
are not in paid employment (unemployed, retired, etc.).</t>
  </si>
  <si>
    <t>[1],foa-cb-2,Yes,foa-cb-2--2,&gt;0</t>
  </si>
  <si>
    <t>[1],foa-cb-2,1,foa-cb-2--2,[&gt;0]</t>
  </si>
  <si>
    <t>wi-foa-5</t>
  </si>
  <si>
    <t>WI-FOA-7</t>
  </si>
  <si>
    <t>Name of the federation or confederation (or both) with which the largest union at the facility is affiliated, if applicable (please indicate whether it is a federation or a confederation in your response):</t>
  </si>
  <si>
    <t>Federations and confederations are organizations formed by and made up of trade unions.</t>
  </si>
  <si>
    <t>wi-foa-6</t>
  </si>
  <si>
    <t>WI-FOA-8</t>
  </si>
  <si>
    <t>NUMBER of female union members in the union with the largest membership in the facility</t>
  </si>
  <si>
    <t>wi-foa-7</t>
  </si>
  <si>
    <t>WI-FOA-9</t>
  </si>
  <si>
    <t>NUMBER of male union members in the union with the largest membership in the facility</t>
  </si>
  <si>
    <t>wi-foa-8</t>
  </si>
  <si>
    <t>WI-FOA-10</t>
  </si>
  <si>
    <t>NUMBER of female union officials in the union with the largest membership in the facility</t>
  </si>
  <si>
    <t>Facility trade union officials are the representatives for their union at the enterprise.</t>
  </si>
  <si>
    <t>wi-foa-9</t>
  </si>
  <si>
    <t>WI-FOA-11</t>
  </si>
  <si>
    <t>NUMBER of male union officials in the union with the largest membership in the facility</t>
  </si>
  <si>
    <t>wi-foa-10</t>
  </si>
  <si>
    <t>WI-FOA-12</t>
  </si>
  <si>
    <t>Name of union with the 2nd largest membership:</t>
  </si>
  <si>
    <t>[1],foa-cb-2,Yes,foa-cb-2--2,&gt;1</t>
  </si>
  <si>
    <t>[1],foa-cb-2,1,foa-cb-2--2,[&gt;1]</t>
  </si>
  <si>
    <t>wi-foa-11</t>
  </si>
  <si>
    <t>WI-FOA-13</t>
  </si>
  <si>
    <r>
      <t>Name of the federation or confederation</t>
    </r>
    <r>
      <rPr>
        <sz val="11"/>
        <color theme="1"/>
        <rFont val="Calibri"/>
        <family val="2"/>
        <scheme val="minor"/>
      </rPr>
      <t xml:space="preserve"> (or both) with which the 2nd largest union at the facility is affiliated, if applicable (please indicate whether it is a federation or a confederation in your response):</t>
    </r>
  </si>
  <si>
    <t>wi-foa-12</t>
  </si>
  <si>
    <t>WI-FOA-14</t>
  </si>
  <si>
    <t>NUMBER of female union members in the union with the 2nd largest membership in the facility</t>
  </si>
  <si>
    <t>wi-foa-13</t>
  </si>
  <si>
    <t>WI-FOA-15</t>
  </si>
  <si>
    <t>NUMBER of male union members in the union with the 2nd largest membership in the facility</t>
  </si>
  <si>
    <t>wi-foa-14</t>
  </si>
  <si>
    <t>WI-FOA-16</t>
  </si>
  <si>
    <t>NUMBER of female union officials in the union with the 2nd largest membership in the facility</t>
  </si>
  <si>
    <t>wi-foa-15</t>
  </si>
  <si>
    <t>WI-FOA-17</t>
  </si>
  <si>
    <t>NUMBER of male union officials in the union with the 2nd largest membership in the facility</t>
  </si>
  <si>
    <t>wi-foa-16</t>
  </si>
  <si>
    <t>WI-FOA-18</t>
  </si>
  <si>
    <t>Name of union with the 3rd largest membership:</t>
  </si>
  <si>
    <t>[1],foa-cb-2,Yes,foa-cb-2--2,&gt;2</t>
  </si>
  <si>
    <t>[1],foa-cb-2,1,foa-cb-2--2,[&gt;2]</t>
  </si>
  <si>
    <t>wi-foa-17</t>
  </si>
  <si>
    <t>WI-FOA-19</t>
  </si>
  <si>
    <t>Name of the federation or confederation (or both) with which the 3rd largest union at the facility is affiliated, if applicable (please indicate whether it is a federation or a confederation in your response):</t>
  </si>
  <si>
    <t>wi-foa-18</t>
  </si>
  <si>
    <t>WI-FOA-20</t>
  </si>
  <si>
    <t>NUMBER of female union members in the union with the 3rd largest membership in the facility</t>
  </si>
  <si>
    <t>wi-foa-19</t>
  </si>
  <si>
    <t>WI-FOA-21</t>
  </si>
  <si>
    <t>NUMBER of male union members in the union with the 3rd largest membership in the facility</t>
  </si>
  <si>
    <t>wi-foa-20</t>
  </si>
  <si>
    <t>WI-FOA-22</t>
  </si>
  <si>
    <t>NUMBER of female union officials in the union with the 3rd largest membership in the facility</t>
  </si>
  <si>
    <t>wi-foa-21</t>
  </si>
  <si>
    <t>WI-FOA-23</t>
  </si>
  <si>
    <t>NUMBER of male union officials in the union with the 3rd largest membership in the facility</t>
  </si>
  <si>
    <t>wi-foa-22</t>
  </si>
  <si>
    <t>WI-FOA-24</t>
  </si>
  <si>
    <t>Name of union with the 4th largest membership:</t>
  </si>
  <si>
    <t>[1],foa-cb-2,Yes,foa-cb-2--2,&gt;3</t>
  </si>
  <si>
    <t>[1],foa-cb-2,1,foa-cb-2--2,[&gt;3]</t>
  </si>
  <si>
    <t>wi-foa-23</t>
  </si>
  <si>
    <t>WI-FOA-25</t>
  </si>
  <si>
    <t>Name of the federation or confederation (or both) with which the 4th largest union at the facility is affiliated, if applicable (please indicate whether it is a federation or a confederation in your response):</t>
  </si>
  <si>
    <t>wi-foa-24</t>
  </si>
  <si>
    <t>WI-FOA-26</t>
  </si>
  <si>
    <t>NUMBER of female union members in the union with the 4th largest membership in the facility</t>
  </si>
  <si>
    <t>wi-foa-25</t>
  </si>
  <si>
    <t>WI-FOA-27</t>
  </si>
  <si>
    <t>NUMBER of male union members in the union with the 4th largest membership in the facility</t>
  </si>
  <si>
    <t>wi-foa-26</t>
  </si>
  <si>
    <t>WI-FOA-28</t>
  </si>
  <si>
    <t>NUMBER of female union officials in the union with the 4th largest membership in the facility</t>
  </si>
  <si>
    <t>wi-foa-27</t>
  </si>
  <si>
    <t>WI-FOA-29</t>
  </si>
  <si>
    <t>NUMBER of male union officials in the union with the 4th largest membership in the facility</t>
  </si>
  <si>
    <t>wi-foa-28</t>
  </si>
  <si>
    <t>WI-FOA-30</t>
  </si>
  <si>
    <t>Name of union with the 5th largest membership:</t>
  </si>
  <si>
    <t>[1],foa-cb-2,Yes,foa-cb-2--2,&gt;4</t>
  </si>
  <si>
    <t>[1],foa-cb-2,1,foa-cb-2--2,[&gt;4]</t>
  </si>
  <si>
    <t>wi-foa-29</t>
  </si>
  <si>
    <t>WI-FOA-31</t>
  </si>
  <si>
    <t>Name of the federation or confederation (or both) with which the 5th largest union at the facility is affiliated, if applicable (please indicate whether it is a federation or a confederation in your response):</t>
  </si>
  <si>
    <t>wi-foa-30</t>
  </si>
  <si>
    <t>WI-FOA-32</t>
  </si>
  <si>
    <t>NUMBER of female union members in the union with the 5th largest membership in the facility</t>
  </si>
  <si>
    <t>wi-foa-31</t>
  </si>
  <si>
    <t>WI-FOA-33</t>
  </si>
  <si>
    <t>NUMBER of male union members in the union with the 5th largest membership in the facility</t>
  </si>
  <si>
    <t>wi-foa-32</t>
  </si>
  <si>
    <t>WI-FOA-34</t>
  </si>
  <si>
    <t>NUMBER of female union officials in the union with the 5th largest membership in the facility</t>
  </si>
  <si>
    <t>wi-foa-33</t>
  </si>
  <si>
    <t>WI-FOA-35</t>
  </si>
  <si>
    <t>NUMBER of male union officials in the union with the 5th largest membership in the facility</t>
  </si>
  <si>
    <t>foa-cb-2--4</t>
  </si>
  <si>
    <t>WI-FOA-36</t>
  </si>
  <si>
    <t>For each additional active trade union that is smaller than the 5th largest unions in the facility, provide:
• name of the union
• name of the federation or confederation with which the union is affiliated, if applicable
• number of female union members
• number of male union members
• number of female union officials 
• number of male union officials</t>
  </si>
  <si>
    <t>[1],foa-cb-2,Yes,foa-cb-2--2,&gt;5</t>
  </si>
  <si>
    <t>[1],foa-cb-2,1,foa-cb-2--2,[&gt;5]</t>
  </si>
  <si>
    <t>foa-cb-2--5</t>
  </si>
  <si>
    <t>WI-FOA-37</t>
  </si>
  <si>
    <t>Can the trade union(s) freely form and join federations and confederations of their choice without interference?</t>
  </si>
  <si>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</si>
  <si>
    <t>foa-cb-2--6</t>
  </si>
  <si>
    <t>WI-FOA-38</t>
  </si>
  <si>
    <t>Does the facility require workers to join a trade union?</t>
  </si>
  <si>
    <r>
      <t xml:space="preserve">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t>
    </r>
    <r>
      <rPr>
        <sz val="11"/>
        <rFont val="Calibri"/>
        <family val="2"/>
        <scheme val="minor"/>
      </rPr>
      <t>If applicable legal standards do not permit union security clauses then workers may not be forced to join a union.</t>
    </r>
    <r>
      <rPr>
        <sz val="11"/>
        <color theme="1"/>
        <rFont val="Calibri"/>
        <family val="2"/>
        <scheme val="minor"/>
      </rPr>
      <t xml:space="preserve">
</t>
    </r>
    <r>
      <rPr>
        <sz val="11"/>
        <rFont val="Calibri"/>
        <family val="2"/>
        <scheme val="minor"/>
      </rPr>
      <t xml:space="preserve">If national law permits union security clauses: </t>
    </r>
    <r>
      <rPr>
        <sz val="11"/>
        <color theme="1"/>
        <rFont val="Calibri"/>
        <family val="2"/>
        <scheme val="minor"/>
      </rPr>
      <t>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r>
  </si>
  <si>
    <t>foa-cb-3</t>
  </si>
  <si>
    <t>WI-FOA-39</t>
  </si>
  <si>
    <t>Trade Union Operations</t>
  </si>
  <si>
    <t>Do trade union representatives have access to workers in the workplace?</t>
  </si>
  <si>
    <t>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</si>
  <si>
    <t>foa-cb-3--1</t>
  </si>
  <si>
    <t>WI-FOA-40</t>
  </si>
  <si>
    <t>Does the facility deduct trade union dues from wages in line with legal requirements?</t>
  </si>
  <si>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</si>
  <si>
    <t>foa-cb-3--5</t>
  </si>
  <si>
    <t>WI-FOA-41</t>
  </si>
  <si>
    <t>Is the facility's practice around financial or other support of the union in line with legal requirements?</t>
  </si>
  <si>
    <t>foa-cb-3--6</t>
  </si>
  <si>
    <t>WI-FOA-42</t>
  </si>
  <si>
    <t>Does facility management regularly meet with trade unions to proactively address issues of worker concern?</t>
  </si>
  <si>
    <t>Regular meetings provide opportunity to have a pre-defined schedule and for trade unions to request additional meetings addressing specific issues or matters of urgency.</t>
  </si>
  <si>
    <t>foa-cb-3--7</t>
  </si>
  <si>
    <t>WI-FOA-43</t>
  </si>
  <si>
    <t>Is the facility consulting with trade unions in line with legal requirements?</t>
  </si>
  <si>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</si>
  <si>
    <t>wi-foa-34</t>
  </si>
  <si>
    <t>WI-FOA-44</t>
  </si>
  <si>
    <t>Are legally required mechanisms for dialogue between the employer and the union(s) in place and functioning in line with legal requirements?</t>
  </si>
  <si>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</si>
  <si>
    <t>foa-cb-3--9</t>
  </si>
  <si>
    <t>WI-FOA-45</t>
  </si>
  <si>
    <t>Are workers provided with a private meeting space at the workplace in line with legal requirements?</t>
  </si>
  <si>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</si>
  <si>
    <t>wi-foa-35</t>
  </si>
  <si>
    <t>WI-FOA-46</t>
  </si>
  <si>
    <t>Does the employer allow workers to carry out trade union activities in accordance with applicable legal requirements?</t>
  </si>
  <si>
    <t>foa-cb-4</t>
  </si>
  <si>
    <t>WI-FOA-47</t>
  </si>
  <si>
    <t>Interference and Discrimination</t>
  </si>
  <si>
    <t>Are workers and workers' representatives free to meet without the presence of management?</t>
  </si>
  <si>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</si>
  <si>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foa-cb-4--1</t>
  </si>
  <si>
    <t>WI-FOA-48</t>
  </si>
  <si>
    <t>Does the facility treat all trade unions equally, or as stipulated by applicable legal requirements?</t>
  </si>
  <si>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</si>
  <si>
    <t>foa-cb-4--3</t>
  </si>
  <si>
    <t>WI-FOA-49</t>
  </si>
  <si>
    <t>Has the facility management tried to control, manipulate or interfere with any of the unions in the facility?</t>
  </si>
  <si>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</si>
  <si>
    <t>foa-cb-4--5</t>
  </si>
  <si>
    <t>WI-FOA-50</t>
  </si>
  <si>
    <t>Is a job applicant's current or previous trade union membership or trade union activities a factor during the hiring process?</t>
  </si>
  <si>
    <t>wi-foa-36</t>
  </si>
  <si>
    <t>WI-FOA-51</t>
  </si>
  <si>
    <t>Has the facility engaged in any of these actions due to a worker's trade union membership or activities? (SELECT all that apply with a "X")</t>
  </si>
  <si>
    <t>foa-cb-4--7-1x</t>
  </si>
  <si>
    <t>WI-FOA-51-1</t>
  </si>
  <si>
    <t>Threatened intimidated, or harassed</t>
  </si>
  <si>
    <t>For example, the facility may threaten to terminate (i.e. fire) workers for their trade union activities.</t>
  </si>
  <si>
    <t>foa-cb-4--7-2x</t>
  </si>
  <si>
    <t>WI-FOA-51-2</t>
  </si>
  <si>
    <t>Punished</t>
  </si>
  <si>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</si>
  <si>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foa-cb-4--7-3x</t>
  </si>
  <si>
    <t>WI-FOA-51-3</t>
  </si>
  <si>
    <t>Terminated workers or did not renew their contract</t>
  </si>
  <si>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</si>
  <si>
    <t>foa-cb-4--7-5x</t>
  </si>
  <si>
    <t>WI-FOA-51-4</t>
  </si>
  <si>
    <t>wi-foa-37</t>
  </si>
  <si>
    <t>WI-FOA-52</t>
  </si>
  <si>
    <t>Were terminations of trade union official(s) (if any) in line with applicable legal requirements?</t>
  </si>
  <si>
    <t>Consult applicable legal requirements before answering this question. 
If trade union officials were terminated, but there are no applicable legal requirements, answer No applicable legal requirements. 
If no trade union officials were terminated, answer Not applicable.</t>
  </si>
  <si>
    <t>wi-foa-38</t>
  </si>
  <si>
    <t>WI-FOA-53</t>
  </si>
  <si>
    <t>Collective Bargaining</t>
  </si>
  <si>
    <t>Does the facility refuse to bargain collectively or refuse to bargain in good faith with the union, worker representatives, union federations or confederations?</t>
  </si>
  <si>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</si>
  <si>
    <t>wi-foa-39</t>
  </si>
  <si>
    <t>WI-FOA-54</t>
  </si>
  <si>
    <t>Non-Union Representative</t>
  </si>
  <si>
    <t>If the facility has no trade union, are workers free to choose their non-union representatives?</t>
  </si>
  <si>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</si>
  <si>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[2],foa-cb-2,No</t>
  </si>
  <si>
    <t>[2],foa-cb-2,2</t>
  </si>
  <si>
    <t>wi-wor-1</t>
  </si>
  <si>
    <t>Workplace Cooperation</t>
  </si>
  <si>
    <t>Beyond the consultations, dialogue and collective bargaining engaged in between trade unions and employers, other measures may be put in place to promote consultation and co-operation between employers and workers. For example, workers may elect (non-union) representatives to engage in dialogue with the employer, and/or facilities may establish bipartite committees, which include both workers' representatives (union or non-union) and employer representatives. Some jurisdictions legally require these types of measures.
The questions in this section look at different types of measures to promote workplace cooperation.</t>
  </si>
  <si>
    <t>wi-wor-2</t>
  </si>
  <si>
    <t>WI-WOR-1</t>
  </si>
  <si>
    <t>Workers' Representatives</t>
  </si>
  <si>
    <t>Are legally required workers' representatives (if any) elected and functioning in line with legal requirements?</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</si>
  <si>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</si>
  <si>
    <t>erg-2--1</t>
  </si>
  <si>
    <t>WI-WOR-2</t>
  </si>
  <si>
    <t>Has the facility threatened, intimidated, harassed, punished, terminated or not renewed worker contracts due to their worker representative role or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</si>
  <si>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</si>
  <si>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wi-wor-3</t>
  </si>
  <si>
    <t>WI-WOR-3</t>
  </si>
  <si>
    <t>Bipartite Committee(s)</t>
  </si>
  <si>
    <t>Are there any legally required bipartite committee(s) in place at the facility?</t>
  </si>
  <si>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(either because there are no laws, or because the law does not apply to the facility, e.g., because there is a trade union at the facility), answer No applicable legal requirements.</t>
  </si>
  <si>
    <t>wi-wor-4</t>
  </si>
  <si>
    <t>WI-WOR-4</t>
  </si>
  <si>
    <t>Are bipartite committee(s) established and functioning in line with legal requirements?</t>
  </si>
  <si>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</si>
  <si>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[1],wi-wor-3,Yes</t>
  </si>
  <si>
    <t>[1],wi-wor-3,1</t>
  </si>
  <si>
    <t>wi-wor-5</t>
  </si>
  <si>
    <t>WI-WOR-5</t>
  </si>
  <si>
    <t>How many members are in the bipartite committee?</t>
  </si>
  <si>
    <t>If there are multiple legally required bipartite committees, include information on the committee that is in place to support social dialogue in the facility. Otherwise, include information on the largest committee.</t>
  </si>
  <si>
    <t>wi-wor-6</t>
  </si>
  <si>
    <t>WI-WOR-6</t>
  </si>
  <si>
    <t>How many female members are in the bipartite committee?</t>
  </si>
  <si>
    <t>wi-wor-7</t>
  </si>
  <si>
    <t>WI-WOR-7</t>
  </si>
  <si>
    <t>How many foreign migrant workers are in the bipartite committee?</t>
  </si>
  <si>
    <t>[1],wi-wor-3,Yes,fp-ed-8,&gt;0</t>
  </si>
  <si>
    <t>[1],wi-wor-3,1,fp-ed-8,[&gt;0]</t>
  </si>
  <si>
    <t>wi-wor-8</t>
  </si>
  <si>
    <t>WI-WOR-8</t>
  </si>
  <si>
    <t>How many employer members are in the bipartite committee?</t>
  </si>
  <si>
    <t>wi-wor-9</t>
  </si>
  <si>
    <t>WI-WOR-9</t>
  </si>
  <si>
    <t>How many worker members are in the bipartite committee?</t>
  </si>
  <si>
    <t>wi-wor-10</t>
  </si>
  <si>
    <t>WI-WOR-10</t>
  </si>
  <si>
    <t>How many union representatives are in the bipartite committee?</t>
  </si>
  <si>
    <t>wi-wor-11</t>
  </si>
  <si>
    <t>WI-WOR-11</t>
  </si>
  <si>
    <t>Does the facility observe any of the following practices related to the bipartite committee? (SELECT all that apply with a "X")</t>
  </si>
  <si>
    <t>wi-wor-12x</t>
  </si>
  <si>
    <t>WI-WOR-11-1</t>
  </si>
  <si>
    <t>Bipartite committee meetings are held on a monthly basis</t>
  </si>
  <si>
    <t>wi-wor-13x</t>
  </si>
  <si>
    <t>WI-WOR-11-2</t>
  </si>
  <si>
    <t>Bipartite committee meetings are held at least quarterly</t>
  </si>
  <si>
    <t>If meetings are held once a month select "Bipartite committee meetings are held on a monthly basis". If meetings are held less frequently but still at minimum once in 3 months, then select this option.</t>
  </si>
  <si>
    <t>wi-wor-14x</t>
  </si>
  <si>
    <t>WI-WOR-11-3</t>
  </si>
  <si>
    <t>Bipartite committee meeting minutes are shared with the workforce</t>
  </si>
  <si>
    <t>wi-wor-15x</t>
  </si>
  <si>
    <t>WI-WOR-11-4</t>
  </si>
  <si>
    <t>Bipartite committee meeting action items are tracked</t>
  </si>
  <si>
    <t>wi-wor-16x</t>
  </si>
  <si>
    <t>WI-WOR-11-5</t>
  </si>
  <si>
    <t>Bipartite committee communicates complaints and problems shared by workers to upper management</t>
  </si>
  <si>
    <t>wi-wor-17x</t>
  </si>
  <si>
    <t>WI-WOR-11-6</t>
  </si>
  <si>
    <t>wi-wor-19</t>
  </si>
  <si>
    <t>WI-WOR-12</t>
  </si>
  <si>
    <t>Welfare Officer</t>
  </si>
  <si>
    <t>Bangladesh: Does the facility have legally required qualified welfare officer/s?</t>
  </si>
  <si>
    <t xml:space="preserve">This question is specific to Bangladesh only. Please consult the Law Overlay for more information on applicable legal requirements. 
Answer Not Applicable means that facility does not have to have a welfare officer due to its specific facility circumstances. </t>
  </si>
  <si>
    <t>wi-wor-18</t>
  </si>
  <si>
    <t>WI-WOR-13</t>
  </si>
  <si>
    <t>Are facility practices out of compliance with any legal requirements not covered elsewhere regarding Workplace Cooperation, Grievances and Disputes?</t>
  </si>
  <si>
    <t>foa-cb-6</t>
  </si>
  <si>
    <t>WI-FOA-55</t>
  </si>
  <si>
    <t>Collective Bargaining Agreement</t>
  </si>
  <si>
    <t xml:space="preserve">How many Collective Bargaining Agreements (CBAs) have there been in effect at the facility during the assessment timeframe? </t>
  </si>
  <si>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</si>
  <si>
    <t>wi-foa-40</t>
  </si>
  <si>
    <t>WI-FOA-56</t>
  </si>
  <si>
    <t>Parties to the CBA that covers the greatest number of workers in the workplace:</t>
  </si>
  <si>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</si>
  <si>
    <t>[1],foa-cb-6,&gt;0</t>
  </si>
  <si>
    <t>[1],foa-cb-6,[&gt;0]</t>
  </si>
  <si>
    <t>wi-foa-41</t>
  </si>
  <si>
    <t>WI-FOA-57</t>
  </si>
  <si>
    <t>PERCENTAGE of workforce covered by the CBA that covers the greatest number of workers in the workplace:</t>
  </si>
  <si>
    <t>If more than one CBA covers the same (greatest) number of workers, indicate the percentage of workforce covered by the CBA with the longest duration first here, and use the next set of questions for the other CBA.</t>
  </si>
  <si>
    <t>wi-foa-42</t>
  </si>
  <si>
    <t>WI-FOA-58</t>
  </si>
  <si>
    <t>Duration of the CBA that covers the greatest number of workers in the workplace (provide NUMBER value for duration in months):</t>
  </si>
  <si>
    <t>If more than one CBA covers the same (greatest) number of workers, indicate the duration of the CBA with the longest duration first here, and use the next set of questions for the other CBA.</t>
  </si>
  <si>
    <t>wi-foa-43</t>
  </si>
  <si>
    <t>WI-FOA-59</t>
  </si>
  <si>
    <t>Overview of the issues covered in the CBA that covers the greatest number of workers in the workplace:</t>
  </si>
  <si>
    <t>If more than one CBA covers the same (greatest) number of workers, indicate the issues covered under the CBA with the longest duration first here, and use the next set of questions for the other CBA.</t>
  </si>
  <si>
    <t>wi-foa-44</t>
  </si>
  <si>
    <t>WI-FOA-60</t>
  </si>
  <si>
    <t>Parties to the CBA that covers the 2nd greatest number of workers in the workplace:</t>
  </si>
  <si>
    <t>[1],foa-cb-6,&gt;1</t>
  </si>
  <si>
    <t>[1],foa-cb-6,[&gt;1]</t>
  </si>
  <si>
    <t>wi-foa-45</t>
  </si>
  <si>
    <t>WI-FOA-61</t>
  </si>
  <si>
    <t>PERCENTAGE of workforce covered by the CBA that covers the 2nd greatest number of workers in the workplace:</t>
  </si>
  <si>
    <t>wi-foa-46</t>
  </si>
  <si>
    <t>WI-FOA-62</t>
  </si>
  <si>
    <t>Duration of the CBA that covers the 2nd greatest number of workers in the workplace (provide NUMBER value for duration in months):</t>
  </si>
  <si>
    <t>wi-foa-47</t>
  </si>
  <si>
    <t>WI-FOA-63</t>
  </si>
  <si>
    <t>Overview of the issues covered in the CBA that covers the greatest 2nd number of workers in the workplace:</t>
  </si>
  <si>
    <t>wi-foa-48</t>
  </si>
  <si>
    <t>WI-FOA-64</t>
  </si>
  <si>
    <t>Parties to the CBA that covers the 3rd greatest number of workers in the workplace:</t>
  </si>
  <si>
    <t>[1],foa-cb-6,&gt;2</t>
  </si>
  <si>
    <t>[1],foa-cb-6,[&gt;2]</t>
  </si>
  <si>
    <t>wi-foa-49</t>
  </si>
  <si>
    <t>WI-FOA-65</t>
  </si>
  <si>
    <t>PERCENTAGE of workforce covered by the CBA that covers the 3rd greatest number of workers in the workplace:</t>
  </si>
  <si>
    <t>wi-foa-50</t>
  </si>
  <si>
    <t>WI-FOA-66</t>
  </si>
  <si>
    <t>Duration of the CBA that covers the 3rd greatest number of workers in the workplace (provide NUMBER value for duration in months):</t>
  </si>
  <si>
    <t>wi-foa-51</t>
  </si>
  <si>
    <t>WI-FOA-67</t>
  </si>
  <si>
    <t>Overview of the issues covered in the CBA that covers the greatest 3rd number of workers in the workplace:</t>
  </si>
  <si>
    <t>wi-foa-52</t>
  </si>
  <si>
    <t>WI-FOA-68</t>
  </si>
  <si>
    <t>For each additional Collective Bargaining Agreement (CBA) not covered above indicate:
• the parties to the CBA
• the % of the workforce covered by the CBA
• the duration of the CBA (provide NUMBER value for duration in months)
• an overview of the issues covered in the CBA</t>
  </si>
  <si>
    <t>[1],foa-cb-6,&gt;3</t>
  </si>
  <si>
    <t>[1],foa-cb-6,[&gt;3]</t>
  </si>
  <si>
    <t>foa-cb-6--2</t>
  </si>
  <si>
    <t>WI-FOA-69</t>
  </si>
  <si>
    <t>Are provisions within the Collective Bargaining Agreements (CBA) at least as favorable for workers as applicable legislation?</t>
  </si>
  <si>
    <t>CBA provisions must be at least as favorable for workers as applicable legislation (for example the CBA wage cannot be lower than the legal minimum wage).</t>
  </si>
  <si>
    <t>wi-foa-53</t>
  </si>
  <si>
    <t>WI-FOA-70</t>
  </si>
  <si>
    <t>Has the facility failed to implement any of the provisions in the CBAs?</t>
  </si>
  <si>
    <t xml:space="preserve">If the facility is implementing all provisions in the CBAs, answer No. </t>
  </si>
  <si>
    <t>wi-foa-54</t>
  </si>
  <si>
    <t>WI-FOA-71</t>
  </si>
  <si>
    <t>Does the facility inform all workers about CBAs and provide copies in line with legal requirements?</t>
  </si>
  <si>
    <t>wi-foa-60</t>
  </si>
  <si>
    <t>WI-FOA-72</t>
  </si>
  <si>
    <t>Has the collective agreement in force been approved by more than 50% of workers covered, as legally required?</t>
  </si>
  <si>
    <t>[1],fp-bi-7,Vietnam,foa-cb-6,&gt;0</t>
  </si>
  <si>
    <t>[1],fp-bi-7,199,foa-cb-6,[&gt;0]</t>
  </si>
  <si>
    <t>wi-foa-55</t>
  </si>
  <si>
    <t>WI-FOA-73</t>
  </si>
  <si>
    <t>Industrial Action</t>
  </si>
  <si>
    <t>Has the facility ever tried to prevent any workers from participating in a strike?</t>
  </si>
  <si>
    <r>
      <t xml:space="preserve">Workers have the right to strike. </t>
    </r>
    <r>
      <rPr>
        <sz val="11"/>
        <rFont val="Calibri"/>
        <family val="2"/>
        <scheme val="minor"/>
      </rPr>
      <t>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r>
  </si>
  <si>
    <t>foa-cb-7--1</t>
  </si>
  <si>
    <t>WI-FOA-74</t>
  </si>
  <si>
    <t>How many industrial actions/strikes have occurred?</t>
  </si>
  <si>
    <t>A strike is any form of collective action by workers arising out of a labor dispute in which working time is lost. It can include complete work stoppages, sit-ins, working to rule, go-slows and overtime bans</t>
  </si>
  <si>
    <t>wi-foa-56</t>
  </si>
  <si>
    <t>WI-FOA-75</t>
  </si>
  <si>
    <t>How many total days were workers on strike (for all strikes during the assessment period):</t>
  </si>
  <si>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</si>
  <si>
    <t>[1],foa-cb-7--1,&gt;0</t>
  </si>
  <si>
    <t>[1],foa-cb-7--1,[&gt;0]</t>
  </si>
  <si>
    <t>wi-foa-57</t>
  </si>
  <si>
    <t>WI-FOA-76</t>
  </si>
  <si>
    <t>How many total person days were workers on strike (for all strikes during the assessment period):</t>
  </si>
  <si>
    <t>Person days = Number of workers on strike x number of days on strike 
(calculated separately for each strike and then added together for all strikes during the reporting period)</t>
  </si>
  <si>
    <t>foa-cb-7--1-f</t>
  </si>
  <si>
    <t>WI-FOA-76.1</t>
  </si>
  <si>
    <t>For each strike, indicate:
● dates of the strike
● why workers went on strike 
● whether the strike complied with legal requirements, and if not, which requirements were not complied with (consult applicable legal requirements)
● whether the strike resulted in violence</t>
  </si>
  <si>
    <t>wi-foa-58</t>
  </si>
  <si>
    <t>WI-FOA-77</t>
  </si>
  <si>
    <t>Did any of the following occur during or after industrial actions/strikes? (SELECT all that apply with a "X")</t>
  </si>
  <si>
    <t>foa-cb-7--2-1x</t>
  </si>
  <si>
    <t>WI-FOA-77-1</t>
  </si>
  <si>
    <t>New workers were hired to replace striking workers during industrial actions/strikes</t>
  </si>
  <si>
    <t>foa-cb-7--2-2x</t>
  </si>
  <si>
    <t>WI-FOA-77-2</t>
  </si>
  <si>
    <t>Workers were punished for participating in industrial actions/strikes</t>
  </si>
  <si>
    <t>foa-cb-7--2-3x</t>
  </si>
  <si>
    <t>WI-FOA-77-3</t>
  </si>
  <si>
    <t>Security guards, the police, or armed forces were called by the facility to break up the industrial actions/strikes or arrest participating workers</t>
  </si>
  <si>
    <t>foa-cb-7--2-4x</t>
  </si>
  <si>
    <t>WI-FOA-77-4</t>
  </si>
  <si>
    <t>wi-foa-59</t>
  </si>
  <si>
    <t>WI-FOA-78</t>
  </si>
  <si>
    <t>Are facility practices out of compliance with any legal requirements not covered elsewhere regarding Freedom of Association and Collective Bargaining?</t>
  </si>
  <si>
    <t>wi-gri-1</t>
  </si>
  <si>
    <t>Grievance Systems</t>
  </si>
  <si>
    <t>Grievance systems provide channels for workers to express their concerns, comments, recommendations, reports or complaints concerning the workplace, and seek redress of their grievances through a complaint management system. These systems should be confidential, unbiased, quick, and non-retaliatory. Grievance systems aim to address complaints quickly and systematically, and to build mutual trust and confidence.</t>
  </si>
  <si>
    <t>These systems should be easily accessible, confidential, unbiased, quick, and non-retaliatory. Grievance systems aim to address complaints quickly and systematically, and to build mutual trust and confidence.</t>
  </si>
  <si>
    <t>gr-1</t>
  </si>
  <si>
    <t>WI-GRI-1</t>
  </si>
  <si>
    <t>System</t>
  </si>
  <si>
    <t>Does the facility have established grievance handling and dispute resolution procedures?</t>
  </si>
  <si>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</si>
  <si>
    <t>wi-gri-2f</t>
  </si>
  <si>
    <t>WI-GRI-1.1</t>
  </si>
  <si>
    <t>If yes, please describe how workers are able to submit grievances:</t>
  </si>
  <si>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</si>
  <si>
    <t>[2],gr-1,Yes</t>
  </si>
  <si>
    <t>[2],gr-1,1</t>
  </si>
  <si>
    <t>wi-gri-3</t>
  </si>
  <si>
    <t>WI-GRI-2</t>
  </si>
  <si>
    <t>Are grievance handling and dispute resolution procedures accessible in different languages? (SELECT all that apply with a "X")</t>
  </si>
  <si>
    <t>gr-1--2-1x</t>
  </si>
  <si>
    <t>WI-GRI-2-1</t>
  </si>
  <si>
    <t>Grievance handling and dispute resolution procedures are accessible in all languages spoken at the facility</t>
  </si>
  <si>
    <t>gr-1--2-2x</t>
  </si>
  <si>
    <t>WI-GRI-2-2</t>
  </si>
  <si>
    <t>Grievance handling and dispute resolution procedures are accessible in some languages spoken at the facility, but not all</t>
  </si>
  <si>
    <t>gr-1--2-2f</t>
  </si>
  <si>
    <t>WI-GRI-2.1</t>
  </si>
  <si>
    <t>Please describe which languages are not available in grievance handling and dispute resolution procedures:</t>
  </si>
  <si>
    <t>[2],gr-1--2-2x</t>
  </si>
  <si>
    <t>gr-1--3</t>
  </si>
  <si>
    <t>WI-GRI-3</t>
  </si>
  <si>
    <r>
      <t xml:space="preserve">Was the grievance mechanism developed through social dialogue between </t>
    </r>
    <r>
      <rPr>
        <sz val="11"/>
        <color theme="1"/>
        <rFont val="Calibri"/>
        <family val="2"/>
        <scheme val="minor"/>
      </rPr>
      <t>both male and female workers, unions and/or worker representative structures and managers?</t>
    </r>
  </si>
  <si>
    <t>The intent of this question is to determine if the development of the grievance mechanism included input from all relevant stakeholders to help promote a fair and equitable grievance process</t>
  </si>
  <si>
    <t>gr-1--4</t>
  </si>
  <si>
    <t>WI-GRI-4</t>
  </si>
  <si>
    <t>Are workers aware of the processes in place for grievance handling and dispute resolution?</t>
  </si>
  <si>
    <t>The intent of this question is to determine if all workers including women and migrant workers, are made aware of, and have access to, established processes for grievance handling and dispute resolution.</t>
  </si>
  <si>
    <t>gr-2</t>
  </si>
  <si>
    <t>WI-GRI-5</t>
  </si>
  <si>
    <t>External Assistance</t>
  </si>
  <si>
    <t>Do workers have access to external contacts outside of management that aid in resolving complaints, grievances, harassment or abuse cases?</t>
  </si>
  <si>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</si>
  <si>
    <t>wi-gri-4</t>
  </si>
  <si>
    <t>WI-GRI-6</t>
  </si>
  <si>
    <t>If yes, please confirm which type(s) of contact(s) workers have access to (SELECT all that apply with a "X")</t>
  </si>
  <si>
    <t>[2],gr-2,Yes</t>
  </si>
  <si>
    <t>[2],gr-2,1</t>
  </si>
  <si>
    <t>gr-2--1-1x</t>
  </si>
  <si>
    <t>WI-GRI-6-1</t>
  </si>
  <si>
    <t>Non-government organizations (NGOs) / Women’s groups</t>
  </si>
  <si>
    <t>gr-2--1-2x</t>
  </si>
  <si>
    <t>WI-GRI-6-2</t>
  </si>
  <si>
    <t>Health clinics</t>
  </si>
  <si>
    <t>gr-2--1-3x</t>
  </si>
  <si>
    <t>WI-GRI-6-3</t>
  </si>
  <si>
    <t>Respected community member(s)</t>
  </si>
  <si>
    <t>gr-2--1-4x</t>
  </si>
  <si>
    <t>WI-GRI-6-4</t>
  </si>
  <si>
    <t>Local brand representatives</t>
  </si>
  <si>
    <t>gr-2--1-5x</t>
  </si>
  <si>
    <t>WI-GRI-6-5</t>
  </si>
  <si>
    <t>Union representatives</t>
  </si>
  <si>
    <t>gr-2--1-6x</t>
  </si>
  <si>
    <t>WI-GRI-6-6</t>
  </si>
  <si>
    <t>Worker representatives</t>
  </si>
  <si>
    <t>wi-gri-5x</t>
  </si>
  <si>
    <t>WI-GRI-6-7</t>
  </si>
  <si>
    <t>Local law enforcement or government agency</t>
  </si>
  <si>
    <t>wi-gri-6x</t>
  </si>
  <si>
    <t>WI-GRI-6-8</t>
  </si>
  <si>
    <t xml:space="preserve">Legal services </t>
  </si>
  <si>
    <t>gr-2--1-7x</t>
  </si>
  <si>
    <t>WI-GRI-6-9</t>
  </si>
  <si>
    <t>gr-2--1-7f</t>
  </si>
  <si>
    <t>WI-GRI-6.1</t>
  </si>
  <si>
    <t>[2],gr-2--1-7x</t>
  </si>
  <si>
    <t>wi-gri-7</t>
  </si>
  <si>
    <t>WI-GRI-7</t>
  </si>
  <si>
    <t>Settlement</t>
  </si>
  <si>
    <t>How are complaints and grievances settled? (SELECT all that apply with a "X")</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</si>
  <si>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</si>
  <si>
    <t>gr-3-1x</t>
  </si>
  <si>
    <t>WI-GRI-7-1</t>
  </si>
  <si>
    <t>Settled directly between the worker and their immediate supervisor</t>
  </si>
  <si>
    <t>gr-3-2x</t>
  </si>
  <si>
    <t>WI-GRI-7-2</t>
  </si>
  <si>
    <r>
      <t xml:space="preserve">Settled with the assistance of additional stakeholders/departments (i.e. the </t>
    </r>
    <r>
      <rPr>
        <sz val="11"/>
        <rFont val="Calibri"/>
        <family val="2"/>
        <scheme val="minor"/>
      </rPr>
      <t>Human Resources (HR)</t>
    </r>
    <r>
      <rPr>
        <sz val="11"/>
        <color theme="1"/>
        <rFont val="Calibri"/>
        <family val="2"/>
        <scheme val="minor"/>
      </rPr>
      <t xml:space="preserve"> department, Unions, Worker Representative, etc.)</t>
    </r>
  </si>
  <si>
    <t>gr-3-2f</t>
  </si>
  <si>
    <t>WI-GRI-7.1</t>
  </si>
  <si>
    <t>Please describe which stakeholders/departments assist with the settlement:</t>
  </si>
  <si>
    <t>[2],gr-3-2x</t>
  </si>
  <si>
    <t>gr-3-3x</t>
  </si>
  <si>
    <t>WI-GRI-7-3</t>
  </si>
  <si>
    <t>There are options for senior management review if direct settlement with the supervisor or additional stakeholders/departments has failed</t>
  </si>
  <si>
    <t>gr-3-4x</t>
  </si>
  <si>
    <t>WI-GRI-7-4</t>
  </si>
  <si>
    <t>Workers have the right to respond to and/or appeal the settlement</t>
  </si>
  <si>
    <t>gr-3-5x</t>
  </si>
  <si>
    <t>WI-GRI-7-5</t>
  </si>
  <si>
    <t>wi-gri-8</t>
  </si>
  <si>
    <t>WI-GRI-8</t>
  </si>
  <si>
    <t>Are grievances and disputes resolved in line with legal requirements?</t>
  </si>
  <si>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</si>
  <si>
    <t>gr-5</t>
  </si>
  <si>
    <t>WI-GRI-9</t>
  </si>
  <si>
    <t>Retaliation</t>
  </si>
  <si>
    <t>Are managers and supervisors held accountable for ensuring that there are no negative consequences towards workers who report grievances?</t>
  </si>
  <si>
    <t>The intent of this question is to understand if both female and male workers are free to submit complaints and grievances without fear of any negative consequences.</t>
  </si>
  <si>
    <t>gr-6</t>
  </si>
  <si>
    <t>WI-GRI-10</t>
  </si>
  <si>
    <t>Are written records of complaints and grievances and the management's response maintained for at least 12 months?</t>
  </si>
  <si>
    <t>records</t>
  </si>
  <si>
    <t>wi-gri-9</t>
  </si>
  <si>
    <t>WI-GRI-11</t>
  </si>
  <si>
    <t>If yes, how many complaints and grievances were received by female workers?</t>
  </si>
  <si>
    <t xml:space="preserve">If the facility does not keep track of gender, e.g., confidentiality of process means identity of worker is unknown, then enter 0 and attach a document explaining your process. </t>
  </si>
  <si>
    <t>[2],gr-6,Yes;Yes- but records are incomplete</t>
  </si>
  <si>
    <t>[2],gr-6,1;2</t>
  </si>
  <si>
    <t>wi-gri-10</t>
  </si>
  <si>
    <t>WI-GRI-12</t>
  </si>
  <si>
    <t>If yes, how many complaints and grievances were received by male workers?</t>
  </si>
  <si>
    <t>wi-work-1</t>
  </si>
  <si>
    <t>WI-WORK-1</t>
  </si>
  <si>
    <t>Worker Feedback</t>
  </si>
  <si>
    <t>How does the facility engage with workers to proactively seek suggestions and feedback? (SELECT all that apply with an "X"):</t>
  </si>
  <si>
    <t>ef-1-1x</t>
  </si>
  <si>
    <t>WI-WORK-1-1</t>
  </si>
  <si>
    <t>Phone Hotlines</t>
  </si>
  <si>
    <t>ef-1-2x</t>
  </si>
  <si>
    <t>WI-WORK-1-2</t>
  </si>
  <si>
    <t>Website Forms</t>
  </si>
  <si>
    <t>ef-1-3x</t>
  </si>
  <si>
    <t>WI-WORK-1-3</t>
  </si>
  <si>
    <t>Surveys (in-person or online)</t>
  </si>
  <si>
    <t>ef-1-4x</t>
  </si>
  <si>
    <t>WI-WORK-1-4</t>
  </si>
  <si>
    <t>Team Meetings</t>
  </si>
  <si>
    <t>ef-1-5x</t>
  </si>
  <si>
    <t>WI-WORK-1-5</t>
  </si>
  <si>
    <t>Company Town Halls</t>
  </si>
  <si>
    <t>ef-1-6x</t>
  </si>
  <si>
    <t>WI-WORK-1-6</t>
  </si>
  <si>
    <t>ef-1-7x</t>
  </si>
  <si>
    <t>WI-WORK-1-7</t>
  </si>
  <si>
    <t>wi-work-2</t>
  </si>
  <si>
    <t>WI-WORK-2</t>
  </si>
  <si>
    <t>Are written records of suggestions and feedback maintained for at least 12 months?</t>
  </si>
  <si>
    <t>Answer Not Applicable means that the facility does not engage with workers to proactively seek suggestions and feedback.</t>
  </si>
  <si>
    <t>wi-work-3</t>
  </si>
  <si>
    <t>WI-WORK-3</t>
  </si>
  <si>
    <t>If yes, how many suggestions and feedback received by the facility addressed topics related to women's rights in the workplace?</t>
  </si>
  <si>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</si>
  <si>
    <t>[3],wi-work-2,Yes</t>
  </si>
  <si>
    <t>[3],wi-work-2,1</t>
  </si>
  <si>
    <t>wi-fac-1</t>
  </si>
  <si>
    <t>WI-FAC-1</t>
  </si>
  <si>
    <t>hs-sec-1</t>
  </si>
  <si>
    <t>HEALTH &amp; SAFETY</t>
  </si>
  <si>
    <t>Section Description: The purpose of this section is to understand the facility's social and labor practices with respect to Health and Safety in the facility's operations. Facilities include those involved in production of goods, and also those involved in operations related to the product, e.g. distribution. The term "production" should not be seen as limiting to production of goods only, but rather general operations of the facility. Social and Labor topics within this section include:      
• General Work Environment
• Building Safety 
• Risk Assessment
• HS Policy
• HS Committee
• HS Worker Engagement
• Emergency Preparedness 
• Flammable/Combustible Materials
• Chemicals/Hazardous Substances
• Worker Protection 
• Materials Handling and Storage
• Electrical Safety
• First Aid/Medical
• Contractor Safety 
• Dormitories
• Canteens
• Childcare
• Children
• Facilities
• Facility Comments</t>
  </si>
  <si>
    <t>hs-hea-1</t>
  </si>
  <si>
    <t>Health &amp; Safety</t>
  </si>
  <si>
    <t>Overall International Labor Standard Compliance Guidance: Improvements in occupational safety and health enhance productivity by reducing the number of interruptions in the manufacturing process, by reducing absences, by decreasing the number of accidents and by improving work efficiency. Safety is preventative. The cooperation of workers and employers is essential. While the government has obligations outlined in the ILO Conventions, Protocols, and Recommendations, employers and workers also have responsibilities and rights to ensure occupational safety and health. 
ILO Conventions and Recommendation on Occupational Health: https://www.ilo.org/global/topics/safety-and-health-at-work/areasofwork/occupational-health/WCMS_108547/lang--en/index.htm
ILO Codes of Practice and Guides on Occupational Health: https://www.ilo.org/global/topics/safety-and-health-at-work/areasofwork/occupational-health/WCMS_117570/lang--en/index.htm</t>
  </si>
  <si>
    <t>hs-gen-1</t>
  </si>
  <si>
    <t>HS-GEN-1</t>
  </si>
  <si>
    <t>General Work Environment</t>
  </si>
  <si>
    <t>Temperature and Ventilation</t>
  </si>
  <si>
    <t>Does the facility have any inhalation (airborne) exposure hazards (particulates/ dust/ fibers/ fumes)?</t>
  </si>
  <si>
    <t>Fumes are small heated particles.</t>
  </si>
  <si>
    <t>hs-gen-2f</t>
  </si>
  <si>
    <t>HS-GEN-1.1</t>
  </si>
  <si>
    <t>If yes, please describe what inhalation (airborne) exposure hazards are present:</t>
  </si>
  <si>
    <t>[2],hs-gen-1,Yes</t>
  </si>
  <si>
    <t>[2],hs-gen-1,1</t>
  </si>
  <si>
    <t>hs-1--3</t>
  </si>
  <si>
    <t>HS-GEN-2</t>
  </si>
  <si>
    <t>Are temperature and ventilation systems maintained in line with legal requirements?</t>
  </si>
  <si>
    <t>Consult applicable legal requirements. 
If there are no applicable legal requirements, answer No applicable legal requirements.</t>
  </si>
  <si>
    <t>hs-gen-3</t>
  </si>
  <si>
    <t>HS-GEN-3</t>
  </si>
  <si>
    <t>Are facility temperature and ventilation in line with applicable legal requirements?</t>
  </si>
  <si>
    <t>hs-gen-4</t>
  </si>
  <si>
    <t>HS-GEN-4</t>
  </si>
  <si>
    <t>Air Quality</t>
  </si>
  <si>
    <t>Does the facility monitor indoor air quality?</t>
  </si>
  <si>
    <t xml:space="preserve">The intent is to determine if the facility ensures workers are working in an environment with safe indoor air quality. </t>
  </si>
  <si>
    <t>hs-2</t>
  </si>
  <si>
    <t>HS-GEN-5</t>
  </si>
  <si>
    <t>Lighting</t>
  </si>
  <si>
    <t>Is facility lighting in line with legal requirements?</t>
  </si>
  <si>
    <t>hs-3</t>
  </si>
  <si>
    <t>HS-GEN-6</t>
  </si>
  <si>
    <t>Noise Exposure Levels</t>
  </si>
  <si>
    <t>Is noise exposure level testing performed at the facility?</t>
  </si>
  <si>
    <t>"Noise testing" refers to measuring sound exposure levels in the facility. Specifically in areas where noise exposure levels are the highest (e.g. next to loud machinery).
Testing might include baseline testing and periodic testing (i.e. every six months, annually, etc.)</t>
  </si>
  <si>
    <t>hs-3--2</t>
  </si>
  <si>
    <t>HS-GEN-7</t>
  </si>
  <si>
    <t>Is the facility's practice to test noise exposure levels in line with legal requirements?</t>
  </si>
  <si>
    <t>[1],hs-3,Yes</t>
  </si>
  <si>
    <t>[1],hs-3,1</t>
  </si>
  <si>
    <t>hs-gen-5</t>
  </si>
  <si>
    <t>HS-GEN-8</t>
  </si>
  <si>
    <t>Are noise exposure levels in line with legal requirements?</t>
  </si>
  <si>
    <t>hs-gen-13</t>
  </si>
  <si>
    <t>HS-GEN-9</t>
  </si>
  <si>
    <t>Overcrowding</t>
  </si>
  <si>
    <t>Bangladesh: Does the facility comply with legal requirements to ensure against overcrowding?</t>
  </si>
  <si>
    <t>hs-4</t>
  </si>
  <si>
    <t>HS-GEN-10</t>
  </si>
  <si>
    <t>Cleanliness, Sanitation &amp; Waste</t>
  </si>
  <si>
    <t>Is the workplace clean and tidy?</t>
  </si>
  <si>
    <t>hs-gen-6</t>
  </si>
  <si>
    <t>HS-GEN-11</t>
  </si>
  <si>
    <t>Are the facility's sanitation practices in line with legal requirements?</t>
  </si>
  <si>
    <t>hs-gen-7</t>
  </si>
  <si>
    <t>HS-GEN-12</t>
  </si>
  <si>
    <t>Are the facility's waste disposal practices in line with legal requirements?</t>
  </si>
  <si>
    <t>Waste refers to solid waste, liquid waste and hazardous waste. 
Consult applicable legal requirements. 
If there are no applicable legal requirements, answer No applicable legal requirements.</t>
  </si>
  <si>
    <t>hs-4--2</t>
  </si>
  <si>
    <t>HS-GEN-13</t>
  </si>
  <si>
    <t>Are waste disposal/discharge permits available and up to date?</t>
  </si>
  <si>
    <t>hs-4--3</t>
  </si>
  <si>
    <t>HS-GEN-14</t>
  </si>
  <si>
    <t>Does the facility have written procedures for classification, collection, and disposal of waste?</t>
  </si>
  <si>
    <r>
      <t>An example of such a procedure is the maintenance of a waste inventory</t>
    </r>
    <r>
      <rPr>
        <sz val="11"/>
        <rFont val="Calibri"/>
        <family val="2"/>
        <scheme val="minor"/>
      </rPr>
      <t>,</t>
    </r>
    <r>
      <rPr>
        <sz val="11"/>
        <color theme="1"/>
        <rFont val="Calibri"/>
        <family val="2"/>
        <scheme val="minor"/>
      </rPr>
      <t xml:space="preserve"> which includes the type of waste, the amount, and the method of collection and disposal.</t>
    </r>
  </si>
  <si>
    <t>hs-4--5</t>
  </si>
  <si>
    <t>HS-GEN-15</t>
  </si>
  <si>
    <t>Are there cases where trash, debris, or empty containers have accumulated to the point where they pose a safety hazard or obstruct exits?</t>
  </si>
  <si>
    <t>hs-4--8</t>
  </si>
  <si>
    <t>HS-GEN-16</t>
  </si>
  <si>
    <t>Does the facility have a current contract with an authorized agency to safely and legally dispose of hazardous waste?</t>
  </si>
  <si>
    <t>If the facility does not create hazardous waste, answer Not Applicable.</t>
  </si>
  <si>
    <t>hs-4--9</t>
  </si>
  <si>
    <t>HS-GEN-17</t>
  </si>
  <si>
    <t>Did the facility maintain waste disposal records, including documentation of the final destination?</t>
  </si>
  <si>
    <t>hs-4--10</t>
  </si>
  <si>
    <t>HS-GEN-18</t>
  </si>
  <si>
    <t>Is burning of waste done on-site?</t>
  </si>
  <si>
    <t>hs-4--10-1f</t>
  </si>
  <si>
    <t>HS-GEN-18.1</t>
  </si>
  <si>
    <t>If yes, please describe how burning of waste is controlled:</t>
  </si>
  <si>
    <t>[2],hs-4--10,Yes</t>
  </si>
  <si>
    <t>[2],hs-4--10,1</t>
  </si>
  <si>
    <t>hs-gen-8</t>
  </si>
  <si>
    <t>HS-GEN-19</t>
  </si>
  <si>
    <t>Toilet / Restroom</t>
  </si>
  <si>
    <t>Are toilets in line with legal requirements?</t>
  </si>
  <si>
    <t>Consult applicable legal requirements. 
Legal requirements may include cleanliness, gender separation, number of toilets and provision of facilities. 
If there are no applicable legal requirements, answer No applicable legal requirements.</t>
  </si>
  <si>
    <t>hs-5-1x</t>
  </si>
  <si>
    <t>HS-GEN-20</t>
  </si>
  <si>
    <t>Are toilets clean, and sanitized on a regular basis?</t>
  </si>
  <si>
    <t>Answer No if the toilets are not regularly cleaned and sanitized, or they are not clean at the time of the assessment.</t>
  </si>
  <si>
    <t>hs-5-2x</t>
  </si>
  <si>
    <t>HS-GEN-21</t>
  </si>
  <si>
    <t>Are separate toilets provided for males and females?</t>
  </si>
  <si>
    <t>hs-gen-9</t>
  </si>
  <si>
    <t>HS-GEN-22</t>
  </si>
  <si>
    <r>
      <t>Does the facility provide hand washing</t>
    </r>
    <r>
      <rPr>
        <sz val="11"/>
        <rFont val="Calibri"/>
        <family val="2"/>
        <scheme val="minor"/>
      </rPr>
      <t xml:space="preserve"> facilities </t>
    </r>
    <r>
      <rPr>
        <sz val="11"/>
        <color theme="1"/>
        <rFont val="Calibri"/>
        <family val="2"/>
        <scheme val="minor"/>
      </rPr>
      <t>equipped with clean water and soap, along with a sanitary way for drying hands after washing them?</t>
    </r>
  </si>
  <si>
    <t>Answer Yes if workers are able to wash hands with soap and clean water and dry them in a sanitary way.</t>
  </si>
  <si>
    <t>hs-5-5x</t>
  </si>
  <si>
    <t>HS-GEN-23</t>
  </si>
  <si>
    <t>Does the facility have a sufficient number of toilets for the number of workers?</t>
  </si>
  <si>
    <t>hs-5-6x</t>
  </si>
  <si>
    <t>HS-GEN-24</t>
  </si>
  <si>
    <t>Are restrooms regularly stocked with necessary supplies?</t>
  </si>
  <si>
    <t>Refers to supplies such as buckets of water, toilet paper, covered trash bins, and sanitary waste bins.</t>
  </si>
  <si>
    <t>hs-gen-10</t>
  </si>
  <si>
    <t>HS-GEN-25</t>
  </si>
  <si>
    <t>Toilet / Restroom Access</t>
  </si>
  <si>
    <t>Are workers allowed access to toilets/restrooms at any time?</t>
  </si>
  <si>
    <t>The intent of this question is to understand if workers have access to toilets/restrooms. 
This means that workers can seek out toilets/restrooms at any time. 
Note: Workers needing to ask for permission first is still considered "access", so long as access is granted.</t>
  </si>
  <si>
    <t>hs-6</t>
  </si>
  <si>
    <t>HS-GEN-26</t>
  </si>
  <si>
    <t>Drinking Water</t>
  </si>
  <si>
    <t>Does the facility provide workers with free, potable drinking water?</t>
  </si>
  <si>
    <t xml:space="preserve">"Free" means at no cost to workers. 
"Potable" means the facility ensures the water is safe to drink. This can e.g. be guaranteed through water testing/ sampling. </t>
  </si>
  <si>
    <t>hs-gen-11</t>
  </si>
  <si>
    <t>HS-GEN-27</t>
  </si>
  <si>
    <t>Does the facility provide workers with potable drinking water in line with legal requirements?</t>
  </si>
  <si>
    <t>Consult applicable legal requirements. 
Legal requirements may include water testing requirements to ensure the water is safe to drink.
If there are no applicable legal requirements, answer No applicable legal requirements.</t>
  </si>
  <si>
    <t>[1],hs-6,Yes</t>
  </si>
  <si>
    <t>[1],hs-6,1</t>
  </si>
  <si>
    <t>hs-gen-12</t>
  </si>
  <si>
    <t>HS-GEN-28</t>
  </si>
  <si>
    <t>Drinking Water Access</t>
  </si>
  <si>
    <t>Are workers allowed access to drinking water at any time?</t>
  </si>
  <si>
    <t>The intent of this question is to understand if workers have access to drinking water. 
This means that worker can seek out drinking water at any time. 
Note: Workers needing to ask for permission first is still considered "access", so long as access is granted.</t>
  </si>
  <si>
    <t>hs-gen-14</t>
  </si>
  <si>
    <t>HS-GEN-29</t>
  </si>
  <si>
    <t>Vietnam Law</t>
  </si>
  <si>
    <t>Vietnam: Does the facility regularly inspect and maintain machines, equipment, buildings and stores, as legally required?</t>
  </si>
  <si>
    <t>hs-gen-15</t>
  </si>
  <si>
    <t>HS-GEN-30</t>
  </si>
  <si>
    <t>Vietnam: Does the facility inspect and measure the environmental conditions in the workplace on an annual basis, as legally required?</t>
  </si>
  <si>
    <t>hs-bui-1</t>
  </si>
  <si>
    <t>HS-BUI-1</t>
  </si>
  <si>
    <t>Building Safety</t>
  </si>
  <si>
    <t>Permits and Certificates</t>
  </si>
  <si>
    <t>Are building/construction, structural safety and fire permits and certificates in line with legal requirements?</t>
  </si>
  <si>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</si>
  <si>
    <t>hs-8</t>
  </si>
  <si>
    <t>HS-BUI-2</t>
  </si>
  <si>
    <t>Structure</t>
  </si>
  <si>
    <t>Do approved building plans reflect the current building's structure and use?</t>
  </si>
  <si>
    <t>hs-8--2</t>
  </si>
  <si>
    <t>HS-BUI-3</t>
  </si>
  <si>
    <t>Have there been and/or are there currently cases of concern about the physical integrity and stability of the facility?</t>
  </si>
  <si>
    <t>hs-8--2-1f</t>
  </si>
  <si>
    <t>HS-BUI-3.1</t>
  </si>
  <si>
    <t>If yes, please describe what type of concerns were made regarding the physical integrity and stability of the facility:</t>
  </si>
  <si>
    <t>[2],hs-8--2,Yes</t>
  </si>
  <si>
    <t>[2],hs-8--2,1</t>
  </si>
  <si>
    <t>hs-8--3</t>
  </si>
  <si>
    <t>HS-BUI-4</t>
  </si>
  <si>
    <t>Are facility doors, exits and stairs in line with legal requirements?</t>
  </si>
  <si>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</si>
  <si>
    <t>hs-bui-2</t>
  </si>
  <si>
    <t>HS-BUI-5</t>
  </si>
  <si>
    <t>Floors</t>
  </si>
  <si>
    <t>Does the facility have any of the following safety measures in place for flooring? (SELECT all that apply with a "X")</t>
  </si>
  <si>
    <t>hs-9-1x</t>
  </si>
  <si>
    <t>HS-BUI-5-1</t>
  </si>
  <si>
    <t>Measures are in place to prevent workers from slipping on floors due to poor construction or lack of maintenance</t>
  </si>
  <si>
    <t>If facility circumstances would never result in danger from slipping, answer Not Applicable.</t>
  </si>
  <si>
    <t>hs-9-2x</t>
  </si>
  <si>
    <t>HS-BUI-5-2</t>
  </si>
  <si>
    <t>Measures are in place to prevent standing water due to inadequate drainage</t>
  </si>
  <si>
    <t>If facility circumstances would never result in danger from standing water, answer Not Applicable.</t>
  </si>
  <si>
    <t>hs-9-3x</t>
  </si>
  <si>
    <t>HS-BUI-5-3</t>
  </si>
  <si>
    <t>Measures are in place to prevent floor openings and/or holes missing covers/suitable barriers</t>
  </si>
  <si>
    <t>If facility circumstances would never result in danger from floor openings and/or holes, answer Not Applicable.</t>
  </si>
  <si>
    <t>hs-9-4x</t>
  </si>
  <si>
    <t>HS-BUI-5-4</t>
  </si>
  <si>
    <t>hs-bui-3</t>
  </si>
  <si>
    <t>HS-BUI-6</t>
  </si>
  <si>
    <t>Stairs and Raised Platforms</t>
  </si>
  <si>
    <t>Does the facility have any of the following safety measures in place for stairs and raised platforms? (SELECT all that apply with a "X")</t>
  </si>
  <si>
    <t>The intent of this question is to determine if stairs and raised platforms are maintained in order to ensure worker safety.</t>
  </si>
  <si>
    <t>hs-10-1x</t>
  </si>
  <si>
    <t>HS-BUI-6-1</t>
  </si>
  <si>
    <t>Exposed overhead working surfaces (such as working docks, mezzanine floors, exposed platforms) have adequate guardrails and fencing</t>
  </si>
  <si>
    <t>If the facility does not have any stairs/ raised platforms, answer Not Applicable.</t>
  </si>
  <si>
    <t>hs-10-2x</t>
  </si>
  <si>
    <t>HS-BUI-6-2</t>
  </si>
  <si>
    <t>All stairways are equipped with hand railings in good condition</t>
  </si>
  <si>
    <t>hs-10-3x</t>
  </si>
  <si>
    <t>HS-BUI-6-3</t>
  </si>
  <si>
    <t>All facility stairway steps are even</t>
  </si>
  <si>
    <t>hs-10-4x</t>
  </si>
  <si>
    <t>HS-BUI-6-4</t>
  </si>
  <si>
    <t>All facility step surfaces are made from slip resistant materials or have anti-slip protection (i.e. anti-slip stickers or embossed/rough surfaces)</t>
  </si>
  <si>
    <t>hs-10-5x</t>
  </si>
  <si>
    <t>HS-BUI-6-5</t>
  </si>
  <si>
    <t>Protection from falling objects underneath graded surfaces</t>
  </si>
  <si>
    <t>If the facility does not have any stairs/ raised platforms, answer Not Applicable.
Refers to the facility protecting workers from objects falling from above onto them (e.g. if there is a raised platform, there are guardrails on raised platforms to prevent materials from falling off).</t>
  </si>
  <si>
    <t>hs-10-6x</t>
  </si>
  <si>
    <t>HS-BUI-6-6</t>
  </si>
  <si>
    <t>hs-bui-4</t>
  </si>
  <si>
    <t>HS-BUI-7</t>
  </si>
  <si>
    <t>Fall Protection</t>
  </si>
  <si>
    <t>Has the facility taken legally required measures to protect workers from falls from heights?</t>
  </si>
  <si>
    <t>Consult applicable legal requirements. 
If there are no applicable legal requirements, answer No applicable legal requirements.
If facility circumstances do not require protection from falls from heights, answer Not Applicable.</t>
  </si>
  <si>
    <t>hs-bui-5</t>
  </si>
  <si>
    <t>HS-BUI-8</t>
  </si>
  <si>
    <t>Does the facility have any of the following safety measures in place for fall protection? (SELECT all that apply with a "X")</t>
  </si>
  <si>
    <t>The intent of this question is to determine if the facility has fall prevention measures in place to protect workers.</t>
  </si>
  <si>
    <t>hs-11--1-1x</t>
  </si>
  <si>
    <t>HS-BUI-8-1</t>
  </si>
  <si>
    <t>Workers use fall protection when needed</t>
  </si>
  <si>
    <t>hs-11--1-2x</t>
  </si>
  <si>
    <t>HS-BUI-8-2</t>
  </si>
  <si>
    <t>Fall protection equipment is in good condition</t>
  </si>
  <si>
    <t>hs-bui-6x</t>
  </si>
  <si>
    <t>HS-BUI-8-3</t>
  </si>
  <si>
    <t>Fall protection equipment is stored properly in a designated location</t>
  </si>
  <si>
    <t>hs-bui-7x</t>
  </si>
  <si>
    <t>HS-BUI-8-4</t>
  </si>
  <si>
    <t>Workers are trained on the proper use of fall protection equipment</t>
  </si>
  <si>
    <t>hs-11--1-3x</t>
  </si>
  <si>
    <t>HS-BUI-8-5</t>
  </si>
  <si>
    <t>High working areas have walls, fences, or other barriers (or workers wear fall protection at all times when working in these areas)</t>
  </si>
  <si>
    <t>Refers to the facility providing fall protection to workers to prevent falls from elevated work areas (e.g. a loading dock has guardrails to prevent a worker from falling off the loading dock).</t>
  </si>
  <si>
    <t>hs-bui-8x</t>
  </si>
  <si>
    <t>HS-BUI-8-6</t>
  </si>
  <si>
    <t>If workers never need fall protection and the facility does not have high working areas, answer Not Applicable.</t>
  </si>
  <si>
    <t>hs-11--1-4x</t>
  </si>
  <si>
    <t>HS-BUI-8-7</t>
  </si>
  <si>
    <t xml:space="preserve">If the facility does not have any of the above safety measures in place for fall protection, answer None of the above. </t>
  </si>
  <si>
    <t>hs-12</t>
  </si>
  <si>
    <t>HS-BUI-9</t>
  </si>
  <si>
    <t>Elevators</t>
  </si>
  <si>
    <t>Does the facility have elevators (lifts)?</t>
  </si>
  <si>
    <t>hs-bui-9</t>
  </si>
  <si>
    <t>HS-BUI-10</t>
  </si>
  <si>
    <t>Does the facility have any of the following safety measures in place for elevators? (SELECT all that apply with a "X")</t>
  </si>
  <si>
    <t>For elevator license, please refer to Category "Machinery and Equipment" question: Does the facility have legally required and up to date permits/ certificates/ licenses for the installation/ operation/ maintenance of special machines and equipment (…)?</t>
  </si>
  <si>
    <t>[2],hs-12,Yes</t>
  </si>
  <si>
    <t>[2],hs-12,1</t>
  </si>
  <si>
    <t>hs-12--1-2x</t>
  </si>
  <si>
    <t>HS-BUI-10-1</t>
  </si>
  <si>
    <t>Elevators (lifts) are inspected regularly</t>
  </si>
  <si>
    <t>hs-12--1-4x</t>
  </si>
  <si>
    <t>HS-BUI-10-2</t>
  </si>
  <si>
    <r>
      <t>Elevator's load capacity (i.e. number of people/</t>
    </r>
    <r>
      <rPr>
        <sz val="11"/>
        <rFont val="Calibri"/>
        <family val="2"/>
        <scheme val="minor"/>
      </rPr>
      <t>kg</t>
    </r>
    <r>
      <rPr>
        <sz val="11"/>
        <color theme="1"/>
        <rFont val="Calibri"/>
        <family val="2"/>
        <scheme val="minor"/>
      </rPr>
      <t>/lbs.) is clearly displayed in all elevators</t>
    </r>
  </si>
  <si>
    <t>hs-12--1-5x</t>
  </si>
  <si>
    <t>HS-BUI-10-3</t>
  </si>
  <si>
    <t>All elevators have a sign warning against their use in cases of emergency (i.e. "Do not use elevator in cases of emergency")</t>
  </si>
  <si>
    <t>hs-12--1-6x</t>
  </si>
  <si>
    <t>HS-BUI-10-4</t>
  </si>
  <si>
    <t>Safety devices have been fitted on elevator doors to prevent them from opening unless the elevator is present</t>
  </si>
  <si>
    <t>hs-12--1-7x</t>
  </si>
  <si>
    <t>HS-BUI-10-5</t>
  </si>
  <si>
    <t>Elevators are wired to be inoperable when elevator doors are open</t>
  </si>
  <si>
    <t>hs-12--1-8x</t>
  </si>
  <si>
    <t>HS-BUI-10-6</t>
  </si>
  <si>
    <t>hs-12--2</t>
  </si>
  <si>
    <t>HS-BUI-11</t>
  </si>
  <si>
    <t>Are elevators (lifts) in line with legal requirements?</t>
  </si>
  <si>
    <t>hs-13</t>
  </si>
  <si>
    <t>HS-BUI-12</t>
  </si>
  <si>
    <t>Confined Spaces</t>
  </si>
  <si>
    <t>Does the facility have confined spaces?</t>
  </si>
  <si>
    <r>
      <t xml:space="preserve">A "confined space" is one which is </t>
    </r>
    <r>
      <rPr>
        <sz val="11"/>
        <rFont val="Calibri"/>
        <family val="2"/>
        <scheme val="minor"/>
      </rPr>
      <t xml:space="preserve">either </t>
    </r>
    <r>
      <rPr>
        <sz val="11"/>
        <color theme="1"/>
        <rFont val="Calibri"/>
        <family val="2"/>
        <scheme val="minor"/>
      </rPr>
      <t>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r>
  </si>
  <si>
    <t>hs-bui-10</t>
  </si>
  <si>
    <t>HS-BUI-13</t>
  </si>
  <si>
    <t>In line with legal requirements, are any of the confined spaces permit required?</t>
  </si>
  <si>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</si>
  <si>
    <t>[2],hs-13,Yes</t>
  </si>
  <si>
    <t>[2],hs-13,1</t>
  </si>
  <si>
    <t>hs-bui-11</t>
  </si>
  <si>
    <t>HS-BUI-14</t>
  </si>
  <si>
    <t>Does the facility have any of the following safety measures in place for confined spaces? (SELECT all that apply with a "X")</t>
  </si>
  <si>
    <t>hs-13--1-1x</t>
  </si>
  <si>
    <t>HS-BUI-14-1</t>
  </si>
  <si>
    <t>Each confined space has signs indicating they are a confined space</t>
  </si>
  <si>
    <t>hs-13--1-2x</t>
  </si>
  <si>
    <t>HS-BUI-14-2</t>
  </si>
  <si>
    <t>Each confined space has the appropriate protections to ensure no accidental entry</t>
  </si>
  <si>
    <t>hs-13--1-3x</t>
  </si>
  <si>
    <t>HS-BUI-14-3</t>
  </si>
  <si>
    <t>Each confined space has authorized entry-only access</t>
  </si>
  <si>
    <t>hs-13--1-4x</t>
  </si>
  <si>
    <t>HS-BUI-14-4</t>
  </si>
  <si>
    <t>Workers/Contractors that enter confined spaces do so only when appropriate measures have been taken to protect them from any physical hazards present</t>
  </si>
  <si>
    <t>hs-13--1-5x</t>
  </si>
  <si>
    <t>HS-BUI-14-5</t>
  </si>
  <si>
    <t>Workers/Contractors that enter confined spaces do so when the atmosphere is safe and the air has been tested when needed</t>
  </si>
  <si>
    <t>hs-13--1-6x</t>
  </si>
  <si>
    <t>HS-BUI-14-6</t>
  </si>
  <si>
    <t>Workers/Contractors who enter the confined spaces know and understand how to do so safely</t>
  </si>
  <si>
    <t>hs-13--1-7x</t>
  </si>
  <si>
    <t>HS-BUI-14-7</t>
  </si>
  <si>
    <t>Rescue equipment ready for use</t>
  </si>
  <si>
    <t>hs-13--1-8x</t>
  </si>
  <si>
    <t>HS-BUI-14-8</t>
  </si>
  <si>
    <t>hs-bui-12</t>
  </si>
  <si>
    <t>HS-BUI-15</t>
  </si>
  <si>
    <t>PCB</t>
  </si>
  <si>
    <t>Has the facility conducted an assessment to identify if equipment contains PCB?</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</si>
  <si>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</si>
  <si>
    <t>hs-bui-13</t>
  </si>
  <si>
    <t>HS-BUI-16</t>
  </si>
  <si>
    <t>If equipment contains PCB, does the facility have all of the following safety measures in place: 
• Equipment containing PCB is inspected and labeled accordingly
• Workers who work with or around equipment containing PCB understand the hazards of PCBs?</t>
  </si>
  <si>
    <t xml:space="preserve">Answer Not Applicable means that the equipment at the facility does not contain PCB. </t>
  </si>
  <si>
    <t>hs-bui-14</t>
  </si>
  <si>
    <t>HS-BUI-17</t>
  </si>
  <si>
    <t>Asbestos</t>
  </si>
  <si>
    <t>Does the facility have safety measures in place regarding asbestos? (SELECT all that apply with a "X")</t>
  </si>
  <si>
    <t>hs-14-1x</t>
  </si>
  <si>
    <t>HS-BUI-17-1</t>
  </si>
  <si>
    <t>Facility has performed an asbestos exposure assessment</t>
  </si>
  <si>
    <t>Regardless of whether Asbestos Containing Material (ACM) is present or not, the facility either has or has not performed an asbestos exposure assessment (exposure to building materials and/or products). 
There is no Not Applicable option.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</si>
  <si>
    <t>hs-14-2x</t>
  </si>
  <si>
    <t>HS-BUI-17-2</t>
  </si>
  <si>
    <t>Facility has taken the proper steps to ensure that workers are not exposed to asbestos</t>
  </si>
  <si>
    <t xml:space="preserve">Regardless of whether Asbestos Containing Material (ACM) is present or not, is the facility ensuring workers are not exposed to asbestos? 
There is no Not Applicable option.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
  </si>
  <si>
    <t>hs-14-3x</t>
  </si>
  <si>
    <t>HS-BUI-17-3</t>
  </si>
  <si>
    <r>
      <t>Materials containing asbestos/asbestos exposure areas are</t>
    </r>
    <r>
      <rPr>
        <sz val="11"/>
        <rFont val="Calibri"/>
        <family val="2"/>
        <scheme val="minor"/>
      </rPr>
      <t xml:space="preserve"> labeled </t>
    </r>
    <r>
      <rPr>
        <sz val="11"/>
        <color theme="1"/>
        <rFont val="Calibri"/>
        <family val="2"/>
        <scheme val="minor"/>
      </rPr>
      <t>as such</t>
    </r>
  </si>
  <si>
    <t>If the facility does not materials containing asbestos/asbestos exposure areas, answer Not Applicable.</t>
  </si>
  <si>
    <t>hs-14-4x</t>
  </si>
  <si>
    <t>HS-BUI-17-4</t>
  </si>
  <si>
    <t>hs-15</t>
  </si>
  <si>
    <t>HS-BUI-18</t>
  </si>
  <si>
    <t>On-site Vehicles</t>
  </si>
  <si>
    <t>Is there on-site vehicle traffic at the facility?</t>
  </si>
  <si>
    <t>On-site traffic may include cars, trucks, forklifts, golf carts, or any motorized vehicle operating on the facility work site.</t>
  </si>
  <si>
    <t>hs-bui-15</t>
  </si>
  <si>
    <t>HS-BUI-19</t>
  </si>
  <si>
    <t>Does the facility have safety measures in place regarding on-site vehicle traffic (SELECT all that apply with a "X")</t>
  </si>
  <si>
    <t>[2],hs-15,Yes</t>
  </si>
  <si>
    <t>[2],hs-15,1</t>
  </si>
  <si>
    <t>hs-15--1-1x</t>
  </si>
  <si>
    <t>HS-BUI-19-1</t>
  </si>
  <si>
    <t>Only authorized people/vehicles are allowed to drive on-site</t>
  </si>
  <si>
    <t>hs-15--1-2x</t>
  </si>
  <si>
    <t>HS-BUI-19-2</t>
  </si>
  <si>
    <t>Vehicles are driven at an appropriate speed</t>
  </si>
  <si>
    <t>hs-15--1-3x</t>
  </si>
  <si>
    <t>HS-BUI-19-3</t>
  </si>
  <si>
    <t>Traffic lanes and walk paths are clearly marked</t>
  </si>
  <si>
    <t>hs-15--1-4x</t>
  </si>
  <si>
    <t>HS-BUI-19-4</t>
  </si>
  <si>
    <t>Vehicles are in good working condition</t>
  </si>
  <si>
    <t>hs-15--1-5x</t>
  </si>
  <si>
    <t>HS-BUI-19-5</t>
  </si>
  <si>
    <t>Only authorized, trained, and qualified people drive vehicles</t>
  </si>
  <si>
    <t>hs-15--1-6x</t>
  </si>
  <si>
    <t>HS-BUI-19-6</t>
  </si>
  <si>
    <t>Vehicles are used for purposes for which they are intended and designed</t>
  </si>
  <si>
    <t>hs-15--1-7x</t>
  </si>
  <si>
    <t>HS-BUI-19-7</t>
  </si>
  <si>
    <t>Facility provides visual management such as indicators, convex mirrors in dead ends, reflectors, etc., to ensure safe driving practices on facility premises</t>
  </si>
  <si>
    <t>hs-15--1-8x</t>
  </si>
  <si>
    <t>HS-BUI-19-8</t>
  </si>
  <si>
    <t>hs-16</t>
  </si>
  <si>
    <t>HS-RIS-1</t>
  </si>
  <si>
    <t>Risk Assessment</t>
  </si>
  <si>
    <t>Has the facility conducted a health and safety risk assessment?</t>
  </si>
  <si>
    <t>This risk assessment could include topics such as: General Work Environment, Building Safety, Emergency Preparedness Chemicals/Hazardous Substances, Worker Protection, Materials Handling and Storage, Electrical Safety, First Aid/Medical, Contractor Safety, Dormitories, Canteens, etc.</t>
  </si>
  <si>
    <t>hs-ris-1</t>
  </si>
  <si>
    <t>HS-RIS-2</t>
  </si>
  <si>
    <t>Has the facility conducted a health and safety risk assessment in line with legal requirements?</t>
  </si>
  <si>
    <t>[hs-16,Yes,3|hs-16,Yes,2|1]</t>
  </si>
  <si>
    <t>[hs-16,1,3|hs-16,1,2|1]</t>
  </si>
  <si>
    <t>hs-16--3</t>
  </si>
  <si>
    <t>HS-RIS-3</t>
  </si>
  <si>
    <t>When was the last risk assessment conducted?</t>
  </si>
  <si>
    <t>lra-conducted</t>
  </si>
  <si>
    <t>[2],hs-16,Yes</t>
  </si>
  <si>
    <t>[2],hs-16,1</t>
  </si>
  <si>
    <t>hs-16--4</t>
  </si>
  <si>
    <t>HS-RIS-4</t>
  </si>
  <si>
    <t>Is the risk assessment updated if new machinery, processes, chemicals or construction are introduced to the facility?</t>
  </si>
  <si>
    <t>hs-hsp-1</t>
  </si>
  <si>
    <t>HS-HSP-1</t>
  </si>
  <si>
    <t>HS Policy / Plan</t>
  </si>
  <si>
    <t>Is there a written occupational health and safety policy in line with legal requirements?</t>
  </si>
  <si>
    <t>hs-hsp-2</t>
  </si>
  <si>
    <t>HS-HSP-2</t>
  </si>
  <si>
    <t>Vietnam: Does the facility develop an occupational health and safety plan annually, as legally required?</t>
  </si>
  <si>
    <t>hs-qua-1</t>
  </si>
  <si>
    <t>HS-QUA-1</t>
  </si>
  <si>
    <t>Qualified HS Staff</t>
  </si>
  <si>
    <t xml:space="preserve">Does the facility comply with legal requirements regarding qualified OSH staff?
</t>
  </si>
  <si>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</si>
  <si>
    <t>hs-17</t>
  </si>
  <si>
    <t>HS-HSC-1</t>
  </si>
  <si>
    <t>HS Committee</t>
  </si>
  <si>
    <t>Does the facility have an occupational safety and health (OSH) committee?</t>
  </si>
  <si>
    <t>An OSH committee is a group made up of representatives of workers and facility management to discuss work-related safety and health.</t>
  </si>
  <si>
    <t>yes-no-notlr</t>
  </si>
  <si>
    <t>hs-hsc-1</t>
  </si>
  <si>
    <t>HS-HSC-2</t>
  </si>
  <si>
    <t>Is the OSH Committee formed and functioning in line with legal requirements?</t>
  </si>
  <si>
    <t>[1],hs-17,Yes</t>
  </si>
  <si>
    <t>[1],hs-17,1</t>
  </si>
  <si>
    <t>hs-hsc-2</t>
  </si>
  <si>
    <t>HS-HSC-3</t>
  </si>
  <si>
    <t>How many members are in the OSH committee?</t>
  </si>
  <si>
    <t>hs-hsc-3</t>
  </si>
  <si>
    <t>HS-HSC-4</t>
  </si>
  <si>
    <t>How many female members are in the OSH committee?</t>
  </si>
  <si>
    <r>
      <t xml:space="preserve">Include both employer and worker female </t>
    </r>
    <r>
      <rPr>
        <sz val="11"/>
        <rFont val="Calibri"/>
        <family val="2"/>
        <scheme val="minor"/>
      </rPr>
      <t>representatives</t>
    </r>
    <r>
      <rPr>
        <sz val="11"/>
        <color theme="1"/>
        <rFont val="Calibri"/>
        <family val="2"/>
        <scheme val="minor"/>
      </rPr>
      <t xml:space="preserve"> on the committee.</t>
    </r>
  </si>
  <si>
    <t>hs-hsc-4</t>
  </si>
  <si>
    <t>HS-HSC-5</t>
  </si>
  <si>
    <t>How many foreign migrant worker members are in the OSH committee?</t>
  </si>
  <si>
    <t>[1],hs-17,Yes,fp-ed-8,&gt;0</t>
  </si>
  <si>
    <t>[1],hs-17,1,fp-ed-8,[&gt;0]</t>
  </si>
  <si>
    <t>hs-hsc-5</t>
  </si>
  <si>
    <t>HS-HSC-6</t>
  </si>
  <si>
    <t>How many employer members are in the OSH committee?</t>
  </si>
  <si>
    <t>Employer members are members of facility management.</t>
  </si>
  <si>
    <t>hs-hsc-6</t>
  </si>
  <si>
    <t>HS-HSC-7</t>
  </si>
  <si>
    <t>How many worker members are in the OSH committee?</t>
  </si>
  <si>
    <t>Do not include union representatives in this figure.</t>
  </si>
  <si>
    <t>hs-hsc-7</t>
  </si>
  <si>
    <t>HS-HSC-8</t>
  </si>
  <si>
    <t>How many union representatives are in the OSH committee?</t>
  </si>
  <si>
    <t>Do not include non-union worker representatives in this figure.</t>
  </si>
  <si>
    <t>hs-hsc-8</t>
  </si>
  <si>
    <t>HS-HSC-9</t>
  </si>
  <si>
    <t>Does the facility observe any of the following practices related to the OSH committee? (SELECT all that apply with a "X")</t>
  </si>
  <si>
    <t>[2],hs-17,Yes</t>
  </si>
  <si>
    <t>[2],hs-17,1</t>
  </si>
  <si>
    <t>hs-17--1-2x</t>
  </si>
  <si>
    <t>HS-HSC-9-1</t>
  </si>
  <si>
    <t>Safety committee meetings are held on a monthly basis</t>
  </si>
  <si>
    <t>hs-17--1-3x</t>
  </si>
  <si>
    <t>HS-HSC-9-2</t>
  </si>
  <si>
    <t>Safety committee meetings are held at least quarterly</t>
  </si>
  <si>
    <t>If meetings are held once a month select "Safety committee meetings are held on a monthly basis". If meetings are held less frequently but still at minimum once in 3 months, then select this option.</t>
  </si>
  <si>
    <t>hs-17--1-4x</t>
  </si>
  <si>
    <t>HS-HSC-9-3</t>
  </si>
  <si>
    <t>Safety committee meeting minutes are shared with the workforce</t>
  </si>
  <si>
    <t>hs-17--1-5x</t>
  </si>
  <si>
    <t>HS-HSC-9-4</t>
  </si>
  <si>
    <t>Safety committee meeting action items are tracked</t>
  </si>
  <si>
    <t>hs-hsc-9x</t>
  </si>
  <si>
    <t>HS-HSC-9-5</t>
  </si>
  <si>
    <t>Safety committee communicates complaints and problems shared by workers about OHS to upper management</t>
  </si>
  <si>
    <t>hs-17--1-6x</t>
  </si>
  <si>
    <t>HS-HSC-9-6</t>
  </si>
  <si>
    <t>Upper management recognizes/ accepts the safety committee</t>
  </si>
  <si>
    <t>hs-17--1-7x</t>
  </si>
  <si>
    <t>HS-HSC-9-7</t>
  </si>
  <si>
    <t>Safety committee meets to review safety issues, track corrective actions and identify opportunities for further improvement of safety conditions</t>
  </si>
  <si>
    <t>hs-17--1-8x</t>
  </si>
  <si>
    <t>HS-HSC-9-8</t>
  </si>
  <si>
    <t>hs-hsw-1</t>
  </si>
  <si>
    <t>HS-HSW-1</t>
  </si>
  <si>
    <t>HS Worker Engagement</t>
  </si>
  <si>
    <t>HS Cooperation Mechanisms</t>
  </si>
  <si>
    <t>Are mechanisms to ensure cooperation between workers and management on occupational safety and health matters formed and functioning in line with legal requirements?</t>
  </si>
  <si>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</si>
  <si>
    <t>hs-18</t>
  </si>
  <si>
    <t>HS-EME-1</t>
  </si>
  <si>
    <t>Emergency Preparedness</t>
  </si>
  <si>
    <t>Emergency Response Plan</t>
  </si>
  <si>
    <t>Does the facility have a written Emergency Response Plan?</t>
  </si>
  <si>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</si>
  <si>
    <t>hs-18--1</t>
  </si>
  <si>
    <t>HS-EME-2</t>
  </si>
  <si>
    <t>Is an annual review of the Emergency Response Plan conducted to ensure accurate capture and handling of all possible emergency situations?</t>
  </si>
  <si>
    <t>[2],hs-18,Yes</t>
  </si>
  <si>
    <t>[2],hs-18,1</t>
  </si>
  <si>
    <t>hs-19--3</t>
  </si>
  <si>
    <t>HS-EME-3</t>
  </si>
  <si>
    <t>Fire Detection and Alarm</t>
  </si>
  <si>
    <t>Does the facility have a fire detection (e.g., smoke/heat detector) system in place?</t>
  </si>
  <si>
    <t>The purpose of a fire detection system is for early detection and reporting, so as to reduce the time needed to implement fire-fighting measures and to limit the impact of the fire.</t>
  </si>
  <si>
    <t>hs-eme-1</t>
  </si>
  <si>
    <t>HS-EME-4</t>
  </si>
  <si>
    <t>Is the fire detection and alarm system in line with legal requirements?</t>
  </si>
  <si>
    <t>The purpose of a fire detection and alarm system is for early detection and reporting, so as to reduce the time needed to implement fire-fighting measures and to limit the impact of the fire.
Consult applicable legal requirements. 
If there are no applicable legal requirements, answer No applicable legal requirements.</t>
  </si>
  <si>
    <t>[1],hs-19--3,Yes</t>
  </si>
  <si>
    <t>[1],hs-19--3,1</t>
  </si>
  <si>
    <t>hs-19--4</t>
  </si>
  <si>
    <t>HS-EME-5</t>
  </si>
  <si>
    <t>Does the facility have a manual or automatic emergency alarm system in place to notify workers of emergencies?</t>
  </si>
  <si>
    <t>An emergency alarm system ensures that the emergency (e.g. chemical spill, earthquake) can be communicated clearly and effectively to all facility staff. The system can be manual (alarm pull for any emergency including fire) or automatic (detector of gases/fumes from chemicals that raises alarm). 
This question is different from the question about fire detection and alarm, because this question covers manual release of the alarm for all situations including fire and automatic alarm for all situations other than fire.</t>
  </si>
  <si>
    <t>hs-eme-2</t>
  </si>
  <si>
    <t>HS-EME-6</t>
  </si>
  <si>
    <t>Is the emergency alarm system (for all types of emergencies other than fire) in line with legal requirements?</t>
  </si>
  <si>
    <t>This alarm system may or may not also be used in the event of fire, but this question only covers legal requirements for alarms in emergency situations other than fire.
Legally required fire alarm systems are covered separately.
Consult applicable legal requirements. 
If there are no applicable legal requirements, answer No applicable legal requirements.</t>
  </si>
  <si>
    <t>[1],hs-19--4,Yes</t>
  </si>
  <si>
    <t>[1],hs-19--4,1</t>
  </si>
  <si>
    <t>hs-eme-3</t>
  </si>
  <si>
    <t>HS-EME-7</t>
  </si>
  <si>
    <t>Does the facility have any of the following safety measures in place related to the emergency alarm system? (SELECT all that apply with a "X")</t>
  </si>
  <si>
    <t>[2],hs-19--4,Yes</t>
  </si>
  <si>
    <t>[2],hs-19--4,1</t>
  </si>
  <si>
    <t>hs-19--5-1x</t>
  </si>
  <si>
    <t>HS-EME-7-1</t>
  </si>
  <si>
    <t>Emergency alarm system is fully functioning</t>
  </si>
  <si>
    <t>hs-19--5-2x</t>
  </si>
  <si>
    <t>HS-EME-7-2</t>
  </si>
  <si>
    <t>Emergency alarm system is regularly maintained and inspected/ tested</t>
  </si>
  <si>
    <t>hs-19--5-3x</t>
  </si>
  <si>
    <t>HS-EME-7-3</t>
  </si>
  <si>
    <t>Emergency alarm system can be heard and seen across all facility areas</t>
  </si>
  <si>
    <t>Explanation of "seen": This may include a flashing light once the alarm is raised.</t>
  </si>
  <si>
    <t>hs-19--5-4x</t>
  </si>
  <si>
    <t>HS-EME-7-4</t>
  </si>
  <si>
    <t>Emergency alarm system buttons/switches/pull stations are easily identified and accessible</t>
  </si>
  <si>
    <t>hs-19--5-5x</t>
  </si>
  <si>
    <t>HS-EME-7-5</t>
  </si>
  <si>
    <t>Emergency alarm system is fitted with a back-up power source (e.g., battery back-up)</t>
  </si>
  <si>
    <t>hs-19--5-6x</t>
  </si>
  <si>
    <t>HS-EME-7-6</t>
  </si>
  <si>
    <t>Emergency alarm system is automatic and centralized</t>
  </si>
  <si>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</si>
  <si>
    <t>hs-19--5-8x</t>
  </si>
  <si>
    <t>HS-EME-7-7</t>
  </si>
  <si>
    <t>Emergency alarm system is distinct from regular alarms</t>
  </si>
  <si>
    <t>hs-19--5-9x</t>
  </si>
  <si>
    <t>HS-EME-7-8</t>
  </si>
  <si>
    <t>hs-20--4</t>
  </si>
  <si>
    <t>HS-EME-8</t>
  </si>
  <si>
    <t>Fire-fighting Equipment</t>
  </si>
  <si>
    <t>Does the facility have legally required fire fighting equipment?</t>
  </si>
  <si>
    <t>Examples of firefighting equipment include fire extinguishers, fire hoses, sprinkler system, and hydrant system. 
Consult applicable legal requirements. 
If there are no applicable legal requirements, answer No applicable legal requirements.</t>
  </si>
  <si>
    <t>hs-20-1f</t>
  </si>
  <si>
    <t>HS-EME-8.1</t>
  </si>
  <si>
    <t>Please describe the types of fire fighting equipment used and in which areas of the facility the fire fighting equipment is present:</t>
  </si>
  <si>
    <t>For example, "Production area xxx: fire extinguishers"; "Warehouse xxx: automatic sprinkler system"</t>
  </si>
  <si>
    <t>hs-20--3-4x</t>
  </si>
  <si>
    <t>HS-EME-9</t>
  </si>
  <si>
    <t xml:space="preserve">Does the facility regularly test and service fire extinguishers in line with legal requirements? </t>
  </si>
  <si>
    <t>hs-eme-4</t>
  </si>
  <si>
    <t>HS-EME-10</t>
  </si>
  <si>
    <t>Does the facility have any of the following safety measures in place related to fire-fighting equipment? (SELECT all that apply with a "X")</t>
  </si>
  <si>
    <t>hs-20--3-2x</t>
  </si>
  <si>
    <t>HS-EME-10-1</t>
  </si>
  <si>
    <t>Fire-fighting equipment is clearly marked and equipped with instructions on how to operate</t>
  </si>
  <si>
    <t>hs-20--3-9x</t>
  </si>
  <si>
    <t>HS-EME-10-2</t>
  </si>
  <si>
    <t>Certified fire resistant doors and fire resistant walls are in use in production units</t>
  </si>
  <si>
    <t>hs-20--3-10x</t>
  </si>
  <si>
    <t>HS-EME-10-3</t>
  </si>
  <si>
    <t>hs-20--6</t>
  </si>
  <si>
    <t>HS-EME-11</t>
  </si>
  <si>
    <t>Has the facility trained workers to use fire-fighting equipment in line with legal requirements?</t>
  </si>
  <si>
    <t>hs-21</t>
  </si>
  <si>
    <t>HS-EME-12</t>
  </si>
  <si>
    <t>Evacuation Markings</t>
  </si>
  <si>
    <t>Does the facility have legally required posted evacuation plans, markings (or plot plans), pathways and emergency lighting?</t>
  </si>
  <si>
    <t>hs-22-1x</t>
  </si>
  <si>
    <t>HS-EME-13</t>
  </si>
  <si>
    <t>Emergency Exits</t>
  </si>
  <si>
    <t>Are there at least 2 emergency exits from all work stations and rest areas, and on every floor?</t>
  </si>
  <si>
    <t>Answer Yes if there are at least 2 possible exits from all work stations and rest areas (2 stairways in multi-story buildings); and the exits are located remotely from one another. Closed rooms (e.g., offices) can have one exit if the door opens onto an exit route.</t>
  </si>
  <si>
    <t>hs-22-2x</t>
  </si>
  <si>
    <t>HS-EME-14</t>
  </si>
  <si>
    <t>Are all emergency exits clearly marked?</t>
  </si>
  <si>
    <t>Answer Yes only if ALL emergency exit doors are clearly marked with an exit sign. Doors that do not serve as exits should not be marked as such.
Answer No if all emergency exit doors are not clearly marked with an exit sign.</t>
  </si>
  <si>
    <t>hs-22-4x</t>
  </si>
  <si>
    <t>HS-EME-15</t>
  </si>
  <si>
    <t>Are all emergency exits accessible, unobstructed and unlocked during working hours (including overtime) and lead to a place of safety?</t>
  </si>
  <si>
    <t>Answer No if emergency exits and escape routes contain any materials, products, equipment, furniture, etc., or if exits are not always unlocked while workers are working.</t>
  </si>
  <si>
    <t>hs-eme-5</t>
  </si>
  <si>
    <t>HS-EME-16</t>
  </si>
  <si>
    <t>Does the facility have any of the following additional safety measures in place related to emergency exits? (SELECT all that apply with a "X")</t>
  </si>
  <si>
    <t>hs-22-3x</t>
  </si>
  <si>
    <t>HS-EME-16-1</t>
  </si>
  <si>
    <t>Emergency exits are illuminated and visible when it is dark or there is smoke</t>
  </si>
  <si>
    <t>hs-22-5x</t>
  </si>
  <si>
    <t>HS-EME-16-2</t>
  </si>
  <si>
    <t>Emergency exit doors open outwards or are securely kept open during working hours</t>
  </si>
  <si>
    <t>The intent is to determine if doors are securely open at any time during working hours. Doors could be fitted with latch guards, security bars, security hinges, or door hinge protectors.</t>
  </si>
  <si>
    <t>hs-22-6x</t>
  </si>
  <si>
    <t>HS-EME-16-3</t>
  </si>
  <si>
    <t>Doors that are not exits are clearly marked as "Not an Exit"</t>
  </si>
  <si>
    <t>hs-22-9x</t>
  </si>
  <si>
    <t>HS-EME-16-4</t>
  </si>
  <si>
    <t>Emergency exit lighting has a back-up battery providing continuous lighting within a timeframe</t>
  </si>
  <si>
    <t>hs-22-10x</t>
  </si>
  <si>
    <t>HS-EME-16-5</t>
  </si>
  <si>
    <t>hs-23--2</t>
  </si>
  <si>
    <t>HS-EME-17</t>
  </si>
  <si>
    <t>Are emergency exits in line with other legal requirements?</t>
  </si>
  <si>
    <t>Consult applicable legal requirements. 
This question addresses legal requirements for emergency exits that are not covered elsewhere. 
If there are no applicable legal requirements, answer No applicable legal requirements.</t>
  </si>
  <si>
    <t>hs-23</t>
  </si>
  <si>
    <t>HS-EME-18</t>
  </si>
  <si>
    <t>Evacuation Procedures</t>
  </si>
  <si>
    <t>Does the facility conduct regular emergency drills for all workers in line with legal requirements?</t>
  </si>
  <si>
    <t>Answer No if any workers do not participate in regular evacuation drills. 
Applicable legal requirements may contain additional requirements that should be reviewed to ensure there is no Non-Compliance.</t>
  </si>
  <si>
    <t>hs-eme-6</t>
  </si>
  <si>
    <t>HS-EME-19</t>
  </si>
  <si>
    <t>Does the facility have any of the following measures in place related to emergency drills? (SELECT all that apply with a "X")</t>
  </si>
  <si>
    <t>hs-23--1-1x</t>
  </si>
  <si>
    <t>HS-EME-19-1</t>
  </si>
  <si>
    <t>Emergency drills are unannounced</t>
  </si>
  <si>
    <t>hs-23--1-2x</t>
  </si>
  <si>
    <t>HS-EME-19-2</t>
  </si>
  <si>
    <t>Emergency drills cover all shifts, floors, and buildings associated with the facility</t>
  </si>
  <si>
    <t>This addresses also multitenant fire drills where the facility is in a building with other tenants, these tenants should also be included in the drill.</t>
  </si>
  <si>
    <t>hs-23--1-3x</t>
  </si>
  <si>
    <t>HS-EME-19-3</t>
  </si>
  <si>
    <t>Every worker evacuates</t>
  </si>
  <si>
    <t>hs-23--1-4x</t>
  </si>
  <si>
    <t>HS-EME-19-4</t>
  </si>
  <si>
    <t>All workers know their primary evacuation route and their secondary route if the primary route is blocked</t>
  </si>
  <si>
    <t>hs-23--1-5x</t>
  </si>
  <si>
    <t>HS-EME-19-5</t>
  </si>
  <si>
    <t>Facility has designated emergency assembly areas/meeting points which are large enough to safely accommodate all workers</t>
  </si>
  <si>
    <t>hs-23--1-6x</t>
  </si>
  <si>
    <t>HS-EME-19-6</t>
  </si>
  <si>
    <t>Workers meet at assembly/meeting points</t>
  </si>
  <si>
    <t>hs-23--1-7x</t>
  </si>
  <si>
    <t>HS-EME-19-7</t>
  </si>
  <si>
    <t>All power is turned off</t>
  </si>
  <si>
    <t>hs-23--1-8x</t>
  </si>
  <si>
    <t>HS-EME-19-8</t>
  </si>
  <si>
    <t>Doors and windows are closed</t>
  </si>
  <si>
    <t>hs-23--1-9x</t>
  </si>
  <si>
    <t>HS-EME-19-9</t>
  </si>
  <si>
    <t>Staff monitors/leads are present to listen and watch to ensure all alarms work properly and all workers are evacuated as planned</t>
  </si>
  <si>
    <t>hs-23--1-10x</t>
  </si>
  <si>
    <t>HS-EME-19-10</t>
  </si>
  <si>
    <t>There is a system in place to account for all workers during an emergency evacuation</t>
  </si>
  <si>
    <t>There needs to be mechanism in place where a check is done to ensure all workers have exited the building and/or are accounted for in an emergency situation requiring evacuation.</t>
  </si>
  <si>
    <t>hs-23--1-11x</t>
  </si>
  <si>
    <t>HS-EME-19-11</t>
  </si>
  <si>
    <t>There is an assessment after the drill to learn how to improve the evacuation process</t>
  </si>
  <si>
    <t>hs-23--1-12x</t>
  </si>
  <si>
    <t>HS-EME-19-12</t>
  </si>
  <si>
    <t>Emergency drills are documented in a written log</t>
  </si>
  <si>
    <t>hs-23--1-13x</t>
  </si>
  <si>
    <t>HS-EME-19-13</t>
  </si>
  <si>
    <t>hs-23--5</t>
  </si>
  <si>
    <t>HS-EME-20</t>
  </si>
  <si>
    <t>Are emergency evacuation procedures in line with legal requirements?</t>
  </si>
  <si>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</si>
  <si>
    <t>hs-24</t>
  </si>
  <si>
    <t>HS-EME-21</t>
  </si>
  <si>
    <t>Response Team</t>
  </si>
  <si>
    <t>Does the facility have its own Fire Brigade/Emergency Response Team of designated workers with special responsibilities for fire safety?</t>
  </si>
  <si>
    <t>hs-eme-7</t>
  </si>
  <si>
    <t>HS-EME-22</t>
  </si>
  <si>
    <t>Does the facility have any of the following measures in place related to a Fire Brigade/Emergency Response Team? (SELECT all that apply with a "X")</t>
  </si>
  <si>
    <t>[2],hs-24,Yes</t>
  </si>
  <si>
    <t>[2],hs-24,1</t>
  </si>
  <si>
    <t>hs-24--1-1x</t>
  </si>
  <si>
    <t>HS-EME-22-1</t>
  </si>
  <si>
    <t>Members of the Fire Brigade/Emergency Response Team undergo both initial and refresher trainings on their responsibilities</t>
  </si>
  <si>
    <t>hs-24--1-1f</t>
  </si>
  <si>
    <t>HS-EME-22.1</t>
  </si>
  <si>
    <t>Please describe when and how often members of the Fire Brigade/Emergency Response Team undergo both initial and refresher trainings on their responsibilities:</t>
  </si>
  <si>
    <t>[2],hs-24--1-1x</t>
  </si>
  <si>
    <t>hs-24--1-2x</t>
  </si>
  <si>
    <t>HS-EME-22-2</t>
  </si>
  <si>
    <t>Members of the Fire Brigade/Emergency Response Team have the appropriate equipment to fight fires (including the correct PPE, e.g., breathing apparatus)</t>
  </si>
  <si>
    <t>hs-24--1-3x</t>
  </si>
  <si>
    <t>HS-EME-22-3</t>
  </si>
  <si>
    <t>hs-24--2</t>
  </si>
  <si>
    <t>HS-EME-23</t>
  </si>
  <si>
    <t>Is the facility accessible to fire response and emergency response vehicles?</t>
  </si>
  <si>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</si>
  <si>
    <t>hs-fla-2</t>
  </si>
  <si>
    <t>HS-FLA-1</t>
  </si>
  <si>
    <t>Flammable and Combustible Materials</t>
  </si>
  <si>
    <t>Are flammable/combustible materials safely stored?</t>
  </si>
  <si>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</si>
  <si>
    <t>hs-fla-1</t>
  </si>
  <si>
    <t>HS-FLA-2</t>
  </si>
  <si>
    <t>Are possible sources of ignition sufficiently safeguarded?</t>
  </si>
  <si>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</si>
  <si>
    <t>hs-26</t>
  </si>
  <si>
    <t>HS-CHE-1</t>
  </si>
  <si>
    <t>Chemicals and Hazardous Substances</t>
  </si>
  <si>
    <t>Does the facility use chemicals and/or hazardous substances?</t>
  </si>
  <si>
    <t>Chemicals include elements, compounds and mixtures (both natural and man-made). They may be considered hazardous if they are toxic, flammable, explosive, oxidizing, dangerously reactive, corrosive, irritants, allergenic, cancer-causing, or if they effect reproduction or cause birth defects.</t>
  </si>
  <si>
    <t>hs-che-1</t>
  </si>
  <si>
    <t>HS-CHE-2</t>
  </si>
  <si>
    <t>Has all legally required action been taken to assess, monitor, prevent and limit workers' exposure to chemicals and hazardous substances?</t>
  </si>
  <si>
    <t>[1],hs-26,Yes</t>
  </si>
  <si>
    <t>[1],hs-26,1</t>
  </si>
  <si>
    <t>hs-che-8</t>
  </si>
  <si>
    <t>HS-CHE-3</t>
  </si>
  <si>
    <t>License for Acids</t>
  </si>
  <si>
    <t>Bangladesh: Does the facility have the legally required license for storage and use of acids?</t>
  </si>
  <si>
    <t xml:space="preserve">This question is specific to Bangladesh only. Please consult the Law Overlay for more information on applicable legal requirements. 
Answer Not Applicable if the facility does not store/use acids. </t>
  </si>
  <si>
    <t>[1],fp-bi-7,Bangladesh,hs-26,Yes</t>
  </si>
  <si>
    <t>[1],fp-bi-7,15,hs-26,1</t>
  </si>
  <si>
    <t>hs-26--1-1x</t>
  </si>
  <si>
    <t>HS-CHE-4</t>
  </si>
  <si>
    <t>Storage</t>
  </si>
  <si>
    <t>Does the facility maintain an inventory of all chemicals and hazardous substances used in the workplace in line with legal requirements?</t>
  </si>
  <si>
    <t>hs-26--1-2x</t>
  </si>
  <si>
    <t>HS-CHE-5</t>
  </si>
  <si>
    <t>Are Safety Data Sheets ("SDS", formerly MSDS) available for all chemicals used in the workplace in line with legal requirements?</t>
  </si>
  <si>
    <t>Chemical safety data sheets identify the chemical, its supplier, classification, hazards, safety precautions and emergency procedures.
Consult applicable legal requirements. 
If there are no applicable legal requirements, answer No applicable legal requirements.</t>
  </si>
  <si>
    <t>hs-26--1-4x</t>
  </si>
  <si>
    <t>HS-CHE-6</t>
  </si>
  <si>
    <t>Are chemicals and hazardous substances stored in line with legal requirements?</t>
  </si>
  <si>
    <t>Consult applicable legal requirements. 
In the absence of applicable legal requirements, Material Safety Data Sheets (MSDS) can be consulted for information on proper storage and on required preparatory measures.</t>
  </si>
  <si>
    <t>hs-che-2</t>
  </si>
  <si>
    <t>HS-CHE-7</t>
  </si>
  <si>
    <t>Are chemicals and hazardous substances labeled in line with legal requirements?</t>
  </si>
  <si>
    <t>hs-che-3</t>
  </si>
  <si>
    <t>HS-CHE-8</t>
  </si>
  <si>
    <t>Does the facility have any additional safety measures in place related to the storage of chemicals and hazardous substances? (SELECT all that apply with a "X")</t>
  </si>
  <si>
    <t>[2],hs-26,Yes</t>
  </si>
  <si>
    <t>[2],hs-26,1</t>
  </si>
  <si>
    <t>hs-26--1-3x</t>
  </si>
  <si>
    <t>HS-CHE-8-1</t>
  </si>
  <si>
    <t>Chemical storage areas are appropriately designed, constructed and located for the safe storage of chemicals and hazardous substances</t>
  </si>
  <si>
    <t>hs-26--1-5x</t>
  </si>
  <si>
    <t>HS-CHE-8-2</t>
  </si>
  <si>
    <t>Chemical storage areas have measures in place to prevent unauthorized entry</t>
  </si>
  <si>
    <t>hs-26--1-6x</t>
  </si>
  <si>
    <t>HS-CHE-8-3</t>
  </si>
  <si>
    <t>When not in use, all chemical containers are properly capped and stored away so as to prevent spillage, leakage, and unsafe exposure to workers</t>
  </si>
  <si>
    <t>hs-26--1-9x</t>
  </si>
  <si>
    <t>HS-CHE-8-4</t>
  </si>
  <si>
    <t>Chemical storage areas with flammable chemicals are equipped with an automatic fire extinguishing system</t>
  </si>
  <si>
    <t>If the facility does not have flammable chemicals, answer Not Applicable.</t>
  </si>
  <si>
    <t>hs-26--1-10x</t>
  </si>
  <si>
    <t>HS-CHE-8-5</t>
  </si>
  <si>
    <t>In cases of emergency, there are easy entry(ies) and exit(s) to all chemical storage areas</t>
  </si>
  <si>
    <t>hs-26--1-11x</t>
  </si>
  <si>
    <t>HS-CHE-8-6</t>
  </si>
  <si>
    <t>Chemical storage areas have an alarm notification system</t>
  </si>
  <si>
    <t>hs-26--1-12x</t>
  </si>
  <si>
    <t>HS-CHE-8-7</t>
  </si>
  <si>
    <t>hs-27-1x</t>
  </si>
  <si>
    <t>HS-CHE-9</t>
  </si>
  <si>
    <t>Handling</t>
  </si>
  <si>
    <t>Are workers trained on chemical hazards and safe work practices particular to their job assignment in line with legal requirements?</t>
  </si>
  <si>
    <t>hs-che-4</t>
  </si>
  <si>
    <t>HS-CHE-10</t>
  </si>
  <si>
    <t>Does the facility have any of the following measures in place to ensure the safe handling of chemicals and hazardous substances? (SELECT all that apply with a "X")</t>
  </si>
  <si>
    <t>hs-27-2x</t>
  </si>
  <si>
    <t>HS-CHE-10-1</t>
  </si>
  <si>
    <t>Training records on chemical use and handling and disposal and spill cleanup are maintained for the last 12 months</t>
  </si>
  <si>
    <t>hs-27-3x</t>
  </si>
  <si>
    <t>HS-CHE-10-2</t>
  </si>
  <si>
    <t>Appropriate containers are used for dispensing all chemicals</t>
  </si>
  <si>
    <t>hs-27-4x</t>
  </si>
  <si>
    <t>HS-CHE-10-3</t>
  </si>
  <si>
    <t>Written procedures are in place for reporting and responding to chemical spills inside the production area</t>
  </si>
  <si>
    <t>hs-27-5x</t>
  </si>
  <si>
    <t>HS-CHE-10-4</t>
  </si>
  <si>
    <t>A complete spill kit (appropriate for the types and use of chemicals in the facility) is available for use</t>
  </si>
  <si>
    <t>hs-27-6x</t>
  </si>
  <si>
    <t>HS-CHE-10-5</t>
  </si>
  <si>
    <t>Chemicals are not disposed of in waste bin containers which are generally used for food and drink</t>
  </si>
  <si>
    <t>hs-27-7x</t>
  </si>
  <si>
    <t>HS-CHE-10-6</t>
  </si>
  <si>
    <t>hs-27--1</t>
  </si>
  <si>
    <t>HS-CHE-11</t>
  </si>
  <si>
    <t>Does the facility have legally required showers, eyewash stations or other proper cleansing materials available for workers in the event of exposure to hazardous chemicals?</t>
  </si>
  <si>
    <t>Answer Yes if ALL applicable legal requirements have been complied with. If any legal requirements have not been complied with, answer No. For example, if the facility has eye wash stations and sinks required by law but no showers, which are also required by law, answer No.
Consult applicable legal requirements.
If there are no applicable legal requirements, answer No applicable legal requirements.</t>
  </si>
  <si>
    <t>hs-che-5</t>
  </si>
  <si>
    <t>HS-CHE-12</t>
  </si>
  <si>
    <t>Does the facility have any of the following safety measures in place regarding eyewash stations and showers? (SELECT all that apply with a "X")</t>
  </si>
  <si>
    <t>[2],hs-27--1,Yes</t>
  </si>
  <si>
    <t>[2],hs-27--1,1</t>
  </si>
  <si>
    <t>hs-27--2-1x</t>
  </si>
  <si>
    <t>HS-CHE-12-1</t>
  </si>
  <si>
    <t>Eyewash stations and showers are clearly identifiable</t>
  </si>
  <si>
    <t>hs-27--2-2x</t>
  </si>
  <si>
    <t>HS-CHE-12-2</t>
  </si>
  <si>
    <t>Eyewash stations and showers are easy to access</t>
  </si>
  <si>
    <t>hs-27--2-3x</t>
  </si>
  <si>
    <t>HS-CHE-12-3</t>
  </si>
  <si>
    <t>Eyewash stations and showers are clear of clutter/debris</t>
  </si>
  <si>
    <t>hs-27--2-4x</t>
  </si>
  <si>
    <t>HS-CHE-12-4</t>
  </si>
  <si>
    <t>Eyewash stations and showers use potable water at the right temp and pressure</t>
  </si>
  <si>
    <t>hs-27--2-5x</t>
  </si>
  <si>
    <t>HS-CHE-12-5</t>
  </si>
  <si>
    <t>Eyewash stations and showers are regularly inspected</t>
  </si>
  <si>
    <t>hs-27--2-6x</t>
  </si>
  <si>
    <t>HS-CHE-12-6</t>
  </si>
  <si>
    <t>hs-27--7</t>
  </si>
  <si>
    <t>HS-CHE-13</t>
  </si>
  <si>
    <t>Have any workers been exposed to a chemical at a level which surpassed the "Threshold Limit Value" outlined in legal requirements?</t>
  </si>
  <si>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</si>
  <si>
    <t>hs-28</t>
  </si>
  <si>
    <t>HS-CHE-14</t>
  </si>
  <si>
    <t>Gas Cylinders</t>
  </si>
  <si>
    <t>Does the facility use compressed gas cylinders?</t>
  </si>
  <si>
    <t>hs-che-6</t>
  </si>
  <si>
    <t>HS-CHE-15</t>
  </si>
  <si>
    <t>Does the facility have any of the following safety measures in place related to compressed gas cylinders? (SELECT all that apply with a "X")</t>
  </si>
  <si>
    <t>[2],hs-28,Yes</t>
  </si>
  <si>
    <t>[2],hs-28,1</t>
  </si>
  <si>
    <t>hs-28--1-1x</t>
  </si>
  <si>
    <t>HS-CHE-15-1</t>
  </si>
  <si>
    <t>All compressed gas cylinders are secure from accidental tipping/falling</t>
  </si>
  <si>
    <t>hs-28--1-2x</t>
  </si>
  <si>
    <t>HS-CHE-15-2</t>
  </si>
  <si>
    <t>All compressed gas cylinders have closed valves when not in use</t>
  </si>
  <si>
    <t>hs-28--1-3x</t>
  </si>
  <si>
    <t>HS-CHE-15-3</t>
  </si>
  <si>
    <t>Compressed gas cylinders are transported safely</t>
  </si>
  <si>
    <t>hs-28--1-4x</t>
  </si>
  <si>
    <t>HS-CHE-15-4</t>
  </si>
  <si>
    <t>Compressed gas cylinders are stored away from heat and other fire sources</t>
  </si>
  <si>
    <t>hs-28--1-5x</t>
  </si>
  <si>
    <t>HS-CHE-15-5</t>
  </si>
  <si>
    <t>Compressed gas cylinders are only used by qualified workers</t>
  </si>
  <si>
    <t>hs-28--1-6x</t>
  </si>
  <si>
    <t>HS-CHE-15-6</t>
  </si>
  <si>
    <t>Compressed gas cylinders are labeled and segregated</t>
  </si>
  <si>
    <t>hs-28--1-7x</t>
  </si>
  <si>
    <t>HS-CHE-15-7</t>
  </si>
  <si>
    <t>Compressed gas cylinders are stored in an enclosed cage</t>
  </si>
  <si>
    <t>hs-28--1-8x</t>
  </si>
  <si>
    <t>HS-CHE-15-8</t>
  </si>
  <si>
    <t>Compressed gas cylinders are connected with fixed piping</t>
  </si>
  <si>
    <t>hs-28--1-9x</t>
  </si>
  <si>
    <t>HS-CHE-15-9</t>
  </si>
  <si>
    <t>hs-che-9</t>
  </si>
  <si>
    <t>HS-CHE-16</t>
  </si>
  <si>
    <t>Cambodia: Has the facility prepared for response, control and cleaning of chemical spills, as legally required?</t>
  </si>
  <si>
    <t xml:space="preserve">This question is specific to Cambodia only. Please consult the Law Overlay for more information on applicable legal requirements. </t>
  </si>
  <si>
    <t>[1],fp-bi-7,Cambodia,hs-26,Yes</t>
  </si>
  <si>
    <t>[1],fp-bi-7,30,hs-26,1</t>
  </si>
  <si>
    <t>hs-che-10</t>
  </si>
  <si>
    <t>HS-CHE-17</t>
  </si>
  <si>
    <t>Cambodia: Are chemical mixing rooms equipped and used in line with legal requirements?</t>
  </si>
  <si>
    <t xml:space="preserve">This question is specific to Cambodia only. Please consult the Law Overlay for more information on applicable legal requirements. 
Answer Not Applicable if the facility has no chemical mixing rooms. </t>
  </si>
  <si>
    <t>hs-che-7</t>
  </si>
  <si>
    <t>HS-CHE-18</t>
  </si>
  <si>
    <t>Are facility practices out of compliance with any legal requirements not covered elsewhere regarding Chemicals and Hazardous Substances?</t>
  </si>
  <si>
    <t>hs-wor-7</t>
  </si>
  <si>
    <t>HS-WOR-1</t>
  </si>
  <si>
    <t>Worker Protection</t>
  </si>
  <si>
    <t>Training Vietnam Law</t>
  </si>
  <si>
    <t xml:space="preserve">Vietnam: Has the facility trained workers on general occupational health and safety, as legally required? </t>
  </si>
  <si>
    <t>hs-29--1</t>
  </si>
  <si>
    <t>HS-WOR-2</t>
  </si>
  <si>
    <t>Imminent Danger</t>
  </si>
  <si>
    <t>Are workers subject to negative consequences if they remove themselves from work situations that they believe present an imminent and serious danger to life or health?</t>
  </si>
  <si>
    <t>hs-30</t>
  </si>
  <si>
    <t>HS-WOR-3</t>
  </si>
  <si>
    <t>Special Categories</t>
  </si>
  <si>
    <t>Are pregnant and nursing workers protected against safety and health risks in line with legal requirements?</t>
  </si>
  <si>
    <t>Consult applicable legal requirements before answering this question. 
If there are no applicable legal requirements, answer No applicable legal requirements.
If there were no pregnant or nursing workers present during the assessment period, answer Not applicable.</t>
  </si>
  <si>
    <t>hs-31</t>
  </si>
  <si>
    <t>HS-WOR-4</t>
  </si>
  <si>
    <t>Personal Protective Equipment (PPE)</t>
  </si>
  <si>
    <t xml:space="preserve">Are workers provided with Personal Protective Equipment (PPE) in line with legal requirements? </t>
  </si>
  <si>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</si>
  <si>
    <t>hs-31--1-1x</t>
  </si>
  <si>
    <t>HS-WOR-5</t>
  </si>
  <si>
    <t>Are PPE and clothing paid for by the facility for all workers?</t>
  </si>
  <si>
    <t>hs-31--1-5x</t>
  </si>
  <si>
    <t>HS-WOR-6</t>
  </si>
  <si>
    <t>Are workers trained and encouraged to use personal protective equipment in line with legal requirements?</t>
  </si>
  <si>
    <t xml:space="preserve">Consult applicable legal requirements. 
If there are no applicable legal requirements, answer No applicable legal requirements.
If workers do not require PPE answer Not Applicable. </t>
  </si>
  <si>
    <t>hs-31--1-5f</t>
  </si>
  <si>
    <t>HS-WOR-6.1</t>
  </si>
  <si>
    <t>Please describe how often workers are trained on proper use of personal protective equipment:</t>
  </si>
  <si>
    <t>[2],hs-31--1-5x</t>
  </si>
  <si>
    <t>hs-wor-1</t>
  </si>
  <si>
    <t>HS-WOR-7</t>
  </si>
  <si>
    <t>Does the facility have any of the following measures in place related to Personal Protective Equipment (PPE)? (SELECT all that apply with a "X")</t>
  </si>
  <si>
    <t>hs-31--1-2x</t>
  </si>
  <si>
    <t>HS-WOR-7-1</t>
  </si>
  <si>
    <t>PPE equipment and clothing provided is in good condition and replaced as needed to ensure effectiveness and protect workers from identified hazards</t>
  </si>
  <si>
    <t>hs-31--1-3x</t>
  </si>
  <si>
    <t>HS-WOR-7-2</t>
  </si>
  <si>
    <t>PPE is the correct size for all workers</t>
  </si>
  <si>
    <t>The intent of this option selection is to also understand if the facility takes into consideration the biological differences between women and men and that all PPE equipment and clothing are fit for purpose.</t>
  </si>
  <si>
    <t>hs-31--1-4x</t>
  </si>
  <si>
    <t>HS-WOR-7-3</t>
  </si>
  <si>
    <t>PPE equipment (such as hearing protection) is provided where noise levels approach or exceed the equivalent dose of 85 decibels (dB) for 8 hours</t>
  </si>
  <si>
    <t>hs-31--1-6x</t>
  </si>
  <si>
    <t>HS-WOR-7-4</t>
  </si>
  <si>
    <t>PPE equipment and clothing provided is consistently and effectively used by workers</t>
  </si>
  <si>
    <t>hs-31--1-7x</t>
  </si>
  <si>
    <t>HS-WOR-7-5</t>
  </si>
  <si>
    <t>Warnings (either through verbal or written communication) are used to ensure that workers use PPE equipment and clothing</t>
  </si>
  <si>
    <t>hs-31--1-8x</t>
  </si>
  <si>
    <t>HS-WOR-7-6</t>
  </si>
  <si>
    <t>Penalties (monetary or otherwise) are used to ensure that workers use PPE equipment and clothing</t>
  </si>
  <si>
    <t>hs-31--1-8f</t>
  </si>
  <si>
    <t>HS-WOR-7.1</t>
  </si>
  <si>
    <t>Please describe the penalties (monetary or otherwise) used by the facility to ensure that workers use PPE equipment and clothing:</t>
  </si>
  <si>
    <t>[2],hs-31--1-8x</t>
  </si>
  <si>
    <t>hs-31--1-9x</t>
  </si>
  <si>
    <t>HS-WOR-7-7</t>
  </si>
  <si>
    <t>The facility ensures the appropriate and safe storage of PPE equipment and clothing on-site</t>
  </si>
  <si>
    <t>hs-31--1-10x</t>
  </si>
  <si>
    <t>HS-WOR-7-8</t>
  </si>
  <si>
    <t>hs-32-2x</t>
  </si>
  <si>
    <t>HS-WOR-8</t>
  </si>
  <si>
    <t>Machinery and Equipment</t>
  </si>
  <si>
    <t>Are legally required guards properly installed and maintained on all dangerous machinery and equipment?</t>
  </si>
  <si>
    <t>Consult applicable legal requirements. 
If there are no applicable legal requirements, answer No applicable legal requirements.
If the facility does not have dangerous machinery/equipment, answer Not Applicable.</t>
  </si>
  <si>
    <t>hs-32-11x</t>
  </si>
  <si>
    <t>HS-WOR-9</t>
  </si>
  <si>
    <t>Does the facility have legally required and up to date permits/ certificates/ licenses for the installation/ operation/ maintenance of special machines and equipment (e.g., electrical installations, generator, boiler, other pressure vessels, lifting equipment, elevators and/or welding)?</t>
  </si>
  <si>
    <t>Consult applicable legal requirements. 
If there are no applicable legal requirements, answer No applicable legal requirements.
If the facility does not have special machines and equipment, answer Not Applicable.</t>
  </si>
  <si>
    <t>hs-32-12x</t>
  </si>
  <si>
    <t>HS-WOR-10</t>
  </si>
  <si>
    <t>Do operators/ technicians for machinery, equipment, electrical installations, boiler, lifting equipment, and/or welding have legally required license/ permit/ certification/ training?</t>
  </si>
  <si>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</si>
  <si>
    <t>hs-wor-2</t>
  </si>
  <si>
    <t>HS-WOR-11</t>
  </si>
  <si>
    <t>Does the facility have any of the following safety measures in place related to machinery and equipment? (SELECT all that apply with a "X")</t>
  </si>
  <si>
    <t>hs-32-10x</t>
  </si>
  <si>
    <t>HS-WOR-11-1</t>
  </si>
  <si>
    <t>Machinery and equipment have a functioning lockout/tagout program, if applicable</t>
  </si>
  <si>
    <t>A lockout/tagout program includes, at minimum, regular, documented monitoring processes for lockout/tagout (LOTO) procedures, lockout/tagout equipment (e.g., tags, group lock boxes), and training procedures for all workers.</t>
  </si>
  <si>
    <t>hs-32-13x</t>
  </si>
  <si>
    <t>HS-WOR-11-2</t>
  </si>
  <si>
    <t>Worker machinery and equipment training records are maintained for at least the last 12 months</t>
  </si>
  <si>
    <t>hs-32-14x</t>
  </si>
  <si>
    <t>HS-WOR-11-3</t>
  </si>
  <si>
    <t>Machinery and equipment have safety instructions displayed or posted in the facility in workers' language(s)</t>
  </si>
  <si>
    <t>hs-32-15x</t>
  </si>
  <si>
    <t>HS-WOR-11-4</t>
  </si>
  <si>
    <t>hs-32--1</t>
  </si>
  <si>
    <t>HS-WOR-12</t>
  </si>
  <si>
    <t>Does the facility use laser or radiation producing equipment?</t>
  </si>
  <si>
    <t>hs-32--1-1f</t>
  </si>
  <si>
    <t>HS-WOR-12.1</t>
  </si>
  <si>
    <t>If yes, please describe what type of laser or radiation equipment is used in the facility:</t>
  </si>
  <si>
    <t>[2],hs-32--1,Yes</t>
  </si>
  <si>
    <t>[2],hs-32--1,1</t>
  </si>
  <si>
    <t>hs-wor-3</t>
  </si>
  <si>
    <t>HS-WOR-13</t>
  </si>
  <si>
    <t>Does the facility have any of the following safety measures in place related to laser/radiation equipment? (SELECT all that apply with a "X")</t>
  </si>
  <si>
    <t>hs-32--2-1x</t>
  </si>
  <si>
    <t>HS-WOR-13-1</t>
  </si>
  <si>
    <t>Laser/radiation equipment is maintained and regularly inspected</t>
  </si>
  <si>
    <t>hs-32--2-2x</t>
  </si>
  <si>
    <t>HS-WOR-13-2</t>
  </si>
  <si>
    <t>Laser/radiation equipment have the appropriate protection</t>
  </si>
  <si>
    <t>hs-32--2-3x</t>
  </si>
  <si>
    <t>HS-WOR-13-3</t>
  </si>
  <si>
    <t>Laser/radiation equipment has the appropriate signs</t>
  </si>
  <si>
    <t>hs-32--2-4x</t>
  </si>
  <si>
    <t>HS-WOR-13-4</t>
  </si>
  <si>
    <t>Workers working with radiation sources are protected and not exposed to more than three rems/year</t>
  </si>
  <si>
    <t>hs-32--2-5x</t>
  </si>
  <si>
    <t>HS-WOR-13-5</t>
  </si>
  <si>
    <t>Workers that work with laser/radiation-producing equipment understand why and how to operate the equipment safely</t>
  </si>
  <si>
    <t>hs-32--2-6x</t>
  </si>
  <si>
    <t>HS-WOR-13-6</t>
  </si>
  <si>
    <t>hs-32--3</t>
  </si>
  <si>
    <t>HS-WOR-14</t>
  </si>
  <si>
    <t>Is laser and radiation producing equipment in line with legal requirements?</t>
  </si>
  <si>
    <t>[1],hs-32--1,Yes</t>
  </si>
  <si>
    <t>[1],hs-32--1,1</t>
  </si>
  <si>
    <t>hs-33</t>
  </si>
  <si>
    <t>HS-WOR-15</t>
  </si>
  <si>
    <t>Ergonomics</t>
  </si>
  <si>
    <r>
      <t xml:space="preserve">Does the facility have ergonomic measures in place </t>
    </r>
    <r>
      <rPr>
        <sz val="11"/>
        <color theme="1"/>
        <rFont val="Calibri"/>
        <family val="2"/>
        <scheme val="minor"/>
      </rPr>
      <t xml:space="preserve">that consider the requirements of both women and men? </t>
    </r>
  </si>
  <si>
    <r>
      <t>Ergonomic measures seek to minimize risk factors resulting in musculoskeletal disorders, such as the avoidance of lifting heavy items, bending, reaching overhead, pushing and pulling heavy loads, and performing the same or similar tasks repetitively.</t>
    </r>
    <r>
      <rPr>
        <sz val="11"/>
        <color theme="1"/>
        <rFont val="Calibri"/>
        <family val="2"/>
        <scheme val="minor"/>
      </rPr>
      <t xml:space="preserve"> Requirements for women and men differ based on their unique biological features and sound ergonomic measures consider gender different biological impacts.</t>
    </r>
  </si>
  <si>
    <t>hs-wor-4</t>
  </si>
  <si>
    <t>HS-WOR-16</t>
  </si>
  <si>
    <t>Does the facility have any of the following safety measures in place related to ergonomics? (SELECT all that apply with a "X")</t>
  </si>
  <si>
    <t>[2],hs-33,Yes</t>
  </si>
  <si>
    <t>[2],hs-33,1</t>
  </si>
  <si>
    <t>hs-33--1-1x</t>
  </si>
  <si>
    <t>HS-WOR-16-1</t>
  </si>
  <si>
    <t>Facility has a system for identifying, evaluating and minimizing risks from physically demanding work to prevent work-related injuries and health impacts</t>
  </si>
  <si>
    <t>hs-33--1-2x</t>
  </si>
  <si>
    <t>HS-WOR-16-2</t>
  </si>
  <si>
    <t>Workers are rotated to reduce exposure to repetitive tasks</t>
  </si>
  <si>
    <t>If the facility does not have repetitive tasks, answer Not Applicable.</t>
  </si>
  <si>
    <t>hs-33--1-3x</t>
  </si>
  <si>
    <t>HS-WOR-16-3</t>
  </si>
  <si>
    <t>Workers can take short ergonomic breaks during the work day</t>
  </si>
  <si>
    <t>hs-33--1-4x</t>
  </si>
  <si>
    <t>HS-WOR-16-4</t>
  </si>
  <si>
    <t>Facility provides adjustable workstations to accommodate individual worker needs</t>
  </si>
  <si>
    <t>[3],hs-33,Yes</t>
  </si>
  <si>
    <t>[3],hs-33,1</t>
  </si>
  <si>
    <t>hs-33--1-5x</t>
  </si>
  <si>
    <t>HS-WOR-16-5</t>
  </si>
  <si>
    <t>Facility provides adjustable equipment to accommodate individual worker needs</t>
  </si>
  <si>
    <t>hs-33--1-6x</t>
  </si>
  <si>
    <t>HS-WOR-16-6</t>
  </si>
  <si>
    <t>Facility provides training on ergonomic factors and good practices to prevent and/or reduce injuries</t>
  </si>
  <si>
    <t>hs-33--1-7x</t>
  </si>
  <si>
    <t>HS-WOR-16-7</t>
  </si>
  <si>
    <t>hs-33--2</t>
  </si>
  <si>
    <t>HS-WOR-17</t>
  </si>
  <si>
    <t>Are ergonomic measures in line with legal requirements?</t>
  </si>
  <si>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</si>
  <si>
    <t>[hs-33,Yes,3|hs-33,Yes,2|1]</t>
  </si>
  <si>
    <t>[hs-33,1,3|hs-33,1,2|1]</t>
  </si>
  <si>
    <t>hs-34</t>
  </si>
  <si>
    <t>HS-WOR-18</t>
  </si>
  <si>
    <t>Hot Work</t>
  </si>
  <si>
    <t>Does the facility perform any type of "hot work" (i.e. welding, soldering etc.)?</t>
  </si>
  <si>
    <t>Hot work: Includes welding and allied processes, grinding, heat treating, thawing pipe, and similar applications producing or using a spark, flame, or heat that it is sufficient to start a fire. Also includes laboratory operations that are open flame in nature.</t>
  </si>
  <si>
    <t>hs-34-1f</t>
  </si>
  <si>
    <t>HS-WOR-18.1</t>
  </si>
  <si>
    <t>If yes, please describe what type of hot work is performed in the facility:</t>
  </si>
  <si>
    <t>[2],hs-34,Yes</t>
  </si>
  <si>
    <t>[2],hs-34,1</t>
  </si>
  <si>
    <t>hs-wor-5</t>
  </si>
  <si>
    <t>HS-WOR-19</t>
  </si>
  <si>
    <t>Is hot work performed in line with legal requirements?</t>
  </si>
  <si>
    <t>[1],hs-34,Yes</t>
  </si>
  <si>
    <t>[1],hs-34,1</t>
  </si>
  <si>
    <t>hs-wor-6</t>
  </si>
  <si>
    <t>HS-WOR-20</t>
  </si>
  <si>
    <t>Does the facility have any of the following safety measures in place related to hot work? (SELECT all that apply with a "X")</t>
  </si>
  <si>
    <t>hs-34--1-1x</t>
  </si>
  <si>
    <t>HS-WOR-20-1</t>
  </si>
  <si>
    <t>The facility has performed a risk assessment of where heat exposure may be significant</t>
  </si>
  <si>
    <t>hs-34--1-3x</t>
  </si>
  <si>
    <t>HS-WOR-20-2</t>
  </si>
  <si>
    <t>Shields are in place to protect workers from radiant heat sources</t>
  </si>
  <si>
    <t>hs-34--1-4x</t>
  </si>
  <si>
    <t>HS-WOR-20-3</t>
  </si>
  <si>
    <t>Workers who are exposed to heat/radiation are given rest breaks and/or rotations</t>
  </si>
  <si>
    <t>hs-34--1-5x</t>
  </si>
  <si>
    <t>HS-WOR-20-4</t>
  </si>
  <si>
    <t>Facility has implemented basic medical surveillance techniques to monitor workers who are exposed to heat sources</t>
  </si>
  <si>
    <t>hs-34--1-6x</t>
  </si>
  <si>
    <t>HS-WOR-20-5</t>
  </si>
  <si>
    <t>hs-mat-1</t>
  </si>
  <si>
    <t>HS-MAT-1</t>
  </si>
  <si>
    <t>Materials Handling and Storage</t>
  </si>
  <si>
    <t>Does the facility have any of the following safety measures in place related to storage areas? (SELECT all that apply with a "X")</t>
  </si>
  <si>
    <t>hs-36--3-1x</t>
  </si>
  <si>
    <t>HS-MAT-1-1</t>
  </si>
  <si>
    <t>Storage racks and shelving has been secured to permanent structures</t>
  </si>
  <si>
    <t>hs-36--3-2x</t>
  </si>
  <si>
    <t>HS-MAT-1-2</t>
  </si>
  <si>
    <t>Lighting in storage areas is protected or explosion proof</t>
  </si>
  <si>
    <t>hs-36--3-3x</t>
  </si>
  <si>
    <t>HS-MAT-1-3</t>
  </si>
  <si>
    <t>Facility storage racks have adequate strength to support existing loads</t>
  </si>
  <si>
    <t>hs-36--3-4x</t>
  </si>
  <si>
    <t>HS-MAT-1-4</t>
  </si>
  <si>
    <t>hs-36--4</t>
  </si>
  <si>
    <t>HS-MAT-2</t>
  </si>
  <si>
    <t>Are fuel storage tanks designed and handled in line with legal requirements?</t>
  </si>
  <si>
    <t>Consult applicable legal requirements. 
If there are no applicable legal requirements, answer No applicable legal requirements.
If there are no fuel storage tanks at the facility, answer Not Applicable.</t>
  </si>
  <si>
    <t>hs-37</t>
  </si>
  <si>
    <t>HS-MAT-3</t>
  </si>
  <si>
    <t>Ladders</t>
  </si>
  <si>
    <t>Does the facility use portable ladders?</t>
  </si>
  <si>
    <t>hs-mat-2</t>
  </si>
  <si>
    <t>HS-MAT-4</t>
  </si>
  <si>
    <t>Does the facility have any of the following safety measures in place related to portable ladders? (SELECT all that apply with a "X")</t>
  </si>
  <si>
    <t>[2],hs-37,Yes</t>
  </si>
  <si>
    <t>[2],hs-37,1</t>
  </si>
  <si>
    <t>hs-37--1-2x</t>
  </si>
  <si>
    <t>HS-MAT-4-1</t>
  </si>
  <si>
    <t>Portable ladders have been inspected for damage and maintenance</t>
  </si>
  <si>
    <t>hs-37--1-3x</t>
  </si>
  <si>
    <t>HS-MAT-4-2</t>
  </si>
  <si>
    <t>Ladders have locking devices so that they are secure when open or in use</t>
  </si>
  <si>
    <t>hs-37--1-4x</t>
  </si>
  <si>
    <t>HS-MAT-4-3</t>
  </si>
  <si>
    <t>Workers are trained to place ladders on a secure, even surface when in use</t>
  </si>
  <si>
    <t>hs-37--1-5x</t>
  </si>
  <si>
    <t>HS-MAT-4-4</t>
  </si>
  <si>
    <t>The facility prohibits tying or fastening together ladders to achieve additional height</t>
  </si>
  <si>
    <t>hs-37--1-6x</t>
  </si>
  <si>
    <t>HS-MAT-4-5</t>
  </si>
  <si>
    <t>The facility prohibits placing ladders in front of any doors that may or may not be locked or guarded</t>
  </si>
  <si>
    <t>hs-37--1-7x</t>
  </si>
  <si>
    <t>HS-MAT-4-6</t>
  </si>
  <si>
    <t>The facility prohibits using ladders in the horizontal position as a platform or scaffolding</t>
  </si>
  <si>
    <t>hs-37--1-8x</t>
  </si>
  <si>
    <t>HS-MAT-4-7</t>
  </si>
  <si>
    <t>Ladders are secured when not in use</t>
  </si>
  <si>
    <t>hs-37--1-9x</t>
  </si>
  <si>
    <t>HS-MAT-4-8</t>
  </si>
  <si>
    <t>hs-38</t>
  </si>
  <si>
    <t>HS-MAT-5</t>
  </si>
  <si>
    <t>Forklifts</t>
  </si>
  <si>
    <t>Does the facility have forklifts (or other types of lifting equipment)?</t>
  </si>
  <si>
    <t>hs-mat-3</t>
  </si>
  <si>
    <t>HS-MAT-6</t>
  </si>
  <si>
    <t>Does the facility have any of the following safety measures in place related to forklifts (and other types of lifting equipment)? (SELECT all that apply with a "X")</t>
  </si>
  <si>
    <t>[2],hs-38,Yes</t>
  </si>
  <si>
    <t>[2],hs-38,1</t>
  </si>
  <si>
    <t>hs-38--2-3x</t>
  </si>
  <si>
    <t>HS-MAT-6-1</t>
  </si>
  <si>
    <t>Fork lifts are inspected and maintained on a regular basis</t>
  </si>
  <si>
    <t>hs-38--2-4x</t>
  </si>
  <si>
    <t>HS-MAT-6-2</t>
  </si>
  <si>
    <t>Forklift trucks have warning lights and audible signals for reverse travel</t>
  </si>
  <si>
    <t>hs-38--2-5x</t>
  </si>
  <si>
    <t>HS-MAT-6-3</t>
  </si>
  <si>
    <t>Facility prohibits overloading materials on forklift trucks</t>
  </si>
  <si>
    <t>hs-38--2-6x</t>
  </si>
  <si>
    <t>HS-MAT-6-4</t>
  </si>
  <si>
    <t>The facility prohibits using forklifts to lift workers so that they can perform activities at higher heights</t>
  </si>
  <si>
    <t>hs-38--2-7x</t>
  </si>
  <si>
    <t>HS-MAT-6-5</t>
  </si>
  <si>
    <t>The facility prohibits locating battery charging areas for electric forklift trucks close to storage areas of combustible materials</t>
  </si>
  <si>
    <t>If the facility does not have electric forklift trucks, answer Not Applicable.</t>
  </si>
  <si>
    <t>hs-38--2-8x</t>
  </si>
  <si>
    <t>HS-MAT-6-6</t>
  </si>
  <si>
    <t>Forklift routes are clearly marked</t>
  </si>
  <si>
    <t>hs-38--2-9x</t>
  </si>
  <si>
    <t>HS-MAT-6-7</t>
  </si>
  <si>
    <t>Forklifts are parked in designated location(s) when not in use</t>
  </si>
  <si>
    <t>hs-38--2-10x</t>
  </si>
  <si>
    <t>HS-MAT-6-8</t>
  </si>
  <si>
    <t>hs-saf-1</t>
  </si>
  <si>
    <t>HS-SAF-1</t>
  </si>
  <si>
    <t>Safety Warnings</t>
  </si>
  <si>
    <t>Are legally required safety warnings posted in the workplace?</t>
  </si>
  <si>
    <t>hs-39</t>
  </si>
  <si>
    <t>HS-ELE-1</t>
  </si>
  <si>
    <t>Electrical Safety</t>
  </si>
  <si>
    <t>Do safety warning labels exist on all electrical equipment?</t>
  </si>
  <si>
    <t>hs-ele-1</t>
  </si>
  <si>
    <t>HS-ELE-2</t>
  </si>
  <si>
    <t>Electrical Panels</t>
  </si>
  <si>
    <t>Are there any instances of unsafe maintenance related to electrical panels / control panels / distribution boards? (SELECT all that apply with a "X")</t>
  </si>
  <si>
    <t>hs-ele-2x</t>
  </si>
  <si>
    <t>HS-ELE-2-1</t>
  </si>
  <si>
    <t>Electrical panels are not easy to access, blocked, and not sufficiently separated from work areas</t>
  </si>
  <si>
    <t>hs-ele-3x</t>
  </si>
  <si>
    <t>HS-ELE-2-2</t>
  </si>
  <si>
    <t>Electrical panels including circuit breakers are not adequately labeled</t>
  </si>
  <si>
    <t>Switches/breakers are not labeled to indicate their purpose</t>
  </si>
  <si>
    <t>hs-ele-4x</t>
  </si>
  <si>
    <t>HS-ELE-2-3</t>
  </si>
  <si>
    <t>Electrical panels including circuit breakers are not in line with legal requirements</t>
  </si>
  <si>
    <t>hs-ele-5x</t>
  </si>
  <si>
    <t>HS-ELE-2-4</t>
  </si>
  <si>
    <t>Electrical panels / control panels / distribution boards are not well maintained and not fully enclosed in non-flammable material</t>
  </si>
  <si>
    <t>hs-ele-6x</t>
  </si>
  <si>
    <t>HS-ELE-2-5</t>
  </si>
  <si>
    <t>Circuit breakers are not installed in the electrical panel box</t>
  </si>
  <si>
    <t>hs-ele-7x</t>
  </si>
  <si>
    <t>HS-ELE-2-6</t>
  </si>
  <si>
    <t>Electrical circuits show indications of overheating or burning due to being overloaded</t>
  </si>
  <si>
    <t>hs-ele-8x</t>
  </si>
  <si>
    <t>HS-ELE-2-7</t>
  </si>
  <si>
    <t>Switches, plugs and junction boxes are not covered and wires are exposed</t>
  </si>
  <si>
    <t>hs-ele-9x</t>
  </si>
  <si>
    <t>HS-ELE-2-8</t>
  </si>
  <si>
    <t>Electrical wirings are not insulated in non-flammable material, and are exposed</t>
  </si>
  <si>
    <t>Electrical contacts are exposed (e.g. loose wires, or frayed cables)</t>
  </si>
  <si>
    <t>hs-ele-10x</t>
  </si>
  <si>
    <t>HS-ELE-2-9</t>
  </si>
  <si>
    <t>hs-ele-11</t>
  </si>
  <si>
    <t>HS-ELE-3</t>
  </si>
  <si>
    <t>Electrical Wiring</t>
  </si>
  <si>
    <t>Are the following measures in place related to electrical wires, cables, switches, plugs and equipment (e.g. transformer, generator)? (SELECT all that apply with a "X")</t>
  </si>
  <si>
    <t>hs-41-1x</t>
  </si>
  <si>
    <t>HS-ELE-3-1</t>
  </si>
  <si>
    <t>Switches, plugs and junction boxes are covered so that no wires are exposed</t>
  </si>
  <si>
    <t>hs-41-2x</t>
  </si>
  <si>
    <t>HS-ELE-3-2</t>
  </si>
  <si>
    <t>Electrical wirings are insulated in non-flammable material</t>
  </si>
  <si>
    <t>hs-41-3x</t>
  </si>
  <si>
    <t>HS-ELE-3-3</t>
  </si>
  <si>
    <t>Electrical wirings are adequately maintained and damage free</t>
  </si>
  <si>
    <t>Electric wires are in good condition (e.g., no burnt insulation)</t>
  </si>
  <si>
    <t>hs-41-4x</t>
  </si>
  <si>
    <t>HS-ELE-3-4</t>
  </si>
  <si>
    <t>Electrical wirings are in a safe place (i.e. not on the floor)</t>
  </si>
  <si>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</si>
  <si>
    <t>hs-41-5x</t>
  </si>
  <si>
    <t>HS-ELE-3-5</t>
  </si>
  <si>
    <t>Electrical wirings are properly grounded (i.e. with electrical panels, metal conduits etc.)</t>
  </si>
  <si>
    <t>This includes also Ground Fault Circuit Interruption (GFCI) for wet locations.</t>
  </si>
  <si>
    <t>hs-ele-12x</t>
  </si>
  <si>
    <t>HS-ELE-3-6</t>
  </si>
  <si>
    <t>Electrical wires, cables, switches, plugs and equipment (e.g. transformer, generator) are in line with legal requirements</t>
  </si>
  <si>
    <t>hs-41-6x</t>
  </si>
  <si>
    <t>HS-ELE-3-7</t>
  </si>
  <si>
    <t>hs-42</t>
  </si>
  <si>
    <t>HS-ELE-4</t>
  </si>
  <si>
    <t>Maintenance</t>
  </si>
  <si>
    <t>Is electrical equipment inspection and maintenance carried out by a certified, competent and authorized entity (i.e. is the electrician licensed) in line with legal requirements?</t>
  </si>
  <si>
    <t>hs-42--1</t>
  </si>
  <si>
    <t>HS-ELE-5</t>
  </si>
  <si>
    <t>Does the facility maintain records of electrical equipment maintenance activities?</t>
  </si>
  <si>
    <t>hs-42--2</t>
  </si>
  <si>
    <t>HS-ELE-6</t>
  </si>
  <si>
    <t>Does the facility conduct maintenance on live electrical equipment?</t>
  </si>
  <si>
    <t xml:space="preserve">If equipment is energized or live (electricity is flowing through the machine, it is in standby mode or it is on) while maintenance is going on, answer Yes. </t>
  </si>
  <si>
    <t>hs-42--3</t>
  </si>
  <si>
    <t>HS-ELE-7</t>
  </si>
  <si>
    <t>Machinery</t>
  </si>
  <si>
    <t>Is all of the machinery equipment grounded in line with legal requirements (including production equipment, compressors, transformer, generator, etc.)?</t>
  </si>
  <si>
    <t>Consult applicable legal requirements. 
If there are no applicable legal requirements, answer No applicable legal requirements.
If the facility does not have applicable equipment, answer Not Applicable.</t>
  </si>
  <si>
    <t>hs-ele-13</t>
  </si>
  <si>
    <t>HS-ELE-8</t>
  </si>
  <si>
    <t>Are electrical outlets used for plugging in corded equipment in wet or damp areas protected with GFCIs (ground-fault circuit-interrupters)?</t>
  </si>
  <si>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</si>
  <si>
    <t>hs-42--4</t>
  </si>
  <si>
    <t>HS-ELE-9</t>
  </si>
  <si>
    <t>Are machinery and lighting connected to the appropriate type of power source/industrial connections?</t>
  </si>
  <si>
    <t>hs-43</t>
  </si>
  <si>
    <t>HS-ELE-10</t>
  </si>
  <si>
    <t>High Voltage Areas</t>
  </si>
  <si>
    <t>Is access to high voltage areas and generator areas restricted to authorized personnel only?</t>
  </si>
  <si>
    <t>If the facility does not have high voltage areas/ generator areas, answer Not Applicable.</t>
  </si>
  <si>
    <t>hs-43--1</t>
  </si>
  <si>
    <t>HS-ELE-11</t>
  </si>
  <si>
    <t>Are any materials stored in high voltage areas?</t>
  </si>
  <si>
    <t>If the facility does not have high voltage areas, answer Not Applicable.</t>
  </si>
  <si>
    <t>hs-45</t>
  </si>
  <si>
    <t>HS-ELE-12</t>
  </si>
  <si>
    <t>Sub-Station</t>
  </si>
  <si>
    <t>Is there an electrical power sub-station on-site at the facility?</t>
  </si>
  <si>
    <t>hs-45--1</t>
  </si>
  <si>
    <t>HS-ELE-13</t>
  </si>
  <si>
    <t>Is the sub-station in line with legal requirements or fire-rated construction?</t>
  </si>
  <si>
    <t>[2],hs-45,Yes</t>
  </si>
  <si>
    <t>[2],hs-45,1</t>
  </si>
  <si>
    <t>hs-46</t>
  </si>
  <si>
    <t>HS-ELE-14</t>
  </si>
  <si>
    <t>Emergency Systems</t>
  </si>
  <si>
    <t>Is a lightning protector/arrestor system installed on the building?</t>
  </si>
  <si>
    <t>hs-46--1</t>
  </si>
  <si>
    <t>HS-ELE-15</t>
  </si>
  <si>
    <t>Is the lightning protector/arrestor system in line with legal requirements?</t>
  </si>
  <si>
    <t>[2],hs-46,Yes</t>
  </si>
  <si>
    <t>[2],hs-46,1</t>
  </si>
  <si>
    <t>hs-46--2</t>
  </si>
  <si>
    <t>HS-ELE-16</t>
  </si>
  <si>
    <t>Is the back-up emergency power system working and in good condition?</t>
  </si>
  <si>
    <t>If the facility does not have a back-up emergency power system, answer Not Applicable.</t>
  </si>
  <si>
    <t>hs-47--1</t>
  </si>
  <si>
    <t>HS-ELE-17</t>
  </si>
  <si>
    <t>Compressors and Generators</t>
  </si>
  <si>
    <t>Are the belt areas of compressors and generators fully enclosed and guarded?</t>
  </si>
  <si>
    <t>If the facility does not have compressors/generators, answer Not Applicable.</t>
  </si>
  <si>
    <t>hs-fir-1</t>
  </si>
  <si>
    <t>HS-FIR-1</t>
  </si>
  <si>
    <t>First Aid and Medical</t>
  </si>
  <si>
    <t>First-aid</t>
  </si>
  <si>
    <t>Does the facility comply with legal requirements for any of the following related to first aid? (SELECT all that apply with a "X")</t>
  </si>
  <si>
    <t>hs-48-1x</t>
  </si>
  <si>
    <t>HS-FIR-1-1</t>
  </si>
  <si>
    <t>First-aid kits are sufficient in number</t>
  </si>
  <si>
    <t>hs-48-2x</t>
  </si>
  <si>
    <t>HS-FIR-1-2</t>
  </si>
  <si>
    <t>First-aid kits are sufficiently maintained (fully stocked and without expired items)</t>
  </si>
  <si>
    <t>hs-48-3x</t>
  </si>
  <si>
    <t>HS-FIR-1-3</t>
  </si>
  <si>
    <t>First aid kits are clearly marked and readily accessible</t>
  </si>
  <si>
    <t>hs-48-4x</t>
  </si>
  <si>
    <t>HS-FIR-1-4</t>
  </si>
  <si>
    <t>Facility trains a sufficient number of workers in first aid</t>
  </si>
  <si>
    <t>Consult applicable legal requirements. 
This includes that first-aid training is provided to the number of workers as required by law. 
If there are no applicable legal requirements, answer No applicable legal requirements.</t>
  </si>
  <si>
    <t>hs-48-6x</t>
  </si>
  <si>
    <t>HS-FIR-1-5</t>
  </si>
  <si>
    <t>First aid training records are retained</t>
  </si>
  <si>
    <t>[1],hs-48-4x</t>
  </si>
  <si>
    <t>hs-48-7x</t>
  </si>
  <si>
    <t>HS-FIR-1-6</t>
  </si>
  <si>
    <t>hs-50--2</t>
  </si>
  <si>
    <t>HS-FIR-2</t>
  </si>
  <si>
    <t>Health Checks</t>
  </si>
  <si>
    <t>Are specialized health checks conducted for workers performing high-risk activities (i.e. radiation, chemicals, loud machinery etc.)?</t>
  </si>
  <si>
    <t>If the facility does not have workers performing high-risk activities, answer Not Applicable.</t>
  </si>
  <si>
    <t>hs-50--3</t>
  </si>
  <si>
    <t>HS-FIR-3</t>
  </si>
  <si>
    <t>Are health checks of workers conducted in line with legal requirements?</t>
  </si>
  <si>
    <t>This question covers all types of medical checks for all workers. 
Consult applicable legal requirements. 
If there are no applicable legal requirements, answer No applicable legal requirements.</t>
  </si>
  <si>
    <t>hs-50--4</t>
  </si>
  <si>
    <t>HS-FIR-4</t>
  </si>
  <si>
    <t>Is documentation of health checks maintained and up to date?</t>
  </si>
  <si>
    <t>If the facility does not do health checks, answer Not Applicable.</t>
  </si>
  <si>
    <t>hs-51--1</t>
  </si>
  <si>
    <t>HS-FIR-5</t>
  </si>
  <si>
    <t>Medical Treatment</t>
  </si>
  <si>
    <t>Are on-site medical facilities/clinic(s) and staff in line with legal requirements?</t>
  </si>
  <si>
    <t xml:space="preserve">Consult applicable legal requirements. 
If there are no applicable legal requirements, answer No applicable legal requirements.
If the facility does not have on-site medical facilities/clinic(s) and staff and it is not legally required, answer Not Applicable.
If the facility has a medical facility/clinic and/or staff but there are no applicable legal requirements for medical facilities/clinic and staff, answer No applicable legal requirements. </t>
  </si>
  <si>
    <t>hs-fir-2</t>
  </si>
  <si>
    <t>HS-FIR-6</t>
  </si>
  <si>
    <t>Does the facility have any of the following measures in place related to on-site medical treatment? (SELECT all that apply with a "X")</t>
  </si>
  <si>
    <t>[2],hs-51--1,Yes;No;No applicable legal requirements</t>
  </si>
  <si>
    <t>[2],hs-51--1,1;2;4</t>
  </si>
  <si>
    <t>hs-51--2-1x</t>
  </si>
  <si>
    <t>HS-FIR-6-1</t>
  </si>
  <si>
    <t>Medical facilities/clinic(s) are provided with supplies and equipment for the injuries expected</t>
  </si>
  <si>
    <t>hs-51--2-2x</t>
  </si>
  <si>
    <t>HS-FIR-6-2</t>
  </si>
  <si>
    <t>Medical facilities/clinics are kept clean and sanitary</t>
  </si>
  <si>
    <t>hs-51--2-3x</t>
  </si>
  <si>
    <t>HS-FIR-6-3</t>
  </si>
  <si>
    <t>Medical facilities/clinics are in operation during all working hours, including overtime</t>
  </si>
  <si>
    <t>hs-51--2-4x</t>
  </si>
  <si>
    <t>HS-FIR-6-4</t>
  </si>
  <si>
    <t>Medical facilities/clinic(s) have an appointed doctor/nurse</t>
  </si>
  <si>
    <t>hs-fir-3x</t>
  </si>
  <si>
    <t>HS-FIR-6-5</t>
  </si>
  <si>
    <t>Medical facilities/clinic(s) are equipped for maternal healthcare</t>
  </si>
  <si>
    <t xml:space="preserve">Maternal health refers to the health of women during pregnancy, childbirth and the postpartum period. </t>
  </si>
  <si>
    <t>hs-51--2-5x</t>
  </si>
  <si>
    <t>HS-FIR-6-6</t>
  </si>
  <si>
    <t>Medicines stored in medical facilities/clinics are kept under lock and key and only accessible by medical personnel</t>
  </si>
  <si>
    <t>hs-51--2-6x</t>
  </si>
  <si>
    <t>HS-FIR-6-7</t>
  </si>
  <si>
    <t>hs-fir-4</t>
  </si>
  <si>
    <t>HS-FIR-7</t>
  </si>
  <si>
    <t>Medical Treatment Access</t>
  </si>
  <si>
    <t>Are workers allowed access to on-site medical facilities at any time?</t>
  </si>
  <si>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</si>
  <si>
    <t>hs-fir-5</t>
  </si>
  <si>
    <t>HS-FIR-8</t>
  </si>
  <si>
    <t>Contagious Diseases</t>
  </si>
  <si>
    <t>Does the facility have a written plan for handling outbreaks of contagious diseases?</t>
  </si>
  <si>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</si>
  <si>
    <t>hs-fir-6</t>
  </si>
  <si>
    <t>HS-FIR-9</t>
  </si>
  <si>
    <t>What health and safety measures does the facility have to prevent the spread of contagious diseases? (SELECT all that apply with a "X")</t>
  </si>
  <si>
    <t xml:space="preserve">Contagious diseases are diseases that can easily spread throughout the worker population, e.g. through physical contact, objects touched by an infected worker, or airborne route. </t>
  </si>
  <si>
    <t>[3|2|fp-bi-7,Bangladesh,1]</t>
  </si>
  <si>
    <t>[3|2|fp-bi-7,15,1]</t>
  </si>
  <si>
    <t>hs-fir-23x</t>
  </si>
  <si>
    <t>HS-FIR-9-1</t>
  </si>
  <si>
    <t>Bangladesh: Ensuring physical distancing among workers in line with legal requirements</t>
  </si>
  <si>
    <t>hs-fir-24x</t>
  </si>
  <si>
    <t>HS-FIR-9-2</t>
  </si>
  <si>
    <t>Bangladesh: Complying with applicable COVID-related occupational health and safety requirements</t>
  </si>
  <si>
    <t>hs-fir-7x</t>
  </si>
  <si>
    <t>HS-FIR-9-3</t>
  </si>
  <si>
    <t>Handwashing/sanitizing stations</t>
  </si>
  <si>
    <t>hs-fir-8x</t>
  </si>
  <si>
    <t>HS-FIR-9-4</t>
  </si>
  <si>
    <t>Workstations are more than 6ft apart</t>
  </si>
  <si>
    <t>hs-fir-9x</t>
  </si>
  <si>
    <t>HS-FIR-9-5</t>
  </si>
  <si>
    <t>Physical barriers between workstations</t>
  </si>
  <si>
    <t>hs-fir-10x</t>
  </si>
  <si>
    <t>HS-FIR-9-6</t>
  </si>
  <si>
    <t>Temperature checks or other health scans as workers enter the workplace</t>
  </si>
  <si>
    <t>hs-fir-11x</t>
  </si>
  <si>
    <t>HS-FIR-9-7</t>
  </si>
  <si>
    <t>Training for workers on preventing the spread of contagious diseases</t>
  </si>
  <si>
    <t>hs-fir-12x</t>
  </si>
  <si>
    <t>HS-FIR-9-8</t>
  </si>
  <si>
    <t>Providing workers with additional PPE (e.g. masks, gloves) specifically to prevent the spread of contagious diseases</t>
  </si>
  <si>
    <t>hs-fir-13x</t>
  </si>
  <si>
    <t>HS-FIR-9-9</t>
  </si>
  <si>
    <t>hs-fir-14f</t>
  </si>
  <si>
    <t>HS-FIR-9.1</t>
  </si>
  <si>
    <t>[2],hs-fir-13x</t>
  </si>
  <si>
    <t>hs-fir-15x</t>
  </si>
  <si>
    <t>HS-FIR-9-10</t>
  </si>
  <si>
    <t>"Not applicable" means there is no risk of contagious diseases and no measures are necessary</t>
  </si>
  <si>
    <t>hs-fir-16x</t>
  </si>
  <si>
    <t>HS-FIR-9-11</t>
  </si>
  <si>
    <t>The facility has none of the above measures to prevent the spread of contagious diseases</t>
  </si>
  <si>
    <t>hs-52</t>
  </si>
  <si>
    <t>HS-FIR-10</t>
  </si>
  <si>
    <t>Work-related Accidents and Diseases</t>
  </si>
  <si>
    <t>Does the facility record work-related accidents and diseases and report them to the competent authority in line with legal requirements?</t>
  </si>
  <si>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</si>
  <si>
    <t>hs-53</t>
  </si>
  <si>
    <t>HS-FIR-11</t>
  </si>
  <si>
    <t>Were records of all work-related injuries, fatalities, accidents and incidents retained for at least 12 months?</t>
  </si>
  <si>
    <t>hs-fir-17</t>
  </si>
  <si>
    <t>HS-FIR-12</t>
  </si>
  <si>
    <t>Number of work-related injuries that resulted in at least three days of absence from work:</t>
  </si>
  <si>
    <t>Provide the number of work-related injuries that resulted in at least three days of absence from work.</t>
  </si>
  <si>
    <t>hs-fir-18</t>
  </si>
  <si>
    <t>HS-FIR-13</t>
  </si>
  <si>
    <t>Number of work-related injuries that resulted in less than three days of absence from work:</t>
  </si>
  <si>
    <t>Provide the number of work-related injuries that resulted in less than 3 days of absence from work.</t>
  </si>
  <si>
    <t>hs-fir-19</t>
  </si>
  <si>
    <t>HS-FIR-14</t>
  </si>
  <si>
    <t>Number of work-related dangerous occurrences in the last 12 months (e.g. collapse, partial collapse, explosions, electrical fire, etc.):</t>
  </si>
  <si>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</si>
  <si>
    <t>hs-fir-20</t>
  </si>
  <si>
    <t>HS-FIR-15</t>
  </si>
  <si>
    <t>Number of commuting injuries in the last 12 months:</t>
  </si>
  <si>
    <t>Include both minor and serious injuries that occurred during travel to and from work.</t>
  </si>
  <si>
    <t>hs-fir-21</t>
  </si>
  <si>
    <t>HS-FIR-16</t>
  </si>
  <si>
    <t>Number of work-related diseases in the last 12 months:</t>
  </si>
  <si>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</si>
  <si>
    <t>hs-53--5</t>
  </si>
  <si>
    <t>HS-FIR-17</t>
  </si>
  <si>
    <t>Does the facility have an established accident investigation procedure to effectively determine root cause(s) and corrective actions?</t>
  </si>
  <si>
    <t>hs-fir-22</t>
  </si>
  <si>
    <t>HS-FIR-18</t>
  </si>
  <si>
    <t>Does the facility comply with occupational safety and health-related legal requirements on HIV/AIDS?</t>
  </si>
  <si>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</si>
  <si>
    <t>hs-54</t>
  </si>
  <si>
    <t>HS-CON-1</t>
  </si>
  <si>
    <t>Contractor Safety</t>
  </si>
  <si>
    <t>Does the facility use contractor personnel to perform maintenance work?</t>
  </si>
  <si>
    <t>hs-con-1</t>
  </si>
  <si>
    <t>HS-CON-2</t>
  </si>
  <si>
    <t>Does the facility have any of the following safety measures in place, when appropriate, regarding contractor safety? (SELECT all that apply with a "X")</t>
  </si>
  <si>
    <t>[2],hs-54,Yes</t>
  </si>
  <si>
    <t>[2],hs-54,1</t>
  </si>
  <si>
    <t>hs-54--1-1x</t>
  </si>
  <si>
    <t>HS-CON-2-1</t>
  </si>
  <si>
    <t>Facility verifies that contractor personnel have appropriate qualifications and licenses for work being performed</t>
  </si>
  <si>
    <t>hs-54--1-2x</t>
  </si>
  <si>
    <t>HS-CON-2-2</t>
  </si>
  <si>
    <t>Facility provides contractor personnel with a safety orientation</t>
  </si>
  <si>
    <t>hs-54--1-3x</t>
  </si>
  <si>
    <t>HS-CON-2-3</t>
  </si>
  <si>
    <t>Facility monitors contracted personnel to ensure they perform work in a safe and legal manner</t>
  </si>
  <si>
    <t>hs-54--1-4x</t>
  </si>
  <si>
    <t>HS-CON-2-4</t>
  </si>
  <si>
    <t>Scaffolding is used in a safe way (i.e. secured to a permanent structure, able to carry intended load etc.)</t>
  </si>
  <si>
    <t>hs-54--1-5x</t>
  </si>
  <si>
    <t>HS-CON-2-5</t>
  </si>
  <si>
    <t>Excavation and/or trenching work is performed in a safe way (i.e. will not damage or disrupt underground utilities, storage tanks, or other facilities)</t>
  </si>
  <si>
    <t>hs-54--1-6x</t>
  </si>
  <si>
    <t>HS-CON-2-6</t>
  </si>
  <si>
    <t>A fire extinguisher is provided by the facility when hot works are performed (i.e. if the contractor did not bring their own)</t>
  </si>
  <si>
    <t>hs-54--1-7x</t>
  </si>
  <si>
    <t>HS-CON-2-7</t>
  </si>
  <si>
    <t>If chemicals are brought into the facility, contractors submit the relevant Safety Data Sheets ("SDS", formerly named MSDS) for review</t>
  </si>
  <si>
    <t>hs-54--1-8x</t>
  </si>
  <si>
    <t>HS-CON-2-8</t>
  </si>
  <si>
    <t>hs-55--1</t>
  </si>
  <si>
    <t>HS-DOR-1</t>
  </si>
  <si>
    <t>Dormitories</t>
  </si>
  <si>
    <t>Are building/construction, structural safety and fire permits and certificates for housing/dormitories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</si>
  <si>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</si>
  <si>
    <t>[1],fp-bs-5,&gt;0;fp-bs-6,Yes</t>
  </si>
  <si>
    <t>[1],fp-bs-5,[&gt;0];fp-bs-6,1</t>
  </si>
  <si>
    <t>hs-dor-1</t>
  </si>
  <si>
    <t>HS-DOR-2</t>
  </si>
  <si>
    <t>Does the facility have any of the following measures in place regarding housing/dormitories? (SELECT all that apply with a "X")</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</si>
  <si>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t>
  </si>
  <si>
    <t>hs-55--2-1x</t>
  </si>
  <si>
    <t>HS-DOR-2-1</t>
  </si>
  <si>
    <t>Housing/dormitories are separate from the production and warehouse areas (even though they may be in the same compound/industrial park)</t>
  </si>
  <si>
    <t>The housing/dormitory is not part of any work-related building (production facilities, warehouses, chemical storage, boiler rooms, etc.).</t>
  </si>
  <si>
    <t>hs-dor-2x</t>
  </si>
  <si>
    <t>HS-DOR-2-2</t>
  </si>
  <si>
    <t>Housing/dormitories are clean</t>
  </si>
  <si>
    <t>hs-55--2-3x</t>
  </si>
  <si>
    <t>HS-DOR-2-3</t>
  </si>
  <si>
    <t>Housing/dormitories provide a separate bed for each worker</t>
  </si>
  <si>
    <t>hs-dor-3x</t>
  </si>
  <si>
    <t>HS-DOR-2-4</t>
  </si>
  <si>
    <t>Housing/dormitories have minimum space dimensions in line with applicable legal requirements</t>
  </si>
  <si>
    <t>hs-55--2-6x</t>
  </si>
  <si>
    <t>HS-DOR-2-5</t>
  </si>
  <si>
    <t>Beds are arranged in tiers not more than two</t>
  </si>
  <si>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</si>
  <si>
    <t>hs-55--2-7x</t>
  </si>
  <si>
    <t>HS-DOR-2-6</t>
  </si>
  <si>
    <t>Housing/dormitories are lit in line with applicable legal requirements</t>
  </si>
  <si>
    <t>hs-55--2-8x</t>
  </si>
  <si>
    <t>HS-DOR-2-7</t>
  </si>
  <si>
    <t>Housing/dormitories are ventilated in line with applicable legal requirements</t>
  </si>
  <si>
    <t>hs-55--2-9x</t>
  </si>
  <si>
    <t>HS-DOR-2-8</t>
  </si>
  <si>
    <t>Housing/dormitories are protected against heat, cold, and dampness in line with applicable legal requirements</t>
  </si>
  <si>
    <t>hs-55--2-10x</t>
  </si>
  <si>
    <t>HS-DOR-2-9</t>
  </si>
  <si>
    <t>Housing/dormitories are protected against noise in line with applicable legal requirements</t>
  </si>
  <si>
    <t>hs-55--2-11x</t>
  </si>
  <si>
    <t>HS-DOR-2-10</t>
  </si>
  <si>
    <t>Housing/dormitories are protected against disease carrying animals or insects in line with applicable legal requirements</t>
  </si>
  <si>
    <t>hs-55--2-12x</t>
  </si>
  <si>
    <t>HS-DOR-2-11</t>
  </si>
  <si>
    <t>Housing/dormitories cooking and storage facilities are in line with applicable legal requirements</t>
  </si>
  <si>
    <t>Consult applicable legal requirements. 
If there are no applicable legal requirements, answer No applicable legal requirements.
If the facility does not have housing/dormitory cooking and storage facilities, answer Not Applicable.</t>
  </si>
  <si>
    <t>hs-55--2-13x</t>
  </si>
  <si>
    <t>HS-DOR-2-12</t>
  </si>
  <si>
    <t>Housing/dormitories offer workers adequate privacy</t>
  </si>
  <si>
    <t xml:space="preserve">Workers are not subject to unreasonable disturbances from outside, and persons sharing housing/dormitory have at least a minimum degree of privacy between themselves. 
</t>
  </si>
  <si>
    <t>hs-55--2-14x</t>
  </si>
  <si>
    <t>HS-DOR-2-13</t>
  </si>
  <si>
    <t>Housing/dormitories have free and potable water in line with applicable legal requirements</t>
  </si>
  <si>
    <t>hs-55--2-15x</t>
  </si>
  <si>
    <t>HS-DOR-2-14</t>
  </si>
  <si>
    <t>Housing/dormitories have legally required toilets, showers, sewage and garbage disposal system</t>
  </si>
  <si>
    <t>hs-55--2-16x</t>
  </si>
  <si>
    <t>HS-DOR-2-15</t>
  </si>
  <si>
    <t>Dormitories/ rooms, toilet and bathing facilities are marked, and segregated by gender</t>
  </si>
  <si>
    <t>hs-dor-4x</t>
  </si>
  <si>
    <t>HS-DOR-2-16</t>
  </si>
  <si>
    <t>Housing/dormitories are protected from fire in line with applicable legal requirements</t>
  </si>
  <si>
    <t>hs-dor-5x</t>
  </si>
  <si>
    <t>HS-DOR-2-17</t>
  </si>
  <si>
    <t>Housing/dormitories are prepared for emergencies in line with applicable legal requirements</t>
  </si>
  <si>
    <t>hs-dor-6x</t>
  </si>
  <si>
    <t>HS-DOR-2-18</t>
  </si>
  <si>
    <t>Housing/dormitories provide provisions for pregnant and nursing mothers</t>
  </si>
  <si>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</si>
  <si>
    <t>[2],fp-bs-5,&gt;0;fp-bs-6,Yes</t>
  </si>
  <si>
    <t>[2],fp-bs-5,[&gt;0];fp-bs-6,1</t>
  </si>
  <si>
    <t>hs-dor-7x</t>
  </si>
  <si>
    <t>HS-DOR-2-19</t>
  </si>
  <si>
    <t>Housing/dormitories having trained security personnel</t>
  </si>
  <si>
    <t>hs-55--2-25x</t>
  </si>
  <si>
    <t>HS-DOR-2-20</t>
  </si>
  <si>
    <t>hs-55--3</t>
  </si>
  <si>
    <t>HS-DOR-3</t>
  </si>
  <si>
    <t>Are housing/dormitories in line with all other health and safety legal requirements?</t>
  </si>
  <si>
    <t>Consult applicable legal requirements. 
Only consider legal requirements not already covered above. 
If there are no applicable legal requirements, answer No applicable legal requirements.</t>
  </si>
  <si>
    <t>hs-56--1</t>
  </si>
  <si>
    <t>HS-CAN-1</t>
  </si>
  <si>
    <t>Canteens</t>
  </si>
  <si>
    <t>Are canteens in line with legal requirements?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</si>
  <si>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Answer Not Applicable if the facility only has an eating area but not a canteen. 
Issues relating to fire/building safety should be reported under category: H&amp;S/Building Safety/Permits and Certificates</t>
  </si>
  <si>
    <t>[1],fp-bs-7,Yes</t>
  </si>
  <si>
    <t>[1],fp-bs-7,1</t>
  </si>
  <si>
    <t>hs-can-1</t>
  </si>
  <si>
    <t>HS-CAN-2</t>
  </si>
  <si>
    <t>Does the facility have any of the following safety measures in place regarding canteen / eating areas? (SELECT all that apply with a "X")</t>
  </si>
  <si>
    <t>hs-56--2-1x</t>
  </si>
  <si>
    <t>HS-CAN-2-1</t>
  </si>
  <si>
    <t>Canteen/ eating areas are separate from the production areas (even though they may be in the same compound/ industrial park)</t>
  </si>
  <si>
    <t>The intent of this question is to assess if workers are eating in production spaces. 
This question can be answered Yes if the canteen is in the same building as production spaces, but it is separate from the production room/ area, e.g., on a different floor away from production or separated from production area by fire rated wall.</t>
  </si>
  <si>
    <t>[2],fp-bs-7,Yes</t>
  </si>
  <si>
    <t>[2],fp-bs-7,1</t>
  </si>
  <si>
    <t>hs-56--2-2x</t>
  </si>
  <si>
    <t>HS-CAN-2-2</t>
  </si>
  <si>
    <t>Canteen / eating areas are protected from the elements and provide adequate seating, tables and lighting</t>
  </si>
  <si>
    <t>hs-56--2-3x</t>
  </si>
  <si>
    <t>HS-CAN-2-3</t>
  </si>
  <si>
    <t>Food preparation, storage, and eating areas are kept clean, safe, and hygienic (including temperature, ventilation, light, noise etc.)</t>
  </si>
  <si>
    <t>hs-56--2-4x</t>
  </si>
  <si>
    <t>HS-CAN-2-4</t>
  </si>
  <si>
    <t>Food is prepared in a manner that reduces the potential for foodborne illnesses</t>
  </si>
  <si>
    <t xml:space="preserve">Answer Not Applicable if the facility only has an eating area but not a canteen. </t>
  </si>
  <si>
    <t>hs-56--2-5x</t>
  </si>
  <si>
    <t>HS-CAN-2-5</t>
  </si>
  <si>
    <t>Food service workers receive annual medical examinations to ensure they are healthy and free from communicable diseases</t>
  </si>
  <si>
    <t>hs-56--2-6x</t>
  </si>
  <si>
    <t>HS-CAN-2-6</t>
  </si>
  <si>
    <t>Food service workers handling food are trained about and follow food safety and proper hygiene rules</t>
  </si>
  <si>
    <t>hs-56--2-7x</t>
  </si>
  <si>
    <t>HS-CAN-2-7</t>
  </si>
  <si>
    <t>Food service workers have valid health/sanitation certificates/permits, as legally required</t>
  </si>
  <si>
    <t xml:space="preserve">Consult applicable legal requirements before answering this question. 
If there are no applicable legal requirements, answer No applicable legal requirements.
Answer Not Applicable if the facility only has an eating area but not a canteen. </t>
  </si>
  <si>
    <t>x-na-nalr</t>
  </si>
  <si>
    <t>hs-56--2-9x</t>
  </si>
  <si>
    <t>HS-CAN-2-8</t>
  </si>
  <si>
    <t>hs-57--2</t>
  </si>
  <si>
    <t>HS-CHI-1</t>
  </si>
  <si>
    <t>Childcare</t>
  </si>
  <si>
    <t>Are on-site childcare facilities in line with legal requirements?</t>
  </si>
  <si>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</si>
  <si>
    <t>hs-chi-1</t>
  </si>
  <si>
    <t>HS-CHI-2</t>
  </si>
  <si>
    <t>Does the facility have any of the following measures in place regarding on-site childcare facilities? (SELECT all that apply with a "X")</t>
  </si>
  <si>
    <t>[2],fp-bs-8,Yes</t>
  </si>
  <si>
    <t>[2],fp-bs-8,1</t>
  </si>
  <si>
    <t>hs-57--3-2x</t>
  </si>
  <si>
    <t>HS-CHI-2-1</t>
  </si>
  <si>
    <t>Childcare facilities are on the ground floor</t>
  </si>
  <si>
    <t>hs-57--3-3x</t>
  </si>
  <si>
    <t>HS-CHI-2-2</t>
  </si>
  <si>
    <t>Childcare facilities are kept clean, safe, and hygienic (including temperature, ventilation, light, noise etc.)</t>
  </si>
  <si>
    <t>hs-57--3-4x</t>
  </si>
  <si>
    <t>HS-CHI-2-3</t>
  </si>
  <si>
    <t>Childcare facilities are provided with adequate supplies and infrastructure (i.e. food, recreational items, washroom, feeding area etc.)</t>
  </si>
  <si>
    <t>hs-57--3-5x</t>
  </si>
  <si>
    <t>HS-CHI-2-4</t>
  </si>
  <si>
    <t>Childcare staff go through an appropriate pre-work screening process</t>
  </si>
  <si>
    <t>hs-57--3-6x</t>
  </si>
  <si>
    <t>HS-CHI-2-5</t>
  </si>
  <si>
    <t>Childcare staff are present in sufficient numbers to ensure the safety and well-being of the number of children present</t>
  </si>
  <si>
    <t>hs-chi-2x</t>
  </si>
  <si>
    <t>HS-CHI-2-6</t>
  </si>
  <si>
    <t>Capacity of the childcare facility is sufficient to cover the need of all workers</t>
  </si>
  <si>
    <t xml:space="preserve">The intent of this option selection is to understand if the facility has taken the needs of the workers into account when determining the size and capacity of the on-site childcare facility. </t>
  </si>
  <si>
    <t>hs-57--3-7x</t>
  </si>
  <si>
    <t>HS-CHI-2-7</t>
  </si>
  <si>
    <t>A system is in place to ensure that children are only released to parents or other authorized adult/guardians</t>
  </si>
  <si>
    <t>hs-57--3-8x</t>
  </si>
  <si>
    <t>HS-CHI-2-8</t>
  </si>
  <si>
    <t>hs-chil-1</t>
  </si>
  <si>
    <t>HS-CHIL-1</t>
  </si>
  <si>
    <t>Children</t>
  </si>
  <si>
    <t>Presence on Work Floor</t>
  </si>
  <si>
    <t>Are children below the legal minimum age for employment allowed in the production area, even if they are not working?</t>
  </si>
  <si>
    <t>hs-fac-1</t>
  </si>
  <si>
    <t>HS-FAC-1</t>
  </si>
  <si>
    <t>Facilities</t>
  </si>
  <si>
    <t>Does the facility provide all legally required facilities?</t>
  </si>
  <si>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</si>
  <si>
    <t>hs-heal-1</t>
  </si>
  <si>
    <t>HS-HEA-1</t>
  </si>
  <si>
    <t>Are facility practices out of compliance with any legal requirements not covered elsewhere regarding Health &amp; Safety?</t>
  </si>
  <si>
    <t>hs-heal-2</t>
  </si>
  <si>
    <t>HS-HEA-2</t>
  </si>
  <si>
    <t>Is the facility in non-compliance with any legal requirements for Health &amp; Safety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</si>
  <si>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</si>
  <si>
    <t>hs-faci-1</t>
  </si>
  <si>
    <t>HS-FACI-1</t>
  </si>
  <si>
    <t>ter-sec-1</t>
  </si>
  <si>
    <t>TERMINATION</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</si>
  <si>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Employment Practices
• Discrimination 
• Facility Comments</t>
  </si>
  <si>
    <t>ter-for-1</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</si>
  <si>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</si>
  <si>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fl-10</t>
  </si>
  <si>
    <t>TER-FOR-1</t>
  </si>
  <si>
    <t>Notice</t>
  </si>
  <si>
    <t>For workers seeking to end their employment, how many days of notice are required by the facility?</t>
  </si>
  <si>
    <t xml:space="preserve">There may be different notice periods for different types of workers. Please enter the highest number of days of notice applicable at your facility. </t>
  </si>
  <si>
    <t>ter-for-2</t>
  </si>
  <si>
    <t>TER-FOR-2</t>
  </si>
  <si>
    <t>Debts</t>
  </si>
  <si>
    <t>Can workers who owe debts to the facility and/or a third party freely leave their jobs?</t>
  </si>
  <si>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</si>
  <si>
    <t>fl-14</t>
  </si>
  <si>
    <t>TER-FOR-3</t>
  </si>
  <si>
    <t>Has the facility ever withheld - or threatened to withhold - or delayed wage payments in order to keep workers at the facility?</t>
  </si>
  <si>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</si>
  <si>
    <t>fl-15</t>
  </si>
  <si>
    <t>TER-FOR-4</t>
  </si>
  <si>
    <t>Leaving</t>
  </si>
  <si>
    <t>Are workers free to terminate their employment after their notice period and/or contract expiry?</t>
  </si>
  <si>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</si>
  <si>
    <t>ter-emp-1</t>
  </si>
  <si>
    <t>TER-EMP-1</t>
  </si>
  <si>
    <t>Unjust Termination</t>
  </si>
  <si>
    <t>Is the facility failing to comply with legal requirements regarding worker resignation or termination related to: 
• prior notice, 
• workers' opportunity to defend, 
• valid reasons for termination, 
• outstanding wages, 
• termination payments, 
• termination payments all paid on time, 
• compensation for unused annual leave, and/or 
• reinstatement/ compensation orders?</t>
  </si>
  <si>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</si>
  <si>
    <t>ter-emp-2</t>
  </si>
  <si>
    <t>TER-EMP-2</t>
  </si>
  <si>
    <t>Please specify which of the items below apply (SELECT all that apply with a "X")</t>
  </si>
  <si>
    <t>[1],ter-emp-1,Yes</t>
  </si>
  <si>
    <t>[1],ter-emp-1,1</t>
  </si>
  <si>
    <t>ep-9</t>
  </si>
  <si>
    <t>TER-EMP-2-1</t>
  </si>
  <si>
    <t>Workers were not given notice prior to termination in line with applicable legal requirements</t>
  </si>
  <si>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</si>
  <si>
    <t>ep-10</t>
  </si>
  <si>
    <t>TER-EMP-2-2</t>
  </si>
  <si>
    <t>Opportunity to Defend</t>
  </si>
  <si>
    <t>Workers did not have an opportunity to defend themselves before they were terminated based on their conduct or performance</t>
  </si>
  <si>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</si>
  <si>
    <t>ter-emp-3x</t>
  </si>
  <si>
    <t>TER-EMP-2-3</t>
  </si>
  <si>
    <t>Invalid Reasons</t>
  </si>
  <si>
    <t>Workers were terminated for invalid reasons</t>
  </si>
  <si>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</si>
  <si>
    <t>wb-28</t>
  </si>
  <si>
    <t>TER-EMP-2-4</t>
  </si>
  <si>
    <t>Outstanding Wages</t>
  </si>
  <si>
    <t>Workers were not paid correctly for outstanding wages</t>
  </si>
  <si>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</si>
  <si>
    <t>ter-emp-4x</t>
  </si>
  <si>
    <t>TER-EMP-2-5</t>
  </si>
  <si>
    <t>Severance Payment</t>
  </si>
  <si>
    <t>Workers were not paid correct severance payments</t>
  </si>
  <si>
    <t>ter-emp-5x</t>
  </si>
  <si>
    <t>TER-EMP-2-6</t>
  </si>
  <si>
    <t>Timely Termination Payment</t>
  </si>
  <si>
    <t>Termination payments were not paid on time</t>
  </si>
  <si>
    <t>Consult applicable legal requirements before answering this question. 
If there are no applicable legal requirements, answer No applicable legal requirements. 
Select this item if any workers were not paid any of their termination payments on time, in line with legal requirements</t>
  </si>
  <si>
    <t>ter-emp-6x</t>
  </si>
  <si>
    <t>TER-EMP-2-7</t>
  </si>
  <si>
    <t>Unused Annual Leave</t>
  </si>
  <si>
    <t>Workers were not compensated correctly for unused annual leave</t>
  </si>
  <si>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</si>
  <si>
    <t>ter-emp-7x</t>
  </si>
  <si>
    <t>TER-EMP-2-8</t>
  </si>
  <si>
    <t>Other Termination Benefits</t>
  </si>
  <si>
    <t>Workers were not paid other termination benefits in line with legal requirements</t>
  </si>
  <si>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</si>
  <si>
    <t>ter-emp-8x</t>
  </si>
  <si>
    <t>TER-EMP-2-9</t>
  </si>
  <si>
    <t>Reinstatement/ Compensation Orders</t>
  </si>
  <si>
    <t>The facility did not comply with any order(s) to reinstate or compensate workers who were found to be unjustly terminated</t>
  </si>
  <si>
    <t>Refers to final decisions, orders or awards (not subject to appeal) by administrative bodies, courts, tribunals or arbitrators on unjust termination appeals by workers.</t>
  </si>
  <si>
    <t>ter-emp-9</t>
  </si>
  <si>
    <t>TER-EMP-3</t>
  </si>
  <si>
    <t>Suspension / Reduction Workforce</t>
  </si>
  <si>
    <t>Does the facility comply with legal requirements before suspending workers or reducing the size of the workforce due to economic, technological, structural, operational or other similar changes?</t>
  </si>
  <si>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</si>
  <si>
    <t>ep-11--1</t>
  </si>
  <si>
    <t>TER-EMP-4</t>
  </si>
  <si>
    <t>Did the facility consult with worker representatives and/or trade union representatives to develop alternatives to suspension or reduction in workforce that was due to economic, technological, structural, operational or other similar changes?</t>
  </si>
  <si>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</si>
  <si>
    <t>ter-dis-1</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</si>
  <si>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</si>
  <si>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ter-dis-2</t>
  </si>
  <si>
    <t>TER-DIS-1</t>
  </si>
  <si>
    <t>Termination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</si>
  <si>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</si>
  <si>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Answer Yes if any of these elements are factored into decisions regarding termination, forced resignation, retrenchment or retirement.</t>
  </si>
  <si>
    <t>disc-11</t>
  </si>
  <si>
    <t>TER-DIS-2</t>
  </si>
  <si>
    <t>Which of the following is a factor in decisions on termination, forced resignation, retrenchment or retirement? (SELECT all that apply with a "X")</t>
  </si>
  <si>
    <t>[1],ter-dis-2,Yes</t>
  </si>
  <si>
    <t>[1],ter-dis-2,1</t>
  </si>
  <si>
    <t>disc-11--1</t>
  </si>
  <si>
    <t>TER-DIS-2-1</t>
  </si>
  <si>
    <t>disc-11--2</t>
  </si>
  <si>
    <t>TER-DIS-2-2</t>
  </si>
  <si>
    <t>disc-11--3</t>
  </si>
  <si>
    <t>TER-DIS-2-3</t>
  </si>
  <si>
    <t>disc-11--4</t>
  </si>
  <si>
    <t>TER-DIS-2-4</t>
  </si>
  <si>
    <t>disc-11--5</t>
  </si>
  <si>
    <t>TER-DIS-2-5</t>
  </si>
  <si>
    <t>disc-11--6</t>
  </si>
  <si>
    <t>TER-DIS-2-6</t>
  </si>
  <si>
    <t>disc-11--7</t>
  </si>
  <si>
    <t>TER-DIS-2-7</t>
  </si>
  <si>
    <t>disc-11--8</t>
  </si>
  <si>
    <t>TER-DIS-2-8</t>
  </si>
  <si>
    <t>disc-11--9</t>
  </si>
  <si>
    <t>TER-DIS-2-9</t>
  </si>
  <si>
    <t>disc-11--10</t>
  </si>
  <si>
    <t>TER-DIS-2-10</t>
  </si>
  <si>
    <t>disc-11--11</t>
  </si>
  <si>
    <t>TER-DIS-2-11</t>
  </si>
  <si>
    <t>disc-11--12</t>
  </si>
  <si>
    <t>TER-DIS-2-12</t>
  </si>
  <si>
    <t>Age includes distinctions relating to older and/or younger workers (who are above the legal age for employment and below mandatory retirement age, if any). 
National legislation should be consulted to determine whether any such distinctions are permissible.</t>
  </si>
  <si>
    <t>disc-11--13</t>
  </si>
  <si>
    <t>TER-DIS-2-13</t>
  </si>
  <si>
    <t>ter-dis-3x</t>
  </si>
  <si>
    <t>TER-DIS-2-14</t>
  </si>
  <si>
    <t>disc-11--14</t>
  </si>
  <si>
    <t>TER-DIS-2-15</t>
  </si>
  <si>
    <t>disc-11--14-1f</t>
  </si>
  <si>
    <t>TER-DIS-2.1</t>
  </si>
  <si>
    <t>Please describe what "Other" factor is considered in decisions regarding termination, forced resignation, retrenchment or retirement:</t>
  </si>
  <si>
    <t>[1],disc-11--14</t>
  </si>
  <si>
    <t>disc-12</t>
  </si>
  <si>
    <t>TER-DIS-3</t>
  </si>
  <si>
    <t>Absence due to Illness</t>
  </si>
  <si>
    <t>Have decisions of termination, forced resignation, retrenchment or retirement been dependent upon a worker's absence due to illness?</t>
  </si>
  <si>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</si>
  <si>
    <t>disc-13</t>
  </si>
  <si>
    <t>TER-DIS-4</t>
  </si>
  <si>
    <t>Complaints / Proceedings</t>
  </si>
  <si>
    <t>Has termination, forced resignation, retrenchment or retirement ever occurred due to a worker filing a complaint or taking part in proceedings against the facility?</t>
  </si>
  <si>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</si>
  <si>
    <t>ter-dis-4</t>
  </si>
  <si>
    <t>TER-DIS-5</t>
  </si>
  <si>
    <t>Are facility practices out of compliance with any legal requirements not covered elsewhere regarding Discrimination in Termination?</t>
  </si>
  <si>
    <t>ter-ter-1</t>
  </si>
  <si>
    <t>TER-TER-1</t>
  </si>
  <si>
    <t>Are facility practices out of compliance with any legal requirements not covered elsewhere regarding Termination Practices?</t>
  </si>
  <si>
    <t>ter-ter-2</t>
  </si>
  <si>
    <t>TER-TER-2</t>
  </si>
  <si>
    <t>Is the facility in non-compliance with any legal requirements for Termination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</si>
  <si>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</si>
  <si>
    <t>ter-fac-1</t>
  </si>
  <si>
    <t>TER-FAC-1</t>
  </si>
  <si>
    <t>ms-sec-1</t>
  </si>
  <si>
    <t>MANAGEMENT SYSTEMS</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</si>
  <si>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</si>
  <si>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ms-pla-1</t>
  </si>
  <si>
    <t>MS-PLA-1</t>
  </si>
  <si>
    <t>Plan</t>
  </si>
  <si>
    <t>Policies &amp; Procedures</t>
  </si>
  <si>
    <t>Does the facility have written policies and/or formal procedures for social and labor practices? (SELECT all that apply with a "X")</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</si>
  <si>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</si>
  <si>
    <t>ms-1-1x</t>
  </si>
  <si>
    <t>MS-PLA-1-1</t>
  </si>
  <si>
    <t>Written Policies</t>
  </si>
  <si>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</si>
  <si>
    <t>ms-pla-2f</t>
  </si>
  <si>
    <t>MS-PLA-1.1</t>
  </si>
  <si>
    <t>Please provide a list of all relevant written policies:</t>
  </si>
  <si>
    <t>[2],ms-1-1x</t>
  </si>
  <si>
    <t>ms-1-2x</t>
  </si>
  <si>
    <t>MS-PLA-1-2</t>
  </si>
  <si>
    <t>Written Procedures</t>
  </si>
  <si>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</si>
  <si>
    <t>ms-pla-3f</t>
  </si>
  <si>
    <t>MS-PLA-1.2</t>
  </si>
  <si>
    <t>Please provide a list of all relevant written procedures:</t>
  </si>
  <si>
    <t>[2],ms-1-2x</t>
  </si>
  <si>
    <t>ms-1-3x</t>
  </si>
  <si>
    <t>MS-PLA-1-3</t>
  </si>
  <si>
    <t>No written policies or procedures in place (but informal procedures may exist)</t>
  </si>
  <si>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</si>
  <si>
    <t>ms-pla-4f</t>
  </si>
  <si>
    <t>MS-PLA-1.3</t>
  </si>
  <si>
    <t>Please describe these informal procedures:</t>
  </si>
  <si>
    <t>[2],ms-1-3x</t>
  </si>
  <si>
    <t>ms-pla-5</t>
  </si>
  <si>
    <t>MS-PLA-2</t>
  </si>
  <si>
    <t>Do these policies and/or procedures have a reference to national law and/or international requirements? (SELECT all that apply with a "X")</t>
  </si>
  <si>
    <t>[2],ms-1-1x;ms-1-2x</t>
  </si>
  <si>
    <t>ms-1--1-1x</t>
  </si>
  <si>
    <t>MS-PLA-2-1</t>
  </si>
  <si>
    <t>Reference to national law</t>
  </si>
  <si>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</si>
  <si>
    <t>ms-1--1-2x</t>
  </si>
  <si>
    <t>MS-PLA-2-2</t>
  </si>
  <si>
    <t>Reference to international law/ILO conventions</t>
  </si>
  <si>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</si>
  <si>
    <t>ms-1--1-2f</t>
  </si>
  <si>
    <t>MS-PLA-2.1</t>
  </si>
  <si>
    <t>Please describe which international laws/ILO conventions are referenced:</t>
  </si>
  <si>
    <t>[2],ms-1--1-2x</t>
  </si>
  <si>
    <t>ms-1--1-3x</t>
  </si>
  <si>
    <t>MS-PLA-2-3</t>
  </si>
  <si>
    <t>Reference to other national or international requirements/declarations/goals/guiding principles etc.</t>
  </si>
  <si>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</si>
  <si>
    <t>ms-1--1-3f</t>
  </si>
  <si>
    <t>MS-PLA-2.2</t>
  </si>
  <si>
    <t>Please describe which other national or international requirements / declarations / goals / guiding principles are referenced:</t>
  </si>
  <si>
    <t>[2],ms-1--1-3x</t>
  </si>
  <si>
    <t>ms-1--1-4x</t>
  </si>
  <si>
    <t>MS-PLA-2-4</t>
  </si>
  <si>
    <t>No references to any of the above</t>
  </si>
  <si>
    <t>ms-pla-6</t>
  </si>
  <si>
    <t>MS-PLA-3</t>
  </si>
  <si>
    <t>Which of the following topics are included within the facility's written policies and procedures? (SELECT all that apply with a "X")</t>
  </si>
  <si>
    <t>ms-1--2-1x</t>
  </si>
  <si>
    <t>MS-PLA-3-1</t>
  </si>
  <si>
    <t>Recruitment and hiring</t>
  </si>
  <si>
    <t>ms-1--2-1f</t>
  </si>
  <si>
    <t>MS-PLA-3.1</t>
  </si>
  <si>
    <t>Please provide a list of all written policies and procedures referencing recruitment and hiring:</t>
  </si>
  <si>
    <t>[2],ms-1--2-1x</t>
  </si>
  <si>
    <t>ms-1--2-2x</t>
  </si>
  <si>
    <t>MS-PLA-3-2</t>
  </si>
  <si>
    <t>Termination and retrenchment</t>
  </si>
  <si>
    <t>ms-1--2-2f</t>
  </si>
  <si>
    <t>MS-PLA-3.2</t>
  </si>
  <si>
    <t>Please provide a list of all written policies and procedures referencing termination and retrenchment:</t>
  </si>
  <si>
    <t>[2],ms-1--2-2x</t>
  </si>
  <si>
    <t>ms-1--2-3x</t>
  </si>
  <si>
    <t>MS-PLA-3-3</t>
  </si>
  <si>
    <t>Facility workplace rules</t>
  </si>
  <si>
    <t>ms-1--2-3f</t>
  </si>
  <si>
    <t>MS-PLA-3.3</t>
  </si>
  <si>
    <t>Please provide a list of all written policies and procedures referencing facility workplace rules:</t>
  </si>
  <si>
    <t>[2],ms-1--2-3x</t>
  </si>
  <si>
    <t>ms-1--2-4x</t>
  </si>
  <si>
    <t>MS-PLA-3-4</t>
  </si>
  <si>
    <t>Child labor and/or young workers</t>
  </si>
  <si>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</si>
  <si>
    <t>ms-1--2-4f</t>
  </si>
  <si>
    <t>MS-PLA-3.4</t>
  </si>
  <si>
    <t>Please provide a list of all written policies and procedures referencing child labor and/or young workers:</t>
  </si>
  <si>
    <t>[2],ms-1--2-4x</t>
  </si>
  <si>
    <t>ms-1--2-5x</t>
  </si>
  <si>
    <t>MS-PLA-3-5</t>
  </si>
  <si>
    <t>Prohibition of forced labor</t>
  </si>
  <si>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</si>
  <si>
    <t>ms-1--2-5f</t>
  </si>
  <si>
    <t>MS-PLA-3.5</t>
  </si>
  <si>
    <t>Please provide a list of all written policies and procedures referencing prohibition of forced labor:</t>
  </si>
  <si>
    <t>[2],ms-1--2-5x</t>
  </si>
  <si>
    <t>ms-1--2-6x</t>
  </si>
  <si>
    <t>MS-PLA-3-6</t>
  </si>
  <si>
    <t>Anti-harassment and abuse</t>
  </si>
  <si>
    <t xml:space="preserve">The intent of this option selection is to understand if the facility has written policies and/or procedures in place on the topic of "Harassment and abuse". 
</t>
  </si>
  <si>
    <t>ms-1--2-6f</t>
  </si>
  <si>
    <t>MS-PLA-3.6</t>
  </si>
  <si>
    <t>Please provide a list of all written policies and procedures referencing anti-harassment and abuse:</t>
  </si>
  <si>
    <t>[2],ms-1--2-6x</t>
  </si>
  <si>
    <t>ms-1--2-7x</t>
  </si>
  <si>
    <t>MS-PLA-3-7</t>
  </si>
  <si>
    <t>Anti-discrimination</t>
  </si>
  <si>
    <t>The intent of this option selection is to understand if the facility has written policies and/or procedures in place on the topic of "Discrimination".</t>
  </si>
  <si>
    <t>ms-1--2-7f</t>
  </si>
  <si>
    <t>MS-PLA-3.7</t>
  </si>
  <si>
    <t>Please provide a list of all written policies and procedures referencing anti-discrimination:</t>
  </si>
  <si>
    <t>[2],ms-1--2-7x</t>
  </si>
  <si>
    <t>ms-1--2-8x</t>
  </si>
  <si>
    <t>MS-PLA-3-8</t>
  </si>
  <si>
    <t>Working hours</t>
  </si>
  <si>
    <t>The intent of this option selection is to understand if the facility has written policies and/or procedures in place on the topic of "Working hours".</t>
  </si>
  <si>
    <t>ms-1--2-8f</t>
  </si>
  <si>
    <t>MS-PLA-3.8</t>
  </si>
  <si>
    <t>Please provide a list of all written policies and procedures referencing working hours:</t>
  </si>
  <si>
    <t>[2],ms-1--2-8x</t>
  </si>
  <si>
    <t>ms-1--2-9x</t>
  </si>
  <si>
    <t>MS-PLA-3-9</t>
  </si>
  <si>
    <t>Wages and benefits</t>
  </si>
  <si>
    <t>The intent of this option selection is to understand if the facility has written policies and/or procedures in place on the topic of "Wages and benefits".</t>
  </si>
  <si>
    <t>ms-1--2-9f</t>
  </si>
  <si>
    <t>MS-PLA-3.9</t>
  </si>
  <si>
    <t>Please provide a list of all written policies and procedures referencing wages and benefits:</t>
  </si>
  <si>
    <t>[2],ms-1--2-9x</t>
  </si>
  <si>
    <t>ms-1--2-10x</t>
  </si>
  <si>
    <t>MS-PLA-3-10</t>
  </si>
  <si>
    <t xml:space="preserve">The intent of this option selection is to understand if the facility has written policies and/or procedures in place on the topic of "Discipline". 
</t>
  </si>
  <si>
    <t>ms-1--2-10f</t>
  </si>
  <si>
    <t>MS-PLA-3.10</t>
  </si>
  <si>
    <t>Please provide a list of all written policies and procedures referencing discipline:</t>
  </si>
  <si>
    <t>[2],ms-1--2-10x</t>
  </si>
  <si>
    <t>ms-1--2-11x</t>
  </si>
  <si>
    <t>MS-PLA-3-11</t>
  </si>
  <si>
    <t>Freedom of association and collective bargaining</t>
  </si>
  <si>
    <t xml:space="preserve">The intent of this option selection is to understand if the facility has written policies and/or procedures in place on the topic of "Freedom of association and collective bargaining". 
</t>
  </si>
  <si>
    <t>ms-1--2-11f</t>
  </si>
  <si>
    <t>MS-PLA-3.11</t>
  </si>
  <si>
    <t>Please provide a list of all written policies and procedures referencing freedom of association and collective bargaining:</t>
  </si>
  <si>
    <t>[2],ms-1--2-11x</t>
  </si>
  <si>
    <t>ms-1--2-12x</t>
  </si>
  <si>
    <t>MS-PLA-3-12</t>
  </si>
  <si>
    <t>Grievance systems</t>
  </si>
  <si>
    <t>The intent of this option selection is to understand if the facility has written policies and/or procedures in place on the topic of "Grievance systems".</t>
  </si>
  <si>
    <t>ms-1--2-12f</t>
  </si>
  <si>
    <t>MS-PLA-3.12</t>
  </si>
  <si>
    <t>Please provide a list of all written policies and procedures referencing grievance systems:</t>
  </si>
  <si>
    <t>[2],ms-1--2-12x</t>
  </si>
  <si>
    <t>ms-1--2-13x</t>
  </si>
  <si>
    <t>MS-PLA-3-13</t>
  </si>
  <si>
    <t>Worker feedback</t>
  </si>
  <si>
    <t>The intent of this option selection is to understand if the facility has written policies and/or procedures in place on the topic of "worker feedback".</t>
  </si>
  <si>
    <t>[3],ms-1-1x;ms-1-2x</t>
  </si>
  <si>
    <t>ms-1--2-13f</t>
  </si>
  <si>
    <t>MS-PLA-3.13</t>
  </si>
  <si>
    <t>Please provide a list of all written policies and procedures referencing worker feedback:</t>
  </si>
  <si>
    <t>[3],ms-1--2-13x</t>
  </si>
  <si>
    <t>ms-1--2-14x</t>
  </si>
  <si>
    <t>MS-PLA-3-14</t>
  </si>
  <si>
    <t>Health and safety</t>
  </si>
  <si>
    <t>The intent of this option selection is to understand if the facility has written policies and/or procedures in place on the topic of "Health and safety".</t>
  </si>
  <si>
    <t>ms-1--2-14f</t>
  </si>
  <si>
    <t>MS-PLA-3.14</t>
  </si>
  <si>
    <t>Please provide a list of all written policies and procedures referencing health and safety:</t>
  </si>
  <si>
    <t>[2],ms-1--2-14x</t>
  </si>
  <si>
    <t>ms-1--2-16x</t>
  </si>
  <si>
    <t>MS-PLA-3-15</t>
  </si>
  <si>
    <t>Foreign migrant workers</t>
  </si>
  <si>
    <t>The intent of this option selection is to understand if the facility has written policies and/or procedures in place on the topic of "Foreign migrant workers".</t>
  </si>
  <si>
    <t>ms-1--2-16f</t>
  </si>
  <si>
    <t>MS-PLA-3.15</t>
  </si>
  <si>
    <t>Please provide a list of all written policies and procedures referencing foreign migrant workers:</t>
  </si>
  <si>
    <t>[2],ms-1--2-16x</t>
  </si>
  <si>
    <t>ms-pla-7x</t>
  </si>
  <si>
    <t>MS-PLA-3-16</t>
  </si>
  <si>
    <t>Domestic migrant workers</t>
  </si>
  <si>
    <t>The intent of this option selection is to understand if the facility has written policies and/or procedures in place on the topic of "Domestic migrant workers".</t>
  </si>
  <si>
    <t>ms-pla-8f</t>
  </si>
  <si>
    <t>MS-PLA-3.16</t>
  </si>
  <si>
    <t>Please provide a list of all written policies and procedures referencing domestic migrant workers:</t>
  </si>
  <si>
    <t>[2],ms-pla-7x</t>
  </si>
  <si>
    <t>ms-1--2-17x</t>
  </si>
  <si>
    <t>MS-PLA-3-17</t>
  </si>
  <si>
    <t>The intent of this option selection is to understand if the facility has written policies and/or procedures in place on the topic of "Homeworkers".</t>
  </si>
  <si>
    <t>ms-1--2-17f</t>
  </si>
  <si>
    <t>MS-PLA-3.17</t>
  </si>
  <si>
    <t>Please provide a list of all written policies and procedures referencing homeworkers:</t>
  </si>
  <si>
    <t>[2],ms-1--2-17x</t>
  </si>
  <si>
    <t>ms-1--2-18x</t>
  </si>
  <si>
    <t>MS-PLA-3-18</t>
  </si>
  <si>
    <t>Suppliers/subcontractors</t>
  </si>
  <si>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</si>
  <si>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ms-1--2-18f</t>
  </si>
  <si>
    <t>MS-PLA-3.18</t>
  </si>
  <si>
    <t>Please provide a list of all written policies and procedures referencing suppliers/subcontractors:</t>
  </si>
  <si>
    <t>[2],ms-1--2-18x</t>
  </si>
  <si>
    <t>ms-pla-9x</t>
  </si>
  <si>
    <t>MS-PLA-3-19</t>
  </si>
  <si>
    <t>Raw materials sourcing</t>
  </si>
  <si>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</si>
  <si>
    <t>ms-pla-10f</t>
  </si>
  <si>
    <t>MS-PLA-3.19</t>
  </si>
  <si>
    <t>Please provide a list of all written policies and procedures referencing raw materials sourcing:</t>
  </si>
  <si>
    <t>[2],ms-pla-9x</t>
  </si>
  <si>
    <t>ms-1--2-19x</t>
  </si>
  <si>
    <t>MS-PLA-3-20</t>
  </si>
  <si>
    <t>Bribery and anti-corruption</t>
  </si>
  <si>
    <t>The intent of this option selection is to understand if the facility has written policies and/or procedures in place on the topic of "Bribery and Anti-Corruption".</t>
  </si>
  <si>
    <t>ms-1--2-19f</t>
  </si>
  <si>
    <t>MS-PLA-3.20</t>
  </si>
  <si>
    <t>Please provide a list of all written policies and procedures referencing Bribery and anti-corruption:</t>
  </si>
  <si>
    <t>[2],ms-1--2-19x</t>
  </si>
  <si>
    <t>ms-1--2-20x</t>
  </si>
  <si>
    <t>MS-PLA-3-21</t>
  </si>
  <si>
    <t>ms-1--2-20f</t>
  </si>
  <si>
    <t>MS-PLA-3.21</t>
  </si>
  <si>
    <t>If other, please describe and provide a list of the relevant written policies and procedures:</t>
  </si>
  <si>
    <t>[2],ms-1--2-20x</t>
  </si>
  <si>
    <t>ms-pla-11</t>
  </si>
  <si>
    <t>MS-PLA-4</t>
  </si>
  <si>
    <t>Which of the following topics are included within the facility's written policies and procedures for child labor and young workers? (SELECT all that apply with a "X")</t>
  </si>
  <si>
    <t>ms-1--3-1x</t>
  </si>
  <si>
    <t>MS-PLA-4-1</t>
  </si>
  <si>
    <t>Facility minimum age requirement</t>
  </si>
  <si>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</si>
  <si>
    <t>ms-1--3-2x</t>
  </si>
  <si>
    <t>MS-PLA-4-2</t>
  </si>
  <si>
    <t>Facility minimum age requirements for certain types of workers (if applicable)</t>
  </si>
  <si>
    <t>ms-1--3-3x</t>
  </si>
  <si>
    <t>MS-PLA-4-3</t>
  </si>
  <si>
    <t>Age Verification Process</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</si>
  <si>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</si>
  <si>
    <t>ms-1--3-4x</t>
  </si>
  <si>
    <t>MS-PLA-4-4</t>
  </si>
  <si>
    <t>Remediation for child labor (for when children under the legal minimum working age are found to be working for the facility)</t>
  </si>
  <si>
    <t>ms-1--3-5x</t>
  </si>
  <si>
    <t>MS-PLA-4-5</t>
  </si>
  <si>
    <t>Children visiting facility production areas (i.e. for when those under the legal working are visiting the production floor)</t>
  </si>
  <si>
    <t>ms-1--3-6x</t>
  </si>
  <si>
    <t>MS-PLA-4-6</t>
  </si>
  <si>
    <t>Work restrictions for young workers</t>
  </si>
  <si>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</si>
  <si>
    <t>ms-1--3-7x</t>
  </si>
  <si>
    <t>MS-PLA-4-7</t>
  </si>
  <si>
    <t>Work restrictions for apprentices/interns/trainees</t>
  </si>
  <si>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</si>
  <si>
    <t>ms-1--3-8x</t>
  </si>
  <si>
    <t>MS-PLA-4-8</t>
  </si>
  <si>
    <t>ms-1--3-8f</t>
  </si>
  <si>
    <t>MS-PLA-4.1</t>
  </si>
  <si>
    <t>[2],ms-1--3-8x</t>
  </si>
  <si>
    <t>ms-pla-12</t>
  </si>
  <si>
    <t>MS-PLA-5</t>
  </si>
  <si>
    <t>Which of the following topics are included within the facility's written policies and procedures for the prohibition of forced labor? (SELECT all that apply with a "X")</t>
  </si>
  <si>
    <t>ms-1--4-1x</t>
  </si>
  <si>
    <t>MS-PLA-5-1</t>
  </si>
  <si>
    <t xml:space="preserve">The intent of this option selection is to understand if the facility has WRITTEN policies and/or procedures that specify the facility's view on forced labor. </t>
  </si>
  <si>
    <t>ms-1--4-2x</t>
  </si>
  <si>
    <t>MS-PLA-5-2</t>
  </si>
  <si>
    <t>Prohibition of bonded labor</t>
  </si>
  <si>
    <t>ms-1--4-3x</t>
  </si>
  <si>
    <t>MS-PLA-5-3</t>
  </si>
  <si>
    <t>Prohibition of indentured labor</t>
  </si>
  <si>
    <t>ms-1--4-4x</t>
  </si>
  <si>
    <t>MS-PLA-5-4</t>
  </si>
  <si>
    <t>Prohibition of prison labor</t>
  </si>
  <si>
    <t>ms-1--4-5x</t>
  </si>
  <si>
    <t>MS-PLA-5-5</t>
  </si>
  <si>
    <t>Prohibition of human trafficking</t>
  </si>
  <si>
    <t>ms-1--4-6x</t>
  </si>
  <si>
    <t>MS-PLA-5-6</t>
  </si>
  <si>
    <t>Voluntary employment</t>
  </si>
  <si>
    <t>ms-1--4-7x</t>
  </si>
  <si>
    <t>MS-PLA-5-7</t>
  </si>
  <si>
    <t>Voluntary overtime</t>
  </si>
  <si>
    <t>ms-1--4-8x</t>
  </si>
  <si>
    <t>MS-PLA-5-8</t>
  </si>
  <si>
    <t>Freedom of movement</t>
  </si>
  <si>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</si>
  <si>
    <t>ms-1--4-9x</t>
  </si>
  <si>
    <t>MS-PLA-5-9</t>
  </si>
  <si>
    <t>Voluntary end of employment</t>
  </si>
  <si>
    <t>ms-pla-13x</t>
  </si>
  <si>
    <t>MS-PLA-5-10</t>
  </si>
  <si>
    <t>Ethical recruitment/ use of employment agencies, recruiters, and/or labor agents</t>
  </si>
  <si>
    <t>ms-pla-14x</t>
  </si>
  <si>
    <t>MS-PLA-5-11</t>
  </si>
  <si>
    <t>State-imposed forced labor/ Government-mandated forced labor</t>
  </si>
  <si>
    <t>ms-1--4-10x</t>
  </si>
  <si>
    <t>MS-PLA-5-12</t>
  </si>
  <si>
    <t>ms-1--4-10f</t>
  </si>
  <si>
    <t>MS-PLA-5.1</t>
  </si>
  <si>
    <t>[2],ms-1--4-10x</t>
  </si>
  <si>
    <t>ms-pla-15</t>
  </si>
  <si>
    <t>MS-PLA-6</t>
  </si>
  <si>
    <t>Which of the following topics are included within the facility's written policies and procedures for anti-harassment and abuse? (SELECT all that apply with a "X")</t>
  </si>
  <si>
    <t>ms-1--5-1x</t>
  </si>
  <si>
    <t>MS-PLA-6-1</t>
  </si>
  <si>
    <t>Appropriate behavior among/between workers, management, supervisors</t>
  </si>
  <si>
    <t>ms-1--5-2x</t>
  </si>
  <si>
    <t>MS-PLA-6-2</t>
  </si>
  <si>
    <t>Appropriate behavior by security guards (if applicable)</t>
  </si>
  <si>
    <t>ms-1--5-3x</t>
  </si>
  <si>
    <t>MS-PLA-6-3</t>
  </si>
  <si>
    <t>Violence and harassment in the workplace</t>
  </si>
  <si>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</si>
  <si>
    <t>ms-1--5-4x</t>
  </si>
  <si>
    <t>MS-PLA-6-4</t>
  </si>
  <si>
    <t>ms-1--5-5x</t>
  </si>
  <si>
    <t>MS-PLA-6-5</t>
  </si>
  <si>
    <t>ms-1--5-5f</t>
  </si>
  <si>
    <t>MS-PLA-6.1</t>
  </si>
  <si>
    <t>[2],ms-1--5-5x</t>
  </si>
  <si>
    <t>ms-pla-16</t>
  </si>
  <si>
    <t>MS-PLA-7</t>
  </si>
  <si>
    <t>Which of the following topics are included within the facility's written policies and procedures for anti-discrimination? (SELECT all that apply with a "X")</t>
  </si>
  <si>
    <t>ms-1--6-1x</t>
  </si>
  <si>
    <t>MS-PLA-7-1</t>
  </si>
  <si>
    <t>Non-discrimination based on race / skin color</t>
  </si>
  <si>
    <t>ms-1--6-2x</t>
  </si>
  <si>
    <t>MS-PLA-7-2</t>
  </si>
  <si>
    <t>Non-discrimination based on sex / gender</t>
  </si>
  <si>
    <t>ms-1--6-3x</t>
  </si>
  <si>
    <t>MS-PLA-7-3</t>
  </si>
  <si>
    <t>Non-discrimination based on religion</t>
  </si>
  <si>
    <t>ms-1--6-4x</t>
  </si>
  <si>
    <t>MS-PLA-7-4</t>
  </si>
  <si>
    <t>Non-discrimination based on political opinion</t>
  </si>
  <si>
    <t>ms-1--6-5x</t>
  </si>
  <si>
    <t>MS-PLA-7-5</t>
  </si>
  <si>
    <t>Non-discrimination based on national extraction</t>
  </si>
  <si>
    <t xml:space="preserve">"National Extraction" refers to distinctions made on the basis of a person’s place of birth, ancestry or foreign origin; for instance, nationals who have acquired their citizenship by naturalization, and/or are a descendant. 
</t>
  </si>
  <si>
    <t>ms-1--6-6x</t>
  </si>
  <si>
    <t>MS-PLA-7-6</t>
  </si>
  <si>
    <t>Non-discrimination based on social origin</t>
  </si>
  <si>
    <t>"Social Origin" refers to a person's social class, socio-occupational category and/or caste.</t>
  </si>
  <si>
    <t>ms-1--6-7x</t>
  </si>
  <si>
    <t>MS-PLA-7-7</t>
  </si>
  <si>
    <t>Non-discrimination based on disability</t>
  </si>
  <si>
    <t>ms-1--6-8x</t>
  </si>
  <si>
    <t>MS-PLA-7-8</t>
  </si>
  <si>
    <t>Non-discrimination based on HIV/AIDS status (real or perceived)</t>
  </si>
  <si>
    <t>ms-1--6-9x</t>
  </si>
  <si>
    <t>MS-PLA-7-9</t>
  </si>
  <si>
    <t>Non-discrimination based on sexual orientation</t>
  </si>
  <si>
    <t>ms-1--6-10x</t>
  </si>
  <si>
    <t>MS-PLA-7-10</t>
  </si>
  <si>
    <t>Non-discrimination based on pregnancy/maternity status</t>
  </si>
  <si>
    <t>ms-pla-17x</t>
  </si>
  <si>
    <t>MS-PLA-7-11</t>
  </si>
  <si>
    <t>Non-discrimination based on marital status</t>
  </si>
  <si>
    <t>ms-1--6-11x</t>
  </si>
  <si>
    <t>MS-PLA-7-12</t>
  </si>
  <si>
    <t>Non-discrimination based on age</t>
  </si>
  <si>
    <t>ms-1--6-12x</t>
  </si>
  <si>
    <t>MS-PLA-7-13</t>
  </si>
  <si>
    <t>Non-discrimination based on membership in worker organizations</t>
  </si>
  <si>
    <t>ms-1--6-13x</t>
  </si>
  <si>
    <t>MS-PLA-7-14</t>
  </si>
  <si>
    <t>Non-discrimination based on Nationality/foreign migrant worker status</t>
  </si>
  <si>
    <t>ms-pla-18x</t>
  </si>
  <si>
    <t>MS-PLA-7-15</t>
  </si>
  <si>
    <t>Non-discrimination based on family responsibilities</t>
  </si>
  <si>
    <t>ms-1--6-14x</t>
  </si>
  <si>
    <t>MS-PLA-7-16</t>
  </si>
  <si>
    <t>Non-discrimination in recruitment and hiring</t>
  </si>
  <si>
    <t>ms-1--6-15x</t>
  </si>
  <si>
    <t>MS-PLA-7-17</t>
  </si>
  <si>
    <t>Non-discrimination in compensation and promotion</t>
  </si>
  <si>
    <t>ms-1--6-16x</t>
  </si>
  <si>
    <t>MS-PLA-7-18</t>
  </si>
  <si>
    <t>Non-discrimination in working conditions</t>
  </si>
  <si>
    <t>ms-1--6-17x</t>
  </si>
  <si>
    <t>MS-PLA-7-19</t>
  </si>
  <si>
    <t>Non-discrimination in discipline</t>
  </si>
  <si>
    <t>ms-1--6-18x</t>
  </si>
  <si>
    <t>MS-PLA-7-20</t>
  </si>
  <si>
    <t>Non-discrimination in termination</t>
  </si>
  <si>
    <t>ms-pla-19x</t>
  </si>
  <si>
    <t>MS-PLA-7-21</t>
  </si>
  <si>
    <t>Unconscious bias</t>
  </si>
  <si>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</si>
  <si>
    <t>ms-1--6-19x</t>
  </si>
  <si>
    <t>MS-PLA-7-22</t>
  </si>
  <si>
    <t>Examples include illness (other than HIV/AIDS)</t>
  </si>
  <si>
    <t>ms-1--6-19f</t>
  </si>
  <si>
    <t>MS-PLA-7.1</t>
  </si>
  <si>
    <t>[2],ms-1--6-19x</t>
  </si>
  <si>
    <t>ms-pla-20</t>
  </si>
  <si>
    <t>MS-PLA-8</t>
  </si>
  <si>
    <t>Which of the following topics are included within the facility's written policies and procedures for working hours? (SELECT all that apply with a "X")</t>
  </si>
  <si>
    <t>ms-1--7-1x</t>
  </si>
  <si>
    <t>MS-PLA-8-1</t>
  </si>
  <si>
    <t>Regular hours</t>
  </si>
  <si>
    <t>ms-1--7-2x</t>
  </si>
  <si>
    <t>MS-PLA-8-2</t>
  </si>
  <si>
    <t>Overtime - Including maximum hours possible</t>
  </si>
  <si>
    <t>ms-1--7-3x</t>
  </si>
  <si>
    <t>MS-PLA-8-3</t>
  </si>
  <si>
    <t>Premium rates</t>
  </si>
  <si>
    <t>ms-1--7-4x</t>
  </si>
  <si>
    <t>MS-PLA-8-4</t>
  </si>
  <si>
    <t>Overtime applicability and corresponding rates of pay</t>
  </si>
  <si>
    <t>ms-1--7-5x</t>
  </si>
  <si>
    <t>MS-PLA-8-5</t>
  </si>
  <si>
    <t>Overtime accessibility for all workers</t>
  </si>
  <si>
    <t>ms-1--7-6x</t>
  </si>
  <si>
    <t>MS-PLA-8-6</t>
  </si>
  <si>
    <t>ms-1--7-6f</t>
  </si>
  <si>
    <t>MS-PLA-8.1</t>
  </si>
  <si>
    <t>[2],ms-1--7-6x</t>
  </si>
  <si>
    <t>ms-pla-21</t>
  </si>
  <si>
    <t>MS-PLA-9</t>
  </si>
  <si>
    <t>Which of the following topics are included within the facility's written policies and procedures for wages and benefits? (SELECT all that apply with a "X")</t>
  </si>
  <si>
    <t>ms-1--8-1x</t>
  </si>
  <si>
    <t>MS-PLA-9-1</t>
  </si>
  <si>
    <t>Wage payments</t>
  </si>
  <si>
    <t>ms-1--8-2x</t>
  </si>
  <si>
    <t>MS-PLA-9-2</t>
  </si>
  <si>
    <t>Wage calculations</t>
  </si>
  <si>
    <t>ms-1--8-3x</t>
  </si>
  <si>
    <t>MS-PLA-9-3</t>
  </si>
  <si>
    <t>Rates by unit</t>
  </si>
  <si>
    <t>ms-1--8-4x</t>
  </si>
  <si>
    <t>MS-PLA-9-4</t>
  </si>
  <si>
    <t>Overtime pay</t>
  </si>
  <si>
    <t>ms-1--8-5x</t>
  </si>
  <si>
    <t>MS-PLA-9-5</t>
  </si>
  <si>
    <t>Paid leave</t>
  </si>
  <si>
    <t>ms-1--8-6x</t>
  </si>
  <si>
    <t>MS-PLA-9-6</t>
  </si>
  <si>
    <t>ms-1--8-7x</t>
  </si>
  <si>
    <t>MS-PLA-9-7</t>
  </si>
  <si>
    <t>ms-1--8-8x</t>
  </si>
  <si>
    <t>MS-PLA-9-8</t>
  </si>
  <si>
    <t>ms-1--8-9x</t>
  </si>
  <si>
    <t>MS-PLA-9-9</t>
  </si>
  <si>
    <t>ms-1--8-10x</t>
  </si>
  <si>
    <t>MS-PLA-9-10</t>
  </si>
  <si>
    <t>Emergency family leave</t>
  </si>
  <si>
    <t>ms-1--8-11x</t>
  </si>
  <si>
    <t>MS-PLA-9-11</t>
  </si>
  <si>
    <t>ms-1--8-12x</t>
  </si>
  <si>
    <t>MS-PLA-9-12</t>
  </si>
  <si>
    <t>ms-1--8-13x</t>
  </si>
  <si>
    <t>MS-PLA-9-13</t>
  </si>
  <si>
    <t>ms-1--8-13f</t>
  </si>
  <si>
    <t>MS-PLA-9.1</t>
  </si>
  <si>
    <t>[2],ms-1--8-13x</t>
  </si>
  <si>
    <t>ms-pla-22</t>
  </si>
  <si>
    <t>MS-PLA-10</t>
  </si>
  <si>
    <t>Which of the following topics are included within the facility's written policies and procedures for discipline? (SELECT all that apply with a "X")</t>
  </si>
  <si>
    <t>ms-1--9-1x</t>
  </si>
  <si>
    <t>MS-PLA-10-1</t>
  </si>
  <si>
    <t>Facility rules concerning discipline</t>
  </si>
  <si>
    <t>ms-1--9-2x</t>
  </si>
  <si>
    <t>MS-PLA-10-2</t>
  </si>
  <si>
    <t>Worker appeals process</t>
  </si>
  <si>
    <t>ms-1--9-3x</t>
  </si>
  <si>
    <t>MS-PLA-10-3</t>
  </si>
  <si>
    <t>Worker grievance process</t>
  </si>
  <si>
    <t>ms-1--9-4x</t>
  </si>
  <si>
    <t>MS-PLA-10-4</t>
  </si>
  <si>
    <t>ms-1--9-4f</t>
  </si>
  <si>
    <t>MS-PLA-10.1</t>
  </si>
  <si>
    <t>[2],ms-1--9-4x</t>
  </si>
  <si>
    <t>ms-pla-23</t>
  </si>
  <si>
    <t>MS-PLA-11</t>
  </si>
  <si>
    <t>Which of the following topics are included within the facility's written policies and procedures for freedom of association and collective bargaining? (SELECT all that apply with a "X")</t>
  </si>
  <si>
    <t>ms-1--10-1x</t>
  </si>
  <si>
    <t>MS-PLA-11-1</t>
  </si>
  <si>
    <t>Right to freedom of association / Right to form or join a trade union</t>
  </si>
  <si>
    <t>ms-1--10-2x</t>
  </si>
  <si>
    <t>MS-PLA-11-2</t>
  </si>
  <si>
    <t>Rights to freely choose worker representatives (or facility commitments to not obstruct this)</t>
  </si>
  <si>
    <t>ms-1--10-3x</t>
  </si>
  <si>
    <t>MS-PLA-11-3</t>
  </si>
  <si>
    <t>Rights to bargain collectively</t>
  </si>
  <si>
    <t>ms-1--10-4x</t>
  </si>
  <si>
    <t>MS-PLA-11-4</t>
  </si>
  <si>
    <t>Non-discrimination and non-retaliation of workers on basis of trade union membership/non-membership or activities</t>
  </si>
  <si>
    <t>ms-1--10-5x</t>
  </si>
  <si>
    <t>MS-PLA-11-5</t>
  </si>
  <si>
    <t>Non-discrimination and non-retaliation of workers on basis of their worker representative role or activities</t>
  </si>
  <si>
    <t>ms-1--10-6x</t>
  </si>
  <si>
    <t>MS-PLA-11-6</t>
  </si>
  <si>
    <t>Democratic election and engagement of worker representatives</t>
  </si>
  <si>
    <t>ms-1--10-7x</t>
  </si>
  <si>
    <t>MS-PLA-11-7</t>
  </si>
  <si>
    <t>Communications and consultation process</t>
  </si>
  <si>
    <t>ms-1--10-8x</t>
  </si>
  <si>
    <t>MS-PLA-11-8</t>
  </si>
  <si>
    <t>Right to participate in strikes / industrial action</t>
  </si>
  <si>
    <t>ms-1--10-9x</t>
  </si>
  <si>
    <t>MS-PLA-11-9</t>
  </si>
  <si>
    <t>ms-1--10-9f</t>
  </si>
  <si>
    <t>MS-PLA-11.1</t>
  </si>
  <si>
    <t>[2],ms-1--10-9x</t>
  </si>
  <si>
    <t>ms-pla-24</t>
  </si>
  <si>
    <t>MS-PLA-12</t>
  </si>
  <si>
    <t>Which of the following topics are included within the facility's written policies and procedures for grievance systems? (SELECT all that apply with a "X")</t>
  </si>
  <si>
    <t>ms-1--11-1x</t>
  </si>
  <si>
    <t>MS-PLA-12-1</t>
  </si>
  <si>
    <t>Grievance system and process</t>
  </si>
  <si>
    <t>ms-1--11-2x</t>
  </si>
  <si>
    <t>MS-PLA-12-2</t>
  </si>
  <si>
    <t>Non-reprisal for workers filing a grievance/complaint</t>
  </si>
  <si>
    <t>ms-pla-25x</t>
  </si>
  <si>
    <t>MS-PLA-12-3</t>
  </si>
  <si>
    <t>Equal access to grievance systems for both female and male workers</t>
  </si>
  <si>
    <t>ms-1--11-3x</t>
  </si>
  <si>
    <t>MS-PLA-12-4</t>
  </si>
  <si>
    <t>[3],ms-1--2-12x</t>
  </si>
  <si>
    <t>ms-pla-26x</t>
  </si>
  <si>
    <t>MS-PLA-12-5</t>
  </si>
  <si>
    <t xml:space="preserve">Equal importance given to all concerns and grievances </t>
  </si>
  <si>
    <t>ms-pla-27x</t>
  </si>
  <si>
    <t>MS-PLA-12-6</t>
  </si>
  <si>
    <t>Commitment to confidentiality throughout the entire grievance process</t>
  </si>
  <si>
    <t>ms-pla-28x</t>
  </si>
  <si>
    <t>MS-PLA-12-7</t>
  </si>
  <si>
    <t>Providing time off (including monetary compensation) during a grievance process</t>
  </si>
  <si>
    <t>ms-1--11-4x</t>
  </si>
  <si>
    <t>MS-PLA-12-8</t>
  </si>
  <si>
    <t>ms-1--11-4f</t>
  </si>
  <si>
    <t>MS-PLA-12.1</t>
  </si>
  <si>
    <t>[2],ms-1--11-4x</t>
  </si>
  <si>
    <t>ms-pla-29</t>
  </si>
  <si>
    <t>MS-PLA-13</t>
  </si>
  <si>
    <t>Which of the following topics are included within the facility's written policies and procedures for health and safety? (SELECT all that apply with a "X")</t>
  </si>
  <si>
    <t>ms-1--12-1x</t>
  </si>
  <si>
    <t>MS-PLA-13-1</t>
  </si>
  <si>
    <t>Occupational health and safety laws</t>
  </si>
  <si>
    <t>ms-1--12-2x</t>
  </si>
  <si>
    <t>MS-PLA-13-2</t>
  </si>
  <si>
    <t>General work environment (i.e. ventilation, cleanliness, noise, etc.)</t>
  </si>
  <si>
    <t>General work environment refers to topics such as temperature and ventilation, noise levels, lighting, cleanliness sanitation, waste, toilets / restrooms, drinking water, etc. </t>
  </si>
  <si>
    <t>ms-1--12-3x</t>
  </si>
  <si>
    <t>MS-PLA-13-3</t>
  </si>
  <si>
    <t>Building safety</t>
  </si>
  <si>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</si>
  <si>
    <t>ms-1--12-4x</t>
  </si>
  <si>
    <t>MS-PLA-13-4</t>
  </si>
  <si>
    <t>Powered Motor Vehicles (PMV) procedures</t>
  </si>
  <si>
    <t>ms-1--12-5x</t>
  </si>
  <si>
    <t>MS-PLA-13-5</t>
  </si>
  <si>
    <t>Emergency preparedness</t>
  </si>
  <si>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</si>
  <si>
    <t>ms-1--12-6x</t>
  </si>
  <si>
    <t>MS-PLA-13-6</t>
  </si>
  <si>
    <t>Chemicals/Hazardous substances</t>
  </si>
  <si>
    <t xml:space="preserve">Chemicals/Hazardous substances refers to safety measures and practices in place regarding hazardous chemicals and substances used within the facility. 
Including topics such as storage, handling, gas cylinders, etc. 
</t>
  </si>
  <si>
    <t>ms-1--12-7x</t>
  </si>
  <si>
    <t>MS-PLA-13-7</t>
  </si>
  <si>
    <t>Nanomaterials</t>
  </si>
  <si>
    <t>ms-1--12-8x</t>
  </si>
  <si>
    <t>MS-PLA-13-8</t>
  </si>
  <si>
    <t>Worker Protection (personal protective equipment, machinery and equipment etc. )</t>
  </si>
  <si>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</si>
  <si>
    <t>ms-1--12-9x</t>
  </si>
  <si>
    <t>MS-PLA-13-9</t>
  </si>
  <si>
    <t>Pressure vessels safety</t>
  </si>
  <si>
    <t>ms-1--12-10x</t>
  </si>
  <si>
    <t>MS-PLA-13-10</t>
  </si>
  <si>
    <t>Materials handling and storage</t>
  </si>
  <si>
    <t xml:space="preserve">Materials handling and storage refers to practices in place to protect workers against the health and safety impacts of improper storage or handling. 
Including topics such as storage, ladders, forklifts, etc. 
</t>
  </si>
  <si>
    <t>ms-1--12-11x</t>
  </si>
  <si>
    <t>MS-PLA-13-11</t>
  </si>
  <si>
    <t>Above Ground Storage Tanks &amp; Underground Storage Tanks</t>
  </si>
  <si>
    <t>ms-1--12-12x</t>
  </si>
  <si>
    <t>MS-PLA-13-12</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</si>
  <si>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</si>
  <si>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</si>
  <si>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ms-1--12-13x</t>
  </si>
  <si>
    <t>MS-PLA-13-13</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</si>
  <si>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</si>
  <si>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</si>
  <si>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ms-1--12-14x</t>
  </si>
  <si>
    <t>MS-PLA-13-14</t>
  </si>
  <si>
    <t>Bloodborne pathogens procedures</t>
  </si>
  <si>
    <t>ms-1--12-15x</t>
  </si>
  <si>
    <t>MS-PLA-13-15</t>
  </si>
  <si>
    <t>Contractor safety</t>
  </si>
  <si>
    <t>Contractor safety refers to safety measures in place when subcontracting on-site activities to an individual or an entity.</t>
  </si>
  <si>
    <t>ms-1--12-16x</t>
  </si>
  <si>
    <t>MS-PLA-13-16</t>
  </si>
  <si>
    <t>Dormitories refer to a designated space or premise on-site of the facility for housing of workers. 
This topic also covers off-site accommodations that are managed by the facility (i.e. hostels).</t>
  </si>
  <si>
    <t>ms-1--12-17x</t>
  </si>
  <si>
    <t>MS-PLA-13-17</t>
  </si>
  <si>
    <t>Canteens refer to a designated space, premise, or area of the facility for workers to take meal and rest breaks.</t>
  </si>
  <si>
    <t>ms-1--12-18x</t>
  </si>
  <si>
    <t>MS-PLA-13-18</t>
  </si>
  <si>
    <t>Childcare refers to an on-site space, premise, or area dedicated to childcare.</t>
  </si>
  <si>
    <t>ms-1--12-19x</t>
  </si>
  <si>
    <t>MS-PLA-13-19</t>
  </si>
  <si>
    <t>Standard operating procedures (SOPs) for how to perform each job safely</t>
  </si>
  <si>
    <t>ms-1--12-20x</t>
  </si>
  <si>
    <t>MS-PLA-13-20</t>
  </si>
  <si>
    <t>Steps for workers to raise health and safety concerns</t>
  </si>
  <si>
    <t>ms-1--12-21x</t>
  </si>
  <si>
    <t>MS-PLA-13-21</t>
  </si>
  <si>
    <t>Protection against retaliation for workers who raise health and safety concerns</t>
  </si>
  <si>
    <t>ms-1--12-22x</t>
  </si>
  <si>
    <t>MS-PLA-13-22</t>
  </si>
  <si>
    <t>ms-1--12-22f</t>
  </si>
  <si>
    <t>MS-PLA-13.1</t>
  </si>
  <si>
    <t>[2],ms-1--12-22x</t>
  </si>
  <si>
    <t>ms-pla-30</t>
  </si>
  <si>
    <t>MS-PLA-14</t>
  </si>
  <si>
    <t>Which of the following topics are included within the facility's written policies and procedures for foreign migrant workers? (SELECT all that apply with a "X")</t>
  </si>
  <si>
    <t>ms-1--13-1x</t>
  </si>
  <si>
    <t>MS-PLA-14-1</t>
  </si>
  <si>
    <t>Reference to following all local laws for recruitment in both the sending and receiving countries</t>
  </si>
  <si>
    <t>ms-1--13-2x</t>
  </si>
  <si>
    <t>MS-PLA-14-2</t>
  </si>
  <si>
    <t>Recruitment fees and expenses</t>
  </si>
  <si>
    <t>ms-1--13-3x</t>
  </si>
  <si>
    <t>MS-PLA-14-3</t>
  </si>
  <si>
    <t>Employment contracts</t>
  </si>
  <si>
    <t>ms-1--13-4x</t>
  </si>
  <si>
    <t>MS-PLA-14-4</t>
  </si>
  <si>
    <t>ms-1--13-5x</t>
  </si>
  <si>
    <t>MS-PLA-14-5</t>
  </si>
  <si>
    <t>Bank accounts</t>
  </si>
  <si>
    <t>ms-1--13-6x</t>
  </si>
  <si>
    <t>MS-PLA-14-6</t>
  </si>
  <si>
    <t>Handling of government-issued identification documents</t>
  </si>
  <si>
    <t>ms-1--13-8x</t>
  </si>
  <si>
    <t>MS-PLA-14-7</t>
  </si>
  <si>
    <t>Accommodations</t>
  </si>
  <si>
    <t>ms-1--13-9x</t>
  </si>
  <si>
    <t>MS-PLA-14-8</t>
  </si>
  <si>
    <t>Arrival orientation</t>
  </si>
  <si>
    <t>ms-1--13-10x</t>
  </si>
  <si>
    <t>MS-PLA-14-9</t>
  </si>
  <si>
    <t>ms-1--13-11x</t>
  </si>
  <si>
    <t>MS-PLA-14-10</t>
  </si>
  <si>
    <t>Non-discrimination in employment</t>
  </si>
  <si>
    <t>ms-1--13-12x</t>
  </si>
  <si>
    <t>MS-PLA-14-11</t>
  </si>
  <si>
    <t>Harassment and abuse in employment</t>
  </si>
  <si>
    <t>ms-1--13-13x</t>
  </si>
  <si>
    <t>MS-PLA-14-12</t>
  </si>
  <si>
    <t>Discipline in employment</t>
  </si>
  <si>
    <t>ms-1--13-14x</t>
  </si>
  <si>
    <t>MS-PLA-14-13</t>
  </si>
  <si>
    <t>Repatriation / end of employment</t>
  </si>
  <si>
    <t>ms-1--13-15x</t>
  </si>
  <si>
    <t>MS-PLA-14-14</t>
  </si>
  <si>
    <t>Early termination of contract by migrant worker</t>
  </si>
  <si>
    <t>ms-1--13-16x</t>
  </si>
  <si>
    <t>MS-PLA-14-15</t>
  </si>
  <si>
    <t>Involuntary termination of contract by employer</t>
  </si>
  <si>
    <t>ms-1--13-17x</t>
  </si>
  <si>
    <t>MS-PLA-14-16</t>
  </si>
  <si>
    <t>Requirements for labor agents/brokers</t>
  </si>
  <si>
    <t>ms-1--13-18x</t>
  </si>
  <si>
    <t>MS-PLA-14-17</t>
  </si>
  <si>
    <t>ms-1--13-18f</t>
  </si>
  <si>
    <t>MS-PLA-14.1</t>
  </si>
  <si>
    <t>[2],ms-1--13-18x</t>
  </si>
  <si>
    <t>ms-pla-31</t>
  </si>
  <si>
    <t>MS-PLA-15</t>
  </si>
  <si>
    <t>Which of the following topics are included within the facility's written policies and procedures for domestic migrant workers? (SELECT all that apply with a "X")</t>
  </si>
  <si>
    <t>ms-pla-32x</t>
  </si>
  <si>
    <t>MS-PLA-15-1</t>
  </si>
  <si>
    <t>ms-pla-33x</t>
  </si>
  <si>
    <t>MS-PLA-15-2</t>
  </si>
  <si>
    <t>ms-pla-34x</t>
  </si>
  <si>
    <t>MS-PLA-15-3</t>
  </si>
  <si>
    <t>ms-pla-35x</t>
  </si>
  <si>
    <t>MS-PLA-15-4</t>
  </si>
  <si>
    <t>ms-pla-36x</t>
  </si>
  <si>
    <t>MS-PLA-15-5</t>
  </si>
  <si>
    <t>ms-pla-37x</t>
  </si>
  <si>
    <t>MS-PLA-15-6</t>
  </si>
  <si>
    <t>ms-pla-38x</t>
  </si>
  <si>
    <t>MS-PLA-15-7</t>
  </si>
  <si>
    <t>ms-pla-39x</t>
  </si>
  <si>
    <t>MS-PLA-15-8</t>
  </si>
  <si>
    <t>ms-pla-40x</t>
  </si>
  <si>
    <t>MS-PLA-15-9</t>
  </si>
  <si>
    <t>ms-pla-41x</t>
  </si>
  <si>
    <t>MS-PLA-15-10</t>
  </si>
  <si>
    <t>ms-pla-42x</t>
  </si>
  <si>
    <t>MS-PLA-15-11</t>
  </si>
  <si>
    <t>End of employment</t>
  </si>
  <si>
    <t>ms-pla-43x</t>
  </si>
  <si>
    <t>MS-PLA-15-12</t>
  </si>
  <si>
    <t>ms-pla-44x</t>
  </si>
  <si>
    <t>MS-PLA-15-13</t>
  </si>
  <si>
    <t>ms-pla-45f</t>
  </si>
  <si>
    <t>MS-PLA-15.1</t>
  </si>
  <si>
    <t>[2],ms-pla-44x</t>
  </si>
  <si>
    <t>ms-pla-46</t>
  </si>
  <si>
    <t>MS-PLA-16</t>
  </si>
  <si>
    <t>Which of the following topics are included within the facility's written policies and procedures for suppliers/subcontractors? (SELECT all that apply with a "X")</t>
  </si>
  <si>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</si>
  <si>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ms-pla-47x</t>
  </si>
  <si>
    <t>MS-PLA-16-1</t>
  </si>
  <si>
    <t>Definition of supplier which includes service providers and raw materials suppliers</t>
  </si>
  <si>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</si>
  <si>
    <t>ms-pla-48x</t>
  </si>
  <si>
    <t>MS-PLA-16-2</t>
  </si>
  <si>
    <t>NEW and EXISTING suppliers/subcontractors - Risk assessment to differentiate high risk suppliers/subcontractors within the supply chain</t>
  </si>
  <si>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</si>
  <si>
    <t>ms-1--15-1x</t>
  </si>
  <si>
    <t>MS-PLA-16-3</t>
  </si>
  <si>
    <t xml:space="preserve">NEW suppliers/subcontractors - Initial screening based on social and labor practices / conducting social and labor due diligence </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</si>
  <si>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</si>
  <si>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ms-1--15-2x</t>
  </si>
  <si>
    <t>MS-PLA-16-4</t>
  </si>
  <si>
    <t>EXISTING suppliers/subcontractors - Training and communication of the facility's social and labor procedures</t>
  </si>
  <si>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</si>
  <si>
    <t>ms-1--15-3x</t>
  </si>
  <si>
    <t>MS-PLA-16-5</t>
  </si>
  <si>
    <t xml:space="preserve">EXISTING suppliers/subcontractors - Monitoring system of social and labor performance/ continued social and labor due diligence </t>
  </si>
  <si>
    <t>ms-pla-49x</t>
  </si>
  <si>
    <t>MS-PLA-16-6</t>
  </si>
  <si>
    <t>Requiring suppliers to conduct social and labor due diligence of their supply chains</t>
  </si>
  <si>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</si>
  <si>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ms-1--15-4x</t>
  </si>
  <si>
    <t>MS-PLA-16-7</t>
  </si>
  <si>
    <t>ms-1--15-4f</t>
  </si>
  <si>
    <t>MS-PLA-16.1</t>
  </si>
  <si>
    <t>[2],ms-1--15-4x</t>
  </si>
  <si>
    <t>ms-pla-50</t>
  </si>
  <si>
    <t>MS-PLA-17</t>
  </si>
  <si>
    <t>Which of the following topics are included within the facility's written policies and procedures for raw materials sourcing? (SELECT all that apply with a "X")</t>
  </si>
  <si>
    <t>ms-pla-51x</t>
  </si>
  <si>
    <t>MS-PLA-17-1</t>
  </si>
  <si>
    <t>Customer and/or legal requirements for raw materials identification, reporting and/or due diligence</t>
  </si>
  <si>
    <t>ms-pla-52x</t>
  </si>
  <si>
    <t>MS-PLA-17-2</t>
  </si>
  <si>
    <t xml:space="preserve">Raw material supply chain policy applicable to suppliers/subcontractors through facility's sourcing agreements with its suppliers/subcontractors </t>
  </si>
  <si>
    <t>ms-pla-53x</t>
  </si>
  <si>
    <t>MS-PLA-17-3</t>
  </si>
  <si>
    <t>Risk assessment to differentiate high risk materials within the supply chain</t>
  </si>
  <si>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</si>
  <si>
    <t>ms-pla-54x</t>
  </si>
  <si>
    <t>MS-PLA-17-4</t>
  </si>
  <si>
    <t>ms-pla-55f</t>
  </si>
  <si>
    <t>MS-PLA-17.1</t>
  </si>
  <si>
    <t>[2],ms-pla-54x</t>
  </si>
  <si>
    <t>ms-pla-56</t>
  </si>
  <si>
    <t>MS-PLA-18</t>
  </si>
  <si>
    <t>Strategy and Goals</t>
  </si>
  <si>
    <t>Does the facility have a written strategy / goals document(s) for social and labor practices addressing the following points? (SELECT all that apply with a "X")</t>
  </si>
  <si>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</si>
  <si>
    <t>ms-2-1x</t>
  </si>
  <si>
    <t>MS-PLA-18-1</t>
  </si>
  <si>
    <t>Reference to overall goals in terms of social and labor outcomes</t>
  </si>
  <si>
    <t>ms-2-1f</t>
  </si>
  <si>
    <t>MS-PLA-18.1</t>
  </si>
  <si>
    <t>Please provide the name of document(s) referencing overall goals in terms of social and labor outcomes:</t>
  </si>
  <si>
    <t>[3],ms-2-1x</t>
  </si>
  <si>
    <t>ms-2-2x</t>
  </si>
  <si>
    <t>MS-PLA-18-2</t>
  </si>
  <si>
    <t>ms-2-3x</t>
  </si>
  <si>
    <t>MS-PLA-18-3</t>
  </si>
  <si>
    <t>ms-2-4x</t>
  </si>
  <si>
    <t>MS-PLA-18-4</t>
  </si>
  <si>
    <t>ms-2-5x</t>
  </si>
  <si>
    <t>MS-PLA-18-5</t>
  </si>
  <si>
    <t>Reference to a risk assessment process, specifically a strategy for responsible sourcing from high risk suppliers or high risk raw material origins</t>
  </si>
  <si>
    <t>ms-2-6x</t>
  </si>
  <si>
    <t>MS-PLA-18-6</t>
  </si>
  <si>
    <t>Reference to integration with business objectives</t>
  </si>
  <si>
    <t>ms-2-7x</t>
  </si>
  <si>
    <t>MS-PLA-18-7</t>
  </si>
  <si>
    <t>Reference to suppliers/subcontractors social and labor due diligence</t>
  </si>
  <si>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</si>
  <si>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ms-pla-57x</t>
  </si>
  <si>
    <t>MS-PLA-18-8</t>
  </si>
  <si>
    <t>Reference to gender equality and women's empowerment</t>
  </si>
  <si>
    <t>ms-2-8x</t>
  </si>
  <si>
    <t>MS-PLA-18-9</t>
  </si>
  <si>
    <t>Key stakeholders are involved in strategy development (i.e. customers, etc.)</t>
  </si>
  <si>
    <t>ms-2-8f</t>
  </si>
  <si>
    <t>MS-PLA-18.2</t>
  </si>
  <si>
    <t>Please describe the key stakeholders involved:</t>
  </si>
  <si>
    <t>[3],ms-2-8x</t>
  </si>
  <si>
    <t>ms-2-9x</t>
  </si>
  <si>
    <t>MS-PLA-18-10</t>
  </si>
  <si>
    <t>No written strategy/goals document exists (but informal strategies/goals may exist)</t>
  </si>
  <si>
    <t>ms-pla-58</t>
  </si>
  <si>
    <t>MS-PLA-19</t>
  </si>
  <si>
    <t>Has the facility set targets for social and labor performance addressing the following points? (SELECT all that apply with a "X")</t>
  </si>
  <si>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</si>
  <si>
    <t>ms-3-1x</t>
  </si>
  <si>
    <t>MS-PLA-19-1</t>
  </si>
  <si>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</si>
  <si>
    <t>ms-3-1f</t>
  </si>
  <si>
    <t>MS-PLA-19.1</t>
  </si>
  <si>
    <t>Please briefly describe any associated targets/KPIs:</t>
  </si>
  <si>
    <t>[3],ms-3-1x</t>
  </si>
  <si>
    <t>ms-3-2x</t>
  </si>
  <si>
    <t>MS-PLA-19-2</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</si>
  <si>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</si>
  <si>
    <t>ms-3-2f</t>
  </si>
  <si>
    <t>MS-PLA-19.2</t>
  </si>
  <si>
    <t>[3],ms-3-2x</t>
  </si>
  <si>
    <t>ms-3-3x</t>
  </si>
  <si>
    <t>MS-PLA-19-3</t>
  </si>
  <si>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</si>
  <si>
    <t>ms-3-3f</t>
  </si>
  <si>
    <t>MS-PLA-19.3</t>
  </si>
  <si>
    <t>[3],ms-3-3x</t>
  </si>
  <si>
    <t>ms-3-4x</t>
  </si>
  <si>
    <t>MS-PLA-19-4</t>
  </si>
  <si>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</si>
  <si>
    <t>ms-3-4f</t>
  </si>
  <si>
    <t>MS-PLA-19.4</t>
  </si>
  <si>
    <t>[3],ms-3-4x</t>
  </si>
  <si>
    <t>ms-3-5x</t>
  </si>
  <si>
    <t>MS-PLA-19-5</t>
  </si>
  <si>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</si>
  <si>
    <t>ms-3-5f</t>
  </si>
  <si>
    <t>MS-PLA-19.5</t>
  </si>
  <si>
    <t>[3],ms-3-5x</t>
  </si>
  <si>
    <t>ms-3-6x</t>
  </si>
  <si>
    <t>MS-PLA-19-6</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</si>
  <si>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</si>
  <si>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ms-3-6f</t>
  </si>
  <si>
    <t>MS-PLA-19.6</t>
  </si>
  <si>
    <t>[3],ms-3-6x</t>
  </si>
  <si>
    <t>ms-3-7x</t>
  </si>
  <si>
    <t>MS-PLA-19-7</t>
  </si>
  <si>
    <t xml:space="preserve">The intent of this question is to understand if the facility has set targets or KPIs (key performance indicators) related to discipline. 
For example, the facility might set a target to increase workers/ awareness of disciplinary measures. </t>
  </si>
  <si>
    <t>ms-3-7f</t>
  </si>
  <si>
    <t>MS-PLA-19.7</t>
  </si>
  <si>
    <t>[3],ms-3-7x</t>
  </si>
  <si>
    <t>ms-3-8x</t>
  </si>
  <si>
    <t>MS-PLA-19-8</t>
  </si>
  <si>
    <t xml:space="preserve">The intent of this question is to understand if the facility has set targets or KPIs (key performance indicators) related to FOA/CB. 
For example, the facility might want to increase cooperation with unions and set out to implement measures to do so. </t>
  </si>
  <si>
    <t>ms-3-8f</t>
  </si>
  <si>
    <t>MS-PLA-19.8</t>
  </si>
  <si>
    <t>[3],ms-3-8x</t>
  </si>
  <si>
    <t>ms-3-9x</t>
  </si>
  <si>
    <t>MS-PLA-19-9</t>
  </si>
  <si>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</si>
  <si>
    <t>ms-3-9f</t>
  </si>
  <si>
    <t>MS-PLA-19.9</t>
  </si>
  <si>
    <t>[3],ms-3-9x</t>
  </si>
  <si>
    <t>ms-3-10x</t>
  </si>
  <si>
    <t>MS-PLA-19-10</t>
  </si>
  <si>
    <t xml:space="preserve">The intent of this question is to understand if the facility has set targets or KPIs (key performance indicators) related to grievance systems. 
For example, the facility might want to ensure all workers better understand the grievance mechanism. </t>
  </si>
  <si>
    <t>ms-3-10f</t>
  </si>
  <si>
    <t>MS-PLA-19.10</t>
  </si>
  <si>
    <t>[3],ms-3-10x</t>
  </si>
  <si>
    <t>ms-3-11x</t>
  </si>
  <si>
    <t>MS-PLA-19-11</t>
  </si>
  <si>
    <t xml:space="preserve">The intent of this question is to understand if the facility has set targets or KPIs (key performance indicators) related to health &amp; safety. 
For example, the facility might want to decrease the number of illnesses/ accidents at the facility. </t>
  </si>
  <si>
    <t>ms-3-11f</t>
  </si>
  <si>
    <t>MS-PLA-19.11</t>
  </si>
  <si>
    <t>[3],ms-3-11x</t>
  </si>
  <si>
    <t>ms-pla-59x</t>
  </si>
  <si>
    <t>MS-PLA-19-12</t>
  </si>
  <si>
    <t xml:space="preserve">The intent of this question is to understand if the facility has set targets or KPIs (key performance indicators) related to foreign migrant workers. 
For example, the facility might want to increase presence of foreign migrant workers in committees. </t>
  </si>
  <si>
    <t>ms-pla-60f</t>
  </si>
  <si>
    <t>MS-PLA-19.12</t>
  </si>
  <si>
    <t>[3],ms-pla-59x</t>
  </si>
  <si>
    <t>ms-pla-61x</t>
  </si>
  <si>
    <t>MS-PLA-19-13</t>
  </si>
  <si>
    <t xml:space="preserve">The intent of this question is to understand if the facility has set targets or KPIs (key performance indicators) related to domestic migrant workers. 
For example, the facility might want to increase presence of domestic migrant workers in committees. </t>
  </si>
  <si>
    <t>ms-pla-62f</t>
  </si>
  <si>
    <t>MS-PLA-19.13</t>
  </si>
  <si>
    <t>[3],ms-pla-61x</t>
  </si>
  <si>
    <t>ms-3-14x</t>
  </si>
  <si>
    <t>MS-PLA-19-14</t>
  </si>
  <si>
    <t>The intent of this question is to understand if the facility has set targets or KPIs (key performance indicators) related to homeworkers. 
For example, the facility might want to increase worker satisfaction of homeworkers.</t>
  </si>
  <si>
    <t>ms-3-14f</t>
  </si>
  <si>
    <t>MS-PLA-19.14</t>
  </si>
  <si>
    <t>[3],ms-3-14x</t>
  </si>
  <si>
    <t>ms-pla-63x</t>
  </si>
  <si>
    <t>MS-PLA-19-15</t>
  </si>
  <si>
    <t>Gender equality and women's rights in the workplace</t>
  </si>
  <si>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</si>
  <si>
    <t>ms-pla-64f</t>
  </si>
  <si>
    <t>MS-PLA-19.15</t>
  </si>
  <si>
    <t>[3],ms-pla-63x</t>
  </si>
  <si>
    <t>ms-3-15x</t>
  </si>
  <si>
    <t>MS-PLA-19-16</t>
  </si>
  <si>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</si>
  <si>
    <t>ms-3-15f</t>
  </si>
  <si>
    <t>MS-PLA-19.16</t>
  </si>
  <si>
    <t>[3],ms-3-15x</t>
  </si>
  <si>
    <t>ms-3-16x</t>
  </si>
  <si>
    <t>MS-PLA-19-17</t>
  </si>
  <si>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</si>
  <si>
    <t>ms-3-16f</t>
  </si>
  <si>
    <t>MS-PLA-19.17</t>
  </si>
  <si>
    <t>[3],ms-3-16x</t>
  </si>
  <si>
    <t>ms-3-17x</t>
  </si>
  <si>
    <t>MS-PLA-19-18</t>
  </si>
  <si>
    <t>ms-3-17f</t>
  </si>
  <si>
    <t>MS-PLA-19.18</t>
  </si>
  <si>
    <t>[3],ms-3-17x</t>
  </si>
  <si>
    <t>ms-3-18x</t>
  </si>
  <si>
    <t>MS-PLA-19-19</t>
  </si>
  <si>
    <t>The facility does not set targets / key performance indicators</t>
  </si>
  <si>
    <t>ms-do-1</t>
  </si>
  <si>
    <t>MS-DO-1</t>
  </si>
  <si>
    <t>Do</t>
  </si>
  <si>
    <t>Roles and Responsibilities</t>
  </si>
  <si>
    <t>Has the facility defined the person(s) responsible for the implementation and management of social and labor practices? (SELECT all that apply with a "X")</t>
  </si>
  <si>
    <t>ms-4-1x</t>
  </si>
  <si>
    <t>MS-DO-1-1</t>
  </si>
  <si>
    <t>Responsible person(s) have been defined and are accountable for written policies and/or procedures</t>
  </si>
  <si>
    <t>ms-4-2x</t>
  </si>
  <si>
    <t>MS-DO-1-2</t>
  </si>
  <si>
    <t>Responsible person(s) have been defined and are accountable for informal (not written) procedures</t>
  </si>
  <si>
    <t>ms-4-3x</t>
  </si>
  <si>
    <t>MS-DO-1-3</t>
  </si>
  <si>
    <t>The facility has not defined responsible person(s)</t>
  </si>
  <si>
    <t>ms-do-2</t>
  </si>
  <si>
    <t>MS-DO-2</t>
  </si>
  <si>
    <t>Which of the following topics have been assigned to a responsible person(s)? (SELECT all that apply with a "X")</t>
  </si>
  <si>
    <t>[2],ms-4-1x;ms-4-2x</t>
  </si>
  <si>
    <t>ms-4--1-1x</t>
  </si>
  <si>
    <t>MS-DO-2-1</t>
  </si>
  <si>
    <t>ms-4--1-2x</t>
  </si>
  <si>
    <t>MS-DO-2-2</t>
  </si>
  <si>
    <t>ms-4--1-3x</t>
  </si>
  <si>
    <t>MS-DO-2-3</t>
  </si>
  <si>
    <t>ms-4--1-4x</t>
  </si>
  <si>
    <t>MS-DO-2-4</t>
  </si>
  <si>
    <t>Child labor and young workers</t>
  </si>
  <si>
    <t>ms-4--1-5x</t>
  </si>
  <si>
    <t>MS-DO-2-5</t>
  </si>
  <si>
    <t>ms-4--1-6x</t>
  </si>
  <si>
    <t>MS-DO-2-6</t>
  </si>
  <si>
    <t>ms-4--1-7x</t>
  </si>
  <si>
    <t>MS-DO-2-7</t>
  </si>
  <si>
    <t>ms-4--1-8x</t>
  </si>
  <si>
    <t>MS-DO-2-8</t>
  </si>
  <si>
    <t>ms-4--1-9x</t>
  </si>
  <si>
    <t>MS-DO-2-9</t>
  </si>
  <si>
    <t>ms-4--1-10x</t>
  </si>
  <si>
    <t>MS-DO-2-10</t>
  </si>
  <si>
    <t>ms-4--1-11x</t>
  </si>
  <si>
    <t>MS-DO-2-11</t>
  </si>
  <si>
    <t>ms-4--1-12x</t>
  </si>
  <si>
    <t>MS-DO-2-12</t>
  </si>
  <si>
    <t>ms-4--1-13x</t>
  </si>
  <si>
    <t>MS-DO-2-13</t>
  </si>
  <si>
    <t>[3],ms-4-1x;ms-4-2x</t>
  </si>
  <si>
    <t>ms-4--1-14x</t>
  </si>
  <si>
    <t>MS-DO-2-14</t>
  </si>
  <si>
    <t>ms-do-3x</t>
  </si>
  <si>
    <t>MS-DO-2-15</t>
  </si>
  <si>
    <t>ms-do-4x</t>
  </si>
  <si>
    <t>MS-DO-2-16</t>
  </si>
  <si>
    <t>ms-4--1-17x</t>
  </si>
  <si>
    <t>MS-DO-2-17</t>
  </si>
  <si>
    <t>ms-4--1-18x</t>
  </si>
  <si>
    <t>MS-DO-2-18</t>
  </si>
  <si>
    <t>ms-do-5x</t>
  </si>
  <si>
    <t>MS-DO-2-19</t>
  </si>
  <si>
    <t>ms-4--1-19x</t>
  </si>
  <si>
    <t>MS-DO-2-20</t>
  </si>
  <si>
    <t>ms-4--1-20x</t>
  </si>
  <si>
    <t>MS-DO-2-21</t>
  </si>
  <si>
    <t>ms-4--1-20f</t>
  </si>
  <si>
    <t>MS-DO-2.1</t>
  </si>
  <si>
    <t>If Other, please describe:</t>
  </si>
  <si>
    <t>[2],ms-4--1-20x</t>
  </si>
  <si>
    <t>ms-4--2</t>
  </si>
  <si>
    <t>MS-DO-3</t>
  </si>
  <si>
    <t>Does the facility have a written chart showing the individuals responsible for social and labor topics (i.e. a "social compliance team" chart)?</t>
  </si>
  <si>
    <t>ms-4--2-1f</t>
  </si>
  <si>
    <t>MS-DO-3.1</t>
  </si>
  <si>
    <t>Please provide the name of the document(s) here:</t>
  </si>
  <si>
    <t>[3],ms-4--2,Yes</t>
  </si>
  <si>
    <t>[3],ms-4--2,1</t>
  </si>
  <si>
    <t>ms-do-6</t>
  </si>
  <si>
    <t>MS-DO-4</t>
  </si>
  <si>
    <t>Communication and Training</t>
  </si>
  <si>
    <t>Does the facility provide communication and training on social and labor practices? (SELECT all that apply with a "X")</t>
  </si>
  <si>
    <t>ms-5-1x</t>
  </si>
  <si>
    <t>MS-DO-4-1</t>
  </si>
  <si>
    <t>Communication and training based upon written policies and/or procedures</t>
  </si>
  <si>
    <t>ms-5-2x</t>
  </si>
  <si>
    <t>MS-DO-4-2</t>
  </si>
  <si>
    <t>Communication and training based upon informal (not written) procedures</t>
  </si>
  <si>
    <t>ms-5-3x</t>
  </si>
  <si>
    <t>MS-DO-4-3</t>
  </si>
  <si>
    <t>The facility does not provide communication and training on social and labor practices</t>
  </si>
  <si>
    <t>ms-do-7</t>
  </si>
  <si>
    <t>MS-DO-5</t>
  </si>
  <si>
    <t>Who receives communication and training? (SELECT all that apply with a "X")</t>
  </si>
  <si>
    <t>[2],ms-5-1x;ms-5-2x</t>
  </si>
  <si>
    <t>ms-5--1-1x</t>
  </si>
  <si>
    <t>MS-DO-5-1</t>
  </si>
  <si>
    <t>Senior management</t>
  </si>
  <si>
    <t>ms-5--1-2x</t>
  </si>
  <si>
    <t>MS-DO-5-2</t>
  </si>
  <si>
    <t>Individuals responsible for implementation</t>
  </si>
  <si>
    <t>Individuals responsible for implementation may include human resources managers, operations managers, sourcing managers, line or shift supervisors, health and safety personnel, janitorial staff, security guards or other positions.</t>
  </si>
  <si>
    <t>ms-5--1-3x</t>
  </si>
  <si>
    <t>MS-DO-5-3</t>
  </si>
  <si>
    <t>Production workers</t>
  </si>
  <si>
    <t>ms-5--1-4x</t>
  </si>
  <si>
    <t>MS-DO-5-4</t>
  </si>
  <si>
    <t>Security guards</t>
  </si>
  <si>
    <t>ms-5--1-5x</t>
  </si>
  <si>
    <t>MS-DO-5-5</t>
  </si>
  <si>
    <t>Subcontractors / Suppliers</t>
  </si>
  <si>
    <t>ms-5--1-6x</t>
  </si>
  <si>
    <t>MS-DO-5-6</t>
  </si>
  <si>
    <t>ms-5--1-6f</t>
  </si>
  <si>
    <t>MS-DO-5.1</t>
  </si>
  <si>
    <t>[2],ms-5--1-6x</t>
  </si>
  <si>
    <t>ms-do-8</t>
  </si>
  <si>
    <t>MS-DO-6</t>
  </si>
  <si>
    <t>How does the facility provide communication and training to senior management? (SELECT all that apply with a "X")</t>
  </si>
  <si>
    <t>[3],ms-5--1-1x</t>
  </si>
  <si>
    <t>ms-5--2-1x</t>
  </si>
  <si>
    <t>MS-DO-6-1</t>
  </si>
  <si>
    <t>Verbal communication</t>
  </si>
  <si>
    <t>ms-5--2-2x</t>
  </si>
  <si>
    <t>MS-DO-6-2</t>
  </si>
  <si>
    <t>Written communication (i.e. copy of Standard Operating Procedures or "SOP")</t>
  </si>
  <si>
    <t>ms-5--2-3x</t>
  </si>
  <si>
    <t>MS-DO-6-3</t>
  </si>
  <si>
    <t>Training - new workers receive onboarding trainings in-person (i.e. classroom trainings)</t>
  </si>
  <si>
    <t>ms-5--2-4x</t>
  </si>
  <si>
    <t>MS-DO-6-4</t>
  </si>
  <si>
    <t>Training - existing workers receive on-going trainings in-person (i.e. classroom trainings)</t>
  </si>
  <si>
    <t>ms-5--2-5x</t>
  </si>
  <si>
    <t>MS-DO-6-5</t>
  </si>
  <si>
    <t>ms-5--2-5f</t>
  </si>
  <si>
    <t>MS-DO-6.1</t>
  </si>
  <si>
    <t>[3],ms-5--2-5x</t>
  </si>
  <si>
    <t>ms-do-9</t>
  </si>
  <si>
    <t>MS-DO-7</t>
  </si>
  <si>
    <t>Which of the following topics are part of the communication and training for senior management? (SELECT all that apply with a "X")</t>
  </si>
  <si>
    <t>Senior management includes the facility general manager, the facility owner, Board of Directors, and members of the executive team such as vice presidents or directors.</t>
  </si>
  <si>
    <t>[2],ms-5--1-1x</t>
  </si>
  <si>
    <t>ms-5--3-1x</t>
  </si>
  <si>
    <t>MS-DO-7-1</t>
  </si>
  <si>
    <t>ms-5--3-2x</t>
  </si>
  <si>
    <t>MS-DO-7-2</t>
  </si>
  <si>
    <t>ms-5--3-3x</t>
  </si>
  <si>
    <t>MS-DO-7-3</t>
  </si>
  <si>
    <t>ms-5--3-4x</t>
  </si>
  <si>
    <t>MS-DO-7-4</t>
  </si>
  <si>
    <t>ms-5--3-5x</t>
  </si>
  <si>
    <t>MS-DO-7-5</t>
  </si>
  <si>
    <t>ms-5--3-6x</t>
  </si>
  <si>
    <t>MS-DO-7-6</t>
  </si>
  <si>
    <t>ms-5--3-7x</t>
  </si>
  <si>
    <t>MS-DO-7-7</t>
  </si>
  <si>
    <t>ms-do-10x</t>
  </si>
  <si>
    <t>MS-DO-7-8</t>
  </si>
  <si>
    <t>Specifically for senior managers responsible for promotion: non-bias in promotion of pregnant and married workers</t>
  </si>
  <si>
    <t>ms-5--3-8x</t>
  </si>
  <si>
    <t>MS-DO-7-9</t>
  </si>
  <si>
    <t>ms-5--3-9x</t>
  </si>
  <si>
    <t>MS-DO-7-10</t>
  </si>
  <si>
    <t>ms-5--3-10x</t>
  </si>
  <si>
    <t>MS-DO-7-11</t>
  </si>
  <si>
    <t>ms-5--3-11x</t>
  </si>
  <si>
    <t>MS-DO-7-12</t>
  </si>
  <si>
    <t>ms-5--3-12x</t>
  </si>
  <si>
    <t>MS-DO-7-13</t>
  </si>
  <si>
    <t>ms-5--3-13x</t>
  </si>
  <si>
    <t>MS-DO-7-14</t>
  </si>
  <si>
    <t>ms-5--3-14x</t>
  </si>
  <si>
    <t>MS-DO-7-15</t>
  </si>
  <si>
    <t>ms-5--3-16x</t>
  </si>
  <si>
    <t>MS-DO-7-16</t>
  </si>
  <si>
    <t>Migrant workers</t>
  </si>
  <si>
    <t>ms-5--3-17x</t>
  </si>
  <si>
    <t>MS-DO-7-17</t>
  </si>
  <si>
    <t>ms-5--3-18x</t>
  </si>
  <si>
    <t>MS-DO-7-18</t>
  </si>
  <si>
    <t>ms-do-11x</t>
  </si>
  <si>
    <t>MS-DO-7-19</t>
  </si>
  <si>
    <t>ms-5--3-19x</t>
  </si>
  <si>
    <t>MS-DO-7-20</t>
  </si>
  <si>
    <t>ms-5--3-20x</t>
  </si>
  <si>
    <t>MS-DO-7-21</t>
  </si>
  <si>
    <t>ms-5--3-20f</t>
  </si>
  <si>
    <t>MS-DO-7.1</t>
  </si>
  <si>
    <t>[2],ms-5--3-20x</t>
  </si>
  <si>
    <t>ms-do-12</t>
  </si>
  <si>
    <t>MS-DO-8</t>
  </si>
  <si>
    <t>How does the facility provide communication and training to individuals responsible for implementation? (SELECT all that apply with a "X")</t>
  </si>
  <si>
    <t>[3],ms-5--1-2x</t>
  </si>
  <si>
    <t>ms-5--4-1x</t>
  </si>
  <si>
    <t>MS-DO-8-1</t>
  </si>
  <si>
    <t>ms-5--4-2x</t>
  </si>
  <si>
    <t>MS-DO-8-2</t>
  </si>
  <si>
    <t>Written communication (i.e. copy of Standard Operating Procedures or "SOPs")</t>
  </si>
  <si>
    <t>ms-5--4-3x</t>
  </si>
  <si>
    <t>MS-DO-8-3</t>
  </si>
  <si>
    <t>ms-5--4-4x</t>
  </si>
  <si>
    <t>MS-DO-8-4</t>
  </si>
  <si>
    <t>ms-5--4-5x</t>
  </si>
  <si>
    <t>MS-DO-8-5</t>
  </si>
  <si>
    <t>The facility does not provide communication and training to individuals responsible for implementation</t>
  </si>
  <si>
    <t>ms-5--4-6x</t>
  </si>
  <si>
    <t>MS-DO-8-6</t>
  </si>
  <si>
    <t>ms-5--4-6f</t>
  </si>
  <si>
    <t>MS-DO-8.1</t>
  </si>
  <si>
    <t>[3],ms-5--4-6x</t>
  </si>
  <si>
    <t>ms-do-13</t>
  </si>
  <si>
    <t>MS-DO-9</t>
  </si>
  <si>
    <t>Which of the following topics are part of the communication and training for individuals responsible for implementation? (SELECT all that apply with a "X")</t>
  </si>
  <si>
    <t>[2],ms-5--1-2x</t>
  </si>
  <si>
    <t>ms-5--5-1x</t>
  </si>
  <si>
    <t>MS-DO-9-1</t>
  </si>
  <si>
    <t>ms-do-14x</t>
  </si>
  <si>
    <t>MS-DO-9-2</t>
  </si>
  <si>
    <t>Specifically for managers responsible for hiring: non-bias in recruitment of pregnant and married workers</t>
  </si>
  <si>
    <t>ms-5--5-2x</t>
  </si>
  <si>
    <t>MS-DO-9-3</t>
  </si>
  <si>
    <t>ms-5--5-3x</t>
  </si>
  <si>
    <t>MS-DO-9-4</t>
  </si>
  <si>
    <t>ms-5--5-4x</t>
  </si>
  <si>
    <t>MS-DO-9-5</t>
  </si>
  <si>
    <t>ms-5--5-5x</t>
  </si>
  <si>
    <t>MS-DO-9-6</t>
  </si>
  <si>
    <t>ms-5--5-6x</t>
  </si>
  <si>
    <t>MS-DO-9-7</t>
  </si>
  <si>
    <t>ms-5--5-7x</t>
  </si>
  <si>
    <t>MS-DO-9-8</t>
  </si>
  <si>
    <t>ms-5--5-8x</t>
  </si>
  <si>
    <t>MS-DO-9-9</t>
  </si>
  <si>
    <t>ms-5--5-9x</t>
  </si>
  <si>
    <t>MS-DO-9-10</t>
  </si>
  <si>
    <t>ms-5--5-10x</t>
  </si>
  <si>
    <t>MS-DO-9-11</t>
  </si>
  <si>
    <t>ms-5--5-11x</t>
  </si>
  <si>
    <t>MS-DO-9-12</t>
  </si>
  <si>
    <t>ms-5--5-12x</t>
  </si>
  <si>
    <t>MS-DO-9-13</t>
  </si>
  <si>
    <t>ms-5--5-13x</t>
  </si>
  <si>
    <t>MS-DO-9-14</t>
  </si>
  <si>
    <t>ms-5--5-14x</t>
  </si>
  <si>
    <t>MS-DO-9-15</t>
  </si>
  <si>
    <t>ms-do-15f</t>
  </si>
  <si>
    <t>MS-DO-9.1</t>
  </si>
  <si>
    <t>Please provide a list of all trainings offered to workers responsible for implementation of health and safety in the facility</t>
  </si>
  <si>
    <t>[2],ms-5--5-14x</t>
  </si>
  <si>
    <t>ms-5--5-16x</t>
  </si>
  <si>
    <t>MS-DO-9-16</t>
  </si>
  <si>
    <t>ms-5--5-17x</t>
  </si>
  <si>
    <t>MS-DO-9-17</t>
  </si>
  <si>
    <t>ms-5--5-18x</t>
  </si>
  <si>
    <t>MS-DO-9-18</t>
  </si>
  <si>
    <t>ms-do-16x</t>
  </si>
  <si>
    <t>MS-DO-9-19</t>
  </si>
  <si>
    <t>ms-5--5-19x</t>
  </si>
  <si>
    <t>MS-DO-9-20</t>
  </si>
  <si>
    <t>ms-5--5-20x</t>
  </si>
  <si>
    <t>MS-DO-9-21</t>
  </si>
  <si>
    <t>ms-5--5-20f</t>
  </si>
  <si>
    <t>MS-DO-9.2</t>
  </si>
  <si>
    <t>[2],ms-5--5-20x</t>
  </si>
  <si>
    <t>ms-do-17</t>
  </si>
  <si>
    <t>MS-DO-10</t>
  </si>
  <si>
    <t>How does the facility provide communication and training to NEW production workers? (SELECT all that apply with a "X")</t>
  </si>
  <si>
    <t>[3],ms-5--1-3x</t>
  </si>
  <si>
    <t>ms-5--6-1x</t>
  </si>
  <si>
    <t>MS-DO-10-1</t>
  </si>
  <si>
    <t>ms-5--6-2x</t>
  </si>
  <si>
    <t>MS-DO-10-2</t>
  </si>
  <si>
    <t>Written communication (i.e. new workers might receive a worker handbook and/or information that is included in their employment contract)</t>
  </si>
  <si>
    <t>ms-5--6-3x</t>
  </si>
  <si>
    <t>MS-DO-10-3</t>
  </si>
  <si>
    <t>Posted communication (i.e. display postings around the facility)</t>
  </si>
  <si>
    <t>ms-5--6-4x</t>
  </si>
  <si>
    <t>MS-DO-10-4</t>
  </si>
  <si>
    <t>Multi-media communication (i.e. new workers watch a video, online learning, etc.)</t>
  </si>
  <si>
    <t>ms-5--6-5x</t>
  </si>
  <si>
    <t>MS-DO-10-5</t>
  </si>
  <si>
    <t>Training - new workers receive onboarding trainings in-person (i.e. classroom trainings, trainings at their work station etc.)</t>
  </si>
  <si>
    <t>ms-5--6-6x</t>
  </si>
  <si>
    <t>MS-DO-10-6</t>
  </si>
  <si>
    <t>Communication and training is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</si>
  <si>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</si>
  <si>
    <t>ms-5--6-7x</t>
  </si>
  <si>
    <t>MS-DO-10-7</t>
  </si>
  <si>
    <t>ms-5--6-7f</t>
  </si>
  <si>
    <t>MS-DO-10.1</t>
  </si>
  <si>
    <t>[3],ms-5--6-7x</t>
  </si>
  <si>
    <t>ms-do-18</t>
  </si>
  <si>
    <t>MS-DO-11</t>
  </si>
  <si>
    <t>Which of the following topics are part of the communication and training to NEW production workers? (SELECT all that apply with a "X")</t>
  </si>
  <si>
    <t>[2],ms-5--1-3x</t>
  </si>
  <si>
    <t>ms-5--7-1x</t>
  </si>
  <si>
    <t>MS-DO-11-1</t>
  </si>
  <si>
    <t>ms-5--7-2x</t>
  </si>
  <si>
    <t>MS-DO-11-2</t>
  </si>
  <si>
    <t>ms-5--7-3x</t>
  </si>
  <si>
    <t>MS-DO-11-3</t>
  </si>
  <si>
    <t>ms-5--7-4x</t>
  </si>
  <si>
    <t>MS-DO-11-4</t>
  </si>
  <si>
    <t>ms-5--7-5x</t>
  </si>
  <si>
    <t>MS-DO-11-5</t>
  </si>
  <si>
    <t>ms-5--7-6x</t>
  </si>
  <si>
    <t>MS-DO-11-6</t>
  </si>
  <si>
    <t>ms-5--7-7x</t>
  </si>
  <si>
    <t>MS-DO-11-7</t>
  </si>
  <si>
    <t>ms-5--7-8x</t>
  </si>
  <si>
    <t>MS-DO-11-8</t>
  </si>
  <si>
    <t>ms-5--7-9x</t>
  </si>
  <si>
    <t>MS-DO-11-9</t>
  </si>
  <si>
    <t>ms-5--7-10x</t>
  </si>
  <si>
    <t>MS-DO-11-10</t>
  </si>
  <si>
    <t>ms-5--7-11x</t>
  </si>
  <si>
    <t>MS-DO-11-11</t>
  </si>
  <si>
    <t>ms-5--7-12x</t>
  </si>
  <si>
    <t>MS-DO-11-12</t>
  </si>
  <si>
    <t>ms-5--7-13x</t>
  </si>
  <si>
    <t>MS-DO-11-13</t>
  </si>
  <si>
    <t>ms-5--7-14x</t>
  </si>
  <si>
    <t>MS-DO-11-14</t>
  </si>
  <si>
    <t>ms-do-19f</t>
  </si>
  <si>
    <t>MS-DO-11.1</t>
  </si>
  <si>
    <t>Please provide a list of all health and safety trainings offered to NEW production workers in the facility</t>
  </si>
  <si>
    <t>[2],ms-5--7-14x</t>
  </si>
  <si>
    <t>ms-5--7-16x</t>
  </si>
  <si>
    <t>MS-DO-11-15</t>
  </si>
  <si>
    <t>ms-5--7-17x</t>
  </si>
  <si>
    <t>MS-DO-11-16</t>
  </si>
  <si>
    <t>ms-5--7-18x</t>
  </si>
  <si>
    <t>MS-DO-11-17</t>
  </si>
  <si>
    <t>ms-5--7-19x</t>
  </si>
  <si>
    <t>MS-DO-11-18</t>
  </si>
  <si>
    <t>ms-5--7-20x</t>
  </si>
  <si>
    <t>MS-DO-11-19</t>
  </si>
  <si>
    <t>ms-5--7-20f</t>
  </si>
  <si>
    <t>MS-DO-11.2</t>
  </si>
  <si>
    <t>[2],ms-5--7-20x</t>
  </si>
  <si>
    <t>ms-do-20</t>
  </si>
  <si>
    <t>MS-DO-12</t>
  </si>
  <si>
    <t>How does the facility provide on-going communication and training to EXISTING production workers? (SELECT all that apply with a "X")</t>
  </si>
  <si>
    <t>ms-5--8-1x</t>
  </si>
  <si>
    <t>MS-DO-12-1</t>
  </si>
  <si>
    <t>ms-5--8-2x</t>
  </si>
  <si>
    <t>MS-DO-12-2</t>
  </si>
  <si>
    <t>Written communication (i.e. current workers might received written notification regarding changes to company handbooks)</t>
  </si>
  <si>
    <t>ms-5--8-3x</t>
  </si>
  <si>
    <t>MS-DO-12-3</t>
  </si>
  <si>
    <t>ms-5--8-4x</t>
  </si>
  <si>
    <t>MS-DO-12-4</t>
  </si>
  <si>
    <t>Multi-media communication (i.e. workers watch a video, online learning, etc.)</t>
  </si>
  <si>
    <t>ms-5--8-5x</t>
  </si>
  <si>
    <t>MS-DO-12-5</t>
  </si>
  <si>
    <t>Training - existing workers receive on-going trainings in-person (i.e. classroom trainings, trainings at their work station etc.)</t>
  </si>
  <si>
    <t>ms-5--8-6x</t>
  </si>
  <si>
    <t>MS-DO-12-6</t>
  </si>
  <si>
    <t>The intent of this option selection is to understand if communication and training is done in a language understood by workers. 
"A language understood by workers" refers to either the worker's native language or a language in which they are proficient.</t>
  </si>
  <si>
    <t>ms-5--8-7x</t>
  </si>
  <si>
    <t>MS-DO-12-7</t>
  </si>
  <si>
    <t>ms-5--8-7f</t>
  </si>
  <si>
    <t>MS-DO-12.1</t>
  </si>
  <si>
    <t>[3],ms-5--8-7x</t>
  </si>
  <si>
    <t>ms-do-21</t>
  </si>
  <si>
    <t>MS-DO-13</t>
  </si>
  <si>
    <t>Which of the following topics are part of the on-going communication and training to EXISTING production workers? (SELECT all that apply with a "X")</t>
  </si>
  <si>
    <t>ms-5--9-1x</t>
  </si>
  <si>
    <t>MS-DO-13-1</t>
  </si>
  <si>
    <t>ms-5--9-2x</t>
  </si>
  <si>
    <t>MS-DO-13-2</t>
  </si>
  <si>
    <t>ms-5--9-3x</t>
  </si>
  <si>
    <t>MS-DO-13-3</t>
  </si>
  <si>
    <t>ms-5--9-4x</t>
  </si>
  <si>
    <t>MS-DO-13-4</t>
  </si>
  <si>
    <t>ms-5--9-5x</t>
  </si>
  <si>
    <t>MS-DO-13-5</t>
  </si>
  <si>
    <t>ms-5--9-6x</t>
  </si>
  <si>
    <t>MS-DO-13-6</t>
  </si>
  <si>
    <t>ms-5--9-7x</t>
  </si>
  <si>
    <t>MS-DO-13-7</t>
  </si>
  <si>
    <t>ms-5--9-8x</t>
  </si>
  <si>
    <t>MS-DO-13-8</t>
  </si>
  <si>
    <t>ms-5--9-9x</t>
  </si>
  <si>
    <t>MS-DO-13-9</t>
  </si>
  <si>
    <t>ms-5--9-10x</t>
  </si>
  <si>
    <t>MS-DO-13-10</t>
  </si>
  <si>
    <t>ms-5--9-11x</t>
  </si>
  <si>
    <t>MS-DO-13-11</t>
  </si>
  <si>
    <t>ms-5--9-12x</t>
  </si>
  <si>
    <t>MS-DO-13-12</t>
  </si>
  <si>
    <t>ms-5--9-13x</t>
  </si>
  <si>
    <t>MS-DO-13-13</t>
  </si>
  <si>
    <t>ms-5--9-14x</t>
  </si>
  <si>
    <t>MS-DO-13-14</t>
  </si>
  <si>
    <t>ms-do-22f</t>
  </si>
  <si>
    <t>MS-DO-13.1</t>
  </si>
  <si>
    <t>Please provide a list of all health and safety trainings offered to EXISTING production workers in the facility</t>
  </si>
  <si>
    <t>[2],ms-5--9-14x</t>
  </si>
  <si>
    <t>ms-5--9-16x</t>
  </si>
  <si>
    <t>MS-DO-13-15</t>
  </si>
  <si>
    <t>ms-5--9-17x</t>
  </si>
  <si>
    <t>MS-DO-13-16</t>
  </si>
  <si>
    <t>ms-5--9-18x</t>
  </si>
  <si>
    <t>MS-DO-13-17</t>
  </si>
  <si>
    <t>ms-5--9-19x</t>
  </si>
  <si>
    <t>MS-DO-13-18</t>
  </si>
  <si>
    <t>ms-5--9-20x</t>
  </si>
  <si>
    <t>MS-DO-13-19</t>
  </si>
  <si>
    <t>ms-5--9-20f</t>
  </si>
  <si>
    <t>MS-DO-13.2</t>
  </si>
  <si>
    <t>[2],ms-5--9-20x</t>
  </si>
  <si>
    <t>ms-do-23</t>
  </si>
  <si>
    <t>MS-DO-14</t>
  </si>
  <si>
    <t>How does the facility provide communication and training to security guards? (SELECT all that apply with a "X")</t>
  </si>
  <si>
    <t>[3],ms-5--1-4x</t>
  </si>
  <si>
    <t>ms-5--10-1x</t>
  </si>
  <si>
    <t>MS-DO-14-1</t>
  </si>
  <si>
    <t>ms-5--10-2x</t>
  </si>
  <si>
    <t>MS-DO-14-2</t>
  </si>
  <si>
    <t>ms-5--10-3x</t>
  </si>
  <si>
    <t>MS-DO-14-3</t>
  </si>
  <si>
    <t>ms-5--10-4x</t>
  </si>
  <si>
    <t>MS-DO-14-4</t>
  </si>
  <si>
    <t>ms-5--10-5x</t>
  </si>
  <si>
    <t>MS-DO-14-5</t>
  </si>
  <si>
    <t>ms-5--10-6x</t>
  </si>
  <si>
    <t>MS-DO-14-6</t>
  </si>
  <si>
    <t>ms-5--10-7x</t>
  </si>
  <si>
    <t>MS-DO-14-7</t>
  </si>
  <si>
    <t>ms-5--10-7f</t>
  </si>
  <si>
    <t>MS-DO-14.1</t>
  </si>
  <si>
    <t>[3],ms-5--10-7x</t>
  </si>
  <si>
    <t>ms-do-24</t>
  </si>
  <si>
    <t>MS-DO-15</t>
  </si>
  <si>
    <t>Which of the following topics are part of the communication and training to security guards? (SELECT all that apply with a "X")</t>
  </si>
  <si>
    <t>[2],ms-5--1-4x</t>
  </si>
  <si>
    <t>ms-5--11-1x</t>
  </si>
  <si>
    <t>MS-DO-15-1</t>
  </si>
  <si>
    <t>ms-5--11-2x</t>
  </si>
  <si>
    <t>MS-DO-15-2</t>
  </si>
  <si>
    <t>ms-5--11-3x</t>
  </si>
  <si>
    <t>MS-DO-15-3</t>
  </si>
  <si>
    <t>ms-5--11-4x</t>
  </si>
  <si>
    <t>MS-DO-15-4</t>
  </si>
  <si>
    <t>ms-5--11-5x</t>
  </si>
  <si>
    <t>MS-DO-15-5</t>
  </si>
  <si>
    <t>ms-5--11-5f</t>
  </si>
  <si>
    <t>MS-DO-15.1</t>
  </si>
  <si>
    <t>[2],ms-5--11-5x</t>
  </si>
  <si>
    <t>ms-do-25</t>
  </si>
  <si>
    <t>MS-DO-16</t>
  </si>
  <si>
    <t>How does the facility provide communication and training to suppliers/subcontractors? (SELECT all that apply with a "X")</t>
  </si>
  <si>
    <t>[2],ms-5--1-5x</t>
  </si>
  <si>
    <t>ms-5--12-1x</t>
  </si>
  <si>
    <t>MS-DO-16-1</t>
  </si>
  <si>
    <t>ms-5--12-2x</t>
  </si>
  <si>
    <t>MS-DO-16-2</t>
  </si>
  <si>
    <t>Written communication (i.e. supply contracts might include reference to social and labor practices)</t>
  </si>
  <si>
    <t>ms-5--12-3x</t>
  </si>
  <si>
    <t>MS-DO-16-3</t>
  </si>
  <si>
    <t>Multi-media communication (i.e. video, online learning, etc.)</t>
  </si>
  <si>
    <t>ms-5--12-4x</t>
  </si>
  <si>
    <t>MS-DO-16-4</t>
  </si>
  <si>
    <t>Training - new subcontractors/suppliers receive onboarding trainings in-person (i.e. classroom trainings etc.)</t>
  </si>
  <si>
    <t>ms-5--12-5x</t>
  </si>
  <si>
    <t>MS-DO-16-5</t>
  </si>
  <si>
    <t>Training - existing subcontractors/suppliers receive on-going trainings in-person (i.e. classroom trainings etc.)</t>
  </si>
  <si>
    <t>ms-5--12-6x</t>
  </si>
  <si>
    <t>MS-DO-16-6</t>
  </si>
  <si>
    <t>ms-5--12-6f</t>
  </si>
  <si>
    <t>MS-DO-16.1</t>
  </si>
  <si>
    <t>[2],ms-5--12-6x</t>
  </si>
  <si>
    <t>ms-do-26</t>
  </si>
  <si>
    <t>MS-DO-17</t>
  </si>
  <si>
    <t>Which of the following topics are part of the communication and training to suppliers/subcontractors? (SELECT all that apply with a "X")</t>
  </si>
  <si>
    <t>ms-5--13-1x</t>
  </si>
  <si>
    <t>MS-DO-17-1</t>
  </si>
  <si>
    <t>ms-5--13-2x</t>
  </si>
  <si>
    <t>MS-DO-17-2</t>
  </si>
  <si>
    <t>ms-5--13-3x</t>
  </si>
  <si>
    <t>MS-DO-17-3</t>
  </si>
  <si>
    <t>ms-5--13-4x</t>
  </si>
  <si>
    <t>MS-DO-17-4</t>
  </si>
  <si>
    <t>ms-5--13-5x</t>
  </si>
  <si>
    <t>MS-DO-17-5</t>
  </si>
  <si>
    <t>ms-5--13-6x</t>
  </si>
  <si>
    <t>MS-DO-17-6</t>
  </si>
  <si>
    <t>ms-5--13-7x</t>
  </si>
  <si>
    <t>MS-DO-17-7</t>
  </si>
  <si>
    <t>ms-5--13-8x</t>
  </si>
  <si>
    <t>MS-DO-17-8</t>
  </si>
  <si>
    <t>ms-5--13-9x</t>
  </si>
  <si>
    <t>MS-DO-17-9</t>
  </si>
  <si>
    <t>ms-5--13-10x</t>
  </si>
  <si>
    <t>MS-DO-17-10</t>
  </si>
  <si>
    <t>ms-5--13-11x</t>
  </si>
  <si>
    <t>MS-DO-17-11</t>
  </si>
  <si>
    <t>ms-5--13-13x</t>
  </si>
  <si>
    <t>MS-DO-17-12</t>
  </si>
  <si>
    <t>ms-5--13-14x</t>
  </si>
  <si>
    <t>MS-DO-17-13</t>
  </si>
  <si>
    <t>ms-5--13-15x</t>
  </si>
  <si>
    <t>MS-DO-17-14</t>
  </si>
  <si>
    <t>Supplier/subcontractor due diligence requirements</t>
  </si>
  <si>
    <t>ms-do-27x</t>
  </si>
  <si>
    <t>MS-DO-17-15</t>
  </si>
  <si>
    <t>Raw materials sourcing due diligence requirements</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</si>
  <si>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</si>
  <si>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ms-5--13-16x</t>
  </si>
  <si>
    <t>MS-DO-17-16</t>
  </si>
  <si>
    <t>ms-5--13-17x</t>
  </si>
  <si>
    <t>MS-DO-17-17</t>
  </si>
  <si>
    <t>ms-5--13-17f</t>
  </si>
  <si>
    <t>MS-DO-17.1</t>
  </si>
  <si>
    <t>[2],ms-5--13-17x</t>
  </si>
  <si>
    <t>ms-che-1</t>
  </si>
  <si>
    <t>MS-CHE-1</t>
  </si>
  <si>
    <t>Monitoring</t>
  </si>
  <si>
    <t>Does the facility conduct regular reviews and/or assessments of social and labor practices? (SELECT all that apply with a "X")</t>
  </si>
  <si>
    <t>ms-6-1x</t>
  </si>
  <si>
    <t>MS-CHE-1-1</t>
  </si>
  <si>
    <t>Facility conducts regular internal reviews and/or assessments of all social and labor policies and procedures that the facility has implemented</t>
  </si>
  <si>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</si>
  <si>
    <t>ms-6-2x</t>
  </si>
  <si>
    <t>MS-CHE-1-2</t>
  </si>
  <si>
    <t>Facility conducts regular reviews and/or assessments of social and labor practices within their supply chain, i.e. of suppliers and subcontractors, including raw materials suppliers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</si>
  <si>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</si>
  <si>
    <t>ms-6-3x</t>
  </si>
  <si>
    <t>MS-CHE-1-3</t>
  </si>
  <si>
    <t>Facility keeps records of these assessments and any violations that were uncovered</t>
  </si>
  <si>
    <t>ms-6-4x</t>
  </si>
  <si>
    <t>MS-CHE-1-4</t>
  </si>
  <si>
    <t>Results are reported to senior management</t>
  </si>
  <si>
    <t>ms-6-5x</t>
  </si>
  <si>
    <t>MS-CHE-1-5</t>
  </si>
  <si>
    <t>Facility does not perform regular reviews and/or assessments on social and labor practices within the facility and/or within their supply chain</t>
  </si>
  <si>
    <t>ms-che-2</t>
  </si>
  <si>
    <t>MS-CHE-2</t>
  </si>
  <si>
    <t>Self Assessment</t>
  </si>
  <si>
    <t>Does the facility have a system for reviewing policies and procedures (written or informal) for changes/updates to existing requirements (legal or other)? (SELECT all that apply with a "X")</t>
  </si>
  <si>
    <t>ms-6--1-1x</t>
  </si>
  <si>
    <t>MS-CHE-2-1</t>
  </si>
  <si>
    <t>Government websites</t>
  </si>
  <si>
    <t>ms-6--1-2x</t>
  </si>
  <si>
    <t>MS-CHE-2-2</t>
  </si>
  <si>
    <t>Government offices /communications</t>
  </si>
  <si>
    <t>ms-6--1-3x</t>
  </si>
  <si>
    <t>MS-CHE-2-3</t>
  </si>
  <si>
    <t>Consultants</t>
  </si>
  <si>
    <t>ms-6--1-4x</t>
  </si>
  <si>
    <t>MS-CHE-2-4</t>
  </si>
  <si>
    <t>Internet</t>
  </si>
  <si>
    <t>ms-6--1-5x</t>
  </si>
  <si>
    <t>MS-CHE-2-5</t>
  </si>
  <si>
    <t>Customer briefing</t>
  </si>
  <si>
    <t>ms-6--1-6x</t>
  </si>
  <si>
    <t>MS-CHE-2-6</t>
  </si>
  <si>
    <t>Health and safety executive</t>
  </si>
  <si>
    <t>ms-6--1-7x</t>
  </si>
  <si>
    <t>MS-CHE-2-7</t>
  </si>
  <si>
    <t>Corporate Social Responsibility or "CSR" team established in facility</t>
  </si>
  <si>
    <t>ms-6--1-8x</t>
  </si>
  <si>
    <t>MS-CHE-2-8</t>
  </si>
  <si>
    <t>Management team briefs the workforce</t>
  </si>
  <si>
    <t>ms-6--1-9x</t>
  </si>
  <si>
    <t>MS-CHE-2-9</t>
  </si>
  <si>
    <t>Appointed worker / team</t>
  </si>
  <si>
    <t>ms-6--1-10x</t>
  </si>
  <si>
    <t>MS-CHE-2-10</t>
  </si>
  <si>
    <t>Magazine subscription(s)</t>
  </si>
  <si>
    <t>ms-6--1-11x</t>
  </si>
  <si>
    <t>MS-CHE-2-11</t>
  </si>
  <si>
    <t>Industry body briefings</t>
  </si>
  <si>
    <t>ms-6--1-12x</t>
  </si>
  <si>
    <t>MS-CHE-2-12</t>
  </si>
  <si>
    <t>ms-6--1-12f</t>
  </si>
  <si>
    <t>MS-CHE-2.1</t>
  </si>
  <si>
    <t>[2],ms-6--1-12x</t>
  </si>
  <si>
    <t>ms-6--1-14x</t>
  </si>
  <si>
    <t>MS-CHE-2-13</t>
  </si>
  <si>
    <t>Facility does not use any methods and is not aware of changes/updates</t>
  </si>
  <si>
    <t>ms-che-3</t>
  </si>
  <si>
    <t>MS-CHE-3</t>
  </si>
  <si>
    <t>Does the facility review/update policies and procedures (written or informal)? (SELECT all that apply with a "X")</t>
  </si>
  <si>
    <t>ms-6--2-1x</t>
  </si>
  <si>
    <t>MS-CHE-3-1</t>
  </si>
  <si>
    <t>ms-6--2-1f</t>
  </si>
  <si>
    <t>MS-CHE-3.1</t>
  </si>
  <si>
    <t>Please describe how often (or when) the policies and procedures are reviewed/updated:</t>
  </si>
  <si>
    <t>[2],ms-6--2-1x</t>
  </si>
  <si>
    <t>ms-6--2-2x</t>
  </si>
  <si>
    <t>MS-CHE-3-2</t>
  </si>
  <si>
    <t>ms-6--2-2f</t>
  </si>
  <si>
    <t>MS-CHE-3.2</t>
  </si>
  <si>
    <t>[2],ms-6--2-2x</t>
  </si>
  <si>
    <t>ms-6--2-3x</t>
  </si>
  <si>
    <t>MS-CHE-3-3</t>
  </si>
  <si>
    <t>ms-6--2-3f</t>
  </si>
  <si>
    <t>MS-CHE-3.3</t>
  </si>
  <si>
    <t>[2],ms-6--2-3x</t>
  </si>
  <si>
    <t>ms-6--2-4x</t>
  </si>
  <si>
    <t>MS-CHE-3-4</t>
  </si>
  <si>
    <t>ms-6--2-4f</t>
  </si>
  <si>
    <t>MS-CHE-3.4</t>
  </si>
  <si>
    <t>[2],ms-6--2-4x</t>
  </si>
  <si>
    <t>ms-6--2-5x</t>
  </si>
  <si>
    <t>MS-CHE-3-5</t>
  </si>
  <si>
    <t>ms-6--2-5f</t>
  </si>
  <si>
    <t>MS-CHE-3.5</t>
  </si>
  <si>
    <t>[2],ms-6--2-5x</t>
  </si>
  <si>
    <t>ms-6--2-6x</t>
  </si>
  <si>
    <t>MS-CHE-3-6</t>
  </si>
  <si>
    <t>ms-6--2-6f</t>
  </si>
  <si>
    <t>MS-CHE-3.6</t>
  </si>
  <si>
    <t>[2],ms-6--2-6x</t>
  </si>
  <si>
    <t>ms-6--2-7x</t>
  </si>
  <si>
    <t>MS-CHE-3-7</t>
  </si>
  <si>
    <t>ms-6--2-7f</t>
  </si>
  <si>
    <t>MS-CHE-3.7</t>
  </si>
  <si>
    <t>[2],ms-6--2-7x</t>
  </si>
  <si>
    <t>ms-6--2-8x</t>
  </si>
  <si>
    <t>MS-CHE-3-8</t>
  </si>
  <si>
    <t>ms-6--2-8f</t>
  </si>
  <si>
    <t>MS-CHE-3.8</t>
  </si>
  <si>
    <t>[2],ms-6--2-8x</t>
  </si>
  <si>
    <t>ms-6--2-9x</t>
  </si>
  <si>
    <t>MS-CHE-3-9</t>
  </si>
  <si>
    <t>ms-6--2-9f</t>
  </si>
  <si>
    <t>MS-CHE-3.9</t>
  </si>
  <si>
    <t>[2],ms-6--2-9x</t>
  </si>
  <si>
    <t>ms-6--2-10x</t>
  </si>
  <si>
    <t>MS-CHE-3-10</t>
  </si>
  <si>
    <t>ms-6--2-10f</t>
  </si>
  <si>
    <t>MS-CHE-3.10</t>
  </si>
  <si>
    <t>[2],ms-6--2-10x</t>
  </si>
  <si>
    <t>ms-6--2-11x</t>
  </si>
  <si>
    <t>MS-CHE-3-11</t>
  </si>
  <si>
    <t>ms-6--2-11f</t>
  </si>
  <si>
    <t>MS-CHE-3.11</t>
  </si>
  <si>
    <t>[2],ms-6--2-11x</t>
  </si>
  <si>
    <t>ms-6--2-12x</t>
  </si>
  <si>
    <t>MS-CHE-3-12</t>
  </si>
  <si>
    <t>ms-6--2-12f</t>
  </si>
  <si>
    <t>MS-CHE-3.12</t>
  </si>
  <si>
    <t>[2],ms-6--2-12x</t>
  </si>
  <si>
    <t>ms-6--2-13x</t>
  </si>
  <si>
    <t>MS-CHE-3-13</t>
  </si>
  <si>
    <t>ms-6--2-13f</t>
  </si>
  <si>
    <t>MS-CHE-3.13</t>
  </si>
  <si>
    <t>[3],ms-6--2-13x</t>
  </si>
  <si>
    <t>ms-6--2-14x</t>
  </si>
  <si>
    <t>MS-CHE-3-14</t>
  </si>
  <si>
    <t>ms-6--2-14f</t>
  </si>
  <si>
    <t>MS-CHE-3.14</t>
  </si>
  <si>
    <t>[2],ms-6--2-14x</t>
  </si>
  <si>
    <t>ms-che-4x</t>
  </si>
  <si>
    <t>MS-CHE-3-15</t>
  </si>
  <si>
    <t>ms-che-5f</t>
  </si>
  <si>
    <t>MS-CHE-3.15</t>
  </si>
  <si>
    <t>[2],ms-che-4x</t>
  </si>
  <si>
    <t>ms-che-6x</t>
  </si>
  <si>
    <t>MS-CHE-3-16</t>
  </si>
  <si>
    <t>ms-che-7f</t>
  </si>
  <si>
    <t>MS-CHE-3.16</t>
  </si>
  <si>
    <t>[2],ms-che-6x</t>
  </si>
  <si>
    <t>ms-6--2-17x</t>
  </si>
  <si>
    <t>MS-CHE-3-17</t>
  </si>
  <si>
    <t>ms-6--2-17f</t>
  </si>
  <si>
    <t>MS-CHE-3.17</t>
  </si>
  <si>
    <t>[2],ms-6--2-17x</t>
  </si>
  <si>
    <t>ms-6--2-18x</t>
  </si>
  <si>
    <t>MS-CHE-3-18</t>
  </si>
  <si>
    <t>ms-6--2-18f</t>
  </si>
  <si>
    <t>MS-CHE-3.18</t>
  </si>
  <si>
    <t>[2],ms-6--2-18x</t>
  </si>
  <si>
    <t>ms-che-8x</t>
  </si>
  <si>
    <t>MS-CHE-3-19</t>
  </si>
  <si>
    <t>ms-che-9f</t>
  </si>
  <si>
    <t>MS-CHE-3.19</t>
  </si>
  <si>
    <t>[2],ms-che-8x</t>
  </si>
  <si>
    <t>ms-6--2-19x</t>
  </si>
  <si>
    <t>MS-CHE-3-20</t>
  </si>
  <si>
    <t>ms-6--2-19f</t>
  </si>
  <si>
    <t>MS-CHE-3.20</t>
  </si>
  <si>
    <t>[2],ms-6--2-19x</t>
  </si>
  <si>
    <t>ms-6--2-20x</t>
  </si>
  <si>
    <t>MS-CHE-3-21</t>
  </si>
  <si>
    <t>ms-6--2-20f</t>
  </si>
  <si>
    <t>MS-CHE-3.21</t>
  </si>
  <si>
    <t>[2],ms-6--2-20x</t>
  </si>
  <si>
    <t>ms-6--2-21x</t>
  </si>
  <si>
    <t>MS-CHE-3-22</t>
  </si>
  <si>
    <t>Facility does not review/update policies and procedures (written or informal)</t>
  </si>
  <si>
    <t>ms-act-1</t>
  </si>
  <si>
    <t>MS-ACT-1</t>
  </si>
  <si>
    <t>Act</t>
  </si>
  <si>
    <t>Continuous Improvement</t>
  </si>
  <si>
    <t>Does the facility create improvement plans based on social and labor practices? (SELECT all that apply with a "X")</t>
  </si>
  <si>
    <t>ms-7-1x</t>
  </si>
  <si>
    <t>MS-ACT-1-1</t>
  </si>
  <si>
    <t>Plans are created based on issues uncovered through monitoring and evaluation</t>
  </si>
  <si>
    <t>ms-7-2x</t>
  </si>
  <si>
    <t>MS-ACT-1-2</t>
  </si>
  <si>
    <t>Plans include root cause analysis (RCA)</t>
  </si>
  <si>
    <t>ms-7-3x</t>
  </si>
  <si>
    <t>MS-ACT-1-3</t>
  </si>
  <si>
    <t>Plans include grievances and suggestions raised by workers</t>
  </si>
  <si>
    <t>ms-7-4x</t>
  </si>
  <si>
    <t>MS-ACT-1-4</t>
  </si>
  <si>
    <t>Plans are completed and the related issues resolved</t>
  </si>
  <si>
    <t>ms-7-5x</t>
  </si>
  <si>
    <t>MS-ACT-1-5</t>
  </si>
  <si>
    <t>Written records are maintained</t>
  </si>
  <si>
    <t>ms-7-6x</t>
  </si>
  <si>
    <t>MS-ACT-1-6</t>
  </si>
  <si>
    <t>ms-7-6f</t>
  </si>
  <si>
    <t>MS-ACT-1.1</t>
  </si>
  <si>
    <t>[2],ms-7-6x</t>
  </si>
  <si>
    <t>ms-7-7x</t>
  </si>
  <si>
    <t>MS-ACT-1-7</t>
  </si>
  <si>
    <t>The facility does not create improvement plans</t>
  </si>
  <si>
    <t>ms-act-2</t>
  </si>
  <si>
    <t>MS-ACT-2</t>
  </si>
  <si>
    <t>Does the facility communicate improvement plans to interested stakeholders? (SELECT all that apply with a "X")</t>
  </si>
  <si>
    <t>ms-7--1-1x</t>
  </si>
  <si>
    <t>MS-ACT-2-1</t>
  </si>
  <si>
    <t>ms-7--1-2x</t>
  </si>
  <si>
    <t>MS-ACT-2-2</t>
  </si>
  <si>
    <t>ms-7--1-3x</t>
  </si>
  <si>
    <t>MS-ACT-2-3</t>
  </si>
  <si>
    <t>Customers</t>
  </si>
  <si>
    <t>ms-7--1-4x</t>
  </si>
  <si>
    <t>MS-ACT-2-4</t>
  </si>
  <si>
    <t>ms-7--1-4f</t>
  </si>
  <si>
    <t>MS-ACT-2.1</t>
  </si>
  <si>
    <t>[3],ms-7--1-4x</t>
  </si>
  <si>
    <t>ms-fac-1</t>
  </si>
  <si>
    <t>MS-FAC-1</t>
  </si>
  <si>
    <t>ab-sec-1</t>
  </si>
  <si>
    <t>ABOVE &amp; BEYOND</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</si>
  <si>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</si>
  <si>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</si>
  <si>
    <t>ab-wor-1</t>
  </si>
  <si>
    <t>Workplace Well-Being</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</si>
  <si>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</si>
  <si>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ab-wor-2</t>
  </si>
  <si>
    <t>AB-WOR-1</t>
  </si>
  <si>
    <t>Developmental Programs</t>
  </si>
  <si>
    <t>Are all workers offered any of the following types of developmental programs by the facility? (SELECT all that apply with a "X"):</t>
  </si>
  <si>
    <t>ab-1-1x</t>
  </si>
  <si>
    <t>AB-WOR-1-1</t>
  </si>
  <si>
    <t>Health Education</t>
  </si>
  <si>
    <t>A health education program does NOT include first aid training or medical kits. A program that teaches female workers about good menstrual hygiene is an example of an Above and Beyond program.</t>
  </si>
  <si>
    <t>ab-1-1f</t>
  </si>
  <si>
    <t>AB-WOR-1.1</t>
  </si>
  <si>
    <t>[3],ab-1-1x</t>
  </si>
  <si>
    <t>ab-1-2x</t>
  </si>
  <si>
    <t>AB-WOR-1-2</t>
  </si>
  <si>
    <t>Gender Equality</t>
  </si>
  <si>
    <t>ab-1-2f</t>
  </si>
  <si>
    <t>AB-WOR-1.2</t>
  </si>
  <si>
    <t>[3],ab-1-2x</t>
  </si>
  <si>
    <t>ab-1-3x</t>
  </si>
  <si>
    <t>AB-WOR-1-3</t>
  </si>
  <si>
    <t>Gender Empowerment</t>
  </si>
  <si>
    <t>ab-1-3f</t>
  </si>
  <si>
    <t>AB-WOR-1.3</t>
  </si>
  <si>
    <t>[3],ab-1-3x</t>
  </si>
  <si>
    <t>ab-1-4x</t>
  </si>
  <si>
    <t>AB-WOR-1-4</t>
  </si>
  <si>
    <t>Career Development</t>
  </si>
  <si>
    <t>ab-1-4f</t>
  </si>
  <si>
    <t>AB-WOR-1.4</t>
  </si>
  <si>
    <t>[3],ab-1-4x</t>
  </si>
  <si>
    <t>ab-1-5x</t>
  </si>
  <si>
    <t>AB-WOR-1-5</t>
  </si>
  <si>
    <t>ab-1-5f</t>
  </si>
  <si>
    <t>AB-WOR-1.5</t>
  </si>
  <si>
    <t>[3],ab-1-5x</t>
  </si>
  <si>
    <t>ab-1-6x</t>
  </si>
  <si>
    <t>AB-WOR-1-6</t>
  </si>
  <si>
    <t>ab-wor-3</t>
  </si>
  <si>
    <t>AB-WOR-2</t>
  </si>
  <si>
    <t xml:space="preserve">Are all workers offered any of the following programs by the facility to promote health? (SELECT all that apply with a "X"): </t>
  </si>
  <si>
    <t>ab-1--1-1x</t>
  </si>
  <si>
    <t>AB-WOR-2-1</t>
  </si>
  <si>
    <t>Nutrition</t>
  </si>
  <si>
    <t>ab-1--1-1f</t>
  </si>
  <si>
    <t>AB-WOR-2.1</t>
  </si>
  <si>
    <t>[3],ab-1--1-1x</t>
  </si>
  <si>
    <t>ab-1--1-2x</t>
  </si>
  <si>
    <t>AB-WOR-2-2</t>
  </si>
  <si>
    <t>Exercise</t>
  </si>
  <si>
    <t>ab-1--1-2f</t>
  </si>
  <si>
    <t>AB-WOR-2.2</t>
  </si>
  <si>
    <t>[3],ab-1--1-2x</t>
  </si>
  <si>
    <t>ab-1--1-3x</t>
  </si>
  <si>
    <t>AB-WOR-2-3</t>
  </si>
  <si>
    <t>Drug and Alcohol Abuse</t>
  </si>
  <si>
    <t>ab-1--1-3f</t>
  </si>
  <si>
    <t>AB-WOR-2.3</t>
  </si>
  <si>
    <t>[3],ab-1--1-3x</t>
  </si>
  <si>
    <t>ab-1--1-4x</t>
  </si>
  <si>
    <t>AB-WOR-2-4</t>
  </si>
  <si>
    <t>Smoking</t>
  </si>
  <si>
    <t>ab-1--1-4f</t>
  </si>
  <si>
    <t>AB-WOR-2.4</t>
  </si>
  <si>
    <t>[3],ab-1--1-4x</t>
  </si>
  <si>
    <t>ab-1--1-5x</t>
  </si>
  <si>
    <t>AB-WOR-2-5</t>
  </si>
  <si>
    <t>Sexual Health</t>
  </si>
  <si>
    <t>ab-1--1-5f</t>
  </si>
  <si>
    <t>AB-WOR-2.5</t>
  </si>
  <si>
    <t>[3],ab-1--1-5x</t>
  </si>
  <si>
    <t>ab-wor-7x</t>
  </si>
  <si>
    <t>AB-WOR-2-6</t>
  </si>
  <si>
    <t>Pre- and post-natal</t>
  </si>
  <si>
    <t>Care during pregnancy and after</t>
  </si>
  <si>
    <t>ab-wor-8f</t>
  </si>
  <si>
    <t>AB-WOR-2.6</t>
  </si>
  <si>
    <t>[3],ab-wor-7x</t>
  </si>
  <si>
    <t>ab-1--1-6x</t>
  </si>
  <si>
    <t>AB-WOR-2-7</t>
  </si>
  <si>
    <t>Mental Well-being</t>
  </si>
  <si>
    <t>ab-1--1-6f</t>
  </si>
  <si>
    <t>AB-WOR-2.7</t>
  </si>
  <si>
    <t>[3],ab-1--1-6x</t>
  </si>
  <si>
    <t>ab-1--1-7x</t>
  </si>
  <si>
    <t>AB-WOR-2-8</t>
  </si>
  <si>
    <t>Access to clean drinking water</t>
  </si>
  <si>
    <t>ab-1--1-7f</t>
  </si>
  <si>
    <t>AB-WOR-2.8</t>
  </si>
  <si>
    <t>[3],ab-1--1-7x</t>
  </si>
  <si>
    <t>ab-1--1-8x</t>
  </si>
  <si>
    <t>AB-WOR-2-9</t>
  </si>
  <si>
    <t>ab-1--1-8f</t>
  </si>
  <si>
    <t>AB-WOR-2.9</t>
  </si>
  <si>
    <t>[3],ab-1--1-8x</t>
  </si>
  <si>
    <t>ab-1--1-9x</t>
  </si>
  <si>
    <t>AB-WOR-2-10</t>
  </si>
  <si>
    <t>ab-wor-4</t>
  </si>
  <si>
    <t>AB-WOR-3</t>
  </si>
  <si>
    <t>Market Access</t>
  </si>
  <si>
    <t>Are all workers offered any of the following types of market access programs by the facility? (SELECT all that apply with a "X"):</t>
  </si>
  <si>
    <t>ab-2-1x</t>
  </si>
  <si>
    <t>AB-WOR-3-1</t>
  </si>
  <si>
    <t>Financial Literacy Programs</t>
  </si>
  <si>
    <t>ab-2-1f</t>
  </si>
  <si>
    <t>AB-WOR-3.1</t>
  </si>
  <si>
    <t>[3],ab-2-1x</t>
  </si>
  <si>
    <t>ab-2-2x</t>
  </si>
  <si>
    <t>AB-WOR-3-2</t>
  </si>
  <si>
    <t>Digital Payment Assistance</t>
  </si>
  <si>
    <t>ab-2-2f</t>
  </si>
  <si>
    <t>AB-WOR-3.2</t>
  </si>
  <si>
    <t>[3],ab-2-2x</t>
  </si>
  <si>
    <t>ab-2-3x</t>
  </si>
  <si>
    <t>AB-WOR-3-3</t>
  </si>
  <si>
    <t>Home Financing Program</t>
  </si>
  <si>
    <t>Refers to any form of financial assistance (e.g. low interest loans) the facility provides or facilitates to help workers buy their own homes.</t>
  </si>
  <si>
    <t>ab-2-3f</t>
  </si>
  <si>
    <t>AB-WOR-3.3</t>
  </si>
  <si>
    <t>[3],ab-2-3x</t>
  </si>
  <si>
    <t>ab-2-4x</t>
  </si>
  <si>
    <t>AB-WOR-3-4</t>
  </si>
  <si>
    <t>ab-2-4f</t>
  </si>
  <si>
    <t>AB-WOR-3.4</t>
  </si>
  <si>
    <t>[3],ab-2-4x</t>
  </si>
  <si>
    <t>ab-2-5x</t>
  </si>
  <si>
    <t>AB-WOR-3-5</t>
  </si>
  <si>
    <t>ab-wor-5</t>
  </si>
  <si>
    <t>AB-WOR-4</t>
  </si>
  <si>
    <t>Economic Empowerment Programs</t>
  </si>
  <si>
    <t>Did the facility participate in any type of economic empowerment programs that collect facility contributions into a separate account (or fund) that can be used for worker well-being? (SELECT all that apply with a "X"):</t>
  </si>
  <si>
    <t>ab-3-1x</t>
  </si>
  <si>
    <t>AB-WOR-4-1</t>
  </si>
  <si>
    <t>Facility's own program</t>
  </si>
  <si>
    <t>For example, funding for on-site daycare, WaSH (water, sanitation and health) activities etc.
NOTE: This question is NOT referring to facility funds contributions that are REQUIRED by local law. 
It relates to voluntary fund contributions.</t>
  </si>
  <si>
    <t>ab-3-1f</t>
  </si>
  <si>
    <t>AB-WOR-4.1</t>
  </si>
  <si>
    <t>[3],ab-3-1x</t>
  </si>
  <si>
    <t>ab-3-2x</t>
  </si>
  <si>
    <t>AB-WOR-4-2</t>
  </si>
  <si>
    <t>External program</t>
  </si>
  <si>
    <t>For example, funding for on-site daycare, WaSH (water, sanitation and health) activities etc.
Fair Trade USA is an example of an "external program"
NOTE: This question is not referring to funds contributions that are required by local law.</t>
  </si>
  <si>
    <t>ab-3-2f</t>
  </si>
  <si>
    <t>AB-WOR-4.2</t>
  </si>
  <si>
    <t>[3],ab-3-2x</t>
  </si>
  <si>
    <t>ab-3-3x</t>
  </si>
  <si>
    <t>AB-WOR-4-3</t>
  </si>
  <si>
    <t>ab-3-3f</t>
  </si>
  <si>
    <t>AB-WOR-4.3</t>
  </si>
  <si>
    <t>[3],ab-3-3x</t>
  </si>
  <si>
    <t>ab-3-4x</t>
  </si>
  <si>
    <t>AB-WOR-4-4</t>
  </si>
  <si>
    <t>ab-wor-6</t>
  </si>
  <si>
    <t>AB-WOR-5</t>
  </si>
  <si>
    <t>Wage Aspirations</t>
  </si>
  <si>
    <t>Did the facility actively seek to provide (or attain) any of the following types of wage aspirations for workers? (SELECT all that apply with a "X"):</t>
  </si>
  <si>
    <t>ab-4-1x</t>
  </si>
  <si>
    <t>AB-WOR-5-1</t>
  </si>
  <si>
    <t>"Living Wage"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</si>
  <si>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To answer Yes, the facility must have calculated a living wage and attached evidence.</t>
  </si>
  <si>
    <t>ab-4-1f</t>
  </si>
  <si>
    <t>AB-WOR-5.1</t>
  </si>
  <si>
    <t>[3],ab-4-1x</t>
  </si>
  <si>
    <t>ab-4-2x</t>
  </si>
  <si>
    <t>AB-WOR-5-2</t>
  </si>
  <si>
    <t>"Prevailing Wage"</t>
  </si>
  <si>
    <t>"Prevailing Wage" refers to a wage that is higher or similar/comparable to wages in similar enterprises in the same sector and same area.</t>
  </si>
  <si>
    <t>ab-4-2f</t>
  </si>
  <si>
    <t>AB-WOR-5.2</t>
  </si>
  <si>
    <t>[3],ab-4-2x</t>
  </si>
  <si>
    <t>ab-4-3x</t>
  </si>
  <si>
    <t>AB-WOR-5-3</t>
  </si>
  <si>
    <t>System to secure that annual wage increase (excluding OT-hours) is at or above the inflation rate</t>
  </si>
  <si>
    <t>ab-4-4x</t>
  </si>
  <si>
    <t>AB-WOR-5-4</t>
  </si>
  <si>
    <t>Skill Matrix - including all worker skill levels</t>
  </si>
  <si>
    <t>ab-4-4f</t>
  </si>
  <si>
    <t>AB-WOR-5.3</t>
  </si>
  <si>
    <t>[3],ab-4-4x</t>
  </si>
  <si>
    <t>ab-4-5x</t>
  </si>
  <si>
    <t>AB-WOR-5-5</t>
  </si>
  <si>
    <t>ab-4-5f</t>
  </si>
  <si>
    <t>AB-WOR-5.4</t>
  </si>
  <si>
    <t>[3],ab-4-5x</t>
  </si>
  <si>
    <t>ab-4-6x</t>
  </si>
  <si>
    <t>AB-WOR-5-6</t>
  </si>
  <si>
    <t>ab-5</t>
  </si>
  <si>
    <t>AB-WOR-6</t>
  </si>
  <si>
    <t>HS Recognition</t>
  </si>
  <si>
    <t>Has the facility received recognition (award) from a PUBLICLY KNOWN institution for their achievement on Health and Safety?</t>
  </si>
  <si>
    <t>ab-5-1f</t>
  </si>
  <si>
    <t>AB-WOR-6.1</t>
  </si>
  <si>
    <t>[3],ab-5,Yes</t>
  </si>
  <si>
    <t>[3],ab-5,1</t>
  </si>
  <si>
    <t>ab-6</t>
  </si>
  <si>
    <t>AB-WOR-7</t>
  </si>
  <si>
    <t>Has the facility implemented any other projects that have sought to improve social well-being of workers in the facility that they would like to share?</t>
  </si>
  <si>
    <t>ab-6-1f</t>
  </si>
  <si>
    <t>AB-WOR-7.1</t>
  </si>
  <si>
    <t>[3],ab-6,Yes</t>
  </si>
  <si>
    <t>[3],ab-6,1</t>
  </si>
  <si>
    <t>ab-com-1</t>
  </si>
  <si>
    <t>Community Impact</t>
  </si>
  <si>
    <t>The sub-section below seeks to understand what type of above and beyond practices are taking place to promote positive community impact "outside the facility walls".</t>
  </si>
  <si>
    <t>ab-com-2</t>
  </si>
  <si>
    <t>AB-COM-1</t>
  </si>
  <si>
    <t>Supplier Engagement</t>
  </si>
  <si>
    <t>Does the facility offer female workers in the supply chain (i.e. female workers at suppliers/subcontractors to the facility) any of the following types of professional developmental opportunities? (SELECT all that apply with a "X"):</t>
  </si>
  <si>
    <t>ab-com-3x</t>
  </si>
  <si>
    <t>AB-COM-1-1</t>
  </si>
  <si>
    <t>Professional Training</t>
  </si>
  <si>
    <t xml:space="preserve">Example is on the job training. </t>
  </si>
  <si>
    <t>ab-com-4f</t>
  </si>
  <si>
    <t>AB-COM-1.1</t>
  </si>
  <si>
    <t>[3],ab-com-3x</t>
  </si>
  <si>
    <t>ab-com-5x</t>
  </si>
  <si>
    <t>AB-COM-1-2</t>
  </si>
  <si>
    <t>Mentoring/ sponsorship program</t>
  </si>
  <si>
    <t xml:space="preserve">Example is female manager at facility mentoring a female worker/ manager of the supplier. </t>
  </si>
  <si>
    <t>ab-com-6f</t>
  </si>
  <si>
    <t>AB-COM-1.2</t>
  </si>
  <si>
    <t>[3],ab-com-5x</t>
  </si>
  <si>
    <t>ab-com-7x</t>
  </si>
  <si>
    <t>AB-COM-1-3</t>
  </si>
  <si>
    <t>Educational opportunities</t>
  </si>
  <si>
    <t xml:space="preserve">Example is a training course or class. </t>
  </si>
  <si>
    <t>ab-com-8f</t>
  </si>
  <si>
    <t>AB-COM-1.3</t>
  </si>
  <si>
    <t>[3],ab-com-7x</t>
  </si>
  <si>
    <t>ab-com-9x</t>
  </si>
  <si>
    <t>AB-COM-1-4</t>
  </si>
  <si>
    <t>ab-com-10f</t>
  </si>
  <si>
    <t>AB-COM-1.4</t>
  </si>
  <si>
    <t>[3],ab-com-9x</t>
  </si>
  <si>
    <t>ab-com-11x</t>
  </si>
  <si>
    <t>AB-COM-1-5</t>
  </si>
  <si>
    <t>ab-com-12</t>
  </si>
  <si>
    <t>AB-COM-2</t>
  </si>
  <si>
    <t>Community Service</t>
  </si>
  <si>
    <t>Did the facility participate in any of the following activities related to community service? (SELECT all that apply with an "X":)</t>
  </si>
  <si>
    <t>ab-7-1x</t>
  </si>
  <si>
    <t>AB-COM-2-1</t>
  </si>
  <si>
    <t>The facility sponsored (paid for and/or organized) a community service event</t>
  </si>
  <si>
    <t>ab-7-1f</t>
  </si>
  <si>
    <t>AB-COM-2.1</t>
  </si>
  <si>
    <t>[3],ab-7-1x</t>
  </si>
  <si>
    <t>ab-7-2x</t>
  </si>
  <si>
    <t>AB-COM-2-2</t>
  </si>
  <si>
    <t>Workers were encouraged to voluntarily engage in community service</t>
  </si>
  <si>
    <t>ab-7-2f</t>
  </si>
  <si>
    <t>AB-COM-2.2</t>
  </si>
  <si>
    <t>[3],ab-7-2x</t>
  </si>
  <si>
    <t>ab-7-3x</t>
  </si>
  <si>
    <t>AB-COM-2-3</t>
  </si>
  <si>
    <t>Workers were permitted certain hours to voluntarily engage in community service during working hours and were not penalized for the hours served</t>
  </si>
  <si>
    <t>ab-7-3f</t>
  </si>
  <si>
    <t>AB-COM-2.3</t>
  </si>
  <si>
    <t>[3],ab-7-3x</t>
  </si>
  <si>
    <t>ab-7-4x</t>
  </si>
  <si>
    <t>AB-COM-2-4</t>
  </si>
  <si>
    <t>Blood Donation Programs</t>
  </si>
  <si>
    <t>ab-7-4f</t>
  </si>
  <si>
    <t>AB-COM-2.4</t>
  </si>
  <si>
    <t>[3],ab-7-4x</t>
  </si>
  <si>
    <t>ab-com-13x</t>
  </si>
  <si>
    <t>AB-COM-2-5</t>
  </si>
  <si>
    <t>Gender equality and empowerment programs</t>
  </si>
  <si>
    <t>ab-com-14f</t>
  </si>
  <si>
    <t>AB-COM-2.5</t>
  </si>
  <si>
    <t>[3],ab-com-13x</t>
  </si>
  <si>
    <t>ab-7-5x</t>
  </si>
  <si>
    <t>AB-COM-2-6</t>
  </si>
  <si>
    <t>ab-7-5f</t>
  </si>
  <si>
    <t>AB-COM-2.6</t>
  </si>
  <si>
    <t>[3],ab-7-5x</t>
  </si>
  <si>
    <t>ab-7-6x</t>
  </si>
  <si>
    <t>AB-COM-2-7</t>
  </si>
  <si>
    <t>ab-com-15</t>
  </si>
  <si>
    <t>AB-COM-3</t>
  </si>
  <si>
    <t>Charitable Contributions</t>
  </si>
  <si>
    <t>Did the facility participate in any of the following activities related to charitable contributions? (SELECT all that apply with an "X":)</t>
  </si>
  <si>
    <t>ab-8-1x</t>
  </si>
  <si>
    <t>AB-COM-3-1</t>
  </si>
  <si>
    <t>The facility made regular donations to charitable (non-profit/non-governmental) organizations or projects</t>
  </si>
  <si>
    <t>ab-8-1f</t>
  </si>
  <si>
    <t>AB-COM-3.1</t>
  </si>
  <si>
    <t>[3],ab-8-1x</t>
  </si>
  <si>
    <t>ab-8-2x</t>
  </si>
  <si>
    <t>AB-COM-3-2</t>
  </si>
  <si>
    <t>Facility conducted a needs analysis of charitable programs to address the critical needs in the community</t>
  </si>
  <si>
    <t>ab-8-2f</t>
  </si>
  <si>
    <t>AB-COM-3.2</t>
  </si>
  <si>
    <t>[3],ab-8-2x</t>
  </si>
  <si>
    <t>ab-8-3x</t>
  </si>
  <si>
    <t>AB-COM-3-3</t>
  </si>
  <si>
    <t>ab-8-3f</t>
  </si>
  <si>
    <t>AB-COM-3.3</t>
  </si>
  <si>
    <t>[3],ab-8-3x</t>
  </si>
  <si>
    <t>ab-8-4x</t>
  </si>
  <si>
    <t>AB-COM-3-4</t>
  </si>
  <si>
    <t>ab-com-16</t>
  </si>
  <si>
    <t>AB-COM-4</t>
  </si>
  <si>
    <t>Community Investment</t>
  </si>
  <si>
    <t>Did the facility participate in any of the following activities related to community investment? (SELECT all that apply with a "X":)</t>
  </si>
  <si>
    <t>ab-9-1x</t>
  </si>
  <si>
    <t>AB-COM-4-1</t>
  </si>
  <si>
    <t>The facility drafted (or maintained an existing) strategy/policy for community investment that includes assessment of root causes of social issues in community related to its workforce</t>
  </si>
  <si>
    <t xml:space="preserve">The intent of this option selection is to understand if the facility has a strategy/policy for community investment that also considers social issues within the workforce that are present in the community as a whole and the root causes of these social issues. </t>
  </si>
  <si>
    <t>ab-9-1f</t>
  </si>
  <si>
    <t>AB-COM-4.1</t>
  </si>
  <si>
    <t>[3],ab-9-1x</t>
  </si>
  <si>
    <t>ab-9-2x</t>
  </si>
  <si>
    <t>AB-COM-4-2</t>
  </si>
  <si>
    <t>Facility workers and local civil society groups were engaged in identifying, implementing, and evaluating community investment initiatives</t>
  </si>
  <si>
    <t>ab-9-2f</t>
  </si>
  <si>
    <t>AB-COM-4.2</t>
  </si>
  <si>
    <t>[3],ab-9-2x</t>
  </si>
  <si>
    <t>ab-9-3x</t>
  </si>
  <si>
    <t>AB-COM-4-3</t>
  </si>
  <si>
    <t>The facility was involved directly or through partnerships in efforts on the ground that address root causes of social issues in the local community</t>
  </si>
  <si>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</si>
  <si>
    <t>ab-9-3f</t>
  </si>
  <si>
    <t>AB-COM-4.3</t>
  </si>
  <si>
    <t>[3],ab-9-3x</t>
  </si>
  <si>
    <t>ab-9-4x</t>
  </si>
  <si>
    <t>AB-COM-4-4</t>
  </si>
  <si>
    <t>ab-9-4f</t>
  </si>
  <si>
    <t>AB-COM-4.4</t>
  </si>
  <si>
    <t>[3],ab-9-4x</t>
  </si>
  <si>
    <t>ab-9-5x</t>
  </si>
  <si>
    <t>AB-COM-4-5</t>
  </si>
  <si>
    <t>ab-com-17</t>
  </si>
  <si>
    <t>AB-COM-5</t>
  </si>
  <si>
    <t>External Engagement &amp; Collaboration</t>
  </si>
  <si>
    <t>Did the facility participate in any of the following activities related to engagement with external organizations and other facilities? (SELECT all that apply with a "X":)</t>
  </si>
  <si>
    <t>ab-10-1x</t>
  </si>
  <si>
    <t>AB-COM-5-1</t>
  </si>
  <si>
    <t>Facility collaborates with other facilities on the development of shared/joint training efforts</t>
  </si>
  <si>
    <t>ab-10-1f</t>
  </si>
  <si>
    <t>AB-COM-5.1</t>
  </si>
  <si>
    <t>Please describe some of these training efforts:</t>
  </si>
  <si>
    <t>[3],ab-10-1x</t>
  </si>
  <si>
    <t>ab-10-2x</t>
  </si>
  <si>
    <t>AB-COM-5-2</t>
  </si>
  <si>
    <t>Facility participates in multi-stakeholder or industry forums to develop full understanding of risks and challenges in the value chain</t>
  </si>
  <si>
    <t>ab-10-2f</t>
  </si>
  <si>
    <t>AB-COM-5.2</t>
  </si>
  <si>
    <t>Please describe the forums the facility is participating in, and in what capacity (passive vs. active, voting, chair, etc.)</t>
  </si>
  <si>
    <t>[3],ab-10-2x</t>
  </si>
  <si>
    <t>ab-10-3x</t>
  </si>
  <si>
    <t>AB-COM-5-3</t>
  </si>
  <si>
    <t>Facility engages with key locally impacted stakeholders to improve social and labor conditions in the value chain</t>
  </si>
  <si>
    <t>Engagement with key locally impacted stakeholders involves engagement with both women and men.</t>
  </si>
  <si>
    <t>ab-10-3f</t>
  </si>
  <si>
    <t>AB-COM-5.3</t>
  </si>
  <si>
    <t>Please describe by providing the stakeholder names and the nature and frequency of the dialogue:</t>
  </si>
  <si>
    <t>[3],ab-10-3x</t>
  </si>
  <si>
    <t>ab-10-4x</t>
  </si>
  <si>
    <t>AB-COM-5-4</t>
  </si>
  <si>
    <t>Facility engages with key regional / international stakeholders to improve social and labor conditions in the value chain</t>
  </si>
  <si>
    <t>ab-10-4f</t>
  </si>
  <si>
    <t>AB-COM-5.4</t>
  </si>
  <si>
    <t>[3],ab-10-4x</t>
  </si>
  <si>
    <t>ab-10-5x</t>
  </si>
  <si>
    <t>AB-COM-5-5</t>
  </si>
  <si>
    <t>Facility engages (either directly or via industrial trade association or tripartite initiatives) with local &amp; district level Trade Unions to proactively address issues of concern to the industry</t>
  </si>
  <si>
    <t>ab-10-6x</t>
  </si>
  <si>
    <t>AB-COM-5-6</t>
  </si>
  <si>
    <t>ab-10-6f</t>
  </si>
  <si>
    <t>AB-COM-5.5</t>
  </si>
  <si>
    <t>[3],ab-10-6x</t>
  </si>
  <si>
    <t>ab-10-7x</t>
  </si>
  <si>
    <t>AB-COM-5-7</t>
  </si>
  <si>
    <t>ab-com-18</t>
  </si>
  <si>
    <t>AB-COM-6</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</si>
  <si>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</si>
  <si>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[3],ab-10-5x</t>
  </si>
  <si>
    <t>ab-10--1-1x</t>
  </si>
  <si>
    <t>AB-COM-6-1</t>
  </si>
  <si>
    <t>Facility actively participates in the initiative</t>
  </si>
  <si>
    <t>ab-10--1-1f</t>
  </si>
  <si>
    <t>AB-COM-6.1</t>
  </si>
  <si>
    <t>[3],ab-10--1-1x</t>
  </si>
  <si>
    <t>ab-10--1-2x</t>
  </si>
  <si>
    <t>AB-COM-6-2</t>
  </si>
  <si>
    <t>Facility actively leads the initiative</t>
  </si>
  <si>
    <t>ab-10--1-2f</t>
  </si>
  <si>
    <t>AB-COM-6.2</t>
  </si>
  <si>
    <t>[3],ab-10--1-2x</t>
  </si>
  <si>
    <t>ab-10--1-3x</t>
  </si>
  <si>
    <t>AB-COM-6-3</t>
  </si>
  <si>
    <t>Facility has been actively engaged with the initiative over the past 3 years</t>
  </si>
  <si>
    <t>ab-10--1-3f</t>
  </si>
  <si>
    <t>AB-COM-6.3</t>
  </si>
  <si>
    <t>[3],ab-10--1-3x</t>
  </si>
  <si>
    <t>ab-10--1-4x</t>
  </si>
  <si>
    <t>AB-COM-6-4</t>
  </si>
  <si>
    <t>ab-10--1-4f</t>
  </si>
  <si>
    <t>AB-COM-6.4</t>
  </si>
  <si>
    <t>[3],ab-10--1-4x</t>
  </si>
  <si>
    <t>ab-10--1-5x</t>
  </si>
  <si>
    <t>AB-COM-6-5</t>
  </si>
  <si>
    <t>ab-11</t>
  </si>
  <si>
    <t>AB-COM-7</t>
  </si>
  <si>
    <t>Goals / Targets</t>
  </si>
  <si>
    <t>Has the facility set specific goals/targets for improvement on social issues in local communities and tracked the progress against those goals/targets?</t>
  </si>
  <si>
    <t>ab-11-1f</t>
  </si>
  <si>
    <t>AB-COM-7.1</t>
  </si>
  <si>
    <t>[3],ab-11,Yes</t>
  </si>
  <si>
    <t>[3],ab-11,1</t>
  </si>
  <si>
    <t>ab-12</t>
  </si>
  <si>
    <t>AB-COM-8</t>
  </si>
  <si>
    <t>Sourcing Practices</t>
  </si>
  <si>
    <t>Has the facility encouraged sourcing practices that resulted in the facility sourcing from Small and Medium Enterprises and manufacturers that are owned by underrepresented minorities/protected groups, including women-owned businesses?</t>
  </si>
  <si>
    <t>ab-12-1f</t>
  </si>
  <si>
    <t>AB-COM-8.1</t>
  </si>
  <si>
    <t>[3],ab-12,Yes</t>
  </si>
  <si>
    <t>[3],ab-12,1</t>
  </si>
  <si>
    <t>ab-13</t>
  </si>
  <si>
    <t>AB-COM-9</t>
  </si>
  <si>
    <t>Land Grabbing</t>
  </si>
  <si>
    <t>Does the facility have a formalized process of reviewing documentation of the land rights for the property they are renting/leasing by a person who is qualified to do so?</t>
  </si>
  <si>
    <t>ab-13-1f</t>
  </si>
  <si>
    <t>AB-COM-9.1</t>
  </si>
  <si>
    <t>[3],ab-13,Yes</t>
  </si>
  <si>
    <t>[3],ab-13,1</t>
  </si>
  <si>
    <t>ab-13--1</t>
  </si>
  <si>
    <t>AB-COM-10</t>
  </si>
  <si>
    <t>Does the facility engage proactively with relevant stakeholders before an investment is made in a new land?</t>
  </si>
  <si>
    <t>If the facility has not made an investment in a new land during the assessment period, answer Not Applicable.</t>
  </si>
  <si>
    <t>ab-13--1-1f</t>
  </si>
  <si>
    <t>AB-COM-10.1</t>
  </si>
  <si>
    <t>[3],ab-13--1,Yes</t>
  </si>
  <si>
    <t>[3],ab-13--1,1</t>
  </si>
  <si>
    <t>ab-14</t>
  </si>
  <si>
    <t>AB-COM-11</t>
  </si>
  <si>
    <t>Public Disclosure &amp; Transparency</t>
  </si>
  <si>
    <t>Does the facility communicate publicly on social and labor performance?</t>
  </si>
  <si>
    <t>ab-com-19</t>
  </si>
  <si>
    <t>AB-COM-12</t>
  </si>
  <si>
    <t>Did the facility communication include any of the following? (SELECT all that apply with a "X"):</t>
  </si>
  <si>
    <t>[3],ab-14,Yes</t>
  </si>
  <si>
    <t>[3],ab-14,1</t>
  </si>
  <si>
    <t>ab-14--1-1x</t>
  </si>
  <si>
    <t>AB-COM-12-1</t>
  </si>
  <si>
    <t>Engagement with NGOs and other external stakeholders</t>
  </si>
  <si>
    <t>ab-14--1-2x</t>
  </si>
  <si>
    <t>AB-COM-12-2</t>
  </si>
  <si>
    <t>Social/labor policies and procedures</t>
  </si>
  <si>
    <t>ab-14--1-3x</t>
  </si>
  <si>
    <t>AB-COM-12-3</t>
  </si>
  <si>
    <t>Results of social compliance monitoring</t>
  </si>
  <si>
    <t>ab-14--1-4x</t>
  </si>
  <si>
    <t>AB-COM-12-4</t>
  </si>
  <si>
    <t>Issues identified, actions taken, and results achieved in response to results of social compliance monitoring</t>
  </si>
  <si>
    <t>ab-14--1-5x</t>
  </si>
  <si>
    <t>AB-COM-12-5</t>
  </si>
  <si>
    <t>Indirect supplier list</t>
  </si>
  <si>
    <t>ab-14--1-6x</t>
  </si>
  <si>
    <t>AB-COM-12-6</t>
  </si>
  <si>
    <t xml:space="preserve">Facility/company/group reporting externally on progress against social compliance goals and objectives per Global Reporting Initiative (GRI) requirements </t>
  </si>
  <si>
    <t>Global Reporting Initiative: https://www.globalreporting.org/Pages/default.aspx</t>
  </si>
  <si>
    <t>ab-14--1-7x</t>
  </si>
  <si>
    <t>AB-COM-12-7</t>
  </si>
  <si>
    <t>ab-14--2</t>
  </si>
  <si>
    <t>AB-COM-13</t>
  </si>
  <si>
    <t>Does the facility publish a report (at least every 2 years) regarding its own progress towards social compliance goals and objectives set by the facility?</t>
  </si>
  <si>
    <t>ab-15</t>
  </si>
  <si>
    <t>AB-COM-14</t>
  </si>
  <si>
    <t>Has the facility implemented any other community impact projects that improve the social well being of workers and their families that they would like to share?</t>
  </si>
  <si>
    <t>ab-15-1f</t>
  </si>
  <si>
    <t>AB-COM-14.1</t>
  </si>
  <si>
    <t>[3],ab-15,Yes</t>
  </si>
  <si>
    <t>[3],ab-15,1</t>
  </si>
  <si>
    <t>ab-fac-1</t>
  </si>
  <si>
    <t>AB-FAC-1</t>
  </si>
  <si>
    <t>vd-veri-1</t>
  </si>
  <si>
    <t>VD-VERI-1</t>
  </si>
  <si>
    <t>VERIFICATION/ASSESSMENT DETAILS</t>
  </si>
  <si>
    <t>Verification/Assessment Details</t>
  </si>
  <si>
    <t>Validation Method</t>
  </si>
  <si>
    <t>How was this assessment validated?</t>
  </si>
  <si>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</si>
  <si>
    <t>vd-typevalidation</t>
  </si>
  <si>
    <t>vd-e4</t>
  </si>
  <si>
    <t>VD-VERI-2</t>
  </si>
  <si>
    <t>Verification/Assessment Dates</t>
  </si>
  <si>
    <t>Verification/Assessment Start Date (YYYY-MM-DD): </t>
  </si>
  <si>
    <t>Start Date is the start date of onsite Verifier/Assessor activity. If no onsite activity took place then Start Date is the start date of virtual activity.</t>
  </si>
  <si>
    <t>vd-e5</t>
  </si>
  <si>
    <t>VD-VERI-3</t>
  </si>
  <si>
    <t>Verification/Assessment End Date (YYYY-MM-DD): </t>
  </si>
  <si>
    <t>End Date is the end date of Verifier/Assessor onsite activity. If no onsite activity took place then End Date is the end date of virtual activity.</t>
  </si>
  <si>
    <t>vd-e6</t>
  </si>
  <si>
    <t>VD-VERI-4</t>
  </si>
  <si>
    <t>Verification/Assessment Duration</t>
  </si>
  <si>
    <t>Verification/Assessment Duration:</t>
  </si>
  <si>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</si>
  <si>
    <t>vd-e6-opt</t>
  </si>
  <si>
    <t>vd-e7</t>
  </si>
  <si>
    <t>VD-VERI-4.1</t>
  </si>
  <si>
    <t>If "More than 10 Days", please describe:</t>
  </si>
  <si>
    <t>vd-e6,More than 10 Person Days</t>
  </si>
  <si>
    <t>vd-e6,20</t>
  </si>
  <si>
    <t>vd-e8</t>
  </si>
  <si>
    <t>VD-VERI-5</t>
  </si>
  <si>
    <t>Did the verification/assessment take place over consecutive days?</t>
  </si>
  <si>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</si>
  <si>
    <t>vd-e9</t>
  </si>
  <si>
    <t>VD-VERI-6</t>
  </si>
  <si>
    <t>If no, please describe which days Verifier(s)/Assessor(s) were on site and why the verification did not take place over consecutive days:</t>
  </si>
  <si>
    <t xml:space="preserve">"On site" means physically on site at the facility or virtually on site conducting verification/assessment activity. </t>
  </si>
  <si>
    <t>vd-e8,No</t>
  </si>
  <si>
    <t>vd-e8,2</t>
  </si>
  <si>
    <t>vd-e10</t>
  </si>
  <si>
    <t>VD-VERI-7</t>
  </si>
  <si>
    <t>Verification/Assessment Window</t>
  </si>
  <si>
    <t>Verification/Assessment Window:</t>
  </si>
  <si>
    <t>vd-e10-opt</t>
  </si>
  <si>
    <t>vd-e11</t>
  </si>
  <si>
    <t>VD-VERI-8</t>
  </si>
  <si>
    <t>Verifier/Assessor Information</t>
  </si>
  <si>
    <t>Verifier Body Type:</t>
  </si>
  <si>
    <t>vd-e11-opt</t>
  </si>
  <si>
    <t>vd-e12</t>
  </si>
  <si>
    <t>VD-VERI-9</t>
  </si>
  <si>
    <t>Verifier Body Name/ Country Programme:</t>
  </si>
  <si>
    <t>vd-e13</t>
  </si>
  <si>
    <t>VD-VERI-10</t>
  </si>
  <si>
    <t>Verifier Name(s) (First and Last Name)/ Assessor ID(s):</t>
  </si>
  <si>
    <t>For Assessors: Initials and DOB e.g., AM-09051981</t>
  </si>
  <si>
    <t>vd-veri-2</t>
  </si>
  <si>
    <t>VD-VERI-11</t>
  </si>
  <si>
    <t>APSCA ID</t>
  </si>
  <si>
    <t>Verifier(s) APSCA ID(s)</t>
  </si>
  <si>
    <t xml:space="preserve">Enter phrase "Not Applicable" if the Verifier does not have APSCA (Association of Professional Social Compliance Auditors) Auditor Membership or the APSCA Code forbids you from entering you APSCA ID.
Please enter APSCA designation followed by your APSCA Number. For example: CSCA 12345678 or ASCA 87654321.
Separate with a comma if there is more than one APSCA auditor member. The multiple APSCA Number entries separated by a comma need to be in the same order as the list of Verifiers above. </t>
  </si>
  <si>
    <t>vd-ver-1</t>
  </si>
  <si>
    <t>VD-VERI-12</t>
  </si>
  <si>
    <t>Verification/Assessment Participants</t>
  </si>
  <si>
    <t>Were any interpreters present during verification/assessment?</t>
  </si>
  <si>
    <t xml:space="preserve">If yes, please provide detailed information in the question below about parties involved in verification/assessment activity. </t>
  </si>
  <si>
    <t>vd-ver-2</t>
  </si>
  <si>
    <t>VD-VERI-13</t>
  </si>
  <si>
    <t xml:space="preserve">Identification details (First and Last Name and Organization) of all parties present for verification/assessment activity: 
</t>
  </si>
  <si>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</si>
  <si>
    <t>vd-ver-4</t>
  </si>
  <si>
    <t>VD-VERI-14</t>
  </si>
  <si>
    <t>Exception Requests</t>
  </si>
  <si>
    <t>Were any exception requests granted by the Verification Oversight Organization for this verification?</t>
  </si>
  <si>
    <t xml:space="preserve">Exception requests relate to exceptions to the Verification Protocol that can be requested in advance through the Verification Oversight Organization. </t>
  </si>
  <si>
    <t>vd-ver-5</t>
  </si>
  <si>
    <t>VD-VERI-15</t>
  </si>
  <si>
    <t>vd-ver-4,Yes</t>
  </si>
  <si>
    <t>vd-ver-4,1</t>
  </si>
  <si>
    <t>vd-e14</t>
  </si>
  <si>
    <t>VD-VERI-16</t>
  </si>
  <si>
    <t>Worker Interviews</t>
  </si>
  <si>
    <t>What is the total number of worker interviews conducted?</t>
  </si>
  <si>
    <t>Please provide total number of workers involved in formal worker interviews.</t>
  </si>
  <si>
    <t>vd-e15</t>
  </si>
  <si>
    <t>VD-VERI-17</t>
  </si>
  <si>
    <t>Provide details about number and type of workers interviewed:</t>
  </si>
  <si>
    <t>Details shall include number and gender breakdown for: migrant worker (type, nationality), salaried/ rate by unit workers, agency/ temporary/ contract workers, newly hired worker, worker on probation, pregnant worker, and any other notable worker type.</t>
  </si>
  <si>
    <t>vd-e21</t>
  </si>
  <si>
    <t>VD-VERI-18</t>
  </si>
  <si>
    <t>Verification/Assessment Observations</t>
  </si>
  <si>
    <t>1. Cooperativeness of facility</t>
  </si>
  <si>
    <t>The intent of this observation topic is to understand how cooperative the facility was during the engagement and how involved the management was. For an assessment of facility honesty/ providing honest data, answer the next question. 
At minimum, provide details on: 
Which parties attended the opening and closing meeting?
Did management grant access to all documents/ facility grounds/ workers, photos etc. as required? 
Was facility management attitude positive or negative?
How did the facility react to any negative findings?</t>
  </si>
  <si>
    <t>vd-veri-3</t>
  </si>
  <si>
    <t>VD-VERI-19</t>
  </si>
  <si>
    <t>1.1 Did the facility engage in behavior that impacts process integrity (e.g., incomplete, inconsistent, or falsified documents; action by management to prevent workers from speaking freely; attempted concealment of underage workers; misleading/ lying to Verifier/Assessor about facility operations; or other non-disclosure of accurate data)?</t>
  </si>
  <si>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like double bookkeeping.</t>
  </si>
  <si>
    <t>vd-e22</t>
  </si>
  <si>
    <t>VD-VERI-20</t>
  </si>
  <si>
    <t>2. Strengths of management practices</t>
  </si>
  <si>
    <t>The intent of this observation topic is to understand the strengths of management practices. 
In other words, are there any aspects of the facility's management (i.e. best practices or other social and labor strengths) not covered by the tool?</t>
  </si>
  <si>
    <t>vd-e23</t>
  </si>
  <si>
    <t>VD-VERI-21</t>
  </si>
  <si>
    <t>3. Any other comment</t>
  </si>
  <si>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</si>
  <si>
    <t>vd-e24</t>
  </si>
  <si>
    <t>VD-VERI-22</t>
  </si>
  <si>
    <t>4. Are there any photos you would like to add to the verification that did not directly correspond to a question?</t>
  </si>
  <si>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</si>
  <si>
    <t>end</t>
  </si>
  <si>
    <t>END</t>
  </si>
  <si>
    <t>Row</t>
  </si>
  <si>
    <t>OPTIONNAME</t>
  </si>
  <si>
    <t>DISPLAY</t>
  </si>
  <si>
    <t>INDEX</t>
  </si>
  <si>
    <t>Note/ Business Rule application</t>
  </si>
  <si>
    <t>Only applicable for receiving of BW reports NOT for AHs to submit to GW/ to display to facility/Verifier</t>
  </si>
  <si>
    <t>LANGUAGES</t>
  </si>
  <si>
    <t>X</t>
  </si>
  <si>
    <t>No applicable legal requirements</t>
  </si>
  <si>
    <t>Unable to assess</t>
  </si>
  <si>
    <t>Step 1</t>
  </si>
  <si>
    <t>Step 2</t>
  </si>
  <si>
    <t>Step 3</t>
  </si>
  <si>
    <t>Accurate</t>
  </si>
  <si>
    <t>Updated during Verification</t>
  </si>
  <si>
    <t>Inaccurate - Incorrect</t>
  </si>
  <si>
    <t>Inaccurate - Misunderstanding</t>
  </si>
  <si>
    <t>Not applicable due to special facility circumstances</t>
  </si>
  <si>
    <t>Not visible to facility during SA/JA</t>
  </si>
  <si>
    <t>No longer applicable due to verification</t>
  </si>
  <si>
    <t>Self-assessment (SA) by facility (only)</t>
  </si>
  <si>
    <t>Joint assessment (JA) (facility + external assistance)</t>
  </si>
  <si>
    <t>10 or more</t>
  </si>
  <si>
    <t>9 or more</t>
  </si>
  <si>
    <t>Warehouses are separate buildings</t>
  </si>
  <si>
    <t>Warehouses are within production buildings</t>
  </si>
  <si>
    <t>Warehouses are separate buildings AND within production buildings</t>
  </si>
  <si>
    <t>Yes</t>
  </si>
  <si>
    <t>No</t>
  </si>
  <si>
    <t>Facility did not reply during SA/JA</t>
  </si>
  <si>
    <t>ABVTEX</t>
  </si>
  <si>
    <t>BSCI - Business Social Compliance Initiative</t>
  </si>
  <si>
    <t>ETI - Ethical Trading Initiative</t>
  </si>
  <si>
    <t>FTUSA - Fair Trade USA</t>
  </si>
  <si>
    <t>FLA - Fair Labor Association</t>
  </si>
  <si>
    <t>ICTI - International Council for Toy Industries</t>
  </si>
  <si>
    <t>ILO Better Work - International Labour Organization</t>
  </si>
  <si>
    <t>ISO 9000</t>
  </si>
  <si>
    <t>OEKO-TEX</t>
  </si>
  <si>
    <t>RBA - Responsible Business Alliance (formerly EICC)</t>
  </si>
  <si>
    <t>SMETA - Sedex Members Ethical Trade Audit</t>
  </si>
  <si>
    <t>SA8000 - Social Accountability International</t>
  </si>
  <si>
    <t>WRAP - Worldwide Responsible Accredited Production</t>
  </si>
  <si>
    <t>Afghanistan</t>
  </si>
  <si>
    <t>Albania</t>
  </si>
  <si>
    <t>Algeria</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</si>
  <si>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</si>
  <si>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</si>
  <si>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</si>
  <si>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</si>
  <si>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</si>
  <si>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</si>
  <si>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</si>
  <si>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</si>
  <si>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</si>
  <si>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</si>
  <si>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</si>
  <si>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</si>
  <si>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</si>
  <si>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</si>
  <si>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</si>
  <si>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</si>
  <si>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</si>
  <si>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</si>
  <si>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</si>
  <si>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</si>
  <si>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</si>
  <si>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</si>
  <si>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</si>
  <si>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</si>
  <si>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</si>
  <si>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</si>
  <si>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Cambodia</t>
  </si>
  <si>
    <t>Cameroon</t>
  </si>
  <si>
    <t>Canada</t>
  </si>
  <si>
    <t>Cabo Verde</t>
  </si>
  <si>
    <t>Central African Republic</t>
  </si>
  <si>
    <t>Chad</t>
  </si>
  <si>
    <t>Chile</t>
  </si>
  <si>
    <t>China</t>
  </si>
  <si>
    <t>Colombia</t>
  </si>
  <si>
    <t>Comoros</t>
  </si>
  <si>
    <t>Congo- Democratic Republic of the</t>
  </si>
  <si>
    <t>Congo- Republic of the</t>
  </si>
  <si>
    <t>Costa Rica</t>
  </si>
  <si>
    <t>Cote d'Ivoire</t>
  </si>
  <si>
    <t>Croatia</t>
  </si>
  <si>
    <t>Cuba</t>
  </si>
  <si>
    <t>Curacao</t>
  </si>
  <si>
    <t>Cyprus</t>
  </si>
  <si>
    <t>Czechia</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</si>
  <si>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</si>
  <si>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</si>
  <si>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</si>
  <si>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</si>
  <si>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</si>
  <si>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</si>
  <si>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</si>
  <si>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</si>
  <si>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</si>
  <si>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</si>
  <si>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</si>
  <si>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</si>
  <si>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</si>
  <si>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</si>
  <si>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</si>
  <si>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</si>
  <si>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</si>
  <si>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</si>
  <si>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</si>
  <si>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</si>
  <si>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</si>
  <si>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</si>
  <si>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</si>
  <si>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</si>
  <si>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</si>
  <si>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</si>
  <si>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</si>
  <si>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</si>
  <si>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</si>
  <si>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</si>
  <si>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</si>
  <si>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</si>
  <si>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</si>
  <si>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</si>
  <si>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</si>
  <si>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</si>
  <si>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</si>
  <si>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</si>
  <si>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</si>
  <si>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</si>
  <si>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</si>
  <si>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</si>
  <si>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</si>
  <si>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</si>
  <si>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</si>
  <si>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</si>
  <si>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</si>
  <si>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</si>
  <si>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</si>
  <si>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</si>
  <si>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</si>
  <si>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</si>
  <si>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</si>
  <si>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</si>
  <si>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</si>
  <si>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</si>
  <si>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</si>
  <si>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</si>
  <si>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 SAR China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</si>
  <si>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</si>
  <si>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</si>
  <si>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</si>
  <si>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</si>
  <si>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</si>
  <si>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</si>
  <si>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</si>
  <si>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</si>
  <si>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</si>
  <si>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</si>
  <si>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</si>
  <si>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</si>
  <si>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</si>
  <si>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</si>
  <si>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</si>
  <si>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</si>
  <si>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</si>
  <si>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</si>
  <si>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</si>
  <si>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</si>
  <si>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</si>
  <si>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</si>
  <si>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</si>
  <si>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</si>
  <si>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</si>
  <si>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</si>
  <si>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Macedonia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</si>
  <si>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</si>
  <si>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</si>
  <si>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</si>
  <si>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</si>
  <si>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</si>
  <si>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</si>
  <si>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</si>
  <si>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</si>
  <si>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</si>
  <si>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</si>
  <si>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</si>
  <si>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</si>
  <si>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</si>
  <si>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</si>
  <si>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</si>
  <si>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</si>
  <si>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</si>
  <si>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</si>
  <si>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</si>
  <si>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 xml:space="preserve">Samoa </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</si>
  <si>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</si>
  <si>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</si>
  <si>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</si>
  <si>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</si>
  <si>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</si>
  <si>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</si>
  <si>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</si>
  <si>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</si>
  <si>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</si>
  <si>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</si>
  <si>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</si>
  <si>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</si>
  <si>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</si>
  <si>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</si>
  <si>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</si>
  <si>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</si>
  <si>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</si>
  <si>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</si>
  <si>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</si>
  <si>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Swaziland</t>
  </si>
  <si>
    <t>Sweden</t>
  </si>
  <si>
    <t>Switzerland</t>
  </si>
  <si>
    <t>Syria</t>
  </si>
  <si>
    <t>Taiwan, Province of China</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</si>
  <si>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</si>
  <si>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</si>
  <si>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</si>
  <si>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</si>
  <si>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</si>
  <si>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</si>
  <si>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</si>
  <si>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</si>
  <si>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</si>
  <si>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</si>
  <si>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</si>
  <si>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</si>
  <si>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</si>
  <si>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</si>
  <si>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</si>
  <si>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</si>
  <si>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</si>
  <si>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</si>
  <si>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</si>
  <si>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</si>
  <si>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</si>
  <si>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</si>
  <si>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</si>
  <si>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</si>
  <si>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Abkhazian/ Abkhaz</t>
  </si>
  <si>
    <t>Afar</t>
  </si>
  <si>
    <t>Afrikaans</t>
  </si>
  <si>
    <t>Albanian - Arbëreshë Albanian</t>
  </si>
  <si>
    <t>Albanian - Arvanitika Albanian</t>
  </si>
  <si>
    <t>Albanian - Gheg Albanian</t>
  </si>
  <si>
    <t>Albanian - Tosk Albanian</t>
  </si>
  <si>
    <t>Amharic</t>
  </si>
  <si>
    <t>Arabic - Algerian Arabic</t>
  </si>
  <si>
    <t>Arabic - Algerian Saharan Arabic</t>
  </si>
  <si>
    <t>Arabic - Babalia Creole Arabic</t>
  </si>
  <si>
    <t>Arabic - Baharna Arabic</t>
  </si>
  <si>
    <t>Arabic - Chadian Arabic</t>
  </si>
  <si>
    <t>Arabic - Cypriot Arabic</t>
  </si>
  <si>
    <t>Arabic - Dhofari Arabic</t>
  </si>
  <si>
    <t>Arabic - Eastern Egyptian Bedawi Arabic</t>
  </si>
  <si>
    <t>Arabic - Egyptian Arabic</t>
  </si>
  <si>
    <t>Arabic - Gulf Arabic</t>
  </si>
  <si>
    <t>Arabic - Hadrami Arabic</t>
  </si>
  <si>
    <t>Arabic - Hijazi Arabic</t>
  </si>
  <si>
    <t>Arabic - Libyan Arabic</t>
  </si>
  <si>
    <t>Arabic - Mesopotamian Arabic</t>
  </si>
  <si>
    <t>Arabic - Moroccan Arabic</t>
  </si>
  <si>
    <t>Arabic - Najdi Arabic</t>
  </si>
  <si>
    <t>Arabic - North Levantine Arabic</t>
  </si>
  <si>
    <t>Arabic - North Mesopotamian Arabic</t>
  </si>
  <si>
    <t>Arabic - Omani Arabic</t>
  </si>
  <si>
    <t>Arabic - Saidi Arabic</t>
  </si>
  <si>
    <t>Arabic - Sanaani Arabic</t>
  </si>
  <si>
    <t>Arabic - Shihhi Arabic</t>
  </si>
  <si>
    <t>Arabic - South Levantine Arabic</t>
  </si>
  <si>
    <t>Arabic - Standard Arabic</t>
  </si>
  <si>
    <t>Arabic - Sudanese Arabic</t>
  </si>
  <si>
    <t>Arabic - Sudanese Creole Arabic</t>
  </si>
  <si>
    <t>Arabic - Ta'izzi-Adeni Arabic</t>
  </si>
  <si>
    <t>Arabic - Tajiki Arabic</t>
  </si>
  <si>
    <t>Arabic - Tunisian Arabic</t>
  </si>
  <si>
    <t>Arabic - Uzbeki Arabic</t>
  </si>
  <si>
    <t>Aragonese</t>
  </si>
  <si>
    <t>Armenian</t>
  </si>
  <si>
    <t>Assamese</t>
  </si>
  <si>
    <t>Avaric/ Avar</t>
  </si>
  <si>
    <t>Aymara - Central</t>
  </si>
  <si>
    <t>Aymara - Southern</t>
  </si>
  <si>
    <t>Azerbaijani - North</t>
  </si>
  <si>
    <t>Azerbaijani - South</t>
  </si>
  <si>
    <t>Bambara</t>
  </si>
  <si>
    <t>Bashkir</t>
  </si>
  <si>
    <t>Basque</t>
  </si>
  <si>
    <t>Belarusian</t>
  </si>
  <si>
    <t>Bengali/ Bangla</t>
  </si>
  <si>
    <t>Bihari - Bhojpuri</t>
  </si>
  <si>
    <t>Bihari - Magahi</t>
  </si>
  <si>
    <t>Bihari - Maithili</t>
  </si>
  <si>
    <t>Bislama</t>
  </si>
  <si>
    <t>Bosnian</t>
  </si>
  <si>
    <t>Breton</t>
  </si>
  <si>
    <t>Bulgarian</t>
  </si>
  <si>
    <t>Burmese</t>
  </si>
  <si>
    <t>Catalan/ Valencian</t>
  </si>
  <si>
    <t>Chamorro</t>
  </si>
  <si>
    <t>Chechen</t>
  </si>
  <si>
    <t>Chichewa/ Chewa/ Nyanja</t>
  </si>
  <si>
    <t>Chinese - Gan Chinese</t>
  </si>
  <si>
    <t>Chinese - Hakka Chinese</t>
  </si>
  <si>
    <t>Chinese - Huizhou Chinese</t>
  </si>
  <si>
    <t>Chinese - Jinyu Chinese</t>
  </si>
  <si>
    <t>Chinese - Mandarin Chinese</t>
  </si>
  <si>
    <t>Chinese - Min Bei Chinese</t>
  </si>
  <si>
    <t>Chinese - Min Dong Chinese (Fuzhou dialect)</t>
  </si>
  <si>
    <t>Chinese - Min Nan Chinese</t>
  </si>
  <si>
    <t>Chinese - Min Zhong Chinese</t>
  </si>
  <si>
    <t>Chinese - Pu-Xian Chinese</t>
  </si>
  <si>
    <t>Chinese - Sichuan Yi- Nuosu</t>
  </si>
  <si>
    <t>Chinese - Wu Chinese</t>
  </si>
  <si>
    <t>Chinese - Xiang Chinese</t>
  </si>
  <si>
    <t>Chinese - Yue Chinese</t>
  </si>
  <si>
    <t>Zhuang - Central Hongshuihe Zhuang</t>
  </si>
  <si>
    <t>Zhuang - Dai Zhuang</t>
  </si>
  <si>
    <t>Zhuang - Eastern Hongshuihe Zhuang</t>
  </si>
  <si>
    <t>Zhuang - Guibei Zhuang</t>
  </si>
  <si>
    <t>Zhuang - Guibian Zhuang</t>
  </si>
  <si>
    <t>Zhuang - Lianshan Zhuang</t>
  </si>
  <si>
    <t>Zhuang - Liujiang Zhuang</t>
  </si>
  <si>
    <t>Zhuang - Liuqian Zhuang</t>
  </si>
  <si>
    <t>Zhuang - Minz Zhuang</t>
  </si>
  <si>
    <t>Zhuang - Nong Zhuang</t>
  </si>
  <si>
    <t>Zhuang - Qiubei Zhuang</t>
  </si>
  <si>
    <t>Zhuang - Yang Zhuang</t>
  </si>
  <si>
    <t>Zhuang - Yongbei Zhuang</t>
  </si>
  <si>
    <t>Zhuang - Yongnan Zhuang</t>
  </si>
  <si>
    <t>Zhuang - Youjiang Zhuang</t>
  </si>
  <si>
    <t>Zhuang - Zuojiang Zhuang</t>
  </si>
  <si>
    <t>Chuvash</t>
  </si>
  <si>
    <t>Cornish</t>
  </si>
  <si>
    <t>Corsican</t>
  </si>
  <si>
    <t>Cree - Moose Cree</t>
  </si>
  <si>
    <t>Cree - Northern East Cree</t>
  </si>
  <si>
    <t>Cree - Plains Cree</t>
  </si>
  <si>
    <t>Cree - Southern East Cree</t>
  </si>
  <si>
    <t>Cree - Swampy Cree</t>
  </si>
  <si>
    <t>Cree - Woods Cree</t>
  </si>
  <si>
    <t>Croatian</t>
  </si>
  <si>
    <t>Czech</t>
  </si>
  <si>
    <t>Danish</t>
  </si>
  <si>
    <t>Divehi/ Dhivehi/ Maldivian</t>
  </si>
  <si>
    <t>Dutch/ Flemish</t>
  </si>
  <si>
    <t>Dzongkha</t>
  </si>
  <si>
    <t>English</t>
  </si>
  <si>
    <t>Estonian - Standard Estonian</t>
  </si>
  <si>
    <t>Estonian - Võro</t>
  </si>
  <si>
    <t>Ewe</t>
  </si>
  <si>
    <t>Fanti</t>
  </si>
  <si>
    <t>Faroese</t>
  </si>
  <si>
    <t>Farsi (do not select - see Persian)</t>
  </si>
  <si>
    <t>Fijian</t>
  </si>
  <si>
    <t>Finnish</t>
  </si>
  <si>
    <t>French</t>
  </si>
  <si>
    <t>Frisian/ Western Frisian</t>
  </si>
  <si>
    <t>Fulah - Adamawa Fulfulde</t>
  </si>
  <si>
    <t>Fulah - Bagirmi Fulfulde</t>
  </si>
  <si>
    <t>Fulah - Borgu Fulfulde</t>
  </si>
  <si>
    <t>Fulah - Central-Eastern Niger Fulfulde</t>
  </si>
  <si>
    <t>Fulah - Maasina Fulfulde</t>
  </si>
  <si>
    <t>Fulah - Nigerian Fulfulde</t>
  </si>
  <si>
    <t>Fulah - Pulaar</t>
  </si>
  <si>
    <t>Fulah - Pular</t>
  </si>
  <si>
    <t>Fulah - Western Niger Fulfulde</t>
  </si>
  <si>
    <t>Galician</t>
  </si>
  <si>
    <t>Ganda</t>
  </si>
  <si>
    <t>Georgian</t>
  </si>
  <si>
    <t>German</t>
  </si>
  <si>
    <t>Greek</t>
  </si>
  <si>
    <t>Greenlandic/ Kalaallisut</t>
  </si>
  <si>
    <t>Guarani - Chiripá</t>
  </si>
  <si>
    <t>Guarani - Eastern Bolivian Guaraní</t>
  </si>
  <si>
    <t>Guarani - Mbyá Guaraní</t>
  </si>
  <si>
    <t>Guarani - Paraguayan Guaraní</t>
  </si>
  <si>
    <t>Guarani - Western Bolivian Guaraní</t>
  </si>
  <si>
    <t>Gujarati</t>
  </si>
  <si>
    <t>Haitian/ Haitian Creole</t>
  </si>
  <si>
    <t>Hausa</t>
  </si>
  <si>
    <t>Hebrew</t>
  </si>
  <si>
    <t>Herero</t>
  </si>
  <si>
    <t>Hindi</t>
  </si>
  <si>
    <t>Hiri Motu</t>
  </si>
  <si>
    <t>Hungarian</t>
  </si>
  <si>
    <t>Icelandic</t>
  </si>
  <si>
    <t>Igbo</t>
  </si>
  <si>
    <t>Indonesian (do not select - see Malay - Indonesian)</t>
  </si>
  <si>
    <t>Inuktitut - Eastern Canadian Inuktitut</t>
  </si>
  <si>
    <t>Inuktitut - Inuinnaqtun</t>
  </si>
  <si>
    <t>Inupiaq - North Alaskan Inupiatun</t>
  </si>
  <si>
    <t>Inupiaq - Northwest Alaska Inupiatun</t>
  </si>
  <si>
    <t>Irish</t>
  </si>
  <si>
    <t>Italian</t>
  </si>
  <si>
    <t>Japanese</t>
  </si>
  <si>
    <t>Javanese</t>
  </si>
  <si>
    <t>Kannada</t>
  </si>
  <si>
    <t>Kanuri - Central Kanuri</t>
  </si>
  <si>
    <t>Kanuri - Manga Kanuri</t>
  </si>
  <si>
    <t>Kanuri - Tumari Kanuri</t>
  </si>
  <si>
    <t>Kashmiri</t>
  </si>
  <si>
    <t>Kazakh</t>
  </si>
  <si>
    <t>Khmer/ Cambodian</t>
  </si>
  <si>
    <t>Kikuyu/ Gikuyu</t>
  </si>
  <si>
    <t>Kinyarwanda</t>
  </si>
  <si>
    <t>Kirghiz/ Kyrgyz</t>
  </si>
  <si>
    <t>Komi - Permyak</t>
  </si>
  <si>
    <t>Komi - Zyrian</t>
  </si>
  <si>
    <t>Kongo - Koongo</t>
  </si>
  <si>
    <t>Kongo - Laari</t>
  </si>
  <si>
    <t>Kongo - San Salvador Kongo</t>
  </si>
  <si>
    <t>Korean</t>
  </si>
  <si>
    <t>Kuanyama/ Kwanyama</t>
  </si>
  <si>
    <t>Kurdish - Central Kurdish</t>
  </si>
  <si>
    <t>Kurdish - Northern Kurdish</t>
  </si>
  <si>
    <t>Kurdish - Southern Kurdish</t>
  </si>
  <si>
    <t>Lao</t>
  </si>
  <si>
    <t>Latvian - Latgalian</t>
  </si>
  <si>
    <t>Latvian - Standard Latvian</t>
  </si>
  <si>
    <t>Limburgan/ Limburger/ Limburgish</t>
  </si>
  <si>
    <t>Lingala</t>
  </si>
  <si>
    <t>Lithuanian</t>
  </si>
  <si>
    <t>Luba-Katanga/ Luba-Shaba</t>
  </si>
  <si>
    <t>Luxembourgish/ Letzeburgesch</t>
  </si>
  <si>
    <t>Macedonian</t>
  </si>
  <si>
    <t>Malagasy - Antankarana Malagasy</t>
  </si>
  <si>
    <t>Malagasy - Bara Malagasy</t>
  </si>
  <si>
    <t>Malagasy - Masikoro Malagasy</t>
  </si>
  <si>
    <t>Malagasy - Northern Betsimisaraka Malagasy</t>
  </si>
  <si>
    <t>Malagasy - Plateau Malagasy</t>
  </si>
  <si>
    <t>Malagasy - Sakalava Malagasy</t>
  </si>
  <si>
    <t>Malagasy - Southern Betsimisaraka Malagasy</t>
  </si>
  <si>
    <t>Malagasy - Tandroy-Mahafaly Malagasy</t>
  </si>
  <si>
    <t>Malagasy - Tanosy Malagasy</t>
  </si>
  <si>
    <t>Malagasy - Tesaka Malagasy</t>
  </si>
  <si>
    <t>Malagasy - Tsimihety Malagasy</t>
  </si>
  <si>
    <t>Malay - Bacanese Malay</t>
  </si>
  <si>
    <t>Malay - Bangka</t>
  </si>
  <si>
    <t>Malay - Banjar</t>
  </si>
  <si>
    <t>Malay - Berau Malay</t>
  </si>
  <si>
    <t>Malay - Brunei</t>
  </si>
  <si>
    <t>Malay - Bukit Malay</t>
  </si>
  <si>
    <t>Malay - Central Malay</t>
  </si>
  <si>
    <t>Malay - Cocos Islands Malay</t>
  </si>
  <si>
    <t>Malay - Col</t>
  </si>
  <si>
    <t>Malay - Duano</t>
  </si>
  <si>
    <t>Malay - Haji</t>
  </si>
  <si>
    <t>Malay - Indonesian</t>
  </si>
  <si>
    <t>Malay - Jakun</t>
  </si>
  <si>
    <t>Malay - Jambi Malay</t>
  </si>
  <si>
    <t>Malay - Kaur</t>
  </si>
  <si>
    <t>Malay - Kedah Malay</t>
  </si>
  <si>
    <t>Malay - Kerinci</t>
  </si>
  <si>
    <t>Malay - Kota Bangun Kutai Malay</t>
  </si>
  <si>
    <t>Malay - Kubu</t>
  </si>
  <si>
    <t>Malay - Loncong</t>
  </si>
  <si>
    <t>Malay - Lubu</t>
  </si>
  <si>
    <t>Malay - Malay (individual language)</t>
  </si>
  <si>
    <t>Malay - Manado Malay</t>
  </si>
  <si>
    <t>Malay - Minangkabau</t>
  </si>
  <si>
    <t>Malay - Musi</t>
  </si>
  <si>
    <t>Malay - Negeri Sembilan Malay</t>
  </si>
  <si>
    <t>Malay - North Moluccan Malay</t>
  </si>
  <si>
    <t>Malay - Orang Kanaq</t>
  </si>
  <si>
    <t>Malay - Orang Seletar</t>
  </si>
  <si>
    <t>Malay - Pattani Malay</t>
  </si>
  <si>
    <t>Malay - Pekal</t>
  </si>
  <si>
    <t>Malay - Sabah Malay</t>
  </si>
  <si>
    <t>Malay - Standard Malay</t>
  </si>
  <si>
    <t>Malay - Temuan</t>
  </si>
  <si>
    <t>Malay - Tenggarong Kutai Malay</t>
  </si>
  <si>
    <t>Malay - Urak Lawoi'</t>
  </si>
  <si>
    <t>Malayalam</t>
  </si>
  <si>
    <t>Maltese</t>
  </si>
  <si>
    <t>Manx</t>
  </si>
  <si>
    <t>Maori</t>
  </si>
  <si>
    <t>Marathi</t>
  </si>
  <si>
    <t>Marshallese</t>
  </si>
  <si>
    <t>Mongolian - Halh Mongolian</t>
  </si>
  <si>
    <t>Mongolian - Peripheral Mongolian</t>
  </si>
  <si>
    <t>Nauru/ Nauruan</t>
  </si>
  <si>
    <t>Navajo/ Navaho</t>
  </si>
  <si>
    <t>Ndebele - North</t>
  </si>
  <si>
    <t>Ndebele - South</t>
  </si>
  <si>
    <t>Ndonga</t>
  </si>
  <si>
    <t>Nepali - Dotyali</t>
  </si>
  <si>
    <t>Nepali - Nepali (individual language)</t>
  </si>
  <si>
    <t>Norwegian</t>
  </si>
  <si>
    <t>Norwegian Bokmål</t>
  </si>
  <si>
    <t>Norwegian Nynorsk</t>
  </si>
  <si>
    <t>Occitan</t>
  </si>
  <si>
    <t>Ojibwa - Central Ojibwa</t>
  </si>
  <si>
    <t>Ojibwa - Chippewa</t>
  </si>
  <si>
    <t>Ojibwa - Eastern Ojibwa</t>
  </si>
  <si>
    <t>Ojibwa - Northwestern Ojibwa</t>
  </si>
  <si>
    <t>Ojibwa - Ottawa</t>
  </si>
  <si>
    <t>Ojibwa - Severn Ojibwa</t>
  </si>
  <si>
    <t>Ojibwa - Western Ojibwa</t>
  </si>
  <si>
    <t>Oriya - Sambalpuri</t>
  </si>
  <si>
    <t>Oriya/ Odia</t>
  </si>
  <si>
    <t>Oromo - Borana-Arsi-Guji Oromo</t>
  </si>
  <si>
    <t>Oromo - Eastern Oromo</t>
  </si>
  <si>
    <t>Oromo - Orma</t>
  </si>
  <si>
    <t>Oromo - West Central Oromo</t>
  </si>
  <si>
    <t>Ossetian/ Ossetic</t>
  </si>
  <si>
    <t>Panjabi/ Punjabi</t>
  </si>
  <si>
    <t>Pashto/ Pushto - Central</t>
  </si>
  <si>
    <t>Pashto/ Pushto - Northern</t>
  </si>
  <si>
    <t>Pashto/ Pushto - Southern</t>
  </si>
  <si>
    <t>Persian/ Farsi - Dari Persian</t>
  </si>
  <si>
    <t>Persian/ Farsi - Western Persian</t>
  </si>
  <si>
    <t>Polish</t>
  </si>
  <si>
    <t>Portuguese</t>
  </si>
  <si>
    <t>Quechua - Ambo-Pasco Quechua</t>
  </si>
  <si>
    <t>Quechua - Arequipa-La Unión Quechua</t>
  </si>
  <si>
    <t>Quechua - Ayacucho Quechua</t>
  </si>
  <si>
    <t>Quechua - Cajamarca Quechua</t>
  </si>
  <si>
    <t>Quechua - Cajatambo North Lima Quechua</t>
  </si>
  <si>
    <t>Quechua - Calderón Highland Quichua</t>
  </si>
  <si>
    <t>Quechua - Cañar Highland Quichua</t>
  </si>
  <si>
    <t>Quechua - Chachapoyas Quechua</t>
  </si>
  <si>
    <t>Quechua - Chimborazo Highland Quichua</t>
  </si>
  <si>
    <t>Quechua - Chincha Quechua</t>
  </si>
  <si>
    <t>Quechua - Chiquián Ancash Quechua</t>
  </si>
  <si>
    <t>Quechua - Classical Quechua</t>
  </si>
  <si>
    <t>Quechua - Corongo Ancash Quechua</t>
  </si>
  <si>
    <t>Quechua - Cusco Quechua</t>
  </si>
  <si>
    <t>Quechua - Eastern Apurímac Quechua</t>
  </si>
  <si>
    <t>Quechua - Huallaga Huánuco Quechua</t>
  </si>
  <si>
    <t>Quechua - Huamalíes-Dos de Mayo Huánuco Quechua</t>
  </si>
  <si>
    <t>Quechua - Huaylas Ancash Quechua</t>
  </si>
  <si>
    <t>Quechua - Huaylla Wanca Quechua</t>
  </si>
  <si>
    <t>Quechua - Imbabura Highland Quichua</t>
  </si>
  <si>
    <t>Quechua - Jauja Wanca Quechua</t>
  </si>
  <si>
    <t>Quechua - Lambayeque Quechua</t>
  </si>
  <si>
    <t>Quechua - Loja Highland Quichua</t>
  </si>
  <si>
    <t>Quechua - Margos-Yarowilca-Lauricocha Quechua</t>
  </si>
  <si>
    <t>Quechua - Napo Lowland Quechua</t>
  </si>
  <si>
    <t>Quechua - North Bolivian Quechua</t>
  </si>
  <si>
    <t>Quechua - North Junín Quechua</t>
  </si>
  <si>
    <t>Quechua - Northern Conchucos Ancash Quechua</t>
  </si>
  <si>
    <t>Quechua - Northern Pastaza Quichua</t>
  </si>
  <si>
    <t>Quechua - Pacaraos Quechua</t>
  </si>
  <si>
    <t>Quechua - Panao Huánuco Quechua</t>
  </si>
  <si>
    <t>Quechua - Puno Quechua</t>
  </si>
  <si>
    <t>Quechua - Salasaca Highland Quichua</t>
  </si>
  <si>
    <t>Quechua - San Martín Quechua</t>
  </si>
  <si>
    <t>Quechua - Santa Ana de Tusi Pasco Quechua</t>
  </si>
  <si>
    <t>Quechua - Santiago del Estero Quichua</t>
  </si>
  <si>
    <t>Quechua - Sihuas Ancash Quechua</t>
  </si>
  <si>
    <t>Quechua - South Bolivian Quechua</t>
  </si>
  <si>
    <t>Quechua - Southern Conchucos Ancash Quechua</t>
  </si>
  <si>
    <t>Quechua - Southern Pastaza Quechua</t>
  </si>
  <si>
    <t>Quechua - Tena Lowland Quichua</t>
  </si>
  <si>
    <t>Quechua - Yanahuanca Pasco Quechua</t>
  </si>
  <si>
    <t>Quechua - Yauyos Quechua</t>
  </si>
  <si>
    <t>Romanian/ Moldavian/ Moldovan</t>
  </si>
  <si>
    <t>Romansh</t>
  </si>
  <si>
    <t>Rundi/ Kirundi</t>
  </si>
  <si>
    <t>Russian</t>
  </si>
  <si>
    <t>Sami - Northern</t>
  </si>
  <si>
    <t>Samoan</t>
  </si>
  <si>
    <t>Sango</t>
  </si>
  <si>
    <t>Sardinian - Campidanese Sardinian</t>
  </si>
  <si>
    <t>Sardinian - Gallurese Sardinian</t>
  </si>
  <si>
    <t>Sardinian - Logudorese Sardinian</t>
  </si>
  <si>
    <t>Sardinian - Sassarese Sardinian</t>
  </si>
  <si>
    <t>Scottish Gaelic- Gaelic</t>
  </si>
  <si>
    <t>Serbian</t>
  </si>
  <si>
    <t>Shona</t>
  </si>
  <si>
    <t>Sindhi</t>
  </si>
  <si>
    <t>Sinhala/ Sinhalese</t>
  </si>
  <si>
    <t>Slovak</t>
  </si>
  <si>
    <t>Slovenian/ Slovene</t>
  </si>
  <si>
    <t>Somali</t>
  </si>
  <si>
    <t>Sotho - Southern</t>
  </si>
  <si>
    <t>Spanish- Castilian</t>
  </si>
  <si>
    <t>Sundanese</t>
  </si>
  <si>
    <t>Swahili - Congo Swahili</t>
  </si>
  <si>
    <t>Swahili - Swahili (individual language)</t>
  </si>
  <si>
    <t>Swati/ Swazi</t>
  </si>
  <si>
    <t>Swedish</t>
  </si>
  <si>
    <t>Tagalog</t>
  </si>
  <si>
    <t>Tahitian</t>
  </si>
  <si>
    <t>Tajik</t>
  </si>
  <si>
    <t>Tamil</t>
  </si>
  <si>
    <t>Tatar</t>
  </si>
  <si>
    <t>Telugu</t>
  </si>
  <si>
    <t>Thai</t>
  </si>
  <si>
    <t>Tibetan</t>
  </si>
  <si>
    <t>Tigrinya</t>
  </si>
  <si>
    <t>Tonga/ Tongan</t>
  </si>
  <si>
    <t>Tsonga</t>
  </si>
  <si>
    <t>Tswana</t>
  </si>
  <si>
    <t>Turkish</t>
  </si>
  <si>
    <t>Turkmen</t>
  </si>
  <si>
    <t>Twi</t>
  </si>
  <si>
    <t>Uighur/ Uyghur</t>
  </si>
  <si>
    <t>Ukrainian</t>
  </si>
  <si>
    <t>Urdu</t>
  </si>
  <si>
    <t>Uzbek - Northern</t>
  </si>
  <si>
    <t>Uzbek - Southern</t>
  </si>
  <si>
    <t>Venda</t>
  </si>
  <si>
    <t>Vietnamese</t>
  </si>
  <si>
    <t>Walloon</t>
  </si>
  <si>
    <t>Welsh</t>
  </si>
  <si>
    <t>Wolof</t>
  </si>
  <si>
    <t>Xhosa</t>
  </si>
  <si>
    <t>Yiddish - Eastern</t>
  </si>
  <si>
    <t>Yiddish - Western</t>
  </si>
  <si>
    <t>Yoruba</t>
  </si>
  <si>
    <t>Zulu</t>
  </si>
  <si>
    <t>Unit (piece or pair)</t>
  </si>
  <si>
    <t>Square Yard</t>
  </si>
  <si>
    <t>Meter</t>
  </si>
  <si>
    <t>Kilogram</t>
  </si>
  <si>
    <t>Long term</t>
  </si>
  <si>
    <t>1 Person Day</t>
  </si>
  <si>
    <t>1.5 Person Days</t>
  </si>
  <si>
    <t>2 Person Days</t>
  </si>
  <si>
    <t>2.5 Person Days</t>
  </si>
  <si>
    <t>3 Person Days</t>
  </si>
  <si>
    <t>3.5 Person Days</t>
  </si>
  <si>
    <t>4 Person Days</t>
  </si>
  <si>
    <t>4.5 Person Days</t>
  </si>
  <si>
    <t>5 Person Days</t>
  </si>
  <si>
    <t>5.5 Person Days</t>
  </si>
  <si>
    <t>6 Person Days</t>
  </si>
  <si>
    <t>6.5 Person Days</t>
  </si>
  <si>
    <t>7 Person Days</t>
  </si>
  <si>
    <t>7.5 Person Days</t>
  </si>
  <si>
    <t>8 Person Days</t>
  </si>
  <si>
    <t>8.5 Person Days</t>
  </si>
  <si>
    <t>9 Person Days</t>
  </si>
  <si>
    <t>9.5 Person Days</t>
  </si>
  <si>
    <t>10 Person Days</t>
  </si>
  <si>
    <t>More than 10 Person Days</t>
  </si>
  <si>
    <t>Announced</t>
  </si>
  <si>
    <t>Semi-announced</t>
  </si>
  <si>
    <t>Unannounced</t>
  </si>
  <si>
    <t>2nd Party (Brand/Retailer/Manufacturer/Agent/Licensee)</t>
  </si>
  <si>
    <t>3rd Party (Service Provider)</t>
  </si>
  <si>
    <t>Not a Verifier Body</t>
  </si>
  <si>
    <t>Worker Only</t>
  </si>
  <si>
    <t>Facility and Worker</t>
  </si>
  <si>
    <t>AED</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</si>
  <si>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</si>
  <si>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</si>
  <si>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</si>
  <si>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</si>
  <si>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</si>
  <si>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</si>
  <si>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</si>
  <si>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</si>
  <si>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</si>
  <si>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</si>
  <si>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</si>
  <si>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</si>
  <si>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</si>
  <si>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</si>
  <si>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</si>
  <si>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</si>
  <si>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</si>
  <si>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</si>
  <si>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</si>
  <si>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</si>
  <si>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</si>
  <si>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</si>
  <si>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</si>
  <si>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</si>
  <si>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</si>
  <si>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</si>
  <si>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</si>
  <si>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</si>
  <si>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</si>
  <si>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</si>
  <si>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</si>
  <si>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</si>
  <si>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</si>
  <si>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</si>
  <si>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</si>
  <si>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</si>
  <si>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</si>
  <si>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</si>
  <si>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</si>
  <si>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</si>
  <si>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</si>
  <si>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</si>
  <si>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</si>
  <si>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</si>
  <si>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</si>
  <si>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</si>
  <si>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</si>
  <si>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GGP</t>
  </si>
  <si>
    <t>GHS</t>
  </si>
  <si>
    <t>GIP</t>
  </si>
  <si>
    <t>GMD</t>
  </si>
  <si>
    <t>GNF</t>
  </si>
  <si>
    <t>GTQ</t>
  </si>
  <si>
    <t>GYD</t>
  </si>
  <si>
    <t>HKD</t>
  </si>
  <si>
    <t>HNL</t>
  </si>
  <si>
    <t>HRK</t>
  </si>
  <si>
    <t>HTG</t>
  </si>
  <si>
    <t>HUF</t>
  </si>
  <si>
    <t>IDR</t>
  </si>
  <si>
    <t>ILS</t>
  </si>
  <si>
    <t>IMP</t>
  </si>
  <si>
    <t>INR</t>
  </si>
  <si>
    <t>IQD</t>
  </si>
  <si>
    <t>IRR</t>
  </si>
  <si>
    <t>ISK</t>
  </si>
  <si>
    <t>JEP</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</si>
  <si>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</si>
  <si>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</si>
  <si>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</si>
  <si>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</si>
  <si>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</si>
  <si>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</si>
  <si>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</si>
  <si>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</si>
  <si>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</si>
  <si>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</si>
  <si>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</si>
  <si>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</si>
  <si>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</si>
  <si>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</si>
  <si>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</si>
  <si>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</si>
  <si>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</si>
  <si>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</si>
  <si>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</si>
  <si>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</si>
  <si>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</si>
  <si>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</si>
  <si>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</si>
  <si>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</si>
  <si>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</si>
  <si>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</si>
  <si>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</si>
  <si>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</si>
  <si>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</si>
  <si>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</si>
  <si>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</si>
  <si>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</si>
  <si>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</si>
  <si>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</si>
  <si>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</si>
  <si>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</si>
  <si>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</si>
  <si>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</si>
  <si>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</si>
  <si>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</si>
  <si>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</si>
  <si>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</si>
  <si>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</si>
  <si>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</si>
  <si>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</si>
  <si>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</si>
  <si>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</si>
  <si>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</si>
  <si>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</si>
  <si>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</si>
  <si>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</si>
  <si>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</si>
  <si>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</si>
  <si>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</si>
  <si>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</si>
  <si>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</si>
  <si>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</si>
  <si>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</si>
  <si>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</si>
  <si>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</si>
  <si>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SPL*</t>
  </si>
  <si>
    <t>SRD</t>
  </si>
  <si>
    <t>STN</t>
  </si>
  <si>
    <t>SVC</t>
  </si>
  <si>
    <t>SYP</t>
  </si>
  <si>
    <t>SZL</t>
  </si>
  <si>
    <t>THB</t>
  </si>
  <si>
    <t>TJS</t>
  </si>
  <si>
    <t>TMT</t>
  </si>
  <si>
    <t>TND</t>
  </si>
  <si>
    <t>TOP</t>
  </si>
  <si>
    <t>TRY</t>
  </si>
  <si>
    <t>TTD</t>
  </si>
  <si>
    <t>TVD</t>
  </si>
  <si>
    <t>TWD</t>
  </si>
  <si>
    <t>TZS</t>
  </si>
  <si>
    <t>UAH</t>
  </si>
  <si>
    <t>UGX</t>
  </si>
  <si>
    <t>USD</t>
  </si>
  <si>
    <t>UYU</t>
  </si>
  <si>
    <t>UZS</t>
  </si>
  <si>
    <t>VEF</t>
  </si>
  <si>
    <t>VND</t>
  </si>
  <si>
    <t>VUV</t>
  </si>
  <si>
    <t>WST</t>
  </si>
  <si>
    <t>XAF</t>
  </si>
  <si>
    <t>XCD</t>
  </si>
  <si>
    <t>XDR</t>
  </si>
  <si>
    <t>XOF</t>
  </si>
  <si>
    <t>XPF</t>
  </si>
  <si>
    <t>YER</t>
  </si>
  <si>
    <t>ZAR</t>
  </si>
  <si>
    <t>ZMW</t>
  </si>
  <si>
    <t>ZWD</t>
  </si>
  <si>
    <t>By the Facility</t>
  </si>
  <si>
    <t>By 3rd Party Agents</t>
  </si>
  <si>
    <t>Both</t>
  </si>
  <si>
    <t>Yes- but records are incomplete</t>
  </si>
  <si>
    <t>Within the last 6 months</t>
  </si>
  <si>
    <t>Within the last 12 months</t>
  </si>
  <si>
    <t>Within the last 24 months</t>
  </si>
  <si>
    <t>No. Worker(s) not paid legally required minimum wage (MW)</t>
  </si>
  <si>
    <t>No. Worker(s) not paid contractually-required wage (above MW)</t>
  </si>
  <si>
    <t>No. Worker(s) not paid per CBA (above MW)</t>
  </si>
  <si>
    <t>Yes. Workers wages in line with all applicable legal requirements</t>
  </si>
  <si>
    <t>Grade (1/2/3/4/5/6/7)</t>
  </si>
  <si>
    <t>Skill (skilled/ semi-skilled/ un-skilled)</t>
  </si>
  <si>
    <t>Facility does not have wage grade/levels</t>
  </si>
  <si>
    <t>Verification not required</t>
  </si>
  <si>
    <t>Not applicable. All workers are full-time production workers.</t>
  </si>
  <si>
    <t>No. Not legally required</t>
  </si>
  <si>
    <t>vd-virtual</t>
  </si>
  <si>
    <t>Yes. Some virtual verification activity was conducted.</t>
  </si>
  <si>
    <t>Yes. All verification activity was virtual.</t>
  </si>
  <si>
    <t>SLCP Onsite Verification</t>
  </si>
  <si>
    <t>When this selected, preset for vd-validationmethod = SLCP Onsite Verification; no override</t>
  </si>
  <si>
    <t>SLCP Virtual + Onsite Verification</t>
  </si>
  <si>
    <t>When this selected, no preset for vd-validationmethod; must be actively selected by Verifier</t>
  </si>
  <si>
    <t xml:space="preserve">SLCP Full Virtual Verification </t>
  </si>
  <si>
    <t>When this selected, preset for vd-validationmethod = SLCP Virtual Verification; no override</t>
  </si>
  <si>
    <t>BW Compliance Assessment</t>
  </si>
  <si>
    <t>BW Virtual Compliance Check</t>
  </si>
  <si>
    <t>BW Enterprise Assessment</t>
  </si>
  <si>
    <t>BW High Performing Factory</t>
  </si>
  <si>
    <t>Actively answered by Verifier in case of vd-typevalidation = SLCP Virtual + Onsite Verification; otherwise preset based on "Validation Scope" column AQ Main Survey Actual by Active AH and displayed to Verifer only/ in Verifier Tool only</t>
  </si>
  <si>
    <t>SLCP Virtual Verification</t>
  </si>
  <si>
    <t xml:space="preserve">Self/joint-assessment only </t>
  </si>
  <si>
    <t>Preset for all keys that DO NOT HAVE SLCP Full Virtual Verification it AQ column; no override by Verifier</t>
  </si>
  <si>
    <t xml:space="preserve">This option can also be used by BW, but only SLCP relies on column AO Main Survey Actual. BW can go beyond the AO Main Survey Actual for Self/joint-assessment only. E.g. </t>
  </si>
  <si>
    <t>Yes. SLCP approved Service Provider was used.</t>
  </si>
  <si>
    <t>Yes. Annex in the Facility Guidance was followed.</t>
  </si>
  <si>
    <t>Yes. Other worker engagement activity was implemented.</t>
  </si>
  <si>
    <t>&lt;END&gt;</t>
  </si>
  <si>
    <t>Type Name</t>
  </si>
  <si>
    <t>Used Columns</t>
  </si>
  <si>
    <t>Description of what Main Survey Actual columns are used to inform the Verifier User Template</t>
  </si>
  <si>
    <t>Verification Selection</t>
  </si>
  <si>
    <t>Corrected Response</t>
  </si>
  <si>
    <t>Verification Data</t>
  </si>
  <si>
    <t>Sheet</t>
  </si>
  <si>
    <t xml:space="preserve"> </t>
  </si>
  <si>
    <t>Column</t>
  </si>
  <si>
    <t>Translation</t>
  </si>
  <si>
    <t>Main Survey Actual</t>
  </si>
  <si>
    <t>工厂概况</t>
  </si>
  <si>
    <t>主题说明</t>
  </si>
  <si>
    <t>主题说明：“工厂概况”主题部分旨在了解工厂运营的范围，确定此工具其他部分的哪些问题适用于该特定工厂。此部分的主题包括：  
• Step 选择
• 基本信息 
• 建筑结构
• 员工人口统计
• 国籍
• 语言
• 经营许可证
• 认证
• 生产/运营信息
• 生产/运营分包商
重要事项：
1) 首先作出下面的“Step 选择”。 
2) 然后完成“工厂概况”部分的所有问题。“工厂概况”主题（特别是在“建筑结构”和“员工人口统计”这两块）的某些答案说明您将会在此工具中看到哪些问题。
如果带有自由格式文本答案（在此处回答）的问题不适用于您，请输入“不适用”。 
如果某个问题没有最适合您工厂情况的答案选项，则选择最适宜的或肯定的答案，并利用“工厂意见”议题下的问题提供您的反馈。 
完成整个自我/联合评估后，您还需要完成一个“工厂概况”问题来确保答案准确：FP-BAS-26	自我/联合评估提交日期（年-月-日 YYYY-MM-DD）：
请记住，验证必须在该提交日期后两个月内进行。如果日程安排不允许您及时完成验证，则确保您在经认可的托管平台上完成之前更新此自我/联合评估。</t>
  </si>
  <si>
    <t>Step 选择</t>
  </si>
  <si>
    <t>请选择工厂希望完成哪个工具“Step”。</t>
  </si>
  <si>
    <t>有关每个工具“Step”的信息，请参阅“说明”选项卡。</t>
  </si>
  <si>
    <t>整体完成百分比（基于 Step 选择）：</t>
  </si>
  <si>
    <t>整体完成百分比必须为 95% 才能继续执行 SLCP 流程中的验证。
“整体完成百分比”基于选择的“Step”以及适用您工厂情况的问题范围。</t>
  </si>
  <si>
    <t>准确性指标</t>
  </si>
  <si>
    <t>基本信息</t>
  </si>
  <si>
    <t>工厂</t>
  </si>
  <si>
    <t>工厂名称（按营业执照）：</t>
  </si>
  <si>
    <t>工厂名称是营业热照上与下列地址关联的名称。</t>
  </si>
  <si>
    <t>Facility Name is the name on the business license(s) associated with the address indicated below.</t>
  </si>
  <si>
    <t>工厂街道地址（按营业执照）：</t>
  </si>
  <si>
    <t>指的是营业热照上与工厂名称关联的街道地址。</t>
  </si>
  <si>
    <t>工厂名称（当地语言，按营业执照）：</t>
  </si>
  <si>
    <t>仅在工厂有名称/也有一个非英文的名称时适用。
工厂名称是营业热照上与下列地址关联的名称。</t>
  </si>
  <si>
    <t>工厂地址（当地语言，按营业执照）：</t>
  </si>
  <si>
    <t>仅在工厂有地址/也有一个非英文的地址时适用。
工厂地址是营业热照上与工厂名称关联的地址。</t>
  </si>
  <si>
    <t>Only applicable if your facility has an address/also has an address in a language other than English.
Facility Address is the address on the business license(s) associated with the facility name.</t>
  </si>
  <si>
    <t>工厂所在的国家：</t>
  </si>
  <si>
    <t>工厂所处纬度：</t>
  </si>
  <si>
    <t>工厂联系人姓名：</t>
  </si>
  <si>
    <t>工厂联系人职务：</t>
  </si>
  <si>
    <t>工厂联系人电话号码：</t>
  </si>
  <si>
    <t>上述工厂联系人的直线电话号码。</t>
  </si>
  <si>
    <t>工厂电话号码：</t>
  </si>
  <si>
    <t>工厂的常用电话号码，例如，一般查询用的或与前台员工联系的电话号码。</t>
  </si>
  <si>
    <t>工厂电子邮箱：</t>
  </si>
  <si>
    <t>就一般查询而联系工厂的工厂常规电子邮箱。此类电子邮箱的地址通常是 info@...类型的地址。</t>
  </si>
  <si>
    <t>工时</t>
  </si>
  <si>
    <t>每天正常运营时间：</t>
  </si>
  <si>
    <t>班次数和每个班次运营时间（正常运营）：</t>
  </si>
  <si>
    <t>班次数和每个班次运营时间（旺季运营）：</t>
  </si>
  <si>
    <t>旺季月份</t>
  </si>
  <si>
    <t>旺季运营月份：</t>
  </si>
  <si>
    <t>评估提交</t>
  </si>
  <si>
    <t>提交类型：</t>
  </si>
  <si>
    <t xml:space="preserve">联合评估是在工厂使用外部方完成其自我评估时的评估。
如果是由工厂员工以外的任何其他人完成自我评估，则应视为联合评估。 
如果是由工厂员工以外的任何其他人指导工厂如何回答问题，则应视为联合评估。 
如果工厂未理解问题而寻求某个品牌、买家或其他外部方澄清此问题的意图，则不视为联合评估。
 </t>
  </si>
  <si>
    <t>请说明为此评估提供协助的组织：</t>
  </si>
  <si>
    <t>请输入为此评估提供协助的人员姓名：</t>
  </si>
  <si>
    <t>请输入为此评估提供协助的人员的联系电子邮箱：</t>
  </si>
  <si>
    <t>提交自我/联合评估的工厂联系人姓名：</t>
  </si>
  <si>
    <t>提交自我/联合评估的工厂联系人电子邮箱：</t>
  </si>
  <si>
    <t>自我/联合评估提交日期（年-月-日: YYYY-MM-DD）：</t>
  </si>
  <si>
    <t>建筑结构</t>
  </si>
  <si>
    <t>总计</t>
  </si>
  <si>
    <t>厂内建筑总数：</t>
  </si>
  <si>
    <t>这是与工厂名称和地址相关联的独立建筑的总数，包括生产建筑、仓库、宿舍、行政办公楼和食堂（若分开）等。</t>
  </si>
  <si>
    <t>生产</t>
  </si>
  <si>
    <t>厂内生产建筑数量：</t>
  </si>
  <si>
    <t>生产建筑是指在里面进行任何生产活动的那些建筑。它们也包括在厂内建筑总数中。</t>
  </si>
  <si>
    <t>仓库</t>
  </si>
  <si>
    <t>厂内仓库数量：</t>
  </si>
  <si>
    <t>包括所有仓库（无论是否为独立建筑）。如果仓库为独立建筑，则也必须包含在厂内建筑总数中。</t>
  </si>
  <si>
    <t>仓库是在生产建筑内还是与生产建筑分开？</t>
  </si>
  <si>
    <t>厂内住房</t>
  </si>
  <si>
    <t>厂内宿舍数量：</t>
  </si>
  <si>
    <t xml:space="preserve">包括工厂内的所有宿舍，无论谁住在宿舍以及谁管理宿舍。
</t>
  </si>
  <si>
    <t>厂外住房</t>
  </si>
  <si>
    <t>员工是否住在由工厂管理或控制的厂外住房？</t>
  </si>
  <si>
    <t>厂外住房是指任何类型的住处，包括宿舍和其他居住用建筑、公寓楼、公寓房或房间。仅包括由工厂/雇主直接管理的住处，或者工厂/雇主在合同上对其状况负责的住处。</t>
  </si>
  <si>
    <t>员工是否住在由工厂以外的实体管理的厂外住房？</t>
  </si>
  <si>
    <t>对于此问题，厂外住房应指宿舍式住房，其中多名员工一起安置在不是由工厂而是由其他实体管理的建筑。</t>
  </si>
  <si>
    <t>如果“是”，请提供住房安排的详细信息，至少包括多少名员工住在建筑、谁负责管理建筑，以及工厂与提供住房的实体之间是何关系（例如，工厂是否为员工住房支付费用）：</t>
  </si>
  <si>
    <t>厂内食堂</t>
  </si>
  <si>
    <t>是否有厂内食堂/用餐区？</t>
  </si>
  <si>
    <t>厂内儿童照管</t>
  </si>
  <si>
    <t>是否有厂内儿童照管设施？</t>
  </si>
  <si>
    <t>建筑类型</t>
  </si>
  <si>
    <t>描述任何其他类型的建筑：</t>
  </si>
  <si>
    <t>工厂面积</t>
  </si>
  <si>
    <t>工厂总面积（平方米）- 仅限建筑或者建筑面积：</t>
  </si>
  <si>
    <t>Total Facility Area (m2) - only built premises:</t>
  </si>
  <si>
    <t>附加说明</t>
  </si>
  <si>
    <t>请在此处输入与建筑有关的任何附加说明，包括工厂的每个厂建筑的年龄：</t>
  </si>
  <si>
    <t>工厂所有权</t>
  </si>
  <si>
    <t>工厂是场地的法定所有者：</t>
  </si>
  <si>
    <t>建筑楼层</t>
  </si>
  <si>
    <t>工厂位于多层建筑中：</t>
  </si>
  <si>
    <t>所有楼层数：</t>
  </si>
  <si>
    <t>自最初建造以来添加的楼层：</t>
  </si>
  <si>
    <t>共用建筑</t>
  </si>
  <si>
    <t>建筑与其他工厂/企业共用：</t>
  </si>
  <si>
    <t>住宅</t>
  </si>
  <si>
    <t>住宅用建筑已被改建为工厂：</t>
  </si>
  <si>
    <t>居住设施位于任何工厂建筑内：</t>
  </si>
  <si>
    <t>居住设施包括，例如，一人或多人居住的公寓、宿舍或房间等。如果此类居住设施位于工厂建筑内/与工厂建筑位于同一屋檐下，请回答“是”。</t>
  </si>
  <si>
    <t>员工人口统计</t>
  </si>
  <si>
    <t>员工</t>
  </si>
  <si>
    <t>注意：以下数字应代表截至自我/联合评估在经认可的托管平台上完成之日的员工人数。</t>
  </si>
  <si>
    <t>员工总数：</t>
  </si>
  <si>
    <t>员工是指处理工厂产品或直接参与工厂运营的人员。他们是非主管人员，也就是说，没有人向他们报告。工厂包括那些参与商品生产的人，以及参与产品相关运营（如配送）的人。“员工”的例子包括裁切工、缝纫工、质量控制人员、包装工等（所有有助于生产产品的员工）、锅炉工、机械师（机器维修人员）以及将产品装到卡车上的工人。
员工的数量并不是相互排斥的，也就是说，一名员工可以包含在多次员工人数计数中。例如，同时属于“全职”和“移民”的员工应包含在这两类员工人数计数中。</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</si>
  <si>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</si>
  <si>
    <t>员工总数反映了正常劳动力的多大比例？</t>
  </si>
  <si>
    <t>输入一个反映该比例的整数。例如，输入 80 就表示 80%。
上述员工总数是指自我/联合评估时的员工人数（验证员可在评估时更新此员工总数）。此员工总数是否反映 100% 的正常活跃劳动力？或者，由于淡季、订单减少或其他情况，劳动力出现临时减少？如果上述员工总数反映了 100% 的正常活跃劳动力，则输入 100。如果比这少，则输入一个介于 1 和 100 之间的数字。</t>
  </si>
  <si>
    <t>男员工人数：</t>
  </si>
  <si>
    <t>员工是指处理工厂产品或直接参与工厂运营的人员。他们是非主管人员，也就是说，没有人向他们报告。</t>
  </si>
  <si>
    <t>全职员工人数：</t>
  </si>
  <si>
    <t>男性全职员工人数：</t>
  </si>
  <si>
    <t>兼职员工人数：</t>
  </si>
  <si>
    <t>男性兼职员工人数：</t>
  </si>
  <si>
    <t>长期员工人数：</t>
  </si>
  <si>
    <t>长期员工是指以无固定期限/无限期/长期方式雇用的员工。</t>
  </si>
  <si>
    <t>男性长期员工人数：</t>
  </si>
  <si>
    <t>临时员工人数：</t>
  </si>
  <si>
    <t>临时员工是指在特定期限内雇用的员工，或者雇用来完成有时限的特定任务或项目。不包括散工（指偶尔、间歇性工作且受雇特定几小时、几天或几周的员工）。</t>
  </si>
  <si>
    <t>男性临时员工人数：</t>
  </si>
  <si>
    <t>中介工/劳务工人数：</t>
  </si>
  <si>
    <t>员工是指处理工厂产品或直接参与工厂运营的人员。他们是非主管人员，也就是说，没有人向他们报告。 
劳务工由中介机构签约，即不与工厂签订雇佣合同。 
此问题旨在识别由中介机构签约的员工。</t>
  </si>
  <si>
    <t>男性中介工/劳务工人数：</t>
  </si>
  <si>
    <t>员工是指处理工厂产品或直接参与工厂运营的人员。他们是非主管人员，也就是说，没有人向他们报告。
此问题旨在识别由中介机构签约的员工，而不是与该工厂签订直接雇佣合同的员工。</t>
  </si>
  <si>
    <t>列出所有提供中介工/工同工的组织的名称：</t>
  </si>
  <si>
    <t>不属于生产流程一部分的劳务工人数：</t>
  </si>
  <si>
    <t>“不属于生产流程一部分的劳务工”是指不处理工厂产品或直接参与工厂运营且由中介机构签约（即不与工厂签订雇佣合同）的人员。 
例如，在工厂的受雇于第三方从事安保、维护、清洁等工作的员工。</t>
  </si>
  <si>
    <t>列出所有提供劳务工（不属于生产流程的一部分）的组织的名称，以及每个组织提供的服务（如安保或清洁服务）：</t>
  </si>
  <si>
    <t>外籍劳工人数：</t>
  </si>
  <si>
    <t>外籍劳工是指从原居住国移居到另一个国家工作的人，即原居住国不是工厂所在国家的人。 
员工是指处理工厂产品或直接参与工厂运营的人员。他们是非主管人员，也就是说，没有人向他们报告。例如，该数字不包括直属主管。员工不包括行政管理人员或分包的员工。</t>
  </si>
  <si>
    <t>男性外籍劳工人数：</t>
  </si>
  <si>
    <t>外籍劳工是指从原居住国移居到另一个国家工作的人，即原居住国不是工厂所在国家的人。 
不包括难民身份或持难民签证的员工，此类员工将单独介绍，不在此叙述。
员工是指处理工厂产品或直接参与工厂运营的人员。他们是非主管人员，也就是说，没有人向他们报告。例如，该数字不包括直属主管。员工不包括行政管理人员或分包的员工。</t>
  </si>
  <si>
    <t>外地员工人数：</t>
  </si>
  <si>
    <t>国内移民是指从故乡移居到同一个国家另一个城镇工作的人，即故乡不是工厂所在城镇的人。</t>
  </si>
  <si>
    <t>Domestic migrants are persons who moved from their hometown for work in another town located in the same country, i.e., persons whose hometown is not the town where the facility is located.</t>
  </si>
  <si>
    <t>男性外地员工人数：</t>
  </si>
  <si>
    <t>计件工人数：</t>
  </si>
  <si>
    <t>计件男员工人数：</t>
  </si>
  <si>
    <t>试用期员工人数：</t>
  </si>
  <si>
    <t>试用期男员工人数：</t>
  </si>
  <si>
    <t>散工人数：</t>
  </si>
  <si>
    <t>散工是指偶尔、间歇性工作且受雇特定几小时、几天或几周的员工。他们通常无资格享有与普通员工相同的雇佣条款和条件（例如，他们通常不享受病假或节日休假）。</t>
  </si>
  <si>
    <t>男性散工人数：</t>
  </si>
  <si>
    <t>18 岁以下员工人数：</t>
  </si>
  <si>
    <t>Number of workers under the age of 18:</t>
  </si>
  <si>
    <t>18 岁以下男员工人数：</t>
  </si>
  <si>
    <t>Number of male workers under the age of 18:</t>
  </si>
  <si>
    <t>属见习生、学徒或实习生的员工人数：</t>
  </si>
  <si>
    <t>学徒是指在一段时间内，个人（学徒工）从对某一行业或手艺有娴熟技能的人那里获得该特定行业或手艺的深入在职培训。政府推动的学徒项目（如适用）包括在这一范围内。 
学徒与见习项目之间最显著的区别往往是所涉及的期限。学徒期往往较长（如数年），而见习期则较短（如数月）。 
见习项目是指在一段时间内，向员工提供在工作或活动中熟练操作所需的知识和/或技能。这些项目可能适用于新员工、非熟练工或想提升技能的现有员工。试用期将另外介绍，不应在此处记录。
实习项目是指工厂在有限的时间内提供的工作体验，通常是为有兴趣加入某个专业（指工作领域）的人或已经加入某个专业但尚处于起步阶段的人安排的。 
某些情况下，实习是与学校挂钩的项目，实习生可根据该项目获得学校的学分。
相关立法对此类工作安排可能有具体的定义。若存在法律定义，则应遵循这些定义来确定自己的回答。</t>
  </si>
  <si>
    <t>属见习生、学徒或实习生的男员工人数：</t>
  </si>
  <si>
    <t>孕期/哺乳期员工人数：</t>
  </si>
  <si>
    <t>目前休产假的员工人数：</t>
  </si>
  <si>
    <t xml:space="preserve">“目前”是指结束且提交自我/联合评估时。 </t>
  </si>
  <si>
    <t>产假后重返工作岗位的员工人数：</t>
  </si>
  <si>
    <t xml:space="preserve">关于时间范围，请参考您的自我/联合评估提交/结束日期前 12 个月。 </t>
  </si>
  <si>
    <t>残疾员工人数：</t>
  </si>
  <si>
    <t>残疾人是指由于公认的身体或精神障碍，其获得、保持和发展适当职业的前景大大降低的个人。</t>
  </si>
  <si>
    <t>A disabled person is an individual whose prospects of securing, retaining and advancing in suitable employment are substantially reduced as a result of a duly recognized physical or mental impairment.</t>
  </si>
  <si>
    <t>残疾男员工人数：</t>
  </si>
  <si>
    <t>难民身份/持难民签证的员工人数：</t>
  </si>
  <si>
    <t>难民身份/持难民签证的男员工人数：</t>
  </si>
  <si>
    <t>将工作带回家或只在家工作的员工人数：</t>
  </si>
  <si>
    <t>包括在家做一些工作又在工厂做一些工作的员工，以及从不在工厂工作但在家里（在其选择的除工作场所以外的其他场地）为工厂工作的员工。</t>
  </si>
  <si>
    <t>将工作带回家或只在家工作的男员工人数：</t>
  </si>
  <si>
    <t>请描述在家进行的工艺类型（如刺绣）：</t>
  </si>
  <si>
    <t>主管</t>
  </si>
  <si>
    <t>主管人数：</t>
  </si>
  <si>
    <t>主管是指领导或监督他人、在生产车间（而不是在办公室）工作的人，例如线长、组长和部门主管，但不包括经理。</t>
  </si>
  <si>
    <t>男主管人数：</t>
  </si>
  <si>
    <t>外籍移民主管人数：</t>
  </si>
  <si>
    <t>外籍劳工是指从原居住国移居到另一个国家工作的人，即原居住国不是工厂所在国家的人。 
主管是指领导或监督他人、在生产车间（而不是在办公室）工作的人，例如线长、组长和部门主管，但不包括经理。</t>
  </si>
  <si>
    <t>男性外籍移民主管人数：</t>
  </si>
  <si>
    <t>政府项目</t>
  </si>
  <si>
    <t>工厂是否接受来自政府推动的或政府资助的项目的员工？</t>
  </si>
  <si>
    <t xml:space="preserve">例子包括政府发起的或资助的学徒项目、教育项目或监狱劳工。 </t>
  </si>
  <si>
    <t>请描述工厂参与的政府推动的或政府发起的项目：</t>
  </si>
  <si>
    <t>国籍</t>
  </si>
  <si>
    <t>工厂的员工和主管代表了多少个国籍？</t>
  </si>
  <si>
    <t>此问题涉及员工和主管，包括本地员工/主管的国籍以及外籍劳工的国籍。</t>
  </si>
  <si>
    <t>国籍 1</t>
  </si>
  <si>
    <t>请指出在工厂的员工和主管中占最大比例的国籍（无论是本地还是外国）。</t>
  </si>
  <si>
    <t>员工大致比例</t>
  </si>
  <si>
    <t>主管大致比例</t>
  </si>
  <si>
    <t>国籍 2</t>
  </si>
  <si>
    <t>请指出在工厂的员工和主管中占第二大比例的国籍（无论是本地还是外国）。</t>
  </si>
  <si>
    <t>国籍 3</t>
  </si>
  <si>
    <t>请指出在工厂的员工和主管中占第三大比例的国籍（无论是本地还是外国）。</t>
  </si>
  <si>
    <t>国籍 4</t>
  </si>
  <si>
    <t>请指出在工厂的员工和主管中占第四大比例的国籍（无论是本地还是外国）。</t>
  </si>
  <si>
    <t>请在此处列出任何其他国籍以及员工和主管的大致比例：</t>
  </si>
  <si>
    <t>员工是指处理工厂产品或直接参与工厂运营的人员。他们是非主管人员，也就是说，没有人向他们报告。
主管是指领导或监督他人、在生产车间（而不是在办公室）工作的人，例如线长、组长和部门主管，但不包括经理。</t>
  </si>
  <si>
    <t>语言</t>
  </si>
  <si>
    <t xml:space="preserve">主管和管理层必须说几种语言才能与所有员工有效地沟通？ </t>
  </si>
  <si>
    <t>此问题涉及员工和主管，包括本地员工和主管使用的语言，以及外国或外地员工使用的语言。 
应考虑员工和主管在工作时彼此交流所用的所有语言。这意味着您需要确定主管和管理层必须说几种语言才能与所有员工有效地交流。
员工是指处理工厂产品或直接参与工厂运营的人员。他们是非主管人员，也就是说，没有人向他们报告。
主管是指领导或监督他人、在生产车间（而不是在办公室）工作的人，例如线长、组长和部门主管，但不包括经理。</t>
  </si>
  <si>
    <t>在工厂说的主要语言：</t>
  </si>
  <si>
    <t>请指出在工厂的员工和主管中最常用的语言（无论是本地还是外国）。</t>
  </si>
  <si>
    <t>请提供能用在工厂说的主要语言交流的员工大致比例：</t>
  </si>
  <si>
    <t>这应当是员工中能够说并能理解该语言的大致比例。他们可能也会说其他语言。
员工是指处理工厂产品或直接参与工厂运营的人员。他们是非主管人员，也就是说，没有人向他们报告。</t>
  </si>
  <si>
    <t xml:space="preserve">请提供能用在工厂说的主要语言交流的主管大致比例：
 </t>
  </si>
  <si>
    <t>这应是主管中能够说并能理解该语言的大致比例。他们可能也会说其他语言。
主管是指领导或监督他人、在生产车间（而不是在办公室）工作的人，例如线长、组长和部门主管，但不包括经理。</t>
  </si>
  <si>
    <t>工厂第二常用语言：</t>
  </si>
  <si>
    <t>请指出在工厂的员工和主管中第二常用的语言（无论是本地还是外国）。</t>
  </si>
  <si>
    <t>请提供能用该语言交流的员工大致比例：</t>
  </si>
  <si>
    <t>请提供能用该语言交流的主管大致比例：</t>
  </si>
  <si>
    <t>工厂第三常用语言：</t>
  </si>
  <si>
    <t>请指出在工厂的员工和主管中第三常用的语言（无论是本地还是外国）。</t>
  </si>
  <si>
    <t>工厂管理层说的主要语言：</t>
  </si>
  <si>
    <t>经营许可证</t>
  </si>
  <si>
    <t>经营许可证/注册信息可用且最新：</t>
  </si>
  <si>
    <t>经营许可证/注册号：</t>
  </si>
  <si>
    <t>认证</t>
  </si>
  <si>
    <t>社会责任审核和认证</t>
  </si>
  <si>
    <t>进行过多少次社会责任审核？</t>
  </si>
  <si>
    <t xml:space="preserve">社会责任审核（或评估）是指任何形式的社会/劳动/CSR/道德审核。无论审核是由第三方机构还是由某个品牌/客户执行。它不包括内部/工厂执行的审核。
请记住应用评估期的时间范围。 </t>
  </si>
  <si>
    <t>工厂参加了多少次仍然有效的独立认证/标准审核？</t>
  </si>
  <si>
    <t>“独立认证/标准审核”是指由第三方机构执行的审核。此类审核通常会产生证明书或某种形式的正式审核报告。审核可能在 12 多个月前已进行，但认证仍然有效。请在处注明当前有效认证或标准审批的次数。</t>
  </si>
  <si>
    <t>请提供仍然有效的独立认证/标准审核的信息：</t>
  </si>
  <si>
    <t>认证/标准审核 1</t>
  </si>
  <si>
    <t>类型</t>
  </si>
  <si>
    <t>如果“其他”，请说明：</t>
  </si>
  <si>
    <t>首次审核日期（年-月-日: YYYY-MM-DD）</t>
  </si>
  <si>
    <t>为了参加独立认证/标准审核，工厂可能已经接受了多次审核才获得认证或批准。请列出与此特定认证/标准有关的首次审核日期。</t>
  </si>
  <si>
    <t xml:space="preserve">上次审核日期（年-月-日: YYYY-MM-DD） </t>
  </si>
  <si>
    <t>为了参加独立认证/标准审核，工厂可能已经接受了多次审核才获得认证或批准。请列出与此特定认证/标准有关的最后一次审核日期。</t>
  </si>
  <si>
    <t>审核公司</t>
  </si>
  <si>
    <t>如果首次和最后一次审核适用且不同的服务提供商执行了审核，则可以是两家不同的审核公司。</t>
  </si>
  <si>
    <t>Can be two different audit firms if first and last audit are applicable and different service providers performed them.</t>
  </si>
  <si>
    <t>审核结果（若适用）</t>
  </si>
  <si>
    <t>证书编号（若适用）</t>
  </si>
  <si>
    <t>认证/标准审核 2</t>
  </si>
  <si>
    <t>上次审核日期（年-月-日: YYYY-MM-DD）</t>
  </si>
  <si>
    <t>认证/标准审核 3</t>
  </si>
  <si>
    <t>认证/标准审核 4</t>
  </si>
  <si>
    <t>认证/标准审核 5</t>
  </si>
  <si>
    <t>认证/标准审核 6</t>
  </si>
  <si>
    <t>生产/运营资料</t>
  </si>
  <si>
    <t>行业部门</t>
  </si>
  <si>
    <t>选择所有适用选项，用“X”标记：</t>
  </si>
  <si>
    <t>服装</t>
  </si>
  <si>
    <t>鞋类</t>
  </si>
  <si>
    <t>家纺</t>
  </si>
  <si>
    <t>包括床单、桌布、毛巾、布餐巾及类似产品</t>
  </si>
  <si>
    <t>配饰</t>
  </si>
  <si>
    <t>包括手袋、珠宝手饰、腰带、头饰/帽子及类似产品</t>
  </si>
  <si>
    <t>家具</t>
  </si>
  <si>
    <t>耐用品</t>
  </si>
  <si>
    <t>Hard Goods</t>
  </si>
  <si>
    <t>包括自行车、帐篷、背包、行李、电子产品、制冷装置、登山装备、船艇，以及金属、塑料或木材制成的其他设备</t>
  </si>
  <si>
    <t>食品和饮料</t>
  </si>
  <si>
    <t>个人护理和美容产品</t>
  </si>
  <si>
    <t>其他</t>
  </si>
  <si>
    <t>工厂类型</t>
  </si>
  <si>
    <t>缝纫或最终产品组装</t>
  </si>
  <si>
    <t>鞋类/皮革制品</t>
  </si>
  <si>
    <t>印刷或染色</t>
  </si>
  <si>
    <t>材料供应商</t>
  </si>
  <si>
    <t>修剪</t>
  </si>
  <si>
    <t>化学</t>
  </si>
  <si>
    <t>包装</t>
  </si>
  <si>
    <t>工厂工艺</t>
  </si>
  <si>
    <t>工厂的工艺中是否包含喷砂处理？</t>
  </si>
  <si>
    <t>注意：下面的“工厂工艺”将有条件的出现，具体取决于对上面“工厂类型”的回答。</t>
  </si>
  <si>
    <t>铸造</t>
  </si>
  <si>
    <t>裁切</t>
  </si>
  <si>
    <t>压花</t>
  </si>
  <si>
    <t>涂底料</t>
  </si>
  <si>
    <t>热压/加热和冷却</t>
  </si>
  <si>
    <t>贴标</t>
  </si>
  <si>
    <t>套帮</t>
  </si>
  <si>
    <t>模塑</t>
  </si>
  <si>
    <t>无缝</t>
  </si>
  <si>
    <t>粘合</t>
  </si>
  <si>
    <t>缝盘</t>
  </si>
  <si>
    <t>缝纫</t>
  </si>
  <si>
    <t>杂物应用</t>
  </si>
  <si>
    <t>洗水</t>
  </si>
  <si>
    <t>焊接</t>
  </si>
  <si>
    <t>印刷</t>
  </si>
  <si>
    <t>刺绣</t>
  </si>
  <si>
    <t>皮革鞣制 - 湿操作</t>
  </si>
  <si>
    <t>皮革鞣制 - 涂饰</t>
  </si>
  <si>
    <t>喷涂</t>
  </si>
  <si>
    <t>钣金</t>
  </si>
  <si>
    <t>层压</t>
  </si>
  <si>
    <t>鞋面制作（包括缝制）</t>
  </si>
  <si>
    <t>底加工</t>
  </si>
  <si>
    <t>整理</t>
  </si>
  <si>
    <t>染色</t>
  </si>
  <si>
    <t>升华</t>
  </si>
  <si>
    <t>湿法印花</t>
  </si>
  <si>
    <t>丝网印花</t>
  </si>
  <si>
    <t>滚筒印花</t>
  </si>
  <si>
    <t>挤出</t>
  </si>
  <si>
    <t>保温：动物（羽绒）加工</t>
  </si>
  <si>
    <t>保温：无纺布加工</t>
  </si>
  <si>
    <t>编织</t>
  </si>
  <si>
    <t>混合（EVA/橡胶/打底剂/胶水）</t>
  </si>
  <si>
    <t>粘接</t>
  </si>
  <si>
    <t>纺纱</t>
  </si>
  <si>
    <t xml:space="preserve">鞣制（鞣制前准备或复鞣） </t>
  </si>
  <si>
    <t xml:space="preserve">Tanning (beam house or retannage) </t>
  </si>
  <si>
    <t>硫化</t>
  </si>
  <si>
    <t>织造</t>
  </si>
  <si>
    <t>层压/涂覆</t>
  </si>
  <si>
    <t>非织造</t>
  </si>
  <si>
    <t>原料储存/仓储</t>
  </si>
  <si>
    <t>化学合成</t>
  </si>
  <si>
    <t>标准化/化学整理</t>
  </si>
  <si>
    <t>混合/配制</t>
  </si>
  <si>
    <t>废弃物处理/管理</t>
  </si>
  <si>
    <t>成品仓储/储存</t>
  </si>
  <si>
    <t>运输</t>
  </si>
  <si>
    <t>转化原料（来料纸板或塑料树脂）</t>
  </si>
  <si>
    <t>冲切（如纸箱）</t>
  </si>
  <si>
    <t>组装（如瓦楞纸板）</t>
  </si>
  <si>
    <t>模制（塑料）</t>
  </si>
  <si>
    <t>组装</t>
  </si>
  <si>
    <t>冲切</t>
  </si>
  <si>
    <t>打包</t>
  </si>
  <si>
    <t>数量</t>
  </si>
  <si>
    <t>工厂月产量（计量单位）：</t>
  </si>
  <si>
    <t>实际生产的数量/实际实现的产出</t>
  </si>
  <si>
    <t>工厂月产量（数字值）：</t>
  </si>
  <si>
    <t>产能</t>
  </si>
  <si>
    <t>工厂月产能（计量单位）：</t>
  </si>
  <si>
    <t>工厂能够实现最大生产水平/产出水平的能力</t>
  </si>
  <si>
    <t>工厂月产能（数字值）：</t>
  </si>
  <si>
    <t>请描述月产能的计算方法（例如，您是根据基本工作时间计算还是包括了加班时间）：</t>
  </si>
  <si>
    <t>规划</t>
  </si>
  <si>
    <t>工厂的生产/运营计划采用什么形式？</t>
  </si>
  <si>
    <t>工厂对生产周期的定义是什么？</t>
  </si>
  <si>
    <t xml:space="preserve">请以叙述形式描述您对生产周期的定义。与生产周期相关的实际数字在下一个问题中输入。此问题侧重于解释您的工厂如何看待生产周期。一般来说，生产周期是指一个流程在工厂从开始到结束的时间量。为回答此问题，您应围绕涉及开始和结束的流程提供详细信息。 </t>
  </si>
  <si>
    <t>工厂的最长生产周期（以周为计量单位）是多少？</t>
  </si>
  <si>
    <t>工厂在过去 12 个月内是否有任何紧急订单？</t>
  </si>
  <si>
    <t>如果“是”，请说明：</t>
  </si>
  <si>
    <t>生产/运营所用分包商</t>
  </si>
  <si>
    <t>分包商</t>
  </si>
  <si>
    <t>工厂是否使用分包商完成全部或部分生产流程？</t>
  </si>
  <si>
    <t xml:space="preserve">分包商是指不属于工厂的一部分但由工厂用来完成其全部或部分生产流程的实体或个人。分包商不是招工者/劳务代理、服务提供者（例如维护、清洁、安保、食堂员工）或材料供应商。 </t>
  </si>
  <si>
    <t>如果“是”，有多少分包商？</t>
  </si>
  <si>
    <t>附加说明：如果您对工厂使用/不使用分包商有其他意见，请在此处告知：</t>
  </si>
  <si>
    <t>分包商 1</t>
  </si>
  <si>
    <t>名称</t>
  </si>
  <si>
    <t>如果工厂使用超过 6 个分包商，请按收入列出前 6 个。</t>
  </si>
  <si>
    <t>地址</t>
  </si>
  <si>
    <t>联系人姓名</t>
  </si>
  <si>
    <t>联系号码</t>
  </si>
  <si>
    <t>电子邮箱</t>
  </si>
  <si>
    <t>分包工艺的类型：</t>
  </si>
  <si>
    <t>分包商 2</t>
  </si>
  <si>
    <t>分包商 3</t>
  </si>
  <si>
    <t>分包商 4</t>
  </si>
  <si>
    <t>分包商 5</t>
  </si>
  <si>
    <t>分包商 6</t>
  </si>
  <si>
    <t>工厂意见</t>
  </si>
  <si>
    <t>请描述对此部分所列问题的任何疑惑或困难：</t>
  </si>
  <si>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</si>
  <si>
    <t>招聘雇用</t>
  </si>
  <si>
    <t>主题说明：“招聘雇用”主题部分旨在了解工厂在雇佣初期的社会劳工实践。“招聘”流程旨在选择最适合雇佣的候选人。“雇用”流程是让新员工进入组织的方式。此部分的社会劳工主题包括：  
• 童工
• 学徒/见习/实习项目
• 强迫劳动
• 招聘实践
• 歧视
• 雇佣实践
• 家庭工
• 工厂意见</t>
  </si>
  <si>
    <t>童工</t>
  </si>
  <si>
    <t>议题说明</t>
  </si>
  <si>
    <t xml:space="preserve"> 国际劳工标准合规指南概要：童工是指剥夺儿童的童年、潜力和尊严，对儿童身心发展有害的工作。它指的是在身心、社会或道德方面对儿童有危险和有害的工作，并通过以下方式干扰其学业：剥夺他们上学的机会；迫使他们过早离开学校；或要求他们一边上学一边从事过长时间和繁重的工作。它最极端的形式是，儿童参与非法活动，或从事使他们遭受身体、性或心理虐待的工作。然而，并非所有由儿童从事的工作均被归类为应予消除的童工。不影响儿童健康和个人发展或不影响学业的工作可能具有建设性。这包括在家帮助父母做家务、帮助做家庭生意或在课余时间挣零花钱等活动。儿童从事的工作是否构成童工取决于儿童的年龄、工作类型和工作时间，以及工作对儿童健康、发展和接受教育的影响。除了确定工厂场所是否有童工外，还应监测员工带回家工作的可能性。如果工作在工厂场所以外进行，则确定工作是否由未成年家庭成员进行。
适用的法律标准包括：规定童工基线标准的 ILO 核心公约，即 1973 年 C138《最低年龄公约》和 1999 年 C182《消除最恶劣形式的童工劳动公约》；国内有效的其他公约；适用的立法；集体谈判协议以及雇佣合同中超出法律要求的规定 
其他相关 ILO 文件：1973 年 R146《最低年龄建议书》；1999 年 R190《消除最恶劣形式的童工劳动建议书》</t>
  </si>
  <si>
    <t>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underage family members are doing it.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</si>
  <si>
    <t>年龄记录</t>
  </si>
  <si>
    <t>工厂在雇用员工前是否验证最低年龄要求？</t>
  </si>
  <si>
    <t>此问题旨在了解，工厂是否已建立用于验证员工在雇用日期前已达到法定工作年龄的可靠制度，以及该制度是否在实施。 
如果制定了用以检查年龄要求的可靠制度且正在实施，请回答“是”。如果没有建立此制度和/或此制度未在实施，请回答“否”。</t>
  </si>
  <si>
    <t>如果“是”，请说明查看了哪些法律文件或其他年龄证明来核实最低年龄要求，以及是否保留了相关副本：</t>
  </si>
  <si>
    <t>最低年龄</t>
  </si>
  <si>
    <t>工厂中最年轻的员工的年龄是多大？</t>
  </si>
  <si>
    <t>此问题旨在了解工厂未成年工的年龄。 
例如，如果工厂中未成年工 17 岁，则应选择回答“17”。</t>
  </si>
  <si>
    <t>是否有任何员工低于法定最低就业年龄？</t>
  </si>
  <si>
    <t>此问题旨在了解，工厂中任何员工目前是否低于工厂运营所在国适用的法定最低工作年龄。
此问题适用于所有员工，包括学徒、见习生、实习生等。
请在回答此问题前先参阅适用的法律要求。</t>
  </si>
  <si>
    <t>低于适用法定最低工作年龄的女性有多少？</t>
  </si>
  <si>
    <t>低于适用法定最低工作年龄的男性有多少？</t>
  </si>
  <si>
    <t>补救</t>
  </si>
  <si>
    <t>如果发现有童工（低于法定最低工作年龄的儿童）在工厂内工作，工厂是否有适当的补救制度？</t>
  </si>
  <si>
    <t>“童工”是指低于最低法定工作年龄的人士。此问题旨在了解是否建立了某种补救制度（或计划），以应对在工厂发现“童工”的情形。 
补救计划可以包括用以“补救”童工情形的即时措施和长期措施，（即联系儿童的父母/亲戚接送、支付回家旅费、支付教育费用、对人力资源 (HR) 工作人员进行年龄验证再培训等）。</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</si>
  <si>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</si>
  <si>
    <t>如果“是”，请说明现有的儿童补救制度：</t>
  </si>
  <si>
    <t>历史性童工</t>
  </si>
  <si>
    <t>记录是否表明任何员工在被雇用时低于法定最低工作年龄？</t>
  </si>
  <si>
    <t>此问题旨在了解，目前在工厂工作的任何员工在被雇用时是否低于法定最低工作年龄。 
例如，如果员工目前达到或超过法定工作年龄，但他/她的文件显示雇用日期是在他/她达到法定工作年龄之前，则这便是历史性童工，应回答“是”。 
此问题适用于所有员工，包括学徒、见习生、实习生等。
请在回答此问题前先参阅适用的法律要求。</t>
  </si>
  <si>
    <t>18 岁以下员工</t>
  </si>
  <si>
    <t>工厂是否保存着工厂中 18 岁以下的员工的家长同意书？</t>
  </si>
  <si>
    <t>此问题旨在了解工厂是否保存了家长同意书。 
家长同意书是指父母的许可。
保存是指工厂对家长同意书的原件或复印件保留存档。有记录是指书面形式或某些其他永久形式，以供日后参考。</t>
  </si>
  <si>
    <t>工厂保存允许 18 岁以下员工在工厂工作的家长同意书的做法是否符合法律要求？</t>
  </si>
  <si>
    <t>例如：
如果根据法律要求保存了同意书，请回答“是”。 
如果未保存（必需的）同意书，或者以不符合法律要求的方式保存了同意书，请回答“否”。
请在回答此问题前先参阅适用的法律要求。 
如果没有任何适用的法律要求，请回答“无适用的法律要求”。</t>
  </si>
  <si>
    <t>工厂是否按照法律要求保存所有 18 岁以下员工的名单/登记表？</t>
  </si>
  <si>
    <t>“登记表”是指记录 18 岁以下员工姓名、年龄或出生日期的名单。 
请在回答此问题前先参阅适用的法律要求。 
如果没有任何适用的法律要求，请回答“无适用的法律要求”。</t>
  </si>
  <si>
    <t>工厂是否按照法律要求向政府部门提供 18 岁以下员工的名单/登记表？</t>
  </si>
  <si>
    <t>此问题旨在了解，工厂是否按要求向政府部门提供 18 岁以下员工的登记表/名单。 
请在回答此问题前先参阅适用的法律要求。 
如果没有任何适用的法律要求，请回答“无适用的法律要求”。</t>
  </si>
  <si>
    <t>工厂是否为所有 18 岁以下的员工安排健康检查？</t>
  </si>
  <si>
    <t>此问题旨在了解工厂（无论法律如何规定）是否为所有未成年工安排健康检查，以确保工作的实际需求不会影响未成年工的身心发展。
“健康检查”（或“医疗检查”）是指由医疗专业人员进行的检查。
“安排”是指工厂代表员工安排健康检查。</t>
  </si>
  <si>
    <t>如果“是”，健康检查是否在入职前安排的？</t>
  </si>
  <si>
    <t>工厂为所有 18 岁以下的员工安排健康检查是否符合法律要求？</t>
  </si>
  <si>
    <t>例如：
如果健康检查是按照法律要求安排的，请回答“是”。 
如果未安排（必需的）健康检查，或者以不符合要求的方式安排健康检查，请回答“否”。
请在回答此问题前先参阅适用的法律要求。 
如果没有任何适用的法律要求，请回答“无适用的法律要求”。</t>
  </si>
  <si>
    <t>工厂是否为 18 岁以下的员工提供特殊的健康安全培训（与正常的成人培训分开）？</t>
  </si>
  <si>
    <t>此问题旨在了解工厂（无论法律如何规定）是否为未成年工安排特殊的健康安全培训。 
“特殊的健康安全培训”是指为未成年工提供的培训，与正常的成人培训分开。它涵盖这样一种理念，即未成年工、职场新人接受有关健康安全事项的专业指导。</t>
  </si>
  <si>
    <t>工厂为 18 岁以下的员工提供特殊的健康安全培训（与正常的成人培训分开）的做法是否符合法律要求？</t>
  </si>
  <si>
    <t>例如： 
如果专业的健康安全培训是按照法律要求安排的，请回答“是”。 
如果未提供（必需的）培训，或者以不符合要求的方式提供培训，请回答“否”。
请在回答此问题前先参阅适用的法律要求。 
如果没有任何适用的法律要求，请回答“无适用的法律要求”。</t>
  </si>
  <si>
    <t>工厂对 18 岁以下的员工是否有特殊保护性限制？</t>
  </si>
  <si>
    <t>此问题旨在了解工厂（无论法律如何规定）是否有对未成年工的特殊保护性限制。
例如，工厂可能对工厂内未成年工的岗位类型或轮班/时间有所限制。</t>
  </si>
  <si>
    <t>如果“是”，请说明实行的保护性限制的类型：</t>
  </si>
  <si>
    <t>对 18 岁以下员工的保护性限制是否符合法律要求？</t>
  </si>
  <si>
    <t>例如： 
如果有法律要求的保护性限制，请回答“是”。 
如果没有（必需的）保护性限制，或者有限制但不符合要求，请选择“否”。
请在回答此问题前先参阅适用的法律要求。 
如果没有任何适用的法律要求，请回答“无适用的法律要求”。</t>
  </si>
  <si>
    <t>工厂是否单独监测所有 18 岁以下员工的工作时间？</t>
  </si>
  <si>
    <t>此问题旨在了解工厂（无论法律如何规定）是否分别监测未成年工和成年工的工作时间。 
“监测”是指审查/检查工作时间以确保符合法律（或其他）要求的过程。</t>
  </si>
  <si>
    <t>危险工作及其他最恶劣的形式</t>
  </si>
  <si>
    <t>以下哪项工作由 18 岁以下员工执行（选择所有适用选项，用“X”标记）</t>
  </si>
  <si>
    <t>危险环境下的工作和/或违反法律标准的危险性工作</t>
  </si>
  <si>
    <t>此问题适用于所有员工，包括学徒、见习生、实习生等。 
危险工作是指可能危害 18 岁以下员工身心健康、安全或道德的任何工作。
构成危险工作的工作活动类型通常由国家法律界定。不过，《消除最恶劣形式的童工劳动建议书》（第 190 号）建议应考虑以下事项：
 • 使儿童遭受身体、心理或性虐待的工作；
 • 在地下、水下、有危险的高处或狭窄空间中的工作；
 • 使用危险机械、设备和工具的工作，或者涉及人工处理或运输重物的工作；
 • 在不健康的环境中的工作，例如，存在化学品或危险烟气、高温、灼伤或受伤风险、噪音或振动水平高的环境；或者
 • 长时间工作，在夜间工作，或儿童不能离开雇主场所的工作。（长时间工作和在夜间工作将另外介绍） 
请在回答此问题前先参阅适用的法律要求。</t>
  </si>
  <si>
    <t>请说明男女员工都从事的危险工作类型（若不同）：</t>
  </si>
  <si>
    <t>cl-4--12-2x</t>
  </si>
  <si>
    <t>上学时间工作</t>
  </si>
  <si>
    <t>Work During School Hours</t>
  </si>
  <si>
    <t>“上学时间工作”是指 18 岁以下的员工本应在学校接受教育时所从事的任何工作。
什么时间被视为“上学时间”取决于当地和国家的法律要求。
请在回答此问题前先参阅适用的法律要求。</t>
  </si>
  <si>
    <t>"Work During School Hours" refers to any work that is performed while workers under age 18 should be in school receiving an education.
What hours are considered as "school hours" depend on local and national legal requirements.
Consult applicable legal requirements before answering this question.</t>
  </si>
  <si>
    <t>cl-4--12-2f</t>
  </si>
  <si>
    <t>请说明男女员工在上学时间都从事的工作类型（若不同）：</t>
  </si>
  <si>
    <t>Please describe the type of work performed during school hours by both female and by male workers (if different):</t>
  </si>
  <si>
    <t>夜间工作</t>
  </si>
  <si>
    <t>此问题适用于所有 18 岁以下的员工，包括学徒、见习生、实习生等。
“夜间工作”是指在夜间从事的工作（或班次）。 
“夜间工作”实际上开始（和结束）的时间取决于国家法律要求。 
请在回答此问题前先参阅适用的法律要求。</t>
  </si>
  <si>
    <t>请说明男女员工都从事的夜间工作类型及工作时数（若不同）：</t>
  </si>
  <si>
    <t>工作时间超过法律所允许的时间</t>
  </si>
  <si>
    <t>此问题适用于所有 18 岁以下的员工，包括学徒、见习生、实习生等。 
适用的法律标准应规定什么构成 18 岁以下员工的可接受工作时间。请在回答此问题前先参阅适用的法律要求。
如果 18 岁以下员工的工作时间超过法律所允许的时间，请选择此项。如果对 18 岁以下员工的工作时间没有适用的法律限制，若 18 岁以下员工的工作时间超过对正常工作时间的限制（即加班），请选择此项。</t>
  </si>
  <si>
    <t>请说明男女员工违反法律标准所从事工作的时间和类型（若不同）：</t>
  </si>
  <si>
    <t>以上都不是</t>
  </si>
  <si>
    <t>是否发生过强迫劳动、卖淫、色情表演或涉及 18 岁以下员工的非法活动，或使他们遭受身体、心理或性虐待的工作？</t>
  </si>
  <si>
    <t>任何情况下，无论国家法律如何，此类无条件的最恶劣形式童工劳动均是被禁止的。无条件的最恶劣形式童工劳动如下：强迫劳动；卖淫；色情表演；非法活动（例如，制毒和贩毒以及非法携带或使用枪支或其他武器）。
事件适用于在工作过程中、与工作有关的或因工作引起的工作场所暴力和骚扰：
(a) 在工作场所，包括属工作地点的公共和私人空间；
(b) 在支付员工报酬、员工休息或用餐、使用卫生设施、清洗和换衣设施的地方；
(c) 在工作相关的出差、旅行、培训、活动或社交活动期间；
(d) 通过工作相关的沟通，包括信息通信技术实现的那些沟通；
(e) 在雇主提供的住处；以及
(f) 通勤上下班时。</t>
  </si>
  <si>
    <t>其他法律要求</t>
  </si>
  <si>
    <t>工厂的做法是否不符合其他地方未涵盖的有关童工的任何法律要求？</t>
  </si>
  <si>
    <t>请参阅适用的法律要求。
如果没有任何适用的法律要求，请回答“无适用的法律要求”。</t>
  </si>
  <si>
    <t>学徒/见习/实习项目</t>
  </si>
  <si>
    <t>工厂是否提供/参与任何学徒/见习/实习项目？</t>
  </si>
  <si>
    <t>学徒是指在一段时间内，个人（学徒工）从对某一行业或手艺有娴熟技能的人那里获得该特定行业或手艺的深入在职培训。政府推动的学徒项目（如适用）包括在这一范围内。 
学徒与见习项目之间最显著的区别往往是所涉及的期限。学徒期往往较长（如数年），而见习期则较短（如数月）。 
见习项目是指在一段时间内，寻求在工作或活动中熟练操作所需的知识和/或技能。这些项目可能适用于新员工、非熟练工或想提升技能的现有员工。
试用期将另外介绍，不应在此处记录。
实习项目是指工厂在有限的时间内提供的工作体验。通常是为有兴趣加入某个专业（指工作领域）的人或已经加入某个专业但尚处于起步阶段的人安排的。某些情况下，实习是与学校挂钩的项目，实习生可根据该项目获得学校的学分。
相关立法对此类工作安排可能有具体的定义。若存在法律定义，则应遵循这些定义来确定自己的回答。</t>
  </si>
  <si>
    <t>工厂提供/参与了以下哪些学徒/见习/实习项目？（选择所有适用选项，用“X”标记）</t>
  </si>
  <si>
    <t>学徒项目</t>
  </si>
  <si>
    <t>“学徒”是指在一段时间内，个人（学徒工）从对某一行业或手艺有娴熟技能的人那里获得该特定行业或手艺的深入在职培训。政府推动的学徒项目（如适用）包括在这一范围内。 
“学徒”与“见习项目”之间最显著的区别在于所涉及的期限。 
学徒期往往较长（如数年），而见习期则较短（如数月）。</t>
  </si>
  <si>
    <t>请描述您的学徒项目：</t>
  </si>
  <si>
    <t>见习项目</t>
  </si>
  <si>
    <t>“见习项目”是指在一段时间内，向员工提供在工作或活动中熟练操作所需的知识和/或技能。这些项目可能适用于新员工、非熟练工或想提升技能的现有员工。  试用期将另外介绍，不应在此处记录。
“学徒”与“见习项目”之间最显著的区别在于所涉及的期限。 
学徒期往往较长（如数年），而见习期则较短（如数月）。</t>
  </si>
  <si>
    <t>请描述您的习见项目：</t>
  </si>
  <si>
    <t>实习项目</t>
  </si>
  <si>
    <t>“实习项目”是指工厂在有限的时间内提供的工作体验。 
通常是为有兴趣加入某个专业（指工作领域）的人或已经加入某个专业但尚处于起步阶段的人安排的。 
某些情况下，实习是与学校挂钩的项目，实习生可根据该项目获得学校的学分。</t>
  </si>
  <si>
    <t>请描述您的实见项目：</t>
  </si>
  <si>
    <t>工厂将员工视为学徒/实习生/见习生的最长时间（以天为单位）？</t>
  </si>
  <si>
    <t>此问题旨在了解员工被视为学徒/实习生/见习生的最长时间（以天为单位）。如果学徒、实习生、见习生之间的最长时间不同，则输入最高值。 
例如，如果工厂限定实习时间不超过 90 天，则输入“90”作为回答。</t>
  </si>
  <si>
    <t>学徒/见习/实习生是否可以在工厂选择与其学习领域（或技能/行业）相关的职位？</t>
  </si>
  <si>
    <t>此问题旨在了解学徒/实习生/见习生是否可以在工厂选择与其学习领域（或技能/行业）相关的职位。
例如，如果工厂要求金融专业的实习生在精加工车间的生产线上工作，请回答“否”。</t>
  </si>
  <si>
    <t>工厂的学徒/培训/实习项目是否符合所有法律要求？</t>
  </si>
  <si>
    <t>此问题旨在涵盖任何适用的法律要求，以确定有关学徒工、习见生、实习生的合同、培训和相关要求。试用期将另外介绍，不应在此处记录。
如果学徒工、习见生、实习生未达到最低年龄要求，则在问题下记录：“是否有任何员工低于法定最低就业年龄？”。
如果学徒、见习生等在加班期间或在夜间工作/培训，或者工作或培训的时间超过法律允许的时间，则在此问题的适当项目下记录“以下哪项工作由 18 岁以下员工执行（选择所有适用选项，用“X”标记）”。
请在回答此问题前先参阅适用的法律要求。 
如果没有任何适用的法律要求，请回答“无适用的法律要求”。 
例如，如果学徒工的雇佣/合同期限/时间长短不符合法律要求，请回答“否”。</t>
  </si>
  <si>
    <t>强迫劳动</t>
  </si>
  <si>
    <t xml:space="preserve"> 国际劳工标准合规指南概要：强迫劳动是指在惩罚的威胁下非自愿从事的任何工作。强迫劳动违反了自由工作和自由选择工作的基本人权。 
除了劳动之外，还必须有两个要素，即指所有类型的工作、服务和就业，无论是正式的还是非正式的，不分行业或部门。  劳动不包括义务教育或强制性职业培训，但与就业有关的必要培训可视为劳动。 
1) 第一个要素是劳动者必须是受到惩罚的威胁。寻找雇主方的胁迫行为（例如，为控制、操纵、欺骗某人的意愿或凌驾于其上而采取的行动）。但请记住，对于弱势的劳动者来说，导致强迫劳动的胁迫可能相对较少。例如，移民、怀孕或少数民族劳动者常常较脆弱，因此可能更容易遭受强迫劳动。实施或威胁要实施的惩罚的一些可能示例包括：
• 殴打、酷刑或性侵犯；
• 限制行动自由，例如禁止劳动者离开工作场所或住所；
• 经济处罚，例如使劳动者背负无法处理的债务，或延迟支付工资以使劳动者继续工作；
• 向当局（警方、移民局等）举报劳动者；
• 驱逐出境，例如在非正常身份移民的情况下；
• 拒绝劳动者查阅其个人文件；
• 解雇或被排除在未来就业之外；
• 被排除在社区和社会生活之外；
• 拒绝提供食物、住所或其他必需品；
• 转移到更恶劣的工作条件下，以及
• 取消权利或特权。  
强迫是强迫劳动的一个标志，无论它是在基本工时还是在加班期间发生。让劳动者服从胁迫符合点下列出的以下强制策略是强迫劳动的一个标志，即使这些策略仅用于强迫劳动者加班。在一些有限的情况下，当通过经济胁迫强制劳动者加班时，也会出现强迫劳动。强迫劳动和加班符合点处理这些情况。 
2) 强迫劳动的第二个要素是劳动者未自愿接受工作。劳动者必须自由地同意接受该工作，并且必须始终能自由辞去工作和离开工作场所。判断工作是否出于自愿通常涉及了解：  
• 劳动者的脆弱性，以及 
• 使劳动难以选择不工作的外部和直接压力，例如不支付工资或拒绝劳动者查阅自己的身份证明文件。  
适用的法律标准包括：规定强迫劳动基线标准的 ILO 核心公约，即 1930 年 C29《强迫劳动公约》（及议定书）和 1957 年 C105《废止强迫劳动公约》；国内有效的其他公约；适用的立法；集体谈判协议以及雇佣合同中超出法律要求的规定 
其他相关 ILO 文件：1997 年 C181《私人就业机构公约》和 1919 年 C1《工作时间 （工业）公约》</t>
  </si>
  <si>
    <t>招聘实践</t>
  </si>
  <si>
    <t>押金</t>
  </si>
  <si>
    <t>雇用时是否要求员工缴纳任何押金？</t>
  </si>
  <si>
    <t xml:space="preserve">押金包括在原住国和/或接收国索取的押金。
如果员工被告知返还押金的条件，并且押金在员工满足这些条件后确实被退还，则合理数额的押金不构成强迫劳动。如果需要缴纳工作服押金，则应告知员工如果他们选择离职，押金将在归还工作服后退还给他们。 </t>
  </si>
  <si>
    <t>押金是否符合法律要求？</t>
  </si>
  <si>
    <t>请在回答此问题前先参阅适用的法律要求。 
如果没有任何适用的法律要求，请回答“无适用的法律要求”。 
如果押金符合法律要求，请回答“是”。 
如果押金（即数额或物品类型）不符合法律要求，请回答“否”。</t>
  </si>
  <si>
    <t>招工机构</t>
  </si>
  <si>
    <t>招工机构/劳务中介机构是否负责为工厂招聘员工？</t>
  </si>
  <si>
    <t>此问题的目的是确定是否有（工厂除外的）其他实体参与了员工招聘。劳工招聘人员充当就业中介的角色，包括参与了任一招聘环节的人员。劳务中介雇用工人并将他们交由工厂安排。</t>
  </si>
  <si>
    <t>外籍劳工</t>
  </si>
  <si>
    <t>工厂的外籍劳工招聘流程是否符合适用的法律要求？</t>
  </si>
  <si>
    <t>请在回答此问题前先参阅适用的法律要求。 
如果没有任何适用的法律要求，请回答“无适用的法律要求”。 
例如，法律要求可能涉及私人招聘机构的许可授权、工作许可证、员工的旅行和居住证件等。</t>
  </si>
  <si>
    <t>招聘费</t>
  </si>
  <si>
    <t>谁负责支付招聘费和相关费用，员工还是工厂？</t>
  </si>
  <si>
    <t>“招聘费”或“相关费用”一词是指在招聘过程中为让员工获得就业或安置而发生的任何手续费或费用，无论其要求支付或收集的方式、时间或地点如何。 
注意：如果全部或部分招聘费由招聘代理支付，请将其视为由工厂最终支付的费用。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</si>
  <si>
    <t>下列哪些招聘费或相关费用是员工支付的？（选择所有适用选项，用“X”标记）</t>
  </si>
  <si>
    <t>此问题旨在了解工厂要支付哪些招聘费和相关费用。 
“招聘费”或“相关费用”一词是指在招聘过程中为让员工获得就业或安置而发生的任何手续费或费用，无论其要求支付或收集的方式、时间或地点如何。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</si>
  <si>
    <t>技能和资格考试</t>
  </si>
  <si>
    <t>指验证员工语言能力、技能和资格水平的费用，以及取得特定地点的文凭、证书或执照的费用。</t>
  </si>
  <si>
    <t>医疗费用</t>
  </si>
  <si>
    <t>指对医疗检查、检测或接种疫苗的付款。</t>
  </si>
  <si>
    <t>培训和指导</t>
  </si>
  <si>
    <t>指必要培训的费用，包括厂内职前指导以及新招员工的离职前或到岗后指导。</t>
  </si>
  <si>
    <t>行政管理费用</t>
  </si>
  <si>
    <t>指完仅为完成招聘流程而所需的申请费和服务费。这些费用可能包括为准备、获得或合法化员工雇佣合同、身份证明文件、护照、签证、背景调查、安检和出境许可、银行业务、工作和居住许可证而进行的代表和服务的费用。</t>
  </si>
  <si>
    <t>差旅和食宿</t>
  </si>
  <si>
    <t>招聘过程中国内或跨国旅行、住宿和生活所发生的费用，包括培训、访谈、领事委任、搬迁和返回/或遣返。</t>
  </si>
  <si>
    <t>设备费用</t>
  </si>
  <si>
    <t>指安全有效地执行所分派工作所需的工具、工作服、安全装置及其他设备的费用。</t>
  </si>
  <si>
    <t>保险费用</t>
  </si>
  <si>
    <t>指保障员工生命、健康和安全的费用，包括参加移民福利基金的费用。</t>
  </si>
  <si>
    <t>是否向员工偿付已支付的招聘费及相关费用？</t>
  </si>
  <si>
    <t>此问题旨在了解，工厂或任何其他方是否向员工偿付他们在招聘过程中可能已经支付的招聘费和相关费用。 
例如，如果员工最初自行支付从其原居住国到工厂所在国的旅行费用，但工厂在员工到达后偿付此费用，则回答“是”。</t>
  </si>
  <si>
    <t>如果“是”，请提供以下信息：
• 招聘费的类型
• 偿付的金额（比例）
• 偿付者（工厂或其他方）
• 偿付时间</t>
  </si>
  <si>
    <t>员工支付的招聘费及相关费用是否符合法律要求？</t>
  </si>
  <si>
    <t>请在回答此问题前先参阅适用的法律要求。 
如果没有任何适用的法律要求，请回答“无适用的法律要求”。 
如果工厂支付任何招聘费或相关费用，则此问题旨在了解这些费用是否符合法律要求（即费用金额或类型等）。
如果 (i) 员工在招聘费和相关费用方面有未偿债务，并且 (ii) 雇主利用债务胁迫员工或操纵债务，并且 (iii) 员工因债务而不能自由辞职，则将此情况记录在“欠工厂和/或第三方债务的员工是否可以自由离职？”这个问题之下。
如果员工在招聘雇用期间任何阶段未支付任何招聘费及相关费用，则回答“不适用”。如果员工必须先支付招聘费或相关费用才能获得偿付，则考虑这是否符合法律要求。</t>
  </si>
  <si>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</si>
  <si>
    <t>监狱劳动</t>
  </si>
  <si>
    <t>工厂是否使用监狱劳动？</t>
  </si>
  <si>
    <t>监狱劳动是指囚犯/被监禁者从事的劳动。</t>
  </si>
  <si>
    <t>工厂是否允许以下任何有关监狱劳动的做法？（选择所有适用选项，用“X”标记）</t>
  </si>
  <si>
    <t>监狱劳工自愿同意工作。</t>
  </si>
  <si>
    <t>此问题旨在了解监狱劳工是否自愿同意工作。 
例如，如果监狱劳工在服刑期间/刑期不愿工作，则不应选择此选项。</t>
  </si>
  <si>
    <t>工厂对待监狱劳工和非监狱员工的方式相似（例如工资、工作时间、健康安全等工作条件）。</t>
  </si>
  <si>
    <t>此问题旨在了解员工的工作条件是否与非监狱员工相似。
例如对于同类型的工作，如果监狱劳工的工资是非监狱员工工资的一半 (50%)，则不应选择此选项。</t>
  </si>
  <si>
    <t>公共管理机构执行相关监督和控制</t>
  </si>
  <si>
    <t>此问题旨在了解是否会监督监狱劳工代表工厂从事的工作。 
例如，如果有来自国家机构的经过培训和认证的狱警监督监狱劳工，则可以选择此选项。</t>
  </si>
  <si>
    <t>The intent of this question is to understand there is supervision in place for work performed by prison laborers on behalf of the facility. 
For example, if trained and certified prison guards from a state authority supervise prison laborers, this option would be selected.</t>
  </si>
  <si>
    <t>政府安排的强迫劳动</t>
  </si>
  <si>
    <t>工厂是否需要放行员工参加政府强制劳动？</t>
  </si>
  <si>
    <t>此问题旨在了解，工厂是否放行员工参加政府强制劳动或国家强制劳动。 
“政府强制劳动”是指能为政府和相关企业带来收入的强制性劳动，如国内棉花采收或外国政府承包劳务。不包括兵役、紧急情况下的工作和小规模公共服务。</t>
  </si>
  <si>
    <t>如果“是”，请说明需要放行员工的时间段和情况：</t>
  </si>
  <si>
    <t>歧视</t>
  </si>
  <si>
    <t xml:space="preserve"> 国际劳工标准合规指南概要：歧视包括导致不平等待遇的基于种族、肤色、性别、宗教信仰、政治见解、民族血统或社会出身的任何区分。国家法律可能列有其他歧视理由，例如残疾、艾滋病状况、年龄和性取向。歧视可能是直接的，也可能是间接的，而且不一定是有意的。间接歧视是指表面上中立的做法，但实际上会导致对具有某些特征的人的不平等对待。由于特定工作的固有要求而有必要进行区分时，允许进行区分，尽管这种例外情况很少见。另外，如果保护某些类别员工的措施在国际劳动公约和建议书中有规定，例如生育保护，则这些措施是可接受的。在旨在帮助需要特殊保护的群体的国家法律中，也可能允许进行区分，例如在雇用时为妇女提供优惠待遇以补救过去歧视影响的法律。
适用的法律标准包括：规定歧视基线标准的 ILO 核心公约，即 1951 年 C100《同工同酬公约》和 1958 年 C111《消除就业和职业歧视公约》；国内有效的其他公约；适用的立法；集体谈判协议以及雇佣合同中超出法律要求的规定 
其他相关 ILO 文件：1951 年 R90《同工同酬建议书》；1958 年 R111《消除就业和职业歧视建议书》；1981 年 C156《有家庭责任的工人公约》；1981 年 R165《有家庭责任的工人建议书》</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</si>
  <si>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</si>
  <si>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招聘</t>
  </si>
  <si>
    <t>在招聘过程中，岗位说明或工作申请表等材料是否曾提到申请人的种族、肤色、性（性别）、宗教信仰、政治见解、民族血统、社会出身、残疾状况、艾滋病状况、性取向、怀孕/生育状况、婚姻状况、家庭责任、年龄或国籍/外籍劳工身份？</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</si>
  <si>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family responsibilities, age or nationality/foreign migrant worker status?</t>
  </si>
  <si>
    <t>此问题旨在了解招聘材料（如岗位说明或申请表）是否曾提到可能被视为歧视的一些要素。</t>
  </si>
  <si>
    <t>The intent of this question is to understand if hiring materials (such as job descriptions of application forms) ever mention certain elements that potentially could be considered discriminatory.</t>
  </si>
  <si>
    <t>书面的岗位说明或工作申请中提到了下列哪些要素？（选择所有适用选项，用“X”标记）</t>
  </si>
  <si>
    <t>种族/肤色</t>
  </si>
  <si>
    <t>种族是指一个人因遗传而所属的族群，包括其身份是基于宗教或文化特征或基于民族或族裔血统的任何语言社群或少数群体。肤色差异是最明显的，尽管不是唯一的种族特征。</t>
  </si>
  <si>
    <t>涉及申请人种族/肤色的书面岗位说明或工作申请表是否符合适用的法律要求？</t>
  </si>
  <si>
    <t>请在回答此问题前先参阅适用的法律要求。 
如果提及种族/肤色符合在雇用时给予优惠待遇的适用法律，请回答“是”。
如果不存在在雇用时给予优惠待遇的适用法律要求，则 ILO 第 111 号公约适用，请回答“否”。</t>
  </si>
  <si>
    <t>性/性别</t>
  </si>
  <si>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</si>
  <si>
    <t>涉及申请人性或性别的书面岗位说明或工作申请表是否符合法律要求？</t>
  </si>
  <si>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请在回答此问题前先参阅适用的法律要求。 
如果提及性/性别符合在雇用时给予优惠待遇的适用法律，请回答“是”。
如果不存在在雇用时给予优惠待遇的适用法律要求，则 ILO 第 111 号公约适用，请回答“否”。</t>
  </si>
  <si>
    <t>宗教</t>
  </si>
  <si>
    <t>宗教包括宗教信仰或无宗教信仰、宗教表达、宗教习俗以及宗教团体的成员资格。</t>
  </si>
  <si>
    <t>涉及申请人宗教的书面岗位说明或工作申请表是否符合法律要求？</t>
  </si>
  <si>
    <t>请在回答此问题前先参阅适用的法律要求。 
如果提及宗教符合在雇用时给予优惠待遇的适用法律，请回答“是”。
如果不存在在雇用时给予优惠待遇的适用法律要求，则 ILO 第 111 号公约适用，请回答“否”。</t>
  </si>
  <si>
    <t>政治见解</t>
  </si>
  <si>
    <t>政治见解包括政党派别和参与政治活动，包括表明反对既定的政治原则和意见。</t>
  </si>
  <si>
    <t>涉及申请人政治见解的书面岗位说明或工作申请表是否符合法律要求？</t>
  </si>
  <si>
    <t>请在回答此问题前先参阅适用的法律要求。 
如果提及政治见解符合在雇用时给予优惠待遇的适用法律，请回答“是”。
如果不存在在雇用时给予优惠待遇的适用法律要求，则 ILO 第 111 号公约适用，请回答“否”。</t>
  </si>
  <si>
    <t>民族血统</t>
  </si>
  <si>
    <t>民族血统是指一个人的出生地、祖先或外国血统。它与国籍不同。基于民族血统的歧视可能是针对属居住国国民的、但通过入籍已取得公民身份或是外国移民后裔的人士。</t>
  </si>
  <si>
    <t>涉及申请人民族血统的书面岗位说明或工作申请表是否符合法律要求？</t>
  </si>
  <si>
    <t>请在回答此问题前先参阅适用的法律要求。 
如果提及民族血统符合在雇用时给予优惠待遇的适用法律，请回答“是”。
如果不存在在雇用时给予优惠待遇的适用法律要求，则 ILO 第 111 号公约适用，请回答“否”。</t>
  </si>
  <si>
    <t>社会出身</t>
  </si>
  <si>
    <t>社会出身是指一个人的社会阶层、种姓或社会职业类别。</t>
  </si>
  <si>
    <t>涉及申请人社会出身的书面岗位说明或工作申请表是否符合法律要求？</t>
  </si>
  <si>
    <t>请在回答此问题前先参阅适用的法律要求。 
如果提及社会出身符合在雇用时给予优惠待遇的适用法律，请回答“是”。
如果不存在在雇用时给予优惠待遇的适用法律要求，则 ILO 第 111 号公约适用，请回答“否”。</t>
  </si>
  <si>
    <t>残疾</t>
  </si>
  <si>
    <t>残疾是指身体、精神、感官和/或智力方面的缺陷。</t>
  </si>
  <si>
    <t>涉及申请人残疾的书面岗位说明或工作申请表是否符合法律要求？</t>
  </si>
  <si>
    <t>请在回答此问题前先参阅适用的法律要求。 
如果提及残疾符合在雇用时给予优惠待遇的适用法律，请回答“是”。 
如果国家法律未涵盖基于残疾的歧视，请回答“无适用的法律要求”。</t>
  </si>
  <si>
    <t>艾滋病状况（实际的或感知的）</t>
  </si>
  <si>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</si>
  <si>
    <t>涉及申请人艾滋病状况的书面岗位说明或工作申请表是否符合法律要求？</t>
  </si>
  <si>
    <t>请在回答此问题前先参阅适用的法律要求。 
如果提及艾滋病状况符合在雇用时给予优惠待遇的适用法律，请回答“是”。 
如果国家法律未涵盖基于艾滋病状况的歧视，请回答“无适用的法律要求”。</t>
  </si>
  <si>
    <t>性取向</t>
  </si>
  <si>
    <t>性取向是指每个人对不同性别或同一个性别或一个以上性别的个体产生深刻的情感、感情和性吸引并与之建立亲密和性关系的能力。</t>
  </si>
  <si>
    <t>涉及申请人性取向的书面岗位说明或工作申请表是否符合法律要求？</t>
  </si>
  <si>
    <t>请在回答此问题前先参阅适用的法律要求。 
如果提及性取向符合在雇用时给予优惠待遇的适用法律，请回答“是”。 
如果国家法律未涵盖基于性取向的歧视，请回答“无适用的法律要求”。</t>
  </si>
  <si>
    <t>怀孕/生育状况</t>
  </si>
  <si>
    <t>怀孕是指处于怀孕的状态。生育可以指作为母亲的状态，也可以作为形容词使用，包括怀孕、分娩和产后（例如，在产假和哺乳期间）。</t>
  </si>
  <si>
    <t>涉及申请人怀孕/生育状况的书面岗位说明或工作申请表是否符合法律要求？</t>
  </si>
  <si>
    <t>请在回答此问题前先参阅适用的法律要求。 
如果提及怀孕/生育状况符合在雇用时给予优惠待遇的适用法律，或者符合旨在保护妇女和孩子健康与安全的法律，请回答“是”。 
如果没有任何适用的法律要求，根据 ILO 第 111 号公约，请回答“否”。</t>
  </si>
  <si>
    <t>婚姻状况</t>
  </si>
  <si>
    <t>婚姻状况是指一个人的婚姻状况（单身、已婚、丧偶或离婚）。 
如果对一种性别实行基于婚姻状况的区分，或者对一种性别的员工产生了不成比例的影响，则在“性/性别”项下记录。</t>
  </si>
  <si>
    <t>涉及申请人婚姻状况的书面岗位说明或工作申请表是否符合法律要求？</t>
  </si>
  <si>
    <t>请在回答此问题前先参阅适用的法律要求。 
如果国家法律未涵盖基于婚姻状况的歧视，请回答“否”。
如果国家法律未涵盖基于婚姻状况的歧视，请回答“无适用的法律要求”。但是，如果对一种性别实行基于婚姻状况的区分，或者对一种性别的员工产生了不成比例的影响，则根据 ILO 第 111 号公约，在“性/性别”下回答“否”。</t>
  </si>
  <si>
    <t>年龄</t>
  </si>
  <si>
    <t>年龄包括与年龄较大和/或较年轻的工人（高于法定就业年龄但低于强制退休年龄，若有）有关的区分。为确定是否允许任何此类区分，应查阅相关法律。
如果没有任何适用的法律要求，请回答“无适用的法律要求”。</t>
  </si>
  <si>
    <t>Age includes distinctions relating to older and/or younger workers (who are above the legal age for employment and below mandatory retirement age, if any). Legislation should be consulted to determine whether any such distinctions are permissible.
If there are no applicable legal requirements, answer No applicable legal requirements.</t>
  </si>
  <si>
    <t>涉及申请人年龄的书面岗位说明或工作申请表是否符合法律要求？</t>
  </si>
  <si>
    <t>请在回答此问题前先参阅适用的法律要求。 
如果提及年龄符合在雇用时给予优惠待遇的适用法律，请回答“是”。
如果国家法律未涵盖基于年龄的歧视，请回答“无适用的法律要求”。
注意：这不是指法定最低年龄要求。</t>
  </si>
  <si>
    <t>国籍/外籍劳工身份</t>
  </si>
  <si>
    <t>外籍劳工是指一个国家移居到另一个国家以期被人雇佣而不是自谋职业的人士。 
国籍可能在国家法律中有定义，但通常指一个人属于特定国家的身份。</t>
  </si>
  <si>
    <t>涉及申请人国籍/外籍劳工身份的书面岗位说明或工作申请表是否符合法律要求？</t>
  </si>
  <si>
    <t>请在回答此问题前先参阅适用的法律要求。 
如果提及国籍/外籍劳工身份符合在雇用时给予优惠待遇的适用法律，请回答“是”。
如果国家法律未涵盖基于国籍/外籍劳工身份的歧视，请回答“无适用的法律要求”。</t>
  </si>
  <si>
    <t>家庭责任</t>
  </si>
  <si>
    <t>有家庭责任的员工是指对受抚养子女或对明确需要其照顾或支持的其他直系家庭成员有责任的男性和女性，而这些责任限制了他们为经济活动做准备、参加或参与经济活动，或在经济活动中晋升的可能性。</t>
  </si>
  <si>
    <t>涉及申请人家庭责任的书面岗位说明或工作申请表是否符合法律要求？</t>
  </si>
  <si>
    <t>请在回答此问题前先参阅适用的法律要求。 
如果提及家庭责任符合在雇用时给予优惠待遇的适用法律，请回答“是”。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</si>
  <si>
    <t>其他理由包括（举例来说）疾病（艾滋病除外）。</t>
  </si>
  <si>
    <t>涉及其他歧视性因素的书面岗位说明或工作申请表是否符合法律要求？</t>
  </si>
  <si>
    <t>请在回答此问题前先参阅适用的法律要求。
确定是否有任何其他受适用法律保护的歧视理由，例如，疾病（艾滋病除外）。“其他”是指此类额外理由。如果不存在涵盖岗位说明或工作申请表中提及的其他理由的适用法律要求，请回答“无适用的法律要求”。</t>
  </si>
  <si>
    <t>雇用</t>
  </si>
  <si>
    <t>种族、肤色、性（性别）、宗教信仰、政治见解、民族血统、社会出身、艾滋病状况、性取向、怀孕/生育状况、婚姻状况、家庭责任、年龄或国籍/外籍劳工身份是否是决定雇用的因素？</t>
  </si>
  <si>
    <t>Have race, skin color, sex (gender), religion, political opinion, national extraction, social origin, HIV/AIDS status, sexual orientation, pregnancy/maternity status, marital status, family responsibilities, age or nationality/foreign migrant worker status been a factor in decisions regarding hiring?</t>
  </si>
  <si>
    <t>以下哪个是决定雇用的因素？（选择所有适用选项，用“X”标记）</t>
  </si>
  <si>
    <t>雇用决策中是否根据法律要求考虑了申请人的种族/肤色因素？</t>
  </si>
  <si>
    <t>请在回答此问题前先参阅适用的法律要求。 
如果在雇用相关决策中考虑种族/肤色因素符合在雇用时给予优惠待遇的适用法律，请回答“是”。
如果不存在给予优惠待遇的适用法律要求，则 ILO 第 111 号公约适用，请回答“否”。</t>
  </si>
  <si>
    <t>雇用决策中是否根据法律要求考虑了申请人的性/性别因素？</t>
  </si>
  <si>
    <t>请在回答此问题前先参阅适用的法律要求。 
如果在雇用相关决策中考虑性/性别因素符合在雇用时给予优惠待遇的适用法律，请回答“是”。
如果不存在给予优惠待遇的适用法律要求，则 ILO 第 111 号公约适用，请回答“否”。</t>
  </si>
  <si>
    <t>雇用决策中是否根据法律要求考虑了申请人的宗教因素？</t>
  </si>
  <si>
    <t>请在回答此问题前先参阅适用的法律要求。 
如果在雇用相关决策中考虑宗教因素符合在雇用时给予优惠待遇的适用法律，请回答“是”。
如果不存在给予优惠待遇的适用法律要求，则 ILO 第 111 号公约适用，请回答“否”。</t>
  </si>
  <si>
    <t>雇用决策中是否根据法律要求考虑了申请人的政治见解因素？</t>
  </si>
  <si>
    <t>请在回答此问题前先参阅适用的法律要求。 
如果在雇用相关决策中考虑政治见解因素符合在雇用时给予优惠待遇的适用法律，请回答“是”。
如果不存在给予优惠待遇的适用法律要求，则 ILO 第 111 号公约适用，请回答“否”。</t>
  </si>
  <si>
    <t>雇用决策中是否根据法律要求考虑了申请人的民族血统因素？</t>
  </si>
  <si>
    <t>请在回答此问题前先参阅适用的法律要求。 
如果在雇用相关决策中考虑民族血统因素符合在雇用时给予优惠待遇的适用法律，请回答“是”。
如果不存在给予优惠待遇的适用法律要求，则 ILO 第 111 号公约适用，请回答“否”。</t>
  </si>
  <si>
    <t>雇用决策中是否根据法律要求考虑了申请人的社会出身因素？</t>
  </si>
  <si>
    <t>请在回答此问题前先参阅适用的法律要求。 
如果在雇用相关决策中考虑社会出身因素符合在雇用时给予优惠待遇的适用法律，请回答“是”。
如果不存在给予优惠待遇的适用法律要求，则 ILO 第 111 号公约适用，请回答“否”。</t>
  </si>
  <si>
    <t>雇用决策中是否根据法律要求考虑了申请人的艾滋病状况？</t>
  </si>
  <si>
    <t>请在回答此问题前先参阅适用的法律要求。 
如果在雇用决策中考虑艾滋病状况因素符合在雇用时给予优惠待遇的适用法律，请回答“是”。
如果国家法律未涵盖基于艾滋病状况的歧视，请回答“无适用的法律要求”。 
需要进行艾滋病检测的要求将另外介绍，不在此叙述。</t>
  </si>
  <si>
    <t>雇用决策中是否根据法律要求考虑了申请人的性取向因素？</t>
  </si>
  <si>
    <t>请在回答此问题前先参阅适用的法律要求。 
如果在雇用决策中考虑性取向因素符合在雇用时给予优惠待遇的适用法律，请回答“是”。
如果国家法律未涵盖基于性取向的歧视，请回答“无适用的法律要求”。</t>
  </si>
  <si>
    <t>怀孕是指处于怀孕的状态。生育可以指作为母亲的状态，也可以作为形容词使用，包括怀孕、分娩和产后（例如，在产假和哺乳期间）。
需要进行怀孕检测、童贞测试、采用避孕措施、避孕药具和/或不怀孕承诺的要求将另外介绍，不在此叙述。</t>
  </si>
  <si>
    <t>雇用决策中是否根据法律要求考虑了申请人的怀孕/生育状况？</t>
  </si>
  <si>
    <t>请在回答此问题前先参阅适用的法律要求。 
如果在雇用决策中考虑怀孕/生育状况因素符合在雇用时给予优惠待遇的适用法律，或者符合旨在保护妇女和孩子健康与安全的法律，请回答“是”。 
如果不存在给予优惠待遇的适用法律要求，则 ILO 第 111 号公约适用，请回答“否”。</t>
  </si>
  <si>
    <t>婚姻状况是指一个人的婚姻状况（单身、已婚、丧偶或离婚）。
如果对一种性别实行基于婚姻状况的区分，或者对一种性别的员工产生了不成比例的影响，则根据 ILO 第 111 号公约，应在“性/性别”下记录并回答“否”。</t>
  </si>
  <si>
    <t>雇用决策中是否根据法律要求考虑了申请人的婚姻状况因素？</t>
  </si>
  <si>
    <t>请在回答此问题前先参阅适用的法律要求。 
如果在雇用决策中根据国家法律考虑了婚姻状况因素，请回答“是”。
如果国家法律未涵盖基于婚姻状况的歧视，请回答“无适用的法律要求”。但是，如果对一种性别实行基于婚姻状况的区分，或者对一种性别的员工产生了不成比例的影响，则根据 ILO 第 111 号公约，在“性/性别”项下回答“否”。</t>
  </si>
  <si>
    <t>年龄包括与年龄较大和/或较年轻的工人（高于法定就业年龄但低于强制退休年龄，若有）有关的区分。</t>
  </si>
  <si>
    <t>雇用决策中是否根据法律要求考虑了申请人的年龄因素？</t>
  </si>
  <si>
    <t>请在回答此问题前先参阅适用的法律要求。 
如果在雇用决策中考虑年龄因素符合在雇用时给予优惠待遇的适用法律，请回答“是”。
如果国家法律未涵盖基于年龄的歧视，请回答“无适用的法律要求”。</t>
  </si>
  <si>
    <t>外籍劳工是指一个国家移居到另一个国家以期被人雇佣而不是自谋职业的人士。国籍可能在国家法律中有定义，但通常指一个人属于特定国家的身份。</t>
  </si>
  <si>
    <t>雇用决策中是否根据法律要求考虑了申请人的国籍/外籍劳工身份？</t>
  </si>
  <si>
    <t>请在回答此问题前先参阅适用的法律要求。 
如果在雇用决策中考虑国籍/外籍劳工身份因素符合适用法律要求，请回答“是”。
如果国家法律未涵盖基于国籍/外籍劳工身份的歧视，请回答“无适用的法律要求”。</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</si>
  <si>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如果对一种性别实行基于家庭责任的区分，或者对一种性别的员工产生了不成比例的影响，则根据 ILO 第 111 号公约，应在“性/性别”下记录并回答“否”。</t>
  </si>
  <si>
    <t>雇用决策中是否根据法律要求考虑了申请人的家庭责任因素？</t>
  </si>
  <si>
    <t>请在回答此问题前先参阅适用的法律要求。 
如果在雇用决策中考虑家庭责任因素符合适用法律要求，请回答“是”。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</si>
  <si>
    <t>雇用决策中是否根据法律要求考虑了确定的其他理由？</t>
  </si>
  <si>
    <t>请在回答此问题前先参阅适用的法律要求。
确定是否有任何其他歧视理由根据适用法律在雇用方面受到保护而不受歧视。“其他”是指此类额外理由。
如果不存在涵盖岗位说明或工作申请表中提及的其他理由的适用法律要求，请回答“无适用的法律要求”。</t>
  </si>
  <si>
    <t>怀孕和生育</t>
  </si>
  <si>
    <t>工厂是否遵循以下任何与员工在雇用前或雇用时怀孕有关的做法？（选择所有适用选项，用“X”标记）</t>
  </si>
  <si>
    <t>工厂要求在雇用前或雇用时进行怀孕检测。</t>
  </si>
  <si>
    <t>如果工厂要求任何员工在雇用过程中接受怀孕检测，则选择此选项。 
例如，如果要求员工在受雇前接受怀孕检测，则选择此选项。 
此问题侧重于雇用过程中而非工作期间的检测（详见“员工对待”主题）。</t>
  </si>
  <si>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</si>
  <si>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对于 (i) 法律禁止或限制孕期或哺乳期妇女从事的工作，或 (ii) 对妇女和孩子的健康构成公认或重大风险的工作，适用法律是否要求进行测试？</t>
  </si>
  <si>
    <t>请在回答此问题前先参阅适用的法律要求。
怀孕检测只有在非常有限的情况下才可以接受。这些检测必须是法律要求的，目的是保护孕期/哺乳期妇女不从事法律禁止或限制她们从事的工作，或对妇女和孩子的健康构成公认重大风险的工作。 
如果检测是根据适用的法律要求进行的，请回答“是”。 
如果检测是因其他原因进行的或者不存在适用的法律要求，请回答“否”。</t>
  </si>
  <si>
    <t>工厂要求在雇用前或雇用时进行童贞测试。</t>
  </si>
  <si>
    <t>如果工厂要求任何员工在雇用过程中接受童贞测试，则选择此选项。 
例如，如果要求员工在受雇前接受童贞测试，则选择此选项。 
此问题侧重于雇用过程中而非工作期间的检测（详见“员工对待”主题）。</t>
  </si>
  <si>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</si>
  <si>
    <t>工厂要求员工提供将不会怀孕的承诺（口头或书面）</t>
  </si>
  <si>
    <t>如果工厂要求员工提供在工厂工作期间不会怀孕的（口头或书面）承诺，则选择此选项。 
例如，如果员工必须向人力资源部 (HR) 招聘经理“承诺”她们在工厂工作期间不会怀孕，则选择此回答。</t>
  </si>
  <si>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</si>
  <si>
    <t>工厂要求在雇用时使用避孕药具或其他形式的避孕措施</t>
  </si>
  <si>
    <t>如果工厂要求员工在雇用过程中开始使用（或继续使用）避孕药具或其他形式的避孕措施，则选择此选项。 
此问题侧重于在雇用过程中最初需要使用避孕药具，而不是在工作期间某个时间点需要使用避孕药具的情况（详见“员工对待”主题）。</t>
  </si>
  <si>
    <t>工厂是否根据法律要求雇用残疾人？</t>
  </si>
  <si>
    <t>残疾是指身体、精神、感官和/或智力方面的缺陷。
请在回答此问题前先参阅适用的法律要求。 
如果适用法律标准要求优先雇用残疾人，若是根据要求（如按配额）雇用残疾人，请回答“是”。 
如果法律要求允许以其他方式供养残疾人但不是通过雇用方式（例如拨款给残疾人就业保障金），若工厂符合这些要求，请回答“是”。
如果适用的法律标准禁止基于残疾的招聘歧视（而没有规定招聘配额），若是根据残疾申请人的工作能力（机会均等）对其进行评估，请回答“是”。
如果工厂须雇用但未雇用此类人员，或者他们被雇用但方式不符合适用法律要求，请回答“否”。
如果没有任何适用的法律要求，请回答“无适用的法律要求”。</t>
  </si>
  <si>
    <t>感染或疾病</t>
  </si>
  <si>
    <t>工厂是否要求在招聘过程中进行艾滋病检测？</t>
  </si>
  <si>
    <t>此问题旨在了解工厂是否要求在招聘过程中进行艾滋病检测。
例如，如果要求员工在受雇前接受 HIV 检测，请回答“是”。</t>
  </si>
  <si>
    <t>The intent of this question is to understand if the facility requires HIV / AIDS testing during the hiring process.
For example, if workers are required to take an HIV test before they are hired, answer Yes.</t>
  </si>
  <si>
    <t>如果“是”，这些艾滋病检测是根据法律要求执行的吗？</t>
  </si>
  <si>
    <t>请在回答此问题前先参阅适用的法律要求。 
如果没有任何适用的法律要求，请回答“无适用的法律要求”。 
如果国家法律禁止或限制进行艾滋病检测，请回答“否”。</t>
  </si>
  <si>
    <t>工厂是否要求在招聘过程中进行其他感染或疾病检测（如乙型肝炎）？</t>
  </si>
  <si>
    <t>此问题旨在了解工厂是否要求在招聘过程中进行感染或疾病检测（艾滋病除外）。
例如，如果要求员工在受雇前接受乙型肝炎检测，请回答“是”。</t>
  </si>
  <si>
    <t>如果“是”，这些感染或疾病检测是根据法律要求执行的吗？</t>
  </si>
  <si>
    <t>请在回答此问题前先参阅适用的法律要求。 
如果没有任何适用的法律要求，请回答“无适用的法律要求”。 
如果国家法律禁止或限制进行感染或疾病检测，请回答“否”。</t>
  </si>
  <si>
    <t>工厂的做法是否不符合其他地方未涵盖的有关招聘雇用歧视的任何法律要求？</t>
  </si>
  <si>
    <t>雇佣实践</t>
  </si>
  <si>
    <t>“雇佣实践”主题部分旨在了解与工厂一般雇佣条款和做法有关的其他主题。 
以下议题包括工作场所规则、书面雇佣条款、培训和试用期、家庭工作等相关问题。</t>
  </si>
  <si>
    <t>The Employment Practices section seeks to understand additional topics related to general employment terms and practices in the facility. 
The sub-section below includes questions on items such as workplace rules, written terms of employment, training and probation periods, homework.</t>
  </si>
  <si>
    <t>工作场所规则</t>
  </si>
  <si>
    <t>工作场所规则是否符合法律要求？</t>
  </si>
  <si>
    <t>请在回答此问题前先参阅适用的法律要求。 
如果没有任何适用的法律要求，请回答“无适用的法律要求”。 
工作场所规则/内部规章不得包含比法律更不利于员工的规定。此外，还应参阅适用的法律要求，以确定是否遵守了专门涉及工作场所规则的规定（例如关于内容、咨询过程、语言等）。
如果根据要求制定了工作场所规则并且其内容符合适用的法律要求，请回答“是”。 
如果工厂没有制定工作场所规则（但法律规定要有这些规则），或者工作场所规则不符合法律要求，请回答“否”。</t>
  </si>
  <si>
    <t>Consult applicable legal requirements before answering this question. 
If there are no applicable legal requirements, answer No applicable legal requirements.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</si>
  <si>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在入职培训期间，是否以在工厂所说的所有语言向所有新员工提供了工厂工作场所规则的副本？</t>
  </si>
  <si>
    <t>此问题旨在了解，工厂在入职培训时是否向新员工提供了工作场所规则的副本。 
“工作场所规则”（也称为“工作场所行为守则”或“员工行为守则”）列出了工厂对工作场所适当行为的要求。</t>
  </si>
  <si>
    <t>在工厂公共区域（如食堂、衣帽间、卫生间等）是否看得到以在工厂使用的所有语言制定的工作场所规则？</t>
  </si>
  <si>
    <t xml:space="preserve">此问题旨在了解，工厂是否能看到工作场所规则并理解它们。 </t>
  </si>
  <si>
    <t>记录保存</t>
  </si>
  <si>
    <t>工厂是否保存工厂内所有职位的岗位说明？</t>
  </si>
  <si>
    <t>这个问题的目的是了解工厂内是否有所有职位的工作描述。
“职位描述”是指详细说明特定职位要求和职责的正式书面声明。
“维护”是指在工厂内以有序的方式在现场保存工作描述的副本。</t>
  </si>
  <si>
    <t>工厂是否对所有员工健康信息保密？</t>
  </si>
  <si>
    <t>此问题旨在了解员工健康信息是否以保密方式保存。 
工厂对员工健康信息保密的方式可能有所不同，但总的来说，它是指采取某些访问控制措施，以确保只有适当人员（即人力资源部门员工）才能访问员工的健康信息。</t>
  </si>
  <si>
    <t>人事档案是否根据法律要求保存？</t>
  </si>
  <si>
    <t>此问题旨在了解人事档案是否得到保存并符合法律要求。 
“保存”是指在工厂内以有序的方式保存人事档案。 
请在回答此问题前先参阅适用的法律要求。 
如果没有任何适用的法律要求，请回答“无适用的法律要求”。</t>
  </si>
  <si>
    <t>合同/条款和条件</t>
  </si>
  <si>
    <t>在工厂内外为工厂工作的所有人是否都签有合同？</t>
  </si>
  <si>
    <t>此问题旨在了解，为工厂工作的所有人是否都（与工厂、工厂分包商或招聘机构）签有合同。如果员工将任何工作带回家处理，则应当确保所有从事该工作的人都签有合同。</t>
  </si>
  <si>
    <t>在工厂内外为工厂工作的所有人的合同是否符合法律要求？</t>
  </si>
  <si>
    <t>请在回答此问题前先参阅适用的法律要求。 
雇佣合同不得包含比法律更不利于员工的规定。此外，还应参阅适用的法律要求，以确定是否遵守了专门涉及雇佣合同的规定（例如关于书面格式、内容、语言等）。
如果根据要求签有合同、合同是最新的且合同内容符合法律要求，请回答“是”。
如果工厂没有签订合同（而法律规定要有这些合同），或者合同不符合法律要求，请回答“否”。</t>
  </si>
  <si>
    <t>是否存在解释雇佣条款和条件 (T&amp;C) 的其他类型书面文件？</t>
  </si>
  <si>
    <t>此问题旨在了解是否有其他类型的书面文件来解释雇佣的条款和条件。 
例如，在法律不要求有合法雇佣合同的国家，工厂可以提供书面文件，向员工解释雇佣的条款和条件。</t>
  </si>
  <si>
    <t>工厂是否遵循以下任何有关合同的做法？（选择所有适用选项，用“X”标记）</t>
  </si>
  <si>
    <t>工厂与每名员工的签字合同副本存档保存。</t>
  </si>
  <si>
    <t>设置此选项旨在了解，工厂与每名员工的签字合同副本是否存档保存。
“保存”是指在工厂以有序的方式保存雇佣合同文件的复印件。 
例如，如果工厂将员工合同存档保存（或“保留”），但员工未在合同上签字，则不应选择此项。</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</si>
  <si>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</si>
  <si>
    <t>合同清楚准确地列明了雇佣的条款和条件</t>
  </si>
  <si>
    <t>设置此选项旨在了解，合同（适用于当地雇员和外籍雇员，如适用）是否以员工可以理解的语言和术语，明确无误地列明雇佣的条款和条件。
其中应包括工资、加班费、工作时间、休息日和年假等内容。</t>
  </si>
  <si>
    <t>合同的副本按照适用的法律要求提供给员工</t>
  </si>
  <si>
    <t>请在回答此问题前先参阅适用的法律要求。 
如果没有任何适用的法律要求，请回答“无适用的法律要求”。 
如果要求雇主将员工的合同副本交给员工自己保管，但雇主未这样做，则不选择此选项。
例如，如果工厂已将与所有员工签订的雇佣合同存档，但未向每位员工提供雇佣合同副本供其参考，则不选择此选项。</t>
  </si>
  <si>
    <t>员工是否理解其书面雇佣合同中包含的条款和条件？</t>
  </si>
  <si>
    <t>如果员工熟悉并理解雇佣的条款和条件，请回答“是”。
如果员工收到其雇佣合同的副本，但不能理解文件的语言或未真正理解文件中的术语、含义或缩略词，请回答“否”。</t>
  </si>
  <si>
    <t>工厂是否遵循以下任何与其他类型书面条款和条件文件有关的做法？（选择所有适用选项，用“X”标记）</t>
  </si>
  <si>
    <t>工厂与每名员工的签字条款和条件文件副本存档保存</t>
  </si>
  <si>
    <t>设置此选项旨在了解，工厂与每名员工的签字条款和条件文件副本是否存档保存
“保存”是指在工厂以有序的方式保存条款和条件文件的复印件。 
例如，如果工厂将员工条款和条件文件存档保存（或“保留”），但员工未在文件上签字，则不应选择此项。</t>
  </si>
  <si>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</si>
  <si>
    <t>条款和条件文件为最新版</t>
  </si>
  <si>
    <t xml:space="preserve">设置此选项旨在了解，工厂与每名员工的条款和条件文件是否有效并且为最新，如合同是否尚未到期。 
</t>
  </si>
  <si>
    <t>条款和条件清楚准确地列明了雇佣的条款和条件</t>
  </si>
  <si>
    <t>设置此选项旨在了解，条款和条件文件（适用于当地雇员和外籍雇员，如适用）是否明确说明雇用条款和条件。
其中应包括工资、加班费、工作时间、休息日和年假等内容。</t>
  </si>
  <si>
    <t>向员工提供条款和条件文件的副本</t>
  </si>
  <si>
    <t>设置此选项旨在了解，条款和条件文件的副本是否实际交给员工自己保管。 
例如，如果工厂已将与所有员工签订的条款和条件文件存档，但未向每名员工提供条款和条件文件副本供其参考，则不选择此选项。</t>
  </si>
  <si>
    <t>员工是否理解其书面条款和条件文件中包含的信息？</t>
  </si>
  <si>
    <t>此问题旨在了解，员工是否真正理解其书面条款和条件文件中包含的规定或“信息”。 
例如，如果员工收到其雇佣条款和条件文件副本，但并不真正理解文件中的条款或缩略词，请回答“否”。</t>
  </si>
  <si>
    <t>工厂是否使用固定期限合同？</t>
  </si>
  <si>
    <t>此问题旨在了解工厂是否使用固定期限合同。 
换言之，指在“固定期限”内有效的合同。 
例如，合同的有效期可能为 6 个月、1 年、2 年等。</t>
  </si>
  <si>
    <t>工厂对固定期限合同的使用是否有限制？</t>
  </si>
  <si>
    <t>Does the facility place limits on the use of fixed-term contracts?</t>
  </si>
  <si>
    <t>此问题旨在了解，工厂是否对固定期限合同的使用施加限制。 
例如，工厂可能会限制连续固定期限合同的总期限（如 4 年）。
再例如，在员工成为永久员工之前，工厂可能会限制连续固定期限合同的数量（如 5 个固定期限合同）。</t>
  </si>
  <si>
    <t>The intent of this question is to understand if the facility places limits on the use of fixed-term contracts. 
For example, the facility may limit on the total duration of successive fixed-term contracts (i.e. 4 years).
Or as another example, the facility might put a limit on the number of successive fixed-term contracts (i.e. 5 fixed-term contracts) before the worker becomes a permanent worker.</t>
  </si>
  <si>
    <t>工厂有关限制使用固定期限合同的做法是否符合法律要求？</t>
  </si>
  <si>
    <t>请在回答此问题前先参阅适用的法律要求。 
如果没有任何适用的法律要求，请回答“无适用的法律要求”。 
如果对合同的限制符合法律要求，请回答“是”。 
如果没有对固定期限合同施加（法律规定必需的）限制，或者以不符合法律要求的方式施加了合同限制，请回答“否”。</t>
  </si>
  <si>
    <t>工厂的外籍劳工雇佣合同是否符合法律要求？</t>
  </si>
  <si>
    <t>外籍劳工是指从原居住国移居到另一个国家工作的人，即原居住国不是工厂所在国家的人。 
外籍劳工合同可能需要有特殊的规定，包括（例如）关于回国板的规定。
请在回答此问题前先参阅适用的法律要求。 
如果没有任何适用的法律要求，请回答“无适用的法律要求”。</t>
  </si>
  <si>
    <t>工厂（或招聘机构）在外籍劳工离开原居住国之前是否向其提供签署的书面雇佣合同？</t>
  </si>
  <si>
    <t>此问题旨在了解，外籍劳工在离开原居住国（也称为“原籍国”）之前是否以其能懂的语言签订雇佣合同。
例如，如果工厂只是在外籍员工抵达工厂所在国（换言之，“东道国”）之后才与其签订合同，请回答“否”。</t>
  </si>
  <si>
    <t>如果“是”，工厂（或招聘机构）是否曾要求外籍劳工一到东道国后就签订新的合同？</t>
  </si>
  <si>
    <t>此问题旨在了解，外籍劳工在抵达东道国（工厂所在的国家）后是否被要求签订新的合同？
例如，如果外籍劳工在抵达工厂后被要求签订新的合同，请回答“是”。</t>
  </si>
  <si>
    <t>如果“是”，条款和条件是否相同？</t>
  </si>
  <si>
    <t>此问题旨在了解，新合同的条款是否与原始合同中列出的条款相同或更有利。 
例如，如果工厂要求员工签订工资金额（如计时工资、日工资、计件工资等）低于其原始合同所含金额的新合同，请回答“否”。</t>
  </si>
  <si>
    <t>试用期</t>
  </si>
  <si>
    <t>试用（时间）期限是否根据合法律要求？</t>
  </si>
  <si>
    <t>此问题是指试用时间期限，未涵盖学徒工、见习生或实习生。
请在回答此问题前先参阅适用的法律要求。 
如果没有任何适用的法律要求，请回答“无适用的法律要求”。 
如果试用期是按照法律要求安排的，请回答“是”。 
如果期限不符合法律要求，请回答“否”。</t>
  </si>
  <si>
    <t>利益规避</t>
  </si>
  <si>
    <t>工厂是否违反法律要求雇佣临时/试用/见习/固定期限劳务工来规避法律义务？</t>
  </si>
  <si>
    <t>此问题旨在了解，工厂雇用短期劳工的做法是否可被视为工厂试图规避某些法律义务。 
例如， 
- 如果工厂选择以试用的方式雇用新员工来避免支付长期雇佣所具有的额外福利，请回答“是”，以及/或者
- 如果使用重复的固定期限合同来避免随资历产生的福利，请回答“是”。
请在回答此问题前先参阅适用的法律要求。 
如果没有任何适用的法律要求，请回答“无适用的法律要求”。</t>
  </si>
  <si>
    <t>工厂的做法是否不符合其他地方未涵盖的有关合同和雇佣实践的任何法律要求？</t>
  </si>
  <si>
    <t>工厂是否未遵守与非生产员工和/或分包员工有关的合同和雇佣实践的任何法律要求？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</si>
  <si>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当不符合情形仅涉及非生产员工和/或分包员工时，也请勿在有关合同和招聘实践的其他更具体问题下记录此不符合情形。 </t>
  </si>
  <si>
    <t>家庭工</t>
  </si>
  <si>
    <t>工厂是否遵守关于家庭工的适用法律要求？</t>
  </si>
  <si>
    <t>家庭工包括在工厂工作也在家里做些工作的员工，以及非由工厂雇佣的在家工作的人（包括在家完成的任何及所有工作）。
请在回答此问题前先参阅适用的法律要求。 
如果没有任何适用的法律要求，请回答“无适用的法律要求”。</t>
  </si>
  <si>
    <t>工作时间</t>
  </si>
  <si>
    <t>主题说明：此主题部分旨在了解工厂在工作时间方面的社会劳工实践。此部分的社会劳工主题包括：  
• 工作时间
• 强迫劳动
• 加班
• 工厂意见</t>
  </si>
  <si>
    <t>工作时间是指当员工受雇主支配时，在工作地点，正常工作期间开展的工作小时数，以及加班小时数。。工作时间是雇佣流程的基本组成部分，应遵守（法律或其他方面）对此施加的限制。对于工业企业，国际标准将正常（加班前）工作时间限制为每天 8 小时，每周 48 小时，但有一些例外情况。这些标准还规定员工必须在七天内至少休息一天。以下议题包括有关工作时间记录、正常工作时间 、加班时间、休息时间和休息日的问题。</t>
  </si>
  <si>
    <t>记录</t>
  </si>
  <si>
    <t>如何记录所有员工的工作时间？（选择所有适用选项，用“X”标记）</t>
  </si>
  <si>
    <t>此问题旨在了解如何记录员工的工作时间。它是在问记录工作时间用的是什么类型的“计时”系统。记录工作时间也称为“打卡上班”或“下班打卡”。
例如，如果员工使用传统的打卡系统记录上下班时间，则可以选择“机械方式”。</t>
  </si>
  <si>
    <t>手动方式（即手写记录）</t>
  </si>
  <si>
    <t>机械方式（即打卡）</t>
  </si>
  <si>
    <t>电子方式（即刷卡）</t>
  </si>
  <si>
    <t>生物识别方式（即指纹/面部扫描）</t>
  </si>
  <si>
    <t>如果以上都不是，请说明工厂记录工作时间的方式：</t>
  </si>
  <si>
    <t>谁为员工执行打卡上班/打卡下班职能？（选择所有适用选项，用“X”标记）</t>
  </si>
  <si>
    <t>此问题旨在了解究竟是谁在记录工作时间。换言之，谁在记录员工的出入时间。 
例如，如果员工通常自行打卡上班，但有时也会由安保人员记录进入时间，此时应同时选择： 
- 员工个人
- 保安</t>
  </si>
  <si>
    <t>员工个人</t>
  </si>
  <si>
    <t>管理层</t>
  </si>
  <si>
    <t>请说明管理层在何种情况下履行此项职能：</t>
  </si>
  <si>
    <t>保安</t>
  </si>
  <si>
    <t>请说明保安在何种情况下履行此项职能：</t>
  </si>
  <si>
    <t>工厂是否只保存一套符合法律要求的准确工作时间记录？</t>
  </si>
  <si>
    <t>Does the facility maintain only one accurate set of working hour records that is in line with legal requirements?</t>
  </si>
  <si>
    <t>此问题旨在了解，工厂是否只为员工保存一套工作时间记录，以及记录是否准确、完整且符合法律要求。 
请在回答此问题前先参阅适用的法律要求。 
如果没有任何适用的法律要求，请回答“无适用的法律要求”。</t>
  </si>
  <si>
    <t>The intent of this question is to understand if the facility maintains one working hour record only for workers and if it is accurate, complete, and in line with legal requirements. 
Consult applicable legal requirements before answering this question. 
If there are no applicable legal requirements, answer No applicable legal requirements.</t>
  </si>
  <si>
    <t>工厂是否遵循以下任何有关工作时间记录的做法？（选择所有适用选项，用“X”标记）</t>
  </si>
  <si>
    <t>每名员工的工作时间记录至少保存最近 12 个月</t>
  </si>
  <si>
    <t>设置此选项旨在了解工作时间记录是否至少保存 12 个月。 
“保存”是指以易于获取的有序方式，在工厂实地保存物理工作时间记录文件。
例如，如果工厂对工作时间记录存档保存（或“保留”），但仅保存 6 个月之后便将其丢弃了，则不应选择此项。</t>
  </si>
  <si>
    <t>保存每名员工的正常工作时间和加班时间的工作时间记录</t>
  </si>
  <si>
    <t>设置此选项旨在了解，工作时间文件是否清楚表明员工工作的“正常”工时和“加班”时间。 
例如，如果工厂对工作时间记录存档保存（或“保留”），但仅列出工作的“总工时”，则不应选择此项。</t>
  </si>
  <si>
    <t>记录所有工作期间的开始和结束时间</t>
  </si>
  <si>
    <t>设置此选项旨在了解，是否为所有员工清楚记录了开始和结束时间。 
开始和结束时间也称为“出入时间”。 
例如，如果工厂始终对“开始时间”存档，但缺少员工的全部或部分“结束时间”，则不应选择此项。</t>
  </si>
  <si>
    <t>工资系统中的开始和结束时间与时间记录中的确切进/出时间相符。</t>
  </si>
  <si>
    <t xml:space="preserve">此问题旨在了解，员工在工资系统中的开始和结束时间是否与出勤记录中记录的开始和结束时间相符。 
例如，如果工资系统自动记录的开始和结束时间与工作时间记录不同，则不应选择此项。 
注意：如果工厂实行自动“舍入”系统，请在补充回答区说明工厂舍入的最大分钟数（如 15 分钟）。
</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</si>
  <si>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NOTE: If facility practices an automatic "rounding" system, please indicate the max number of minutes the facility rounds (i.e. 15 minutes) in the follow-up answer area.
</t>
  </si>
  <si>
    <t>工作时间记录与工资单及其他记录一致</t>
  </si>
  <si>
    <t>设置此选项旨在了解，是否所有工作时间记录均与工资记录或其他类型的记录（如断针或急救箱记录）一致（即“相符”）。
例如，如果工作时间记录表明没有员工在某个特定周日工作，而断针记录显示确实有员工在该周日工作，此时应视为“不一致”，不应选择此项。</t>
  </si>
  <si>
    <t>员工具有可核实工作时间准确性的不受限制访问权</t>
  </si>
  <si>
    <t>设置此选项旨在了解，员工能否查看/验证工作时间以确认其是否准确。 
不受限制的访问权是指员工可在提出请求后随时查看考勤和工资记录。 
例如，如果不允许员工查看考勤记录以确认其是否正确，则不应选择此项。</t>
  </si>
  <si>
    <t>基本工时</t>
  </si>
  <si>
    <t>在工厂工作的正常每周小时数：</t>
  </si>
  <si>
    <t>“基本工时”是指按正常工资工作的小时数（加班前时间）。它是员工应按照工厂的时间表进行工作的小时数。
基本工时又称为“标准工作时间”或“正常工作时间”或“基础工时”。</t>
  </si>
  <si>
    <t>在工厂工作的正常每天小时数：</t>
  </si>
  <si>
    <t>正常工作时间是否超过法律要求？</t>
  </si>
  <si>
    <t>请在回答此问题前先参阅适用的法律要求。 
如果没有任何适用的法律要求，请回答“无适用的法律要求”。 
“基本工时”是指按正常工资工作的小时数（加班前时间）。它是员工应按照工厂的时间表进行工作的小时数。
基本工时又称为“标准工作时间”或“正常工作时间”或“基础工时”。</t>
  </si>
  <si>
    <t>工厂是否将基本工时计算为平均值？</t>
  </si>
  <si>
    <t>有些工厂可能没有每周基本工时的固定数字，而是根据时间量将其计算为平均值。 
例如，有些工厂可能将基本工时计算为一个月期间的平均值。</t>
  </si>
  <si>
    <t>如果“是”，基本工时是否超过 48 小时？</t>
  </si>
  <si>
    <t>此问题旨在了解工厂是否计算每周基本工作时间，平均而言，这个数字是否超过 48。 
例如，如果工厂计算出在此评估期内最后几个月的平均每周基本工时为 52 小时，请回答“是”。</t>
  </si>
  <si>
    <t>加班时间</t>
  </si>
  <si>
    <t>加班是否只是出于法律允许的原因？</t>
  </si>
  <si>
    <t>Is overtime worked only for reasons permitted by law?</t>
  </si>
  <si>
    <t>请在回答此问题前先参阅适用的法律要求。
此问题旨在了解加班是否只是出于法律允许的原因。
如果没有任何适用的法律要求，请回答“无适用的法律要求”。</t>
  </si>
  <si>
    <t>所有加班时间是否都符合法律限制？</t>
  </si>
  <si>
    <t>请在回答此问题前先参阅适用的法律要求。 
如果对可以加班的时间量没有适用的法律限制，请回答“无适用的法律要求”。</t>
  </si>
  <si>
    <t>Consult applicable legal requirements before answering this question. 
If there are no applicable legal limits on the amount of overtime that can be performed, answer No applicable legal requirements.</t>
  </si>
  <si>
    <t>工厂加班是否符合法规要求，或者，是否已从政府机构获得许可？</t>
  </si>
  <si>
    <t>在回答此问题之前，请先参考适用的法律要求。
如果没有适用的法律限制，请回答“无适用的法律要求”。
政府机构许可的示例包括加班授权和加班豁免等。</t>
  </si>
  <si>
    <t>豁免条款是否准确、最新、有效并得到工厂的遵守？</t>
  </si>
  <si>
    <t>此问题旨在了解实际豁免中的条款是否准确、最新且有效。工厂是否在遵守（遵从）这些条款。 
例如，如果豁免规定员工三个月内的总工作时间不得超过 480 小时，但在此期间至少有一名员工工作超过 480 小时，请回答“否”。</t>
  </si>
  <si>
    <t>生产的工作目标（如配额或计件工作）是否符合法律要求？</t>
  </si>
  <si>
    <t>计件工资率被定义为根据生产的单位数（如 T 恤衫的数量）而不是根据在工作上花费的时间支付的工作报酬。雇主设定其为生产过程中每项作业支付给员工的金额（“计件工资率”）。如果计件工资率太低，员工基于计件工资率的收入就可能低于法定最低每日工资。
 请在回答此问题前先参阅适用的法律要求。 
如果没有任何适用的法律要求，请回答“无适用的法律要求”。</t>
  </si>
  <si>
    <t>Piece rate is defined as work paid according to the number of units produced (e.g. the number of T-shirts) instead of being paid on the basis of time spent on the job. Employers set the amounts they pay workers for each operation in the production process (the “piece rates”). If too low, workers' earnings based on piece rate may fall below the legal daily minimum wage.
 Consult applicable legal requirements before answering this question. 
If there are no applicable legal requirements, answer No applicable legal requirements.</t>
  </si>
  <si>
    <t>总工作时间</t>
  </si>
  <si>
    <t>任何员工在任何给定一周的工作时间是否总共超过 60 小时（正常 + 加班）？</t>
  </si>
  <si>
    <t>此问题旨在了解，在该评估期内是否有任何员工一周的总工作时间超过 60 小时。 
总工时包括每周休息日和/或公共假日的工作时间。
例如，如果有至少一名员工在给定一周的总工作时间（正常 + 加班）超过 60 小时，请回答“是”。</t>
  </si>
  <si>
    <t>任何员工在任何给定一周的工作时间是否总共超过 72 小时（正常 + 加班）？</t>
  </si>
  <si>
    <t>此问题旨在了解，在该评估期内是否有任何员工一周的总工作时间超过 72 小时。 
总工时包括每周休息日和/或公共假日的工作时间。
例如，如果有至少一名员工在给定一周的总工作时间（正常 + 加班）超过 72 小时，请回答“是”。</t>
  </si>
  <si>
    <t>任何员工在任何给定一周的工作时间是否总共超过 80 小时（正常 + 加班）？</t>
  </si>
  <si>
    <t>此问题旨在了解，在该评估期内是否有任何员工一周的总工作时间超过 80 小时。 
总工时包括每周休息日和/或公共假日的工作时间。
例如，如果有至少一名员工在给定一周的总工作时间（正常 + 加班）超过 80 小时，请回答“是”。</t>
  </si>
  <si>
    <t>任何员工在任何给定一周的工作时间是否总共超过 90 小时（正常 + 加班）？</t>
  </si>
  <si>
    <t>此问题旨在了解，在该评估期内是否有任何员工一周的总工作时间超过 90 小时。 
总工时包括每周休息日和/或公共假日的工作时间。
例如，如果有至少一名员工在给定一周的总工作时间（正常 + 加班）超过 90 小时，请回答“是”。</t>
  </si>
  <si>
    <t>休息</t>
  </si>
  <si>
    <t>工厂是否按照法律要求在工作日提供休息时间？</t>
  </si>
  <si>
    <t>请在回答此问题前先参阅适用的法律要求。
此问题旨在了解休息时间是否是按照法律要求提供的。“休息”是指短时间休息和/或较长时间的用餐或其他休息。母乳喂养休息将另外介绍。
如果没有任何适用的法律要求，请回答“无适用的法律要求”。</t>
  </si>
  <si>
    <t>工厂是否按照法律要求提供母乳喂养的休息时间？</t>
  </si>
  <si>
    <t>请在回答此问题前先参阅适用的法律要求。 
如果没有任何适用的法律要求，请回答“无适用的法律要求”。 
如果工厂按照适用的法律要求提供母乳喂养休息时间，请回答“是”。此类休息期间的工资将另外介绍。
如果在评估期间没有员工生育并且重返了工作岗位，请回答“不适用”。</t>
  </si>
  <si>
    <t>休息期间工资</t>
  </si>
  <si>
    <t>员工在母乳喂养休息期间所得的工资是否符合法律要求？</t>
  </si>
  <si>
    <t>这包括对小时工资员工和计件工资员工的付款。
请在回答此问题前先参阅适用的法律要求。 
如果没有任何适用的法律要求，请回答“无适用的法律要求”。
如果在评估期间没有员工生育并且重返了工作岗位，请回答“不适用”。</t>
  </si>
  <si>
    <t>休息日</t>
  </si>
  <si>
    <t>工厂提供的每天休息日天数：</t>
  </si>
  <si>
    <t>此问题仅指正常的合同工时。每周休息日期间的加班将另行处理。</t>
  </si>
  <si>
    <t>This question refers only to normal contracted working hours. Overtime on weekly rest days is handled separately.</t>
  </si>
  <si>
    <t>工厂提供的每周休息日是否符合法律要求？</t>
  </si>
  <si>
    <t>请在回答此问题前先参阅适用的法律要求。 
如果没有任何适用的法律要求，请回答“无适用的法律要求”。</t>
  </si>
  <si>
    <t>每周休息日是否至少连续 24 小时？</t>
  </si>
  <si>
    <t>此问题旨在了解每周休息日是否至少连续 24 小时。
例如，如果工厂提供一个休息日，但只是连续 20 小时，则回答“否”。</t>
  </si>
  <si>
    <t>The intent of this question is to understand if weekly rest days are AT LEAST 24 consecutive hours.
For example, if the facility provides a weekly rest day, but it is only for 20 consecutive hours, answer No.</t>
  </si>
  <si>
    <t>强迫加班</t>
  </si>
  <si>
    <t>员工是否在受到惩罚的威胁下被强迫加班？</t>
  </si>
  <si>
    <t>此问题涵盖 3 种可能的加班情形。如果能在这三种情形的任何一种中找到所有要素，则回答“是”。对于每种情形，在确定员工是否自愿同意加班时，要考虑员工的脆弱性。威胁可以口头也可通过其他方式表达，例如通过惩罚某名员工来警告他人。 
如果员工被迫加班才能赚到最低工资，则以下情况时应回答“是”：
- 员工别无选择而只能加班（非自愿），并且
- 员工受到惩罚的威胁（如解雇、取消权利或特权等）
如果员工被迫加班是为了达到生产目标，则以下情况时应回答“是”：
- 无人必须无偿工作才能达到生产目标，并且
- 员工受到惩罚的威胁（如解雇）
如果员工被迫过长时间加班（超出法律限制），则以下情况时应回答“是”：
- 加班时间超过法律限制，并且
- 员工没有自愿同意长时间加班；并且
存在经济压力，比如威胁解雇员工或者不再向他们提供加班机会。</t>
  </si>
  <si>
    <t>加班</t>
  </si>
  <si>
    <t>自愿加班</t>
  </si>
  <si>
    <t>员工是否能以任何理由拒绝加班？</t>
  </si>
  <si>
    <t>理由包括但不限于家庭紧急情况、疾病、父母责任等。</t>
  </si>
  <si>
    <t>自愿加班是否符合法律要求？</t>
  </si>
  <si>
    <t xml:space="preserve">请在回答此问题前先参阅适用的法律要求。 
如果没有任何适用的法律要求，请回答“无适用的法律要求”。 </t>
  </si>
  <si>
    <t>特殊情况</t>
  </si>
  <si>
    <t>工厂是否遇到过导致生产计划出现重大变化的特殊情况（如大量延迟客户变更订单、天气灾害等）？</t>
  </si>
  <si>
    <t>此问题旨在了解，工厂是否遇到过严重干扰生产且超出工厂正常/控制范围的情况。 
上述情况包括自然灾害、停电或国家突发事件等，但不包括生产高峰期、节假日或预期的季节性波动。 
注意：如果客户订单是一个原因（如延迟变更），请不要提及具体的客户名称（如 X 品牌）。</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</si>
  <si>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</si>
  <si>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对于加班和/或休息日变更，工厂是否与员工协商和/或提供加班最短通知期？</t>
  </si>
  <si>
    <t>设置此选项旨在了解，工厂是否就加班和/或休息日变更与员工协商或提前通知（换言之，事先通知）员工。
提前通知期，即告知员工由于工时平均化而工作计划发生改变所需的最短时间。这对于让员工规划其个人生活和帮助促进工作与生活的平衡至关重要。对于此类计划变更，24 到 48 小时的最短提前通知期至关重要。 
例如，如果工厂未就加班和/或休息日变更尽力提前通知员工，则不应选择此选项。</t>
  </si>
  <si>
    <t>工厂就加班和/或休息日变更而与员工协商和/或通知员工的做法是否符合法律要求？</t>
  </si>
  <si>
    <t xml:space="preserve">
请在回答此问题前先参阅适用的法律要求。 
如果没有任何适用的法律要求，请回答“无适用的法律要求”。 
如果工厂未按照法律要求事先就加班与员工协商和/或通知员工，或者工厂未按照适用的法律要求事先就休息日变更与员工协商和/或通知员工，请回答“否”。</t>
  </si>
  <si>
    <t>当工厂工作/生产较少时，工厂是否要求员工休带薪假或无薪假？</t>
  </si>
  <si>
    <t>设置此选项旨在了解，当工厂工作/生产较少时，是否要求员工休带薪假或无薪假。
例如，如果工厂没有任何新订单要完成，但却因工厂进入淡季而要求员工休带薪假或无薪假，则应选择此选项。</t>
  </si>
  <si>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</si>
  <si>
    <t>工厂要求员工休带薪假或无薪假的做法是否符合法律要求？</t>
  </si>
  <si>
    <t xml:space="preserve">
请在回答此问题前先参阅适用的法律要求。 
如果没有任何适用的法律要求，请回答“无适用的法律要求”。</t>
  </si>
  <si>
    <t>工厂的做法是否不符合其他地方未涵盖的有关工作时间的任何法律要求？</t>
  </si>
  <si>
    <t>工厂是否未遵守与非生产员工和/或分包员工有关的对工作时间的任何法律要求？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</si>
  <si>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当不符合情形仅涉及非生产员工和/或分包员工时，也请勿在有关工作时间的其他更具体问题下记录此不符合情形。 </t>
  </si>
  <si>
    <t>工资福利</t>
  </si>
  <si>
    <t>主题说明：此主题部分旨在了解工厂在工资福利方面的社会劳工实践。此部分的社会劳工主题包括：
• 工资福利
• 工厂意见</t>
  </si>
  <si>
    <t>工资福利是指员工因为在工厂工作而得到或应得到的报酬。工资特指得到的货币（现金）工资。除了货币（现金）工资外，福利还包括员工得到的任何其他形式的报酬。最低工资可能由法律或法规、工资委员会、理事会、法院或法庭抑或集体协议设定。最低工资率可能会因员工群体、经济活动部门或地理位置而有所不同。以下议题包括有关最低工资、加班工资、工资支付、扣除、实物福利、各种形式的员工休假等各项问题。</t>
  </si>
  <si>
    <t>最低工资</t>
  </si>
  <si>
    <t>注意：以下员工类型基于您在“工厂概况”部分的回答。请确保您的回答正确，否则下面不会出现相应的问题。</t>
  </si>
  <si>
    <t>工厂信息</t>
  </si>
  <si>
    <t>请选择工厂的适用三字母货币代码：</t>
  </si>
  <si>
    <t>此问题旨在了解工厂所在国使用哪个三字母货币代码。请选择所使用的最合适货币符号（如 BDT、VND、CNY、USD 等）
例如，如果您的工厂位于越南，并且以越南盾向员工支付工资，则选择回答“VND”。 
如果未列出您的三字母代码，或者工厂使用多个代码，请选择“其他”并说明。</t>
  </si>
  <si>
    <t>生产员工工资率的单位是什么？（选择所有适用选项，用“X”标记）</t>
  </si>
  <si>
    <t>此问题旨在更好地了解工厂的工资率。 
是否按“小时”工资率向员工支付报酬？“日”工资率？多种类型的工资率？请选择所有适用选项。 
例如，如果一些员工按小时工资率支付，而另一些员工按计件工资率*支付，那么应该同时选择“小时”和“计件工资率”。 
*“计件工资率”是指生产的每个单位/每件产品的工资，而不是工作的时间。</t>
  </si>
  <si>
    <t>每小时</t>
  </si>
  <si>
    <t>每天</t>
  </si>
  <si>
    <t>每周</t>
  </si>
  <si>
    <t>每月两次</t>
  </si>
  <si>
    <t>每月</t>
  </si>
  <si>
    <t>计件工资率</t>
  </si>
  <si>
    <t>工厂是否只保存一份符合法律要求的准确工资记录？</t>
  </si>
  <si>
    <t>Does the facility maintain only one accurate payroll record that is in line with legal requirements?</t>
  </si>
  <si>
    <t>此问题旨在了解，工厂是否只为员工保存一份工资单，以及工资单是否准确、完整且符合法律要求。 
“保存”是指在工厂内以有序的方式保存物理工资文件。
工资记录包括以下各项：工资表、工资条和法律要求的其他记录。
“准确”是指确保记录反映向员工提供的实际薪酬并确保记录没有被修改或伪造。
请参阅适用的法律要求，以确定是否有适用于工资记录的任何额外要求。</t>
  </si>
  <si>
    <t>The intent of this question is to understand if the facility maintains one payroll only for workers and if it is accurate, complete, and in line with legal requirements. 
"Maintain" refers to keeping physical payroll documents on-site at the facility and in an orderly fashion.
Payroll records include items such as: Payroll journals, paystubs and other records as legally required.
"Accurate" refers to ensuring the record reflects the actual pay provided to workers and that the record is not modified or falsified.
Consult applicable legal requirements to determine whether there are any additional requirements applicable to payroll records.</t>
  </si>
  <si>
    <t>工厂是否遵循以下任何有关保持工资记录的做法？（选择所有适用选项，用“X”标记）</t>
  </si>
  <si>
    <t>每名员工的工资记录至少保存最近 12 个月</t>
  </si>
  <si>
    <t>设置此选项旨在了解，工作时间记录是否至少保存 12 个月。 
“保存”是指在工厂内以有序的方式保存工作时间记录文件。 
例如，如果工厂对工作时间记录存档保存（或“保留”），但仅保存 6 个月之后便将其丢弃了，则不应选择此项。</t>
  </si>
  <si>
    <t>工资记录与考勤记录和其他记录一致</t>
  </si>
  <si>
    <t xml:space="preserve">全职生产员工在基本工作时间段的工资是否能满足法定最低工资要求（和/或合同、集体谈判协议 CBA 或其他协议规定的工资）？ </t>
  </si>
  <si>
    <t xml:space="preserve">“全职生产员工”是指通常在合同上有义务遵守标准工作时间安排的员工。这些员工可以按小时或按计/单位或其他工作产出获得报酬，并且可以根据不同类型的安排工作，例如散工、临时员工或长期员工。此问题并未涵盖劳务工、试用工、见习生、学徒或实习生。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 
</t>
  </si>
  <si>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</si>
  <si>
    <t xml:space="preserve">全职生产员工以外的员工是否至少得到全部基本工时的最低法定工资（和/或合同、集体谈判协议 CBA 或其他协议规定的工资）？ </t>
  </si>
  <si>
    <t>此问题指的是关于全职生产员工的问题中未包括的所有员工，即试用工、学徒、见习生、实习生、兼职工、非生产员工、劳务工等，这些员工通常在合同上有义务按标准工作时间安排工作。这些员工可以按小时或按件/单位或其他工作产出获得报酬。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
如果工厂只有全职生产员工，请回答“不适用”。 所有员工均为全职生产员工。</t>
  </si>
  <si>
    <t>如果“否”，请选择未得到至少法定最低工资的所有员工类型：（选择所有适用选项，用“X”标记）</t>
  </si>
  <si>
    <t>兼职工</t>
  </si>
  <si>
    <t>兼职员工的工作时间通常少于全职员工的标准工时。</t>
  </si>
  <si>
    <t>中介工/劳务工</t>
  </si>
  <si>
    <t>中介工/劳务工由中介机构签约，即不与工厂签订雇佣合同。</t>
  </si>
  <si>
    <t>不属于生产流程一部分的劳务工：</t>
  </si>
  <si>
    <t>试用期员工</t>
  </si>
  <si>
    <t>属见习生、学徒或实习生的员工</t>
  </si>
  <si>
    <t>学徒是指在一段时间内，个人（学徒工）从对某一行业或手艺有娴熟技能的人那里获得该特定行业或手艺的深入在职培训。 
学徒与见习项目之间最显著的区别往往是所涉及的期限。学徒期往往较长（如数年），而见习期则较短（如数月）。 
见习项目是指在一段时间内，向员工提供在工作或活动中熟练操作所需的知识和/或技能。这些项目可能适用于新员工、非熟练工或想提升技能的现有员工。 
试用期将另外介绍，不应在此处记录。
实习项目是指工厂在有限的时间内提供的工作体验，通常是为有兴趣加入某个专业（指工作领域）的人或已经加入某个专业但尚处于起步阶段的人安排的。 
某些情况下，实习是与学校挂钩的项目，实习生可根据该项目获得学校的学分。
相关立法对此类工作安排可能有具体的定义。若存在法律定义，则应遵循这些定义来确定自己的回答。</t>
  </si>
  <si>
    <t>加班工资</t>
  </si>
  <si>
    <t>工厂是否未按照法律要求正确向任何员工支付以下类型加班时间的报酬： 
• 正常加班时间
• 夜间加班时间
• 每周休息日加班时间
• 公共假日加班时间？</t>
  </si>
  <si>
    <t>Is the facility not paying any workers correctly for any of these types of overtime hours as legally required: 
• Ordinary overtime hours
• Overtime hours performed at night
• Overtime hours performed on weekly rest days
• Overtime hours performed on public holidays?</t>
  </si>
  <si>
    <t xml:space="preserve">如果工厂按照法律要求正确向所有员工支付所有类型加班时间的报酬，请回答“否”。
通常要求雇主对加班期间的工作时间支付较高的报酬。 
此问题旨在了解工厂的加班工资是否符合法律要求。 
请在回答此问题前先参阅适用的法律要求。 
如果没有任何适用的法律要求，请回答“无适用的法律要求”。 
“正常加班时间”是指在满足正常的每天、每周或每月需求量之后（例如 8 小时、40 小时之后）的工作小时数。它们不包括在夜间、每周休息日或在公共假日的加班时间。
请参阅适用的法律要求，以确定构成“夜间加班时间”的内容以及法律要求的支付。
请参阅适用的法律要求，以确定构成“每周休息日加班时间”的内容以及法律要求的支付。
请参阅适用的法律要求，以确定构成“公共假日加班时间”的内容以及法律要求的支付。
</t>
  </si>
  <si>
    <t>工厂未按照法律要求向员工支付以下哪种类型加班时间的报酬？（选择所有适用选项，用“X”标记）</t>
  </si>
  <si>
    <t>正常加班时间</t>
  </si>
  <si>
    <t>“正常加班时间”是指在满足正常的每天、每周或每月工作时间之外（例如 8 小时、40 小时之外）的工作小时数。它们不包括在夜间、每周休息日或在公共假日的加班时间。
请参阅适用的法律要求，以确定法律要求的支付。</t>
  </si>
  <si>
    <t>夜间加班时间</t>
  </si>
  <si>
    <t>请参阅适用的法律要求，以确定构成夜间加班的内容以及法律要求的支付。</t>
  </si>
  <si>
    <t>每周休息日加班时间</t>
  </si>
  <si>
    <t>请参阅适用的法律要求，以确定构成每周休息日加班的内容以及法律要求的支付。</t>
  </si>
  <si>
    <t>公共假日加班时间</t>
  </si>
  <si>
    <t>请参阅适用的法律要求，以确定构成公共假日加班的内容以及法律要求的支付。</t>
  </si>
  <si>
    <t>加班时间是否按至少基本工资率的 1.25 倍来支付报酬？</t>
  </si>
  <si>
    <t>此问题旨在了解工厂对所有员工的加班费率是否至少为 1.25。1.25 的加班费率相当于基本工资率乘以 25%。 
根据 ILO 第 1 号和第 30 号公约，加班工资率应不低于正常工资率的 1.25 倍，即至少是基本工资率的 1.25 倍。</t>
  </si>
  <si>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</si>
  <si>
    <t>其他加班费</t>
  </si>
  <si>
    <t>工厂是否未按法律要求的加班费率正确向员工支付以下任何类型基本工时的报酬： 
• 夜间基本工时
• 每周休息日基本工时
• 公共假日基本工时？</t>
  </si>
  <si>
    <t>Is the facility not paying workers correctly for any of these types of regular hours worked at a premium rate as legally required: 
• Regular hours worked at night
• Regular hours worked on weekly rest days
• Regular hours worked on public holidays?</t>
  </si>
  <si>
    <t>如果工厂按法律要求的加班费率正确向所有员工支付所有类型基本工时的报酬，请回答“否”。
此问题旨在了解所支付的其他类型加班费（不包括加班时间的加班费）是否符合适用的法律要求。
“加班费率”是指向员工支付的除了其基本工资率以外的加班金额（通常以百分数表示）。 
请在回答此问题前先参阅适用的法律要求。 
如果没有任何适用的法律要求，请回答“无适用的法律要求”。
如果员工没有在夜晚、周休日或公共假日固定工作（非加班），请回答“不适用”。 ”</t>
  </si>
  <si>
    <t>工厂未按照法律要求向员工支付以下哪种类型按一定加班费率计的基本工时的报酬？（选择所有适用选项，用“X”标记）</t>
  </si>
  <si>
    <t>夜间基本工时</t>
  </si>
  <si>
    <t>请参阅适用的法律要求，以确定构成夜间基本工时的内容。加班问题将另外介绍。
如果没有任何适用的法律要求，则选择“无适用的法律要求”。</t>
  </si>
  <si>
    <t>每周休息日基本工时</t>
  </si>
  <si>
    <t>请参阅适用的法律要求，以确定构成每周休息日基本工时的内容。加班问题将另外介绍。
如果没有任何适用的法律要求，则选择“无适用的法律要求”。</t>
  </si>
  <si>
    <t>公共假日基本工时</t>
  </si>
  <si>
    <t>请参阅适用的法律要求，以确定构成公共假日加班的内容。加班问题将另外介绍。
如果没有任何适用的法律要求，则选择“无适用的法律要求”。</t>
  </si>
  <si>
    <t>计件工资员工</t>
  </si>
  <si>
    <t>当计件工资收入超过最低工资时，计件工资员工是否正确获得正常工作时间的报酬？</t>
  </si>
  <si>
    <t>如果按计件工资率计的计件工资员工收入高于最低工资，应按较高金额向他们支付报酬。如果未向计件工资员工支付至少法律规定的最低工资，则将此记录在有关支付最低工资的问题之下。</t>
  </si>
  <si>
    <t>工作相关活动</t>
  </si>
  <si>
    <t>是否向员工支付正常工作时间之外所有工作相关活动的报酬？</t>
  </si>
  <si>
    <t>此问题旨在了解，工厂是否就所有工作相关活动（这些活动超出了正常的工作活动和时间）向员工支付报酬。 
例如，工作相关活动可能包括生产会议、培训会议、清洁生产区域、生产准备、穿戴个人防护用品、安装机械防护装置、母乳喂养休息等。</t>
  </si>
  <si>
    <t>加班补贴</t>
  </si>
  <si>
    <t>是否按法律要求提供/支付加班补贴？</t>
  </si>
  <si>
    <t>例如，在超过晚上规定时间工作的员工可以得到餐补和/或交通补贴（如当地法律有此规定）。
请在回答此问题前先参阅适用的法律要求。 
如果没有任何适用的法律要求，请回答“无适用的法律要求”。</t>
  </si>
  <si>
    <t>工资</t>
  </si>
  <si>
    <t>工厂如何定义工资等级/水平？</t>
  </si>
  <si>
    <t xml:space="preserve">在某些国家，工资水平是法律规定的（1 级、2 级等，或熟练工、半熟练工）。法律上未作规定时，工厂可以有自己的薪级表/工资级别表。 
选择最适合您工厂的选项，如果未提供您的选项，请选择“其他”。 
选择“等级”或“其他”时，此工具支持最多 7 个工资水平（工厂数据的 7 个条目）。如果选择“技能”作为工资水平的定义，此工具仅支持 3 个工资水平（工厂数据的 3 个条目）。如果有更多工资水平，则为工厂定义工资等级/水平的方式选择“其他”。 </t>
  </si>
  <si>
    <t>工厂有多少工资等级/水平？</t>
  </si>
  <si>
    <t xml:space="preserve">注意：此工具支持最多 7 个工资水平（工厂数据的 7 个条目）。如果选择“技能”作为工资水平的定义，此工具仅支持 3 个工资水平（工厂数据的 3 个条目）。如果有更多工资水平，则为工厂定义工资等级/水平的方式选择“其他”。 </t>
  </si>
  <si>
    <t>工资水平为 1 级的员工人数</t>
  </si>
  <si>
    <t>工资水平为 2 级的员工人数</t>
  </si>
  <si>
    <t>工资水平为 3 级的员工人数</t>
  </si>
  <si>
    <t>工资水平为 4 级的员工人数</t>
  </si>
  <si>
    <t>工资水平为 5 级的员工人数</t>
  </si>
  <si>
    <t>工资水平为 6 级的员工人数</t>
  </si>
  <si>
    <t>工资水平为 7 级的员工人数</t>
  </si>
  <si>
    <t>工资水平为熟练级的员工人数</t>
  </si>
  <si>
    <t>工资水平为半熟练级的员工人数</t>
  </si>
  <si>
    <t>工资水平为不熟练级的员工人数</t>
  </si>
  <si>
    <t>处于工厂所定义工资水平的员工人数（请包含对水平的定义和员工人数）</t>
  </si>
  <si>
    <t>是否对整个工厂（或工厂的一部分）进行了员工基本工资的审核和调整？</t>
  </si>
  <si>
    <t>“工资审核与调整”是指对员工基本工资率进行审核（然后调整）的过程，以确定可能影响整个工厂（或至少工厂一部分）的潜在增加或减少。 
例子包括：通货膨胀、通货紧缩、工厂生产力、法定最低工资变化、集体谈判协议变更、薪级表/工资级别表审核、基于生活成本调查的审核等。
“基本工资”是指标准工作期间的工资率，不包括奖金和加班费等额外支付额。</t>
  </si>
  <si>
    <t>员工个人的基本工资是基于什么？（选择所有适用选项，用“X”标记）</t>
  </si>
  <si>
    <t>此问题旨在了解决定员工个人基本工资的因素。 
员工的基本工资是否仅基于法律要求？或者员工具有一定技能/经验？请选择所有适用选项。
例如，如果工厂根据最低法律要求为某些员工支付工资，而根据法律要求及员工工作年限为其他员工支付基本工资，则回答“法定工资要求”和“工作年限”。
“基本工资”是指标准工作期间的工资率，不包括奖金和加班费等额外支付额。</t>
  </si>
  <si>
    <t>法律（或合同协议）要求</t>
  </si>
  <si>
    <t>“法律（或合同协议）要求”是指法律（或合同协议）要求是据以决定员工个人工资的一个因素。 
例如，如果工人个人的工资率是基于最低法律要求，则选择此项。 
即使员工所得超过法律（或合同协议）要求，也可以选择此项作为因素。</t>
  </si>
  <si>
    <t>生活工资估算</t>
  </si>
  <si>
    <t>“生活工资”是指在一个标准工作周内特定地方的员工获得的报酬，其金额足以为员工及其家人提供体面的生活水准。体面生活水准的要素包括食物、水、住房、教育、保健、交通、衣物及其他生活必需品，包括应付突发事件的储备。”来源：https://www.globallivingwage.org/about/what-is-a-living-wage/</t>
  </si>
  <si>
    <t>技能</t>
  </si>
  <si>
    <t xml:space="preserve">“技能”是指员工的技能水平是据以决定员工个人工资的一个因素。技能包括教育水平、技术技能或软技能。
例如，如果工厂根据员工带来的工作技能（或他们在岗位上获得的技能）向部分或全部员工支付工资，则选择此选项。
如果工资是基于技能，则工厂会设立一个具有相关工资水平的技能矩阵。 </t>
  </si>
  <si>
    <t>经验</t>
  </si>
  <si>
    <t xml:space="preserve">“经验”是指员工的工作经历是据以决定员工个人工资的一个因素。 
经验不得与下面的“工作年限”相混淆。
例如，如果工厂根据员工为工厂或其他组织工作时获得的经验向部分或全部员工支付工资，则选择此选项。
如果工资是基于经验，则工厂会设立一个技能矩阵，列出了经验要求和相关工资水平。 </t>
  </si>
  <si>
    <t>工作年限</t>
  </si>
  <si>
    <t xml:space="preserve">“工作年限”是指员工在工厂的工作年限是据以决定员工个人工资的一个因素。 
例如，如果工厂根据员工在工厂的工作年限向部分或全部员工支付工资，则选择此选项。
如果工资是工作年限，则工厂会设立一个矩阵，列出与工资水平相关的工作年限数值。 </t>
  </si>
  <si>
    <t>绩效</t>
  </si>
  <si>
    <t xml:space="preserve">“绩效”是指员工的工作表现是据以决定员工个人工资的一个因素。它可以包括考勤、生产力或工作质量。 
例如，如果工厂根据员工在工厂的绩效向部分或全部员工支付工资，则选择此选项。
该工厂需要有定义和衡量绩效的明确方式才能应用此选项。 </t>
  </si>
  <si>
    <t>绩效评估</t>
  </si>
  <si>
    <t xml:space="preserve">工厂是否根据一套统一的标准进行员工绩效评估？ </t>
  </si>
  <si>
    <t xml:space="preserve">Does the facility conduct worker performance evaluations based on a standard set of criteria? </t>
  </si>
  <si>
    <t xml:space="preserve">此问题旨在了解工厂是否对员工进行绩效评估。绩效评估是对员工的工作绩效进行评估和审核。当根据客观透明的指标进行评估时，可以最大程度减少歧视。
绩效评估标准的示例可能包括：员工考勤记录、产出、工作质量、获得的新技能、沟通方式、纪律问题、态度和行为等。 </t>
  </si>
  <si>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</si>
  <si>
    <t>如果“是”，是否与员工分享和/或讨论对员工的绩效评估？</t>
  </si>
  <si>
    <t xml:space="preserve">此跟进问题旨在了解员工是否完全了解评估的工作绩效和报酬。 
</t>
  </si>
  <si>
    <t xml:space="preserve">The intent of this follow up question is to understand if workers fully understand their evaluated job performance and compensation. 
</t>
  </si>
  <si>
    <t>工资增加</t>
  </si>
  <si>
    <t>对于工厂内最具代表性的部门，指出因晋升而基本工资增加的晋升员工人数：</t>
  </si>
  <si>
    <t>“基本工资增加的晋升”是指员工调动到更高的职位且这种职位变动导致基本工资发生变化。这并不是指由于通货膨胀、调整或法律要求而导致工资增加。工资增加必须是晋升的结果，即调动到更高的职位。 
“基本工资”是指标准工作期间的工资率，不包括奖金和加班费等额外支付额。</t>
  </si>
  <si>
    <t>请说明工厂内最具代表性的部门：</t>
  </si>
  <si>
    <t>“最具代表性的部门”是指工厂中员工人数最多的部门。 
员工是指处理工厂产品或直接参与工厂运营的人员。他们是非主管人员，也就是说，没有人向他们报告。</t>
  </si>
  <si>
    <t>因晋升而基本工资增加的晋升女员工人数</t>
  </si>
  <si>
    <t>Number of female workers that where promoted with an increase in their basic wage as a result of their promotion</t>
  </si>
  <si>
    <t>因晋升而基本工资增加的晋升男员工人数</t>
  </si>
  <si>
    <t>Number of male workers that where promoted with an increase in their basic wage as a result of their promotion</t>
  </si>
  <si>
    <t>奖金</t>
  </si>
  <si>
    <t>员工是否获得任何类型的生产效率（或“生产”）奖金？</t>
  </si>
  <si>
    <t>此问题旨在了解工厂是否提供任何形式的激励薪酬，如生产或生产效率奖金。此问题还包括与质量保证问题相关的奖金。 
例如，如果每件完成的服装都通过质量保证流程而没有任何问题，员工将额外获得每件服装 10 印尼盾的奖金，则回答“是”。</t>
  </si>
  <si>
    <t>如果“是”，请说明所有类型的生产/生产效率奖金：</t>
  </si>
  <si>
    <t>工资支付</t>
  </si>
  <si>
    <t>工资支付是否定期、按时且符合法律要求？</t>
  </si>
  <si>
    <t>是否按法律规定的方式全额向员工支付工资？</t>
  </si>
  <si>
    <t>请在回答此问题前先参阅适用的法律要求。 
例如，法律要求可能规定工资需要以现金、电子或其他方式支付。
如果没有任何适用的法律要求，请回答“无适用的法律要求”。</t>
  </si>
  <si>
    <t>如何向员工支付工资？（选择所有适用选项，用“X”标记）</t>
  </si>
  <si>
    <t>现金</t>
  </si>
  <si>
    <t>“现金”是指以实物货币（也称为“纸币”）和硬币的形式向员工支付工资。 
例如，如果员工的部分或全部工资是以现金支付，则应选择回答“现金”。</t>
  </si>
  <si>
    <t>以现金支付工资的员工比例大概是多少？</t>
  </si>
  <si>
    <t>支票</t>
  </si>
  <si>
    <t>“支票”是指以纸质支票的形式向员工支付工资。支票是指示银行按照要求付款的书面命令。
例如，如果员工通过纸质支票获得部分或全部工资，则应选择回答“支票”。</t>
  </si>
  <si>
    <t>以支票支付工资的员工比例大概是多少？</t>
  </si>
  <si>
    <t>直接存入银行账户</t>
  </si>
  <si>
    <t>“直接存入银行账户”是指通过从支付人的银行账户（即工厂账户）电子转账到收款人的银行账户（即员工账户）的方式向员工支付工资。
例如，如果员工通过直接存款获得部分或全部工资，则应选择回答“直接存入银行账户”。</t>
  </si>
  <si>
    <t>通过直接存入银行账户的方式支付工资的员工比例大概是多少？</t>
  </si>
  <si>
    <t>手机钱包</t>
  </si>
  <si>
    <t>“手机钱包”是指通过电子方式往员工的手机上支付工资。 
例如，如果员工通过手机钱包支付获得部分或全部工资，则应选择回答“手机钱包”。</t>
  </si>
  <si>
    <t>以手机钱包方式支付工资的员工比例大概是多少？</t>
  </si>
  <si>
    <t>银行卡（具有储值功能）</t>
  </si>
  <si>
    <t>“银行卡（具有储值功能）”是指员工通过银行卡获得工资，货币价值储存在银行卡上，而不是储存在金融机构维护的外部账户中。
储值卡与借记卡有所不同。 
例如，如果员工通过储值卡获得部分或全部工资，则应选择回答“银行卡（具有储值功能）”。</t>
  </si>
  <si>
    <t>通过银行卡（具有储值功能）支付工资的员工比例大概是多少？</t>
  </si>
  <si>
    <t>“其他”的例子包括以物代款支付，即通过商品或服务（如食品和住房）支付。</t>
  </si>
  <si>
    <t>通过其他方式支付工资的员工比例大概是多少？</t>
  </si>
  <si>
    <t>如果员工是通过直接存入银行账户的方式得以支付工资的，他们对开立后的银行账户是否有唯一控制权？</t>
  </si>
  <si>
    <t>“对账户的唯一控制权”是指只有员工才拥有对银行账户的控制权和访问权。管理人员没有任何控制权和访问权。
例如，如果工厂在银行账户开立后的任何时候也可以访问员工的银行账户，则回答“否”。</t>
  </si>
  <si>
    <t>员工的工资是由工厂直接支付还是通过第三方代理支付？</t>
  </si>
  <si>
    <t>此问题旨在了解到底是谁付工资给员工。 
是工厂？第三方代理（如劳务代理/招聘代理/劳务经纪）？另一个实体？ 
例如，如果有些员工是由工厂直接支付工资，有些员工是通过第三方代理支付工资，则应选择回答“两者”。</t>
  </si>
  <si>
    <t>如果员工是通过第三代理得以支付工资的，是否所有员工都对此以书面形式授权？</t>
  </si>
  <si>
    <t>此问题旨在了解，由第三方代理负责支付员工工资的情况是否有书面授权。 
如果，如果由第三方代理支付工资但没有书面授权，则不应选择此选项。</t>
  </si>
  <si>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</si>
  <si>
    <t>是否按法律要求（例如通过工资单）告知员工其个人工资和扣除额？</t>
  </si>
  <si>
    <t>请在回答此问题前先参阅适用的法律要求。
此问题涉及是否按法律要求告知员工其个人工资和扣除额？例如，法律要求可能规定要提供工资单和工资单的内容。
如果没有任何适用的法律要求，请回答“无适用的法律要求”。</t>
  </si>
  <si>
    <t>工资单是否采用所有员工能理解的语言？</t>
  </si>
  <si>
    <t>“员工能理解的语言”是指员工的母语或他们精通的语言。 
例如，如果有尼泊尔员工在马来西亚工厂工作，而工资单以尼泊尔语提供，则回答“是”。</t>
  </si>
  <si>
    <t>工资单是否以详尽而全面的方式包含了所有员工的准确工资信息？</t>
  </si>
  <si>
    <t>此问题旨在具体了解员工是否能看懂工资条并理解其内容。例如，员工是否知道在哪里可以找到他们的基本工资？或者某些法定预扣款意味着什么？
例如，如果员工收到工资条，但很难理解他们的最终净工资（“到手工资”）是如何计算得出的，则不应选择此项回答。</t>
  </si>
  <si>
    <t>所有员工是否以书面形式确认收到了工资付款？</t>
  </si>
  <si>
    <t>此问题旨在了解，是否有某种能够证明员工已收到工资付款的书面证据（如员工签名）。
例如，如果工厂在向员工提供工资付款（通过支票）后，通过获得员工的签名来确认员工已收到付款，则可选择此项回答。 
如果员工通过银行转账收到工资付款，则回答应选择“不适用”。</t>
  </si>
  <si>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</si>
  <si>
    <t>贷款与预付款</t>
  </si>
  <si>
    <t>工厂是否向员工提供贷款和/或预付款？</t>
  </si>
  <si>
    <t>此问题旨在了解工厂是否曾向员工提供贷款和/或预付款。 
“贷款”是指借用的但必须（通常连同利息一起）偿还的资金金额。
“预付款”是指在到期前或为仅部分完成工作所支付的金额。
如果工厂向员工提供任何类型的贷款或预付款，请回答“是”。</t>
  </si>
  <si>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</si>
  <si>
    <t>如果“是”，请说明相关情况：</t>
  </si>
  <si>
    <t>所有贷款和/或预付款是否符合法律要求？</t>
  </si>
  <si>
    <t>例如，法律要求可能规定可以收取何种类型的利率贷款和/或预付款、应包括哪些还款条款等。
请在回答此问题前先参阅适用的法律要求。 
如果没有任何适用的法律要求，请回答“无适用的法律要求”。</t>
  </si>
  <si>
    <t>员工是否被告知与预付款和贷款的发放和偿还有关的条款和条件？</t>
  </si>
  <si>
    <t>此问题旨在了解员工是否被充分告知贷款和/或预付款的条款。发放流程（初始贷款发放）和还款流程（如何以及何时偿还贷款）。 
例如：关于所发放金额、还款频率、收取的利率、如果员工不能还款会怎样等的口头和书面沟通。</t>
  </si>
  <si>
    <t>如果“是”，请说明贷款和/或预付款的条款（即利率、还款条款等）以及如何告知员工这些条款：</t>
  </si>
  <si>
    <t>是否有关于发放和偿还预付款和贷款的条款和条件的书面文件？</t>
  </si>
  <si>
    <t>此问题旨在了解是否有贷款/预付款条款和条件的书面文件。发放流程（初始贷款发放）和还款流程（如何以及何时偿还贷款）。
例如：关于所发放金额、还款频率、收取的利率、如果员工不能还款会怎样等的书面文件。</t>
  </si>
  <si>
    <t>如果“是”，员工是否以书面形式确认支出和还款的准确性？</t>
  </si>
  <si>
    <t>此问题旨在了解，是否有来自员工的某种书面证据能够确认发放的初始预付款或贷款金额，并且（如适用）还能确认员工还款给工厂的分期还款金额等。
例如，员工可能通过签名来确认发放的初始金额以及返还的每笔金额。</t>
  </si>
  <si>
    <t>法定预扣款</t>
  </si>
  <si>
    <t>工作是否从工资中进行任何不符合法律要求的扣除？</t>
  </si>
  <si>
    <t>从工资中扣缴的预扣款（社保除外）是否正确计算且符合法律要求？</t>
  </si>
  <si>
    <t>此问题旨在了解，工厂是否按准确计算的金额从工资中扣除所有法定（强制性/非自愿性扣除）预扣款（如税收等）。社保扣除额将另行说明。
请在回答此问题前先参阅适用的法律要求。 
如果没有任何适用的法律要求，请回答“无适用的法律要求”。</t>
  </si>
  <si>
    <t>扣除</t>
  </si>
  <si>
    <t>工厂是否还有任何其他工资扣除（除了法定预扣款和社保）？</t>
  </si>
  <si>
    <t>此问题旨在了解，工厂是否从工资中扣除法定预扣款和社保以外的任何款项。 
换言之，此问题是在询问法定预扣款（强制性/非自愿性扣款）以外的扣除。 
如果工厂从员工的总工资中扣除任何类型的其他费用（如住房/餐食等），请回答“是”。</t>
  </si>
  <si>
    <t>如果“是”，请说明工资扣除类型（除了法定预扣款和社保）：</t>
  </si>
  <si>
    <t>如果“是”，工厂是否遵循以下任何有关扣除的做法？（选择所有适用选项，用“X”标记）</t>
  </si>
  <si>
    <t>员工自愿接受扣除</t>
  </si>
  <si>
    <t>此问题旨在了解员工是否自愿接受所有扣除（法定扣缴除外）。
例如，如果工厂从工资中扣除款项，但员工没有自愿同意扣除，则不应选择此项。 
此概念有时与自愿接受以物代款支付问题 WB-20.3 有关。</t>
  </si>
  <si>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</si>
  <si>
    <t>员工签署表示同意扣除款项的文件（用员工能理解的语言）</t>
  </si>
  <si>
    <t>此问题旨在了解，员工是否签署表示同意扣除款项（法定扣缴除外）的文件（用员工能理解的语言）。
例如，工厂可能以口头方式或通过员工合同以书面形式，传达有关工资扣除的详细信息。</t>
  </si>
  <si>
    <t>向员工解释工资扣除</t>
  </si>
  <si>
    <t>此问题旨在了解是否向员工解释了所有扣除（法定扣缴除外）。 
例如，工厂可能以口头方式或通过员工合同以书面形式，传达有关工资扣除的详细信息。</t>
  </si>
  <si>
    <t>员工有权知悉所有工资扣除的账户状态（即付款历史记录、当前账户余额等）。</t>
  </si>
  <si>
    <t>此问题旨在了解，员工是否有权知悉所有工资扣除已发生的“账户状态”（如付款历史记录、当前账户余额等）。
例如，工厂可能会在员工工资条上提供有关既往扣除和当前账户余额的信息。 
或者，工厂可能拥有能让员工向人力资源部索取这些信息的制度。</t>
  </si>
  <si>
    <t>员工是否曾负担下列任何一项的费用？（选择所有适用选项，用“X”标记）</t>
  </si>
  <si>
    <t>此问题旨在了解工厂是否就以下各项收取费用。 
为新成本（首次提供物品时）或置换成本（当物品丢失或被损坏时）收取费用。 
此问题与“招聘雇用”部分的“押金”问题有关。如果工厂收取这些物品的费用，但在物品退回后退还款项，则视为押金，而非收费。</t>
  </si>
  <si>
    <t>ID 卡/工作证/门禁卡</t>
  </si>
  <si>
    <t>设置此选项旨在了解工厂是否收取 ID 卡/工作证/门禁卡等费用。
“ID 卡/工作证/门禁卡”是指通常用于员工识别和出入计时功能的卡片。
此问题与“招聘雇用”部分的“押金”问题有关。如果工厂收取这些物品的费用，但在物品退回后退还款项，则视为押金，而非收费。</t>
  </si>
  <si>
    <t>工作服</t>
  </si>
  <si>
    <t>设置此选项旨在了解工厂是否收取工作服费用。
“工作服”是指工厂要求穿的衣物（或其他类型的物品，如鞋子）。
此问题与“招聘雇用”部分的“押金”问题有关。如果工厂收取这些物品的费用，但在物品退回后退还款项，则视为押金，而非收费。</t>
  </si>
  <si>
    <t>社会保险/社会保障</t>
  </si>
  <si>
    <t>工厂是否按照法律要求代收并转交以下任何社会保险或社会保障计划的员工缴款？（选择所有适用选项，用“X”标记）</t>
  </si>
  <si>
    <t>养老</t>
  </si>
  <si>
    <t>医疗</t>
  </si>
  <si>
    <t>工伤/疾病/死亡</t>
  </si>
  <si>
    <t>一般来说，不应要求员工缴纳工伤保险费。
请在回答此问题前先参阅适用的法律要求。 
如果没有任何适用的法律要求，请回答“无适用的法律要求”。</t>
  </si>
  <si>
    <t>失业</t>
  </si>
  <si>
    <t>生育</t>
  </si>
  <si>
    <t>如果工厂未按照法律要求代收或转交上述任何缴款，则选择此项。</t>
  </si>
  <si>
    <t>工厂的以下哪些社会保险缴款（包括所需的计算和类型）符合法律要求？（选择所有适用选项，用“X”标记）</t>
  </si>
  <si>
    <t>实物福利</t>
  </si>
  <si>
    <t>工厂是否按照法律要求提供实物福利？</t>
  </si>
  <si>
    <t>例如，实物福利包括交通、餐食、住房或儿童照管，其费用直接从员工工资中扣除。禁止以药物或酒的形式支付。工资只能部分以实物支付，因为员工必须有足够的现金来满足自己及家人的生活需要。
请在回答此问题前先参阅适用的法律要求。
例如，法律要求可能规定只允许某些类型或数量的实物福利，或者必须提供某些类型的实物福利（如在某些国家为外籍员工提供住房）
如果没有任何适用的法律要求，请回答“无适用的法律要求”。</t>
  </si>
  <si>
    <t>工厂是否提供实物福利，即使法律上对此没有规定？</t>
  </si>
  <si>
    <t>工厂提供哪种类型的实物福利？（选择所有适用选项，用“X”标记）</t>
  </si>
  <si>
    <t>儿童照管</t>
  </si>
  <si>
    <t>“儿童照管”是指由工厂免费或以较低成本提供的儿童照管服务。 
“较低成本”通过了解在工厂不提供补贴的情况下儿童照管服务的市场价格来确定。 
例如，如果工厂在工厂自营的日托中心提供儿童照管服务，则选择此选项。 
注意：如果工厂为非工厂自营的日托支付部分费用，则这也是实物福利。</t>
  </si>
  <si>
    <t>请说明：</t>
  </si>
  <si>
    <t>交通</t>
  </si>
  <si>
    <t xml:space="preserve">“交通”是指由工厂免费提供或以较低成本提供的交通运输。 
“较低成本”通过了解在工厂不提供补贴的情况下交通运输服务的市场价格来确定。 
例如，如果工厂为所有员工提供免费接送服务，则选择此选项。
</t>
  </si>
  <si>
    <t>住房</t>
  </si>
  <si>
    <t>“住房”是指由工厂免费或以较低成本提供的住房。 
“较低成本”通过了解在工厂不提供补贴的情况下住房的市场价格来确定。 
例如，如果工厂以较低成本向员工提供工厂自营的住房，则选择此选项。 
注意：如果工厂为非工厂自营的住房支付部分费用，则这也是实物福利。</t>
  </si>
  <si>
    <t>食物</t>
  </si>
  <si>
    <t>“食物”是指由工厂免费提供或以较低成本提供的食物。
“较低的成本”是比照市场价格确定的，也就是如果没有工厂的补助，食品将以较高价格出售。
例如，如果工厂在午餐时间向所有员工免费提供大米，则将选择此选项。</t>
  </si>
  <si>
    <t>医疗服务</t>
  </si>
  <si>
    <t xml:space="preserve">“医疗服务”是指由工厂免费或以较低成本提供的服务。 
“医疗服务”不是指长期医疗/健康保险，而是指短期医疗服务（如工厂提供的厂内诊所或厂外护理）。
例如，如果工厂内有专职医疗专业人员（如医生或护士），则选择此选项。 
</t>
  </si>
  <si>
    <t>能源（即燃油、煤、电、气等）</t>
  </si>
  <si>
    <t xml:space="preserve">“能源”是指工厂免费或以较低成本提供的能源类型。 
“能源”是指燃料、煤、电、煤气等物品。
例如，如果工厂在厂内为员工摩托车提供免费使用加油站，则选择此选项。
</t>
  </si>
  <si>
    <t>鞋/服装</t>
  </si>
  <si>
    <t>“服装/鞋”是指由工厂免费或以较低成本提供的衣物。 
“服装/鞋”正如这里所使用的，不能与要求的工作服或个人防护装备 (PPE) 混淆。它是指向员工提供所需工作服和 PPE 物品以外的衣物或鞋子。 
例如，如果鞋类工厂将包含小缺陷/质检问题的剩余鞋子提供给员工，则选择此选项。</t>
  </si>
  <si>
    <t>所有实物福利是否都是自愿的？</t>
  </si>
  <si>
    <t>此问题旨在了解工人是否总是自愿接受实物福利。换言之，员工是否可以“选择不要”实物福利？ 
如果员工不能“选择不要”实物福利，则应选择回答“否”。 
例如，如果员工不能“选择不要”工厂自营的住房（免费提供或以补贴价提供），则回答“否”。</t>
  </si>
  <si>
    <t>工厂是以成本价或较低成本对实物福利收费？</t>
  </si>
  <si>
    <t>此问题旨在了解，实物福利是否总是免费提供或按商品的实际成本提供。 
此问题旨在确定工厂不是通过提供实物福利来“赚钱”。 
例如，如果工厂在厂内向员工提供食物，但收费的食物费用高于工厂发生的成本（即初始购买和准备费用），则回答“否”。 
如果根本未收任何费用，请回答“是”。</t>
  </si>
  <si>
    <t>员工是否被告知有实物福利？</t>
  </si>
  <si>
    <t>此问题旨在了解，员工是否被告知向他们提供的或他们可获得的实物福利。
例如，如果员工未被告知他们可获得的一些（或所有）实物福利（非货币福利），则回答“否”。</t>
  </si>
  <si>
    <t>假期</t>
  </si>
  <si>
    <t>工厂是否未按照法律要求正确向员工提供以下类型假期的休息时间： 
• 所有公共假日
• 年假 
• 病假
• 产假
• 陪产假
• 事假
• 其他类型的必休假期？</t>
  </si>
  <si>
    <t>Is the facility not correctly providing workers time off for any of these types of leave as legally required: 
• All public holidays
• Annual leave 
• Sick leave
• Maternity leave
• Paternity leave
• Personal leave
• Other types of required leave?</t>
  </si>
  <si>
    <t xml:space="preserve">如果工厂按照法律要求向所有员工提供所有类型的休假时间，请回答“否”。
请参阅适用的法律要求，以确定休假的资格、应计假期以及是否能休假。 
如果没有任何适用的法律要求，请回答“无适用的法律要求”。
休假期间的工资将另外介绍。
</t>
  </si>
  <si>
    <t>工厂未按照法律要求向员工提供以下哪种类型假期的休息时间？（选择所有适用选项，用“X”标记）</t>
  </si>
  <si>
    <t>所有公共假日</t>
  </si>
  <si>
    <t>请在回答此问题前先参阅适用的法律要求。</t>
  </si>
  <si>
    <t>年假</t>
  </si>
  <si>
    <t>请参阅适用的法律要求，以确定休假的资格、应计假期以及是否能休假。 
关于假期工资的问题将另外介绍。</t>
  </si>
  <si>
    <t>病假</t>
  </si>
  <si>
    <t>产假</t>
  </si>
  <si>
    <t>陪产假</t>
  </si>
  <si>
    <t>事假</t>
  </si>
  <si>
    <t>其他类型的必休假期</t>
  </si>
  <si>
    <t>“其他类型的必休假期”是指上文未列出的其他类型的法定休假。请参阅适用的法律要求，以确定休假的资格、应计假期以及是否能休假。 
关于假期工资的问题将另外介绍。</t>
  </si>
  <si>
    <t>如果“其他”，请说明未提供的必休假期的类型：</t>
  </si>
  <si>
    <t>工厂是否未按照法律要求正确向员工支付以下任何类型假期的报酬： 
• 所有公共假日
• 年假 
• 病假
• 产假
• 陪产假
• 事假
• 其他类型的必休假期？</t>
  </si>
  <si>
    <t>Is the facility not paying workers correctly for any of these types of leave as legally required: 
• All public holidays
• Annual leave 
• Sick leave
• Maternity leave
• Paternity leave
• Personal leave
• Other types of required leave?</t>
  </si>
  <si>
    <t xml:space="preserve">如果工厂按照法律要求向所有员工支付所有类型假期的报酬，请回答“否”。
请参阅适用的法律要求，以确定休假的资格、应计假期和是否能休假，以及相关假期工资。
关于休息期间工资的问题将另外介绍。
如果没有任何适用的法律要求，则选择“无适用的法律要求”。 
</t>
  </si>
  <si>
    <t>工厂未按照法律要求正确向员工支付以下哪种类型假期的工资？（选择所有适用选项，用“X”标记）</t>
  </si>
  <si>
    <t>请参阅适用的法律要求以确定休假资格。 
关于休息期间工资的问题将另外介绍。</t>
  </si>
  <si>
    <t>请参阅适用的法律要求，以确定休假的资格、应计假期以及是否能休假。 
关于休息期间工资的问题将另外介绍。</t>
  </si>
  <si>
    <t>“其他类型的必休假期”是指上文未列出的其他类型的法定休假。请参阅适用的法律要求，以确定休假的资格、应计假期以及是否能休假。 
关于休息期间工资的问题将另外介绍。</t>
  </si>
  <si>
    <t>如果“其他”，请说明无薪必休假期的类型：</t>
  </si>
  <si>
    <t>员工请假或休假是否有任何限制？</t>
  </si>
  <si>
    <t>此问题旨在了解员工请假或休假是否有任何限制。“限制”是指员工无法享受法定假期的情况。
例如，如果工厂限制员工在生产高峰期间或在重大假日之前休假的能力，则回答“是”。</t>
  </si>
  <si>
    <t>员工在获得批准后是否可以自由休假？</t>
  </si>
  <si>
    <t>此问题旨在了解员工休任何批准的假期是否有任何限制。
“限制”是指员工无法享受法定假期的情况。
例如，如果员工获准休假，然后由于工厂订单突然增加，工厂在准假之后限制员工休假的能力，则回答“否”。</t>
  </si>
  <si>
    <t>工厂是否遵守关于以薪酬代替休假的法律限制？</t>
  </si>
  <si>
    <t>请在回答此问题前先参阅适用的法律要求。 
如果没有任何适用的法律要求，请回答“无适用的法律要求”。 
解雇时未使用的带薪年假的工资将另外介绍。</t>
  </si>
  <si>
    <t>补假</t>
  </si>
  <si>
    <t>工厂是否按照法律要求提供补休？</t>
  </si>
  <si>
    <t>请在回答此问题前先查阅法律要求。
此问题旨在了解是否按照法律要求向员工提供补休。当员工加班时，为确保充分休息，可能需要提供补休。
如果没有任何适用的法律要求，请回答“无适用的法律要求”。</t>
  </si>
  <si>
    <t>停工</t>
  </si>
  <si>
    <t>工厂是否按照法律要求在停工期间正确支付员工工资？</t>
  </si>
  <si>
    <t>此问题旨在了解工厂在停工期间是否按要求支付工资。 
请在回答此问题前先参阅适用的法律要求。例如，法律要求可能规定员工即使在减产或停产时也必须获得报酬。
如果没有任何适用的法律要求，或者不存在停工，请回答“无适用的法律要求”。</t>
  </si>
  <si>
    <t>其他福利</t>
  </si>
  <si>
    <t>所有其他工资支付是否符合法律要求？</t>
  </si>
  <si>
    <t>此问题旨在了解，工厂是否按照法律要求正确向员工支付前述问题中未明确提及的所有其他福利（例如考勤或其他奖金、交通或住房补贴等）。 
请在回答此问题前先参阅适用的法律要求。 
如果没有任何适用的法律要求，请回答“无适用的法律要求”。</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</si>
  <si>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etc.). 
Consult applicable legal requirements before answering this question. 
If there are no applicable legal requirements, answer No applicable legal requirements.</t>
  </si>
  <si>
    <t>工厂的做法是否不符合其他地方未涵盖的有关工资福利的任何法律要求？</t>
  </si>
  <si>
    <t>Are facility practices out of compliance with any legal requirements not covered elsewhere regarding Wages and Benefits?</t>
  </si>
  <si>
    <t>工厂是否未遵守与非生产员工和/或分包员工有关的工资福利的任何法律要求？</t>
  </si>
  <si>
    <t>Is the facility in non-compliance with any legal requirements for Wages and Benefits pertaining to non-production workers and/or sub-contracted workers?</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</si>
  <si>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当不符合情形仅涉及非生产员工和/或分包员工时，也请勿在有关工资福利的其他更具体问题下记录此不符合情形。 </t>
  </si>
  <si>
    <t>员工对待</t>
  </si>
  <si>
    <t>主题说明：“员工对待”主题部分旨在了解工厂在员工加入工厂后如何对待他们。从行动自由到骚扰，此部分旨在了解是否根据适用的法律要求，以公平且负责任的方式对待员工。此部分的社会劳工主题包括：      
• 强迫劳动
• 骚扰和虐待
• 歧视
• 纪律处分
• 工厂意见</t>
  </si>
  <si>
    <t>强制策略</t>
  </si>
  <si>
    <t>雇主是否使用任何其他强制策略来强迫员工工作？</t>
  </si>
  <si>
    <t>此问题并不包括：限制行动自由，或者通过暴力强迫员工工作或留在工作岗位的其他努力；扣发工资；纪律措施；对参加罢工的惩罚；限制访问其个人文件；威胁驱逐出境、取消签证或向当局报告；或者强迫加班，这些在其他地方都有记录。
这一问题包括压制员工出于自身利益做出决定的强制策略，例如，雇主给员工服用药物以使其上瘾或有依赖性，使用心理或精神（如巫术）操纵、持续监视或其他物理手段控制员工并强迫他们工作。</t>
  </si>
  <si>
    <t>暴力或威胁</t>
  </si>
  <si>
    <t>工作场所是否发生过恐吓员工并强迫他们工作的暴力或暴力威胁事件？</t>
  </si>
  <si>
    <t>例如，这包括报告的暴力事件（即身体侵犯、攻击、殴打、性暴力）或导致强迫劳动的威胁（意图造成疼痛、伤害、损害或其他敌对行为的口头陈述）。 
请注意，这些暴力或暴力威胁事件不同于虐待或骚扰之处在于雇主采用暴力或威胁手段迫使员工工作。可能会以一个人为例来恐吓整个员工队伍。</t>
  </si>
  <si>
    <t>是否有这些事件的书面记录？</t>
  </si>
  <si>
    <t>如果“是”，男员工报告了多少事件？</t>
  </si>
  <si>
    <t>If yes, how many cases were reported by male workers?</t>
  </si>
  <si>
    <t>如果“是”，女员工报告了多少事件？</t>
  </si>
  <si>
    <t>If yes, how many cases were reported by female workers?</t>
  </si>
  <si>
    <t>是否有任何威胁事件发生，例如向当局举报、驱逐出境或威胁员工的家人/近亲，或取消签证或其他证件（例如工作许可证、居留证等），以强迫移民工留下来工作？</t>
  </si>
  <si>
    <t>当员工的工作签证与特定雇主挂钩时，员工可能会变得非常脆弱。如果雇主以驱逐出境或其他与其移民身份有关的处罚威胁任何员工以使他们在合同范围以外工作或迫使他们留下来工作，请回答“是”。 
处于非正常状况的移民工不一定是强迫劳动者，但如果雇主利用员工的非正规身份来扣留工资或要求从事合同范围以外的工作（例如性恩惠或超出法律限制的加班），则可能是强迫劳动者。雇主不仅会利用员工对驱逐出境的恐惧，还会利用员工对当局酷刑和不公平对待的恐惧，尤其是当员工在原住国对执法有过不好的经历时。</t>
  </si>
  <si>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</si>
  <si>
    <t>武力</t>
  </si>
  <si>
    <t>员工是否被强迫工作，作为纪律措施或作为对参加罢工的惩罚？</t>
  </si>
  <si>
    <t>根据 ILO 第 105 号公约，不得使用强迫劳动来处分员工或因参加罢工而处罚员工。强迫劳动也不可用来确保员工从事劳动，或用作纪律处分。
禁止因参加罢工而使用强迫劳动来惩罚员工的禁令并不包括对暴力、袭击或破坏财产行为的惩罚。对司法程序所确定的违反公共秩序行为的制裁可能会受到刑事处罚，包括使用强迫劳动，具体取决于适用法律。但是，对于组织或参与和平罢工的员工，不应实施任何涉及强制劳动的制裁，例如强制监狱劳动。</t>
  </si>
  <si>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</si>
  <si>
    <t>行动自由</t>
  </si>
  <si>
    <t>是否限制员工离开工作场所以迫使他们工作？</t>
  </si>
  <si>
    <t xml:space="preserve">虽然员工可能有规定的工作时间，而且无故不能按自己的意愿来去自如，但是，如果雇主有胁迫或强制的因素使员工无法离开，则回答“是”。
工作场所是指工厂建筑（不包括周围的场所——这将有关自由离开宿舍和工业园区的问题下单独说明）。 
</t>
  </si>
  <si>
    <t>员工是否可以自由进出宿舍和工厂所在的工业园或园区？</t>
  </si>
  <si>
    <t>如果员工不能随时自由离开宿舍和工业园区，则这可能是强迫劳动。这适用于所有员工，包括当地员工以及移民和难民员工。
如果管理层采取强有力的控制措施限制员工的行动，例如宿舍上锁、强制实行宵禁（例如，需要获得管理层的批准才能离开）、安保人员或其他强制措施，则回答“否”。还应考虑员工被限制自由的程度，包括员工在完成工作（包括加班）后和在休息日是否能离开宿舍和工业园区。 
还应考虑员工的脆弱性，包括由于缺乏选择或可行的替代方案，他们是否真的别无选择而只能待在宿舍里。如果管理层采取极大地限制员工自由离开宿舍或工业园区的强有力控制措施，并且员工没有宿舍住房的可行替代方案，则回答“否”。</t>
  </si>
  <si>
    <t>扣留</t>
  </si>
  <si>
    <t>员工是否保留其所有个人证件（如出生证明、护照、工作许可证和身份证）？</t>
  </si>
  <si>
    <t>Do workers keep all of their personal documents (such as birth certificates, passports, work permits and ID cards)?</t>
  </si>
  <si>
    <t>当员工需要使用其个人证件（如出生证明、护照、工作许可证和身份证）时，他们是否被拒绝使用这些证件？</t>
  </si>
  <si>
    <t>Have workers been denied access to their personal documents (such as birth certificates, passports, work permits and ID cards) when they need them?</t>
  </si>
  <si>
    <t>员工通常应自行保管自己的个人证件。某些情况下，可能允许雇主保留员工的证件，例如，必要时为确保证件是安全的。但是，员工应自愿且知情地同意这一点，并且应允许他们使用其证件。个人证件的例子包括：护照、政府签发的身份证、出生证明、土地证、文凭、证书、ATM/现金卡。 
尽管最好是获得书面同意，但这不足以表明同意是自愿且知情地提供的。为确认这一点，还必须与员工面谈。 
如果员工自愿且知情地同意让他人持有其证件，而雇主向员工提供这些证件的访问权（访问权最好是每天 24 小时、每周 7 天提供，但是，如果员工声明他们有适当的访问权，则也可接受较低级别的访问权），请回答“否”。
如果员工无法充分访问其证件，若员工没有自愿同意让人持有其证件，或者员工的书面同意不是自愿且知情提供的，请回答“是”。 
如果员工的正式证件在更新期间无法访问，请回答“否”，除非可以证明雇主与当局串通，企图强迫员工继续工作。</t>
  </si>
  <si>
    <t>Ordinarily, workers should keep their personal documents themselves. In some cases, employers may be allowed to hold on to workers' documents, for example, if necessary to ensure that the documents are secure. However, workers should freely and knowingly consent to this, and they should be allowed to access their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</si>
  <si>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工厂的做法是否不符合其他地方未涵盖的有关员工对待中强迫劳动的任何法律要求？</t>
  </si>
  <si>
    <t>骚扰和虐待</t>
  </si>
  <si>
    <t>骚扰或虐待涉及每位员工都受到尊重对待且享有尊严。所有员工均不得遭受任何身体、性、心理或语言骚扰、虐待或虐待威胁。 
以下议题包括有关纪律处分、骚扰、歧视性骚扰、使用安保人员等各项问题。</t>
  </si>
  <si>
    <t>骚扰</t>
  </si>
  <si>
    <t>是否有任何身体、语言、心理骚扰或虐待的事件？</t>
  </si>
  <si>
    <t>Have there been any cases of physical, verbal, psychological harassment or abuse?</t>
  </si>
  <si>
    <t>例如，这可能包括殴打、推搡或扔东西；限制获得食物、水或使用厕所；威胁员工或冲其叫喊；或以有辱人格的方式公开责骂员工。在这种情形下限制合理地获得水或使用厕所不同于一般情况下的获取不充分。在这种情况下，它针对的是某些员工和/或侵犯了人权或尊严。
包括任何身体、语言、心理骚扰或虐待的事件，无论谁在工厂受到骚扰/虐待且无论谁在骚扰/虐待。此问题涵盖发生在工作场所、工厂场地、沟通过程中、雇主提供的住所和/或上下班时的骚扰或虐待。</t>
  </si>
  <si>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</si>
  <si>
    <t>纪律处分</t>
  </si>
  <si>
    <t>工厂是有否有有效的补救流程来处理骚扰或虐待事件？</t>
  </si>
  <si>
    <t>此问题旨在了解有骚扰和虐待行为的主管、经理和员工是否承担任何后果。这可能是一项政策或一份说明处理此类情况并确保类似行为不再发生的文件。此问题也涵盖员工对其他员工的虐待事件。</t>
  </si>
  <si>
    <t>如果“是”，请说明相关流程：</t>
  </si>
  <si>
    <t>安保人员</t>
  </si>
  <si>
    <t>工厂是否在厂内雇佣安保人员（或签订提供安保服务的合同）？</t>
  </si>
  <si>
    <t>发生过多少起安保人员骚扰员工的事件？</t>
  </si>
  <si>
    <t>安保人员是否携带武器？</t>
  </si>
  <si>
    <t>安保人员在生产车间时是否携带武器？</t>
  </si>
  <si>
    <t>安保人员是否按照法律要求携带武器？</t>
  </si>
  <si>
    <t>是否存在任何基于种族、肤色、宗教信仰、政治见解、民族血统、社会出身、残疾状况、艾滋病状况、性取向、性别认同、怀孕/生育状况、婚姻状况、家庭责任、年龄或国籍/外籍劳工身份的骚扰事件？</t>
  </si>
  <si>
    <t>此问题涵盖身体上、心理上或语言上的虐待、胁迫、敌意或因上述特征而威胁采取此类行为。 
性骚扰问题将单独叙述。</t>
  </si>
  <si>
    <t>请指出骚扰的基础：（选择所有适用选项，用“X”标记）</t>
  </si>
  <si>
    <t>性别认同</t>
  </si>
  <si>
    <t>性别认同是指一个人对某一特定性别的感知，这可能或不符合其出生性别；一个人内在感觉自己是男性、女性、男性与女性的某种结合，或者既不是男性也不是女性。</t>
  </si>
  <si>
    <t>婚姻状况是指一个人的婚姻状况（单身、已婚、丧偶或离婚）。</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</si>
  <si>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如果对一种性别实行基于家庭责任的区分，或者对一种性别的员工产生了不成比例的影响，则在“性/性别”项下记录。</t>
  </si>
  <si>
    <t>请说明出现骚扰的“其他”原因：</t>
  </si>
  <si>
    <t>发生了多少起基于种族/肤色的骚扰事件？</t>
  </si>
  <si>
    <t>发生了多少起基于宗教信仰的骚扰事件？</t>
  </si>
  <si>
    <t>发生了多少起基于政治见解的骚扰事件？</t>
  </si>
  <si>
    <t>发生了多少起基于民族血统的骚扰事件？</t>
  </si>
  <si>
    <t>发生了多少起基于社会出身的骚扰事件？</t>
  </si>
  <si>
    <t>发生了多少起基于残疾状况的骚扰事件？</t>
  </si>
  <si>
    <t>艾滋病状况</t>
  </si>
  <si>
    <t>发生了多少起基于艾滋病状况的骚扰事件？</t>
  </si>
  <si>
    <t>发生了多少起基于性取向的骚扰事件？</t>
  </si>
  <si>
    <t>发生了多少起基于性别认同的骚扰事件？</t>
  </si>
  <si>
    <t>怀孕状况</t>
  </si>
  <si>
    <t>发生了多少起基于怀孕/生育状况的骚扰事件？</t>
  </si>
  <si>
    <t>发生了多少起基于婚姻状况的骚扰事件？</t>
  </si>
  <si>
    <t>发生了多少起基于年龄的骚扰事件？</t>
  </si>
  <si>
    <t>发生了多少起基于国籍/外籍劳工身份的骚扰事件？</t>
  </si>
  <si>
    <t>发生了多少起基于“其他”原因的骚扰事件？</t>
  </si>
  <si>
    <t>工厂的做法是否不符合其他地方未涵盖的有关骚扰和虐待的任何法律要求？</t>
  </si>
  <si>
    <t xml:space="preserve"> 国际劳工标准合规指南概要：歧视包括导致不平等待遇的基于种族、肤色、性别、宗教信仰、政治见解、民族血统或社会出身的任何区分。国家法律可能列有其他歧视理由，例如残疾、艾滋病状况、年龄和性取向。歧视可能是直接的，也可能是间接的，而且不一定是有意的。间接歧视是指表面上中立的做法，但实际上会导致对具有某些特征的人的不平等对待。由于特定工作的固有要求而有必要进行区分时，允许进行区分，尽管这种例外情况很少见。另外，如果保护某些类别员工的措施在国际劳动公约和建议书中有规定，例如生育保护，则这些措施是可接受的。在旨在帮助需要特殊保护的群体的国家法律中，也可能允许进行区分，例如在雇用时为妇女提供优惠待遇以补救过去歧视影响的法律。
适用的法律标准包括：规定了歧视基线标准的 ILO 核心公约，即 1951 年 C100《同工同酬公约》和 1958 年 C111《消除就业和职业歧视公约》；国内有效的其他公约；适用的立法；集体谈判协议以及雇佣合同中超出法律要求的规定 
其他相关 ILO 文件：1951 年 R90《同工同酬建议书》；1958 年 R111《消除就业和职业歧视建议书》；1981 年 C156《有家庭责任的工人公约》；1981 年 R165《有家庭责任的工人建议书》</t>
  </si>
  <si>
    <t>性骚扰</t>
  </si>
  <si>
    <t>员工是否遭受性骚扰？</t>
  </si>
  <si>
    <t>性骚扰源于不受欢迎的身体、语言或非语言性行为，包括侮辱、不恰当的言论、笑话，或对某人的衣着、体格、年龄或家庭状况的评论；有损尊严的带有性暗示的傲慢或霸道态度；不受欢迎的邀请、要求、性感的外观或姿势；以及不必要的身体接触，如触摸、爱抚、挤捏或侵犯。性骚扰对被骚扰对象来说是不合理的和冒犯性的，可能针对异性或同性。要构成工作场所的性骚扰，员工必须公正地认为自己对该行为的反应 (i) 是雇佣的条件，和/或 (ii) 它会影响有关其工作的决定，和/或 (iii) 它会影响他们的工作表现。 
性骚扰也可能源于造成恐吓、敌意或羞辱性工作环境的行为。如果雇主已采取有效措施全面处理性骚扰问题，包括通过纪律处分、培训、制定和执行相关政策和程序等，使问题不再存在，请回答“否”。包括男女受害者的人数，以及调查结果中采取的任何补救措施。</t>
  </si>
  <si>
    <t>发生了多少起性骚扰事件？</t>
  </si>
  <si>
    <t>晋升和获得培训</t>
  </si>
  <si>
    <t>种族、肤色、性（性别）、宗教信仰、政治见解、民族血统、社会出身、残疾状况、艾滋病状况、性取向、怀孕/生育状况、婚姻状况、家庭责任、年龄或国籍/外籍劳工身份是否是决定晋升和获得培训的因素？</t>
  </si>
  <si>
    <t>以下哪个是决定晋升和获得培训的因素？（选择所有适用选项，用“X”标记）</t>
  </si>
  <si>
    <t>此项还包括基于婚姻状况或家庭责任的区分，如果这些区分适用于一种性别或者对一种性别有不成比例的影响的话。
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</si>
  <si>
    <t>婚姻状况是指一个人的婚姻状况（单身、已婚、丧偶或离婚）。
如果对一种性别实行基于婚姻状况的区分，或者对一种性别的员工产生了不成比例的影响，则在“性/性别”项下记录。</t>
  </si>
  <si>
    <t>请说明在晋升或获取培训流程中考虑的“其他”因素是什么：</t>
  </si>
  <si>
    <t>报酬</t>
  </si>
  <si>
    <t>种族、肤色、性（性别）、宗教信仰、政治见解、民族血统、社会出身、残疾状况、艾滋病状况、性取向、怀孕/生育状况、婚姻状况、家庭责任、年龄或国籍/外籍劳工身份是否是决定报酬的因素？</t>
  </si>
  <si>
    <t>以下哪个是决定报酬的因素？（选择所有适用选项，用“X”标记）</t>
  </si>
  <si>
    <t>请说明在报酬流程中考虑的“其他”因素是什么：</t>
  </si>
  <si>
    <t>工作条件</t>
  </si>
  <si>
    <t>种族、肤色、性（性别）、宗教信仰、政治见解、民族血统、社会出身、残疾状况、艾滋病状况、性取向、怀孕/生育状况、婚姻状况、家庭责任、年龄或国籍/外籍劳工身份是否是工作条件的因素？</t>
  </si>
  <si>
    <t>“工作条件”包括工作时间、休息时间、带薪年假、职业安全和职业健康措施、社会保障措施和福利设施以及与就业有关的福利。</t>
  </si>
  <si>
    <t>"Conditions of work" include hours of work, rest periods, annual holidays with pay, occupational safety and occupational health measures, as well as social security measures and welfare facilities and benefits provided in connection with employment.</t>
  </si>
  <si>
    <t>以下哪个是决定工作条件的因素？（选择所有适用选项，用“X”标记）</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</si>
  <si>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如果对一种性别实行基于婚姻状况的区分，或者对一种性别的员工产生了不成比例的影响，则在“性/性别”项下记录。</t>
  </si>
  <si>
    <t>请说明在工作条件相关决策中考虑的“其他”因素是什么：</t>
  </si>
  <si>
    <t>在产假期间和之后，工厂是否为员工提供以下任何服务？（选择所有适用选项，用“X”标记）</t>
  </si>
  <si>
    <t>回答此问题时请查阅国家立法，以确定产假之后要考虑的时间段。</t>
  </si>
  <si>
    <t>Consult national legislation to determine the period of time following maternity leave to be considered when answering this question.</t>
  </si>
  <si>
    <t>就业状态</t>
  </si>
  <si>
    <t>如果员工在产假期间及之后能保持其就业状态（即有工作），则选择此选项。 
回答此问题时请查阅国家立法，以确定产假之后要考虑的时间段。</t>
  </si>
  <si>
    <t>Select this option if workers are able to keep their employment status (in other words, to have a job) during and after their maternity leave. 
Consult national legislation to determine the period of time following maternity leave to be considered when answering this question.</t>
  </si>
  <si>
    <t>职位</t>
  </si>
  <si>
    <t>如果员工在产假期间及之后能根据法律要求保持其职位，则选择此选项。
例如，如果员工休完产假返岗后可以获得与其休假前相同的或同等的职位且薪酬与休假前相同，则选择此选项。</t>
  </si>
  <si>
    <t>如果员工在产假期间及之后能保持相同的（或更高的）工资，则选择此选项。</t>
  </si>
  <si>
    <t>福利</t>
  </si>
  <si>
    <t>如果任何员工在产假期间及之后能保持相同的（或更好的）福利，则选择此选项。</t>
  </si>
  <si>
    <t>不适用</t>
  </si>
  <si>
    <t>“不适用”是指在 12 个月的评估期内，没有员工休完产假返岗或继续休产假。因此，没有记录表明在员工休产假期间或休完产假返岗时是否保持这些状况。</t>
  </si>
  <si>
    <t>工厂是否在员工的连续服务期内包含了所有产假？</t>
  </si>
  <si>
    <t>此问题旨在了解，工厂是否在员工的连续服务期内包含了所有产假（即在决定员工的权利和福利时，是否将产假的休息时间视为员工服务期的一部分）。
如果在评估期间没有员工休产假或休完产假后返岗，请回答“不适用”。</t>
  </si>
  <si>
    <t>工厂在雇佣期间任何时候是否遵循以下任何与员工怀孕有关的做法？（选择所有适用选项，用“X”标记）</t>
  </si>
  <si>
    <t>工厂要求在雇佣期间任何时候进行怀孕检测</t>
  </si>
  <si>
    <t>如果工厂要求员工在雇佣期间任何时候接受怀孕检测，则选择此选项。 
例如，如果在管理层被告知某名员工可能怀孕后要求员工进行怀孕检测，则选择此选项。 
此问题侧重于工作期间的检测，而非在招聘过程中（详见“招聘雇用”部分）。</t>
  </si>
  <si>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</si>
  <si>
    <t>工厂要求在雇佣期间任何时候使用避孕药具或其他形式的避孕措施</t>
  </si>
  <si>
    <t>如果工厂要求员工在雇佣期间任何时候使用避孕药具或其他形式的避孕措施，则选择此选项。
此问题侧重于雇佣期间的避孕药具，而非招聘期间（详见“招聘雇用”部分）。</t>
  </si>
  <si>
    <t>设施是否为身体残疾人士提供便利/安排？</t>
  </si>
  <si>
    <t>此问题旨在了解，工厂是否为身体残疾的人士提供任何类型的特殊便利/安排。 
便利/安排可能包括安装坡道、重新设计工作场所、提供坐便凳、抗疲劳坐垫、符合人体工程学的改造、真空升降机、托盘传菜机、叉车、推车等。 
这与身体残疾人士是否在工厂内无关。因此，没有“不适用”这个答案选项。</t>
  </si>
  <si>
    <t>请说明提供的任何便利/安排：</t>
  </si>
  <si>
    <t>工厂为身体残疾人士提供便利的做法是否符合法律要求？</t>
  </si>
  <si>
    <t>例如，法律要求可能规定需要为在工厂工作（或可能工作）的残疾人提供某些便利。 
请在回答此问题前先参阅适用的法律要求。 
如果没有任何适用的法律要求，请回答“无适用的法律要求”。</t>
  </si>
  <si>
    <t>有多少员工成为致残人（无论出于何种原因）？</t>
  </si>
  <si>
    <t>此问题旨在了解，工厂是否有任何员工因工作或其他原因（如工厂外的事故）而致残？ 
请输入已成为残疾人的员工人数。</t>
  </si>
  <si>
    <t>工厂是否已采取措施让成为残疾人（无论出于何种原因）的员工能够保留工作？</t>
  </si>
  <si>
    <t>工厂是否要求在雇佣期间任何时候进行艾滋病检测？</t>
  </si>
  <si>
    <t>此问题旨在了解，工厂是否要求在雇佣期间进行艾滋病检测。
例如，如果要求员工在被工厂雇佣期间接受 HIV 检测，请回答“是”。</t>
  </si>
  <si>
    <t>The intent of this question is to understand if the facility requires HIV / AIDS testing during employment.
For example, if workers are required to take an HIV test while they are employed by the facility, answer Yes.</t>
  </si>
  <si>
    <t>请在回答此问题前先参阅适用的法律要求。
如果禁止基于艾滋病和/或艾滋病检测的就业歧视，请回答“否”。
如果没有任何适用的法律要求，请回答“无适用的法律要求”。</t>
  </si>
  <si>
    <t>工厂是否要求在雇佣期间任何时候进行其他感染或疾病检测（如乙型肝炎）？</t>
  </si>
  <si>
    <t>此问题旨在了解，工厂是否要求在雇佣期间进行感染或疾病检测（艾滋病除外）。
例如，如果要求员工在被工厂雇佣期间接受乙型肝炎检测，请回答“是”。</t>
  </si>
  <si>
    <t>请在回答此问题前先参阅适用的法律要求。
如果法律禁上基于感染或疾病的就业歧视，或者禁止感染或疾病检测，请回答“否”。
如果没有任何适用的法律要求，请回答“无适用的法律要求”。</t>
  </si>
  <si>
    <t>工厂是否已采取措施让感染艾滋病的员工能够在医学上允许的情况下保留工作？</t>
  </si>
  <si>
    <t>回答“不适用”意味着在评估期内，没有任何员工受艾滋病影响。</t>
  </si>
  <si>
    <t>Answer Not applicable means that in the assessment period no workers were affected by HIV / AIDS.</t>
  </si>
  <si>
    <t>这些旨在帮助感染艾滋病的员工的措施是否符合法律要求？</t>
  </si>
  <si>
    <t>请在回答此问题前先参阅适用的法律要求。
如果没有任何法律要求，请回答“无适用的法律要求”。</t>
  </si>
  <si>
    <t>工厂是否已采取措施让出现感染或疾病（艾滋病除外）的员工能够在医学上允许的情况下保留工作？</t>
  </si>
  <si>
    <t>回答“不适用”意味着在评估期内，没有任何员工受乙型肝炎等感染或疾病（艾滋病除外）的影响。</t>
  </si>
  <si>
    <t>这些旨在帮助出现感染或疾病（艾滋病除外）的员工的措施是否符合法律要求？</t>
  </si>
  <si>
    <t>工厂的做法是否不符合其他地方未涵盖的有关员工对待中歧视的任何法律要求？</t>
  </si>
  <si>
    <t>纪律处分是指监督人员为纠正不符合公司既定规则行为而采取的措施。以下议题包括有关纪律措施、沟通方法、记录保存和上诉流程的问题。</t>
  </si>
  <si>
    <t>措施</t>
  </si>
  <si>
    <t>对员工的纪律措施是否符合法律要求？</t>
  </si>
  <si>
    <t>请在回答此问题前先参阅适用的法律要求。 
如果没有任何适用的法律要求，请回答“无适用的法律要求”。 
纪律措施通常是针对员工的表现或行为而采取的行动。
例如，法律要求可能规定只有特定类型的纪律措施是可接受的，或是禁止采取特定类型的措施。</t>
  </si>
  <si>
    <t>沟通</t>
  </si>
  <si>
    <t>当对员工采取纪律处分时，是否总是告知该员工？</t>
  </si>
  <si>
    <t xml:space="preserve">此问题旨在了解，当对员工采取某种纪律措施或处分时，他们是否总是会被告知。 
例如，如果由于员工一贯工作拖拉（迟到），致使其人事档案中出现了书面警告，但该处分未传达给员工，则回答“否”。
如果没有纪律处分的例子，即在此评估期内的最后几个月没有纪律处分，但有一个政策/程序告知员工已对他们采取的纪律处分，则回答“是”。
</t>
  </si>
  <si>
    <t>员工是否在对其采取的纪律处分的所有书面记录上签字？</t>
  </si>
  <si>
    <t>如果纪律处分会导致书面记录（如“书面警告”），则此问题旨在了解员工是否通过在上面签字确认该记录。
例如，如果书面警告以口头方式传达给员工，但员工没有亲自在书面警告上签字（确认收到该警告），则回答“否”。
如果没有纪律处分的例子，即在此评估期内的最后几个月没有纪律处分，但有一个关于纪律处分的记录保存和员工在记录上签字的政策/程序，则回答“是”。</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</si>
  <si>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</si>
  <si>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上诉</t>
  </si>
  <si>
    <t>员工是否有权对任何纪律决定作出回应和/或上诉而无任何负面影响？</t>
  </si>
  <si>
    <t>如果采取纪律处分，则此问题旨在了解员工是否有权对该处分（或决定）作出回应和/或上诉而不会对他们产生任何负面影响。 
例如，如果员工就部门主管采取的纪律处分向（更高级）的生产经理上诉，而上诉导致该员工被降职，则回答“否”。</t>
  </si>
  <si>
    <t>在评估和质疑纪律处分决定时，员工是否有权咨询工会或员工代表或者由其担任代表？</t>
  </si>
  <si>
    <t>如果采取纪律处分，则此问题旨在了解员工是否有权咨询工会或员工代表（并由其担任代表）。
例如，如果工厂有工会，但工会官员无法针对向员工采取的纪律处分代表员工，则回答“否”。</t>
  </si>
  <si>
    <t>员工的人事档案中是否保留纪律处分的书面记录？</t>
  </si>
  <si>
    <t>此问题旨在了解，工厂是否在员工的档案中保留纪律处分的书面记录。 
例如，如果工厂发出书面警告，但员工的档案中连书面警告的物理副本都没有，则回答“否”。</t>
  </si>
  <si>
    <t>纪律处分的书面记录在员工的人事档案中会保留多少个月？</t>
  </si>
  <si>
    <t>此问题旨在了解纪律处分记录需要保留多长时间。 
换言之，这些记录需要在员工的人事档案中保留多久。以月数计算。请选择最合适的选项。</t>
  </si>
  <si>
    <t>工厂的做法是否不符合其他地方未涵盖的有关纪律处分的任何法律要求？</t>
  </si>
  <si>
    <t>工厂是否未遵守与非生产员工和/或分包员工有关的纪律处分、骚扰和虐待的任何法律要求？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</si>
  <si>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当不符合情形仅涉及非生产员工和/或分包员工时，也请勿在有关纪律处分、骚扰和虐待的其他更具体问题下记录此不符合情形。 </t>
  </si>
  <si>
    <t>员工参与</t>
  </si>
  <si>
    <t>主题说明：“员工参与”主题部分旨在了解工厂如何让员工参与工厂内部的改进流程。 
从参与结社自由到申诉机制，此部分旨在了解工厂的机制能否促进管理层与员工之间的对话和行动。此部分的社会劳工主题包括：
• 结社自由和集体谈判 
• 员工代表
• 双边委员会
• 申诉机制
• 员工反馈
• 工厂意见</t>
  </si>
  <si>
    <t>结社自由和集体谈判</t>
  </si>
  <si>
    <t xml:space="preserve"> 国际劳工标准合规指南概要：结社自由是指员工有权共同创建能代表他们的组织（工会）。它还适用于雇主组织。集体谈判是工会与雇主之间谈判的过程，通常是关于工作条件和雇佣条款。两者都是基本的权利，并且相互关联。没有结社自由，集体谈判就无法进行，因为员工的观点得不到适当体现。员工自己必须能自由选择他们得以代表的方式，且雇主不得干预这一过程。
适用的法律标准包括：规定了结社自由和集体谈判基线标准的 ILO 核心公约，即 1948 年 C87《结社自由和保护组织权利公约》和 1949 年 C98《组织权利和集体谈判权利公约》；国内有效的其他公约；适用的立法；集体谈判协议以及雇佣合同中超出法律要求的规定 
其他相关 ILO 文件：1971 年 C135《工人代表公约》；1981 年 C154《集体谈判公约》；1971 年 R143《工人代表建议书》；1981 年 R163《集体谈判建议书》</t>
  </si>
  <si>
    <t>结社自由</t>
  </si>
  <si>
    <t>员工是否能自由组建他们选择的工会？</t>
  </si>
  <si>
    <t>“工会”是指为了促进和捍卫员工利益而组建的员工组织。
请查阅适用的法律要求，以确定是否存在可能影响回答此问题的限制。</t>
  </si>
  <si>
    <t>A "trade union" refers to a workers’ organization constituted for the purpose of furthering and defending the interests of workers.
Consult applicable legal standards to determine whether there are restrictions in place that may influence the answer to this question.</t>
  </si>
  <si>
    <t>员工是否能自由加入他们选择的工会？</t>
  </si>
  <si>
    <t>工会</t>
  </si>
  <si>
    <t>工厂是否在厂内设有注册工会？</t>
  </si>
  <si>
    <t>如果工厂要在厂内设立工会，则需要有经过相关部门登记的合法认可的工会。</t>
  </si>
  <si>
    <t>工厂中注册工会的数量：</t>
  </si>
  <si>
    <t>属工会成员的员工比例：</t>
  </si>
  <si>
    <t xml:space="preserve">工会成员是指属于某个工会的员工。 </t>
  </si>
  <si>
    <t>成员数最多的工会名称：</t>
  </si>
  <si>
    <t>工会成员数被定义为属于某个工会的员工总数。为便于国际比较，如果可能，这一数字不包括非带薪就业（失业、退休等）的工会成员。</t>
  </si>
  <si>
    <t>工厂最大工会所隶属的联合会或联盟（或两者）的名称（如适用）（请在回答时说明是联合会还是联盟）：</t>
  </si>
  <si>
    <t>联合会和联盟是指由工会组建并由工会构成的组织。</t>
  </si>
  <si>
    <t>工厂工会成员数最多的工会中女工会成员的人数</t>
  </si>
  <si>
    <t>工厂工会成员数最多的工会中男工会成员的人数</t>
  </si>
  <si>
    <t>工厂工会成员数最多的工会中女工会官员的人数</t>
  </si>
  <si>
    <t>工厂工会官员是工会在企业的代表。</t>
  </si>
  <si>
    <t>工厂工会成员数最多的工会中男工会官员的人数</t>
  </si>
  <si>
    <t>成员数第二多的工会名称：</t>
  </si>
  <si>
    <t>工厂第二大工会所隶属的联合会或联盟（或两者）的名称（如适用）（请在回答时说明是联合会还是联盟）：</t>
  </si>
  <si>
    <t>Name of the federation or confederation (or both) with which the 2nd largest union at the facility is affiliated, if applicable (please indicate whether it is a federation or a confederation in your response):</t>
  </si>
  <si>
    <t>工厂工会成员数第二多的工会中女工会成员的人数</t>
  </si>
  <si>
    <t>工厂工会成员数第二多的工会中男工会成员的人数</t>
  </si>
  <si>
    <t>工厂工会成员数第二多的工会中女工会官员的人数</t>
  </si>
  <si>
    <t>工厂工会成员数第二多的工会中男工会官员的人数</t>
  </si>
  <si>
    <t>成员数第三多的工会名称：</t>
  </si>
  <si>
    <t>工厂第三大工会所隶属的联合会或联盟（或两者）的名称（如适用）（请在回答时说明是联合会还是联盟）：</t>
  </si>
  <si>
    <t>工厂工会成员数第三多的工会中女工会成员的人数</t>
  </si>
  <si>
    <t>工厂工会成员数第三多的工会中男工会成员的人数</t>
  </si>
  <si>
    <t>工厂工会成员数第三多的工会中女工会官员的人数</t>
  </si>
  <si>
    <t>工厂工会成员数第三多的工会中男工会官员的人数</t>
  </si>
  <si>
    <t>成员数第四多的工会名称：</t>
  </si>
  <si>
    <t>工厂第四大工会所隶属的联合会或联盟（或两者）的名称（如适用）（请在回答时说明是联合会还是联盟）：</t>
  </si>
  <si>
    <t>工厂工会成员数第四多的工会中女工会成员的人数</t>
  </si>
  <si>
    <t>工厂工会成员数第四多的工会中男工会成员的人数</t>
  </si>
  <si>
    <t>工厂工会成员数第四多的工会中女工会官员的人数</t>
  </si>
  <si>
    <t>工厂工会成员数第四多的工会中男工会官员的人数</t>
  </si>
  <si>
    <t>成员数第五多的工会名称：</t>
  </si>
  <si>
    <t>工厂第五大工会所隶属的联合会或联盟（或两者）的名称（如适用）（请在回答时说明是联合会还是联盟）：</t>
  </si>
  <si>
    <t>工厂工会成员数第五多的工会中女工会成员的人数</t>
  </si>
  <si>
    <t>工厂工会成员数第五多的工会中男工会成员的人数</t>
  </si>
  <si>
    <t>工厂工会成员数第五多的工会中女工会官员的人数</t>
  </si>
  <si>
    <t>工厂工会成员数第五多的工会中男工会官员的人数</t>
  </si>
  <si>
    <t>对于比工厂第五大工会还小的每个其他活跃工会，请提供：
• 工会名称
• 工会所隶属联合会或联盟的名称（若适用）
• 女工会成员人数
• 男工会成员人数
• 女工会官员人数 
• 男工会官员人数</t>
  </si>
  <si>
    <t>工会是否能自由组建和加入所选择的联合会和联盟而不受干涉？</t>
  </si>
  <si>
    <t>联合会和联盟是指由工会组建并由工会构成的组织。
请查阅适用的法律要求，以确定是否存在可能影响回答此问题的限制。
员工组织应有权根据相关组织的规则，组建和加入所选择的联合会和联盟而无需任何事先授权。正是由联合会和联盟自己根据自己的章程和规则决定是否接受工会的隶属关系。</t>
  </si>
  <si>
    <t>工厂是否要求员工加入某个工会？</t>
  </si>
  <si>
    <t>工会保障条款用来确保工会的成员资格和资金。这些条款可能要求员工加入工会，或者可能要求雇主只雇用工会员工，或从非工会员工的工资中扣除工会会费。根据国际标准，可以接受一个国家的法律允许或禁止工会保障条款。但是，为了使这些条款符合 ILO 第 87 号公约，这些条款必须在工会和雇主之间自由谈判达成。
请在回答此问题前先参阅适用的法律要求，以确定是否要求员工根据自由谈判达成的工会保障条款加入工会。
如果适用的法律要求不允许工会保障条款，则不得强迫员工加入工会。
如果国家法律允许工会保障条款：工会保障条款用来确保工会的成员资格和资金。这些条款可能要求员工加入工会，或者可能要求雇主只雇用工会员工，或从非工会员工的工资中扣除工会会费。
工会保障条款是一种集体谈判协议条款，用来确保在员工有以下情况时将其排除在谈判小组之外：
不支持工会。
不希望支付与工会成员身份有关的工会会费。
不想支付与工会代表员工谈判小组有关的费用。</t>
  </si>
  <si>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</si>
  <si>
    <t>工会运作</t>
  </si>
  <si>
    <t>工会代表是否可以接触工作场所的员工？</t>
  </si>
  <si>
    <t>上述接触要求：
- 工厂雇佣的工会代表可以进入工作场所（包括在工厂内和在场地上），使得他们能够与员工交流并履行其代表职能。
- 工会代表能自由地与其成员和非成员交流，前提是他们不中断公司的正常运营。  （在要求员工工作时，可能需要取得雇主同意，但在休息期间以及在工作前后，应允许自由接触。）
- 接触不限于特定工会。
- 不受雇于工厂，但其所在的工会有成员在工厂工作的工会代表也被给予接触权。
- 当员工住在工厂或工业区场地上时，即使工会没有受雇于工厂的成员，也应作出适当安排，允许在下班后厂内接触。
- 允许在工作时间进入自由贸易区，包括让工会代表能够告知员工加入工会的潜在优势。（进入相关区域需要获得许可，但不得无故拒绝。）</t>
  </si>
  <si>
    <t>Access entails:
-- Trade union representatives employed by the facility have access to workplaces (including in the facility and on the premises) so they can communicate with workers and carry out their representative functions.
-- Trade union reps can communicate freely with their members as well as with non-members, provided they do not disrupt the company's regular operations.  (Employer consent may be required during times when workers are required to work, but free access should be allowed during breaks and before and after work.)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</si>
  <si>
    <t>工厂是否按照法律要求从工资中扣除工会会费？</t>
  </si>
  <si>
    <t>请在回答此问题前先参阅适用的法律要求。 
如果没有任何适用的法律要求，请回答“无适用的法律要求”。 
法律要求可能规定所需同意的形式，以及雇主从员工工资中扣除会费并将其转给工会的义务。</t>
  </si>
  <si>
    <t>工厂在财政或其他方面支持工会的做法是否符合法律要求？</t>
  </si>
  <si>
    <t>工厂管理层是否定期与工会会面以积极处理员工关注的问题？</t>
  </si>
  <si>
    <t>定期会议提供了制定预定时间表的机会，并让工会有机会要求召开更多会议以处理具体问题或紧急事项。</t>
  </si>
  <si>
    <t>工厂向工会咨询的做法是否符合法律要求？</t>
  </si>
  <si>
    <t>例如，国家法律可能规定雇主需要就可能产生集体影响的业务决策向工会咨询，例如员工队伍重组或大规模裁员。
请在回答此问题前先参阅适用的法律要求。 
咨询包括真诚地交换想法和信息，确保员工和员工代表有机会影响组织内要做的决定，尤其是在任何提案可能影响就业时。
参考：1982 年 ILO《终止雇佣公约》（第 158 号）和 ILO 建议书*第 166 号）。</t>
  </si>
  <si>
    <t>雇主和工会之间的对话是否有法律规定的机制并按照法律要求运作？</t>
  </si>
  <si>
    <t xml:space="preserve">例如，国家立法可能规定雇主须与工会进行定期对话（除了集体谈判或关于特定事宜的协商之外）。
请在回答此问题前先参阅适用的法律要求。
如果尚未根据法律要求建立/实施法律规定的社会对话机制，请回答“否”。
如果没有任何适用的法律要求，请回答“无适用的法律要求”。
</t>
  </si>
  <si>
    <t>是否按照法律要求在工作场所向员工提供私密会面空间？</t>
  </si>
  <si>
    <t>此问题还适用于工会/员工代表（若在法律要求中未涵盖的话）。
请在回答此问题前先参阅适用的法律要求。 
如果没有任何适用的法律要求，请回答“无适用的法律要求”。</t>
  </si>
  <si>
    <t>This question also applies to union/worker representatives (if covered under legal requirements).
Consult applicable legal requirements before answering this question. 
If there are no applicable legal requirements, answer No applicable legal requirements.</t>
  </si>
  <si>
    <t>雇主是否允许员工按照适用的法律要求开展工会活动？</t>
  </si>
  <si>
    <t>干涉和歧视</t>
  </si>
  <si>
    <t>员工和员工代表是否可以在无管理层在场的情况下自由会面？</t>
  </si>
  <si>
    <t>此问题也包括员工开会讨论是否有可能组建工会的例子。
1971 年《工人代表建议书》（第 143 号）：2.就本建议书而言，“工人代表”一词是指根据国家法律或惯例获得认可的个人，无论他们是否是：
(a) 工会代表，即由工会或该工会的成员指定或选举的代表；或
(b) 当选代表，即根据国家法律法规或集体协议的规定由企业员工自由选举产生的代表，其职能不包括被确认为相关国家工会专属特权的活动。</t>
  </si>
  <si>
    <t>工厂是否平等对待还是按适用法律要求的规定对待所有工会？</t>
  </si>
  <si>
    <t>请在回答此问题前先查阅适用的法律标准。
如果适用的法律标准允许区别对待工会，例如给最具代表性工会（成员最多的工会）的独家谈判权，则确定是否根据这些标准对待工会。
如果没有允许区别对待的标准，则确定是否平等对待工会，即在场的所有工会获得的福利和机会一样。</t>
  </si>
  <si>
    <t>工厂管理层是否曾试图控制、操纵或干涉工厂的任何工会？</t>
  </si>
  <si>
    <t>雇主有以下行为时表示存在干涉：
- 采取行动以期支配、控制或破坏员工组织
- 参与工会决策、章程和规则的制定、工会活动、行政管理、财务或选举活动
- 试图通过以国家法律不允许的方式为其提供资金来获得对工会的控制权
- 试图通过贿赂工会活跃分子退出工会或人为提拔他们以阻止他们参与工会事务来破坏工会
- 为员工提供激励措施以阻止他们加入工会或参与工会活动，和/或
- 推动组建员工组织来与现有工会抗争</t>
  </si>
  <si>
    <t>求职者当前或以前的工会成员身份或工会活动是否是雇用过程中的考虑因素？</t>
  </si>
  <si>
    <t>工厂是否由于员工的工会成员身份或活动而参与此类任何活动？（选择所有适用选项，用“X”标记）</t>
  </si>
  <si>
    <t>威胁、恐吓或骚扰</t>
  </si>
  <si>
    <t>例如，工厂可能因员工参加工会活动而威胁终止雇佣（即解雇）他们。</t>
  </si>
  <si>
    <t>惩罚</t>
  </si>
  <si>
    <t>惩罚员工可能涉及对员工调岗或降职，剥夺他们加班的机会，减少工资或福利或者改变他们的工作条件。注意：如果“惩罚”的形式是终止雇佣，请选择“终止雇佣或不再续签合同”。</t>
  </si>
  <si>
    <t>终止雇佣或不再续签合同</t>
  </si>
  <si>
    <t>如果工厂因员工的工会成员身份或工会活动而终止雇佣员工或不再续签合同，则选择此选项。
例如，工厂可能因员工参加工会活动而终止雇佣（即解雇）员工。 
或者更微妙的做法是，由于工会成员身份，工厂可能不再续签（将到期的）员工合同。</t>
  </si>
  <si>
    <t>终止雇佣工会官员（若有）是否符合适用的法律要求？</t>
  </si>
  <si>
    <t>请在回答此问题前先参阅适用的法律要求。 
如果终止雇佣过工会官员，但没有任何适用的法律要求，请回答“无适用的法律要求”。 
如果没有终止雇佣过工会官员，请回答“不适用”。</t>
  </si>
  <si>
    <t>集体谈判</t>
  </si>
  <si>
    <t>工厂是否拒绝集体谈判或拒绝诚意地与工会、员工代表、工会联合会或联盟谈判？</t>
  </si>
  <si>
    <t>若没有工会，则员工根据国家法律选举和授权的员工代表应当能够代表工作进行集体谈判。但是，若有工会，则雇主不得尝试通过与当选的员工代表或员工个人直接谈判专门留给工会处理的事项来破坏工会。谈判应本着诚意进行，且谈判双方都有妥协、讨论和达成商定解决方案的期望和意愿。所有与工作条件和雇佣条款有关的问题都应经过谈判（雇主不得限制进行谈判的问题）。</t>
  </si>
  <si>
    <t>非工会代表</t>
  </si>
  <si>
    <t>如果工厂没有工会，则员工是否能自由选择自己的非工会代表？</t>
  </si>
  <si>
    <t>1971 年 C135《工人代表公约》（第 135 号）
第 3 条
就本公约而言，“工人代表”一词是指根据国家法律或惯例获得认可的个人，无论他们是否是：
(a) 工会代表，即由工会或该工会的成员指定或选举的代表；或
(b) 当选代表，即根据国家法律法规或集体协议的规定由企业工人自由选举产生的代表，其职能不包括被确认为相关国家工会专属特权的活动。</t>
  </si>
  <si>
    <t>工作场所合作</t>
  </si>
  <si>
    <t>除了工会与雇主之间的协商、对话和集体谈判以外，还可实施其他措施以促进雇主与员工之间的协商和合作。例如，员工可以选择（非工会）代表参与跟雇主的对话，和/或员工可以建立由员工代表（工会或非工会）和雇主代表组成的双边委员会。有些管辖区法律规定要有此类措施。
此部分的问题着眼于促进工作场所合作的不同类型措施。</t>
  </si>
  <si>
    <t>员工代表</t>
  </si>
  <si>
    <t>法律规定的员工代表（若有）是否按照法律要求选举和履职？</t>
  </si>
  <si>
    <t>此问题涉及由员工根据适用法律要求选举的以及不属于双边委员会成员的非工会员工代表。工会、双边委员会、社会对话机制和 职业安全与健康(OSH) 委员会将另外介绍。
这些员工代表履行的职能不包括被确认为相关管辖权工会专属特权的活动。 
请在回答此问题前先参阅适用的法律要求。
如果没有任何适用的法律要求，请回答“无适用的法律要求”。如果工厂未遵守关于员工代表选举或履职的法律要求，请回答“否”。</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</si>
  <si>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answer No applicable legal requirements. If the facility is not complying with legal requirements regarding the election or functioning of workers' representatives, answer No.</t>
  </si>
  <si>
    <t>工厂是否由于员工代表的角色或活动而威胁、恫吓、骚扰、惩罚员工、终止雇佣他们或不再续签合同？</t>
  </si>
  <si>
    <t>此问题涉及因员工代表的角色或活动（不包括工会成员身份或活动，这些将另外介绍）而向员工实施的报复。此问题涵盖非工会员工代表，包括在 职业安全与健康(OSH) 委员会和双边委员会等机构任职的那些代表。
这里的“报复”是指工作场所的不利后果。报复可采取以下形式：威胁/恐吓/骚扰（潜在的不良后果）或惩罚/终止雇佣（实际的不利后果）。
“威胁、恐吓或骚扰”是指工厂因员工的（非工会）代表角色或活动而威胁、恐吓或骚扰员工。
例如，工厂可能因员工代表的活动而威胁终止雇佣（即解雇）员工。
“惩罚”是指工厂因员工的（非工会）代表角色或活动而惩罚员工。
例如，工厂可能因员工的员工代表活动而将其降职（即分配到较低职位）。后果包括降职、纪律处分、解雇、减薪、重新分配工作等。
“终止雇佣或不再续签合同”是指工厂因员工的（非工会）代表角色或活动而终止雇佣员工或不再续签其合同。例如，工厂可能因员工代表的活动而终止雇佣（即解雇）员工。</t>
  </si>
  <si>
    <t>双边委员会</t>
  </si>
  <si>
    <t>工厂是否建立了法律规定的任何双边委员会？</t>
  </si>
  <si>
    <t>此问题涵盖了法律规定的委员会，由工厂的雇主和员工代表组成。
职业安全与健康(OSH) 委员会将另外介绍，不在此叙述。
请在回答此问题前先参阅适用的法律要求。 
如果没有任何适用的法律要求，请回答“无适用的法律要求”。</t>
  </si>
  <si>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answer No applicable legal requirements.</t>
  </si>
  <si>
    <t>双边委员会是否按照法律要求建立和运作？</t>
  </si>
  <si>
    <t>请在回答此问题前先参阅适用的法律要求。 
如果没有任何适用的法律要求，请回答“无适用的法律要求”。 
如果双边委员会不是按照法律要求建立或运作的，请回答“否”。
如果在双边委员会任职的员工代表不是按照法律要求自由选举产生的，请回答“否”。</t>
  </si>
  <si>
    <t>双边委员会有多少成员？</t>
  </si>
  <si>
    <t>如果有多个法律规定的双边委员会，则应包含为支持工厂中社会对话而设立的委员会的信息。否则，应包含最大委员会的相关信息。</t>
  </si>
  <si>
    <t>双边委员会有多少女性成员？</t>
  </si>
  <si>
    <t>双边委员会有多少外籍劳工？</t>
  </si>
  <si>
    <t>双边委员会有多少雇主成员？</t>
  </si>
  <si>
    <t>双边委员会有多少工人成员？</t>
  </si>
  <si>
    <t>双边委员会有多少工会代表？</t>
  </si>
  <si>
    <t>工厂是否遵循以下任何有关双边委员会的做法？（选择所有适用选项，用“X”标记）</t>
  </si>
  <si>
    <t>双边委员会会议每月举行</t>
  </si>
  <si>
    <t>双边委员会会议至少每季度举行</t>
  </si>
  <si>
    <t>如果会议每月举行一次，则选择“双边委员会会议每月举行”。如果会议频率较低，但至少每3 个月举行一次，则选择此选项。</t>
  </si>
  <si>
    <t>双边委员会会议纪要与全体员工分享</t>
  </si>
  <si>
    <t>双边委员会会议行动项目得到追踪</t>
  </si>
  <si>
    <t>双边委员会向上级管理层传达员工提出的投诉和问题</t>
  </si>
  <si>
    <t>工厂做法是否不符合其他地方未涵盖的有关工作场所合作、申诉和争议的任何法律要求？</t>
  </si>
  <si>
    <t>集体谈判协议</t>
  </si>
  <si>
    <t>工厂有多少生效的集体谈判协议 (CBA)？</t>
  </si>
  <si>
    <t>How many Collective Bargaining Agreements (CBAs) are in effect at the facility?</t>
  </si>
  <si>
    <t>集体谈判协议：雇主和代表的员工组织之间就工作条件和雇佣条款达成的书面协议。
包括适用于工厂员工的所有 CBA（企业级、行业级、国家级等）</t>
  </si>
  <si>
    <t>Collective Bargaining Agreements: Written agreements regarding working conditions and terms of employment concluded between an employer and representative workers' organization(s).
Include all CBAs that apply to workers in the facility (enterprise level, sectoral level, national level, etc.)</t>
  </si>
  <si>
    <t>覆盖工作场所最大数量员工的 CBA 的当事方：</t>
  </si>
  <si>
    <t>如果有多个 CBA 覆盖相同（最大）数量的员工，则首先指出持续时间最长的 CBA 的当事方，然后将下一组问题用于其他 CBA。 
对于超出企业一级的 CBA，请指出属 CBA 当事方的雇主组织和员工组织。对于企业一级的 CBA，请指出属 CBA 当事方的雇主/公司和工会的名称。</t>
  </si>
  <si>
    <t>覆盖工作场所最大数量员工的 CBA 所覆盖的劳动力百分比：</t>
  </si>
  <si>
    <t>如果有多个 CBA 覆盖相同（最大）数量的员工，则在此处首先指出持续时间最长的 CBA 所覆盖的劳动力百分比，然后将下一组问题用于其他 CBA。</t>
  </si>
  <si>
    <t>覆盖工作场所最大数量员工的 CBA 的持续时间（提供按月计的持续时间的数值）：</t>
  </si>
  <si>
    <t>如果有多个 CBA 覆盖相同（最大）数量的员工，则在此处首先指出持续时间最长的 CBA 的持续时间，然后将下一组问题用于其他 CBA。</t>
  </si>
  <si>
    <t>覆盖工作场所最大数量员工的 CBA 所涵盖问题的综述：</t>
  </si>
  <si>
    <t>如果有多个 CBA 覆盖相同（最大）数量的员工，则在此处首先指出持续时间最长的 CBA 所涵盖的问题，然后将下一组问题用于其他 CBA。</t>
  </si>
  <si>
    <t>覆盖工作场所第二大数量员工的 CBA 的当事方：</t>
  </si>
  <si>
    <t>覆盖工作场所第二大数量员工的 CBA 所覆盖的劳动力百分比：</t>
  </si>
  <si>
    <t>覆盖工作场所第二大数量员工的 CBA 的持续时间（提供按月计的持续时间的数值）：</t>
  </si>
  <si>
    <t>覆盖工作场所第二大数量员工的 CBA 所涵盖问题的综述：</t>
  </si>
  <si>
    <t>覆盖工作场所第三大数量员工的 CBA 的当事方：</t>
  </si>
  <si>
    <t>覆盖工作场所第三大数量员工的 CBA 所覆盖的劳动力百分比：</t>
  </si>
  <si>
    <t>覆盖工作场所第三大数量员工的 CBA 的持续时间（提供按月计的持续时间的数值）：</t>
  </si>
  <si>
    <t>覆盖工作场所第三大数量员工的 CBA 所涵盖问题的综述：</t>
  </si>
  <si>
    <t>对于上述未涵盖的每项其他集体谈判协议 (CBA)，请指出：
• CBA 的各当事方
• CBA 所覆盖劳动力的百分比
• CBA 的持续时间（提供按月计的持续时间的数值）
• CBA 所涵盖问题的综述</t>
  </si>
  <si>
    <t>集体谈判协议 (CBA) 的条款是否至少与适用法律一样有利于员工？</t>
  </si>
  <si>
    <t>CBA 条款必须至少与适用法律一样有利于员工（例如，CBA 的工资不得低于法定最低工资）。</t>
  </si>
  <si>
    <t>工厂是否未执行CBA中的任何规定？</t>
  </si>
  <si>
    <t>Has the facility not implemented any of the provisions in the CBAs?</t>
  </si>
  <si>
    <t>工厂是否按照法律要求将 CBA 告知所有员工并提供副本？</t>
  </si>
  <si>
    <t>Does the facility Inform all workers about CBAs and provide copies in line with legal requirements?</t>
  </si>
  <si>
    <t>劳工行动</t>
  </si>
  <si>
    <t>工厂是否曾试图阻止任何员工参加罢工？</t>
  </si>
  <si>
    <t>员工享有罢工的权利。如果罢工是非法的，则应由独立机构（但不是争议的一方）或由政府（如劳工部）决定。
复工令仅用于处理因罢工而可能危及普通民众生命、健康或人身安全的情况。</t>
  </si>
  <si>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</si>
  <si>
    <t>发起了多少次劳工行动/罢工？</t>
  </si>
  <si>
    <t>罢工是指员工因劳动争议而采取的任何形式集体行动，其中会损失工作时间。它可能包括完全停工、静坐、变相怠工、怠工和拒绝加班。</t>
  </si>
  <si>
    <t>员工罢工总天数（对于评估期内的所有罢工）：</t>
  </si>
  <si>
    <t>员工罢工总人日数（对于评估期内的所有罢工）：</t>
  </si>
  <si>
    <t>人日数 = 罢工人数 x 罢工天数（针对每次罢工单独计算，然后针对报告期内的所有罢工，加起来）</t>
  </si>
  <si>
    <t>对于每次罢工，请指出：
● 罢工日期
● 员工参加罢工的原因 
● 罢工是否符合法律要求，若不符合，则没有遵守哪些要求(请参阅适用的法律要求)
● 罢工是否导致暴力事件</t>
  </si>
  <si>
    <t>在劳工行动/罢工期间或之后是否出现以下任何情况？（选择所有适用选项，用“X”标记）</t>
  </si>
  <si>
    <t>雇用新员工以在劳工行动/罢工期间代替罢工员工</t>
  </si>
  <si>
    <t>员工因参加劳工行动/罢工而受到惩罚</t>
  </si>
  <si>
    <t>工厂叫来保安、警察或武装力量破坏劳工行动/罢工或者逮捕参与的员工</t>
  </si>
  <si>
    <t>工厂的做法是否不符合其他地方未涵盖的有关结社自由和集体谈判的任何法律要求？</t>
  </si>
  <si>
    <t>申诉机制</t>
  </si>
  <si>
    <t>申诉机制是指向员工提供渠道，让他们表达关于工作场所的忧虑、意见、建议、报告或投诉，并试图通过投诉管理机制来纠正他们的不满。这些机制应予以保密，公正、快速且是非报复的。申诉机制旨在快速而系统地处理投诉，以及建立相互信任和信心。</t>
  </si>
  <si>
    <t>这些机制应容易使用，予以保密，公正、快速且是非报复的。申诉机制旨在快速而系统地处理投诉，以及建立相互信任和信心。</t>
  </si>
  <si>
    <t>机制</t>
  </si>
  <si>
    <t>工厂是否有已确立的申诉处理和争议解决程序？</t>
  </si>
  <si>
    <t>此问题旨在了解是否存在处理投诉和申诉的沟通机制。
例如，处理投诉和申诉的沟通机制可能包括：
员工可以使用的实物意见箱、电话号码/网站、门户开放政策（即与管理层直接面对面沟通）等等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t>
  </si>
  <si>
    <t>如果“是”，请说明员工可以如何提交申诉：</t>
  </si>
  <si>
    <t>申诉提交程序的例子包括员工使用意见箱或具体电话号码（热线）或网址（基于 Web 的表单）。如果允许工人与管理层直接沟通，则可以是门户开放政策。它还可以是允许匿名举报申诉的系统。</t>
  </si>
  <si>
    <t>申诉处理和争议解决程序是否可以使用不同的语言？（选择所有适用选项，用“X”标记）</t>
  </si>
  <si>
    <t>申诉处理和争议解决程序可以使用在工厂用的全部语言访问</t>
  </si>
  <si>
    <t>申诉处理和争议解决程序可以使用在工厂用的部分语言而不是全部语言</t>
  </si>
  <si>
    <t>请说明在申诉处理和争议解决程序中没有哪些语言：</t>
  </si>
  <si>
    <t>申诉机制是否是通过男女员工、工会和/或员工代表结构和管理者之间的社会对话开发的？</t>
  </si>
  <si>
    <t>Was the grievance mechanism developed through social dialogue between both male and female workers, unions and/or worker representative structures and managers?</t>
  </si>
  <si>
    <t>此问题旨在确定申诉机制的开发是否包括来自所有利益相关方的意见，以帮助促进公正平等的申诉流程</t>
  </si>
  <si>
    <t>员工是否知道有申诉处理和争议解决的流程？</t>
  </si>
  <si>
    <t>此问题旨在确定包括女员工和移民工在内的所有员工是否知道并有权使用已确立的申诉处理和争议解决流程。</t>
  </si>
  <si>
    <t>外部协助</t>
  </si>
  <si>
    <t>员工是否可以接触管理层以外的外部联系人，以协助解决投诉、申诉、骚扰或虐待事件？</t>
  </si>
  <si>
    <t xml:space="preserve">此问题旨在了解，是否有管理层以外的人员或团体协助解决投诉、申诉、骚扰或虐待事件。这并不是说如果员工愿意，他们就可以自由地接触外部实体，而是说要建立适当的申诉机制以专门包括或促进这些外部个人或组织的参与。
外部个人或组织包括对所有员工类型的考虑，其中包括妇女、移民及其他边缘化员工。
例如，该等人员或团体可能包括：非政府组织 (NGO)、妇女团体、卫生诊所、受人尊敬的社区成员、当地品牌代表、员工代表、员工代表等。 </t>
  </si>
  <si>
    <t>如果“是”，请确认员工有权接触的联系人类型（选择所有适用选项，用“X”标记）</t>
  </si>
  <si>
    <t>非政府组织 (NGO)/妇女团体</t>
  </si>
  <si>
    <t>卫生诊所</t>
  </si>
  <si>
    <t>受人尊敬的社区成员</t>
  </si>
  <si>
    <t>当地品牌代表</t>
  </si>
  <si>
    <t>工会代表</t>
  </si>
  <si>
    <t>当地执法或政府机构</t>
  </si>
  <si>
    <t xml:space="preserve">法律服务 </t>
  </si>
  <si>
    <t>解决</t>
  </si>
  <si>
    <t>投诉和申诉是如何解决的？（选择所有适用选项，用“X”标记）</t>
  </si>
  <si>
    <t>如果没有投诉或申诉的例子，即在此评估期内的最后几个月没有投诉或申诉，但有一个关于解决投诉或申诉的政策/程序，请根据该政策/程度选择所有适用选项。</t>
  </si>
  <si>
    <t>在员工及其直接主管之间直接解决</t>
  </si>
  <si>
    <t>在其他利益相关方/部门（即人力资源 (HR) 部门、工会、员工代表等）的协助下解决</t>
  </si>
  <si>
    <t>Settled with the assistance of additional stakeholders/departments (i.e. the Human Resources (HR) department, Unions, Worker Representative, etc.)</t>
  </si>
  <si>
    <t>请说明协助解决的利益相关方/部门：</t>
  </si>
  <si>
    <t>如果与主管或其他利益相关方/部门的直接解决方案失败，则还有其他选项供管理层查看</t>
  </si>
  <si>
    <t>员工有权对解决情况作出回应和/或上诉</t>
  </si>
  <si>
    <t>申诉和争议是否按照法律要求解决的？</t>
  </si>
  <si>
    <t>请在回答此问题前先参阅适用的法律要求。此问题既指处理申诉或争议的过程是如何进行的，也指最终解决的内容需要符合法律要求。解决情况不能低于法定标准。
如果没有任何适用的法律要求，请回答“无适用的法律要求”。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
如果没有申诉或争议，请回答“是”。</t>
  </si>
  <si>
    <t>报复</t>
  </si>
  <si>
    <t>经理和主管是否有责任确保对报告申诉的员工没有造成不良后果？</t>
  </si>
  <si>
    <t>此问题旨在了解，男女员工是否能自由提交投诉和申诉而不必担心任何不良后果。</t>
  </si>
  <si>
    <t>关于投诉和申诉以及管理层的回应的书面记录是否保存至少 12 个月？</t>
  </si>
  <si>
    <t>如果“是”，女员工收到了多少投诉和申诉？</t>
  </si>
  <si>
    <t>如果“是”，男员工收到了多少投诉和申诉？</t>
  </si>
  <si>
    <t>员工反馈</t>
  </si>
  <si>
    <t>工厂如何接触员工以积极寻求建议和反馈？（选择所有适用选项，用“X”标记）：</t>
  </si>
  <si>
    <t>热线电话</t>
  </si>
  <si>
    <t>网站表格</t>
  </si>
  <si>
    <t>调查（亲自或在线）</t>
  </si>
  <si>
    <t>团队会议</t>
  </si>
  <si>
    <t>公司职工大会</t>
  </si>
  <si>
    <t>关于建议和反馈的书面记录是否保存至少 12 个月？</t>
  </si>
  <si>
    <t>回答“不适用”意味着工厂没有接触员工以积极寻求建议和反馈。</t>
  </si>
  <si>
    <t>Answer Not applicable means that the facility does not engage with workers to proactively seek suggestions and feedback.</t>
  </si>
  <si>
    <t>如果“是”，工厂收到了多少涉及工作场所妇女权力相关主题的建议和反馈？</t>
  </si>
  <si>
    <t>此后续问题旨在确定女员工是否有权提出并感到足够自在地提出关于其在工作场所权利的建议和反馈。 
例子包括妇女的健康与安全、工作场所性骚扰、怀孕和生育问题、儿童照管、妇女的工作条件等。</t>
  </si>
  <si>
    <t>健康安全</t>
  </si>
  <si>
    <t>主题说明：此主题旨在了解工厂在工厂运营中在健康和安全方面的社会劳工实践。工厂包括那些参与商品生产的人，以及参与产品相关运营（如配送）的人。“生产”一词不应视为仅限于生产商品，而是应视为工厂的一般运作。此部分的社会劳工主题包括：      
• 一般工作环境
• 建筑安全 
• 风险评估
• HS 政策
• HS 委员会
• HS 员工参与
• 应急准备 
• 易燃/可燃材料
• 化学品/危险物质
• 员工保护 
• 材料搬运和储存
• 电气安全
• 急救/医疗
• 承包商安全 
• 宿舍
• 食堂
• 儿童照管
• 儿童
• 设施
• 工厂意见</t>
  </si>
  <si>
    <t xml:space="preserve"> 国际劳工标准合规指南概要：职业安全和健康的改善通过减少制造过程中的中断次数、减少缺勤、减少事故次数和提高工作效率来提高生产力。安全是预防性的，员工和雇主的配合必不可少。尽管政府具有 ILO 公约、议定书和建议书中所述的义务，但雇主和员工也有责任和权利确保职业安全与健康。 
ILO 关于职业健康的公约和建议书：https://www.ilo.org/global/topics/safety-and-health-at-work/areasofwork/occupational-health/WCMS_108547/lang--en/index.htm
ILO 关于职业健康的操作规范和指南：https://www.ilo.org/global/topics/safety-and-health-at-work/areasofwork/occupational-health/WCMS_117570/lang--en/index.htm</t>
  </si>
  <si>
    <t>一般工作环境</t>
  </si>
  <si>
    <t>温度和通风</t>
  </si>
  <si>
    <t>工厂是否有任何吸入（空气传播的）暴露危害（颗粒/粉尘/纤维/烟气）？</t>
  </si>
  <si>
    <t>烟气是指微小的受热颗粒。</t>
  </si>
  <si>
    <t>如果“是”，请说明存在哪些吸入（空气传播的）暴露危害：</t>
  </si>
  <si>
    <t>温度和通风系统的维护是否符合法律要求？</t>
  </si>
  <si>
    <t>请参阅适用的法律要求。 
如果没有任何适用的法律要求，请回答“无适用的法律要求”。</t>
  </si>
  <si>
    <t>工厂温度和通风是否符合适用的法律要求？</t>
  </si>
  <si>
    <t>空气质量</t>
  </si>
  <si>
    <t>工厂是否监测室内空气质量？</t>
  </si>
  <si>
    <t xml:space="preserve">目的是确定工厂是否确保员工是在室内空气质量安全的环境中工作。 </t>
  </si>
  <si>
    <t>照明</t>
  </si>
  <si>
    <t>工厂照明是否符合法律要求？</t>
  </si>
  <si>
    <t>噪音水平</t>
  </si>
  <si>
    <t>Noise Levels</t>
  </si>
  <si>
    <t>是否在工厂测试噪音水平？</t>
  </si>
  <si>
    <t>Is noise level testing performed at the facility?</t>
  </si>
  <si>
    <t>“噪音测试”是指测量工厂内的噪音水平。特别是在噪音水平最高的区域（如高噪声的机器旁边）。
测试可能包括基线测试和定期测试（即每半年、每年测试一次等）。</t>
  </si>
  <si>
    <t>"Noise testing" refers to measuring sound levels in the facility. Specifically in areas where noise levels are the highest (e.g. next to loud machinery).
Testing might include baseline testing and periodic testing (i.e. every six months, annually, etc.)</t>
  </si>
  <si>
    <t>工厂测试噪音水平的做法是否符合法律要求？</t>
  </si>
  <si>
    <t>Is the facility's practice to test noise levels in line with legal requirements?</t>
  </si>
  <si>
    <t>噪音水平是否符合法律要求？</t>
  </si>
  <si>
    <t>Are noise levels in line with legal requirements?</t>
  </si>
  <si>
    <t>清洁、卫生和废弃物</t>
  </si>
  <si>
    <t>工作场所是否干净整洁？</t>
  </si>
  <si>
    <t>工厂的卫生做法是否符合法律要求？</t>
  </si>
  <si>
    <t>工厂的废弃物处置做法是否符合法律要求？</t>
  </si>
  <si>
    <t>是否有废弃物处置/排放许可证且是最新的？</t>
  </si>
  <si>
    <t>工厂是否有对废弃物进行分类、收集和处置的书面程序？</t>
  </si>
  <si>
    <t>此类程序的例子包括设立废弃物清单，其内容包括废弃物类型、数量、收集和处置方法。</t>
  </si>
  <si>
    <t>An example of such a procedure is the maintenance of a waste inventory, which includes the type of waste, the amount, and the method of collection and disposal.</t>
  </si>
  <si>
    <t>是否存在垃圾、杂物或空容器堆积到构成安全隐患或阻碍出口的情况？</t>
  </si>
  <si>
    <t>工厂是否与获授权机构签订有安全合法处置危险废弃物的现行合同？</t>
  </si>
  <si>
    <t>如果工厂不产生危险废弃物，请回答“不适用”。</t>
  </si>
  <si>
    <t>工厂是否保存废弃物处置记录（包括最终目的地的文件记录）？</t>
  </si>
  <si>
    <t>废弃物焚烧是否在现场进行？</t>
  </si>
  <si>
    <t>如果“是”，请说明如何控制废弃物的焚烧：</t>
  </si>
  <si>
    <t>卫生间/厕所</t>
  </si>
  <si>
    <t>卫生间是否符合法律要求？</t>
  </si>
  <si>
    <t>请参阅适用的法律要求。 
法律要求可能包括洁净性、性别区分、卫生间数量，以及卫生设施的提供。 
如果没有任何适用的法律要求，请回答“无适用的法律要求”。</t>
  </si>
  <si>
    <t>卫生间是否干净并定期消毒？</t>
  </si>
  <si>
    <t>如果卫生间没有定期清洁和消毒或者在评估时不干净，请回答“否”。</t>
  </si>
  <si>
    <t>是否为男性和女性提供单独的卫生间？</t>
  </si>
  <si>
    <t>Are separate restrooms provided for males and females?</t>
  </si>
  <si>
    <t>工厂是否提供配备干净水和肥皂的洗手设施，以及洗手后用来使手变干的卫生方式？</t>
  </si>
  <si>
    <t>Does the facility provide hand washing facilities equipped with clean water and soap, along with a sanitary way for drying hands after washing them?</t>
  </si>
  <si>
    <t>如果员工可以用肥皂和干净的水洗手并以卫生的方式使手变干，请回答“是”。</t>
  </si>
  <si>
    <t>工厂是否有足够蹲位数量的卫生间供员工使用？</t>
  </si>
  <si>
    <t>厕所是否定期备有必要的用品？</t>
  </si>
  <si>
    <t>指的是水桶、卫生纸、有盖垃圾桶和卫生垃圾桶之类的用品。</t>
  </si>
  <si>
    <t>卫生间/厕所使用</t>
  </si>
  <si>
    <t>是否允许员工随时使用卫生间/厕所？</t>
  </si>
  <si>
    <t>此问题旨在了解员工是否有权使用卫生间/厕所。 
这意味着员工随时能够找到卫生间/厕所。 
注意：如果员工需要先获得许可才能使用，但只要能给予许可，则仍可视为“有权使用”。</t>
  </si>
  <si>
    <t>饮用水</t>
  </si>
  <si>
    <t>工厂是否为员工提供免费的适合饮用的饮用水？</t>
  </si>
  <si>
    <t xml:space="preserve">“免费”是指不向员工收费。 
“适合饮用”是指工厂确保水可以安全地饮用。例如，这可以通过水测试/取样来保证。 </t>
  </si>
  <si>
    <t>工厂是否按照法律要求向员工提供适合饮用的饮用水？</t>
  </si>
  <si>
    <t>请参阅适用的法律要求。 
法律要求可能包括水测试要求，以确保水可以安全地饮用。
如果没有任何适用的法律要求，请回答“无适用的法律要求”。</t>
  </si>
  <si>
    <t>饮用水获取</t>
  </si>
  <si>
    <t>是否允许员工随时获取饮用水？</t>
  </si>
  <si>
    <t>此问题旨在了解员工是否有权获取饮用水。 
这意味着员工随时能够找到饮用水。 
注意：如果员工需要先获得许可才能使用，但只要能给予许可，则仍可视为“有权使用”。</t>
  </si>
  <si>
    <t>建筑安全</t>
  </si>
  <si>
    <t>许可证和证书</t>
  </si>
  <si>
    <t>建筑/施工、结构安全和消防许可证及证书是否符合法律要求？</t>
  </si>
  <si>
    <t>建筑/施工、结构安全和消防许可证及证书必须涵盖所有建筑和对建筑的附属设施，包括任何食堂或儿童照管设施（如适用）。
请在回答此问题前先参阅适用的法律要求。 
如果没有任何适用的法律要求，请回答“无适用的法律要求”。</t>
  </si>
  <si>
    <t>结构</t>
  </si>
  <si>
    <t>批准的建筑平面图是否反映了当前建筑的结构和用途？</t>
  </si>
  <si>
    <t>是否有过和/或目前是否存在对工厂的建筑的物理完整性和稳定性的担忧？</t>
  </si>
  <si>
    <t>如果“是”，请说明关于工厂的建筑的物理完整性和稳定性有哪些类型的担忧：</t>
  </si>
  <si>
    <t>工厂的门、出口和楼梯是否符合法律要求？</t>
  </si>
  <si>
    <t>此问题旨在了解，门、出口和楼梯的基本结构是否符合法律要求。例如，法律可能规定门要有一定的宽度，和/或门向外开。 
请参阅适用的法律要求。 
如果没有任何适用的法律要求，请回答“无适用的法律要求”。</t>
  </si>
  <si>
    <t>地板</t>
  </si>
  <si>
    <t>工厂对地板是否有以下任何安全措施？（选择所有适用选项，用“X”标记）</t>
  </si>
  <si>
    <t>采取措施是来防止员工因施工不善或缺乏维护而在地板上滑倒。。</t>
  </si>
  <si>
    <t>如果工厂情况永远不会导致滑倒带来的危险，请回答“不适用”。</t>
  </si>
  <si>
    <t>采取措施是为了防上因排水不畅而造成积水</t>
  </si>
  <si>
    <t>如果工厂情况永远不会导致积水带来的危险，请回答“不适用”。</t>
  </si>
  <si>
    <t>采取措施是来防止地板开口和/或孔洞缺少遮盖物/合适的屏障</t>
  </si>
  <si>
    <t>如果工厂情况永远不会导致地板开口和/或孔洞带来的危险，请回答“不适用”。</t>
  </si>
  <si>
    <t>楼梯和升降平台</t>
  </si>
  <si>
    <t>工厂对楼梯和升降平台是否有以下任何安全措施？（选择所有适用选项，用“X”标记）</t>
  </si>
  <si>
    <t>此问题旨在确定为确保员工安全，楼梯和升降平台是否得到维护。</t>
  </si>
  <si>
    <t>外露的高架工作面（如工作平台、夹层楼面、暴露平台）有足够的护栏和围栏</t>
  </si>
  <si>
    <t>如果工厂没有任何楼梯/升降平台，请回答“不适用”。</t>
  </si>
  <si>
    <t>所有楼梯都配有扶手且状态良好</t>
  </si>
  <si>
    <t>工厂所有楼梯台阶都均匀平坦</t>
  </si>
  <si>
    <t>工厂所有台阶都由防滑材料制成或有防滑保护（即防滑条或凸出/粗糙的表面）</t>
  </si>
  <si>
    <t>防止高空坠物</t>
  </si>
  <si>
    <t>坠落防护</t>
  </si>
  <si>
    <t>工厂是否已采取法律规定的措施防止员工从高处坠落？</t>
  </si>
  <si>
    <t>请参阅适用的法律要求。 
如果没有任何适用的法律要求，请回答“无适用的法律要求”。
如果工厂情况不需要高处坠落防护，请回答“不适用”。</t>
  </si>
  <si>
    <t>工厂对坠落防护是否有以下任何安全措施？（选择所有适用选项，用“X”标记）</t>
  </si>
  <si>
    <t>此问题旨在确定工厂是否有保护员工的坠落防护措施。</t>
  </si>
  <si>
    <t>员工在需要时使用坠落防护装置</t>
  </si>
  <si>
    <t>防坠落设备处于良好状态</t>
  </si>
  <si>
    <t>防坠落设备妥善存放在指定的位置</t>
  </si>
  <si>
    <t>员工接受过正确使用防坠落设备的培训</t>
  </si>
  <si>
    <t>高处作业区域有围墙、围栏或其他屏障（或员工在这些区域工作时始终穿戴防坠落装备）</t>
  </si>
  <si>
    <t>如果员工从不需要坠落防护且工厂没有高处作业区域，请回答“不适用”。</t>
  </si>
  <si>
    <t xml:space="preserve">如果工厂没有上述用于坠落防护的任何安全措施，请回答“以上都不是”。 </t>
  </si>
  <si>
    <t>电梯</t>
  </si>
  <si>
    <t>工厂是否有电梯（升降机）？</t>
  </si>
  <si>
    <t>工厂对电梯是否有以下任何安全措施？（选择所有适用选项，用“X”标记）</t>
  </si>
  <si>
    <t>对于电梯许可证，请参考“机器设备”类别的问题：对于特种机器和设备的安装/操作/维护等，工厂是否有法律规定的且最新的许可证/证书/执照？</t>
  </si>
  <si>
    <t>定期检查电梯（升降机）</t>
  </si>
  <si>
    <t>电梯的承载能力（即载客人数/千克/磅）清楚地显示在所有电梯上</t>
  </si>
  <si>
    <t>Elevator's load capacity (i.e. number of people/kg/lbs.) is clearly displayed in all elevators</t>
  </si>
  <si>
    <t>所有电梯都有一个警示牌，警告在紧急情况下不要使用电梯（即“紧急情况下请勿使用电梯”）</t>
  </si>
  <si>
    <t>电梯门上已装有安全装置，以防止在电梯未到位时电梯门打开</t>
  </si>
  <si>
    <t>电梯的接线方式使得当电梯门打开时电梯不可操作</t>
  </si>
  <si>
    <t>电梯（升降机）是否符合法律要求？</t>
  </si>
  <si>
    <t>密闭空间</t>
  </si>
  <si>
    <t>工厂是否有密闭空间？</t>
  </si>
  <si>
    <t>“密闭空间”是指封闭或大部分封闭的空间，对员工也有火灾、爆炸、意识丧失、窒息或溺水的合理可预见风险。 
它对员工来说可能较小且有限制性，例如管道或油罐，它也可能大得多，例如容量为数百立方米的谷物储存仓。</t>
  </si>
  <si>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</si>
  <si>
    <t>按照法律要求，是否需要任何密闭空间许可证？</t>
  </si>
  <si>
    <t xml:space="preserve">请在回答此问题前先参阅适用的法律要求。 
如果没有任何适用的法律要求，请回答“无适用的法律要求”。
需要许可证的密闭空间是更危险的密闭空间类型。在允许任何进入需要许可证的密闭空间之前，工厂必须签发进入授权书或进入许可证。  </t>
  </si>
  <si>
    <t>工厂对密闭空间是否有以下任何安全措施？（选择所有适用选项，用“X”标记）</t>
  </si>
  <si>
    <t>每个密闭空间都有表示其为密闭空间的标牌</t>
  </si>
  <si>
    <t>每个密闭空间都有确保不会意外进入的适当保护装置</t>
  </si>
  <si>
    <t>每个密闭空间只有授权才能进入</t>
  </si>
  <si>
    <t>进入密闭空间的员工/承包商只有在已采取适当措施保护他们不遭受任何物理性危害的情况下才能进入</t>
  </si>
  <si>
    <t>进入密闭空间的员工/承包商只有在环境安全且视需要进行了空气测试的情况下才能进入</t>
  </si>
  <si>
    <t>进入密闭空间的员工/承包商知道且了解如何安全地进入</t>
  </si>
  <si>
    <t>救援设施准备就绪</t>
  </si>
  <si>
    <t>工厂是否进行了评估以确定设备是否含有 PCB？</t>
  </si>
  <si>
    <t>PCB 是指合成氯代烃化合物，已用于增塑剂、表面涂料、油墨、粘合剂、阻燃剂、农药增量剂、涂料和无碳复写纸用染料的微胶囊化。吸入被污染的空气、摄入被污染的水和食物可能会使人接触到 PCB。PCB 在室内空气中的浓度至少比室外空气中高一个数量级。研究表明接触 PCB 对人体有剧毒。</t>
  </si>
  <si>
    <t>如果设备含有 PCB，则工厂是否有以下所有安全措施： 
• 对含有 PCB 的设备进行检查并贴上相应的标签
• 使用或在含有 PCB 的设备旁工作的员工了解 PCB 的危害？</t>
  </si>
  <si>
    <t xml:space="preserve">回答“不适用”意味着工厂的设备不含 PCB。 </t>
  </si>
  <si>
    <t xml:space="preserve">Answer Not applicable means that the equipment at the facility does not contain PCB. </t>
  </si>
  <si>
    <t>石棉</t>
  </si>
  <si>
    <t>工厂是否有关于石棉的安全措施？（选择所有适用选项，用“X”标记）</t>
  </si>
  <si>
    <t>工厂执行了石棉暴露评估</t>
  </si>
  <si>
    <t xml:space="preserve"> 无论是否存在含石棉材料 (ACM)，该工厂要么已执行，要么未执行石棉暴露评估（暴露于建筑材料和/或产品）。
没有Not Applicable（“不适用”）这个选项。
石棉暴露风险评估的形式可能是对含石棉材料 (ACM) 进行建筑调查或其他一些确认没有暴露风险的方式（例如，所在国家已完全禁止 ACM 的进口/出口）。这也可能是大型工厂范围风险评估的一部分。</t>
  </si>
  <si>
    <t>工厂已采取适当措施确保员工不会接触石棉</t>
  </si>
  <si>
    <t xml:space="preserve"> 无论是否存在含石棉材料 (ACM)，工厂是否确保员工不会接触石棉？
没有Not Applicable（“不适用”）这个选项。
即使在验证时现场没有 ACM，工厂也应考虑对任何预期的暴露问题进行任何控制。例如，有些国家仍然允许在市场上销售含有石棉的产品（例如屋顶瓦片）。因此，可能有必要制定禁止购买任何 ACM 并确保所使用的任何承包商也遵守此政策的采购政策。工厂应确定接触石棉的风险，并确保已采取相应的“适当”步骤来防止接触。</t>
  </si>
  <si>
    <t>含有石棉的材料/石棉暴露区域贴上这样的标签</t>
  </si>
  <si>
    <t>Materials containing asbestos/asbestos exposure areas are labeled as such</t>
  </si>
  <si>
    <t>如果工厂没有含石棉的材料/石棉暴露区域，请回答“不适用”。</t>
  </si>
  <si>
    <t>现场车辆</t>
  </si>
  <si>
    <t>工厂是否有现场车辆通行？</t>
  </si>
  <si>
    <t>现场车辆通行可能包括轿车、卡车、叉车、高尔夫球车或在工厂工作场地运行的任何机动车。</t>
  </si>
  <si>
    <t>工厂是否有关于现场车辆通行的安全措施（选择所有适用选项，用“X”标记）</t>
  </si>
  <si>
    <t>只允许获授权的人员/车辆在现场通行</t>
  </si>
  <si>
    <t>车辆按适当速度行驶</t>
  </si>
  <si>
    <t>通行车道和步道标记清楚</t>
  </si>
  <si>
    <t>车辆处于良好工作状态</t>
  </si>
  <si>
    <t>只有获得授权、经过培训的合格人员才能驾驶车辆</t>
  </si>
  <si>
    <t>车辆用于其预期的和设计的目的</t>
  </si>
  <si>
    <t>工厂提供视觉管理，如指示器、死角凸面镜、反射器等，以确保工厂场所的驾驶行为安全</t>
  </si>
  <si>
    <t>风险评估</t>
  </si>
  <si>
    <t>工厂是否进行了健康与安全风险评估？</t>
  </si>
  <si>
    <t>风险评估可以包括以下主题：一般工作环境、建筑安全、应急准备、化学品/危险物质、员工保护、材料处理和储存、电气安全、急救/医疗、承包商安全、宿舍、食堂等</t>
  </si>
  <si>
    <t>工厂是否按照法律要求进行了健康与安全风险评估？</t>
  </si>
  <si>
    <t>上一次风险评估是何时进行的？</t>
  </si>
  <si>
    <t>如果将新的机械、工艺、化学品或建筑引入工厂，风险评估是否进行更新？</t>
  </si>
  <si>
    <t>HS 政策</t>
  </si>
  <si>
    <t>HS Policy</t>
  </si>
  <si>
    <t>是否有符合法律要求的书面职业健康与安全政策？</t>
  </si>
  <si>
    <t>HS 委员会</t>
  </si>
  <si>
    <t>工厂是否有职业安全与健康(OSH) 委员会？</t>
  </si>
  <si>
    <t>职业安全与健康(OSH) 委员会是否按照法律要求设立和运作？</t>
  </si>
  <si>
    <t>职业安全与健康(OSH) 委员会有多少成员？</t>
  </si>
  <si>
    <t>职业安全与健康(OSH) 委员会有多少女性成员？</t>
  </si>
  <si>
    <t>包括在委员会任职的雇主和员工的女代表。</t>
  </si>
  <si>
    <t>Include both employer and worker female representatives on the committee.</t>
  </si>
  <si>
    <t>职业安全与健康(OSH) 委员会有多少外籍劳工？</t>
  </si>
  <si>
    <t>职业安全与健康(OSH) 委员会有多少雇主成员？</t>
  </si>
  <si>
    <t>职业安全与健康(OSH) 委员会有多少员工成员？</t>
  </si>
  <si>
    <t>此数字不包括工会代表。</t>
  </si>
  <si>
    <t>职业安全与健康(OSH) 委员会有多少工会代表？</t>
  </si>
  <si>
    <t>此数字不包括非工会员工代表。</t>
  </si>
  <si>
    <t>工厂是否遵循以下任何有关 职业安全与健康(OSH) 委员会的做法？（选择所有适用选项，用“X”标记）</t>
  </si>
  <si>
    <t>安全委员会会议每月举行</t>
  </si>
  <si>
    <t>安全委员会会议至少每季度举行</t>
  </si>
  <si>
    <t>如果会议每月举行一次，则选择“安全委员会会议每月举行”。如果会议频率较低，但至少每 3 个月举行一次，则选择此选项。</t>
  </si>
  <si>
    <t>安全委员会会议纪要与全体员工分享</t>
  </si>
  <si>
    <t>安全委员会会议行动项目得到追踪</t>
  </si>
  <si>
    <t>安全委员会向上级管理层传达员工关于 OHS 的投诉和问题</t>
  </si>
  <si>
    <t>上级管理层认可/接受安全委员会</t>
  </si>
  <si>
    <t>安全委员会开会以审查安全问题，跟踪纠正措施，并确定进一步改善安全条件的机会</t>
  </si>
  <si>
    <t>HS 员工参与</t>
  </si>
  <si>
    <t>HS 合作机制</t>
  </si>
  <si>
    <t>是否按照法律要求建立了确保员工和管理层在职业安全和健康问题上进行合作的机制且这些机制按照法律要求运作？</t>
  </si>
  <si>
    <t>这些机制不包括员工或联合的员工/雇主 职业安全与健康(OSH) 委员会（将单独介绍）。它们可能包括（例如）员工安全委员或代表。
请参阅适用的法律要求。 
如果没有任何适用的法律要求，请回答“无适用的法律要求”。</t>
  </si>
  <si>
    <t>应急准备</t>
  </si>
  <si>
    <t>应急预案</t>
  </si>
  <si>
    <t>工厂是否有书面的应急预案？</t>
  </si>
  <si>
    <t>指现场所有建筑的书面响应计划，包括适用的所有非生产性建筑（如儿童照管设施、宿舍、食堂）。
预案必须说明以下方法才能回答“是”：
1) 报告火灾和其他紧急事件的方法；以及
2) 警示所有员工疏散的方法；以及
3) 将员工疏散到指定集合点的方法；以及
4) 疏散后弄清楚所有员工下落的方法。</t>
  </si>
  <si>
    <t>是否对应急预案进行年度审查，以确保准确地捕捉和处理所有可能的紧急情况？</t>
  </si>
  <si>
    <t>火灾探测和报警</t>
  </si>
  <si>
    <t>工厂是否有火灾探测（如烟感报警器/热探测器）系统？</t>
  </si>
  <si>
    <t>火灾探测系统的目的是尽早探测和报告，以便减少实施消防措施所需的时间并限制火灾的影响。</t>
  </si>
  <si>
    <t>火灾探测系统是否符合法律要求？</t>
  </si>
  <si>
    <t>Is the fire detection system in line with legal requirements?</t>
  </si>
  <si>
    <t>火灾探测系统的目的是尽早探测和报告，以便减少实施消防措施所需的时间并限制火灾的影响。
请参阅适用的法律要求。 
如果没有任何适用的法律要求，请回答“无适用的法律要求”。</t>
  </si>
  <si>
    <t>The purpose of a fire detection system is for early detection and reporting, so as to reduce the time needed to implement fire-fighting measures and to limit the impact of the fire.
Consult applicable legal requirements. 
If there are no applicable legal requirements, answer No applicable legal requirements.</t>
  </si>
  <si>
    <t>工厂是否有用来告知员工紧急情况的紧急报警系统？</t>
  </si>
  <si>
    <t>Does the facility have an emergency alarm system in place to notify workers of emergencies?</t>
  </si>
  <si>
    <t>紧急报警系统确保能清楚、有效地将紧急情况（火灾或其他事件，如化学品泄露、地震等）传达给工厂所有人员。</t>
  </si>
  <si>
    <t>An emergency alarm system ensures that the emergency (fire or other event, e.g. chemical spill, earthquake) can be communicated clearly and effectively to all facility staff.</t>
  </si>
  <si>
    <t>紧急报警系统是否符合法律要求？</t>
  </si>
  <si>
    <t>Is the emergency alarm system in line with legal requirements?</t>
  </si>
  <si>
    <t>工厂对紧急报警系统是否有以下任何安全措施？（选择所有适用选项，用“X”标记）</t>
  </si>
  <si>
    <t>紧急报警系统功能完全正常</t>
  </si>
  <si>
    <t>紧急报警系统得到定期维护和检查/测试</t>
  </si>
  <si>
    <t>紧急报警系统可以在整个工厂区域听到和看到</t>
  </si>
  <si>
    <t>“看到”的解释：这可能包括警报响起后的闪光灯。</t>
  </si>
  <si>
    <t>紧急报警系统按钮/开关/报警器易于识别和访问</t>
  </si>
  <si>
    <t>紧急报警系统配有备用电源（如备用电池）</t>
  </si>
  <si>
    <t>紧急报警系统为自动和联动的报警系统</t>
  </si>
  <si>
    <t>目的是确定现场的所有报警系统是否联动且集中，以便能够实时检索报警信号，对其进行处理，并启动适当的程序。响应措施可以自动启动，也可以根据需要通过远程激活通风装置、防火门、紧急出口等特定设备来启动。</t>
  </si>
  <si>
    <t>紧急报警系统不同于常规报警器</t>
  </si>
  <si>
    <t>消防设备</t>
  </si>
  <si>
    <t>工厂是否有法律规定的消防设备？</t>
  </si>
  <si>
    <t>消防设备的例子包括灭火器、消防水龙带、喷水灭火系统和消防栓系统。 
请参阅适用的法律要求。 
如果没有任何适用的法律要求，请回答“无适用的法律要求”。</t>
  </si>
  <si>
    <t>请说明使用的消防设备类型以及工厂设有消防设备的区域：</t>
  </si>
  <si>
    <t>例如，“生产区xxx：灭火器”；“仓库xxx：自动喷水灭火系统”</t>
  </si>
  <si>
    <t xml:space="preserve">工厂是否按照法律要求定期测试和检修灭火器？ </t>
  </si>
  <si>
    <t>工厂是否有以下任何与消防设备有关的安全措施？（选择所有适用选项，用“X”标记）</t>
  </si>
  <si>
    <t>消防设备明确标记并配有如何操作的说明</t>
  </si>
  <si>
    <t>生产单元使用经过认证的防火门和防火墙</t>
  </si>
  <si>
    <t>工厂是否按照法律要求培训员工如何使用消防设备？</t>
  </si>
  <si>
    <t>疏散标志</t>
  </si>
  <si>
    <t>工厂是否有法律规定要求张贴的疏散平面图、标志（或布置图）、通道和应急照明？</t>
  </si>
  <si>
    <t>紧急出口</t>
  </si>
  <si>
    <t>所有工作区和休息区以及每个楼层是否至少有 2 个紧急出口？</t>
  </si>
  <si>
    <t>如果所有工作区和休息区至少有 2 个可能出口（多层建筑有 2 个楼梯）且这些出口彼此相距较远，请回答“是”。如果门是朝出口通道打开的，则封闭的房间（如办公室）可以只有一个出口。</t>
  </si>
  <si>
    <t>所有紧急出口是否都清楚地标记？</t>
  </si>
  <si>
    <t>如果所有紧急出口门都清楚地标有出口标志，请回答“是”。不用作出口的门不得这样标记。
如果所有紧急出口门没有清楚地标记出口标志，请回答“否”。</t>
  </si>
  <si>
    <t>所有紧急出口在工作时间（包括加班）是否可进出、通畅和未上锁并通向安全地点？</t>
  </si>
  <si>
    <t>如果紧急出口和逃生路线上有任何材料、产品、设备、家具等，或者出口在员工工作期间并非总是未上锁的，请回答“否”。</t>
  </si>
  <si>
    <t>工厂是否有以下任何与紧急出口有关的其他安全措施？（选择所有适用选项，用“X”标记）</t>
  </si>
  <si>
    <t>当天黑或有烟雾时，紧急出口会亮起并可见</t>
  </si>
  <si>
    <t>紧急出口门向外打开或者在工作时间内牢固地保持打开</t>
  </si>
  <si>
    <t>目的是确定门在工作时间内任何时候是否牢固地打开。门可以安装闩锁保护器、安全杆、安全铰链或门铰链保护装置。</t>
  </si>
  <si>
    <t>不属于出口的门清楚地标记为“非出口”</t>
  </si>
  <si>
    <t>紧急出口照明有在一定时间范围内提供持续照明的备用电池</t>
  </si>
  <si>
    <t>紧急出口是否符合其他法律要求？</t>
  </si>
  <si>
    <t>请参阅适用的法律要求。 
此问题涉及其他地方未涵盖的对紧急出口的法律要求。 
如果没有任何适用的法律要求，请回答“无适用的法律要求”。</t>
  </si>
  <si>
    <t>疏散程序</t>
  </si>
  <si>
    <t>工厂是否按照法律要求对所有员工进行定期应急演练？</t>
  </si>
  <si>
    <t>如果任何员工不参加定期疏散演练，请回答“否” 
适用的法律要求可能含有应予以审查的其他要求，以确保不存在不合规情况。</t>
  </si>
  <si>
    <t>工厂是否有以下任何与应急演练有关的措施？（选择所有适用选项，用“X”标记）</t>
  </si>
  <si>
    <t>应急演练不预先通知</t>
  </si>
  <si>
    <t>应急演练覆盖与工厂有关的所有班次、楼层和建筑。</t>
  </si>
  <si>
    <t>这还涉及多租户消防演练，如果工厂与其他租户在同一栋大楼内，则也应将这些租户包含在演练中。</t>
  </si>
  <si>
    <t>每个员工都撤离</t>
  </si>
  <si>
    <t>所有员工都知道主要疏散路线，并知道在主要路线受阻时的第二条路线</t>
  </si>
  <si>
    <t>工厂已指定足以安全容纳所有员工的紧急集合区域/会合点</t>
  </si>
  <si>
    <t>员工在集合点/会合点会合</t>
  </si>
  <si>
    <t>关闭全部电源</t>
  </si>
  <si>
    <t>关上门窗</t>
  </si>
  <si>
    <t>员工监督员/领导在场倾听和观看，以确保所有报警器正常工作，所有员工按计划得到疏散</t>
  </si>
  <si>
    <t>具有在紧急疏散期间弄清楚所有员工下落的制度。</t>
  </si>
  <si>
    <t>需要有进行清点工作的适当机制，以确保所有员工在需要疏散的紧急情况下都已离开建筑和/或他们的下落都被弄清楚。</t>
  </si>
  <si>
    <t>演练结束后进行评估，学习如何改进疏散过程</t>
  </si>
  <si>
    <t>应急演练在书面记录中记载</t>
  </si>
  <si>
    <t>紧急疏散程序是否符合法律要求？</t>
  </si>
  <si>
    <t>请参阅适用的法律要求。 
此问题涉及其他地方未涵盖的法律规定的应急准备措施，例如事故（如触电）、洪水、地震、食物中毒、气体泄漏/危险物质泄漏等的应急准备，以及其他法律要求，例如保留在出现紧急情况时用以通知外部机构的联系方式列表。 
如果没有任何适用的法律要求，请回答“无适用的法律要求”。</t>
  </si>
  <si>
    <t>应急小组</t>
  </si>
  <si>
    <t>工厂是否有自己的由专门负责消防安全的指定员工组成的消防队/应急小组？</t>
  </si>
  <si>
    <t>工厂是否有以下任何与消防队/应急小组有关的安全措施？（选择所有适用选项，用“X”标记）</t>
  </si>
  <si>
    <t>消防队/应急小组的成员进行了关于其职责的初步培训和复训</t>
  </si>
  <si>
    <t>请说明消防队/应急小组的成员进行关于其职责的初步培训和复训的时间和频率：</t>
  </si>
  <si>
    <t>消防队/应急小组的成员有适当的灭火设备（包括适当的个人防护装备，如呼吸器）。</t>
  </si>
  <si>
    <t>消防和应急车辆是否可以进入工厂？</t>
  </si>
  <si>
    <t>此问题旨在了解，应急车辆（如消防车或救护车）是否可以进入工厂。
例如，如果由于前往工厂的道路太窄（因为周围的建筑靠的太近）而导致消防车无法进入工厂，则回答“否”。</t>
  </si>
  <si>
    <t>易燃和可燃材料</t>
  </si>
  <si>
    <t>易燃/可燃材料是否安全地存放？</t>
  </si>
  <si>
    <t>如果纸、纤维、木头、塑料、包装材料等易燃材料未按以下任何方式存放，请回答“是”：
- 在楼梯下面或在楼梯间里；
- 接触加热设备； 
- 靠近电气柜或设备；
- 靠近热源。
如果工厂没有任何易燃/可燃材料，请回答“不适用”。</t>
  </si>
  <si>
    <t>可能的火源是否得到充分保护？</t>
  </si>
  <si>
    <t>如果工厂采取措施控制所有可能的火源，请回答“是”，例如：
- 禁止在工作场扬吸烟；
- 确保有安全的热工艺流程，例如锅炉、废料焚烧、烹饪； 
- 避免将材料堆放在离光源很近的地方；
- 将锅炉放在与生产车间和办公区分开的房间或区域。</t>
  </si>
  <si>
    <t>化学品和危险物质</t>
  </si>
  <si>
    <t>工厂是否使用化学品和/或危险物质？</t>
  </si>
  <si>
    <t>化学品包括化学元素、化合物和混合物（天然和人造的）。如果它们有毒、易燃、易爆、有氧化性、危险的反应性、有腐蚀性、刺激性、过敏性、致癌性，或者影响生殖或导致出生缺陷，则可能被认为是危险的。</t>
  </si>
  <si>
    <t>是否采取了法律要求的措施来评估、监测、预防和限制员工接触化学品和危险物质？</t>
  </si>
  <si>
    <t>储存</t>
  </si>
  <si>
    <t>工厂是否按照法律要求设立了对工作场所所用所有化学品和危险物质的清单？</t>
  </si>
  <si>
    <t>是否按照法律要求提供了工作场所所用所有化学品的安全数据表（“SDS”，以前称为 MSDS）？</t>
  </si>
  <si>
    <t>化学安全数据表列出了化学品、其供应商、分类、危害、安全注意事项和应急程序。
请参阅适用的法律要求。 
如果没有任何适用的法律要求，请回答“无适用的法律要求”。</t>
  </si>
  <si>
    <t>化学品和危险物质是否按照法律要求储存？</t>
  </si>
  <si>
    <t>请参阅适用的法律要求。 
若没有适用的法律要求，则可以参阅材料安全数据表 (MSDS) 获取关于正确储存和所需准备措施的信息。</t>
  </si>
  <si>
    <t>化学品和危险物质是否按照法律要求贴标签？</t>
  </si>
  <si>
    <t>工厂是否有与化学品和危险物质储存有关的任何其他安全措施？（选择所有适用选项，用“X”标记）</t>
  </si>
  <si>
    <t>化学品储存区的设计、建造和选址应确保安全地储存化学品和危险物质。</t>
  </si>
  <si>
    <t>化学品储存区具有适当的措施防止未经授权的进入</t>
  </si>
  <si>
    <t>不用时，所有化学品容器都应正确盖好并存放起来，以防止溢出、泄漏和不安全地接触员工</t>
  </si>
  <si>
    <t>储存易燃化学品的化学品储存区应配备自动灭火系统</t>
  </si>
  <si>
    <t>如果工厂没有易燃材料，请回答“不适用”。</t>
  </si>
  <si>
    <t>出现紧急情况时，所有化学品储存区都有方便的出入口</t>
  </si>
  <si>
    <t>化学品储存区有警报通知系统</t>
  </si>
  <si>
    <t>处理</t>
  </si>
  <si>
    <t>是否按照法律要求对员工进行了专门针对其工作任务的化学危害和安全工作规程方面的培训？</t>
  </si>
  <si>
    <t>工厂是否有以下任何措施来确保安全地处理化学品和危险物质？（选择所有适用选项，用“X”标记）</t>
  </si>
  <si>
    <t>过去 12 个月内保存了关于化学品使用、处理和处置以及泄漏清理培训的记录</t>
  </si>
  <si>
    <t>使用适当的容器来分发所有化学品</t>
  </si>
  <si>
    <t>制定了报告和应对生产区域内化学品泄漏的书面程序</t>
  </si>
  <si>
    <t>有供使用的完整泄漏工具包（适用于工厂中化学品的类型和使用）</t>
  </si>
  <si>
    <t>化学品未放入通常用于放置食品和饮料的废弃容器。</t>
  </si>
  <si>
    <t>工厂是否有法律规定的冲淋装置、洗眼器或其他适当的清洗材料，以便在接触危险化学品时供员工使用？</t>
  </si>
  <si>
    <t>如果已遵守所有适用的法律要求，请回答是。如果没有遵守任一法律要求，请回答否。例如，如果该工厂有法律要求的洗眼站和水槽，但如果法律还规定需要淋浴而工厂没有，则回答否。
请参阅适用的法律要求。
如果没有任何适用的法律要求，请回答No applicable legal requirements（“无适用的法律要求”）。</t>
  </si>
  <si>
    <t>工厂是否有以下任何关于洗眼器和冲淋装置的安全措施？（选择所有适用选项，用“X”标记）</t>
  </si>
  <si>
    <t>洗眼器和冲淋装置易于识别</t>
  </si>
  <si>
    <t>洗眼器和冲淋装置易于获得使用</t>
  </si>
  <si>
    <t>洗眼器和冲淋装置无杂物</t>
  </si>
  <si>
    <t>洗眼器和冲淋装置使用温度和压力适宜的饮用水</t>
  </si>
  <si>
    <t>洗眼器和冲淋装置为定期检查</t>
  </si>
  <si>
    <t>任何员工是否接触过超出法律要求所述“阈限值”水平的化学品？</t>
  </si>
  <si>
    <t>阈限值：化学物质的阈限值 (TLV) 是指被认为员工可以每天接触而不会有不合理疾病或伤害风险的水平。
请参阅适用的法律要求以确定相关 TLV。
如果没有任何适用的法律要求，请回答“无适用的法律要求”。</t>
  </si>
  <si>
    <t>气瓶</t>
  </si>
  <si>
    <t>工厂是否使用压缩气瓶？</t>
  </si>
  <si>
    <t>工厂是否有以下任何与压缩气瓶有关的安全措施？（选择所有适用选项，用“X”标记）</t>
  </si>
  <si>
    <t>所有压缩气瓶均已固定，以防意外倾翻/坠落</t>
  </si>
  <si>
    <t>所有压缩气瓶在不用时阀门都是关闭的</t>
  </si>
  <si>
    <t>压缩气瓶安全地运输</t>
  </si>
  <si>
    <t>压缩气瓶远离热源及其他火源存放</t>
  </si>
  <si>
    <t>压缩气瓶只由具备资质的员工使用</t>
  </si>
  <si>
    <t>压缩气瓶贴有标签且被分开存放</t>
  </si>
  <si>
    <t>压缩气瓶存放在封闭的笼子里</t>
  </si>
  <si>
    <t>压缩气瓶通过固定管道连接</t>
  </si>
  <si>
    <t>员工保护</t>
  </si>
  <si>
    <t>迫在眉睫的危险</t>
  </si>
  <si>
    <t>如果员工脱离他们认为对生命或健康构成迫在眉睫的严重危险的工作环境，他们是否会因此遭受不良后果？</t>
  </si>
  <si>
    <t>特殊类别</t>
  </si>
  <si>
    <t>是否按照法律要求保护孕期和哺乳期员工以防安全和健康风险？</t>
  </si>
  <si>
    <t>请在回答此问题前先参阅适用的法律要求。 
如果没有任何适用的法律要求，请回答“无适用的法律要求”。
如果在评估期内没有孕期或哺乳期员工，请回答“不适用”。</t>
  </si>
  <si>
    <t>个人防护装备 (PPE)</t>
  </si>
  <si>
    <t xml:space="preserve">是否按照法律要求向员工提供个人防护装备 (PPE)？ </t>
  </si>
  <si>
    <t xml:space="preserve">这包括提供的具体 PPE 以及提供的方式（条件、支付 PPE 的费用等）。 
请参阅适用的法律要求。 
如果没有任何适用的法律要求，请回答“无适用的法律要求”。
如果员工不需要 PPE，请回答“不适用”。 </t>
  </si>
  <si>
    <t>工厂是否为所有员工支付个人防护装备和衣物的费用？</t>
  </si>
  <si>
    <t>是否按照法律要求培训员工并鼓励他们使用个人防护装备？</t>
  </si>
  <si>
    <t xml:space="preserve">请参阅适用的法律要求。 
如果没有任何适用的法律要求，请回答“无适用的法律要求”。
如果员工不需要 PPE，请回答“不适用”。 </t>
  </si>
  <si>
    <t>请说明对员工进行正确使用个人防护装备的培训的频率：</t>
  </si>
  <si>
    <t>工厂是否有以下任何与个人防护装备 (PPE) 有关的措施？（选择所有适用选项，用“X”标记）</t>
  </si>
  <si>
    <t>提供的个人防护装备和衣物处于良好状态并根据需要更换，以确保有效性并保护员工不遭受已识别的危害</t>
  </si>
  <si>
    <t>所有员工的 PPE 大小合适</t>
  </si>
  <si>
    <t>此选项的目的还在了解工厂是否考虑到男女之间生理上的差异，以及所有个人防护装备和衣物是否适合其用途。</t>
  </si>
  <si>
    <t>PPE（如听力保护装置）在噪音水平接近或超过 85 分贝 (dB) 当量剂量达 8 小时时提供</t>
  </si>
  <si>
    <t>员工始终有效地使用所提供的个人防护装备和衣物</t>
  </si>
  <si>
    <t>警告（通过口头或书面沟通）用来确保员工使用个人防护装备和衣物</t>
  </si>
  <si>
    <t>处罚（罚款或其他形式）用来确保员工使用个人防护装备和衣物</t>
  </si>
  <si>
    <t>请说明工厂为确保员工使用个人防护装备和衣物而采取的处罚（罚款或其他形式）：</t>
  </si>
  <si>
    <t>工厂确保个人防护装备和衣物在现场妥善且安全地存放</t>
  </si>
  <si>
    <t>机器设备</t>
  </si>
  <si>
    <t>所有危险机器设备上是否正确安装了法律规定的防护装置？</t>
  </si>
  <si>
    <t>请参阅适用的法律要求。 
如果没有任何适用的法律要求，请回答“无适用的法律要求”。
如果工厂没有危险的机器/设备，请回答“不适用”。</t>
  </si>
  <si>
    <t>对于特种机器和设备（例如，电气装置、发电机、锅炉、其他压力容器、升降设备、电梯和/或焊接）的安装/操作/维护等，工厂是否有法律规定的且最新的许可证/证书/执照？</t>
  </si>
  <si>
    <t>请参阅适用的法律要求。 
如果没有任何适用的法律要求，请回答“无适用的法律要求”。
如果工厂没有特种机器和设备，请回答“不适用”。</t>
  </si>
  <si>
    <t>机器、设备、电子装置、锅炉、升降设备和/或焊接作业的操作员/技术具员是否有法律规定的执照/许可证/证书/培训？</t>
  </si>
  <si>
    <t>这个问题涵盖了法律上​​要求对员工进行的培训，以安全地使用机器和设备（例如缝纫机，裁切机等），以及确保机械，设备，电气装置，锅炉，起重设备和/或焊接具有法律要求的许可证/许可/证明。
请参阅适用的法律要求。
如果没有适用的法律要求，请回答“无适用的法律要求”。</t>
  </si>
  <si>
    <t>工厂是否有以下任何与机器设备有关的安全措施？（选择所有适用选项，用“X”标记）</t>
  </si>
  <si>
    <t>机械设备具备有效的停机/挂牌/上锁方案（如适用）</t>
  </si>
  <si>
    <t>停机/挂牌/上锁方案至少包括停机/挂牌/上锁 (LOTO) 程序、停机/挂牌/上锁装置（如标签、组锁箱）和所有员工培训程序的定期、有文件记录的监测流程。</t>
  </si>
  <si>
    <t>员工机器设备培训记录至少保存最近 12 个月</t>
  </si>
  <si>
    <t>机器设备在工厂内展示或张贴了使用员工所说语言的安全说明</t>
  </si>
  <si>
    <t>工厂是否使用产生激光或辐射的设备？</t>
  </si>
  <si>
    <t>如果“是”，请说明工厂中使用的激光或辐射设备类型：</t>
  </si>
  <si>
    <t>工厂是否有以下任何与激光/辐射设备有关的安全措施？（选择所有适用选项，用“X”标记）</t>
  </si>
  <si>
    <t>激光/辐射设备得到维护且定期检查</t>
  </si>
  <si>
    <t>激光/辐射设备有适当的防护装置</t>
  </si>
  <si>
    <t>激光/辐射设备有适当的标牌</t>
  </si>
  <si>
    <t>使用辐射源的员工有防护措施，且每年接触辐射源的量不超过 3 雷姆</t>
  </si>
  <si>
    <t>使用会产生激光/辐射的设备的员工了解安全操作设备的原因和方式</t>
  </si>
  <si>
    <t>产生激光/辐射的设备是否符合法律要求？</t>
  </si>
  <si>
    <t>人体工程学</t>
  </si>
  <si>
    <t xml:space="preserve">工厂是否有考虑到男女需求的人体工程学措施？ </t>
  </si>
  <si>
    <t xml:space="preserve">Does the facility have ergonomic measures in place that consider the requirements of both women and men? </t>
  </si>
  <si>
    <t>人体工程学措施旨在最大限度地减少导致肌肉骨骼疾病的风险因素，例如避免举重物、弯曲、拿高处物品、推拉重物，以及重复执行相同或类似的任务。对女性和男性的要求因独特的生物特征而有所不同，合理的符合人体工程学的措施应考虑性别差异的生物影响。</t>
  </si>
  <si>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</si>
  <si>
    <t>工厂是否有以下任何与人体工程学有关的安全措施？（选择所有适用选项，用“X”标记）</t>
  </si>
  <si>
    <t>工厂有一个系统用于识别、评估和最大程度减少体力劳动带来的风险，以防止工伤和健康影响</t>
  </si>
  <si>
    <t>员工实行轮换以减少执行重复性任务</t>
  </si>
  <si>
    <t>如果工厂没有重复性任务，请回答“不适用”。</t>
  </si>
  <si>
    <t>员工可以在工作日短暂地进行人体工程学休息</t>
  </si>
  <si>
    <t>工厂提供可调节工位以满足员工个人需要</t>
  </si>
  <si>
    <t>工厂提供可调节设备以满足员工个人需要</t>
  </si>
  <si>
    <t>工厂提供关于人体工程学因素和良好实践的培训，以防止和/或减少伤害</t>
  </si>
  <si>
    <t>人体工程学措施是否符合法律要求？</t>
  </si>
  <si>
    <t>人体工程学措施旨在最大限度地减少导致肌肉骨骼疾病的风险因素，例如避免举重物、弯曲、拿高处物品、推拉重物，以及重复执行相同或类似的任务。
请参阅适用的法律要求。 
如果没有任何适用的法律要求，请回答“无适用的法律要求”。</t>
  </si>
  <si>
    <t>热作业</t>
  </si>
  <si>
    <t>工厂是否执行任何类型的“热作业”（即焊接、锡焊等）？</t>
  </si>
  <si>
    <t>热作业：包括焊接和配套工具、研磨、热处理、融冻管，以及产生或使用火花、火焰或热量的类似应用。还包括性质上属于明火的实验室操作。</t>
  </si>
  <si>
    <t>Hot work: Includes welding and allied processes, grinding, heat treating, thawing pipe, and similar applications producing or using a spark, flame, or heat. Also includes laboratory operations that are open flame in nature.</t>
  </si>
  <si>
    <t>如果“是”，请说明在工厂执行的热作业类型：</t>
  </si>
  <si>
    <t>执行的热作业是否符合法律要求？</t>
  </si>
  <si>
    <t>工厂是否有以下任何与热作业有关的安全措施？（选择所有适用选项，用“X”标记）</t>
  </si>
  <si>
    <t>工厂已经对热暴露可能严重的地方进行了风险评估</t>
  </si>
  <si>
    <t>有护罩来保护员工不遭受辐射热源</t>
  </si>
  <si>
    <t>为暴露在热量/辐射下的员工提供休息和/或轮换</t>
  </si>
  <si>
    <t>工厂实施了基本的医疗监测技术，以监视暴露在热源下的员工</t>
  </si>
  <si>
    <t>材料搬运和储存</t>
  </si>
  <si>
    <t>工厂是否有以下任何与储存区域有关的安全措施？（选择所有适用选项，用“X”标记）</t>
  </si>
  <si>
    <t>储物架和货架已固定到永久结构性上</t>
  </si>
  <si>
    <t>储存区域的照明得到保护或是防爆的</t>
  </si>
  <si>
    <t>工厂的储物架具有足以支撑现有负载的强度</t>
  </si>
  <si>
    <t>燃料储存罐的设计和处理是否符合法律要求？</t>
  </si>
  <si>
    <t>请参阅适用的法律要求。 
如果没有任何适用的法律要求，请回答“无适用的法律要求”。
如果工厂没有燃料储存罐，请回答“不适用”。</t>
  </si>
  <si>
    <t>爬梯</t>
  </si>
  <si>
    <t>工厂是否使用轻便梯？</t>
  </si>
  <si>
    <t>工厂是否有以下任何与轻便梯有关的安全措施？（选择所有适用选项，用“X”标记）</t>
  </si>
  <si>
    <t>已检查轻便梯是否损坏或需要维护</t>
  </si>
  <si>
    <t>爬梯有锁定装置，使得在打开时或不使用时保持稳固</t>
  </si>
  <si>
    <t>员工接受了在使用时将爬梯置于稳固平整表面的培训</t>
  </si>
  <si>
    <t>工厂禁止为实现更大高度而将爬梯捆绑或固定在一起</t>
  </si>
  <si>
    <t>工厂禁止将爬梯放在任何可能被或可能不被锁住或保护的门前</t>
  </si>
  <si>
    <t>工厂禁止将水平位置的梯子用作平台或脚手架</t>
  </si>
  <si>
    <t>爬梯在不用时固定牢靠</t>
  </si>
  <si>
    <t>叉车</t>
  </si>
  <si>
    <t>工厂是否有叉车（或其他类型的起重设备）？</t>
  </si>
  <si>
    <t>工厂是否有以下任何与叉车（及其他类型的起重设备）有关的安全措施？（选择所有适用选项，用“X”标记）</t>
  </si>
  <si>
    <t>叉车定期检查和维护</t>
  </si>
  <si>
    <t>叉车有倒车警示灯和声音信号</t>
  </si>
  <si>
    <t>工厂禁止叉车上的物料超载</t>
  </si>
  <si>
    <t>工厂禁止使用叉车来举升员工，以使他们可以在高处作业</t>
  </si>
  <si>
    <t>工厂禁止将电动叉车的电池充电位置安排在可燃材料储存区域附近</t>
  </si>
  <si>
    <t>如果工厂没有电动叉车，请回答“不适用”。</t>
  </si>
  <si>
    <t>叉车行驶路线标记清楚</t>
  </si>
  <si>
    <t>叉车在不用时停放在指定的位置</t>
  </si>
  <si>
    <t>安全警告</t>
  </si>
  <si>
    <t>工作场所是否张贴了法律规定的安全警告？</t>
  </si>
  <si>
    <t>电气安全</t>
  </si>
  <si>
    <t>所有电气设备上是否有安全警告标签？</t>
  </si>
  <si>
    <t>配电盘</t>
  </si>
  <si>
    <t>是否存在与配电盘/控制盘/配电板相关的不安全维护情况？（选择所有适用选项，用“X”标记）</t>
  </si>
  <si>
    <t>配电盘不易接近、阻塞且未与工作区域充分分开</t>
  </si>
  <si>
    <t>含断路器的配电盘没有适当贴标签</t>
  </si>
  <si>
    <t>开关/断路器未贴标签以指出其用途</t>
  </si>
  <si>
    <t>含断路器的配电盘不符合法律要求</t>
  </si>
  <si>
    <t>配电盘/控制板/配电板维护不当并且未以非易燃材料完全封闭</t>
  </si>
  <si>
    <t>断路器未按装在配电箱内</t>
  </si>
  <si>
    <t>电路出现因过载而过热或燃烧的迹象</t>
  </si>
  <si>
    <t>开关、插头和接线盒未遮盖且电线外露</t>
  </si>
  <si>
    <t>电线未用非易燃材料绝缘且外露</t>
  </si>
  <si>
    <t>电子触点外露（即电线松动或电缆磨破）</t>
  </si>
  <si>
    <t>电线</t>
  </si>
  <si>
    <t>是否有与电线、电缆、开关、插头和电气设备（如变压器、发电机等）有关的以下措施？（选择所有适用选项，用“X”标记）</t>
  </si>
  <si>
    <t>开关、插头和接线盒均遮盖，使得电线外露</t>
  </si>
  <si>
    <t>电线用非易燃材料绝缘</t>
  </si>
  <si>
    <t>电线维护充分且无损坏</t>
  </si>
  <si>
    <t>电线处于良好状态（例如无绝缘烧毁）</t>
  </si>
  <si>
    <t>电线处于安全位置（即不在地板上）</t>
  </si>
  <si>
    <t>电线固定牢靠，不会妨碍工作场所或造成绊倒危险。此外，进户线电缆（将电力从服务提供者输送到主配电盘/变压器）的电缆得到保护和支撑（例如，放在地板沟槽或钢管内）</t>
  </si>
  <si>
    <t>电线正确接地（即与配电盘、金属导管等连接）</t>
  </si>
  <si>
    <t>还包括潮湿地点用的接地故障断路器 (GFCI)。</t>
  </si>
  <si>
    <t>电线、电缆、开关、插头和电气设备（如变压器、发电机）符合法律要求</t>
  </si>
  <si>
    <t>维护</t>
  </si>
  <si>
    <t>电气设备检查和维护是否由认证的、胜任的、获授权的实体（即电工是否持照）按照法律要求进行？</t>
  </si>
  <si>
    <t>工厂是否保存电气设备维护活动的记录？</t>
  </si>
  <si>
    <t>工厂是否对带电设备执行维护？</t>
  </si>
  <si>
    <t>机械</t>
  </si>
  <si>
    <t>所有机器设备是否按照法律要求接地（包括生产设备、压缩机、变压器、发电机等）？</t>
  </si>
  <si>
    <t>请参阅适用的法律要求。 
如果没有任何适用的法律要求，请回答“无适用的法律要求”。
如果工厂没有相关设备，请回答“不适用”。</t>
  </si>
  <si>
    <t>是否在潮湿环境中使用接地故障断路器 (GFCI) 插座？</t>
  </si>
  <si>
    <t>Are Ground Fault Circuit Interrupters (GFCI) outlets used in wet environments?</t>
  </si>
  <si>
    <t>如果工厂没有潮湿的环境，请回答“不适用”。
当工具或电气系统的低电阻接地路径出现断路时，会发生接地故障。电流然后可能通过用户取另一个路径达到地面，从而导致重伤或死亡。接地故障断路器或 GFCI 是一种快动断路器，用来在出现接地故障时切断电源。 https://www.osha.gov/SLTC/etools/construction/electrical_incidents/gfci.html</t>
  </si>
  <si>
    <t>If the facility does not have wet environments, answer Not Applicable.
A ground-fault occurs when there is a break in the low-resistance grounding path from a tool or electrical system. The electrical current may then take an alternative path to the ground through the user, resulting in serious injuries or death. The ground-fault circuit interrupter, or GFCI, is a fast-acting circuit breaker designed to shut off electric power in the event of a ground-fault. https://www.osha.gov/SLTC/etools/construction/electrical_incidents/gfci.html</t>
  </si>
  <si>
    <t>机械和照明是否连接到适当类型的电源/工业连接装置？</t>
  </si>
  <si>
    <t>高压区域</t>
  </si>
  <si>
    <t>进入高压区域和发电机区域的权限是否仅限于获授权人员？</t>
  </si>
  <si>
    <t>如果工厂没有高压区域/发电机区域，请回答“不适用”。</t>
  </si>
  <si>
    <t>是否有任何材料存放在高压区域？</t>
  </si>
  <si>
    <t>如果工厂没有高压区域，请回答“不适用”。</t>
  </si>
  <si>
    <t>变电站</t>
  </si>
  <si>
    <t>工厂现场是否有变电站？</t>
  </si>
  <si>
    <t>变电站电是否符合法律要求或为耐火构造？</t>
  </si>
  <si>
    <t>应急系统</t>
  </si>
  <si>
    <t>建筑上是否安装了避雷器/防雷器系统？</t>
  </si>
  <si>
    <t>避雷器/防雷器系统是否符合法律要求？</t>
  </si>
  <si>
    <t>备用应急电源系统是否工作且处于良好状态？</t>
  </si>
  <si>
    <t>如果工厂没有备用应急电源系统，请回答“不适用”。</t>
  </si>
  <si>
    <t>压缩机和发电机</t>
  </si>
  <si>
    <t>压缩机和发电机的皮带区域是否充分封闭和防护？</t>
  </si>
  <si>
    <t>如果工厂没有压缩机/发电机，请回答“不适用”。</t>
  </si>
  <si>
    <t>急救和医疗</t>
  </si>
  <si>
    <t>急救</t>
  </si>
  <si>
    <t>工厂是否遵守以下与急救相关的法律要求？（选择所有适用选项，用“X”标记）</t>
  </si>
  <si>
    <t>急救箱数量充足</t>
  </si>
  <si>
    <t>急救箱维护充分（储备货充足且没有过期物品）</t>
  </si>
  <si>
    <t>急救箱有清楚的标志且易于取用</t>
  </si>
  <si>
    <t>工厂培训了足够数量的急救人员</t>
  </si>
  <si>
    <t>请参阅适用的法律要求。 
这包括向法律规定人数的员工提供急救培训。 
如果没有任何适用的法律要求，请回答“无适用的法律要求”。</t>
  </si>
  <si>
    <t>保留急救培训记录</t>
  </si>
  <si>
    <t>健康检查</t>
  </si>
  <si>
    <t>是否对从事高风险活动（即辐射、化学品、噪声很大的机器等）的员工进行专门健康检查？</t>
  </si>
  <si>
    <t>如果工厂没有从事高风险活动的员工，请回答“不适用”。</t>
  </si>
  <si>
    <t>是否按照法律要求对员工进行健康检查？</t>
  </si>
  <si>
    <t>此问题涵盖针对所有员工的所有类型医疗检查。 
请参阅适用的法律要求。 
如果没有任何适用的法律要求，请回答“无适用的法律要求”。</t>
  </si>
  <si>
    <t>健康检查文件记录是否得保存且为最新？</t>
  </si>
  <si>
    <t>如果工厂不进行健康检查，请回答“不适用”。</t>
  </si>
  <si>
    <t>厂内医疗设施/诊所和工作人员是否符合法律要求？</t>
  </si>
  <si>
    <t>请参阅适用的法律要求。 
如果没有任何适用的法律要求，请回答“无适用的法律要求”。
如果工厂没有厂内医疗设施/诊所和工作人员且法律对此不作要求，请回答“不适用”。</t>
  </si>
  <si>
    <t>Consult applicable legal requirements. 
If there are no applicable legal requirements, answer No applicable legal requirements.
If the facility does not have on-site medical facilities/clinic(s) and staff and it is not legally required, answer Not Applicable.</t>
  </si>
  <si>
    <t>工厂是否有以下任何与厂内医疗有关的措施？（选择所有适用选项，用“X”标记）</t>
  </si>
  <si>
    <t>为医疗设施/诊所提供了预期受伤所需的用品和设备</t>
  </si>
  <si>
    <t>医疗设施/诊所保持干净卫生</t>
  </si>
  <si>
    <t>医疗设施/诊所在所有工作时间（包括加班）都运营</t>
  </si>
  <si>
    <t>医疗设施/诊所有指定的医生/护士</t>
  </si>
  <si>
    <t>配备了用于产妇保健的医疗设施/诊所</t>
  </si>
  <si>
    <t xml:space="preserve">产妇健康是指妇女在怀孕和生育期间以及产后的健康。 </t>
  </si>
  <si>
    <t>医疗设施/诊所中存放的药品被锁起来保管，只有医务人员才能取用</t>
  </si>
  <si>
    <t>获得医疗服务</t>
  </si>
  <si>
    <t>是否允许员工随时获得厂内医疗设施的服务？</t>
  </si>
  <si>
    <t>此问题旨在了解员工是否有权获得医疗设施的服务。 
这意味着员工随时能寻求医疗设施的服务。 
注意：如果员工需要先获得许可才能使用，但只要能给予许可，则仍可视为“有权使用”。
如果工厂没有厂内医疗设施，请回答“不适用”。</t>
  </si>
  <si>
    <t>接触性传染病</t>
  </si>
  <si>
    <t>工厂是否有处理接触性传染病爆发的书面计划？</t>
  </si>
  <si>
    <t xml:space="preserve">此问题旨在了解，工厂是否建立了用于处理接触传染病爆发（如 COVID-19）的计划。该计划应当考虑可以轻易在员工群体中传播的疾病，例如通过身体接触、受感染员工接触过的物体或空气传播的路经。 </t>
  </si>
  <si>
    <t>工厂有哪些健康安全措施来防止接触性传染病的传播？（选择所有适用选项，用“X”标记）</t>
  </si>
  <si>
    <t xml:space="preserve">接触性传染病是指可以轻易在员工群体中传播的疾病，例如通过身体接触、受感染员工接触过的物体或空气传播的路经。 </t>
  </si>
  <si>
    <t>洗手/消毒站</t>
  </si>
  <si>
    <t>工位相距超过 6 英尺</t>
  </si>
  <si>
    <t>工位之间的物理屏障</t>
  </si>
  <si>
    <t>当员工进入工作场所时的体温检查或其他健康扫描</t>
  </si>
  <si>
    <t>向员工提供关于预防接触性传染病传播的培训</t>
  </si>
  <si>
    <t>特地向员工提供额外的个人防护装备（如口罩、手套），以防止接触性传染病传播</t>
  </si>
  <si>
    <t>“不适用”是指不存在接触性传染病的风险且不需要采取措施</t>
  </si>
  <si>
    <t>工厂没有上述任何措施来防止接触性传染病的传播</t>
  </si>
  <si>
    <t>工伤和职业病</t>
  </si>
  <si>
    <t>工厂是否按照法律要求记录工伤和职业病并向主管部门报告？</t>
  </si>
  <si>
    <t>请参阅适用的法律要求。
如果工厂尚未按照法律要求记录工伤和职业病，或者工厂尚未按照法律要求将其报告给主管部门，请回答“否”。
如果法律要求只规定要记录且工厂按照这些要求记录了工伤和职业病（但由于没有法律要求这样做而未报告），请回答“是”。
如果不存在适用于记录或报告工伤和职业病的适用法律要求，请回答“无适用的法律要求”。</t>
  </si>
  <si>
    <t>所有工作相关伤亡、事故和事件的记录是否保留了至少 12 个月？</t>
  </si>
  <si>
    <t>导致工作缺勤至少三天的工作相关伤害的数量：</t>
  </si>
  <si>
    <t>请指出导致工作缺勤至少三天的工作相关伤害的数量。</t>
  </si>
  <si>
    <t>导致工作缺勤三天以下的工作相关伤害的数量：</t>
  </si>
  <si>
    <t>请指出导致工作缺勤三天以下的工作相关伤害的数量。</t>
  </si>
  <si>
    <t>过去 12 个月内工作相关危险事件的数量（如倒塌、部分倒塌、爆炸、电气火灾等）：</t>
  </si>
  <si>
    <t>例如，危险事件包括：
- 起重设备（如起重机、升降机、卷扬机等）、脚手架、建筑或结构、工作场所墙壁或地板倒塌、部分倒塌或翻倒；
- 可能造成伤害或死亡，或者导致工厂关闭超过 24 小时的事件，包括
- 锅炉、锅炉管或其他压力容器爆炸或倒塌； 
- 引起火灾或爆炸的短路或过载；
- 由于点燃生产材料、废弃物或制成品而引起的火灾或爆炸。</t>
  </si>
  <si>
    <t>过去 12 个月内通勤伤害的数量：</t>
  </si>
  <si>
    <t>包括上下班途中发生的轻度和重度伤害。</t>
  </si>
  <si>
    <t>过去 12 个月内工作相关疾病的数量：</t>
  </si>
  <si>
    <t>工作相关疾病可能由物体、化学或生物因素导致，并且会因以下原因引起：
- 员工从事的工作类型；或
- 员工工作的周围环境。
在服装衣厂，法律定义的工作相关疾病包括（例如）苯中毒、支气管炎（一种由纺织纤维粉尘引起的肺病）、由于接触灰尘、液体或蒸汽而引起的皮肤炎症/溃疡，以及哮喘或耳聋。</t>
  </si>
  <si>
    <t>工厂是否有确立的事故调查程序以有效地确定根本原因和纠正措施？</t>
  </si>
  <si>
    <t>工厂是否遵守有关艾滋病的职业安全和健康相关法律要求？</t>
  </si>
  <si>
    <t>请参阅适用的法律要求。 
如果没有任何适用的法律要求，请回答“无适用的法律要求”。
措施可能包括教育要求、对话机制或暴露前和暴露后用以减少/消除血液传播疾病传播的措施，如个人防护设备、清楚的标志、耐穿刺性和可盖上的针头处置容器。</t>
  </si>
  <si>
    <t>承包商安全</t>
  </si>
  <si>
    <t>工厂是否使用承包商人员进行维护工作？</t>
  </si>
  <si>
    <t>工厂是否有以下任何有关承包商安全的安全措施（适用时）？（选择所有适用选项，用“X”标记）</t>
  </si>
  <si>
    <t>工厂核实承包商人员具有所要从事工作的适当资质和证照。</t>
  </si>
  <si>
    <t>工厂向承包商人员提供安全教育</t>
  </si>
  <si>
    <t>工厂监控承包商人员，确保他们安全合法地进行工作</t>
  </si>
  <si>
    <t>脚手架以安全的方式使用（即固定到永久性结构上、能够承受预期负载等）</t>
  </si>
  <si>
    <t>挖掘和/或挖沟作业以安全的方式进行（即不会损坏或破坏地下设施、储罐或其他设施）</t>
  </si>
  <si>
    <t>执行热作业时，工厂提供灭火器（即承包商自己未携带灭火器）</t>
  </si>
  <si>
    <t>将化学品带入工厂时，承包商提交相关安全数据表（“SDS”，以前称为 MSDS）供审查</t>
  </si>
  <si>
    <t>宿舍</t>
  </si>
  <si>
    <t>住房/宿舍的建筑/施工、结构安全和消防许可证及证书是否符合法律要求？</t>
  </si>
  <si>
    <t>请参阅适用的法律要求。 
如果没有任何适用的法律要求，请回答“无适用的法律要求”。
建筑/施工、结构安全和消防许可证及证书必须涵盖所有住房/宿舍结构和对住房/宿舍的附属设施。</t>
  </si>
  <si>
    <t>工厂是否有以下任何有关住房/宿舍的措施？（选择所有适用选项，用“X”标记）</t>
  </si>
  <si>
    <t>住房是指任何类型的住处，可以是整个住宅建筑，也可以只是一个公寓、公寓房或房间。此问题与询问厂内宿舍或工厂管理的厂外住房或宿舍的“工厂概况”问题相关。</t>
  </si>
  <si>
    <t>住房/宿舍与生产和仓库区域分开（即使它们可能在同一个场地/工业园）</t>
  </si>
  <si>
    <t>住房/宿舍不是任何工作相关建筑的一部分（生产设施、仓库、化学品储藏室、锅炉房等）。</t>
  </si>
  <si>
    <t>住房/宿舍干净</t>
  </si>
  <si>
    <t>住房/宿舍为每名员工提供单独的床位</t>
  </si>
  <si>
    <t>住房/宿舍具有符合适用法律要求的最小空间大小</t>
  </si>
  <si>
    <t>床铺的层数不超过两层</t>
  </si>
  <si>
    <t>设置此选项旨在了解住房/宿舍的床铺是否超过两层。
例如，如果床铺超过两层，则不选择此选项。
参考的尺寸来自 ILO 服务台第 6 号文件，该文件提供有关 1961 年 ILO《工人住房建议书》（第 115 号）的指导。 
http://www.ilo.org/wcmsp5/groups/public/---ed_emp/---emp_ent/---multi/documents/publication/wcms_116344.pdf\</t>
  </si>
  <si>
    <t>住房/宿舍按照适用的法律要求提供照明</t>
  </si>
  <si>
    <t>住房/宿舍按照适用的法律要求进行通风</t>
  </si>
  <si>
    <t>房屋/宿舍按照适用的法律要求进行防热、防冷和防潮保护</t>
  </si>
  <si>
    <t>住房/宿舍按照适用的法律要求进行防噪音保护</t>
  </si>
  <si>
    <t>房屋/宿舍按照适用的法律要求进行保护，以防范携带疾病的动物或昆虫</t>
  </si>
  <si>
    <t>住房/宿舍的烹饪和储存设施符合适用的法律要求</t>
  </si>
  <si>
    <t>请参阅适用的法律要求。 
如果没有任何适用的法律要求，请回答“无适用的法律要求”。
如果工厂住房/宿舍没有烹饪和储存设施，请回答“不适用”。</t>
  </si>
  <si>
    <t>住房/宿舍为员工提供充分的隐私</t>
  </si>
  <si>
    <t xml:space="preserve">员工不会受到外界的不合理打扰，并且住房/宿舍的共住人之间至少有最低程度的隐私。 
</t>
  </si>
  <si>
    <t>住房/宿舍具有符合适用法律要求的免费饮用水</t>
  </si>
  <si>
    <t>住房/宿舍有法律规定的卫生间、淋浴器、下水道和垃圾处理系统</t>
  </si>
  <si>
    <t>宿舍/房间、卫生间和洗浴设施有标记并且按性别分开</t>
  </si>
  <si>
    <t>住房/宿舍按照适用的法律要求进行防火保护</t>
  </si>
  <si>
    <t>住房/宿舍按照适用的法律要求做好了应急准备</t>
  </si>
  <si>
    <t>住房/宿舍为孕期和哺乳期母亲提供必需品</t>
  </si>
  <si>
    <t>设置此选项旨在了解宿舍是否为孕期或哺乳期女员工提供充足的必需品，例如用于挤奶的体面、适当、干净的设施；符合人体工程学的睡眠和护理设施；方便上厕所；降低噪音水平</t>
  </si>
  <si>
    <t>住房/宿舍有经过培训的安保人员</t>
  </si>
  <si>
    <t>住房/宿舍是否符合所有其他健康安全法律要求？</t>
  </si>
  <si>
    <t>请参阅适用的法律要求。 
只考虑上文未涵盖的法律要求。 
如果没有任何适用的法律要求，请回答“无适用的法律要求”。</t>
  </si>
  <si>
    <t>食堂</t>
  </si>
  <si>
    <t>食堂是否符合法律要求？</t>
  </si>
  <si>
    <t>请参阅与用餐区和厨房有关的适用法律要求（例如，与工作区域分开、座位空间/数量、卫生间、食堂工作人员、工作服、消防安全、食物储存、洁净性、食物样品、有效的健康/卫生证书/许可证）。 
如果没有任何适用的法律要求，请回答“无适用的法律要求”。
与消防/建筑安全有关的问题应按以下类别报告：健康安全/建筑安全/许可证和证书</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</si>
  <si>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Issues relating to fire/building safety should be reported under category: H&amp;S/Building Safety/Permits and Certificates</t>
  </si>
  <si>
    <t>工厂是否有以下任何关于食堂/用餐区的安全措施？（选择所有适用选项，用“X”标记）</t>
  </si>
  <si>
    <t>食堂/用餐区与生产区域分开（即使它们可能在同一个场地/工业园）</t>
  </si>
  <si>
    <t>Canteen / eating areas are separate from the production areas (even though they may be in the same compound/industrial park)</t>
  </si>
  <si>
    <t>食堂/用餐区进行保护以防受天气因素影响，并提供足够的座位、桌子和照明</t>
  </si>
  <si>
    <t>食物制备、储存和用餐区域保持清洁、安全、卫生（包括温度、通风、照明、噪音等）</t>
  </si>
  <si>
    <t>食物的制备方式可减少发生食源性疾病的可能性</t>
  </si>
  <si>
    <t>餐饮服务员工每年接受身健康检查查，确保他们健康且没有传染病</t>
  </si>
  <si>
    <t>处理食物的餐饮服务员工接受过关于食品安全和相关卫生规则的培训且遵守这些规则</t>
  </si>
  <si>
    <t>餐饮服务员工拥有法律所规定的有效健康/卫生证书/许可证</t>
  </si>
  <si>
    <t>厂内儿童照管设施是否符合法律要求？</t>
  </si>
  <si>
    <t>这包括提供厂内儿童照管设施、地点和根据儿童照管设施大小的容量限制。
如果没有儿童照管设施，请回答“不适用”。
请参阅适用的法律要求。
如果没有适用的法律要求或法律要求不适用于该工厂，请回答“无适用的法律要求”。</t>
  </si>
  <si>
    <t>工厂是否有以下任何关于厂内儿童照管设施的措施？（选择所有适用选项，用“X”标记）</t>
  </si>
  <si>
    <t>儿童照管设施在一楼</t>
  </si>
  <si>
    <t>儿童照管设施保持清洁、安全、卫生（包括温度、通风、照明、噪音等）</t>
  </si>
  <si>
    <t>为儿童照管设施提供足够的用品和基础设施（即食物、娱乐用品、洗手间、喂食区等）</t>
  </si>
  <si>
    <t>儿童照管人员经过适当的工作前筛选程序</t>
  </si>
  <si>
    <t>有足够人数的儿童照管人员在场，足以确保在场儿童的安全和健康</t>
  </si>
  <si>
    <t>儿童照管设施的能力足以满足所有员工的需求</t>
  </si>
  <si>
    <t xml:space="preserve">设置此选项旨在了解，工厂在确定厂内儿童照管设施的规模和能力时是否考虑了员工的需求。 </t>
  </si>
  <si>
    <t>有制度可确保儿童只交给其父母或其他获得授权的成人/监护人</t>
  </si>
  <si>
    <t>儿童</t>
  </si>
  <si>
    <t>在工作场地</t>
  </si>
  <si>
    <t>生产区域是否允许有低于法定最低就业年龄的儿童，即便他们未在工作？</t>
  </si>
  <si>
    <t>设施</t>
  </si>
  <si>
    <t>工厂是否提供法律规定的所有设施？</t>
  </si>
  <si>
    <t>食堂和儿童照管将另外介绍。
上文尚未涵盖的但法律上可能需要的措施的例子包括哺乳室和吸烟者专用吸烟区/吸烟室。
请参阅适用的法律要求。 
如果没有任何适用的法律要求，请回答“无适用的法律要求”。</t>
  </si>
  <si>
    <t>Health and Safety</t>
  </si>
  <si>
    <t>工厂的做法是否不符合其他地方未涵盖的有关健康安全的任何法律要求？</t>
  </si>
  <si>
    <t>工厂是否未遵守与非生产员工和/或分包员工有关的健康安全的任何法律要求？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</si>
  <si>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当不符合情形仅涉及非生产员工和/或分包员工时，也请勿在有关健康安全的其他更具体问题下记录此不符合情形。 </t>
  </si>
  <si>
    <t>终止雇佣</t>
  </si>
  <si>
    <t>主题说明：“终止雇佣”主题部分旨在了解工厂在雇用末期的社会劳工实践。终止雇用是雇佣关系的自愿或非自愿结束。在辞职或退休的情况下，终止雇用通常出于自愿，但在解雇或开除的情况下，终止雇用通常并非出于自愿。此部分的社会劳工主题包括：  
• 强迫劳动
• 雇佣实践
• 歧视 
• 工厂意见</t>
  </si>
  <si>
    <t>通知</t>
  </si>
  <si>
    <t>对于想要结束雇佣关系的员工，工厂要求多少天的通知期？</t>
  </si>
  <si>
    <t>债务</t>
  </si>
  <si>
    <t>欠工厂和/或第三方债务的员工是否可以自由离职？</t>
  </si>
  <si>
    <t>此问题涉及员工的离职自由，即使他们欠雇主或第三方债务。如果员工未欠任何债务，请回答“是”。
如果回答“否”，则需要的不只是债务，还要加上员工的声明，即他们由于债务而感到不能自由离职。还应考虑雇主是否在利用债务胁迫员工继续工作或同意某些条款和条件（例如，在威胁员工时提及债务）。还应考虑雇主是否在操纵债务，使员工更加难以偿还债务。如果 (i) 员工有未偿还的债务，且 (ii) 雇主是利用债务胁迫员工或操纵债务，且 (iii) 员工由于债务而感到不能自由离职，请回答“否”。
此问题涉及员工在拖欠招聘费和相关费用以及欠雇主其他类型的债务时离职的自由。 
例如，其他类型的债务包括因非现金福利（如食物和住房）而产生的债务、雇主预付的工资或提供的其他贷款、通过欺骗或欺诈性记账而对欠雇主的债务，或对雇主的继承债务。</t>
  </si>
  <si>
    <t>工厂是否曾扣留或威胁扣留工资或者推迟发放工资以便将员工留在工厂？</t>
  </si>
  <si>
    <t>此问题旨在了解，工厂是否曾推迟发放工资或扣留工资以胁迫员工工作。例如，工厂可能推迟发放工资以胁迫员工继续工作，或者可能在解雇员工前扣留其工资以强制要求员工无偿工作。如果问题只关乎不定期支付而未涉及胁迫，则应作为工资问题而不是强制劳动问题来处理。
“扣留”是指保存或保留亏欠员工的工资。</t>
  </si>
  <si>
    <t>离职</t>
  </si>
  <si>
    <t>员工在通知期过后和/或合同到期后是否能自由终止其雇佣关系？</t>
  </si>
  <si>
    <t>即使员工最初同意接受雇佣，但他们也必须能自由离职。不确定期限合同的员工以及固定期限合同的员工应当能在提供法律规定的通知期后自由辞职。固定期限合同结束前辞职的员工可能会根据适用的法律要求因提前终止合同而受到合理处罚，但不应要求他们在法律规定的通知期过后继续工作很长一段时间，或者受到法律上不允许的处罚。未经工人同意，还不应要求他们在合同到期后继续工作。
如果工人能在提供法律规定的通知后自由离职，或者他们被要求在合同期限之外工作但且他们未自愿同意这样做，请回答“否”。
请参阅适用的法律要求，以确定法律规定的通知期，以及法律上允许的对提前终止雇佣的任何处罚。如果法律上没有规定通知期，则确定员工是否能在合理通知后终止其雇佣关系。如果对提前终止雇佣没有法律上允许的外罚，则假设处罚不可接受。</t>
  </si>
  <si>
    <t>不公正的解雇</t>
  </si>
  <si>
    <t>当员工辞职或因以下原因被解雇时，工厂是否未遵循法律要求： 
• 提前通知， 
• 员工辩护的机会， 
• 正当的解雇理由， 
• 拖欠工资， 
• 解雇费， 
• 解雇费全部按时支付， 
• 未用年假的补偿，和/或 
• 复职/赔偿命令？</t>
  </si>
  <si>
    <t>Does the facility not follow legal requirements when workers resign or are terminated in relation to: 
• prior notice, 
• workers' opportunity to defend, 
• valid reasons for termination, 
• outstanding wages, 
• termination payments, 
• termination payments all paid on time, 
• compensation for unused annual leave, and/or 
• reinstatement/ compensation orders?</t>
  </si>
  <si>
    <t>如果工厂遵循与员工辞职和解雇相关问题有关的适用法律要求，请回答“否”。 
以下情况时，请回答“是”。 
- 未按照适用的法律要求在解雇前向员工给出通知；和/或
- 在员工因其行为或表现而被解雇之前未向员工提供为自己辩护的机会；和/或
- 任何员工因不正当理由被解雇；和/或
- 员工被拖欠的工资未得到正确支付；和/或
- 员工的遣散费未得到正确支付；和/或
- 员工未使用的年假未得到正确支付；和/或
- 未按照法律要求向员工支付其他解雇福利；和/或
- 雇主确实遵守了恢复被不公正解雇的员工之职务或对其进行补偿的任何命令。
请在回答此问题前先参阅适用的法律要求。 
如果没有任何适用的法律要求，请回答“无适用的法律要求”。</t>
  </si>
  <si>
    <t>请指出以下哪些项目适用（选择所有适用选项，用“X”标记）</t>
  </si>
  <si>
    <t>未按照适用的法律要求在解雇前向员工给出通知。</t>
  </si>
  <si>
    <t>请在回答此问题前先参阅适用的法律要求。 
如果没有任何适用的法律要求，请回答“无适用的法律要求”。 
如果在解雇前未以正确的形式（如书面或口头）向员工提供法律规定的提前通知期，请选择此选项。</t>
  </si>
  <si>
    <t>辩护的机会</t>
  </si>
  <si>
    <t>员工在因其行为或表现被解雇之前没有机会为自己辩护</t>
  </si>
  <si>
    <t>如果任何员工因其行为或表现被解雇而事先没有机会为自己辩护，或者在为可能导致解雇的主张辩护时，不允许员工从他人那里获得帮助，请选择此选项。
此项不适用于因经济、技术或结构变化而引起的解雇。
请在回答此问题前先参阅适用的法律要求。 
如果没有任何适用的法律要求，请回答“无适用的法律要求”。</t>
  </si>
  <si>
    <t>不正当的理由</t>
  </si>
  <si>
    <t>员工因不正当的理由被解雇</t>
  </si>
  <si>
    <t>此项涉及雇主终止雇佣关系。它不包括不续签固定期限合同。 
正当理由涉及员工的行为或表现，或者企业的经营需要。
不正当的解雇理由根据适用的法律要求界定，可以包括：(i) 工会成员身份或者在工作时间外或在工作时间内经雇主同意后参加工会活动；(ii) 担任员工代表；(iii) 提出投诉或参加针对雇主的法律程序；(iv) 员工的种族、肤色、性别、婚姻状况、民族血统或社会出身；(v) HIV 状况；(vi) 产假期间缺勤；或 (vii) 因疾病或受伤而暂时缺勤。
请在回答此问题前先参阅适用的法律要求。 
如果没有任何适用的法律要求，请回答“无适用的法律要求”。</t>
  </si>
  <si>
    <t>拖欠工资</t>
  </si>
  <si>
    <t>员工被拖欠的工资未得到正确支付</t>
  </si>
  <si>
    <t>此项指的是对所工作时间的所有最终补偿。
如果按照适用的法律要求正确向员工支付了全部工作时间的全额补偿，则不要选择此项。
请在回答此问题前先参阅适用的法律要求。 
如果没有任何适用的法律要求，请回答“无适用的法律要求”。</t>
  </si>
  <si>
    <t>遣散费</t>
  </si>
  <si>
    <t>员工的遣散费未得到正确支付</t>
  </si>
  <si>
    <t>及时支付解雇费</t>
  </si>
  <si>
    <t>解雇费未按时支付</t>
  </si>
  <si>
    <t>请在回答此问题前先参阅适用的法律要求。 
如果没有任何适用的法律要求，请回答“无适用的法律要求”。 
如果未按照法律要求按时向任何员工支付任何解雇费，请选择此项。</t>
  </si>
  <si>
    <t>未用年假</t>
  </si>
  <si>
    <t>员工未使用的年假未得到正确支付</t>
  </si>
  <si>
    <t>请在回答此问题前先参阅适用的法律要求。 
如果没有任何适用的法律要求，请回答“无适用的法律要求”。 
当员工辞职或被解雇时（即便他们是因行为不当而被解雇），他们通常能获得累积未用年假的补偿。</t>
  </si>
  <si>
    <t>其他解雇福利</t>
  </si>
  <si>
    <t>未按照法律要求向员工发放其他解雇福利</t>
  </si>
  <si>
    <t>请在回答此问题前先参阅适用的法律要求。 
如果没有任何适用的法律要求，请回答“无适用的法律要求”。 
此项不包括遣散费或对未用年假的补偿。它包括上文未述及的但法律规定在员工辞职或被解雇时必须向其支付的其他类型解雇费，例如回国机票、社保财务结算款、不当解雇的赔偿金等。</t>
  </si>
  <si>
    <t>复职/补偿命令</t>
  </si>
  <si>
    <t>工厂未遵守恢复被不公正解雇的员工之职务或对其进行补偿的任何命令</t>
  </si>
  <si>
    <t>指行政机构、法院、仲裁庭或仲裁员就员工提出的不正当解雇上诉作出的最终决定、命令或裁决（不可上诉）。</t>
  </si>
  <si>
    <t>停职/裁员</t>
  </si>
  <si>
    <t>在因经济、技术、结构、运营或其他类似变化而给员工停职或缩小劳动力规模之前，工厂是否遵守法律要求？</t>
  </si>
  <si>
    <t xml:space="preserve">
请在回答此问题前先参阅适用的法律要求。 
如果没有任何适用的法律要求，请回答“无适用的法律要求”。 
如果（在因经济、技术、结构、运营或其他类似变化而给员工停职或缩减员工队伍规模之前）雇主没有以下行为，则回答“否”：
- 按照法律要求通知员工代表并与其协商；和/或
- 按照法律要求提前通知主管部门；和/或
- 遵守法律规定的关于选择哪些员工下岗和/或关于再雇用时优先权的标准。</t>
  </si>
  <si>
    <t>工厂是否与员工代表和/或工会代表协商制定因经济、技术、结构、运营或其他类似变化而停职或缩减员工队伍的替代方案？</t>
  </si>
  <si>
    <t>此问题旨在了解工厂，是否与代表见面讨论停职或减员（大规模裁员）的替代方案。 
例如，员工代表和/或工会代表可以与工厂管理层讨论工厂暂停招聘或减少工作时间。
如果没有大规模裁员的例子，即在此评估期内没有裁员，请回答“不适用”。</t>
  </si>
  <si>
    <t>种族、肤色、性（性别）、宗教信仰、政治见解、民族血统、社会出身、残疾状况、艾滋病状况、性取向、怀孕/生育状况、婚姻状况、家庭责任、年龄或国籍/外籍劳工身份是否是决定解雇、被迫辞职、裁员或退休的一个因素？</t>
  </si>
  <si>
    <t>以下哪个是决定终止雇佣、被迫辞职、裁员或退休的因素？（选择所有适用选项，用“X”标记）</t>
  </si>
  <si>
    <t>年龄包括与年龄较大和/或较年轻的工人（高于法定就业年龄但低于强制退休年龄，若有）有关的区分。 
为确定是否允许任何此类区分，应查阅国家立法。</t>
  </si>
  <si>
    <t>请说明在解雇、被迫辞职、裁员或退休相关决策中考虑的“其他”因素是什么：</t>
  </si>
  <si>
    <t>因病缺勤</t>
  </si>
  <si>
    <t>解雇、被迫辞职、裁员或退休的决定是否取决于员工因病缺勤？</t>
  </si>
  <si>
    <t>此问题旨在了解，员工因病（或近亲疾病）造成的缺勤是否导致员工遭解雇或裁员。 
例如，如果员工因休假导致长期缺勤而在一段时间后被工厂解雇，则应选择回答“总是”或“有时”。</t>
  </si>
  <si>
    <t>投诉/诉讼</t>
  </si>
  <si>
    <t>员工是否曾因提出投诉或参与针对工厂的诉讼而导致解雇、被迫辞职、裁员或退休？</t>
  </si>
  <si>
    <t>此问题旨在了解，主动提出投诉或参与针对工厂的法律诉讼的员工是否因其行为/参与而被解雇。 
这里的“诉讼”是指为就争论或主张做出判决而出庭作证的过程。</t>
  </si>
  <si>
    <t>工厂的做法是否不符合其他地方未涵盖的有关终止雇佣中歧视的任何法律要求？</t>
  </si>
  <si>
    <t>工厂的做法是否不符合其他地方未涵盖的有关雇佣实践的任何法律要求？</t>
  </si>
  <si>
    <t>工厂是否未遵守与非生产员工和/或分包员工有关的终止解雇的任何法律要求？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</si>
  <si>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当不符合情形仅涉及非生产员工和/或分包员工时，也请勿在有关终止雇佣的其他更具体问题下记录此不符合情形。 </t>
  </si>
  <si>
    <t>管理体系</t>
  </si>
  <si>
    <t>主题说明：与社会劳工实践相关的管理体系会因不同工厂而存在极大差异。这些体系可以采取多种形式，具体取决于工厂规模、员工人口统计、生产流程和组织成熟度。然而，尽管存在一般差异，但在大多数社会管理体系中都可以找到共同的主题。鉴于此，下述问题代表着这样的信息收集工作：工厂可能基于“计划、执行、检查、处理”（“PDCA”）结构，针对潜在社会劳动要素开展信息收集工作。PDCA 是用于管理流程和系统的框架，在此工具中包括以下各项：  
“计划”- 政策和程序/战略和目标
“执行”- 角色和职责/沟通和培训 
“检查”- 自我评估
“处理”- 持续改进
下列问题只是更好地了解可能构成工厂管理体系各个方面的起始点。有（或没有）某些项目本身并不能直接反映管理体系的整体质量。与此工具中的其他主题一样，回答只是提供了进一步了解工厂流程的机会，以便在工具之外与相关方进行更多讨论。 
回答人员注意事项：以下问题也包含了“Step 1”部分提到的许多相同的社会劳工主题。“Step 1”问题主要询问某些项目是否“存在”或某些行为“是否正在发生”。尽管“Step 2”将确定是否存在更正式的管理体系。</t>
  </si>
  <si>
    <t>计划</t>
  </si>
  <si>
    <t>政策和程序</t>
  </si>
  <si>
    <t>工厂是否有社会劳工实践的书面政策和/或正式程序？（选择所有适用选项，用“X”标记）</t>
  </si>
  <si>
    <t>设置此选项旨在了解，工厂是否制定了与社会劳工实践有关的书面政策或程序（书面或非正式）。
“社会劳工实践”是指此工具中提到的各个主题。例如：
招聘雇用、终止雇佣、童工和未成年工、强迫劳动、骚扰和虐待、歧视、工作时间、工资福利、纪律处分、结社自由和和集体谈判、申诉机制等。</t>
  </si>
  <si>
    <t>书面政策</t>
  </si>
  <si>
    <t>设置此选项旨在了解，工厂是否制定了与社会劳工实践有关的书面政策。
“政策”是指高级别文件/声明。 
例如，工厂可能制定了与招聘雇用、童工、强迫劳动、歧视等主题有关的公司书面政策。</t>
  </si>
  <si>
    <t>请提供所有相关书面政策的清单：</t>
  </si>
  <si>
    <t>书面程序</t>
  </si>
  <si>
    <t>设置此选项旨在了解工厂是否制定了书面程序。
“程序”是指执行流程或活动的既定且可重复的方式。 
书面程序既可以是概述性的，也可以非常详细抑或介于两者之间。 
例如，工厂可能制定了有关如何防止童工、强迫劳动、歧视等情况发生的书面程序。</t>
  </si>
  <si>
    <t>请提供所有相关书面程序的清单：</t>
  </si>
  <si>
    <t>没有制定书面政策或程序（但可能有非正式程序）</t>
  </si>
  <si>
    <t>设置此选项旨在了解，工厂是否制定了非正式（非书面）政策或程序。
例如，工厂可能拥有关于如何防止童工、强迫劳动、歧视等情况发生的内部程序，但它们并未正式记录下来。</t>
  </si>
  <si>
    <t>请描述这些非正式程序：</t>
  </si>
  <si>
    <t>这些政策和/或程序是否参考了国家法律和/或国际要求？（选择所有适用选项，用“X”标记）</t>
  </si>
  <si>
    <t>参考国家法律</t>
  </si>
  <si>
    <t>设置此选项旨在了解，工厂是否在政策或程序文件中参考或“引用”国家法律。
“国家法律”是指某个国家的所有适用法律：国家、省级、市级等。
例如，如果政策/程序文件提及工厂应遵守与某些社会劳工主题（如工资、工时等）相关的当地法律，则选择此项。</t>
  </si>
  <si>
    <t>参考国际法律/ILO 公约</t>
  </si>
  <si>
    <t>设置此选项旨在了解，工厂是否在政策/程序中参考或“引用”国际法律/国际劳工组织 (ILO) 公约。 
例如，工厂是否参考与童工（第 138 和 132 号）、强迫劳动（第 29 和 105 号）、歧视（第 100 和 111 号）、结社自由和集体谈判（第 87 和 98 号）等有关的 ILO 核心公约。</t>
  </si>
  <si>
    <t>请说明参考了哪些国际法律/ILO 公约：</t>
  </si>
  <si>
    <t>参考其他国家或国际法律/声明/目标/指导原则等</t>
  </si>
  <si>
    <t>设置此选项旨在了解，工厂是否在政策/程序中参考或“引用”其他国家或国际要求/声明/目标/指导原则等。 
此类例子包括但不限于： 
世界人权宣言、联合国可持续发展目标、商业与人权指导原则、经合组织跨国企业指南等。</t>
  </si>
  <si>
    <t>请说明参考了哪些其他国家或国际法律/声明/目标/指导原则：</t>
  </si>
  <si>
    <t>未参考上述任何一项</t>
  </si>
  <si>
    <t>工厂的书面政策和程序中包含了以下哪些主题？（选择所有适用选项，用“X”标记）</t>
  </si>
  <si>
    <t>请提供所有涉及招聘和雇用的书面政策和程序的清单：</t>
  </si>
  <si>
    <t>解雇和裁员</t>
  </si>
  <si>
    <t>请提供所有涉及解雇和裁员的书面政策和程序的清单：</t>
  </si>
  <si>
    <t>工厂工作场所规则</t>
  </si>
  <si>
    <t>请提供所有涉及工厂工作场所规则的书面政策和程序的清单：</t>
  </si>
  <si>
    <t>童工和/或未成年工</t>
  </si>
  <si>
    <t>设置此选项旨在了解，工厂是否制定了有关“童工”和/或“未成年工”主题的书面政策和/或程序。 
例如，工厂可能制定了有关下述各项的书面政策/程序： 
最低年龄要求、年龄验证流程、发现童工后的补救措施、参观生产区域的儿童、未成年工/学徒/实习生/见习生的工作限制等。</t>
  </si>
  <si>
    <t>请提供所有涉及童工和/或未成年工的书面政策和程序的清单：</t>
  </si>
  <si>
    <t>禁止强迫劳动</t>
  </si>
  <si>
    <t xml:space="preserve">设置此选项旨在了解，工厂是否制定了有关“强迫劳工”主题的书面政策和/或程序。 
例如，工厂可能制定了有关下述各项的书面政策/程序： 
禁止强迫劳动、债役工、契约劳工、监狱劳工、人口贩运。自愿就业、自愿加班、行动自由等。 
</t>
  </si>
  <si>
    <t>请提供所有涉及禁止强迫劳动的书面政策和程序的清单：</t>
  </si>
  <si>
    <t>反骚扰和虐待</t>
  </si>
  <si>
    <t xml:space="preserve">设置此选项旨在了解，工厂是否制定了有关“骚扰和虐待”主题的书面政策和/或程序。 
</t>
  </si>
  <si>
    <t>请提供所有涉及反骚扰和虐待的书面政策和程序的清单：</t>
  </si>
  <si>
    <t>反歧视</t>
  </si>
  <si>
    <t>设置此选项旨在了解，工厂是否制定了有关“歧视”主题的书面政策和/或程序。</t>
  </si>
  <si>
    <t>请提供所有涉及反歧视的书面政策和程序的清单：</t>
  </si>
  <si>
    <t>设置此选项旨在了解，工厂是否制定了有关“工作时间”主题的书面政策和/或程序。</t>
  </si>
  <si>
    <t>请提供所有涉及工作时间的书面政策和程序的清单：</t>
  </si>
  <si>
    <t>设置此选项旨在了解，工厂是否制定了有关“工资福利”主题的书面政策和/或程序。</t>
  </si>
  <si>
    <t>请提供所有涉及工资福利的书面政策和程序的清单：</t>
  </si>
  <si>
    <t xml:space="preserve">设置此选项旨在了解，工厂是否制定了有关“纪律处分”主题的书面政策和/或程序。 
</t>
  </si>
  <si>
    <t>请提供所有涉及纪律处分的书面政策和程序的清单：</t>
  </si>
  <si>
    <t xml:space="preserve">设置此选项旨在了解，工厂是否制定了有关“结社自由和集体谈判”主题的书面政策和/或程序。 
</t>
  </si>
  <si>
    <t>请提供所有涉及结社自由和集体谈判的书面政策和程序的清单：</t>
  </si>
  <si>
    <t>设置此选项旨在了解，工厂是否制定了有关“申诉机制”主题的书面政策和/或程序。</t>
  </si>
  <si>
    <t>请提供所有涉及申诉机制的书面政策和程序的清单：</t>
  </si>
  <si>
    <t>设置此选项旨在了解，工厂是否制定了有关“员工反馈”主题的书面政策和/或程序。</t>
  </si>
  <si>
    <t>请提供所有涉及员工反馈的书面政策和程序的清单：</t>
  </si>
  <si>
    <t>设置此选项旨在了解，工厂是否制定了有关“健康安全”主题的书面政策和/或程序。</t>
  </si>
  <si>
    <t>请提供所有涉及健康安全的书面政策和程序的清单：</t>
  </si>
  <si>
    <t>设置此选项旨在了解，工厂是否制定了有关“外籍劳工”主题的书面政策和/或程序。</t>
  </si>
  <si>
    <t>请提供所有涉及外籍劳工的书面政策和程序的清单：</t>
  </si>
  <si>
    <t>外地员工</t>
  </si>
  <si>
    <t>设置此选项旨在了解，工厂是否制定了有关“外地员工”主题的书面政策和/或程序。</t>
  </si>
  <si>
    <t>请提供所有涉及外地员工的书面政策和程序的清单：</t>
  </si>
  <si>
    <t>设置此选项旨在了解，工厂是否制定了有关“家庭工”主题的书面政策和/或程序。</t>
  </si>
  <si>
    <t>请提供所有涉及家庭工的书面政策和程序的清单：</t>
  </si>
  <si>
    <t>供应商/分包商</t>
  </si>
  <si>
    <t xml:space="preserve">设置此选项旨在了解，工厂是否制定了有关“供应商/分包商”主题的书面政策和/或程序，其内容可以包括供应商/分包商的风险识别、供应链尽职调查、对负责任采购的供应商/分包商要求等。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t>
  </si>
  <si>
    <t>请提供所有涉及供应商/分包商的书面政策和程序的清单：</t>
  </si>
  <si>
    <t>原材料采购</t>
  </si>
  <si>
    <t xml:space="preserve">设置此选项旨在了解，工厂是否制定了有关“原材料采购”主题的书面政策和/或程序，其内容可以包括特定原材料的识别、原材料产地、遵守客户对产品中原材料的要求（如采购自特定地区的棉花或金属）以及遵守有关社会责任采购的法律（可能涉及产品中的特定原材料）。 </t>
  </si>
  <si>
    <t>请提供所有涉及原材料采购的书面政策和程序的清单：</t>
  </si>
  <si>
    <t>贿赂和反腐败</t>
  </si>
  <si>
    <t>设置此选项旨在了解，工厂是否制定了有关“贿赂和反腐败”主题的书面政策和/或程序。</t>
  </si>
  <si>
    <t>请提供所有涉及贿赂和反腐败的书面政策和程序的清单：</t>
  </si>
  <si>
    <t>如果“其他”，请说明并提供相关书面政策和程序的清单：</t>
  </si>
  <si>
    <t>工厂关于童工和未成年工的书面政策和程序中包含了以下哪些主题？（选择所有适用选项，用“X”标记）</t>
  </si>
  <si>
    <t>工厂的最低年龄要求</t>
  </si>
  <si>
    <t xml:space="preserve">设置此选项旨在了解，工厂是否有规定了工厂最低年龄要求的书面政策和/或程序。 
例如，工厂可能有规定工厂最低年龄要求为 16 岁的书面政策/程序。 
</t>
  </si>
  <si>
    <t>工厂对某些类型员工的最低年龄要求（若适用）</t>
  </si>
  <si>
    <t>年龄验证流程</t>
  </si>
  <si>
    <t>设置此选项旨在了解，工厂是否有规定了工厂年龄验证流程的书面政策和/或程序。
例如，工厂可能有书面的年龄验证流程，该流程规定所有负责招聘的人力资源 (HR) 工作人员都需要审核（和复印）至少两份法定年龄证明文件。 
人力资源部门员工还需要对现有文件等进行随机检查。</t>
  </si>
  <si>
    <t>对童工的补救（适用于发现低于法定最低工作年龄的儿童为工厂工作的情况）</t>
  </si>
  <si>
    <t>儿童参观工厂生产区域（即当低于法定最低工作年龄的儿童参观生产车间时）</t>
  </si>
  <si>
    <t>对未成年工的工作限制</t>
  </si>
  <si>
    <t>设置此选项旨在了解，工厂是否有概述或规定工厂如何对待工作场所未成年工的书面政策和/或程序。
对未成年工的工作限制的例子包括减少接触危险工作、驾驶和操作起重机械，以及提供健康检查以确定是否适合工作。</t>
  </si>
  <si>
    <t>对学徒/见习生/实习生的工作限制</t>
  </si>
  <si>
    <t>设置此选项旨在了解，工厂是否有规定工厂如何对待工作场所学徒/见习生/实习生的书面政策和/或程序。
对学徒/见习生/实习生的工作限制的例子包括减少接触危险工作、驾驶和操作起重机械和危险设备。</t>
  </si>
  <si>
    <t>工厂关于禁止强迫劳动的书面政策和程序中包含了以下哪些主题？（选择所有适用选项，用“X”标记）</t>
  </si>
  <si>
    <t xml:space="preserve">设置此选项旨在了解，工厂是否有具体说明工厂对强迫劳动的看法的书面政策和/或程序。 </t>
  </si>
  <si>
    <t>禁止债役工</t>
  </si>
  <si>
    <t>禁止契约劳工</t>
  </si>
  <si>
    <t>禁止监狱劳工</t>
  </si>
  <si>
    <t>禁止人口贩运</t>
  </si>
  <si>
    <t>自愿就业</t>
  </si>
  <si>
    <t>设置此选项旨在了解，工厂是否有书面政策和/或程序具体说明工厂对行动自由的看法。 
例如，工厂可能会有书面政策/程序，规定员工在紧急情况下可以在工作时间自由离开工厂，可以随时使用洗手间，也可以在晚上自由离开宿舍。等等</t>
  </si>
  <si>
    <t>自愿终止雇佣关系</t>
  </si>
  <si>
    <t>有道德的招聘/使用职介所、招聘机构和/或劳务代理</t>
  </si>
  <si>
    <t>国家强制劳动/政府强制劳动</t>
  </si>
  <si>
    <t>工厂关于反骚扰和虐待的书面政策和程序中包含了以下哪些主题？（选择所有适用选项，用“X”标记）</t>
  </si>
  <si>
    <t>员工、管理层和主管之间适当的行为</t>
  </si>
  <si>
    <t>安保人员的适当行为（如适用）</t>
  </si>
  <si>
    <t>工作场所暴力和骚扰</t>
  </si>
  <si>
    <t xml:space="preserve">工作场所暴力和骚扰参照 ILO C190《暴力和骚扰公约》，其中：劳动世界中的“暴力和骚扰”一词是指一系列旨在造成、导致或可能导致身体、心理、性方面或经济方面伤害的不可接受的行为和做法或其威胁，无论是其只发生一次，还是反复发生，并包括基于性别的暴力和骚扰；“基于性别的暴力和骚扰”一词，是指因人们的生理性别或性别而针对其施行的暴力和骚扰，或不成比例地影响到某一特定生理性别或性别的人们的暴力和骚扰，且包括性骚扰。
</t>
  </si>
  <si>
    <t>工厂关于反歧视的书面政策和程序中包含了以下哪些主题？（选择所有适用选项，用“X”标记）</t>
  </si>
  <si>
    <t>禁止基于种族/肤色的歧视</t>
  </si>
  <si>
    <t>禁止基于生理性别/性别的歧视</t>
  </si>
  <si>
    <t>禁止基于宗教信仰的歧视</t>
  </si>
  <si>
    <t>禁止基于政治见解的歧视</t>
  </si>
  <si>
    <t>禁止基于民族血统的歧视</t>
  </si>
  <si>
    <t xml:space="preserve">“民族血统”是指根据一个人的出生地、祖先或外国血统而作出的区别；例如，通过入籍获得国籍的国民和/或后裔。 
</t>
  </si>
  <si>
    <t>禁止基于社会出身的歧视</t>
  </si>
  <si>
    <t>“社会出身”是指一个人的社会阶层、社会职业类别和/或种姓。</t>
  </si>
  <si>
    <t>禁止基于残疾状况的歧视</t>
  </si>
  <si>
    <t>禁止基于（实际的或感知的）艾滋病状况的歧视</t>
  </si>
  <si>
    <t>禁止基于性取向的歧视</t>
  </si>
  <si>
    <t>禁止基于怀孕/生育状况的歧视</t>
  </si>
  <si>
    <t>禁止基于婚姻状况的歧视</t>
  </si>
  <si>
    <t>禁止基于年龄的歧视</t>
  </si>
  <si>
    <t>禁止基于员工组织成员身份的歧视</t>
  </si>
  <si>
    <t>禁止国籍/外籍劳工身份的歧视</t>
  </si>
  <si>
    <t>禁止基于家庭责任的歧视</t>
  </si>
  <si>
    <t>招聘雇用方面无歧视</t>
  </si>
  <si>
    <t>报酬和晋升方面无歧视</t>
  </si>
  <si>
    <t>工作条件方面无歧视</t>
  </si>
  <si>
    <t>纪律处分方面无歧视</t>
  </si>
  <si>
    <t>终止雇佣方面无歧视</t>
  </si>
  <si>
    <t>无意识偏见</t>
  </si>
  <si>
    <t xml:space="preserve">无意识偏见是个体在自己的意识之外形成的对某些群体的社会成见。每个人都会对不同的社会和身份群体持有无意识的信念，这些偏见源于人们倾向于通过分类来组织社会世界。
</t>
  </si>
  <si>
    <t>例子包括疾病（艾滋病除外）</t>
  </si>
  <si>
    <t>工厂关于工作时间的书面政策和程序中包含了以下哪些主题？（选择所有适用选项，用“X”标记）</t>
  </si>
  <si>
    <t>加班 - 包括可能的最长加班时间</t>
  </si>
  <si>
    <t>加班费率</t>
  </si>
  <si>
    <t>加班适用性和相应的工资率</t>
  </si>
  <si>
    <t>所有员工都可以加班</t>
  </si>
  <si>
    <t>工厂关于工资福利的书面政策和程序中包含了以下哪些主题？（选择所有适用选项，用“X”标记）</t>
  </si>
  <si>
    <t>工资计算</t>
  </si>
  <si>
    <t>带薪假</t>
  </si>
  <si>
    <t>紧急探亲假</t>
  </si>
  <si>
    <t>工厂关于纪律处分的书面政策和程序中包含了以下哪些主题？（选择所有适用选项，用“X”标记）</t>
  </si>
  <si>
    <t>工厂关于纪律处分的规则</t>
  </si>
  <si>
    <t>员工上诉流程</t>
  </si>
  <si>
    <t>员工申诉流程</t>
  </si>
  <si>
    <t>工厂关于结社自由和集体谈判的书面政策和程序中包含了以下哪些主题？（选择所有适用选项，用“X”标记）</t>
  </si>
  <si>
    <t>结社自由权/成立或加入工会的权利</t>
  </si>
  <si>
    <t>自由选择员工代表的权利（或工厂对此不阻止的承诺）</t>
  </si>
  <si>
    <t>集体谈判的权利</t>
  </si>
  <si>
    <t>不因工会成员身份/非成员身份或工会活动而歧视和报复员工</t>
  </si>
  <si>
    <t>不因员工代表的角色或活动而歧视和报复员工</t>
  </si>
  <si>
    <t>员工代表的民主选举和聘用</t>
  </si>
  <si>
    <t>沟通和协商流程</t>
  </si>
  <si>
    <t>参加罢工/劳工行动的权利</t>
  </si>
  <si>
    <t>工厂关于申诉机制的书面政策和程序中包含了以下哪些主题？（选择所有适用选项，用“X”标记）</t>
  </si>
  <si>
    <t>申诉机制和流程</t>
  </si>
  <si>
    <t>不报复提起申诉/投诉的员工</t>
  </si>
  <si>
    <t>男女员工都能平等使用申诉机制</t>
  </si>
  <si>
    <t xml:space="preserve">同等重视所有关切和申诉 </t>
  </si>
  <si>
    <t>承诺在整个申诉过程中保密</t>
  </si>
  <si>
    <t>在申诉过程中提供休息（包括金钱补偿）</t>
  </si>
  <si>
    <t>工厂关于健康与安全的书面政策和程序中包含了以下哪些主题？（选择所有适用选项，用“X”标记）</t>
  </si>
  <si>
    <t>职业健康安全法律</t>
  </si>
  <si>
    <t>一般工作环境（即通风、清洁、噪音等）</t>
  </si>
  <si>
    <t>一般工作环境涉及诸如温度和通风、噪音水平、照明、清洁、卫生、废弃物、卫生间/厕所、饮用水等主题。 </t>
  </si>
  <si>
    <t>建筑安全涉及采取的对安全健康的工作场所环境至关重要的结构性安全措施和做法。 
包括许可证、证书、建筑结构、地板、楼梯、升降平台、坠落防护、电梯、密闭空间、石棉、厂内车辆等主题。</t>
  </si>
  <si>
    <t>机动车辆 (PMV) 程序</t>
  </si>
  <si>
    <t>应急准备是指采取对安全的工作场所环境至关重要的安全措施和做法，以针对紧急情况做好准备。 
包括工厂风险评估健康安全委员会、应急预案、火灾探测和报警、消防器材、疏散标识、紧急出口、疏散演练、应急小组、可燃物的安全储存等主题。 </t>
  </si>
  <si>
    <t>化学品/危险物质</t>
  </si>
  <si>
    <t xml:space="preserve">化学品/危险物质涉及就工厂中使用的危险化学品和物质采取的安全措施和做法。 
包括储存、搬运、气瓶等主题。 
</t>
  </si>
  <si>
    <t>纳米材料</t>
  </si>
  <si>
    <t>员工保护（个人防护装备、机器设备等）</t>
  </si>
  <si>
    <t xml:space="preserve">员工保护涉及健康安全做法的开发、实施和持续改进。 
包括迫在眉睫的危险、特殊类别的员工个人防护装备 (PPE)、机器设备、人体工程学、热作业、锅炉等主题。 
</t>
  </si>
  <si>
    <t>压力容器安全</t>
  </si>
  <si>
    <t xml:space="preserve">材料搬运和储存是指为保护员工免遭不当储存或搬运造成的健康安全影响而采取的做法。 
包括储存、爬梯、叉车等主题。 
</t>
  </si>
  <si>
    <t>地上和地下储罐</t>
  </si>
  <si>
    <t xml:space="preserve">电气安全是指为防止造成人员伤害而采取的健康安全措施，包括由电气火灾或电击造成的直接死亡或严重伤害。 
包括安全警告、配电盘、电线、维护、机械、高压区域、误用、变电站、应急系统、压缩机和发电机等主题。 
</t>
  </si>
  <si>
    <t>急求/医疗</t>
  </si>
  <si>
    <t xml:space="preserve">急救/医疗是指为积极促进工作场所危险的消除或减少而采取的做法和措施。 
包括急救箱、急救人员、健康检查、医疗、疾病和工伤和职业病等主题。 
</t>
  </si>
  <si>
    <t>血源性病原体程序</t>
  </si>
  <si>
    <t>承包商安全是指在将现场活动分包给个人或实体时采取的安全措施。</t>
  </si>
  <si>
    <t>宿舍是指工厂内用于安置员工的指定空间或场所。 
该主题还包括由工厂管理的厂外住所（即旅舍）。</t>
  </si>
  <si>
    <t>食堂是工厂内指供员工用餐和休息用的指定空间、场所或区域。</t>
  </si>
  <si>
    <t>儿童照管涉及儿童照管专用的厂内空间、场所或区域。</t>
  </si>
  <si>
    <t>关于如何安全地执行每项作业的标准作业程序 (SOP)</t>
  </si>
  <si>
    <t>员工提出健康安全问题的步骤</t>
  </si>
  <si>
    <t>保护提出健康安全问题的员工不遭受报复</t>
  </si>
  <si>
    <t>工厂关于外籍劳工的书面政策和程序中包含了以下哪些主题？（选择所有适用选项，用“X”标记）</t>
  </si>
  <si>
    <t>涉及遵守派遣国和接收国所有关于招聘的当地法律</t>
  </si>
  <si>
    <t>招聘费和支出</t>
  </si>
  <si>
    <t>雇佣合同</t>
  </si>
  <si>
    <t>银行账户</t>
  </si>
  <si>
    <t>处理政府签发的身份证件</t>
  </si>
  <si>
    <t>提供便利</t>
  </si>
  <si>
    <t>到岗指导</t>
  </si>
  <si>
    <t>雇佣中无歧视</t>
  </si>
  <si>
    <t>雇佣中的歧视和虐待</t>
  </si>
  <si>
    <t>雇佣中的纪律处分</t>
  </si>
  <si>
    <t>遣返回国/雇佣关系结束</t>
  </si>
  <si>
    <t>移民工提前终止合同</t>
  </si>
  <si>
    <t>雇主非自愿终止合同</t>
  </si>
  <si>
    <t>对劳务代理/经纪人的要求</t>
  </si>
  <si>
    <t>工厂关于外地员工的书面政策和程序中包含了以下哪些主题？（选择所有适用选项，用“X”标记）</t>
  </si>
  <si>
    <t>雇佣关系结束</t>
  </si>
  <si>
    <t>工厂关于供应商/分包商的书面政策和程序中包含了以下哪些主题？（选择所有适用选项，用“X”标记）</t>
  </si>
  <si>
    <t>此问题旨在了解，工厂是否以及如何沿着其供应商和分包商的供应链（上游）进行尽职调查。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</si>
  <si>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定义包括服务提供者和材料供应商在内的供应商。</t>
  </si>
  <si>
    <t>服务提供者和材料供应商承担供应链中的风险，例如通过机构和/或代理进行的不道德招聘，以及与向位于特定国家/地区的供应商寻购特定原材料有关的已知风险。如果工厂将服务提供者和原材料供应商纳入与供应商/分包商有关的政策和程序中，则选择此选项。</t>
  </si>
  <si>
    <t>新的和现有的供应商/分包商 - 区分供应链中高风险供应商/分包商的风险评估。</t>
  </si>
  <si>
    <t xml:space="preserve">风险认定取决于工厂对风险的定义以及对高风险者的认定。如果工厂有风险评估流程，则应在关于供应商/分包商的书面政策/程序中说明。例如，风险可以涉及原材料类型、原材料产地、供应商/分包商的地点、供应商/分包商场地是否有移民工、从供应商/分包商采购的材料/产品数量，以及供应商/分包商是否处理客户标识等。 </t>
  </si>
  <si>
    <t xml:space="preserve">新供应商/分包商 - 基于社会劳工实践的初次筛选/进行社会劳工尽职调查 </t>
  </si>
  <si>
    <t>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</si>
  <si>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现有供应商/分包商 - 工厂社会劳工程序的培训和交流</t>
  </si>
  <si>
    <t xml:space="preserve">“社会劳工程序”可以包括工厂在社会劳工方面的政策（遵守法律和国际标准、强迫劳动、歧视、骚扰、童工等）、工厂针对供应商/分包商的准入流程，工厂的尽职调查方案（监测和跟踪供应商/分包商的绩效）。 </t>
  </si>
  <si>
    <t xml:space="preserve">现有供应商/分包商 - 社会劳工绩效监测体系/持续进行社会劳工尽职调查 </t>
  </si>
  <si>
    <t>要求供应商对其供应链进行社会劳工尽职调查</t>
  </si>
  <si>
    <t>此问题旨在了解，工厂是否在合同上要求供应商/分包商沿着其供应链进行自己的社会劳工调查。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</si>
  <si>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工厂关于原材料采购的书面政策和程序中包含了以下哪些主题？（选择所有适用选项，用“X”标记）</t>
  </si>
  <si>
    <t>对原材料识别、报告和/或尽职调查的客户和/或法律要求</t>
  </si>
  <si>
    <t xml:space="preserve">因工厂与其供应商/分包商的采购协议而适用于供应商/分包商的原材料供应链政策 </t>
  </si>
  <si>
    <t>区分供应链中高风险材料的风险评估</t>
  </si>
  <si>
    <t xml:space="preserve">此问题与上一个关于供应商/分包商的书面政策和程序中包含了以下哪些主题的问题有关。（选择所有适用选项，用“X”标记），以及新的和现有的供应商/分包商 - 区分供应链中高风险供应商/分包商的风险评估
上一个问题述及原材料供应商，而此问题仅专门涉及原材料。工厂必须首先识别原材料风险（此问题），然后确定是哪个供应商提供高风险产品或材料（上一个问题）。
风险认定取决于工厂对风险的定义以及对高风险材料的认定。如果工厂有风险评估流程，则应在关于原材料采购的书面政策/程序中说明。风险的例子包括原材料的类型和产地，或者特定于原材料和原材料来源的法律或客户标准。 </t>
  </si>
  <si>
    <t>战略和目标</t>
  </si>
  <si>
    <t>工厂对涉及以下事项的社会劳工实践是否书面战略/目标文件？（选择所有适用选项，用“X”标记）</t>
  </si>
  <si>
    <t>此问题旨在了解，工厂是否制定了总体书面战略。
虽然此策略问题被放在该工具的政策和程序问题之后，但在很多情况下会先制定书面战略。
也就是说，工厂可能会根据社会劳工成果为其总体目标制定书面战略，然后根据其试图实现的战略或目标起草政策和程序。</t>
  </si>
  <si>
    <t>参考社会劳工成果方面的总体目标</t>
  </si>
  <si>
    <t>请提供参考社会劳工成果方面总体目标的文件的名称：</t>
  </si>
  <si>
    <t>参考风险评估流程，特别是从高风险供应商或高风险原材料产地进行负责任采购的战略</t>
  </si>
  <si>
    <t>参考与业务目标的整合</t>
  </si>
  <si>
    <t>参考供应商/分包商社会劳工尽职调查</t>
  </si>
  <si>
    <t>此问题旨在了解，工厂在其关于社会劳工实践的书面战略/目标文件中是否述及供应商/分包商的工作条件。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</si>
  <si>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参考性别平等和妇女赋权</t>
  </si>
  <si>
    <t>主要利益相关方（如客户等）参与战略的制定</t>
  </si>
  <si>
    <t>请说明涉及的主要利益相关方：</t>
  </si>
  <si>
    <t>没有书面的战略/目标文件（但可能有非正式战略/目标）</t>
  </si>
  <si>
    <t>工厂是否为涉及以下事项的社会劳工绩效设定目标？（选择所有适用选项，用“X”标记）</t>
  </si>
  <si>
    <t>此问题旨在了解，工厂是否为社会劳工实践设定了目标或关键绩效指标 (KPI)。 
“目标”指的是成功的标志。实现目标应达到的里程碑等。
目标可以与更绝对的数字（如零例“童工”、加班时间减少 50%）相关，也可以与为支持良好社会效益而制定的培训、流程和项目的数量相关。</t>
  </si>
  <si>
    <t>此问题旨在了解，工厂是否设定了与童工和/或未成年工相关的目标或关键绩效指标 (KPI)。
例如，对于低于法定最低工作年龄的童工人数，工厂设定的目标可能是“0”。 
或者，对于为未成年工保存的家长同意书的百分比，工厂设定的目标可能是“100%”。等等</t>
  </si>
  <si>
    <t>请简要说明任何相关的目标/KPI：</t>
  </si>
  <si>
    <t>此问题旨在了解，工厂是否设定了与强迫劳动相关的目标或关键绩效指标 (KPI)。 
具有与强迫劳动相关的“目标”并不像“工作时间”等其他主题那样明显。但是，举例来说，工厂可能会针对为工厂员工或为大多数工厂供应商等进行的强迫劳动意识培训设定数量目标。</t>
  </si>
  <si>
    <t xml:space="preserve">此问题旨在了解，工厂是否设定了与反骚扰和虐待相关的目标或关键绩效指标（KPI）。
具有与反骚扰和虐待相关的“目标”并不像“工作时间”等其他主题那样明显。但是，举例来说，工厂可能会针对为安保人员制定有关骚扰和虐待的专项培训设定目标（如果以前没有培训）。 </t>
  </si>
  <si>
    <t>此问题旨在了解，工厂是否设定了与反歧视相关的目标或关键绩效指标 (KPI)。 
具有与歧视相关的“目标”并不像“工作时间”等其他主题那样明显。但是，举例来说，工厂可能会对所雇残疾员工的百分比设定目标。 
或者，对为人力资源部门员工提供有关工作场所益处多样性的培训设定数量目标。</t>
  </si>
  <si>
    <t>此问题旨在了解，工厂是否设定了与工作时间相关的目标或关键绩效指标 (KPI)。
例如，工厂可能会设定明年加班时间总体减少 50% 的目标。工厂可能会在目标范围内创建里程碑，例如每月减少 5% 的加班来实现总体目标。</t>
  </si>
  <si>
    <t>此问题旨在了解，工厂是否设定了与工资福利相关的目标或关键绩效指标 (KPI)。 
例如，工厂可能会设定每年根据通货膨胀情况增加员工工资的目标。 
（*或者，可能根据多年的通货紧缩降低工资。）</t>
  </si>
  <si>
    <t>此问题旨在了解，工厂是否设定了与纪律处分相关的目标或关键绩效指标 (KPI)。 
例如，工厂可能会设定增加员工/纪律措施意识的目标。</t>
  </si>
  <si>
    <t>此问题旨在了解，工厂是否设定了与 结社自由/集体谈判相关的目标或关键绩效指标 (KPI)。 
例如，工厂可能希望增加与工会的合作，并着手实施相关措施。</t>
  </si>
  <si>
    <t xml:space="preserve">此问题旨在了解，工厂是否设定了与员工反馈相关的目标或关键绩效指标 (KPI)。 
例如，工厂可能希望增强对员工反馈渠道的了解，以确保员工坦诚地与工厂分享其反馈。 </t>
  </si>
  <si>
    <t xml:space="preserve">此问题旨在了解，工厂是否设定了与申诉机制相关的目标或关键绩效指标 (KPI)。 
例如，工厂可能希望确保所有员工更好地了解申诉机制。 </t>
  </si>
  <si>
    <t xml:space="preserve">此问题旨在了解，工厂是否设定了与健康安全相关的目标或关键绩效指标 (KPI)。 
例如，工厂可能希望减少工厂的疾病/事故数量。 </t>
  </si>
  <si>
    <t xml:space="preserve">此问题旨在了解，工厂是否设定了与外籍劳工相关的目标或关键绩效指标 (KPI)。 
例如，工厂可能希望增加委员会中外籍劳工的人数。 </t>
  </si>
  <si>
    <t xml:space="preserve">此问题旨在了解，工厂是否设定了与外地员工相关的目标或关键绩效指标 (KPI)。 
例如，工厂可能希望增加委员会中外地员工的人数。 </t>
  </si>
  <si>
    <t>此问题旨在了解，工厂是否设定了与家庭工相关的目标或关键绩效指标 (KPI)。 
例如，工厂可能希望提高家庭工的员工满意度。</t>
  </si>
  <si>
    <t>工作场所的性别平等和妇女权利</t>
  </si>
  <si>
    <t xml:space="preserve">此问题旨在了解，工厂是否设定了与工作场所性别平等和妇女权利相关的目标或关键绩效指标 (KPI)。
例如，工厂可能希望专门为妇女提供培训，以增加女性主管的人数，或者在工厂进行变更以确保同工同酬。 </t>
  </si>
  <si>
    <t xml:space="preserve">此问题旨在了解，工厂是否设定了与家庭工相关的目标或关键绩效指标 (KPI)。 
例如，工厂可能希望确保所有员工都理解贿赂和腐败的含义以及如何报告违规行为。 </t>
  </si>
  <si>
    <t xml:space="preserve">此问题旨在了解，工厂是否设定了与供应商和分包商相关的目标或关键绩效指标 (KPI)。 
例如，工厂可能会确定高风险供应商并从事有针对性的活动，或者工厂可能会确定对供应商/分包商进行培训和监督的首要任务。 </t>
  </si>
  <si>
    <t>工厂没有设定目标/关键绩效指标</t>
  </si>
  <si>
    <t>执行</t>
  </si>
  <si>
    <t>角色和职责</t>
  </si>
  <si>
    <t>工厂是否确定了负责实施和管理社会劳工实践的人员？（选择所有适用选项，用“X”标记）</t>
  </si>
  <si>
    <t>负责人员已确定并对书面政策和/或程序负责</t>
  </si>
  <si>
    <t>负责人员已确定并对非正式（非书面）政策和/或程序负责</t>
  </si>
  <si>
    <t>工厂尚未确定负责人员</t>
  </si>
  <si>
    <t>以下哪些主题已分配给负责人员？（选择所有适用选项，用“X”标记）</t>
  </si>
  <si>
    <t>童工和未成年工</t>
  </si>
  <si>
    <t>工厂是否有书面的图表表明负责社会劳工主题的个人（即“社会合规团队”图表）？</t>
  </si>
  <si>
    <t>请在此处提供文件名：</t>
  </si>
  <si>
    <t>沟通和培训</t>
  </si>
  <si>
    <t>工厂是否提供有关社会劳工实践的沟通和培训？（选择所有适用选项，用“X”标记）</t>
  </si>
  <si>
    <t>基于书面政策和/或程序的沟通和培训</t>
  </si>
  <si>
    <t>基于非正式（非书面）程序的沟通和培训</t>
  </si>
  <si>
    <t>工厂不提供有关社会劳工实践的沟通和培训</t>
  </si>
  <si>
    <t>谁接受沟通和培训？（选择所有适用选项，用“X”标记）</t>
  </si>
  <si>
    <t>高级管理层</t>
  </si>
  <si>
    <t>负责实施的个人</t>
  </si>
  <si>
    <t>负责实施的个人可能包括人力资源经理、运营经理、采购经理、线长或班次主管、健康安全人员、看门人、安保人员或其他岗位人员。</t>
  </si>
  <si>
    <t>生产员工</t>
  </si>
  <si>
    <t>分包商/供应商</t>
  </si>
  <si>
    <t>工厂如何向高级管理层提供沟通和培训？（选择所有适用选项，用“X”标记）</t>
  </si>
  <si>
    <t>口头沟通</t>
  </si>
  <si>
    <t>书面沟通（即标准作业程序或 SOP 的副本）</t>
  </si>
  <si>
    <t>培训 - 新员工亲自接受入职培训（即课堂培训）</t>
  </si>
  <si>
    <t>培训 - 现有员工亲自接受持续的培训（即课堂培训）</t>
  </si>
  <si>
    <t>以下哪些主题是高级管理层沟通和培训的一部分？（选择所有适用选项，用“X”标记）</t>
  </si>
  <si>
    <t>高级管理层包括工厂总经理、工厂所有者、董事会、执行团队的成员（如副总裁或董事）。</t>
  </si>
  <si>
    <t>特别是对于负责晋升的高级管理人员：在晋升怀孕和已婚员工方面没有偏见</t>
  </si>
  <si>
    <t>移民工</t>
  </si>
  <si>
    <t>工厂如何向负责实施的个人提供沟通和培训？（选择所有适用选项，用“X”标记）</t>
  </si>
  <si>
    <t>工厂不向负责实施的个人提供沟通和培训</t>
  </si>
  <si>
    <t>以下哪些主题是负责实施的个人沟通和培训的一部分？（选择所有适用选项，用“X”标记）</t>
  </si>
  <si>
    <t>特别是对于负责招聘的管理人员：在招聘怀孕和已婚员工方面没有偏见</t>
  </si>
  <si>
    <t>请提供一份为负责在工厂实施健康安全措施的员工提供的所有培训的清单</t>
  </si>
  <si>
    <t>工厂如何向新进生产员工提供沟通和培训？（选择所有适用选项，用“X”标记）</t>
  </si>
  <si>
    <t>书面沟通（即新员工可能会收到包含在其雇佣合同中的员工手册和/或资料）</t>
  </si>
  <si>
    <t>张贴的通信（即在工厂四处显示此类张贴）</t>
  </si>
  <si>
    <t>多媒体沟通（即新员工观看视频、在线学习等）</t>
  </si>
  <si>
    <t>培训 - 新员工亲自接受入职培训（即课堂培训、在其工位上培训等）</t>
  </si>
  <si>
    <t>沟通和培训以员工能理解的语言提供</t>
  </si>
  <si>
    <t>设置此选项旨在了解沟通和培训是否以员工能理解的语言进行。 
“员工能理解的语言”是指员工的母语或他们精通的语言。 
例如，如果工厂已将条款和条件文件存档，但一些外籍雇员并不精通书写该文件所用的语言，则不选择此选项。</t>
  </si>
  <si>
    <t>以下哪些主题是新进生产员工沟通和培训的一部分？（选择所有适用选项，用“X”标记）</t>
  </si>
  <si>
    <t>请提供一份向工厂新进生产员工提供的所有健康安全培训的清单</t>
  </si>
  <si>
    <t>工厂如何向现有生产员工提供持续的沟通和培训？（选择所有适用选项，用“X”标记）</t>
  </si>
  <si>
    <t>书面沟通（即现有员工可能会收到关于公司手册变更的书面通知）</t>
  </si>
  <si>
    <t>多媒体沟通（即员工观看视频、在线学习等）</t>
  </si>
  <si>
    <t>培训 - 现有员工亲自接受持续的培训（即课堂培训、在其工位上培训等）</t>
  </si>
  <si>
    <t>设置此选项旨在了解沟通和培训是否以员工能理解的语言进行。 
“员工能理解的语言”是指员工的母语或他们精通的语言。</t>
  </si>
  <si>
    <t>以下哪些主题是现有生产员工持续沟通和培训的一部分？（选择所有适用选项，用“X”标记）</t>
  </si>
  <si>
    <t>请提供一份向工厂现有生产员工提供的所有健康安全培训的清单</t>
  </si>
  <si>
    <t>工厂如何向安保人员提供沟通和培训？（选择所有适用选项，用“X”标记）</t>
  </si>
  <si>
    <t>以下哪些主题是安保人员沟通和培训的一部分？（选择所有适用选项，用“X”标记）</t>
  </si>
  <si>
    <t>工厂如何向供应商/分包商提供沟通和培训？（选择所有适用选项，用“X”标记）</t>
  </si>
  <si>
    <t>书面沟通（即供应合同可能包含参考社会劳工实践的内容）</t>
  </si>
  <si>
    <t>多媒体沟通（即视频、在线学习等）</t>
  </si>
  <si>
    <t>培训 - 新分包商/供应商亲自接受入职培训（即课堂培训等）</t>
  </si>
  <si>
    <t>培训 - 现有分包商/供应商亲自接受持续的培训（即课堂培训等）</t>
  </si>
  <si>
    <t>以下哪些主题是供应商/分包商沟通和培训的一部分？（选择所有适用选项，用“X”标记）</t>
  </si>
  <si>
    <t>供应商/分包商尽职调查要求</t>
  </si>
  <si>
    <t>原材料采购尽职调查要求</t>
  </si>
  <si>
    <t>原材料由工厂供应链中的供应商提供，因此，尽职调查最后是针对提供材料的供应商。但是，此问题特别问及工厂是否涵盖供应商/分包商原材料风险的主题。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</si>
  <si>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检查</t>
  </si>
  <si>
    <t>监控</t>
  </si>
  <si>
    <t>工厂是否定期审查和/或评估社会劳工实践？（选择所有适用选项，用“X”标记）</t>
  </si>
  <si>
    <t>工厂对已实施的所有社会劳工实践和程序进行定期内部审查和/或评估</t>
  </si>
  <si>
    <t xml:space="preserve">此问题旨在了解，工厂是否对自己的社会劳工程序/政策进行内部监控。适用的政策和程序本应在上一个问题下确定：工厂的书面政策和程序中包含了以下哪些主题？（选择所有适用选项，用“X”标记）。例如，审查/评估由内部合规官负责或者由负责具体社会劳工主题的人员（如 HR 经理、H&amp;S 经理）负责，并且必须定期进行。 
</t>
  </si>
  <si>
    <t>工厂对其供应链中的社会劳工实践（即供应商和分包商的社会劳工实践，包括原材料供应商）进行定期审查和/或评估</t>
  </si>
  <si>
    <t>此问题旨在了解，工厂是否监控供应商或分包商的社会劳工实践。监控必须定期进行，但可以现场进行或通过其他方式进行。目的是了解工厂如何知道供应商或分包商是否遵守良好的社会劳工实践。理想情况下，此监控将根据上一个问题基于对供应商/分包商的政策/程序：工厂的书面政策和程序中包含了以下哪些主题？（选择所有适用选项，用“X”标记）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t>
  </si>
  <si>
    <t>工厂保留对这些评估以及发现的任何违规行为的记录</t>
  </si>
  <si>
    <t>结果报告给高级管理层</t>
  </si>
  <si>
    <t>工厂没有对工厂中和/或其供应链中的社会劳工实践进行定期审查和/或评估</t>
  </si>
  <si>
    <t>自我评估</t>
  </si>
  <si>
    <t>工厂是否设有体系来审查政策和程序（书面或非正式）是否存在对于现有要求（法律或其他方面）的变更/更新？（选择所有适用选项，用“X”标记）</t>
  </si>
  <si>
    <t>政府网站</t>
  </si>
  <si>
    <t>政府机关/宣传处</t>
  </si>
  <si>
    <t>顾问</t>
  </si>
  <si>
    <t>互联网</t>
  </si>
  <si>
    <t>客户简报</t>
  </si>
  <si>
    <t>健康安全主管</t>
  </si>
  <si>
    <t>在工厂设立的企业社会责任（“CRS”）团队</t>
  </si>
  <si>
    <t>管理团队向员工介绍情况</t>
  </si>
  <si>
    <t>指定的员工/团队</t>
  </si>
  <si>
    <t>杂志订阅</t>
  </si>
  <si>
    <t>行业机构简报</t>
  </si>
  <si>
    <t>工厂不使用任何方法且不知道变更/更新</t>
  </si>
  <si>
    <t>工厂是否审查/更新相关政策和程序（书面或非正式）？（选择所有适用选项，用“X”标记）</t>
  </si>
  <si>
    <t>请说明审查/更新政策和程序的频率（或时间）：</t>
  </si>
  <si>
    <t>工厂不审查/更新相关政策和程序（书面或非正式）</t>
  </si>
  <si>
    <t>持续改进</t>
  </si>
  <si>
    <t>工厂是否根据社会劳工实践创建改进计划？（选择所有适用选项，用“X”标记）</t>
  </si>
  <si>
    <t>根据通过监测和评估发现的问题制定计划</t>
  </si>
  <si>
    <t>计划包括根本原因分析 (RCA)</t>
  </si>
  <si>
    <t>计划包括员工提出的申诉和建议</t>
  </si>
  <si>
    <t>计划已完成且相关问题得到解决</t>
  </si>
  <si>
    <t>书面记录得到保存</t>
  </si>
  <si>
    <t>工厂未创建改进计划</t>
  </si>
  <si>
    <t>工厂是否将改进计划传达给相关利益相关方？（选择所有适用选项，用“X”标记）</t>
  </si>
  <si>
    <t>客户</t>
  </si>
  <si>
    <t>主题说明：“Above and Beyond”（超越合规）主题部分旨在收集超越社会责任行业标准、国家或国际法律不作要求、力求提升工作场所福祉和社区影响的工厂实践的相关信息。 
此部分的主题包括：
• 工作场所福祉
• 社区影响</t>
  </si>
  <si>
    <t xml:space="preserve">Above and Beyond 实践是指工厂在基本合规之外要做的一些事。Above and Beyond 实践通常寻求改善员工或他们居住所在社区的生活。
例如，国际法律和品牌一般要求工厂在对待员工时做到不歧视。因此，工厂关于同公同酬的政策不视为是一种超越合规实践。如果该工厂有把女员工培训成为主管的计划，则可视为一种超越合规实践。 </t>
  </si>
  <si>
    <t>工作场所福祉</t>
  </si>
  <si>
    <t xml:space="preserve">国际劳工组织 (ILO) 将“工作场所福祉”定义为“与工作生活相关的各个方面，从物理环境的质量和安全，到员工对其工作、工作环境、工作氛围和工作组织等方面的感受。工作场所福祉措施旨在对 职业安全与健康(OSH) 措施进行补充，以确保员工的安全和健康、对工作感到满意，并且干劲十足。”
以下议题旨在了解为在“厂内”提升工作场所福祉而采取的超越合规实践的类型。	</t>
  </si>
  <si>
    <t>发展计划</t>
  </si>
  <si>
    <t>工厂是否向所有员工提供以下任何类型的发展计划？（选择所有适用选项，用“X”标记）：</t>
  </si>
  <si>
    <t>健康教育</t>
  </si>
  <si>
    <t>性别平等</t>
  </si>
  <si>
    <t>增强男女平等</t>
  </si>
  <si>
    <t>职业发展</t>
  </si>
  <si>
    <t xml:space="preserve">工厂是否向所有员工提供以下任何计划以促进健康？（选择所有适用选项，用“X”标记）： </t>
  </si>
  <si>
    <t>营养</t>
  </si>
  <si>
    <t>锻炼</t>
  </si>
  <si>
    <t>药物和酒精滥用</t>
  </si>
  <si>
    <t>吸烟</t>
  </si>
  <si>
    <t>性健康</t>
  </si>
  <si>
    <t>产前产后</t>
  </si>
  <si>
    <t>怀孕期间及之后护理</t>
  </si>
  <si>
    <t>心理健康</t>
  </si>
  <si>
    <t>获取清洁饮用水</t>
  </si>
  <si>
    <t>市场准入</t>
  </si>
  <si>
    <t>工厂是否向所有员工提供以下任何类型的市场准入计划？（选择所有适用选项，用“X”标记）：</t>
  </si>
  <si>
    <t>金融知识计划</t>
  </si>
  <si>
    <t>数字支付协助</t>
  </si>
  <si>
    <t>房屋融资计划</t>
  </si>
  <si>
    <t>经济赋权计划</t>
  </si>
  <si>
    <t>工厂是否参与了任何类型的经济赋权计划，将工厂出资存入一个可用于员工福祉的单独账户（或基金）？（选择所有适用选项，用“X”标记）：</t>
  </si>
  <si>
    <t>工厂自己的计划</t>
  </si>
  <si>
    <t>例如，为厂内日托、WaSH（饮水、卫生和健康）活动等提供资金。
注意：该问题不是指当地法律规定的工厂出资。 
它涉及自愿出资。</t>
  </si>
  <si>
    <t>外部计划</t>
  </si>
  <si>
    <t>例如，为厂内日托、WaSH（饮水、卫生和健康）活动等提供资金。
美国公平贸易组织是“外部计划”的一个例子
注意：该问题不是指当地法律规定的出资。</t>
  </si>
  <si>
    <t>工资愿望</t>
  </si>
  <si>
    <t>工厂是否积极寻求为员工提供（或实现）以下任何类型的工资愿望？（选择所有适用选项，用“X”标记）：</t>
  </si>
  <si>
    <t>“生活工资”</t>
  </si>
  <si>
    <t>“现行工资”</t>
  </si>
  <si>
    <t>“现行工资”是指与同一地区同一行业相似企业的工资相比更高或相似/可比的工资。</t>
  </si>
  <si>
    <t>确保年度工资增涨（不包括加班时间）达到或高于通胀率的制度</t>
  </si>
  <si>
    <t>技能矩阵 - 包括所有员工技能水平</t>
  </si>
  <si>
    <t>HS 认可</t>
  </si>
  <si>
    <t>工厂是否因其在健康安全方面的成就而获得公知机构的认可（奖励）？</t>
  </si>
  <si>
    <t>工厂是否实施了任何其他旨在改善工厂员工社会福祉的、他们愿意分享的项目？</t>
  </si>
  <si>
    <t>社区影响</t>
  </si>
  <si>
    <t>以下议题旨在了解为在“厂外”提升积极的社区影响而采取的超越合规实践的类型。</t>
  </si>
  <si>
    <t>供应商参与</t>
  </si>
  <si>
    <t>工厂是否为供应链中的女员工（即工厂供应商/分包商的女员工）提供以下任何类型的职业发展机会？（选择所有适用选项，用“X”标记）：</t>
  </si>
  <si>
    <t>职业培训</t>
  </si>
  <si>
    <t xml:space="preserve">例如，在职培训。 </t>
  </si>
  <si>
    <t>辅导/赞助计划</t>
  </si>
  <si>
    <t xml:space="preserve">例如，工厂的女经理辅导供应商的女员工/经理。 </t>
  </si>
  <si>
    <t>教育机会</t>
  </si>
  <si>
    <t xml:space="preserve">例如，培训课程或培训班。 </t>
  </si>
  <si>
    <t>社区服务</t>
  </si>
  <si>
    <t>工厂是否参加过以下任何与社区服务有关的活动？（选择所有适用选项，用“X”标记：）</t>
  </si>
  <si>
    <t>工厂赞助了（支付费用和/或组织了）一次社区服务活动</t>
  </si>
  <si>
    <t>鼓励员工自愿参与社区服务</t>
  </si>
  <si>
    <t>允许员工在工作时间内有数小时自愿参与社区服务且员工不会因此受到处罚</t>
  </si>
  <si>
    <t>献血计划</t>
  </si>
  <si>
    <t>性别平等和赋权计划</t>
  </si>
  <si>
    <t>慈善捐赠</t>
  </si>
  <si>
    <t>工厂是否参加过以下任何与慈善捐赠有关的活动？（选择所有适用选项，用“X”标记：）</t>
  </si>
  <si>
    <t>工厂定期向慈善（非营利/非政府）组织或项目进行捐赠</t>
  </si>
  <si>
    <t>工厂对慈善计划进行需求分析，以满足社区的重要需求</t>
  </si>
  <si>
    <t>社区投资</t>
  </si>
  <si>
    <t>工厂是否参加过以下任何与社区投资有关的活动？（选择所有适用选项，用“X”标记：）</t>
  </si>
  <si>
    <t>工厂起草了（或保存了现有的）社区投资战略/政策，其中包括评估与其员工队伍有关的社区社会问题的根本原因</t>
  </si>
  <si>
    <t>工厂员工和当地民间社会团队参与识别、实施和评估社区投资举措</t>
  </si>
  <si>
    <t>工厂直接或通过伙伴关系参与了解决当地社区中社会问题根本原因的工作</t>
  </si>
  <si>
    <t>设置此选项旨在了解工厂是否不仅在缓解方面进行努力，而且还力争了解社区中特定社区问题的根本原因。
例如，关注性别关系以及社区中出现基于性别的暴力和骚扰事件。</t>
  </si>
  <si>
    <t>外部互动和协作</t>
  </si>
  <si>
    <t>工厂是否参加过以下任何与跟外部组织和其他机构互动有关的活动？（选择所有适用选项，用“X”标记：）</t>
  </si>
  <si>
    <t>工厂与其他机构合作开展共同/联合培训工作</t>
  </si>
  <si>
    <t>请描述其中部分培训工作：</t>
  </si>
  <si>
    <t>工厂参加多利益相关方或行业论坛，以全面了解供应链中的风险和挑战</t>
  </si>
  <si>
    <t>请说明工厂参加的论坛以及以何种身份（被动与主动、表权、主席等）参加</t>
  </si>
  <si>
    <t>工厂与当地受影响的主要利益相关方互动，以改善价值链中的社会与劳工条件</t>
  </si>
  <si>
    <t>与当地受影响的主要利益相关方互动涉及与妇女和男子的互动。</t>
  </si>
  <si>
    <t>请通过提供利益相关方名称以及对话的性质和频率的方式说明以下各项：</t>
  </si>
  <si>
    <t>工厂与主要的区域/国际利益相关方互动，以改善价值链中的社会与劳工条件</t>
  </si>
  <si>
    <t>工厂（直接或者通过行业贸易协会或三方倡议）与当地和地区级的工会互动，主动解决行业所关注的问题</t>
  </si>
  <si>
    <t>如果工厂（直接或通过行业贸易协会或三方倡议）与当地和地区级的工会互动，主动解决行业所关注的问题，那工厂的参与情况如何？（选择所有适用选项，用“X”标记：）</t>
  </si>
  <si>
    <t>工厂积极参与该倡议</t>
  </si>
  <si>
    <t>工厂主动领导该倡议</t>
  </si>
  <si>
    <t>工厂在过去三年里一直积极参与该倡议</t>
  </si>
  <si>
    <t>目标</t>
  </si>
  <si>
    <t>工厂是否为改进当地社区中社会问题设定了具体目标/指标并根据这些目标/指标追踪进展情况？</t>
  </si>
  <si>
    <t>采购实践</t>
  </si>
  <si>
    <t>工厂是否鼓励导致工厂从中小企业以及由未得到充分代表的少数民族/受保护群体拥有的制造商（包括妇女拥有的企业）处采购的采购做法？</t>
  </si>
  <si>
    <t>土地抢夺</t>
  </si>
  <si>
    <t>工厂是否有正式化的流程由具备资格的人员审查工厂所租用/租赁物业的土地权证明文件？</t>
  </si>
  <si>
    <t>工厂在投资新地块之前是否主动接洽有关的利益相关方？</t>
  </si>
  <si>
    <t>如果工厂在此评估期内尚未投资新地块，请回答“不适用”。</t>
  </si>
  <si>
    <t>公开披露和透明</t>
  </si>
  <si>
    <t>工厂是否就社会劳工绩效进行公开交流？</t>
  </si>
  <si>
    <t>工厂的交流中是否包含以下任何一项？（选择所有适用选项，用“X”标记）：</t>
  </si>
  <si>
    <t>接触非政府组织和其他外部利益相关方</t>
  </si>
  <si>
    <t>社会/劳工政策和程序</t>
  </si>
  <si>
    <t>社会合规监督的结果</t>
  </si>
  <si>
    <t>发现的问题、采取的行动，以及为响应社会合规监督结果而取得的结果</t>
  </si>
  <si>
    <t>间接供应商名单</t>
  </si>
  <si>
    <t xml:space="preserve">工厂/公司/集团按照全球报告倡议 (GRI) 要求，根据社会合规目标和目的对外报告进展情况 </t>
  </si>
  <si>
    <t>全球报告倡议：https://www.globalreporting.org/Pages/default.aspx</t>
  </si>
  <si>
    <t>工厂是否发布了一份报告（至少每两年一次），说明工厂在实现自身设立的社会合规目标和目的方面取得的进展？</t>
  </si>
  <si>
    <t>工厂是否实施了任何其他可改善员工及家人社会福祉的、他们愿意分享的社区影响项目？</t>
  </si>
  <si>
    <t>VERIFICATION DETAILS</t>
  </si>
  <si>
    <t>Verification Details</t>
  </si>
  <si>
    <t>Verification Dates</t>
  </si>
  <si>
    <t>Verification Start Date (YYYY-MM-DD): </t>
  </si>
  <si>
    <t>Verification End Date (YYYY-MM-DD): </t>
  </si>
  <si>
    <t>Verification Duration</t>
  </si>
  <si>
    <t>Verification Duration:</t>
  </si>
  <si>
    <t>Did the verification take place over consecutive days?</t>
  </si>
  <si>
    <t xml:space="preserve">"Consecutive days" means there was no break in verification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</si>
  <si>
    <t>If no, please describe which days Verifier(s) were on site and why the verification did not take place over consecutive days:</t>
  </si>
  <si>
    <t>Verification Window</t>
  </si>
  <si>
    <t>Verification Window:</t>
  </si>
  <si>
    <t>Verifier Information</t>
  </si>
  <si>
    <t>Verifier Body Name:</t>
  </si>
  <si>
    <t>Verifier Name(s) (First and Last Name):</t>
  </si>
  <si>
    <t>Verification Participants</t>
  </si>
  <si>
    <t>Were any interpreters present during verification?</t>
  </si>
  <si>
    <t xml:space="preserve">If yes, please provide detailed information in the question below about parties involved in verification activity. </t>
  </si>
  <si>
    <t xml:space="preserve">Identification details (First and Last Name and Organization) of all parties present for verification activity: 
</t>
  </si>
  <si>
    <t>Please include First and Last Name and Organization of every individual (other than the Verifier(s) and facility personnel) involved in the verification activity, meaning observing and/or actively participating in the verification. Individuals may include trainees, interpreters, agents, brand customers, etc.
If not applicable, answer Not Applicable.</t>
  </si>
  <si>
    <t>vd-ver-3</t>
  </si>
  <si>
    <t>Virtual Verification Activity</t>
  </si>
  <si>
    <t>Was any part of the verification conducted virtually?</t>
  </si>
  <si>
    <t xml:space="preserve">If any part of the verification activity was conducted virtually, i.e. not on-site at the facility but off-site via desktop review, telephone, the web or other means, choose the appropriate answer. 
It is also mandatory to attach the Verification Plan to this question via the Accredited Host platform if any virtual verification activity occurred. The plan must outline all times, dates and description of activity for virtual verification activity and onsite verification activity. </t>
  </si>
  <si>
    <t>vd-e16</t>
  </si>
  <si>
    <t>Offsite Documentation Review</t>
  </si>
  <si>
    <t>Did the facility request an offsite documentation review prior to onsite verification?</t>
  </si>
  <si>
    <t xml:space="preserve">Offsite documentation review is one of the permitted virtual verification activities. The intent of the question is to understand if the facility requested virtual verification activity that included offsite documentation review. </t>
  </si>
  <si>
    <t>vd-e17</t>
  </si>
  <si>
    <t>Did the Verifier(s) conduct an offsite documentation review?</t>
  </si>
  <si>
    <t>vd-e18</t>
  </si>
  <si>
    <t>Please provide details regarding offsite document review:</t>
  </si>
  <si>
    <t>You can attach the Verification Plan that must have details of the documents that were reviewed during virtual verification activity, when the virtual verification activity took place and for how long; or you can add the information in the response field if less than 1,000 characters.</t>
  </si>
  <si>
    <t>Verification Observations</t>
  </si>
  <si>
    <t>The intent of this observation topic is to understand how cooperative the facility was during the engagement and how involved the management was. 
For example, did management grant access to all documents/ facility grounds/ workers, photos etc. as required by the Verification Protocol; which parties attended the opening and closing meeting; was facility management attitude positive or negative; how did the facility react to any negative findings; were there any concerns that the facility as not completely open and honest?</t>
  </si>
  <si>
    <t>The intent of this observation topic is to understand if there is any additional information regarding the verification that would be helpful to share with the facility or other users of the verified assessment report. 
For example, were there any impacts to the facility as a result of a pandemic or special facility circumstance; did the facility change their operations in response to a pandemic or special facility circumstance; did the Verifier encounter any scenarios in which they believe there is imminent danger or risk to workers or the facility?</t>
  </si>
  <si>
    <t>On the Accredited Host platform, Verifiers are able to upload photos for each question. You must upload photos if they directly fit to the question. If there are photos that do not directly fit to a question, you may upload them here, using the Accredited Host platform and using a word document to capture multiple photos and descriptions of photos, as necessary.</t>
  </si>
  <si>
    <t>无适用的法律要求</t>
  </si>
  <si>
    <t>无法访问</t>
  </si>
  <si>
    <t>准确</t>
  </si>
  <si>
    <t>已在验证期间更新</t>
  </si>
  <si>
    <t>工厂进行自我评估 (SA)（仅限工厂）</t>
  </si>
  <si>
    <t>联合评估 (JA)（工厂自我评估 + 外部协助）</t>
  </si>
  <si>
    <t>10 或以上</t>
  </si>
  <si>
    <t>9 或以上</t>
  </si>
  <si>
    <t>仓库为独立的建筑</t>
  </si>
  <si>
    <t>仓库在生产建筑内</t>
  </si>
  <si>
    <t>仓库为独立的建筑且在生产建筑内</t>
  </si>
  <si>
    <t>是</t>
  </si>
  <si>
    <t>否</t>
  </si>
  <si>
    <t>不准确</t>
  </si>
  <si>
    <t>Inaccurate</t>
  </si>
  <si>
    <t>工厂在 SA/JA 期间未答复</t>
  </si>
  <si>
    <t>在 SA/JA 期间对工厂不可见</t>
  </si>
  <si>
    <t>由于验证而不再适用</t>
  </si>
  <si>
    <t>由于工厂特殊情况而不适用</t>
  </si>
  <si>
    <t>BSCI - 倡议商界遵守社会责任组织</t>
  </si>
  <si>
    <t>ETI - 道德贸易倡议联盟</t>
  </si>
  <si>
    <t>FTUSA - 美国公平贸易组织</t>
  </si>
  <si>
    <t>FLA - 公平劳动协会</t>
  </si>
  <si>
    <t>ICTI - 国际玩具业协会</t>
  </si>
  <si>
    <t>ILO“更好的工作”- 国际劳工组织</t>
  </si>
  <si>
    <t>RBA - 责任商业联盟（以前为 EICC）</t>
  </si>
  <si>
    <t>SMETA - Sedex 会员道德贸易审核</t>
  </si>
  <si>
    <t>SA8000 - 社会责任国际标准体系</t>
  </si>
  <si>
    <t>WRAP - 环球社会责任生产认可组织</t>
  </si>
  <si>
    <t>阿富汗</t>
  </si>
  <si>
    <t>阿尔巴尼亚</t>
  </si>
  <si>
    <t>阿尔及利亚</t>
  </si>
  <si>
    <t>安道尔</t>
  </si>
  <si>
    <t>安哥拉</t>
  </si>
  <si>
    <t>安提瓜和巴布达</t>
  </si>
  <si>
    <t>阿根廷</t>
  </si>
  <si>
    <t>亚美尼亚</t>
  </si>
  <si>
    <t>阿鲁巴岛</t>
  </si>
  <si>
    <t>澳大利亚</t>
  </si>
  <si>
    <t>奥地利</t>
  </si>
  <si>
    <t>阿塞拜疆</t>
  </si>
  <si>
    <t>巴哈马</t>
  </si>
  <si>
    <t>巴林</t>
  </si>
  <si>
    <t>孟加拉国</t>
  </si>
  <si>
    <t>巴巴多斯</t>
  </si>
  <si>
    <t>白俄罗斯</t>
  </si>
  <si>
    <t>比利时</t>
  </si>
  <si>
    <t>伯利兹</t>
  </si>
  <si>
    <t>贝宁</t>
  </si>
  <si>
    <t>不丹</t>
  </si>
  <si>
    <t>玻利维亚</t>
  </si>
  <si>
    <t>波斯尼亚和黑塞哥维那</t>
  </si>
  <si>
    <t>博茨瓦纳</t>
  </si>
  <si>
    <t>巴西</t>
  </si>
  <si>
    <t>文莱</t>
  </si>
  <si>
    <t>保加利亚</t>
  </si>
  <si>
    <t>布基纳法索</t>
  </si>
  <si>
    <t>布隆迪</t>
  </si>
  <si>
    <t>柬埔寨</t>
  </si>
  <si>
    <t>喀麦隆</t>
  </si>
  <si>
    <t>加拿大</t>
  </si>
  <si>
    <t>佛得角</t>
  </si>
  <si>
    <t>中非共和国</t>
  </si>
  <si>
    <t>乍得</t>
  </si>
  <si>
    <t>智利</t>
  </si>
  <si>
    <t>中国</t>
  </si>
  <si>
    <t>哥伦比亚</t>
  </si>
  <si>
    <t>科摩罗</t>
  </si>
  <si>
    <t>刚果民主共和国</t>
  </si>
  <si>
    <t>刚果共和国</t>
  </si>
  <si>
    <t>哥斯达黎加</t>
  </si>
  <si>
    <t>科特迪瓦</t>
  </si>
  <si>
    <t>克罗地亚</t>
  </si>
  <si>
    <t>古巴</t>
  </si>
  <si>
    <t>库拉索</t>
  </si>
  <si>
    <t>塞浦路斯</t>
  </si>
  <si>
    <t>捷克</t>
  </si>
  <si>
    <t>丹麦</t>
  </si>
  <si>
    <t>吉布提</t>
  </si>
  <si>
    <t>多米尼加</t>
  </si>
  <si>
    <t>多米尼加共和国</t>
  </si>
  <si>
    <t>厄瓜多尔</t>
  </si>
  <si>
    <t>埃及</t>
  </si>
  <si>
    <t>萨尔瓦多</t>
  </si>
  <si>
    <t>赤道几内亚</t>
  </si>
  <si>
    <t>厄立特里亚</t>
  </si>
  <si>
    <t>爱沙尼亚</t>
  </si>
  <si>
    <t>史瓦帝尼</t>
  </si>
  <si>
    <t>埃塞俄比亚</t>
  </si>
  <si>
    <t>斐济</t>
  </si>
  <si>
    <t>芬兰</t>
  </si>
  <si>
    <t>法国</t>
  </si>
  <si>
    <t>加蓬</t>
  </si>
  <si>
    <t>冈比亚</t>
  </si>
  <si>
    <t>格鲁吉亚</t>
  </si>
  <si>
    <t>德国</t>
  </si>
  <si>
    <t>加纳</t>
  </si>
  <si>
    <t>希腊</t>
  </si>
  <si>
    <t>格林纳达</t>
  </si>
  <si>
    <t>危地马拉</t>
  </si>
  <si>
    <t>几内亚</t>
  </si>
  <si>
    <t>几内亚比绍</t>
  </si>
  <si>
    <t>圭亚那</t>
  </si>
  <si>
    <t>海地</t>
  </si>
  <si>
    <t>洪都拉斯</t>
  </si>
  <si>
    <t>中国香港</t>
  </si>
  <si>
    <t>匈牙利</t>
  </si>
  <si>
    <t>冰岛</t>
  </si>
  <si>
    <t>印度</t>
  </si>
  <si>
    <t>印度尼西亚</t>
  </si>
  <si>
    <t>伊朗</t>
  </si>
  <si>
    <t>伊拉克</t>
  </si>
  <si>
    <t>爱尔兰</t>
  </si>
  <si>
    <t>以色列</t>
  </si>
  <si>
    <t>意大利</t>
  </si>
  <si>
    <t>牙买加</t>
  </si>
  <si>
    <t>日本</t>
  </si>
  <si>
    <t>约旦</t>
  </si>
  <si>
    <t>哈萨克斯坦</t>
  </si>
  <si>
    <t>肯尼亚</t>
  </si>
  <si>
    <t>基里巴斯</t>
  </si>
  <si>
    <t>朝鲜</t>
  </si>
  <si>
    <t>韩国</t>
  </si>
  <si>
    <t>科索沃</t>
  </si>
  <si>
    <t>科威特</t>
  </si>
  <si>
    <t>吉尔吉斯斯坦</t>
  </si>
  <si>
    <t>老挝</t>
  </si>
  <si>
    <t>拉脱维亚</t>
  </si>
  <si>
    <t>黎巴嫩</t>
  </si>
  <si>
    <t>莱索托</t>
  </si>
  <si>
    <t>利比里亚</t>
  </si>
  <si>
    <t>利比亚</t>
  </si>
  <si>
    <t>列支敦士登</t>
  </si>
  <si>
    <t>立陶宛</t>
  </si>
  <si>
    <t>卢森堡</t>
  </si>
  <si>
    <t>中国澳门</t>
  </si>
  <si>
    <t>马达加斯加</t>
  </si>
  <si>
    <t>马拉维</t>
  </si>
  <si>
    <t>马来西亚</t>
  </si>
  <si>
    <t>马尔代夫</t>
  </si>
  <si>
    <t>马里</t>
  </si>
  <si>
    <t>马耳他</t>
  </si>
  <si>
    <t>马绍尔群岛</t>
  </si>
  <si>
    <t>毛里塔尼亚</t>
  </si>
  <si>
    <t>毛里求斯</t>
  </si>
  <si>
    <t>墨西哥</t>
  </si>
  <si>
    <t>密克罗尼西亚</t>
  </si>
  <si>
    <t>摩尔多瓦</t>
  </si>
  <si>
    <t>摩纳哥</t>
  </si>
  <si>
    <t>蒙古</t>
  </si>
  <si>
    <t>黑山</t>
  </si>
  <si>
    <t>摩洛哥</t>
  </si>
  <si>
    <t>莫桑比克</t>
  </si>
  <si>
    <t>缅甸</t>
  </si>
  <si>
    <t>纳米比亚</t>
  </si>
  <si>
    <t>瑙鲁</t>
  </si>
  <si>
    <t>尼泊尔</t>
  </si>
  <si>
    <t>荷兰</t>
  </si>
  <si>
    <t>新西兰</t>
  </si>
  <si>
    <t>尼加拉瓜</t>
  </si>
  <si>
    <t>尼日尔</t>
  </si>
  <si>
    <t>尼日利亚</t>
  </si>
  <si>
    <t>北马其顿</t>
  </si>
  <si>
    <t>挪威</t>
  </si>
  <si>
    <t>阿曼</t>
  </si>
  <si>
    <t>巴基斯坦</t>
  </si>
  <si>
    <t>帕劳</t>
  </si>
  <si>
    <t>巴勒斯坦领土</t>
  </si>
  <si>
    <t>巴拿马</t>
  </si>
  <si>
    <t>巴布亚新几内亚</t>
  </si>
  <si>
    <t>巴拉圭</t>
  </si>
  <si>
    <t>秘鲁</t>
  </si>
  <si>
    <t>菲律宾</t>
  </si>
  <si>
    <t>波兰</t>
  </si>
  <si>
    <t>葡萄牙</t>
  </si>
  <si>
    <t>卡塔尔</t>
  </si>
  <si>
    <t>罗马尼亚</t>
  </si>
  <si>
    <t>俄罗斯</t>
  </si>
  <si>
    <t>卢旺达</t>
  </si>
  <si>
    <t>圣基茨和尼维斯</t>
  </si>
  <si>
    <t>圣卢西亚</t>
  </si>
  <si>
    <t>圣文森特和格林纳丁斯</t>
  </si>
  <si>
    <t xml:space="preserve">萨摩亚 </t>
  </si>
  <si>
    <t>圣马力诺</t>
  </si>
  <si>
    <t>圣多美和普林西比</t>
  </si>
  <si>
    <t>沙特阿拉伯</t>
  </si>
  <si>
    <t>塞内加尔</t>
  </si>
  <si>
    <t>塞尔维亚</t>
  </si>
  <si>
    <t>塞舌尔</t>
  </si>
  <si>
    <t>塞拉利昂</t>
  </si>
  <si>
    <t>新加坡</t>
  </si>
  <si>
    <t>圣马丁</t>
  </si>
  <si>
    <t>斯洛伐克</t>
  </si>
  <si>
    <t>斯洛文尼亚</t>
  </si>
  <si>
    <t>所罗门群岛</t>
  </si>
  <si>
    <t>索马里</t>
  </si>
  <si>
    <t>南非</t>
  </si>
  <si>
    <t>南苏丹</t>
  </si>
  <si>
    <t>西班牙</t>
  </si>
  <si>
    <t>斯里兰卡</t>
  </si>
  <si>
    <t>苏丹</t>
  </si>
  <si>
    <t>苏里南</t>
  </si>
  <si>
    <t>斯威士兰</t>
  </si>
  <si>
    <t>瑞典</t>
  </si>
  <si>
    <t>瑞士</t>
  </si>
  <si>
    <t>叙利亚</t>
  </si>
  <si>
    <t>中国台湾</t>
  </si>
  <si>
    <t>塔吉克斯坦</t>
  </si>
  <si>
    <t>坦桑尼亚</t>
  </si>
  <si>
    <t>泰国</t>
  </si>
  <si>
    <t>东帝汶</t>
  </si>
  <si>
    <t>多哥</t>
  </si>
  <si>
    <t>汤加</t>
  </si>
  <si>
    <t>特立尼达和多巴哥</t>
  </si>
  <si>
    <t>突尼斯</t>
  </si>
  <si>
    <t>土耳其</t>
  </si>
  <si>
    <t>土库曼斯坦</t>
  </si>
  <si>
    <t>图瓦卢</t>
  </si>
  <si>
    <t>乌干达</t>
  </si>
  <si>
    <t>乌克兰</t>
  </si>
  <si>
    <t>阿拉伯联合酋长国</t>
  </si>
  <si>
    <t>英国</t>
  </si>
  <si>
    <t>美国</t>
  </si>
  <si>
    <t>乌拉圭</t>
  </si>
  <si>
    <t>乌兹别克斯坦</t>
  </si>
  <si>
    <t>瓦努阿图</t>
  </si>
  <si>
    <t>委内瑞拉</t>
  </si>
  <si>
    <t>越南</t>
  </si>
  <si>
    <t>也门</t>
  </si>
  <si>
    <t>赞比亚</t>
  </si>
  <si>
    <t>津巴布韦</t>
  </si>
  <si>
    <t>阿布哈兹语/阿布哈齐亚语</t>
  </si>
  <si>
    <t>阿法尔语</t>
  </si>
  <si>
    <t>布尔语</t>
  </si>
  <si>
    <t>阿尔巴尼亚语 - Arbëreshë 阿尔巴尼亚语</t>
  </si>
  <si>
    <t>阿尔巴尼亚语 - 阿尔瓦尼蒂卡阿尔巴尼亚语</t>
  </si>
  <si>
    <t>阿尔巴尼亚语 - 盖格阿尔巴尼亚语</t>
  </si>
  <si>
    <t>阿尔巴尼亚语 - 托斯克阿尔巴尼亚语</t>
  </si>
  <si>
    <t>阿姆哈拉语</t>
  </si>
  <si>
    <t>阿拉伯语 - 阿尔及利亚阿拉伯语</t>
  </si>
  <si>
    <t>阿拉伯语 - 阿尔及利亚撒哈拉阿拉伯语</t>
  </si>
  <si>
    <t>阿拉伯语 - 巴巴利亚克里奥尔阿拉伯语</t>
  </si>
  <si>
    <t>阿拉伯语 - 巴哈纳阿拉伯语</t>
  </si>
  <si>
    <t>阿拉伯语 - 乍得阿拉伯语</t>
  </si>
  <si>
    <t>阿拉伯语 - 塞浦路斯阿拉伯语</t>
  </si>
  <si>
    <t>阿拉伯语 - 佐法尔阿拉伯语</t>
  </si>
  <si>
    <t>阿拉伯语 - 埃及东部贝达维阿拉伯语</t>
  </si>
  <si>
    <t>阿拉伯语 - 埃及阿拉伯语</t>
  </si>
  <si>
    <t>阿拉伯语 - 海湾阿拉伯语</t>
  </si>
  <si>
    <t>阿拉伯语 - 哈德拉毛阿拉伯语</t>
  </si>
  <si>
    <t>阿拉伯语 - 汉志阿拉伯语</t>
  </si>
  <si>
    <t>阿拉伯语 - 利比亚阿拉伯语</t>
  </si>
  <si>
    <t>阿拉伯语 - 美索不达米亚阿拉伯语</t>
  </si>
  <si>
    <t>阿拉伯语 - 摩洛哥阿拉伯语</t>
  </si>
  <si>
    <t>阿拉伯语 - 纳吉迪阿拉伯语</t>
  </si>
  <si>
    <t>阿拉伯语 - 北黎凡特阿拉伯语</t>
  </si>
  <si>
    <t>阿拉伯语 - 北美索不达米亚阿拉伯语</t>
  </si>
  <si>
    <t>阿拉伯语 - 阿曼阿拉伯语</t>
  </si>
  <si>
    <t>阿拉伯语 - 赛义迪阿拉伯语</t>
  </si>
  <si>
    <t>阿拉伯语 - 萨纳尼阿拉伯语</t>
  </si>
  <si>
    <t>阿拉伯语 - Shihhi 阿拉伯语</t>
  </si>
  <si>
    <t>阿拉伯语 - 南黎凡特阿拉伯语</t>
  </si>
  <si>
    <t>阿拉伯语 - 标准阿拉伯语</t>
  </si>
  <si>
    <t>阿拉伯语 - 苏丹阿拉伯语</t>
  </si>
  <si>
    <t>阿拉伯语 - 苏丹克里奥尔阿拉伯语</t>
  </si>
  <si>
    <t>阿拉伯语 - Ta'izzi-Adeni 阿拉伯语</t>
  </si>
  <si>
    <t>阿拉伯语 - 塔吉克阿拉伯语</t>
  </si>
  <si>
    <t>阿拉伯语 - 突尼期阿拉伯语</t>
  </si>
  <si>
    <t>阿拉伯语 - 乌兹别克斯坦阿拉伯语</t>
  </si>
  <si>
    <t>阿拉贡语</t>
  </si>
  <si>
    <t>亚美尼亚语</t>
  </si>
  <si>
    <t>阿萨姆语</t>
  </si>
  <si>
    <t>阿瓦尔语</t>
  </si>
  <si>
    <t>艾马拉语 - 中部</t>
  </si>
  <si>
    <t>艾马拉语 - 南部</t>
  </si>
  <si>
    <t>阿塞拜疆语 - 北部</t>
  </si>
  <si>
    <t>阿塞拜疆语 - 南部</t>
  </si>
  <si>
    <t>班巴拉语</t>
  </si>
  <si>
    <t>巴什基尔语</t>
  </si>
  <si>
    <t>巴斯克语</t>
  </si>
  <si>
    <t>白俄罗斯语</t>
  </si>
  <si>
    <t>孟加拉语</t>
  </si>
  <si>
    <t>比哈尔语 - 博杰普里语</t>
  </si>
  <si>
    <t>比哈尔语 - 马加伊语</t>
  </si>
  <si>
    <t>比哈尔语 - 迈蒂利语</t>
  </si>
  <si>
    <t>比斯拉马语</t>
  </si>
  <si>
    <t>波斯尼亚语</t>
  </si>
  <si>
    <t>凯尔特语</t>
  </si>
  <si>
    <t>保加利亚语</t>
  </si>
  <si>
    <t>缅甸语</t>
  </si>
  <si>
    <t>加泰罗尼亚语/瓦伦西亚语</t>
  </si>
  <si>
    <t>查莫罗语</t>
  </si>
  <si>
    <t>车臣语</t>
  </si>
  <si>
    <t>奇切瓦语/丘瓦语/尼扬贾语</t>
  </si>
  <si>
    <t>中文 - 赣语</t>
  </si>
  <si>
    <t>中文 - 客家话</t>
  </si>
  <si>
    <t>中文 - 徽语</t>
  </si>
  <si>
    <t>中文 - 晋语</t>
  </si>
  <si>
    <t>中文 - 普通话</t>
  </si>
  <si>
    <t>中文 - 闽北语</t>
  </si>
  <si>
    <t>中文 - 闽东语（福州话）</t>
  </si>
  <si>
    <t>中文 - 闽南语</t>
  </si>
  <si>
    <t>中文 - 闽中语</t>
  </si>
  <si>
    <t>中文 - 莆仙语</t>
  </si>
  <si>
    <t>中文 - 四川彝語</t>
  </si>
  <si>
    <t>中文 - 吴语</t>
  </si>
  <si>
    <t>中文 - 湘语</t>
  </si>
  <si>
    <t>中文 - 粤语</t>
  </si>
  <si>
    <t>壮语 - 中部红水河壮语</t>
  </si>
  <si>
    <t>壮语 - 岱壮语</t>
  </si>
  <si>
    <t>壮语 - 东部红水河壮语</t>
  </si>
  <si>
    <t>壮语 - 桂北壮语</t>
  </si>
  <si>
    <t>壮语 - 桂边壮语</t>
  </si>
  <si>
    <t>壮语 - 连山壮语</t>
  </si>
  <si>
    <t>壮语 - 柳江壮语</t>
  </si>
  <si>
    <t>壮语 - 柳黔壮语</t>
  </si>
  <si>
    <t>壮语 - 布民壮语</t>
  </si>
  <si>
    <t>壮语 - 侬壮语</t>
  </si>
  <si>
    <t>壮语 - 丘北壮语</t>
  </si>
  <si>
    <t>壮语 - 佒壮语</t>
  </si>
  <si>
    <t>壮语 - 邕北壮语</t>
  </si>
  <si>
    <t>壮语 - 邕南壮语</t>
  </si>
  <si>
    <t>壮语 - 右江壮语</t>
  </si>
  <si>
    <t>壮语 - 左江壮语</t>
  </si>
  <si>
    <t>楚瓦什语</t>
  </si>
  <si>
    <t>康沃尔语</t>
  </si>
  <si>
    <t>柯西嘉语</t>
  </si>
  <si>
    <t>克里语 - 穆斯克里语</t>
  </si>
  <si>
    <t>克里语 - 东北克里语</t>
  </si>
  <si>
    <t>克里语 - 平原克里语</t>
  </si>
  <si>
    <t>克里语 - 东南克里语</t>
  </si>
  <si>
    <t>克里语 - 沼泽克里语</t>
  </si>
  <si>
    <t>克里语 - 森林克里语</t>
  </si>
  <si>
    <t>克罗地亚语</t>
  </si>
  <si>
    <t>捷克语</t>
  </si>
  <si>
    <t>丹麦语</t>
  </si>
  <si>
    <t>迪维希语/马尔代夫语</t>
  </si>
  <si>
    <t>荷兰语/佛兰德语</t>
  </si>
  <si>
    <t>宗卡语</t>
  </si>
  <si>
    <t>英语</t>
  </si>
  <si>
    <t>爱沙尼亚语 - 标准爱沙尼亚语</t>
  </si>
  <si>
    <t>爱沙尼亚语 - 佛罗语</t>
  </si>
  <si>
    <t>埃维语</t>
  </si>
  <si>
    <t>芳蒂语</t>
  </si>
  <si>
    <t>法罗语</t>
  </si>
  <si>
    <t>现代波斯语（请勿选择 - 参见“波斯语”）</t>
  </si>
  <si>
    <t>斐济语</t>
  </si>
  <si>
    <t>芬兰语</t>
  </si>
  <si>
    <t>法语</t>
  </si>
  <si>
    <t>弗里西亚语/西弗里西亚语</t>
  </si>
  <si>
    <t>富拉语 - Adamawa 福尔富德语</t>
  </si>
  <si>
    <t>富拉语 - Bagirmi 福尔富德语</t>
  </si>
  <si>
    <t>富拉语 - Borgu 福尔德语</t>
  </si>
  <si>
    <t>富拉语 - 尼日尔中-东部富拉语</t>
  </si>
  <si>
    <t>富拉语 - Maasina 福尔富德语</t>
  </si>
  <si>
    <t>富拉语 - 尼日利亚福尔富德语</t>
  </si>
  <si>
    <t>富拉语 - Pulaar</t>
  </si>
  <si>
    <t>富拉语 - Pular</t>
  </si>
  <si>
    <t>富拉语 - 尼日尔西部富拉语</t>
  </si>
  <si>
    <t>加利西亚语</t>
  </si>
  <si>
    <t>干达语</t>
  </si>
  <si>
    <t>格鲁吉亚语</t>
  </si>
  <si>
    <t>德语</t>
  </si>
  <si>
    <t>希腊语</t>
  </si>
  <si>
    <t>格陵兰语</t>
  </si>
  <si>
    <t>瓜拉尼语 - Chiripá</t>
  </si>
  <si>
    <t>瓜拉尼语 - 东玻利维亚瓜拉尼语</t>
  </si>
  <si>
    <t>瓜拉尼语 - 姆比亚瓜拉尼语</t>
  </si>
  <si>
    <t>瓜拉尼语 - 巴拉圭瓜拉尼语</t>
  </si>
  <si>
    <t>瓜拉尼语 - 西玻利维亚瓜拉尼语</t>
  </si>
  <si>
    <t>古吉拉特语</t>
  </si>
  <si>
    <t>海地克里奥尔语</t>
  </si>
  <si>
    <t>豪萨语</t>
  </si>
  <si>
    <t>希伯来语</t>
  </si>
  <si>
    <t>赫雷罗语</t>
  </si>
  <si>
    <t>印地语</t>
  </si>
  <si>
    <t>希里摩图语</t>
  </si>
  <si>
    <t>匈牙利语</t>
  </si>
  <si>
    <t>冰岛语</t>
  </si>
  <si>
    <t>伊博语</t>
  </si>
  <si>
    <t>印度尼西亚语（请勿选择 - 参见“马来语 - 印度尼西亚语”）</t>
  </si>
  <si>
    <t>伊努克提图特语 - 加拿大东部伊努克提图特语</t>
  </si>
  <si>
    <t>伊努克提图特语 - 因纽特语</t>
  </si>
  <si>
    <t>伊努伊特语 - 阿拉斯加北部伊努伊特语</t>
  </si>
  <si>
    <t>伊努伊特语 - 阿拉斯加西北部伊努伊特语</t>
  </si>
  <si>
    <t>爱尔兰语</t>
  </si>
  <si>
    <t>意大利语</t>
  </si>
  <si>
    <t>日语</t>
  </si>
  <si>
    <t>爪哇语</t>
  </si>
  <si>
    <t>卡纳达语</t>
  </si>
  <si>
    <t>卡努里语 - 中部卡努里语</t>
  </si>
  <si>
    <t>卡努里语 - 曼加卡努里语</t>
  </si>
  <si>
    <t>卡努里语 - 图马里卡努里语</t>
  </si>
  <si>
    <t>克什米尔语</t>
  </si>
  <si>
    <t>哈萨克语</t>
  </si>
  <si>
    <t>高棉语/柬埔寨语</t>
  </si>
  <si>
    <t>基库尤语</t>
  </si>
  <si>
    <t>卢旺达语</t>
  </si>
  <si>
    <t>吉尔吉斯语</t>
  </si>
  <si>
    <t>科米语 - 彼尔米亚克语</t>
  </si>
  <si>
    <t>科米语 - 兹梁语</t>
  </si>
  <si>
    <t>班图语 - 刚果语</t>
  </si>
  <si>
    <t>班图语 - Laari</t>
  </si>
  <si>
    <t>班图语 - 圣萨尔瓦多刚果语</t>
  </si>
  <si>
    <t>韩语</t>
  </si>
  <si>
    <t>宽亚玛语</t>
  </si>
  <si>
    <t>库尔德语 - 中部库尔德语</t>
  </si>
  <si>
    <t>库尔德语 - 北部库尔德语</t>
  </si>
  <si>
    <t>库尔德语 - 南部库尔德语</t>
  </si>
  <si>
    <t>老挝语</t>
  </si>
  <si>
    <t>拉脱维亚语 - 拉特加莱语</t>
  </si>
  <si>
    <t>拉脱维亚语 - 标准拉脱维亚语</t>
  </si>
  <si>
    <t>林堡语</t>
  </si>
  <si>
    <t>林加拉语</t>
  </si>
  <si>
    <t>立陶宛语</t>
  </si>
  <si>
    <t>卢巴卡丹加语/卢巴沙巴语</t>
  </si>
  <si>
    <t>卢森堡语</t>
  </si>
  <si>
    <t>马其顿语</t>
  </si>
  <si>
    <t>马达加斯加语 - 安坦卡拉那马达加斯加语</t>
  </si>
  <si>
    <t>马达加斯加语 - 巴拉马达加斯加语</t>
  </si>
  <si>
    <t>马达加斯加语 - 马西哥罗马达加斯加语</t>
  </si>
  <si>
    <t>马达加斯加语 - 北部贝齐米撒拉卡马达加斯加语</t>
  </si>
  <si>
    <t>马达加斯加语 - 高原马达加斯加语</t>
  </si>
  <si>
    <t>马达加斯加语 - 萨卡拉瓦马达加斯加语</t>
  </si>
  <si>
    <t>马达加斯加语 - 南部贝齐米撒拉卡马达加斯加语</t>
  </si>
  <si>
    <t>马达加斯加语 - 坦卓伊-马哈法利马达加斯加语</t>
  </si>
  <si>
    <t>马达加斯加语 - 达诺希马达加斯加语</t>
  </si>
  <si>
    <t>马达加斯加语 - 特萨卡马达加斯加语</t>
  </si>
  <si>
    <t>马达加斯加语 - 齐米赫蒂马达加斯加语</t>
  </si>
  <si>
    <t>马来语 - 巴占马来语</t>
  </si>
  <si>
    <t>马来语 - 邦卡马来语</t>
  </si>
  <si>
    <t>马来语 - 班加尔语</t>
  </si>
  <si>
    <t>马来语 - 贝劳马来语</t>
  </si>
  <si>
    <t>马来语 - 文莱</t>
  </si>
  <si>
    <t>马来语 - 布吉马来语</t>
  </si>
  <si>
    <t>马来语 - 中部马来语</t>
  </si>
  <si>
    <t>马来语 - 科科斯群岛马来语</t>
  </si>
  <si>
    <t>马来语 - 科尔语</t>
  </si>
  <si>
    <t>马来语 - 杜阿诺语</t>
  </si>
  <si>
    <t>马来语 - 哈济语</t>
  </si>
  <si>
    <t>马来语 - 印度尼西亚语</t>
  </si>
  <si>
    <t>马来语 - 贾昆语</t>
  </si>
  <si>
    <t>马来语 - 占碑马来语</t>
  </si>
  <si>
    <t>马来语 - 考尔语</t>
  </si>
  <si>
    <t>马来语 - 吉达马来语</t>
  </si>
  <si>
    <t>马来语 - 葛林芝语</t>
  </si>
  <si>
    <t>马来语 - 巴功库台马来语</t>
  </si>
  <si>
    <t>马来语 - 库布语</t>
  </si>
  <si>
    <t>马来语 - 伦从语</t>
  </si>
  <si>
    <t>马来语 - 鲁布语</t>
  </si>
  <si>
    <t>马来语 - 马来语（个别语言）</t>
  </si>
  <si>
    <t>马来语 - 万鸦老马来语</t>
  </si>
  <si>
    <t>马来语 - 米南佳保语</t>
  </si>
  <si>
    <t>马来语 - 穆悉语</t>
  </si>
  <si>
    <t>马来语 - 森美兰马来语</t>
  </si>
  <si>
    <t>马来语 - 北摩鹿加岛马来语</t>
  </si>
  <si>
    <t>马来语 - 奥朗卡纳克语</t>
  </si>
  <si>
    <t>马来语 - 奥朗塞勒塔尔语</t>
  </si>
  <si>
    <t>马来语 - 北大年马来语</t>
  </si>
  <si>
    <t>马来语 - 佩卡尔语</t>
  </si>
  <si>
    <t>马来语 - 沙巴马来语</t>
  </si>
  <si>
    <t>马来语 - 标准马来语</t>
  </si>
  <si>
    <t>马来语 - 特穆安语</t>
  </si>
  <si>
    <t>马来语 - 登加龙古泰马来语</t>
  </si>
  <si>
    <t>马来语 - 乌拉拉握语</t>
  </si>
  <si>
    <t>马拉雅拉姆语</t>
  </si>
  <si>
    <t>马耳他语</t>
  </si>
  <si>
    <t>马恩语</t>
  </si>
  <si>
    <t>毛利语</t>
  </si>
  <si>
    <t>马拉地语</t>
  </si>
  <si>
    <t>马绍尔语</t>
  </si>
  <si>
    <t>蒙古语 - 喀尔喀蒙古语</t>
  </si>
  <si>
    <t>蒙古语 - 周边蒙古语</t>
  </si>
  <si>
    <t>瑙鲁语</t>
  </si>
  <si>
    <t>纳瓦霍语</t>
  </si>
  <si>
    <t>恩德贝勒语 - 北部</t>
  </si>
  <si>
    <t>恩德贝勒语 - 南部</t>
  </si>
  <si>
    <t>恩敦加语</t>
  </si>
  <si>
    <t>尼泊尔语 - 多特利语</t>
  </si>
  <si>
    <t>尼泊尔语 - 尼泊尔语（个别语言）</t>
  </si>
  <si>
    <t>挪威语</t>
  </si>
  <si>
    <t>挪威博克马尔语</t>
  </si>
  <si>
    <t>挪威尼诺斯克语</t>
  </si>
  <si>
    <t>奥克西顿语</t>
  </si>
  <si>
    <t>奥吉布瓦语 - 中部奥吉布瓦语</t>
  </si>
  <si>
    <t>奥吉布瓦语 - 奇佩瓦语</t>
  </si>
  <si>
    <t>奥吉布瓦语 - 乐部奥吉布瓦语</t>
  </si>
  <si>
    <t>奥吉布瓦语 - 西北奥吉布瓦语</t>
  </si>
  <si>
    <t>奥吉布瓦语 - 渥太华语</t>
  </si>
  <si>
    <t>奥吉布瓦语 - Severn 奥吉布瓦语</t>
  </si>
  <si>
    <t>奥吉布瓦语 - 西部奥吉布瓦语</t>
  </si>
  <si>
    <t>奥里雅语 - 桑巴普尔</t>
  </si>
  <si>
    <t>奥里亚语</t>
  </si>
  <si>
    <t>库西特语 - 博拉纳-奥罗莫语</t>
  </si>
  <si>
    <t>库西特语 - 东部库西特语</t>
  </si>
  <si>
    <t>库西特语 - 奥玛语</t>
  </si>
  <si>
    <t>库西特语 - 中西部库西特语</t>
  </si>
  <si>
    <t>奥塞梯语</t>
  </si>
  <si>
    <t>旁遮普语</t>
  </si>
  <si>
    <t>普什图语 - 中部</t>
  </si>
  <si>
    <t>普什图语 - 北部</t>
  </si>
  <si>
    <t>普什图语 - 南部</t>
  </si>
  <si>
    <t>波斯语 - 达利波斯语</t>
  </si>
  <si>
    <t>波斯语 - 西部波斯语</t>
  </si>
  <si>
    <t>波兰语</t>
  </si>
  <si>
    <t>葡萄牙语</t>
  </si>
  <si>
    <t>克丘亚语 - Ambo-Pasco 克丘亚语</t>
  </si>
  <si>
    <t>克丘亚语 - Arequipa-La Unión 克丘亚语</t>
  </si>
  <si>
    <t>克丘亚语 - Ayacucho 克丘亚语</t>
  </si>
  <si>
    <t>克丘亚语 - Cajamarca 克丘亚语</t>
  </si>
  <si>
    <t>克丘亚语 - Cajatambo North Lima 克丘亚语</t>
  </si>
  <si>
    <t>克丘亚语 - Calderón Highland 克丘亚语</t>
  </si>
  <si>
    <t>克丘亚语 - Cañar Highland 克丘亚语</t>
  </si>
  <si>
    <t>克丘亚语 - Chachapoyas 克丘亚语</t>
  </si>
  <si>
    <t>克丘亚语 - Chimborazo Highland 克丘亚语</t>
  </si>
  <si>
    <t>克丘亚语 - Chincha 克丘亚语</t>
  </si>
  <si>
    <t>克丘亚语 - Chiquián Ancash 克丘亚语</t>
  </si>
  <si>
    <t>克丘亚语 - 古典克丘亚语</t>
  </si>
  <si>
    <t>克丘亚语 - Corongo Ancash 克丘亚语</t>
  </si>
  <si>
    <t>克丘亚语 - Cusco 克丘亚语</t>
  </si>
  <si>
    <t>克丘亚语 - Eastern Apurímac 克丘亚语</t>
  </si>
  <si>
    <t>克丘亚语 - Huallaga Huánuco 克丘亚语</t>
  </si>
  <si>
    <t>克丘亚语 - Huamalíes-Dos de Mayo Huánuco 克丘亚语</t>
  </si>
  <si>
    <t>克丘亚语 - Huaylas Ancash 克丘亚语</t>
  </si>
  <si>
    <t>克丘亚语 - Huaylla Wanca 克丘亚语</t>
  </si>
  <si>
    <t>克丘亚语 - Imbabura Highland 克丘亚语</t>
  </si>
  <si>
    <t>克丘亚语 - Jauja Wanca 克丘亚语</t>
  </si>
  <si>
    <t>克丘亚语 - Lambayeque 克丘亚语</t>
  </si>
  <si>
    <t>克丘亚语 - Loja Highland 克丘亚语</t>
  </si>
  <si>
    <t>克丘亚语 - Margos-Yarowilca-Lauricocha 克丘亚语</t>
  </si>
  <si>
    <t>克丘亚语 - Napo Lowland 克丘亚语</t>
  </si>
  <si>
    <t>克丘亚语 - North Bolivian 克丘亚语</t>
  </si>
  <si>
    <t>克丘亚语 - North Junín 克丘亚语</t>
  </si>
  <si>
    <t>克丘亚语 - Northern Conchucos Ancash 克丘亚语</t>
  </si>
  <si>
    <t>克丘亚语 - Northern Pastaza 克丘亚语</t>
  </si>
  <si>
    <t>克丘亚语 - Pacaraos 克丘亚语</t>
  </si>
  <si>
    <t>克丘亚语 - Panao Huánuco 克丘亚语</t>
  </si>
  <si>
    <t>克丘亚语 - Puno 克丘亚语</t>
  </si>
  <si>
    <t>克丘亚语 - Salasaca Highland 克丘亚语</t>
  </si>
  <si>
    <t>克丘亚语 - San Martín 克丘亚语</t>
  </si>
  <si>
    <t>克丘亚语 - Santa Ana de Tusi Pasco 克丘亚语</t>
  </si>
  <si>
    <t>克丘亚语 - Santiago del Estero 克丘亚语</t>
  </si>
  <si>
    <t>克丘亚语 - Sihuas Ancash 克丘亚语</t>
  </si>
  <si>
    <t>克丘亚语 - South Bolivian 克丘亚语</t>
  </si>
  <si>
    <t>克丘亚语 - Southern Conchucos Ancash 克丘亚语</t>
  </si>
  <si>
    <t>克丘亚语 - Southern Pastaza 克丘亚语</t>
  </si>
  <si>
    <t>克丘亚语 - Tena Lowland 克丘亚语</t>
  </si>
  <si>
    <t>克丘亚语 - Yanahuanca Pasco 克丘亚语</t>
  </si>
  <si>
    <t>克丘亚语 - Yauyos 克丘亚语</t>
  </si>
  <si>
    <t>罗马尼亚语/摩尔达维亚语</t>
  </si>
  <si>
    <t>罗曼什语</t>
  </si>
  <si>
    <t>基隆迪语</t>
  </si>
  <si>
    <t>俄语</t>
  </si>
  <si>
    <t>北萨米语</t>
  </si>
  <si>
    <t>萨摩亚语</t>
  </si>
  <si>
    <t>桑戈语</t>
  </si>
  <si>
    <t>萨丁尼亚语 - 坎皮达诺萨丁尼亚语</t>
  </si>
  <si>
    <t>萨丁尼亚语 - 加卢拉萨丁尼亚语</t>
  </si>
  <si>
    <t>萨丁尼亚语 - 劳古多罗萨丁尼亚语</t>
  </si>
  <si>
    <t>萨丁尼亚语 - 萨萨里萨丁尼亚语</t>
  </si>
  <si>
    <t>盖尔语 - 苏格兰盖尔语</t>
  </si>
  <si>
    <t>塞尔维亚语</t>
  </si>
  <si>
    <t>绍那语</t>
  </si>
  <si>
    <t>信德语</t>
  </si>
  <si>
    <t>僧伽罗语</t>
  </si>
  <si>
    <t>斯洛伐克语</t>
  </si>
  <si>
    <t>斯洛文尼亚语</t>
  </si>
  <si>
    <t>索马里语</t>
  </si>
  <si>
    <t>索托语 - 南部</t>
  </si>
  <si>
    <t>西班牙语 - 卡斯蒂利亚语</t>
  </si>
  <si>
    <t>巽他语</t>
  </si>
  <si>
    <t>斯瓦希里语 - 刚果斯瓦希里语</t>
  </si>
  <si>
    <t>斯瓦希里语 - 斯瓦希里语（个别语言）</t>
  </si>
  <si>
    <t>斯威士语</t>
  </si>
  <si>
    <t>瑞典语</t>
  </si>
  <si>
    <t>他加禄语</t>
  </si>
  <si>
    <t>塔希提语</t>
  </si>
  <si>
    <t>塔吉克语</t>
  </si>
  <si>
    <t>泰米尔语</t>
  </si>
  <si>
    <t>鞑靼语</t>
  </si>
  <si>
    <t>泰卢固语</t>
  </si>
  <si>
    <t>泰语</t>
  </si>
  <si>
    <t>藏语</t>
  </si>
  <si>
    <t>提格里尼亚语</t>
  </si>
  <si>
    <t>汤加语</t>
  </si>
  <si>
    <t>聪加语</t>
  </si>
  <si>
    <t>茨瓦纳语</t>
  </si>
  <si>
    <t>土耳其语</t>
  </si>
  <si>
    <t>土库曼语</t>
  </si>
  <si>
    <t>特维语</t>
  </si>
  <si>
    <t>维吾尔语</t>
  </si>
  <si>
    <t>乌克兰语</t>
  </si>
  <si>
    <t>乌尔都语</t>
  </si>
  <si>
    <t>乌孜别克语 - 北部</t>
  </si>
  <si>
    <t>乌孜别克语 - 南部</t>
  </si>
  <si>
    <t>文达语</t>
  </si>
  <si>
    <t>越南语</t>
  </si>
  <si>
    <t>瓦龙语</t>
  </si>
  <si>
    <t>威尔士语</t>
  </si>
  <si>
    <t>沃洛夫语</t>
  </si>
  <si>
    <t>科萨语</t>
  </si>
  <si>
    <t>依地语 - 东部</t>
  </si>
  <si>
    <t>依地语 - 西部</t>
  </si>
  <si>
    <t>约鲁巴语</t>
  </si>
  <si>
    <t>祖鲁语</t>
  </si>
  <si>
    <t>单位（件或双）</t>
  </si>
  <si>
    <t>平方码</t>
  </si>
  <si>
    <t>米</t>
  </si>
  <si>
    <t>千克</t>
  </si>
  <si>
    <t>长期</t>
  </si>
  <si>
    <t>1 人天</t>
  </si>
  <si>
    <t>1.5 人天</t>
  </si>
  <si>
    <t>2 人天</t>
  </si>
  <si>
    <t>2.5 人天</t>
  </si>
  <si>
    <t>3 人天</t>
  </si>
  <si>
    <t>3.5 人天</t>
  </si>
  <si>
    <t>4 人天</t>
  </si>
  <si>
    <t>4.5 人天</t>
  </si>
  <si>
    <t>5 人天</t>
  </si>
  <si>
    <t>5.5 人天</t>
  </si>
  <si>
    <t>6 人天</t>
  </si>
  <si>
    <t>6.5 人天</t>
  </si>
  <si>
    <t>7 人天</t>
  </si>
  <si>
    <t>7.5 人天</t>
  </si>
  <si>
    <t>8 人天</t>
  </si>
  <si>
    <t>8.5 人天</t>
  </si>
  <si>
    <t>9 人天</t>
  </si>
  <si>
    <t>9.5 人天</t>
  </si>
  <si>
    <t>10 人天</t>
  </si>
  <si>
    <t>超过 10 人天</t>
  </si>
  <si>
    <t>半通知</t>
  </si>
  <si>
    <t>不通知</t>
  </si>
  <si>
    <t>第二方（品牌/零售商/制造商/代理商/被许可方）</t>
  </si>
  <si>
    <t>第三方（服务提供商）</t>
  </si>
  <si>
    <t>仅限员工</t>
  </si>
  <si>
    <t>员工和工厂</t>
  </si>
  <si>
    <t>由工厂</t>
  </si>
  <si>
    <t>由第三方代理</t>
  </si>
  <si>
    <t>两者</t>
  </si>
  <si>
    <t>是，但记录不完整</t>
  </si>
  <si>
    <t>最近 6 个月内</t>
  </si>
  <si>
    <t>最近 12 个月内</t>
  </si>
  <si>
    <t>最近 24 个月内</t>
  </si>
  <si>
    <t>未得以支付法律规定最低工资 (MW) 的员工人数</t>
  </si>
  <si>
    <t>未得以支付合同规定工资（高于 MW）的员工人数</t>
  </si>
  <si>
    <t>未得以按 CBA 支付工资（高于 MW）的员工人数</t>
  </si>
  <si>
    <t>是。员工工资符合所有适用的法律要求</t>
  </si>
  <si>
    <t>等级 (1/2/3/4/5/6/7)</t>
  </si>
  <si>
    <t>技能（熟练/半熟练/不熟练）</t>
  </si>
  <si>
    <t>工厂没有工资等级/水平</t>
  </si>
  <si>
    <t>不需要验证</t>
  </si>
  <si>
    <t>工厂所在城市（按营业执照）：</t>
  </si>
  <si>
    <t>指的是营业热照上与工厂名称关联的城市名称。</t>
  </si>
  <si>
    <t>工厂所在省/自治区/直辖市（按营业执照）：</t>
  </si>
  <si>
    <t>指的是营业热照上与工厂名称关联的省/自治区/直辖市名称。
如果不适用，请填“N/A“</t>
  </si>
  <si>
    <t>工厂所在地邮编（按营业执照）：</t>
  </si>
  <si>
    <t>指的是营业热照上与工厂名称关联的邮政编码。
如果不适用，请填“N/A“</t>
  </si>
  <si>
    <t>工厂所处经度：</t>
  </si>
  <si>
    <t>地理位置是指在使用互联网或移动电话时显示地理位置的技术。 仅输入经度，例如 114.135442。</t>
  </si>
  <si>
    <t>"其他"包括以上未涵盖的任何类别的非全职生产员工，例如临时工，替代员工等。
请参阅适用的法律要求。
如果没有适用的法律要求，请回答“无适用的法律要求“</t>
  </si>
  <si>
    <t>工厂是否未根据法律要求基于以下条件支付员工津贴(Premium pay)：
•员工的能力（例如经验，技能，培训）和/或
•工作性质（例如危险津贴）？”</t>
  </si>
  <si>
    <t>Is the facility not paying workers premium pay as legally required based on: 
• worker’s competence (e.g. experience, skills, training) and/or
• the nature of the work (e.g. hazard pay)?</t>
  </si>
  <si>
    <t>如果该工厂按照法律要求向所有涉及的员工提供了津贴(Premium pay)，则回答”否“。
该问题的目的是了解工厂是否按照相关律要求支付了基于能力或工作性质的津贴。
“Premium pay”是指除基本工资外，还向员工支付的津贴。
在回答此问题之前，请参考适用的法律要求。
如果没有适用的法律要求，请回答“无适用的法律要求”。</t>
  </si>
  <si>
    <t>工厂是否直接向员工提供法律要求的与社会保护有关的补偿/福利（例如，老龄、事故、疾病和死亡抚恤金）？</t>
  </si>
  <si>
    <t>这个问题是关于直接付给员工的补偿/福利。它不包括员工或工厂支付的社保费用（社保是另外的问题）。
在回答此问题之前，请参考适用的法律要求。
如果没有适用的法律要求，请回答“无适用的法律要求”。</t>
  </si>
  <si>
    <t>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t>
  </si>
  <si>
    <t>合格的健康安全人员</t>
  </si>
  <si>
    <t>工厂是否遵守与合格的职业安全与健康(OSH)人员相关的法律要求？</t>
  </si>
  <si>
    <t>这个问题不包括法律上要求的对机械、设备、电气装置、锅炉、起重设备和/或焊接的操作员/技术人员的执照/许可证/证明/培训（在另外一个问题提到）。
这个问题涵盖了职业安全与健康专业人员，例如职业安全与健康(OSH)人员、化学品人员的法律要求。
请参考适用的法律要求。
如果没有适用的法律要求，请回答“无适用的法律要求”。</t>
  </si>
  <si>
    <t>工厂做法是否不符合其他任何有关化学品和有害物质的法律要求？</t>
  </si>
  <si>
    <t>请参阅适用的法律要求。
如果没有适用的法律要求，请回答“无适用的法律要求“</t>
  </si>
  <si>
    <t>指工厂所在的国家或地区（例如特别行政区）。</t>
  </si>
  <si>
    <t>地理位置是指在使用互联网或移动电话时显示地理位置的技术。 仅输入纬度，例如 22.346578。</t>
  </si>
  <si>
    <t>指工厂联系人</t>
  </si>
  <si>
    <t>工厂联系人职务（例如：生产经理、质检员等）</t>
  </si>
  <si>
    <t>正常营业时间是指在员工被安排工作的工厂营业时间。 正常营业时间构成一个工作日，是指一天中正常营业的典型时间。</t>
  </si>
  <si>
    <t>正常运营期间24小时内的轮班次数以及组成每个班次的小时数（例如2个班次：7：00-15：30和15:30-0:00）。</t>
  </si>
  <si>
    <t>旺季运营期间24小时内的轮班次数以及组成每个班次的小时数（例如3 个班次：7：00-15：30; 15:30-0:00;  0:00-7:00）。</t>
  </si>
  <si>
    <t>工厂产量最高/雇用员工最多/总工作时间最多的月份。</t>
  </si>
  <si>
    <t>仓库可以是生产建筑物本身的一部分（例如，同一屋檐下的独立区域），也可以是完全独立的建筑物。</t>
  </si>
  <si>
    <t>指员工的用餐空间。这些餐食可以从食堂购买，也可以从工厂外带进。</t>
  </si>
  <si>
    <t>指位于工作场所的儿童照管设施。</t>
  </si>
  <si>
    <t>例如，外屋，停车场等。</t>
  </si>
  <si>
    <t>不包括室外空间。</t>
  </si>
  <si>
    <t>也称为计件。计件工作中，员工的工资与生产的产品件数或执行的动作直接挂钩，而与完成时间无关。</t>
  </si>
  <si>
    <t>试用期是很短的雇用期，在此期间，雇员或许没有受到就业保护法律的完全保护。</t>
  </si>
  <si>
    <t>难民身份是一种保护，可以授予在特定国家/地区符合​​难民定义的人。难民通常是他们国家以外的人，因为担心受到严重伤害而无法或不愿返回家园。</t>
  </si>
  <si>
    <t>如果工厂执行CBA中的所有规定，请回答“否”。</t>
  </si>
  <si>
    <t>在计算天数时，请包括所有罢工记录。以四舍五入到最接近的半天。一天中等于或小于5小时的小数应四舍五入为0.5。一天中大于5小时的小数部分应四舍五入为一天。使用四舍五入的数字来计算人天数。</t>
  </si>
  <si>
    <t>如果在进行维护的过程中设备带电或导电（电流流过机器，处于待机模式或处于打开状态），请回答“是”。</t>
  </si>
  <si>
    <t>不同类型的员工可能有不同的通知期。请输入您工厂的最长通知期（天数）。</t>
  </si>
  <si>
    <t>此选项的目的是了解该工厂是否具有社区投资战略/政策，该战略/政策还考虑了整个社区中存在的劳动力内部的社会问题以及这些社会问题的根本原因。</t>
  </si>
  <si>
    <t>不适用。 所有员工均为全职生产员工。</t>
  </si>
  <si>
    <t>否。法律上不要求</t>
  </si>
  <si>
    <t>是。 进行了一些非现场验证活动。</t>
  </si>
  <si>
    <t>是。 所有验证活动都是非现场的。</t>
  </si>
  <si>
    <t xml:space="preserve">Yes. All verification activity was virtual. </t>
  </si>
  <si>
    <t>Verification Start Date is the start date of onsite verification activity. If no onsite verification activity took place then Verification Start Date is the start date of virtual verification activity.</t>
  </si>
  <si>
    <t>Verification End Date is the end date of onsite verification activity. If no onsite verification activity took place then Verification End Date is the end date of virtual verification activity.</t>
  </si>
  <si>
    <t>Verification Duration must include all person days Verifier(s) spent on verification activity, including onsite and virtual verification activity, as applicable.
Example calculations: 
2 Verifiers for 2 calendar days = 4 person days. 
1 Verifier for 1 calendar day virtual and 2 Verifiers for 1 calendar day onsite = total 3 person days.</t>
  </si>
  <si>
    <t xml:space="preserve">"On site" means physically on site at the facility or virtually on site conducting verification activity. </t>
  </si>
  <si>
    <t xml:space="preserve">The intent of the question is to understand if the Verifier accepted the facility request for virtual verification activity, specifically offsite documentation review. 
Note, as per the SLCP Verification Protocol, the facility has to provide appropriate and sufficient documentation to support the virtual verification activity for offsite documentation review. Verifier/ Verifier Body can decline the offsite documentation review if the facility does not meet the requirements. </t>
  </si>
  <si>
    <t>这个问题的目的是评估员工是否在生产区域用餐。
如果食堂与生产区域处于同一建筑物内，但与生产车间/区域分开，例如与生产区域位于不同的楼层或与生产区通过防火墙隔开，则此问题可以回答“是”。</t>
  </si>
  <si>
    <t>指工厂提供或促成的任何形式的经济援助（例如低息贷款），以帮助员工购买自己的房屋。</t>
  </si>
  <si>
    <t>Open Apparel Registry (OAR) 注册号:</t>
  </si>
  <si>
    <t>Open Apparel Registry (OAR) 是一个开源工具，面向全球服装行业工厂并可为每家工厂分配唯一的 ID。在 https://info.openapparel.org 上，可查看更多信息以 a) 查询您的 OAR ID 或 b) 提交您的工厂档案资料以获取免费的 OAR ID。
如果工厂没有 OAR ID，请回答Not Applicable（不适用）。</t>
  </si>
  <si>
    <t>员工代表和/或员工是否参与了自我/联合评估过程？</t>
  </si>
  <si>
    <t>请判断员工代表（例如，工会或其他员工代表、双边委员会成员、员工委员会成员）或员工是否参与了工厂的自我/联合评估流程。
在 SLCP 工厂指南的附件中，SLCP 提供了有关如何让员工参与自我/联合评估流程的信息。 SLCP 强烈建议让员工代表（包括工会代表）参与自我/联合评估流程，并通过此问题评估工厂是否遵循了 SLCP 的建议。</t>
  </si>
  <si>
    <t xml:space="preserve">Please determine if the facility involved workers' representatives (e.g., trade union or other workers' representatives, bipartite committee members, worker committee members), or workers in the self/joint 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t>
  </si>
  <si>
    <t>vd-ver-7f</t>
  </si>
  <si>
    <t>如果是，请说明员工代表和/或员工如何参与自我/联合评估流程：</t>
  </si>
  <si>
    <t>请说明参与自我/联合评估的员工代表或员工的角色（不要提供姓名，而是说明他们在工厂中的代表角色，例如工会官员、xxx 委员会的员工代表）和/或相关员工的作用，例如生产员工等。
还要描述您是如何获得这些信息的（例如，与工厂管理层、员工代表、员工等的面谈，文件审查，等等）。
判断工厂是否使用了 SLCP 工厂指南附件中提供的工具/信息，并描述工厂和员工/代表为共同完成自我/联合评估而进行的活动。
附上适用的文件。</t>
  </si>
  <si>
    <t xml:space="preserve">Please indicate the roles of the  workers' representatives or workers who were involved in the self/joint-assessment (do not provide names, but rather indicate their representative roles in the factory, e.g., trade union officials, workers' representatives on the xxx committee) and/or the role of the workers involved, e.g., production workers, etc. 
Also describe how you obtained the information (e.g., interviews with facility management, workers' representatives, workers, documentation review). 
Determine if the facility used the tools/ information provided in the Annex of the SLCP Facility Guidance, and describe the activities that the facility and worker(s)/ representative(s) did together to complete the self/joint-assessment. 
Attach documentation as applicable. </t>
  </si>
  <si>
    <t>0.00% : Worker Treatment</t>
  </si>
  <si>
    <t>0.00% : Termination</t>
  </si>
  <si>
    <t>0.00% : Recruitment &amp; Hiring</t>
  </si>
  <si>
    <t>0.00% : Worker Involvement</t>
  </si>
  <si>
    <t>NA : Management Systems</t>
  </si>
  <si>
    <t>0.00% : Working Hours</t>
  </si>
  <si>
    <t>0.00% : Health &amp; Safety</t>
  </si>
  <si>
    <t>NA : Above &amp; Beyond</t>
  </si>
  <si>
    <t>0.00% : Wages &amp; Benefits</t>
  </si>
  <si>
    <t xml:space="preserve">Verification/ Assessment Summary </t>
  </si>
  <si>
    <t>Completion:</t>
  </si>
  <si>
    <t>Facility Name:</t>
  </si>
  <si>
    <t>Accuracy Index:</t>
  </si>
  <si>
    <t>Click here (no double-click) and wait to create/update Verification Summary</t>
  </si>
  <si>
    <t>Verification/ Assessment Start Date:</t>
  </si>
  <si>
    <t>Step</t>
  </si>
  <si>
    <t xml:space="preserve">Sub-section </t>
  </si>
  <si>
    <t xml:space="preserve">Facility Response </t>
  </si>
  <si>
    <t>Assessor/Verifier Selection</t>
  </si>
  <si>
    <t>Final Response</t>
  </si>
  <si>
    <t>SOCIAL &amp; LABOR</t>
  </si>
  <si>
    <t>CONVERGENCE</t>
  </si>
  <si>
    <t>VERSION</t>
  </si>
  <si>
    <t>Facility Response (ANSWERS IN ENGLISH ONLY)</t>
  </si>
  <si>
    <t>More_x000D_
Info</t>
  </si>
  <si>
    <t>Info</t>
  </si>
  <si>
    <t>Select:</t>
  </si>
  <si>
    <t>Response Here:</t>
  </si>
  <si>
    <t>Date Here:</t>
  </si>
  <si>
    <t>Number Here:</t>
  </si>
  <si>
    <t>"X" to select:</t>
  </si>
  <si>
    <t>Sub-Section Instructions (Select/click on below cell to ensure you see all text of the cell in the formula bar above)</t>
  </si>
  <si>
    <t>672;702;705;712;792;896;900;941;958;961;962;1042;1048;1051;1052;1087;1088;1089;1100;1101;1102;1117;1118;1119;1120;1121;1122;1123;1124;1180;1524;1548;1657;1690;1691;1787;1900;1949;1950;1955;2143;2144</t>
  </si>
  <si>
    <t>56;57;58</t>
  </si>
  <si>
    <t>65;66</t>
  </si>
  <si>
    <t>2182;2183;2184;2185;2186;2187;2188;2189;2190;2191;2192;2193;2194;2195;2196;2197;2198;2199;2200;2201;2202;2203;2204</t>
  </si>
  <si>
    <t>2208;2209;2210;2211;2212;2213;2214;2215;2216;2217</t>
  </si>
  <si>
    <t>2222;2223;2224;2225;2226;2227;2228;2229;2230</t>
  </si>
  <si>
    <t>108;109</t>
  </si>
  <si>
    <t>131;711</t>
  </si>
  <si>
    <t>133;134</t>
  </si>
  <si>
    <t>138;535;694;697;1152;1511;1799</t>
  </si>
  <si>
    <t>140;1152</t>
  </si>
  <si>
    <t>142;899;900</t>
  </si>
  <si>
    <t>144;708;711</t>
  </si>
  <si>
    <t>148;478;480;482;484;485;487;489;490;493;494;496;498;500;502;503</t>
  </si>
  <si>
    <t>150;711</t>
  </si>
  <si>
    <t>159;160;720</t>
  </si>
  <si>
    <t>164;165;166</t>
  </si>
  <si>
    <t>175;176;177;178;179;180;181;182;183;184;185;186;187</t>
  </si>
  <si>
    <t>192;193;194;195;196;197;198;199;200</t>
  </si>
  <si>
    <t>212;213;214;216;217;218;219;220;221;222;224;225;226;227;228;229;230;232;233;234;235;236;237;238;240;241;242;243;244;245;246;248;249;250;251;252;253;254;256;257;258;259;260</t>
  </si>
  <si>
    <t>292;293;294;295;296;297;298;299;300;301;302;303;304;305;306;307;308;309;310</t>
  </si>
  <si>
    <t>311;312;313;314;315;316;317;318;319;320;321;322;323;324</t>
  </si>
  <si>
    <t>325;326;327;328;329;330</t>
  </si>
  <si>
    <t>331;332;333;334;335;336;337;338;339;340;341;342;343;344;345;346;347</t>
  </si>
  <si>
    <t>348;349;350;351;352;353;354;355</t>
  </si>
  <si>
    <t>356;357;358;359;360;361;362;363;364</t>
  </si>
  <si>
    <t>365;366;367;368;369;370;371;372;373;374;375;376</t>
  </si>
  <si>
    <t>400;401</t>
  </si>
  <si>
    <t>402;403;404;405;406;407;408;409;410;411;412;413;414;415;416;417;418;419;420;421;422;423;424;425;426;427;428;429;430;431;432;433;434;435;436;437;438;439;440;441;442;443</t>
  </si>
  <si>
    <t>467;468</t>
  </si>
  <si>
    <t>511;512;514;516;518;519;520</t>
  </si>
  <si>
    <t>539;540;541;542;543;544;545;546;547;549</t>
  </si>
  <si>
    <t>556;557;558;559;560</t>
  </si>
  <si>
    <t>572;573;575;577;579;581;583;585;587;589;591;593;595;597;599;601</t>
  </si>
  <si>
    <t>602;603</t>
  </si>
  <si>
    <t>607;608;610;612;614;616;618;620;622;624;626;628;630;632;634</t>
  </si>
  <si>
    <t>635;636</t>
  </si>
  <si>
    <t>684;685;686;687;688;689;690</t>
  </si>
  <si>
    <t>692;693</t>
  </si>
  <si>
    <t>765;766</t>
  </si>
  <si>
    <t>772;773;774;775;776;777</t>
  </si>
  <si>
    <t>871;872;873;874;875;876;877</t>
  </si>
  <si>
    <t>882;883;884;885;886</t>
  </si>
  <si>
    <t>891;892;893;894</t>
  </si>
  <si>
    <t>910;911;912;913;914;915;916;917;918;919;920;921;922;923;924;925;926;927;928;929</t>
  </si>
  <si>
    <t>913;914;915;916;917;918;919;923;924;925;926;927;928;929</t>
  </si>
  <si>
    <t>973;981</t>
  </si>
  <si>
    <t>979;980</t>
  </si>
  <si>
    <t>983;984</t>
  </si>
  <si>
    <t>992;993;994;996</t>
  </si>
  <si>
    <t>1005;1006;1007;1008;1009;1010;1011</t>
  </si>
  <si>
    <t>1044;1045;1046;1047;1048;1049</t>
  </si>
  <si>
    <t>1056;1057;1058;1060;1062;1064;1066;1068;1070;1072;1074;1075;1076</t>
  </si>
  <si>
    <t>1057;1058;1060;1062;1064;1066;1068;1070;1072;1074;1075;1076</t>
  </si>
  <si>
    <t>1080;1081;1082;1083;1084;1085;1086;1087;1088;1089;1090</t>
  </si>
  <si>
    <t>1093;1094;1095;1096;1097;1098;1099;1100;1101;1102;1103</t>
  </si>
  <si>
    <t>1117;1118;1119;1120;1121;1122;1123</t>
  </si>
  <si>
    <t>1150;1151</t>
  </si>
  <si>
    <t>1175;1176;1177</t>
  </si>
  <si>
    <t>1188;1189</t>
  </si>
  <si>
    <t>1190;1191</t>
  </si>
  <si>
    <t>1195;1196;1197;1198;1199;1200;1201;1202;1203;1204;1205;1206;1207;1208;1209;1210;1211;1212</t>
  </si>
  <si>
    <t>1213;1268</t>
  </si>
  <si>
    <t>1285;1286;1287;1288;1289;1290;1291;1292;1293;1294;1295;1296;1297;1298;1299;1300</t>
  </si>
  <si>
    <t>1305;1306;1307;1308;1309;1310;1311;1312;1313;1314;1315;1316;1317;1318;1319;1320</t>
  </si>
  <si>
    <t>1325;1326;1327;1328;1329;1330;1331;1332;1333;1334;1335;1336;1337;1338;1339;1340</t>
  </si>
  <si>
    <t>1403;1404;1405;1406;1407</t>
  </si>
  <si>
    <t>1432;1433;1434;1435;1436;1437;1438;1439;1440;1441;1442;1443;1444;1445;1446;1447;1448;1449;1450;1451;1452;1453;1454;1455;1456;1457;1458;1459;1460;1461;1462;1463;1464;1494</t>
  </si>
  <si>
    <t>1434;1435;1436;1437;1438;1439;1440;1441;1442;1443;1444;1445;1446;1447;1448;1449;1450;1451;1452;1453;1454;1455;1456;1457;1458;1459;1460;1461;1462;1463;1464</t>
  </si>
  <si>
    <t>1508;1509;1510;1511;1512;1513;1514;1515;1516;1517;1518;1519;1520;1521</t>
  </si>
  <si>
    <t>1532;1533;1534;1535;1536;1537;1538;1539;1540;1541;1542;1543;1544;1545;1546;1547;1548</t>
  </si>
  <si>
    <t>1553;1554;1555;1556;1557;1558;1559;1560</t>
  </si>
  <si>
    <t>1571;1572;1573;1574;1576;1577</t>
  </si>
  <si>
    <t>1581;1582;1583;1584;1585;1586;1587;1588;1589;1590</t>
  </si>
  <si>
    <t>1608;1609</t>
  </si>
  <si>
    <t>1732;1733;1734;1735;1736;1737;1738;1739</t>
  </si>
  <si>
    <t>1743;1744;1745;1746;1747;1748;1749;1750;1751;1752</t>
  </si>
  <si>
    <t>1767;1768;1769;1770;1771;1772;1773;1774;1775</t>
  </si>
  <si>
    <t>1781;1782</t>
  </si>
  <si>
    <t>1796;1797;1798;1799;1800;1801;1802;1803;1804;1805;1806;1807;1808;1809;1810;1811</t>
  </si>
  <si>
    <t>1826;1827;1828;1829;1830;1831;1832;1833;1834;1835</t>
  </si>
  <si>
    <t>1882;1883;1885;1886</t>
  </si>
  <si>
    <t>1897;1900;1903;1904;1905;1906;1907;1908;1909;1910;1911;1912;1913;1914;1917;1918;1919;1920;1921;1922;1923;1924;1925;1949;1950</t>
  </si>
  <si>
    <t>1926;1927;1928;1929;1930;1931;1932</t>
  </si>
  <si>
    <t>1937;1938;1939;1940;1941;1942;1943;1944;1945;1946</t>
  </si>
  <si>
    <t>1989;1990;1991;1992;1993;1994;1995;1996;1997</t>
  </si>
  <si>
    <t>2001;2002;2003;2004;2005;2006;2007;2008</t>
  </si>
  <si>
    <t>2013;2014;2015;2016;2017;2018;2019;2020</t>
  </si>
  <si>
    <t>2033;2034;2035;2036;2037;2038;2039;2040;2041</t>
  </si>
  <si>
    <t>2045;2046;2047;2048;2049;2050;2051;2052;2053</t>
  </si>
  <si>
    <t>2128;2129;2130;2131;2132;2133;2134;2135</t>
  </si>
  <si>
    <t>2170;2171;2172;2173;2174;2175;2176;2177;2178</t>
  </si>
  <si>
    <t>2274;2277;2280;2283;2286;2289;2292;2295;2298;2301</t>
  </si>
  <si>
    <t>2313;2314;2315;2316;2317;2318;2319;2320;2321;2322;2323;2324;2325;2326;2327;2328</t>
  </si>
  <si>
    <t>2359;2364;2365;2366;2368;2370;2371;2372;2374;2376;2378;2380;2382;2384;2386;2388;2390;2392;2394;2396;2398;2400;2402;2404;2406;2408;2410;2412</t>
  </si>
  <si>
    <t>2361;2364;2365;2366;2368;2370;2371;2372;2374;2376;2378;2380;2382;2384;2386;2388;2390;2392;2394;2396;2398;2400;2402;2404;2406;2408;2410;2412</t>
  </si>
  <si>
    <t>2379;2414;2415;2416;2417;2418;2419;2420;2421;2422</t>
  </si>
  <si>
    <t>2381;2424;2425;2426;2427;2428;2429;2430;2431;2432;2433;2434;2435;2436</t>
  </si>
  <si>
    <t>2383;2438;2439;2440;2441;2442;2443</t>
  </si>
  <si>
    <t>2385;2445;2446;2447;2448;2449;2450;2451;2452;2453;2454;2455;2456;2457;2458;2459;2460;2461;2462;2463;2464;2465;2466;2467</t>
  </si>
  <si>
    <t>2387;2469;2470;2471;2472;2473;2474;2475</t>
  </si>
  <si>
    <t>2389;2477;2478;2479;2480;2481;2482;2483;2484;2485;2486;2487;2488;2489;2490</t>
  </si>
  <si>
    <t>2391;2492;2493;2494;2495;2496</t>
  </si>
  <si>
    <t>2393;2498;2499;2500;2501;2502;2503;2504;2505;2506;2507</t>
  </si>
  <si>
    <t>2395;2509;2510;2511;2512;2513;2514;2515;2516;2517</t>
  </si>
  <si>
    <t>2399;2519;2520;2521;2522;2523;2524;2525;2526;2527;2528;2529;2530;2531;2532;2533;2534;2535;2536;2537;2538;2539;2540;2541</t>
  </si>
  <si>
    <t>2401;2543;2544;2545;2546;2547;2548;2549;2550;2551;2552;2553;2554;2555;2556;2557;2558;2559;2560</t>
  </si>
  <si>
    <t>2403;2562;2563;2564;2565;2566;2567;2568;2569;2570;2571;2572;2573;2574;2575</t>
  </si>
  <si>
    <t>2407;2577;2578;2579;2580;2581;2582;2583;2584</t>
  </si>
  <si>
    <t>2409;2586;2587;2588;2589;2590</t>
  </si>
  <si>
    <t>2652;2653;2654;2655;2656;2657;2658;2659;2660;2661;2662;2663;2664;2665;2666;2667;2668;2669;2670;2671;2672;2673</t>
  </si>
  <si>
    <t>2683;2684;2685;2686;2687;2688;2689</t>
  </si>
  <si>
    <t>2691;2692;2693;2694;2695;2696;2698;2699;2700;2701;2702;2703;2704;2705;2706;2707;2708;2709;2710;2711;2712;2713;2714;2715;2716;2717;2718;2719</t>
  </si>
  <si>
    <t>2721;2722;2723;2724;2725;2726;2727;2729;2730;2731;2732;2733;2734;2735;2736;2737;2738;2739;2740;2741;2742;2743;2744;2746;2747;2748;2749;2750;2751</t>
  </si>
  <si>
    <t>2753;2754;2755;2756;2757;2758;2759;2760;2762;2763;2764;2765;2766;2767;2768;2769;2770;2771;2772;2773;2774;2775;2776;2778;2779;2780;2781;2782;2784;2785;2786;2787;2788;2789;2790;2791;2793;2794;2795;2796;2797;2798;2799;2800;2801;2802;2803;2804;2805;2806;2807;2809;2810;2811;2812;2813</t>
  </si>
  <si>
    <t>2815;2816;2817;2818;2819;2820;2821;2822;2824;2825;2826;2827;2828;2829</t>
  </si>
  <si>
    <t>2831;2832;2833;2834;2835;2836;2837;2839;2840;2841;2842;2843;2844;2845;2846;2847;2848;2849;2850;2851;2852;2853;2854;2855;2856</t>
  </si>
  <si>
    <t>2964;2974;2975;2977;2979;2981;2983;2985;2987;2989;2991;2993</t>
  </si>
  <si>
    <t>3106;3107;3109;3111;3113;3115</t>
  </si>
  <si>
    <t>3133;3134;3135;3136;3137;3138;3139;3140</t>
  </si>
  <si>
    <t>sh</t>
  </si>
  <si>
    <t>You are here:</t>
  </si>
  <si>
    <t>1.27% : Facility Profile</t>
  </si>
  <si>
    <t>Note: These instructions are mainly for completion of the facility self/joint-assessment. For information on how to complete the Verifier template, please refer to the Verifier Guidance here: https://slcp.zendesk.com/hc/en-us/articles/360012929394-Verifier-Guidance</t>
  </si>
  <si>
    <t>Opening the Tool</t>
  </si>
  <si>
    <r>
      <t xml:space="preserve">(1) Remember to </t>
    </r>
    <r>
      <rPr>
        <b/>
        <sz val="12"/>
        <color rgb="FF000000"/>
        <rFont val="Calibri"/>
        <family val="2"/>
      </rPr>
      <t>only keep ONE Excel workbook open at a time</t>
    </r>
    <r>
      <rPr>
        <sz val="12"/>
        <color rgb="FF000000"/>
        <rFont val="Calibri"/>
        <family val="2"/>
      </rPr>
      <t xml:space="preserve">. Opening multiple workbooks may cause user issues.
(2) Remember to have </t>
    </r>
    <r>
      <rPr>
        <b/>
        <sz val="12"/>
        <color rgb="FF000000"/>
        <rFont val="Calibri"/>
        <family val="2"/>
      </rPr>
      <t xml:space="preserve">Macros enabled </t>
    </r>
    <r>
      <rPr>
        <sz val="12"/>
        <color rgb="FF000000"/>
        <rFont val="Calibri"/>
        <family val="2"/>
      </rPr>
      <t xml:space="preserve">for the content to show up correctly and use at minimum Excel 2016.
(3) Reference the Facility Guidance to better understand how to complete the offline Data Collection Tool. The Facility Guidance contains more detailed information with screenshots on how to navigate the questions, understand the different Tool colors and ensure you complete the Tool correctly. </t>
    </r>
    <r>
      <rPr>
        <b/>
        <sz val="12"/>
        <color rgb="FF000000"/>
        <rFont val="Calibri"/>
        <family val="2"/>
      </rPr>
      <t xml:space="preserve">Go here to access the Facility Guidance: https://slcp.zendesk.com/hc/en-us/articles/360023572013 </t>
    </r>
  </si>
  <si>
    <t>Structure of Tool</t>
  </si>
  <si>
    <r>
      <t xml:space="preserve">The SLCP Data Collection Tool consists of 10 sections in total: one (1) general Facility Profile section and nine (9) core social and labor sections. 
​The first 7 ​social and labor sections represent key stage​s​ or aspect​s​ of the employment lifecycle​. The 8th section covers management systems. The 9th section covers practices that are "above and beyond". 
The </t>
    </r>
    <r>
      <rPr>
        <b/>
        <sz val="12"/>
        <color rgb="FF000000"/>
        <rFont val="Calibri"/>
        <family val="2"/>
      </rPr>
      <t>navigation menu at the top of the Tool</t>
    </r>
    <r>
      <rPr>
        <sz val="12"/>
        <color rgb="FF000000"/>
        <rFont val="Calibri"/>
        <family val="2"/>
      </rPr>
      <t xml:space="preserve"> shows all 10 sections along with the individual completion percentage.
On the far right you can see </t>
    </r>
    <r>
      <rPr>
        <sz val="12"/>
        <color theme="1"/>
        <rFont val="Calibri"/>
        <family val="2"/>
      </rPr>
      <t xml:space="preserve">the total </t>
    </r>
    <r>
      <rPr>
        <sz val="12"/>
        <color rgb="FF000000"/>
        <rFont val="Calibri"/>
        <family val="2"/>
      </rPr>
      <t xml:space="preserve">completion index/ completion percentage. To proceed to verification you must complete at least 95% of the Tool. 
You can click on the applicable section name to jump to that section within the Excel sheet. 
At the bottom middle of the navigation menu you can also see where you currently are in the Tool (You are here:). You just have to click on any cell in the sheet and in the "You are here" field you will see which section, sub-section and category of the Tool you clicked on. 
</t>
    </r>
    <r>
      <rPr>
        <sz val="12"/>
        <color rgb="FFFF0000"/>
        <rFont val="Calibri"/>
        <family val="2"/>
      </rPr>
      <t>IMPORTANT NOTE:</t>
    </r>
    <r>
      <rPr>
        <sz val="12"/>
        <color rgb="FF000000"/>
        <rFont val="Calibri"/>
        <family val="2"/>
      </rPr>
      <t xml:space="preserve"> If you are completing facility responses and you DO NOT SEE the % numbers updating in the specific section you are completing or you do not see the text indicating where you are in "You are here:" then something is not right with your Excel program (e.g. Macros are not enabled). Please restart your computer and try again. </t>
    </r>
  </si>
  <si>
    <t>Sections and Sub-Sections</t>
  </si>
  <si>
    <t xml:space="preserve">Within each section, questions are further grouped into sub-sections and categories. 
For the first 7 social and labor sections, these sub-sections align with common industry Code of Conduct elements:										</t>
  </si>
  <si>
    <t xml:space="preserve">Section </t>
  </si>
  <si>
    <t xml:space="preserve">(0) Facility Profile </t>
  </si>
  <si>
    <t>Step Selection, Basic Information, Building Structures, Worker Demographics, Nationalities, Languages, Operating Licenses, Certifications, Production / Operation Information, Subcontractors for Production / Operation, Facility Comments</t>
  </si>
  <si>
    <t xml:space="preserve">(1) Recruitment and Hiring </t>
  </si>
  <si>
    <t>Child Labor, Apprenticeship / Trainee / Internship Programs, Forced Labor, Recruitment Practices, Discrimination, Employment Practices, Homeworkers, Facility Comments</t>
  </si>
  <si>
    <t xml:space="preserve">(2) Working Hours </t>
  </si>
  <si>
    <t>Working Hours, Forced Labor, Overtime, Facility Comments</t>
  </si>
  <si>
    <t>(3) Wages and Benefits</t>
  </si>
  <si>
    <t>Wages and Benefits, Facility Comments</t>
  </si>
  <si>
    <t xml:space="preserve">(4) Worker Treatment </t>
  </si>
  <si>
    <t>Forced Labor, Harassment and Abuse, Discrimination, Discipline, Facility Comments</t>
  </si>
  <si>
    <t xml:space="preserve">(5) Worker Involvement </t>
  </si>
  <si>
    <t xml:space="preserve">Freedom of Association and Collective Bargaining, Workplace Cooperation, Grievance Systems, Worker Feedback, Facility Comments </t>
  </si>
  <si>
    <t xml:space="preserve">(6) Health and Safety </t>
  </si>
  <si>
    <t>General Work Environment, Building Safety, Risk Assessment, HS Policy, HS Committee, HS Worker Engagement, Emergency Preparedness, Flammable and Combustible Materials, Chemicals and Hazardous Substances, Worker Protection, Materials Handling and Storage, Electrical Safety, First Aid and Medical, Contractor Safety, Dormitories, Canteens, Childcare, Children, Facilities, Facility Comments</t>
  </si>
  <si>
    <t xml:space="preserve">(7) Termination </t>
  </si>
  <si>
    <t>Forced Labor, Employment Practices, Discrimination, Facility Comments</t>
  </si>
  <si>
    <t xml:space="preserve">(8) Management Systems </t>
  </si>
  <si>
    <t>Polices and Procedures / Goals and Strategy, Roles and Responsibility / Communication and Training, Self Assessment, Continuous Improvement, Facility Comments</t>
  </si>
  <si>
    <t xml:space="preserve">(9) Above and Beyond </t>
  </si>
  <si>
    <t>Workplace Well-being, Community Impact, Facility Comments</t>
  </si>
  <si>
    <t>The Concept of Tool Steps - 3 Modules of the Data Collection Tool</t>
  </si>
  <si>
    <r>
      <t xml:space="preserve">The SLCP Data Collection Tool includes three modules: 
</t>
    </r>
    <r>
      <rPr>
        <b/>
        <sz val="12"/>
        <color rgb="FF000000"/>
        <rFont val="Calibri"/>
        <family val="2"/>
      </rPr>
      <t xml:space="preserve">• Step 1 Essentials
• Step 2 Progressive
• Step 3 Advanced 
</t>
    </r>
    <r>
      <rPr>
        <sz val="12"/>
        <color rgb="FF000000"/>
        <rFont val="Calibri"/>
        <family val="2"/>
      </rPr>
      <t xml:space="preserve">
</t>
    </r>
    <r>
      <rPr>
        <b/>
        <sz val="12"/>
        <color rgb="FF000000"/>
        <rFont val="Calibri"/>
        <family val="2"/>
      </rPr>
      <t xml:space="preserve">Step 1 is the default Step selection. The facility can choose either one of the three Steps. </t>
    </r>
    <r>
      <rPr>
        <sz val="12"/>
        <color rgb="FF000000"/>
        <rFont val="Calibri"/>
        <family val="2"/>
      </rPr>
      <t xml:space="preserve">
• Step 1 “Essential” covers key social &amp; labor compliance questions, mostly connected to International Labor Standards (ILS) and National Labor Law (NLL). 
• Step 2 “Progressive” focuses on management systems and questions that are supportive social &amp; labor compliance questions but less critical. These questions are often found in social industry and certification standards. Step 2 includes all Step 1 questions. 
• Step 3 “Advanced” covers questions that go above and beyond social responsibility industry standards, are not required by national or international law, and seek to elevate workplace well-being and community impact. Step 3 includes all Step 1 and Step 2 questions. </t>
    </r>
  </si>
  <si>
    <r>
      <rPr>
        <b/>
        <sz val="12"/>
        <color rgb="FF000000"/>
        <rFont val="Calibri"/>
        <family val="2"/>
      </rPr>
      <t xml:space="preserve">Which Step should I choose? </t>
    </r>
    <r>
      <rPr>
        <sz val="12"/>
        <color rgb="FF000000"/>
        <rFont val="Calibri"/>
        <family val="2"/>
      </rPr>
      <t xml:space="preserve">
The Tool has been created with the idea that most relevant and key questions are covered under Step 1. However, facility needs can be different and facilities therefore have options to choose from. Facilities may consider the following points when making their Step choice: 
• Size: If your facility is of smaller size (e.g. less than 500 workers), it is likely that Step 1 will be the most appropriate for you.
• Policy &amp; Procedures: If you have written policies and procedures, then choose Step 2. Clarification: Step 2 covers management system questions and questions that are connected to or go beyond key social &amp; labor compliance issues but are still connected to NLL.
• Ambition level: If you have a high ambition level on social performance (e.g. worker well-being and community programs), choose Step 3.
• Buyer relationship: If you are working with your buyers on specific CSR programs/requirements, discuss with them the most appropriate Step. Clarification: Step 2 covers questions found in social industry standards or Codes of Conduct.</t>
    </r>
  </si>
  <si>
    <t xml:space="preserve">SLCP has also created a simple tool to help you understand the compatibility of the different Steps against the most commonly used Standards and Codes of Conduct: https://slcp.zendesk.com/hc/en-us/articles/360010438713-List-of-brands-that-accept-SLCP-verified-data. This information can also help you understand the preferences your client/ business partner may have regarding Step selection. 
In the Facility Profile section you will need to choose which Step you would like to complete. The default Step selection is Step 1. </t>
  </si>
  <si>
    <t xml:space="preserve">Applicable Legal Requirements - International Labour Organization (ILO) Conventions, National Labor Law and Other Legal Requirements									</t>
  </si>
  <si>
    <t>This Tool is aligned with international labor standards and national laws. 
Any time a question references the law (e.g. "in line with legal requirements", "legally required"), the facility (and Verifier) must consult applicable legal requirements to assess the answer (verified answer) to the question. “More Info” provides instructions on what to do if there are no applicable legal requirements. 
Applicable legal requirements include the ILO Core Conventions, and other conventions in force in the country in question; laws and regulations that apply in the jurisdiction in question; Collective Bargaining Agreements (where the provision in question is at least as favorable for workers as relevant legal requirements). 
ILO Core Conventions provide the baseline for determining compliance with the fundamental rights at work: Child Labour (Conventions 138 and 182); Discrimination (Conventions 100 and 111); Forced Labour (Conventions 29 (and Protocol), and 105); and Freedom of Association and Collective Bargaining (Conventions 87 and 98). 
Applicable legal requirements are set out in the Law Overlay (https://slcp.zendesk.com/hc/en-us/articles/360012929574) for select countries. If applicable legislation does not cover or sufficiently address an issue regarding compensation, contracts, occupational safety and health or working time, other benchmarks based on international standards and good practices may be used, where these are derived from international instruments, or materials developed within the ILO and in consultation with tripartite constituents.</t>
  </si>
  <si>
    <t>Relevant Fundamental International Labour Organization Conventions (ILO)</t>
  </si>
  <si>
    <t>Child Labor: C138 Minimum Age Convention, 1973 and C182 Worst Forms of Child Labour Convention, 1999</t>
  </si>
  <si>
    <t>Forced Labor - C29 Forced Labour Convention, 1930 and Protocol and C105 Abolition of Forced Labour Convention, 1957</t>
  </si>
  <si>
    <t>Discrimination: C100 Equal Remuneration Convention, 1951 and C111 Discrimination (Employment and Occupation) Convention, 1958</t>
  </si>
  <si>
    <t xml:space="preserve">FOA and CB - C87 Freedom of Association and Protection of the Right to Organize Convention, 1948; C98 Right to Organize and Collective Bargaining Convention 1949        </t>
  </si>
  <si>
    <t>Scope and Timeframe</t>
  </si>
  <si>
    <r>
      <t xml:space="preserve">Answers provided within this Tool should be based upon two things: scope and timeframe. 
SLCP Assessment Step 1 - DATA COLLECTION (self/joint-assessment)
The </t>
    </r>
    <r>
      <rPr>
        <b/>
        <sz val="12"/>
        <color theme="1"/>
        <rFont val="Calibri"/>
        <family val="2"/>
      </rPr>
      <t>scope of the initial self-assessment is the entire facility which is based on a specific facility address and name, as associated with an applicable business license, as indicated in the Gateway Facility Profile. All workers associated with that facility name and address are in scope.</t>
    </r>
    <r>
      <rPr>
        <sz val="12"/>
        <color theme="1"/>
        <rFont val="Calibri"/>
        <family val="2"/>
      </rPr>
      <t xml:space="preserve">
The </t>
    </r>
    <r>
      <rPr>
        <b/>
        <sz val="12"/>
        <color theme="1"/>
        <rFont val="Calibri"/>
        <family val="2"/>
      </rPr>
      <t>timeframe of the initial self/joint-assessment is based on the previous 12 months from the date that the self/joint-assessment was completed by the facility</t>
    </r>
    <r>
      <rPr>
        <sz val="12"/>
        <color theme="1"/>
        <rFont val="Calibri"/>
        <family val="2"/>
      </rPr>
      <t xml:space="preserve">. The Tool completion date is entered by the facility and is found under Facility Profile question FP-BAS-26 </t>
    </r>
    <r>
      <rPr>
        <i/>
        <sz val="12"/>
        <color theme="1"/>
        <rFont val="Calibri"/>
        <family val="2"/>
      </rPr>
      <t>Date of self/ or joint-assessment submission (YYYY-MM-DD)</t>
    </r>
    <r>
      <rPr>
        <sz val="12"/>
        <color theme="1"/>
        <rFont val="Calibri"/>
        <family val="2"/>
      </rPr>
      <t xml:space="preserve">. </t>
    </r>
    <r>
      <rPr>
        <b/>
        <sz val="12"/>
        <color theme="1"/>
        <rFont val="Calibri"/>
        <family val="2"/>
      </rPr>
      <t xml:space="preserve">This means that when answering any questions in the Tool, the facility must reference the past 12 months of operation to reflect the accurate answer in the Tool. 
</t>
    </r>
    <r>
      <rPr>
        <sz val="12"/>
        <color theme="1"/>
        <rFont val="Calibri"/>
        <family val="2"/>
      </rPr>
      <t xml:space="preserve">
SLCP Assessment Step 2 - DATA VERIFICATION         
The scope of the verification process is based on a sampling methodology explained within the Verification Protocol. Sampling can occur of the entire facility scope, as reported in the self-assessment (based on the facility name in the Gateway Facility Profile, and facility address associated with that Gateway Facility Profile). </t>
    </r>
    <r>
      <rPr>
        <b/>
        <sz val="12"/>
        <color theme="1"/>
        <rFont val="Calibri"/>
        <family val="2"/>
      </rPr>
      <t xml:space="preserve">The verification timeframe for documentation and records review matches the self/joint-assessment timeframe, as the goal of the verification is to assess the accuracy and completeness of the facility self/joint-assessment. </t>
    </r>
    <r>
      <rPr>
        <sz val="12"/>
        <color theme="1"/>
        <rFont val="Calibri"/>
        <family val="2"/>
      </rPr>
      <t xml:space="preserve">Some questions that are mainly based on visual verification or interviews, e.g., questions in the Health and Safety section around fire safety equipment, will be assessed at point in time of verification. The point in time verification will be compared to the self/joint-assessment response to assess accuracy. If there is a difference, the determination will be Inaccurate. 
For more information, the Verification Protocol can be found here: https://slcp.zendesk.com/hc/en-us/articles/360013050413-Verification-Protocol
</t>
    </r>
    <r>
      <rPr>
        <b/>
        <sz val="12"/>
        <color theme="1"/>
        <rFont val="Calibri"/>
        <family val="2"/>
      </rPr>
      <t xml:space="preserve">Note: </t>
    </r>
    <r>
      <rPr>
        <sz val="12"/>
        <color theme="1"/>
        <rFont val="Calibri"/>
        <family val="2"/>
      </rPr>
      <t xml:space="preserve">Because the verification timeframe matches the self/joint-assessment timeframe, SLCP wants to ensure that the verification of the facility data occurs within a tight timeframe. This helps create a verified assessment report with still recent data. </t>
    </r>
    <r>
      <rPr>
        <b/>
        <sz val="12"/>
        <color theme="1"/>
        <rFont val="Calibri"/>
        <family val="2"/>
      </rPr>
      <t xml:space="preserve">The onsite verification must happen within 2 months of completion of the self/joint-assessment. </t>
    </r>
    <r>
      <rPr>
        <sz val="12"/>
        <color theme="1"/>
        <rFont val="Calibri"/>
        <family val="2"/>
      </rPr>
      <t xml:space="preserve">This means that the verification cannot happen more than 2 months after the date entered in question FP-BAS-26 Date of self/ or joint-assessment submission (YYYY-MM-DD). </t>
    </r>
  </si>
  <si>
    <r>
      <t xml:space="preserve">Use of the term "worker" or "workers":
The term "worker" or "workers" is used throughout the Tool. </t>
    </r>
    <r>
      <rPr>
        <b/>
        <sz val="12"/>
        <rFont val="Calibri"/>
        <family val="2"/>
      </rPr>
      <t>"Workers" are persons working on/with the facility's product or directly involved in the operations of the facility.</t>
    </r>
    <r>
      <rPr>
        <sz val="12"/>
        <rFont val="Calibri"/>
        <family val="2"/>
      </rPr>
      <t xml:space="preserve">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t>
    </r>
  </si>
  <si>
    <t>How to Fill out this Tool</t>
  </si>
  <si>
    <r>
      <rPr>
        <b/>
        <sz val="12"/>
        <rFont val="Calibri"/>
        <family val="2"/>
      </rPr>
      <t xml:space="preserve">All facility (and Verifier) responses - unless otherwise noted - must be completed in </t>
    </r>
    <r>
      <rPr>
        <b/>
        <u/>
        <sz val="12"/>
        <rFont val="Calibri"/>
        <family val="2"/>
      </rPr>
      <t xml:space="preserve">ENGLISH LANGUAGE. </t>
    </r>
    <r>
      <rPr>
        <b/>
        <sz val="12"/>
        <rFont val="Calibri"/>
        <family val="2"/>
      </rPr>
      <t xml:space="preserve">
</t>
    </r>
    <r>
      <rPr>
        <sz val="12"/>
        <rFont val="Calibri"/>
        <family val="2"/>
      </rPr>
      <t xml:space="preserve">
</t>
    </r>
    <r>
      <rPr>
        <sz val="12"/>
        <color rgb="FFFF0000"/>
        <rFont val="Calibri"/>
        <family val="2"/>
      </rPr>
      <t xml:space="preserve">IMPORTANT: </t>
    </r>
    <r>
      <rPr>
        <sz val="12"/>
        <rFont val="Calibri"/>
        <family val="2"/>
      </rPr>
      <t xml:space="preserve">After you open the Data Collection and Enable Macros, you have to:
1) Choose your Step in the Facility Profile section Step Selection under question FP-STE-1: Please choose which tool "Step" your facility would like to complete: and
2) Complete </t>
    </r>
    <r>
      <rPr>
        <u/>
        <sz val="12"/>
        <rFont val="Calibri"/>
        <family val="2"/>
      </rPr>
      <t>all</t>
    </r>
    <r>
      <rPr>
        <sz val="12"/>
        <rFont val="Calibri"/>
        <family val="2"/>
      </rPr>
      <t xml:space="preserve"> of the Facility Profile 
The Step selection and answers in the Facility Profile determine the scope of your SLCP assessment. If you do not complete all questions in the Facility Profile, you will be required to complete them after upload to the Accredited Host platform, and you may have to answer more questions in one of the 9 other sections of the Tool. An example is the question about the presence of foreign migrant workers at your facility. If you have foreign migrant workers at your facility but you skip that question in the Facility Profile, you will not see the questions in Recruitment &amp; Hiring or Termination and other sections about foreign migrant worker employment conditions. You must answer all questions in the Facility Profile to see the entire scope of questions in all other sections that apply to your facility operations. 
Note: If you choose Step 2 or Step 3 and fill in your responses in the offline Tool and then go back to Step 1, the data you entered for Step 2 or Step 3 specific questions that are not in scope of Step 1 will be deleted. Same goes for if you choose Step 3 and go back to Step 2 instead. Be sure to make the right selection from the start so you avoid loss of data. </t>
    </r>
  </si>
  <si>
    <t>For each question, the respondent should:</t>
  </si>
  <si>
    <r>
      <t>1)</t>
    </r>
    <r>
      <rPr>
        <sz val="12"/>
        <rFont val="Calibri"/>
        <family val="2"/>
      </rPr>
      <t xml:space="preserve"> Read the "Sub-section", the "Category", the "Question" and the "More Info" comment box (if applicable) before proceeding to answer that question. </t>
    </r>
  </si>
  <si>
    <r>
      <t xml:space="preserve">2) </t>
    </r>
    <r>
      <rPr>
        <sz val="12"/>
        <rFont val="Calibri"/>
        <family val="2"/>
      </rPr>
      <t xml:space="preserve">Type an answer or select the most appropriate answer in the dropdown box under "Facility Response", highlighted in </t>
    </r>
    <r>
      <rPr>
        <b/>
        <sz val="12"/>
        <color theme="1" tint="0.34998626667073579"/>
        <rFont val="Calibri"/>
        <family val="2"/>
      </rPr>
      <t>DARK GREY</t>
    </r>
    <r>
      <rPr>
        <sz val="12"/>
        <rFont val="Calibri"/>
        <family val="2"/>
      </rPr>
      <t xml:space="preserve">. </t>
    </r>
  </si>
  <si>
    <t>Facility has not responded to the question yet</t>
  </si>
  <si>
    <t>This is my response</t>
  </si>
  <si>
    <t>Facility has provided a response to the question</t>
  </si>
  <si>
    <r>
      <t xml:space="preserve">After an answer is selected, the Facility Response field will turn from </t>
    </r>
    <r>
      <rPr>
        <b/>
        <sz val="12"/>
        <color theme="1" tint="0.499984740745262"/>
        <rFont val="Calibri"/>
        <family val="2"/>
      </rPr>
      <t xml:space="preserve">DARK GREY </t>
    </r>
    <r>
      <rPr>
        <sz val="12"/>
        <rFont val="Calibri"/>
        <family val="2"/>
      </rPr>
      <t xml:space="preserve">to </t>
    </r>
    <r>
      <rPr>
        <b/>
        <sz val="12"/>
        <color theme="2" tint="-9.9978637043366805E-2"/>
        <rFont val="Calibri"/>
        <family val="2"/>
      </rPr>
      <t>LIGHT GREY</t>
    </r>
    <r>
      <rPr>
        <sz val="12"/>
        <rFont val="Calibri"/>
        <family val="2"/>
      </rPr>
      <t xml:space="preserve"> to indicate an answer has been provided. Some responses come in the form of "Select all that Apply" checklists. For these responses, the respondent must choose at least one checklist option to indicate that a response has been provided. Check if that one checklist option is the only option that applies before moving on to the next question.</t>
    </r>
  </si>
  <si>
    <r>
      <t xml:space="preserve">3) </t>
    </r>
    <r>
      <rPr>
        <sz val="12"/>
        <rFont val="Calibri"/>
        <family val="2"/>
      </rPr>
      <t xml:space="preserve">Pay attention to new questions that may appear due to your facility response. Depending on the "Facility Response" selection, the </t>
    </r>
    <r>
      <rPr>
        <b/>
        <sz val="12"/>
        <rFont val="Calibri"/>
        <family val="2"/>
      </rPr>
      <t>answer may prompt a conditional question not visible before that now applies to the scope of the assessment</t>
    </r>
    <r>
      <rPr>
        <sz val="12"/>
        <rFont val="Calibri"/>
        <family val="2"/>
      </rPr>
      <t xml:space="preserve">. 
Note: In the offline Tool, if you change the answer of the main question so that the conditional questions are retracted and no longer apply, the data you already entered for those conditionals will be deleted. Be sure to make the right selection from the start so you avoid loss of data. </t>
    </r>
    <r>
      <rPr>
        <b/>
        <sz val="12"/>
        <rFont val="Calibri"/>
        <family val="2"/>
      </rPr>
      <t xml:space="preserve">								</t>
    </r>
  </si>
  <si>
    <r>
      <t xml:space="preserve">4) </t>
    </r>
    <r>
      <rPr>
        <sz val="12"/>
        <rFont val="Calibri"/>
        <family val="2"/>
      </rPr>
      <t xml:space="preserve">Make use of the </t>
    </r>
    <r>
      <rPr>
        <b/>
        <sz val="12"/>
        <rFont val="Calibri"/>
        <family val="2"/>
      </rPr>
      <t>Facility Comments question at the end of each Tool section</t>
    </r>
    <r>
      <rPr>
        <sz val="12"/>
        <rFont val="Calibri"/>
        <family val="2"/>
      </rPr>
      <t xml:space="preserve">. At the end of each section, there is an area for you to provide comments to the Verifier and SLCP (for Tool improvement purposes) about concerns or difficulties you had in answering a question. If you had difficulties applying a specific question to your facility circumstances or if a question did not provide the answer choice for you, please make note of this and indicate the specific question number and the details of your concern. Leave this facility comments question blank if you did not have any difficulties with answering the questions in that section and you do not have any concerns about the questions in that section. </t>
    </r>
    <r>
      <rPr>
        <b/>
        <sz val="12"/>
        <rFont val="Calibri"/>
        <family val="2"/>
      </rPr>
      <t xml:space="preserve">	</t>
    </r>
  </si>
  <si>
    <r>
      <t xml:space="preserve">5) </t>
    </r>
    <r>
      <rPr>
        <sz val="12"/>
        <rFont val="Calibri"/>
        <family val="2"/>
      </rPr>
      <t xml:space="preserve">Keep answers to the </t>
    </r>
    <r>
      <rPr>
        <b/>
        <sz val="12"/>
        <rFont val="Calibri"/>
        <family val="2"/>
      </rPr>
      <t>1000 characters limit</t>
    </r>
    <r>
      <rPr>
        <sz val="12"/>
        <rFont val="Calibri"/>
        <family val="2"/>
      </rPr>
      <t xml:space="preserve">. Remember to use English language only (unless prompted otherwise within the question). </t>
    </r>
  </si>
  <si>
    <r>
      <rPr>
        <b/>
        <sz val="12"/>
        <rFont val="Calibri"/>
        <family val="2"/>
      </rPr>
      <t xml:space="preserve">Helpful tips: </t>
    </r>
    <r>
      <rPr>
        <sz val="12"/>
        <rFont val="Calibri"/>
        <family val="2"/>
      </rPr>
      <t xml:space="preserve">
CARRIAGE RETURN (meaning, to create a new line of text in a cell):  When entering text in a facility response field that requires a text answer from you, you may need to enter a carriage return to start a new row of text. Simply press ALT+Enter (for Mac users, OPTION+ENTER).
If you have entered a long response and you cannot see all your response text in the sheet, you can easily widen the row manually to show all of your text. </t>
    </r>
    <r>
      <rPr>
        <b/>
        <i/>
        <sz val="12"/>
        <rFont val="Calibri"/>
        <family val="2"/>
      </rPr>
      <t xml:space="preserve">	</t>
    </r>
  </si>
  <si>
    <t xml:space="preserve">Save Answers and Upload to Accredited Host for Verification to Proceed								</t>
  </si>
  <si>
    <r>
      <t xml:space="preserve">Save often. You can save and rename your document freely on your computer. Saving the document pushes the facility response data to a hidden tab that can be read and absorbed by the Accredited Host system when you upload your completed self-assessment on to their site. 
</t>
    </r>
    <r>
      <rPr>
        <b/>
        <sz val="12"/>
        <rFont val="Calibri"/>
        <family val="2"/>
      </rPr>
      <t>Remember, the self-assessment has to be uploaded to an Accredited Host site to proceed to the next step of verification.</t>
    </r>
    <r>
      <rPr>
        <sz val="12"/>
        <rFont val="Calibri"/>
        <family val="2"/>
      </rPr>
      <t xml:space="preserve"> Follow the Accredited Host specific instructions to upload the Tool to the online platform.</t>
    </r>
  </si>
  <si>
    <t>Version:</t>
  </si>
  <si>
    <t>IMPORTANT NOTES REGARDING THIS DOCUMENT</t>
  </si>
  <si>
    <r>
      <t xml:space="preserve">This Excel document represents the functional "OFFLINE" SLCP Data Collection Tool. 
This document can be used by facilities as an offline method of self or joint-assessment OR for reviewing self-assessment or verification information completed via an active Accredited Host. 
If the respondent chooses to complete their self or joint-assessment via the "OFFLINE" SLCP Data Collection Tool, they are required to </t>
    </r>
    <r>
      <rPr>
        <b/>
        <sz val="12"/>
        <color theme="1"/>
        <rFont val="Calibri"/>
        <family val="2"/>
      </rPr>
      <t>upload the Tool to an Accredited Host on the Accredited Host website</t>
    </r>
    <r>
      <rPr>
        <sz val="12"/>
        <color theme="1"/>
        <rFont val="Calibri"/>
        <family val="2"/>
      </rPr>
      <t xml:space="preserve"> to run data quality checks on the self or joint-assessment and start the verification process.</t>
    </r>
  </si>
  <si>
    <r>
      <t xml:space="preserve">Excel Information: </t>
    </r>
    <r>
      <rPr>
        <sz val="12"/>
        <color theme="1"/>
        <rFont val="Calibri"/>
        <family val="2"/>
      </rPr>
      <t xml:space="preserve">This is a Macros-enabled document. You MUST have Macros enabled for the content to show up correctly. 
Due to the complex nature of the macros included, please </t>
    </r>
    <r>
      <rPr>
        <b/>
        <sz val="12"/>
        <color theme="1"/>
        <rFont val="Calibri"/>
        <family val="2"/>
      </rPr>
      <t>only keep ONE Excel workbook open at a time</t>
    </r>
    <r>
      <rPr>
        <sz val="12"/>
        <color theme="1"/>
        <rFont val="Calibri"/>
        <family val="2"/>
      </rPr>
      <t>. Opening multiple workbooks may cause user issues.
Version Compatibility:</t>
    </r>
    <r>
      <rPr>
        <i/>
        <sz val="12"/>
        <color theme="1"/>
        <rFont val="Calibri"/>
        <family val="2"/>
      </rPr>
      <t xml:space="preserve"> </t>
    </r>
    <r>
      <rPr>
        <sz val="12"/>
        <color theme="1"/>
        <rFont val="Calibri"/>
        <family val="2"/>
      </rPr>
      <t xml:space="preserve">SLCP recommends that PC users have at least Excel 2016 and Mac users have Excel 2016 licenses.
According to Microsoft, you </t>
    </r>
    <r>
      <rPr>
        <b/>
        <sz val="12"/>
        <color theme="1"/>
        <rFont val="Calibri"/>
        <family val="2"/>
      </rPr>
      <t>must either click on ENABLE MACROS once prompted at opening of the file OR you must unblock Macros by doing the following</t>
    </r>
    <r>
      <rPr>
        <sz val="12"/>
        <color theme="1"/>
        <rFont val="Calibri"/>
        <family val="2"/>
      </rPr>
      <t xml:space="preserve">:
1. Save the file to a local hard drive or cloud share like OneDrive.
2. Open Windows File Explorer and go to the folder where you saved the file.
3. Right-click the file and choose Properties from the context menu.
4. At the bottom of the General tab select the Unblock checkbox and select OK.
</t>
    </r>
  </si>
  <si>
    <t>Access to SLCP Support and Frequently Asked Questions (FAQs)</t>
  </si>
  <si>
    <r>
      <t xml:space="preserve">If you require support, the </t>
    </r>
    <r>
      <rPr>
        <b/>
        <sz val="12"/>
        <color rgb="FF000000"/>
        <rFont val="Calibri"/>
        <family val="2"/>
      </rPr>
      <t xml:space="preserve">answer to most questions can be found on our Helpdesk: https://slcp.zendesk.com/hc/en-us </t>
    </r>
    <r>
      <rPr>
        <sz val="12"/>
        <color rgb="FF000000"/>
        <rFont val="Calibri"/>
        <family val="2"/>
      </rPr>
      <t xml:space="preserve">
Browse the FAQ and resources available or submit a request to our support team: https://slcp.zendesk.com/hc/en-us/requests/new </t>
    </r>
  </si>
  <si>
    <t>Overview of Program</t>
  </si>
  <si>
    <r>
      <t xml:space="preserve">What do we want to achieve?
</t>
    </r>
    <r>
      <rPr>
        <sz val="12"/>
        <color rgb="FF000000"/>
        <rFont val="Calibri"/>
        <family val="2"/>
      </rPr>
      <t xml:space="preserve">We believe that we can improve working conditions by joining forces: one single assessment for all, more resources and improvements for everyone. That is why we have created a Converged Assessment Framework that supports stakeholders’ efforts to improve working conditions in global supply chains.
This program will help the industry to:
• Eliminate audit fatigue: avoid duplication and reduce the number of social &amp; labor audits, by replacing current proprietary assessment tools
• Increase the opportunity for greater comparability of social &amp; labor data
• Redeploy resources to improvement actions
</t>
    </r>
    <r>
      <rPr>
        <b/>
        <sz val="12"/>
        <color rgb="FF000000"/>
        <rFont val="Calibri"/>
        <family val="2"/>
      </rPr>
      <t xml:space="preserve">
www.slconvergence.org</t>
    </r>
  </si>
  <si>
    <r>
      <rPr>
        <b/>
        <sz val="12"/>
        <color theme="1"/>
        <rFont val="Calibri"/>
        <family val="2"/>
      </rPr>
      <t>The Converged Assessment Framework (CAF) consists of three elements:</t>
    </r>
    <r>
      <rPr>
        <sz val="12"/>
        <color theme="1"/>
        <rFont val="Calibri"/>
        <family val="2"/>
      </rPr>
      <t xml:space="preserve">
1) Data Collection Tool (including the Worker Engagement (WE) Question Set)
2) Verification Protocol (PDF)
3) Guidance (PDF)
Data Collection Tool (available in Excel for onsite verifications only and on the AH platform for onsite, onsite+virtual and full virtual verifications)
The ‘Questionnaire’ used to gather data on social and labor conditions in a facility. Contains all the assessment questions that a facility must answer through a self/joint-assessment and that will be verified by an SLCP approved Verifier. Can be filled in online on an Accredited Host platform or offline through an Excel file downloadable from an Accredited Host.
For a facility, only the self/joint-assessment part of the Data Collection Tool is visible. For the Verifier, after downloading from an Accredited Host, the Data Collection Tool includes the self-/joint-assessment data from the specific facility the Verifier was assigned to, and the blank verification fields for completion by the Verifier. The Verifier version of the Data Collection Tool also includes a Verification Summary that the Verifier generates.
Verification Protocol (PDF)
Document that contains the procedures, rules and process requirements for conducting an SLCP verification.
Guidance (PDF)
Two separate documents, one for the Verifier and one for the Facility. The Verifier Guidance helps Verifiers complete the verified assessment report by giving guidance on how to verify a facility’s answers and complete all required verification data fields in the Data Collection Tool. The Facility Guidance is a step-by-step guidance to teach facilities how to start and complete the SLCP assessment process.
The Data Collection Tool is available in multiple languages. However, the answers in the Data Collection Tool must always be given in English.
</t>
    </r>
    <r>
      <rPr>
        <b/>
        <sz val="12"/>
        <color theme="1"/>
        <rFont val="Calibri"/>
        <family val="2"/>
      </rPr>
      <t xml:space="preserve">Find the CAF documents here: https://slcp.zendesk.com/hc/en-us/sections/360005179434-Converged-Assessment-Framework-CAF- </t>
    </r>
  </si>
  <si>
    <t>Intended Use of This Data Collection Tool</t>
  </si>
  <si>
    <t>This SLCP Tool is based on international labor standards, national labor laws, and social and labor aspects commonly addressed in social industry and certification standards. The Tool is also “standard agnostic” with regard to brand and industry codes of conduct, allowing SLCP verified assessment data to inform benchmarks of different social and labor initiatives.
Elements of a traditional audit program considered out of scope of the SLCP Tool:
• Conformance with company standards, codes of conduct, or scoring systems
• Recommendation and timeframe for a corrective action process</t>
  </si>
  <si>
    <t>SLCP 3-step Assessment Process</t>
  </si>
  <si>
    <r>
      <rPr>
        <b/>
        <sz val="12"/>
        <color rgb="FF000000"/>
        <rFont val="Calibri"/>
        <family val="2"/>
      </rPr>
      <t xml:space="preserve">STEP 1: DATA COLLECTION
</t>
    </r>
    <r>
      <rPr>
        <sz val="12"/>
        <color rgb="FF000000"/>
        <rFont val="Calibri"/>
        <family val="2"/>
      </rPr>
      <t xml:space="preserve">Collection can be done by either self-assessment (facility only) or a joint-assessment (facility + external assistance)
</t>
    </r>
    <r>
      <rPr>
        <b/>
        <sz val="12"/>
        <color rgb="FF000000"/>
        <rFont val="Calibri"/>
        <family val="2"/>
      </rPr>
      <t xml:space="preserve">
STEP 2: DATA VERIFICATION
</t>
    </r>
    <r>
      <rPr>
        <sz val="12"/>
        <color rgb="FF000000"/>
        <rFont val="Calibri"/>
        <family val="2"/>
      </rPr>
      <t xml:space="preserve">The SLCP approved Verifier checks the correctness and completeness of the data gathered through the self/joint- assessment. The Verifier will confirm or amend the original data, resulting in a verified data set.
The Verification Oversight Organization (VOO) manages the Verifier selection process and performs quality checks.
</t>
    </r>
    <r>
      <rPr>
        <b/>
        <sz val="12"/>
        <color rgb="FF000000"/>
        <rFont val="Calibri"/>
        <family val="2"/>
      </rPr>
      <t xml:space="preserve">
STEP 3: DATA SHARING
</t>
    </r>
    <r>
      <rPr>
        <sz val="12"/>
        <color rgb="FF000000"/>
        <rFont val="Calibri"/>
        <family val="2"/>
      </rPr>
      <t xml:space="preserve">The verified data set is shared through the Gateway and Accredited Hosts.
</t>
    </r>
    <r>
      <rPr>
        <b/>
        <sz val="12"/>
        <color rgb="FF000000"/>
        <rFont val="Calibri"/>
        <family val="2"/>
      </rPr>
      <t>For detailed information on how to complete the SLCP assessment process go here: https://slcp.zendesk.com/hc/en-us/articles/360015188993-Step-by-step-guidance-How-do-I-start-and-complete-the-SLCP-assessment-process-</t>
    </r>
    <r>
      <rPr>
        <sz val="12"/>
        <color rgb="FF000000"/>
        <rFont val="Calibri"/>
        <family val="2"/>
      </rPr>
      <t xml:space="preserve">
Also reference the Facility Guidance to better understand how to start and complete the SLCP assessment process: https://slcp.zendesk.com/hc/en-us/articles/360023572013</t>
    </r>
  </si>
  <si>
    <t>Terms of Use</t>
  </si>
  <si>
    <r>
      <rPr>
        <b/>
        <sz val="12"/>
        <color rgb="FF000000"/>
        <rFont val="Calibri"/>
        <family val="2"/>
      </rPr>
      <t xml:space="preserve">The most up to date License Agreement and Terms of Use for the SLCP Converged Assessment Framework (CAF) can be found here: https://slcp.zendesk.com/hc/en-us/articles/360013057734
</t>
    </r>
    <r>
      <rPr>
        <sz val="12"/>
        <color rgb="FF000000"/>
        <rFont val="Calibri"/>
        <family val="2"/>
      </rPr>
      <t xml:space="preserve">The License Agreement and Terms of Use may be updated, please go to the link to always find the most up-to-date License Agreement and Terms of Use. 
</t>
    </r>
  </si>
  <si>
    <t>&lt;LOAD&gt;</t>
  </si>
  <si>
    <t xml:space="preserve">FACILITY PROFILE - Step Selection - </t>
  </si>
  <si>
    <t>ALL QUESTIONS VISIBLE - ENTIRE SCOPE OF SLCP TOOL</t>
  </si>
  <si>
    <t xml:space="preserve">
STEP 3 SCOPE AND ALL CONDITIONAL QUESTIONS UNHIDDEN</t>
  </si>
  <si>
    <t>FOR INFORMATION PURPOSES ONLY</t>
  </si>
  <si>
    <t xml:space="preserve">ASSESSMENT. GO TO ACCREDITED HOST SITE. </t>
  </si>
  <si>
    <t xml:space="preserve">DO NOT USE TO START  </t>
  </si>
  <si>
    <t>SELF-ASSESSMENT. GO TO</t>
  </si>
  <si>
    <t>ACCREDITED HOST SITE TO START!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</si>
</sst>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6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vertAlign val="superscript"/>
      <sz val="11"/>
      <name val="Calibri"/>
      <family val="2"/>
      <scheme val="minor"/>
    </font>
    <font>
      <sz val="11"/>
      <color rgb="FF000000"/>
      <name val="Calibri"/>
      <family val="2"/>
      <scheme val="minor"/>
    </font>
    <font>
      <strike/>
      <sz val="11"/>
      <color theme="1"/>
      <name val="Calibri"/>
      <family val="2"/>
      <scheme val="minor"/>
    </font>
    <font>
      <sz val="12"/>
      <color rgb="FF000000"/>
      <name val="Calibri"/>
      <family val="2"/>
    </font>
    <font>
      <sz val="11"/>
      <color theme="1"/>
      <name val="Calibri (Body)"/>
    </font>
    <font>
      <sz val="11"/>
      <color rgb="FFFF0000"/>
      <name val="Calibri (Body)"/>
    </font>
    <font>
      <sz val="11"/>
      <color theme="1"/>
      <name val="Calibri"/>
      <family val="2"/>
    </font>
    <font>
      <sz val="11"/>
      <color rgb="FF000000"/>
      <name val="Calibri"/>
      <family val="2"/>
    </font>
    <font>
      <b/>
      <i/>
      <sz val="11"/>
      <color theme="4"/>
      <name val="Calibri"/>
      <family val="2"/>
      <scheme val="minor"/>
    </font>
    <font>
      <sz val="12"/>
      <color theme="1"/>
      <name val="Calibri"/>
      <family val="2"/>
      <scheme val="minor"/>
    </font>
    <font>
      <u/>
      <sz val="11"/>
      <color theme="10"/>
      <name val="Calibri"/>
      <family val="2"/>
      <scheme val="minor"/>
    </font>
    <font>
      <b/>
      <u/>
      <sz val="15"/>
      <color theme="0"/>
      <name val="Calibri"/>
      <family val="2"/>
      <scheme val="minor"/>
    </font>
    <font>
      <b/>
      <u/>
      <sz val="15"/>
      <name val="Calibri"/>
      <family val="2"/>
      <scheme val="minor"/>
    </font>
    <font>
      <sz val="12"/>
      <color theme="1"/>
      <name val="Calibri"/>
      <family val="2"/>
    </font>
    <font>
      <sz val="12"/>
      <name val="Calibri"/>
      <family val="2"/>
    </font>
    <font>
      <b/>
      <sz val="16"/>
      <color theme="0"/>
      <name val="Calibri"/>
      <family val="2"/>
    </font>
    <font>
      <b/>
      <sz val="18"/>
      <color theme="0"/>
      <name val="Calibri"/>
      <family val="2"/>
    </font>
    <font>
      <b/>
      <sz val="12"/>
      <color theme="0"/>
      <name val="Calibri"/>
      <family val="2"/>
    </font>
    <font>
      <sz val="12"/>
      <color theme="0"/>
      <name val="Calibri"/>
      <family val="2"/>
    </font>
    <font>
      <u/>
      <sz val="14"/>
      <color theme="0"/>
      <name val="Calibri"/>
      <family val="2"/>
      <scheme val="minor"/>
    </font>
    <font>
      <b/>
      <sz val="11"/>
      <name val="Calibri"/>
      <family val="2"/>
    </font>
    <font>
      <b/>
      <sz val="11"/>
      <color rgb="FF000000"/>
      <name val="Calibri"/>
      <family val="2"/>
    </font>
    <font>
      <b/>
      <sz val="11"/>
      <color rgb="FFFFFFFF"/>
      <name val="Calibri"/>
      <family val="2"/>
    </font>
    <font>
      <b/>
      <sz val="11"/>
      <color theme="0"/>
      <name val="Calibri"/>
      <family val="2"/>
    </font>
    <font>
      <sz val="11"/>
      <color rgb="FFFFFFFF"/>
      <name val="Calibri"/>
      <family val="2"/>
      <scheme val="minor"/>
    </font>
    <font>
      <b/>
      <u/>
      <sz val="16"/>
      <color rgb="FFFFFFFF"/>
      <name val="Calibri"/>
      <family val="2"/>
      <scheme val="minor"/>
    </font>
    <font>
      <b/>
      <u/>
      <sz val="15"/>
      <color rgb="FFFFFFFF"/>
      <name val="Calibri"/>
      <family val="2"/>
      <scheme val="minor"/>
    </font>
    <font>
      <u/>
      <sz val="18"/>
      <color rgb="FFFFFFFF"/>
      <name val="Calibri"/>
      <family val="2"/>
      <scheme val="minor"/>
    </font>
    <font>
      <b/>
      <sz val="11"/>
      <color rgb="FFFFFFFF"/>
      <name val="Calibri"/>
      <family val="2"/>
      <scheme val="minor"/>
    </font>
    <font>
      <b/>
      <sz val="16"/>
      <color rgb="FFFFFFFF"/>
      <name val="Calibri"/>
      <family val="2"/>
      <scheme val="minor"/>
    </font>
    <font>
      <b/>
      <sz val="16"/>
      <color rgb="FFFF0000"/>
      <name val="Calibri"/>
      <family val="2"/>
      <scheme val="minor"/>
    </font>
    <font>
      <sz val="11"/>
      <color theme="4" tint="0.59999389629810485"/>
      <name val="Calibri"/>
      <family val="2"/>
      <scheme val="minor"/>
    </font>
    <font>
      <b/>
      <sz val="11"/>
      <color rgb="FF000000"/>
      <name val="Calibri"/>
      <family val="2"/>
      <scheme val="minor"/>
    </font>
    <font>
      <sz val="16"/>
      <color theme="1"/>
      <name val="Calibri"/>
      <family val="2"/>
      <scheme val="minor"/>
    </font>
    <font>
      <b/>
      <sz val="16"/>
      <color theme="1"/>
      <name val="Calibri"/>
      <family val="2"/>
      <scheme val="minor"/>
    </font>
    <font>
      <u/>
      <sz val="11"/>
      <color rgb="FF538DD5"/>
      <name val="Calibri"/>
      <family val="2"/>
      <scheme val="minor"/>
    </font>
    <font>
      <sz val="12"/>
      <color indexed="81"/>
      <name val="Tahoma"/>
      <family val="2"/>
    </font>
    <font>
      <b/>
      <u/>
      <sz val="11"/>
      <color rgb="FF000000"/>
      <name val="Calibri"/>
      <family val="2"/>
      <scheme val="minor"/>
    </font>
    <font>
      <b/>
      <u/>
      <sz val="11"/>
      <color rgb="FF538DD5"/>
      <name val="Calibri"/>
      <family val="2"/>
      <scheme val="minor"/>
    </font>
    <font>
      <b/>
      <sz val="14"/>
      <color rgb="FFE5B8B7"/>
      <name val="Calibri"/>
      <family val="2"/>
      <scheme val="minor"/>
    </font>
    <font>
      <b/>
      <sz val="12"/>
      <color rgb="FFFF0000"/>
      <name val="Calibri"/>
      <family val="2"/>
    </font>
    <font>
      <b/>
      <sz val="14"/>
      <color rgb="FF000000"/>
      <name val="Calibri"/>
      <family val="2"/>
    </font>
    <font>
      <b/>
      <sz val="12"/>
      <color rgb="FF000000"/>
      <name val="Calibri"/>
      <family val="2"/>
    </font>
    <font>
      <sz val="12"/>
      <color rgb="FFFF0000"/>
      <name val="Calibri"/>
      <family val="2"/>
    </font>
    <font>
      <b/>
      <i/>
      <sz val="10"/>
      <color theme="1"/>
      <name val="Calibri"/>
      <family val="2"/>
    </font>
    <font>
      <b/>
      <sz val="11"/>
      <color theme="1"/>
      <name val="Calibri"/>
      <family val="2"/>
    </font>
    <font>
      <b/>
      <sz val="12"/>
      <color theme="1"/>
      <name val="Calibri"/>
      <family val="2"/>
    </font>
    <font>
      <i/>
      <sz val="12"/>
      <color theme="1"/>
      <name val="Calibri"/>
      <family val="2"/>
    </font>
    <font>
      <b/>
      <sz val="12"/>
      <name val="Calibri"/>
      <family val="2"/>
    </font>
    <font>
      <b/>
      <u/>
      <sz val="12"/>
      <name val="Calibri"/>
      <family val="2"/>
    </font>
    <font>
      <u/>
      <sz val="12"/>
      <name val="Calibri"/>
      <family val="2"/>
    </font>
    <font>
      <b/>
      <sz val="12"/>
      <color theme="1" tint="0.34998626667073579"/>
      <name val="Calibri"/>
      <family val="2"/>
    </font>
    <font>
      <b/>
      <sz val="12"/>
      <color theme="1" tint="0.499984740745262"/>
      <name val="Calibri"/>
      <family val="2"/>
    </font>
    <font>
      <b/>
      <sz val="12"/>
      <color theme="2" tint="-9.9978637043366805E-2"/>
      <name val="Calibri"/>
      <family val="2"/>
    </font>
    <font>
      <b/>
      <i/>
      <sz val="12"/>
      <name val="Calibri"/>
      <family val="2"/>
    </font>
    <font>
      <b/>
      <i/>
      <sz val="12"/>
      <color theme="0"/>
      <name val="Calibri"/>
      <family val="2"/>
    </font>
    <font>
      <b/>
      <sz val="14"/>
      <color rgb="FFFF0000"/>
      <name val="Calibri"/>
      <family val="2"/>
      <scheme val="minor"/>
    </font>
    <font>
      <b/>
      <sz val="11"/>
      <color rgb="FFFF0000"/>
      <name val="Calibri"/>
      <family val="2"/>
      <scheme val="minor"/>
    </font>
  </fonts>
  <fills count="23">
    <fill>
      <patternFill patternType="none"/>
    </fill>
    <fill>
      <patternFill patternType="gray125"/>
    </fill>
    <fill>
      <patternFill patternType="solid">
        <fgColor rgb="FFFF0000"/>
        <bgColor indexed="64"/>
      </patternFill>
    </fill>
    <fill>
      <patternFill patternType="solid">
        <fgColor rgb="FF404040"/>
        <bgColor indexed="64"/>
      </patternFill>
    </fill>
    <fill>
      <patternFill patternType="solid">
        <fgColor theme="1" tint="0.249977111117893"/>
        <bgColor indexed="64"/>
      </patternFill>
    </fill>
    <fill>
      <patternFill patternType="solid">
        <fgColor theme="1"/>
        <bgColor indexed="64"/>
      </patternFill>
    </fill>
    <fill>
      <patternFill patternType="solid">
        <fgColor rgb="FF595959"/>
        <bgColor rgb="FF000000"/>
      </patternFill>
    </fill>
    <fill>
      <patternFill patternType="solid">
        <fgColor rgb="FF366092"/>
        <bgColor rgb="FF000000"/>
      </patternFill>
    </fill>
    <fill>
      <patternFill patternType="solid">
        <fgColor rgb="FFFFFFFF"/>
        <bgColor indexed="64"/>
      </patternFill>
    </fill>
    <fill>
      <patternFill patternType="solid">
        <fgColor rgb="FFF2F2F2"/>
        <bgColor indexed="64"/>
      </patternFill>
    </fill>
    <fill>
      <patternFill patternType="solid">
        <fgColor rgb="FF595959"/>
        <bgColor indexed="64"/>
      </patternFill>
    </fill>
    <fill>
      <patternFill patternType="solid">
        <fgColor rgb="FFE5B8B7"/>
        <bgColor indexed="64"/>
      </patternFill>
    </fill>
    <fill>
      <patternFill patternType="solid">
        <fgColor rgb="FFE5B8B7"/>
        <bgColor rgb="FFDA9694"/>
      </patternFill>
    </fill>
    <fill>
      <patternFill patternType="solid">
        <fgColor rgb="FFD9D9D9"/>
        <bgColor rgb="FF000000"/>
      </patternFill>
    </fill>
    <fill>
      <patternFill patternType="solid">
        <fgColor theme="0"/>
        <bgColor indexed="64"/>
      </patternFill>
    </fill>
    <fill>
      <patternFill patternType="solid">
        <fgColor rgb="FFE6B8B7"/>
        <bgColor rgb="FFDA9694"/>
      </patternFill>
    </fill>
    <fill>
      <patternFill patternType="solid">
        <fgColor rgb="FFFFFFFF"/>
        <bgColor rgb="FF000000"/>
      </patternFill>
    </fill>
    <fill>
      <patternFill patternType="solid">
        <fgColor theme="1" tint="0.34998626667073579"/>
        <bgColor rgb="FF000000"/>
      </patternFill>
    </fill>
    <fill>
      <patternFill patternType="solid">
        <fgColor theme="0" tint="-0.249977111117893"/>
        <bgColor rgb="FF000000"/>
      </patternFill>
    </fill>
    <fill>
      <patternFill patternType="solid">
        <fgColor rgb="FF8E8E8E"/>
        <bgColor indexed="64"/>
      </patternFill>
    </fill>
    <fill>
      <patternFill patternType="solid">
        <fgColor rgb="FFE5B8B7"/>
        <bgColor rgb="FFE5B8B7"/>
      </patternFill>
    </fill>
    <fill>
      <patternFill patternType="solid">
        <fgColor theme="0" tint="-0.249977111117893"/>
        <bgColor indexed="64"/>
      </patternFill>
    </fill>
    <fill>
      <patternFill patternType="solid">
        <fgColor rgb="FFFFFF00"/>
        <bgColor indexed="64"/>
      </patternFill>
    </fill>
  </fills>
  <borders count="22">
    <border>
      <left/>
      <right/>
      <top/>
      <bottom/>
      <diagonal/>
    </border>
    <border>
      <left/>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right/>
      <top/>
      <bottom style="thick">
        <color theme="0"/>
      </bottom>
      <diagonal/>
    </border>
    <border>
      <left/>
      <right/>
      <top style="thick">
        <color theme="0"/>
      </top>
      <bottom/>
      <diagonal/>
    </border>
    <border>
      <left/>
      <right/>
      <top style="thick">
        <color theme="0"/>
      </top>
      <bottom style="thick">
        <color theme="0"/>
      </bottom>
      <diagonal/>
    </border>
  </borders>
  <cellStyleXfs count="7">
    <xf numFmtId="0" fontId="0" fillId="0" borderId="0"/>
    <xf numFmtId="0" fontId="1" fillId="0" borderId="0"/>
    <xf numFmtId="0" fontId="8" fillId="0" borderId="0"/>
    <xf numFmtId="0" fontId="8" fillId="0" borderId="0"/>
    <xf numFmtId="0" fontId="14" fillId="0" borderId="0"/>
    <xf numFmtId="0" fontId="1" fillId="0" borderId="0"/>
    <xf numFmtId="0" fontId="15" fillId="0" borderId="0" applyNumberFormat="0" applyFill="0" applyBorder="0" applyAlignment="0" applyProtection="0"/>
  </cellStyleXfs>
  <cellXfs count="239">
    <xf numFmtId="0" fontId="0" fillId="0" borderId="0" xfId="0"/>
    <xf numFmtId="0" fontId="1" fillId="0" borderId="0" xfId="1" applyAlignment="1">
      <alignment horizontal="left" vertical="top"/>
    </xf>
    <xf numFmtId="0" fontId="1" fillId="0" borderId="0" xfId="1" applyAlignment="1">
      <alignment horizontal="left" vertical="top" wrapText="1"/>
    </xf>
    <xf numFmtId="0" fontId="1" fillId="2" borderId="0" xfId="1" applyFill="1" applyAlignment="1">
      <alignment horizontal="left" vertical="top"/>
    </xf>
    <xf numFmtId="0" fontId="0" fillId="2" borderId="0" xfId="1" applyFont="1" applyFill="1" applyAlignment="1">
      <alignment horizontal="left" vertical="top" wrapText="1"/>
    </xf>
    <xf numFmtId="0" fontId="0" fillId="2" borderId="0" xfId="1" applyFont="1" applyFill="1" applyAlignment="1">
      <alignment horizontal="left" vertical="top"/>
    </xf>
    <xf numFmtId="0" fontId="0" fillId="0" borderId="0" xfId="1" applyFont="1" applyAlignment="1">
      <alignment horizontal="left" vertical="top"/>
    </xf>
    <xf numFmtId="49" fontId="0" fillId="0" borderId="0" xfId="1" applyNumberFormat="1" applyFont="1" applyAlignment="1">
      <alignment horizontal="left" vertical="top" wrapText="1"/>
    </xf>
    <xf numFmtId="0" fontId="1" fillId="0" borderId="0" xfId="1" applyAlignment="1">
      <alignment vertical="top"/>
    </xf>
    <xf numFmtId="0" fontId="0" fillId="0" borderId="0" xfId="1" applyFont="1"/>
    <xf numFmtId="0" fontId="0" fillId="0" borderId="0" xfId="1" applyFont="1" applyAlignment="1">
      <alignment horizontal="left" vertical="top" wrapText="1"/>
    </xf>
    <xf numFmtId="0" fontId="1" fillId="0" borderId="0" xfId="0" applyFont="1" applyAlignment="1">
      <alignment horizontal="left" vertical="top" wrapText="1"/>
    </xf>
    <xf numFmtId="0" fontId="2" fillId="0" borderId="0" xfId="1" applyFont="1" applyAlignment="1">
      <alignment horizontal="left" vertical="top" wrapText="1"/>
    </xf>
    <xf numFmtId="0" fontId="0" fillId="0" borderId="0" xfId="0" applyAlignment="1">
      <alignment horizontal="left" vertical="top" wrapText="1"/>
    </xf>
    <xf numFmtId="0" fontId="6" fillId="0" borderId="0" xfId="1" applyFont="1" applyAlignment="1">
      <alignment horizontal="left" vertical="top"/>
    </xf>
    <xf numFmtId="49" fontId="1" fillId="0" borderId="0" xfId="1" applyNumberFormat="1" applyAlignment="1" applyProtection="1">
      <alignment horizontal="left" vertical="top" wrapText="1"/>
      <protection hidden="1"/>
    </xf>
    <xf numFmtId="0" fontId="6" fillId="0" borderId="0" xfId="0" applyFont="1" applyAlignment="1">
      <alignment horizontal="left" vertical="top"/>
    </xf>
    <xf numFmtId="0" fontId="4" fillId="0" borderId="0" xfId="1" applyFont="1" applyAlignment="1">
      <alignment horizontal="left" vertical="top" wrapText="1"/>
    </xf>
    <xf numFmtId="49" fontId="1" fillId="0" borderId="0" xfId="1" applyNumberFormat="1" applyAlignment="1" applyProtection="1">
      <alignment horizontal="left" vertical="top"/>
      <protection hidden="1"/>
    </xf>
    <xf numFmtId="0" fontId="7" fillId="0" borderId="0" xfId="1" applyFont="1" applyAlignment="1">
      <alignment horizontal="left" vertical="top"/>
    </xf>
    <xf numFmtId="0" fontId="0" fillId="0" borderId="0" xfId="2" applyFont="1" applyAlignment="1">
      <alignment horizontal="left" vertical="top"/>
    </xf>
    <xf numFmtId="0" fontId="6" fillId="0" borderId="0" xfId="1" applyFont="1" applyAlignment="1">
      <alignment horizontal="left" vertical="top" wrapText="1"/>
    </xf>
    <xf numFmtId="0" fontId="9" fillId="0" borderId="0" xfId="1" applyFont="1" applyAlignment="1">
      <alignment horizontal="left" vertical="top"/>
    </xf>
    <xf numFmtId="0" fontId="1" fillId="0" borderId="0" xfId="1" applyAlignment="1" applyProtection="1">
      <alignment horizontal="left" vertical="top" wrapText="1"/>
      <protection hidden="1"/>
    </xf>
    <xf numFmtId="0" fontId="9" fillId="0" borderId="0" xfId="2" applyFont="1" applyAlignment="1">
      <alignment horizontal="left" vertical="top"/>
    </xf>
    <xf numFmtId="0" fontId="0" fillId="0" borderId="0" xfId="1" applyFont="1" applyAlignment="1" applyProtection="1">
      <alignment horizontal="left" vertical="top" wrapText="1"/>
      <protection hidden="1"/>
    </xf>
    <xf numFmtId="0" fontId="6" fillId="0" borderId="0" xfId="0" applyFont="1" applyAlignment="1">
      <alignment horizontal="left" vertical="top" wrapText="1"/>
    </xf>
    <xf numFmtId="0" fontId="0" fillId="0" borderId="0" xfId="2" applyFont="1" applyAlignment="1">
      <alignment horizontal="left" vertical="top" wrapText="1"/>
    </xf>
    <xf numFmtId="0" fontId="1" fillId="0" borderId="1" xfId="1" applyBorder="1" applyAlignment="1">
      <alignment vertical="top" wrapText="1"/>
    </xf>
    <xf numFmtId="0" fontId="0" fillId="0" borderId="0" xfId="3" applyFont="1" applyAlignment="1" applyProtection="1">
      <alignment horizontal="left" vertical="top" wrapText="1"/>
      <protection hidden="1"/>
    </xf>
    <xf numFmtId="0" fontId="1" fillId="0" borderId="0" xfId="2" applyFont="1" applyAlignment="1">
      <alignment horizontal="left" vertical="top"/>
    </xf>
    <xf numFmtId="0" fontId="11" fillId="0" borderId="0" xfId="0" applyFont="1" applyAlignment="1">
      <alignment horizontal="left" vertical="top" wrapText="1"/>
    </xf>
    <xf numFmtId="0" fontId="1" fillId="0" borderId="2" xfId="1" applyBorder="1" applyAlignment="1">
      <alignment horizontal="left" vertical="top" wrapText="1"/>
    </xf>
    <xf numFmtId="0" fontId="0" fillId="0" borderId="0" xfId="1" applyFont="1" applyAlignment="1">
      <alignment vertical="top"/>
    </xf>
    <xf numFmtId="0" fontId="3" fillId="0" borderId="0" xfId="1" applyFont="1"/>
    <xf numFmtId="0" fontId="3" fillId="2" borderId="0" xfId="1" applyFont="1" applyFill="1"/>
    <xf numFmtId="0" fontId="3" fillId="2" borderId="0" xfId="1" applyFont="1" applyFill="1" applyAlignment="1">
      <alignment wrapText="1"/>
    </xf>
    <xf numFmtId="0" fontId="3" fillId="0" borderId="0" xfId="0" applyFont="1"/>
    <xf numFmtId="0" fontId="1" fillId="0" borderId="0" xfId="1"/>
    <xf numFmtId="0" fontId="1" fillId="0" borderId="0" xfId="1" applyAlignment="1">
      <alignment horizontal="left"/>
    </xf>
    <xf numFmtId="0" fontId="12" fillId="0" borderId="0" xfId="1" applyFont="1" applyAlignment="1" applyProtection="1">
      <alignment horizontal="left" vertical="center" wrapText="1"/>
      <protection hidden="1"/>
    </xf>
    <xf numFmtId="0" fontId="12" fillId="0" borderId="0" xfId="1" applyFont="1" applyAlignment="1" applyProtection="1">
      <alignment vertical="center" wrapText="1"/>
      <protection hidden="1"/>
    </xf>
    <xf numFmtId="0" fontId="0" fillId="0" borderId="0" xfId="1" applyFont="1" applyAlignment="1">
      <alignment wrapText="1"/>
    </xf>
    <xf numFmtId="0" fontId="3" fillId="0" borderId="0" xfId="0" applyFont="1" applyAlignment="1">
      <alignment horizontal="center"/>
    </xf>
    <xf numFmtId="0" fontId="13" fillId="0" borderId="0" xfId="0" applyFont="1"/>
    <xf numFmtId="0" fontId="0" fillId="0" borderId="0" xfId="0" applyAlignment="1">
      <alignment horizontal="left" vertical="top"/>
    </xf>
    <xf numFmtId="0" fontId="0" fillId="0" borderId="0" xfId="0" applyAlignment="1">
      <alignment horizontal="center" vertical="top"/>
    </xf>
    <xf numFmtId="0" fontId="3" fillId="0" borderId="0" xfId="0" applyFont="1" applyAlignment="1">
      <alignment horizontal="left" vertical="top"/>
    </xf>
    <xf numFmtId="0" fontId="0" fillId="0" borderId="0" xfId="0" applyAlignment="1">
      <alignment horizontal="center"/>
    </xf>
    <xf numFmtId="0" fontId="0" fillId="0" borderId="0" xfId="0" applyAlignment="1">
      <alignment horizontal="left"/>
    </xf>
    <xf numFmtId="0" fontId="1" fillId="0" borderId="0" xfId="1" applyAlignment="1">
      <alignment horizontal="left" wrapText="1"/>
    </xf>
    <xf numFmtId="0" fontId="2" fillId="0" borderId="0" xfId="1" applyFont="1" applyAlignment="1">
      <alignment vertical="top"/>
    </xf>
    <xf numFmtId="0" fontId="2" fillId="0" borderId="0" xfId="1" applyFont="1" applyAlignment="1">
      <alignment horizontal="left" wrapText="1"/>
    </xf>
    <xf numFmtId="0" fontId="2" fillId="0" borderId="0" xfId="1" applyFont="1"/>
    <xf numFmtId="0" fontId="7" fillId="0" borderId="0" xfId="1" applyFont="1" applyAlignment="1">
      <alignment vertical="top"/>
    </xf>
    <xf numFmtId="0" fontId="7" fillId="0" borderId="0" xfId="1" applyFont="1" applyAlignment="1">
      <alignment horizontal="left" wrapText="1"/>
    </xf>
    <xf numFmtId="0" fontId="7" fillId="2" borderId="0" xfId="1" applyFont="1" applyFill="1"/>
    <xf numFmtId="0" fontId="1" fillId="0" borderId="1" xfId="1" applyBorder="1" applyAlignment="1">
      <alignment horizontal="left" wrapText="1"/>
    </xf>
    <xf numFmtId="0" fontId="1" fillId="0" borderId="1" xfId="1" applyBorder="1" applyAlignment="1">
      <alignment horizontal="left" vertical="center" wrapText="1"/>
    </xf>
    <xf numFmtId="0" fontId="1" fillId="0" borderId="0" xfId="1" applyAlignment="1">
      <alignment wrapText="1"/>
    </xf>
    <xf numFmtId="0" fontId="1" fillId="0" borderId="1" xfId="1" applyBorder="1" applyAlignment="1">
      <alignment wrapText="1"/>
    </xf>
    <xf numFmtId="0" fontId="1" fillId="0" borderId="1" xfId="4" applyFont="1" applyBorder="1" applyAlignment="1">
      <alignment wrapText="1"/>
    </xf>
    <xf numFmtId="0" fontId="1" fillId="0" borderId="1" xfId="1" applyBorder="1" applyAlignment="1">
      <alignment horizontal="left" vertical="top" wrapText="1"/>
    </xf>
    <xf numFmtId="0" fontId="1" fillId="0" borderId="1" xfId="4" applyFont="1" applyBorder="1" applyAlignment="1">
      <alignment vertical="top" wrapText="1"/>
    </xf>
    <xf numFmtId="0" fontId="1" fillId="0" borderId="1" xfId="5" applyBorder="1" applyAlignment="1">
      <alignment vertical="top" wrapText="1"/>
    </xf>
    <xf numFmtId="0" fontId="2" fillId="0" borderId="0" xfId="1" applyFont="1" applyAlignment="1">
      <alignment wrapText="1"/>
    </xf>
    <xf numFmtId="0" fontId="2" fillId="0" borderId="0" xfId="1" applyFont="1" applyAlignment="1">
      <alignment horizontal="left" vertical="top"/>
    </xf>
    <xf numFmtId="0" fontId="2" fillId="0" borderId="0" xfId="0" applyFont="1" applyAlignment="1">
      <alignment horizontal="left" vertical="top" wrapText="1"/>
    </xf>
    <xf numFmtId="0" fontId="8" fillId="4" borderId="0" xfId="2" applyFill="1" applyAlignment="1" applyProtection="1">
      <alignment horizontal="center" vertical="center" wrapText="1"/>
      <protection hidden="1"/>
    </xf>
    <xf numFmtId="0" fontId="8" fillId="4" borderId="0" xfId="2" applyFill="1" applyAlignment="1" applyProtection="1">
      <alignment horizontal="left" vertical="center" wrapText="1"/>
      <protection hidden="1"/>
    </xf>
    <xf numFmtId="0" fontId="8" fillId="3" borderId="0" xfId="2" applyFill="1" applyAlignment="1" applyProtection="1">
      <alignment horizontal="center" vertical="center" wrapText="1"/>
      <protection hidden="1"/>
    </xf>
    <xf numFmtId="0" fontId="18" fillId="4" borderId="0" xfId="2" applyFont="1" applyFill="1" applyAlignment="1" applyProtection="1">
      <alignment horizontal="center" wrapText="1"/>
      <protection hidden="1"/>
    </xf>
    <xf numFmtId="0" fontId="8" fillId="4" borderId="0" xfId="2" applyFill="1" applyAlignment="1" applyProtection="1">
      <alignment horizontal="right" vertical="center" wrapText="1"/>
      <protection hidden="1"/>
    </xf>
    <xf numFmtId="0" fontId="19" fillId="0" borderId="0" xfId="2" applyFont="1" applyAlignment="1">
      <alignment wrapText="1"/>
    </xf>
    <xf numFmtId="0" fontId="21" fillId="4" borderId="0" xfId="2" applyFont="1" applyFill="1" applyAlignment="1" applyProtection="1">
      <alignment horizontal="right" vertical="center"/>
      <protection hidden="1"/>
    </xf>
    <xf numFmtId="10" fontId="21" fillId="4" borderId="0" xfId="2" applyNumberFormat="1" applyFont="1" applyFill="1" applyAlignment="1" applyProtection="1">
      <alignment horizontal="left" vertical="center" wrapText="1"/>
      <protection hidden="1"/>
    </xf>
    <xf numFmtId="0" fontId="23" fillId="4" borderId="0" xfId="2" applyFont="1" applyFill="1" applyAlignment="1" applyProtection="1">
      <alignment horizontal="left" vertical="center" wrapText="1"/>
      <protection hidden="1"/>
    </xf>
    <xf numFmtId="164" fontId="23" fillId="4" borderId="0" xfId="2" applyNumberFormat="1" applyFont="1" applyFill="1" applyAlignment="1" applyProtection="1">
      <alignment horizontal="left" vertical="center" wrapText="1"/>
      <protection hidden="1"/>
    </xf>
    <xf numFmtId="0" fontId="25" fillId="5" borderId="4" xfId="4" applyFont="1" applyFill="1" applyBorder="1" applyAlignment="1" applyProtection="1">
      <alignment horizontal="center" vertical="center" wrapText="1"/>
      <protection hidden="1"/>
    </xf>
    <xf numFmtId="0" fontId="26" fillId="0" borderId="5" xfId="4" applyFont="1" applyBorder="1" applyAlignment="1" applyProtection="1">
      <alignment horizontal="center" vertical="center" wrapText="1"/>
      <protection hidden="1"/>
    </xf>
    <xf numFmtId="0" fontId="26" fillId="0" borderId="5" xfId="4" applyFont="1" applyBorder="1" applyAlignment="1" applyProtection="1">
      <alignment horizontal="left" vertical="center" wrapText="1"/>
      <protection hidden="1"/>
    </xf>
    <xf numFmtId="0" fontId="27" fillId="6" borderId="5" xfId="4" applyFont="1" applyFill="1" applyBorder="1" applyAlignment="1" applyProtection="1">
      <alignment horizontal="center" vertical="center" wrapText="1"/>
      <protection hidden="1"/>
    </xf>
    <xf numFmtId="0" fontId="28" fillId="7" borderId="5" xfId="4" applyFont="1" applyFill="1" applyBorder="1" applyAlignment="1" applyProtection="1">
      <alignment horizontal="center" vertical="center" wrapText="1"/>
      <protection hidden="1"/>
    </xf>
    <xf numFmtId="0" fontId="27" fillId="7" borderId="5" xfId="4" applyFont="1" applyFill="1" applyBorder="1" applyAlignment="1" applyProtection="1">
      <alignment horizontal="center" vertical="center" wrapText="1"/>
      <protection hidden="1"/>
    </xf>
    <xf numFmtId="0" fontId="27" fillId="7" borderId="5" xfId="4" applyFont="1" applyFill="1" applyBorder="1" applyAlignment="1" applyProtection="1">
      <alignment horizontal="left" vertical="center" wrapText="1"/>
      <protection hidden="1"/>
    </xf>
    <xf numFmtId="0" fontId="19" fillId="5" borderId="0" xfId="2" applyFont="1" applyFill="1" applyAlignment="1">
      <alignment horizontal="center" vertical="center" wrapText="1"/>
    </xf>
    <xf numFmtId="0" fontId="8" fillId="0" borderId="0" xfId="2" applyAlignment="1">
      <alignment horizontal="center" vertical="center" wrapText="1"/>
    </xf>
    <xf numFmtId="0" fontId="8" fillId="0" borderId="0" xfId="2" applyAlignment="1">
      <alignment horizontal="left" vertical="center" wrapText="1"/>
    </xf>
    <xf numFmtId="0" fontId="8" fillId="0" borderId="0" xfId="2" applyAlignment="1">
      <alignment wrapText="1"/>
    </xf>
    <xf numFmtId="0" fontId="8" fillId="0" borderId="0" xfId="2" applyAlignment="1">
      <alignment vertical="center" wrapText="1"/>
    </xf>
    <xf numFmtId="0" fontId="0" fillId="8" borderId="0" xfId="0" applyFill="1" applyProtection="1">
      <protection hidden="1"/>
    </xf>
    <xf numFmtId="0" fontId="0" fillId="3" borderId="0" xfId="0" applyFill="1" applyProtection="1">
      <protection hidden="1"/>
    </xf>
    <xf numFmtId="0" fontId="29" fillId="3" borderId="0" xfId="0" applyFont="1" applyFill="1" applyProtection="1">
      <protection hidden="1"/>
    </xf>
    <xf numFmtId="0" fontId="34" fillId="3" borderId="0" xfId="0" applyFont="1" applyFill="1" applyProtection="1">
      <protection hidden="1"/>
    </xf>
    <xf numFmtId="0" fontId="34" fillId="3" borderId="0" xfId="0" applyFont="1" applyFill="1" applyAlignment="1" applyProtection="1">
      <alignment horizontal="center"/>
      <protection hidden="1"/>
    </xf>
    <xf numFmtId="0" fontId="35" fillId="3" borderId="0" xfId="0" applyFont="1" applyFill="1" applyAlignment="1" applyProtection="1">
      <alignment horizontal="center"/>
      <protection hidden="1"/>
    </xf>
    <xf numFmtId="0" fontId="36" fillId="8" borderId="0" xfId="0" applyFont="1" applyFill="1" applyProtection="1">
      <protection hidden="1"/>
    </xf>
    <xf numFmtId="10" fontId="34" fillId="3" borderId="0" xfId="0" applyNumberFormat="1" applyFont="1" applyFill="1" applyProtection="1">
      <protection hidden="1"/>
    </xf>
    <xf numFmtId="0" fontId="33" fillId="3" borderId="0" xfId="0" applyFont="1" applyFill="1" applyAlignment="1" applyProtection="1">
      <alignment horizontal="center"/>
      <protection hidden="1"/>
    </xf>
    <xf numFmtId="0" fontId="33" fillId="10" borderId="0" xfId="0" applyFont="1" applyFill="1" applyAlignment="1" applyProtection="1">
      <alignment horizontal="center" wrapText="1"/>
      <protection hidden="1"/>
    </xf>
    <xf numFmtId="0" fontId="0" fillId="11" borderId="6" xfId="0" applyFill="1" applyBorder="1" applyProtection="1">
      <protection hidden="1"/>
    </xf>
    <xf numFmtId="0" fontId="39" fillId="11" borderId="7" xfId="0" applyFont="1" applyFill="1" applyBorder="1" applyProtection="1">
      <protection hidden="1"/>
    </xf>
    <xf numFmtId="0" fontId="0" fillId="11" borderId="8" xfId="0" applyFill="1" applyBorder="1" applyProtection="1">
      <protection hidden="1"/>
    </xf>
    <xf numFmtId="0" fontId="0" fillId="11" borderId="9" xfId="0" applyFill="1" applyBorder="1" applyProtection="1">
      <protection hidden="1"/>
    </xf>
    <xf numFmtId="0" fontId="0" fillId="11" borderId="0" xfId="0" applyFill="1" applyProtection="1">
      <protection hidden="1"/>
    </xf>
    <xf numFmtId="0" fontId="0" fillId="11" borderId="11" xfId="0" applyFill="1" applyBorder="1" applyProtection="1">
      <protection hidden="1"/>
    </xf>
    <xf numFmtId="0" fontId="39" fillId="11" borderId="0" xfId="0" applyFont="1" applyFill="1" applyProtection="1">
      <protection hidden="1"/>
    </xf>
    <xf numFmtId="0" fontId="0" fillId="8" borderId="6" xfId="0" applyFill="1" applyBorder="1" applyProtection="1">
      <protection hidden="1"/>
    </xf>
    <xf numFmtId="0" fontId="0" fillId="11" borderId="10" xfId="0" applyFill="1" applyBorder="1" applyProtection="1">
      <protection hidden="1"/>
    </xf>
    <xf numFmtId="0" fontId="38" fillId="8" borderId="12" xfId="0" applyFont="1" applyFill="1" applyBorder="1" applyAlignment="1" applyProtection="1">
      <alignment horizontal="left" indent="2"/>
      <protection hidden="1"/>
    </xf>
    <xf numFmtId="0" fontId="0" fillId="8" borderId="12" xfId="0" applyFill="1" applyBorder="1" applyProtection="1">
      <protection hidden="1"/>
    </xf>
    <xf numFmtId="0" fontId="6" fillId="8" borderId="6" xfId="0" applyFont="1" applyFill="1" applyBorder="1" applyProtection="1">
      <protection hidden="1"/>
    </xf>
    <xf numFmtId="0" fontId="0" fillId="11" borderId="10" xfId="0" applyFill="1" applyBorder="1" applyAlignment="1" applyProtection="1">
      <alignment horizontal="center" vertical="center"/>
      <protection hidden="1"/>
    </xf>
    <xf numFmtId="0" fontId="40" fillId="8" borderId="6" xfId="0" applyFont="1" applyFill="1" applyBorder="1" applyAlignment="1" applyProtection="1">
      <alignment horizontal="center"/>
      <protection hidden="1"/>
    </xf>
    <xf numFmtId="0" fontId="0" fillId="11" borderId="15" xfId="0" applyFill="1" applyBorder="1" applyProtection="1">
      <protection hidden="1"/>
    </xf>
    <xf numFmtId="0" fontId="6" fillId="8" borderId="0" xfId="0" applyFont="1" applyFill="1" applyProtection="1">
      <protection hidden="1"/>
    </xf>
    <xf numFmtId="0" fontId="40" fillId="8" borderId="0" xfId="0" applyFont="1" applyFill="1" applyAlignment="1" applyProtection="1">
      <alignment horizontal="center"/>
      <protection hidden="1"/>
    </xf>
    <xf numFmtId="0" fontId="0" fillId="8" borderId="15" xfId="0" applyFill="1" applyBorder="1" applyProtection="1">
      <protection hidden="1"/>
    </xf>
    <xf numFmtId="0" fontId="42" fillId="8" borderId="0" xfId="0" applyFont="1" applyFill="1" applyProtection="1">
      <protection hidden="1"/>
    </xf>
    <xf numFmtId="0" fontId="42" fillId="8" borderId="9" xfId="0" applyFont="1" applyFill="1" applyBorder="1" applyProtection="1">
      <protection hidden="1"/>
    </xf>
    <xf numFmtId="0" fontId="42" fillId="8" borderId="7" xfId="0" applyFont="1" applyFill="1" applyBorder="1" applyProtection="1">
      <protection hidden="1"/>
    </xf>
    <xf numFmtId="0" fontId="0" fillId="11" borderId="17" xfId="0" applyFill="1" applyBorder="1" applyProtection="1">
      <protection hidden="1"/>
    </xf>
    <xf numFmtId="0" fontId="0" fillId="11" borderId="16" xfId="0" applyFill="1" applyBorder="1" applyProtection="1">
      <protection hidden="1"/>
    </xf>
    <xf numFmtId="0" fontId="0" fillId="11" borderId="18" xfId="0" applyFill="1" applyBorder="1" applyProtection="1">
      <protection hidden="1"/>
    </xf>
    <xf numFmtId="0" fontId="43" fillId="8" borderId="0" xfId="0" applyFont="1" applyFill="1" applyAlignment="1" applyProtection="1">
      <alignment horizontal="center"/>
      <protection hidden="1"/>
    </xf>
    <xf numFmtId="0" fontId="12" fillId="4" borderId="0" xfId="2" applyFont="1" applyFill="1" applyAlignment="1" applyProtection="1">
      <alignment wrapText="1"/>
      <protection hidden="1"/>
    </xf>
    <xf numFmtId="0" fontId="8" fillId="4" borderId="0" xfId="2" applyFill="1" applyAlignment="1" applyProtection="1">
      <alignment wrapText="1"/>
      <protection hidden="1"/>
    </xf>
    <xf numFmtId="0" fontId="8" fillId="4" borderId="0" xfId="2" applyFill="1" applyAlignment="1" applyProtection="1">
      <alignment horizontal="center" wrapText="1"/>
      <protection hidden="1"/>
    </xf>
    <xf numFmtId="165" fontId="45" fillId="4" borderId="0" xfId="2" applyNumberFormat="1" applyFont="1" applyFill="1" applyAlignment="1" applyProtection="1">
      <alignment horizontal="center" wrapText="1"/>
      <protection hidden="1"/>
    </xf>
    <xf numFmtId="0" fontId="8" fillId="0" borderId="0" xfId="2"/>
    <xf numFmtId="0" fontId="8" fillId="11" borderId="0" xfId="2" applyFill="1"/>
    <xf numFmtId="0" fontId="26" fillId="13" borderId="0" xfId="2" applyFont="1" applyFill="1" applyAlignment="1" applyProtection="1">
      <alignment horizontal="left" vertical="center" wrapText="1" indent="1"/>
      <protection hidden="1"/>
    </xf>
    <xf numFmtId="0" fontId="26" fillId="13" borderId="0" xfId="2" applyFont="1" applyFill="1" applyAlignment="1" applyProtection="1">
      <alignment vertical="center" wrapText="1"/>
      <protection hidden="1"/>
    </xf>
    <xf numFmtId="0" fontId="26" fillId="13" borderId="0" xfId="2" applyFont="1" applyFill="1" applyAlignment="1" applyProtection="1">
      <alignment vertical="center"/>
      <protection hidden="1"/>
    </xf>
    <xf numFmtId="0" fontId="26" fillId="0" borderId="0" xfId="2" applyFont="1" applyAlignment="1" applyProtection="1">
      <alignment horizontal="left" vertical="center" wrapText="1" indent="1"/>
      <protection hidden="1"/>
    </xf>
    <xf numFmtId="0" fontId="50" fillId="0" borderId="0" xfId="2" applyFont="1" applyAlignment="1" applyProtection="1">
      <alignment horizontal="left" vertical="center" wrapText="1" indent="1"/>
      <protection hidden="1"/>
    </xf>
    <xf numFmtId="0" fontId="18" fillId="0" borderId="0" xfId="2" applyFont="1"/>
    <xf numFmtId="0" fontId="47" fillId="13" borderId="0" xfId="2" applyFont="1" applyFill="1" applyAlignment="1" applyProtection="1">
      <alignment vertical="center"/>
      <protection hidden="1"/>
    </xf>
    <xf numFmtId="0" fontId="53" fillId="17" borderId="0" xfId="2" applyFont="1" applyFill="1" applyAlignment="1" applyProtection="1">
      <alignment horizontal="left" vertical="center" wrapText="1" indent="2"/>
      <protection hidden="1"/>
    </xf>
    <xf numFmtId="0" fontId="53" fillId="16" borderId="0" xfId="2" applyFont="1" applyFill="1" applyAlignment="1" applyProtection="1">
      <alignment horizontal="left" vertical="center" wrapText="1" indent="2"/>
      <protection hidden="1"/>
    </xf>
    <xf numFmtId="0" fontId="19" fillId="18" borderId="0" xfId="2" applyFont="1" applyFill="1" applyAlignment="1" applyProtection="1">
      <alignment vertical="center" wrapText="1"/>
      <protection hidden="1"/>
    </xf>
    <xf numFmtId="0" fontId="53" fillId="16" borderId="0" xfId="2" applyFont="1" applyFill="1" applyAlignment="1" applyProtection="1">
      <alignment vertical="center" wrapText="1"/>
      <protection hidden="1"/>
    </xf>
    <xf numFmtId="0" fontId="19" fillId="16" borderId="0" xfId="2" applyFont="1" applyFill="1" applyAlignment="1" applyProtection="1">
      <alignment vertical="center" wrapText="1"/>
      <protection hidden="1"/>
    </xf>
    <xf numFmtId="0" fontId="8" fillId="19" borderId="0" xfId="2" applyFill="1"/>
    <xf numFmtId="0" fontId="60" fillId="4" borderId="0" xfId="2" applyFont="1" applyFill="1" applyAlignment="1" applyProtection="1">
      <alignment horizontal="right" vertical="center" wrapText="1"/>
      <protection hidden="1"/>
    </xf>
    <xf numFmtId="0" fontId="46" fillId="12" borderId="20" xfId="2" applyFont="1" applyFill="1" applyBorder="1" applyAlignment="1" applyProtection="1">
      <alignment vertical="center"/>
      <protection hidden="1"/>
    </xf>
    <xf numFmtId="0" fontId="47" fillId="12" borderId="20" xfId="2" applyFont="1" applyFill="1" applyBorder="1" applyAlignment="1" applyProtection="1">
      <alignment vertical="center" wrapText="1"/>
      <protection hidden="1"/>
    </xf>
    <xf numFmtId="0" fontId="19" fillId="11" borderId="20" xfId="2" applyFont="1" applyFill="1" applyBorder="1" applyAlignment="1" applyProtection="1">
      <alignment wrapText="1"/>
      <protection hidden="1"/>
    </xf>
    <xf numFmtId="0" fontId="19" fillId="11" borderId="20" xfId="2" applyFont="1" applyFill="1" applyBorder="1" applyAlignment="1" applyProtection="1">
      <alignment horizontal="center" vertical="center" wrapText="1"/>
      <protection hidden="1"/>
    </xf>
    <xf numFmtId="0" fontId="19" fillId="20" borderId="20" xfId="2" applyFont="1" applyFill="1" applyBorder="1" applyAlignment="1" applyProtection="1">
      <alignment vertical="center" wrapText="1"/>
      <protection hidden="1"/>
    </xf>
    <xf numFmtId="0" fontId="8" fillId="20" borderId="20" xfId="2" applyFill="1" applyBorder="1" applyAlignment="1" applyProtection="1">
      <alignment horizontal="left" vertical="center" wrapText="1"/>
      <protection hidden="1"/>
    </xf>
    <xf numFmtId="0" fontId="8" fillId="20" borderId="20" xfId="2" applyFill="1" applyBorder="1" applyAlignment="1" applyProtection="1">
      <alignment horizontal="center" vertical="center" wrapText="1"/>
      <protection hidden="1"/>
    </xf>
    <xf numFmtId="0" fontId="8" fillId="20" borderId="20" xfId="2" applyFill="1" applyBorder="1" applyAlignment="1" applyProtection="1">
      <alignment vertical="center" wrapText="1"/>
      <protection hidden="1"/>
    </xf>
    <xf numFmtId="0" fontId="47" fillId="14" borderId="20" xfId="2" applyFont="1" applyFill="1" applyBorder="1" applyAlignment="1" applyProtection="1">
      <alignment horizontal="left" vertical="top" wrapText="1" indent="1"/>
      <protection hidden="1"/>
    </xf>
    <xf numFmtId="0" fontId="8" fillId="14" borderId="20" xfId="2" applyFill="1" applyBorder="1" applyAlignment="1" applyProtection="1">
      <alignment horizontal="left" vertical="top" wrapText="1" indent="1"/>
      <protection hidden="1"/>
    </xf>
    <xf numFmtId="0" fontId="8" fillId="14" borderId="0" xfId="2" applyFill="1" applyAlignment="1" applyProtection="1">
      <alignment vertical="center" wrapText="1"/>
      <protection hidden="1"/>
    </xf>
    <xf numFmtId="0" fontId="8" fillId="21" borderId="0" xfId="2" applyFill="1" applyAlignment="1" applyProtection="1">
      <alignment vertical="center" wrapText="1"/>
      <protection hidden="1"/>
    </xf>
    <xf numFmtId="0" fontId="8" fillId="21" borderId="0" xfId="2" applyFill="1"/>
    <xf numFmtId="0" fontId="46" fillId="12" borderId="0" xfId="2" applyFont="1" applyFill="1" applyAlignment="1" applyProtection="1">
      <alignment vertical="center"/>
      <protection hidden="1"/>
    </xf>
    <xf numFmtId="0" fontId="47" fillId="12" borderId="0" xfId="2" applyFont="1" applyFill="1" applyAlignment="1" applyProtection="1">
      <alignment vertical="center" wrapText="1"/>
      <protection hidden="1"/>
    </xf>
    <xf numFmtId="0" fontId="47" fillId="12" borderId="0" xfId="2" applyFont="1" applyFill="1" applyAlignment="1" applyProtection="1">
      <alignment vertical="center"/>
      <protection hidden="1"/>
    </xf>
    <xf numFmtId="0" fontId="8" fillId="14" borderId="0" xfId="2" applyFill="1" applyProtection="1">
      <protection hidden="1"/>
    </xf>
    <xf numFmtId="0" fontId="8" fillId="19" borderId="0" xfId="2" applyFill="1" applyProtection="1">
      <protection hidden="1"/>
    </xf>
    <xf numFmtId="0" fontId="8" fillId="0" borderId="0" xfId="2" applyAlignment="1" applyProtection="1">
      <alignment horizontal="left" vertical="center" wrapText="1" indent="1"/>
      <protection hidden="1"/>
    </xf>
    <xf numFmtId="0" fontId="8" fillId="14" borderId="0" xfId="2" applyFill="1" applyAlignment="1" applyProtection="1">
      <alignment horizontal="left" vertical="center" wrapText="1" indent="1"/>
      <protection hidden="1"/>
    </xf>
    <xf numFmtId="0" fontId="18" fillId="0" borderId="19" xfId="2" applyFont="1" applyBorder="1" applyAlignment="1" applyProtection="1">
      <alignment horizontal="left" vertical="center" wrapText="1" indent="1"/>
      <protection hidden="1"/>
    </xf>
    <xf numFmtId="0" fontId="18" fillId="0" borderId="19" xfId="2" applyFont="1" applyBorder="1" applyAlignment="1" applyProtection="1">
      <alignment horizontal="left" vertical="center" indent="1"/>
      <protection hidden="1"/>
    </xf>
    <xf numFmtId="0" fontId="51" fillId="0" borderId="21" xfId="2" applyFont="1" applyBorder="1" applyAlignment="1" applyProtection="1">
      <alignment horizontal="left" vertical="top" wrapText="1" indent="1"/>
      <protection hidden="1"/>
    </xf>
    <xf numFmtId="0" fontId="18" fillId="0" borderId="21" xfId="2" applyFont="1" applyBorder="1" applyAlignment="1" applyProtection="1">
      <alignment horizontal="left" vertical="top" wrapText="1" indent="1"/>
      <protection hidden="1"/>
    </xf>
    <xf numFmtId="0" fontId="18" fillId="0" borderId="20" xfId="2" applyFont="1" applyBorder="1" applyAlignment="1" applyProtection="1">
      <alignment horizontal="left" vertical="top" wrapText="1" indent="1"/>
      <protection hidden="1"/>
    </xf>
    <xf numFmtId="0" fontId="47" fillId="0" borderId="0" xfId="2" applyFont="1" applyAlignment="1" applyProtection="1">
      <alignment horizontal="left" vertical="center" wrapText="1" indent="1"/>
      <protection hidden="1"/>
    </xf>
    <xf numFmtId="0" fontId="18" fillId="0" borderId="0" xfId="2" applyFont="1" applyAlignment="1" applyProtection="1">
      <alignment horizontal="left" vertical="center" wrapText="1" indent="1"/>
      <protection hidden="1"/>
    </xf>
    <xf numFmtId="0" fontId="46" fillId="12" borderId="20" xfId="2" applyFont="1" applyFill="1" applyBorder="1" applyAlignment="1" applyProtection="1">
      <alignment horizontal="left" vertical="center"/>
      <protection hidden="1"/>
    </xf>
    <xf numFmtId="0" fontId="8" fillId="0" borderId="19" xfId="2" applyBorder="1" applyAlignment="1" applyProtection="1">
      <alignment horizontal="left" vertical="center" wrapText="1"/>
      <protection hidden="1"/>
    </xf>
    <xf numFmtId="0" fontId="8" fillId="0" borderId="0" xfId="2" applyAlignment="1" applyProtection="1">
      <alignment horizontal="left" vertical="center" indent="1"/>
      <protection hidden="1"/>
    </xf>
    <xf numFmtId="0" fontId="8" fillId="0" borderId="19" xfId="2" applyBorder="1" applyAlignment="1" applyProtection="1">
      <alignment horizontal="left" vertical="top" wrapText="1" indent="1"/>
      <protection hidden="1"/>
    </xf>
    <xf numFmtId="0" fontId="8" fillId="0" borderId="19" xfId="2" applyBorder="1" applyAlignment="1" applyProtection="1">
      <alignment horizontal="left" vertical="top" indent="1"/>
      <protection hidden="1"/>
    </xf>
    <xf numFmtId="0" fontId="49" fillId="0" borderId="0" xfId="2" applyFont="1" applyAlignment="1" applyProtection="1">
      <alignment horizontal="left" vertical="center" wrapText="1"/>
      <protection hidden="1"/>
    </xf>
    <xf numFmtId="0" fontId="19" fillId="14" borderId="0" xfId="2" applyFont="1" applyFill="1" applyAlignment="1" applyProtection="1">
      <alignment horizontal="left" vertical="center" wrapText="1" indent="1"/>
      <protection hidden="1"/>
    </xf>
    <xf numFmtId="0" fontId="8" fillId="14" borderId="0" xfId="2" applyFill="1" applyAlignment="1" applyProtection="1">
      <alignment horizontal="left" vertical="center" indent="1"/>
      <protection hidden="1"/>
    </xf>
    <xf numFmtId="0" fontId="46" fillId="12" borderId="0" xfId="2" applyFont="1" applyFill="1" applyAlignment="1" applyProtection="1">
      <alignment horizontal="left" vertical="center" wrapText="1"/>
      <protection hidden="1"/>
    </xf>
    <xf numFmtId="0" fontId="46" fillId="15" borderId="0" xfId="2" applyFont="1" applyFill="1" applyAlignment="1" applyProtection="1">
      <alignment horizontal="left" vertical="center" wrapText="1"/>
      <protection hidden="1"/>
    </xf>
    <xf numFmtId="0" fontId="53" fillId="16" borderId="0" xfId="2" applyFont="1" applyFill="1" applyAlignment="1" applyProtection="1">
      <alignment horizontal="left" vertical="center" wrapText="1" indent="2"/>
      <protection hidden="1"/>
    </xf>
    <xf numFmtId="0" fontId="59" fillId="16" borderId="0" xfId="2" applyFont="1" applyFill="1" applyAlignment="1" applyProtection="1">
      <alignment horizontal="left" vertical="center" wrapText="1" indent="2"/>
      <protection hidden="1"/>
    </xf>
    <xf numFmtId="0" fontId="19" fillId="0" borderId="0" xfId="2" applyFont="1" applyAlignment="1" applyProtection="1">
      <alignment vertical="center" wrapText="1"/>
      <protection hidden="1"/>
    </xf>
    <xf numFmtId="0" fontId="19" fillId="16" borderId="0" xfId="2" applyFont="1" applyFill="1" applyAlignment="1" applyProtection="1">
      <alignment horizontal="left" vertical="center" wrapText="1" indent="1"/>
      <protection hidden="1"/>
    </xf>
    <xf numFmtId="0" fontId="19" fillId="16" borderId="0" xfId="2" applyFont="1" applyFill="1" applyAlignment="1" applyProtection="1">
      <alignment vertical="center" wrapText="1"/>
      <protection hidden="1"/>
    </xf>
    <xf numFmtId="0" fontId="19" fillId="16" borderId="0" xfId="2" applyFont="1" applyFill="1" applyAlignment="1" applyProtection="1">
      <alignment horizontal="left" vertical="center" wrapText="1"/>
      <protection hidden="1"/>
    </xf>
    <xf numFmtId="0" fontId="19" fillId="16" borderId="0" xfId="2" applyFont="1" applyFill="1" applyAlignment="1" applyProtection="1">
      <alignment horizontal="left" vertical="center" wrapText="1" indent="2"/>
      <protection hidden="1"/>
    </xf>
    <xf numFmtId="0" fontId="6" fillId="8" borderId="9" xfId="0" applyFont="1" applyFill="1" applyBorder="1" applyAlignment="1" applyProtection="1">
      <alignment horizontal="right" wrapText="1"/>
      <protection hidden="1"/>
    </xf>
    <xf numFmtId="0" fontId="6" fillId="8" borderId="0" xfId="0" applyFont="1" applyFill="1" applyAlignment="1">
      <alignment horizontal="right" wrapText="1"/>
    </xf>
    <xf numFmtId="0" fontId="6" fillId="8" borderId="0" xfId="0" applyFont="1" applyFill="1" applyAlignment="1" applyProtection="1">
      <alignment horizontal="right"/>
      <protection hidden="1"/>
    </xf>
    <xf numFmtId="0" fontId="29" fillId="10" borderId="14" xfId="0" applyFont="1" applyFill="1" applyBorder="1" applyAlignment="1" applyProtection="1">
      <alignment horizontal="left" wrapText="1"/>
      <protection locked="0"/>
    </xf>
    <xf numFmtId="0" fontId="29" fillId="10" borderId="13" xfId="0" applyFont="1" applyFill="1" applyBorder="1" applyAlignment="1" applyProtection="1">
      <alignment horizontal="left" wrapText="1"/>
      <protection locked="0"/>
    </xf>
    <xf numFmtId="0" fontId="6" fillId="8" borderId="7" xfId="0" applyFont="1" applyFill="1" applyBorder="1" applyAlignment="1" applyProtection="1">
      <alignment horizontal="right" wrapText="1"/>
      <protection hidden="1"/>
    </xf>
    <xf numFmtId="0" fontId="6" fillId="8" borderId="6" xfId="0" applyFont="1" applyFill="1" applyBorder="1" applyAlignment="1">
      <alignment horizontal="right" wrapText="1"/>
    </xf>
    <xf numFmtId="0" fontId="6" fillId="8" borderId="6" xfId="0" applyFont="1" applyFill="1" applyBorder="1" applyAlignment="1" applyProtection="1">
      <alignment horizontal="right"/>
      <protection hidden="1"/>
    </xf>
    <xf numFmtId="0" fontId="29" fillId="10" borderId="6" xfId="0" applyFont="1" applyFill="1" applyBorder="1" applyAlignment="1" applyProtection="1">
      <alignment horizontal="left" wrapText="1"/>
      <protection locked="0"/>
    </xf>
    <xf numFmtId="0" fontId="29" fillId="10" borderId="8" xfId="0" applyFont="1" applyFill="1" applyBorder="1" applyAlignment="1" applyProtection="1">
      <alignment horizontal="left" wrapText="1"/>
      <protection locked="0"/>
    </xf>
    <xf numFmtId="0" fontId="31" fillId="3" borderId="0" xfId="0" applyFont="1" applyFill="1" applyAlignment="1" applyProtection="1">
      <alignment horizontal="center"/>
      <protection hidden="1"/>
    </xf>
    <xf numFmtId="0" fontId="17" fillId="8" borderId="0" xfId="0" applyFont="1" applyFill="1" applyAlignment="1" applyProtection="1">
      <alignment horizontal="center"/>
      <protection hidden="1"/>
    </xf>
    <xf numFmtId="0" fontId="30" fillId="3" borderId="0" xfId="0" applyFont="1" applyFill="1" applyAlignment="1" applyProtection="1">
      <alignment horizontal="left" vertical="center" wrapText="1"/>
      <protection locked="0" hidden="1"/>
    </xf>
    <xf numFmtId="0" fontId="32" fillId="3" borderId="0" xfId="0" applyFont="1" applyFill="1" applyAlignment="1" applyProtection="1">
      <alignment horizontal="left" vertical="center" wrapText="1"/>
      <protection locked="0" hidden="1"/>
    </xf>
    <xf numFmtId="0" fontId="37" fillId="9" borderId="0" xfId="0" applyFont="1" applyFill="1" applyAlignment="1" applyProtection="1">
      <alignment horizontal="center"/>
      <protection hidden="1"/>
    </xf>
    <xf numFmtId="0" fontId="33" fillId="10" borderId="6" xfId="0" applyFont="1" applyFill="1" applyBorder="1" applyAlignment="1" applyProtection="1">
      <alignment horizontal="center"/>
      <protection hidden="1"/>
    </xf>
    <xf numFmtId="0" fontId="6" fillId="8" borderId="7" xfId="0" applyFont="1" applyFill="1" applyBorder="1" applyAlignment="1">
      <alignment wrapText="1"/>
    </xf>
    <xf numFmtId="0" fontId="6" fillId="8" borderId="6" xfId="0" applyFont="1" applyFill="1" applyBorder="1" applyAlignment="1">
      <alignment wrapText="1"/>
    </xf>
    <xf numFmtId="0" fontId="6" fillId="8" borderId="8" xfId="0" applyFont="1" applyFill="1" applyBorder="1" applyAlignment="1">
      <alignment wrapText="1"/>
    </xf>
    <xf numFmtId="0" fontId="16" fillId="3" borderId="0" xfId="6" applyFont="1" applyFill="1"/>
    <xf numFmtId="0" fontId="0" fillId="0" borderId="0" xfId="0"/>
    <xf numFmtId="0" fontId="44" fillId="3" borderId="0" xfId="0" applyFont="1" applyFill="1" applyAlignment="1" applyProtection="1">
      <alignment horizontal="right" vertical="center" wrapText="1"/>
      <protection hidden="1"/>
    </xf>
    <xf numFmtId="164" fontId="29" fillId="10" borderId="6" xfId="0" applyNumberFormat="1" applyFont="1" applyFill="1" applyBorder="1" applyAlignment="1" applyProtection="1">
      <alignment horizontal="left" wrapText="1"/>
      <protection locked="0"/>
    </xf>
    <xf numFmtId="164" fontId="29" fillId="10" borderId="8" xfId="0" applyNumberFormat="1" applyFont="1" applyFill="1" applyBorder="1" applyAlignment="1" applyProtection="1">
      <alignment horizontal="left" wrapText="1"/>
      <protection locked="0"/>
    </xf>
    <xf numFmtId="164" fontId="29" fillId="10" borderId="14" xfId="0" applyNumberFormat="1" applyFont="1" applyFill="1" applyBorder="1" applyAlignment="1" applyProtection="1">
      <alignment horizontal="left" wrapText="1"/>
      <protection locked="0"/>
    </xf>
    <xf numFmtId="164" fontId="29" fillId="10" borderId="13" xfId="0" applyNumberFormat="1" applyFont="1" applyFill="1" applyBorder="1" applyAlignment="1" applyProtection="1">
      <alignment horizontal="left" wrapText="1"/>
      <protection locked="0"/>
    </xf>
    <xf numFmtId="0" fontId="42" fillId="8" borderId="0" xfId="0" applyFont="1" applyFill="1" applyAlignment="1" applyProtection="1">
      <alignment horizontal="left" wrapText="1"/>
      <protection hidden="1"/>
    </xf>
    <xf numFmtId="0" fontId="42" fillId="8" borderId="0" xfId="0" applyFont="1" applyFill="1" applyAlignment="1">
      <alignment horizontal="left" wrapText="1"/>
    </xf>
    <xf numFmtId="0" fontId="42" fillId="8" borderId="8" xfId="0" applyFont="1" applyFill="1" applyBorder="1" applyAlignment="1">
      <alignment horizontal="left" wrapText="1"/>
    </xf>
    <xf numFmtId="0" fontId="42" fillId="8" borderId="11" xfId="0" applyFont="1" applyFill="1" applyBorder="1" applyAlignment="1">
      <alignment horizontal="left" wrapText="1"/>
    </xf>
    <xf numFmtId="0" fontId="42" fillId="8" borderId="6" xfId="0" applyFont="1" applyFill="1" applyBorder="1" applyAlignment="1" applyProtection="1">
      <alignment horizontal="left" wrapText="1"/>
      <protection hidden="1"/>
    </xf>
    <xf numFmtId="0" fontId="42" fillId="8" borderId="6" xfId="0" applyFont="1" applyFill="1" applyBorder="1" applyAlignment="1">
      <alignment horizontal="left" wrapText="1"/>
    </xf>
    <xf numFmtId="0" fontId="6" fillId="8" borderId="9" xfId="0" applyFont="1" applyFill="1" applyBorder="1" applyAlignment="1">
      <alignment wrapText="1"/>
    </xf>
    <xf numFmtId="0" fontId="6" fillId="8" borderId="0" xfId="0" applyFont="1" applyFill="1" applyAlignment="1">
      <alignment wrapText="1"/>
    </xf>
    <xf numFmtId="0" fontId="6" fillId="8" borderId="11" xfId="0" applyFont="1" applyFill="1" applyBorder="1" applyAlignment="1">
      <alignment wrapText="1"/>
    </xf>
    <xf numFmtId="0" fontId="6" fillId="8" borderId="7" xfId="0" applyFont="1" applyFill="1" applyBorder="1" applyAlignment="1">
      <alignment horizontal="left" wrapText="1"/>
    </xf>
    <xf numFmtId="0" fontId="6" fillId="8" borderId="6" xfId="0" applyFont="1" applyFill="1" applyBorder="1" applyAlignment="1">
      <alignment horizontal="left" wrapText="1"/>
    </xf>
    <xf numFmtId="0" fontId="6" fillId="8" borderId="8" xfId="0" applyFont="1" applyFill="1" applyBorder="1" applyAlignment="1">
      <alignment horizontal="left" wrapText="1"/>
    </xf>
    <xf numFmtId="0" fontId="20" fillId="4" borderId="0" xfId="2" applyFont="1" applyFill="1" applyAlignment="1" applyProtection="1">
      <alignment horizontal="left" vertical="center" wrapText="1"/>
      <protection hidden="1"/>
    </xf>
    <xf numFmtId="49" fontId="22" fillId="4" borderId="0" xfId="2" applyNumberFormat="1" applyFont="1" applyFill="1" applyAlignment="1" applyProtection="1">
      <alignment horizontal="left" vertical="center" wrapText="1"/>
      <protection hidden="1"/>
    </xf>
    <xf numFmtId="49" fontId="22" fillId="4" borderId="0" xfId="2" applyNumberFormat="1" applyFont="1" applyFill="1" applyAlignment="1" applyProtection="1">
      <alignment horizontal="center" vertical="center" wrapText="1"/>
      <protection hidden="1"/>
    </xf>
    <xf numFmtId="0" fontId="24" fillId="4" borderId="0" xfId="6" applyFont="1" applyFill="1" applyAlignment="1" applyProtection="1">
      <alignment horizontal="center" vertical="center" wrapText="1"/>
      <protection locked="0" hidden="1"/>
    </xf>
    <xf numFmtId="0" fontId="24" fillId="4" borderId="3" xfId="6" applyFont="1" applyFill="1" applyBorder="1" applyAlignment="1" applyProtection="1">
      <alignment horizontal="center" vertical="center" wrapText="1"/>
      <protection locked="0" hidden="1"/>
    </xf>
    <xf numFmtId="0" fontId="61" fillId="22" borderId="0" xfId="0" applyFont="1" applyFill="1" applyAlignment="1" applyProtection="1">
      <protection hidden="1"/>
    </xf>
    <xf numFmtId="0" fontId="29" fillId="22" borderId="0" xfId="0" applyFont="1" applyFill="1" applyAlignment="1" applyProtection="1">
      <protection hidden="1"/>
    </xf>
    <xf numFmtId="0" fontId="29" fillId="22" borderId="0" xfId="0" applyFont="1" applyFill="1" applyProtection="1">
      <protection hidden="1"/>
    </xf>
    <xf numFmtId="0" fontId="61" fillId="22" borderId="0" xfId="0" applyFont="1" applyFill="1" applyProtection="1">
      <protection hidden="1"/>
    </xf>
    <xf numFmtId="0" fontId="62" fillId="22" borderId="0" xfId="0" applyFont="1" applyFill="1" applyProtection="1">
      <protection hidden="1"/>
    </xf>
    <xf numFmtId="0" fontId="0" fillId="22" borderId="0" xfId="0" applyFill="1" applyProtection="1">
      <protection hidden="1"/>
    </xf>
    <xf numFmtId="0" fontId="61" fillId="22" borderId="0" xfId="0" applyFont="1" applyFill="1" applyAlignment="1" applyProtection="1">
      <alignment horizontal="center"/>
      <protection hidden="1"/>
    </xf>
  </cellXfs>
  <cellStyles count="7">
    <cellStyle name="Hyperlink" xfId="6" builtinId="8"/>
    <cellStyle name="Normal" xfId="0" builtinId="0"/>
    <cellStyle name="Normal 2 2" xfId="1" xr:uid="{2E06AD0E-F807-48A3-B11B-E25D9759F4B4}"/>
    <cellStyle name="Normal 2 3" xfId="4" xr:uid="{8656DFDA-5FE4-477A-A1FC-177274674772}"/>
    <cellStyle name="Normal 3" xfId="2" xr:uid="{316EE6CC-53A5-4CEF-B871-7FCD34181A92}"/>
    <cellStyle name="Normal 4" xfId="3" xr:uid="{2BE95F4B-4114-42AC-A461-56316BA4C485}"/>
    <cellStyle name="Normal 4 2" xfId="5" xr:uid="{9F338CAF-179E-4A99-B6B9-531015B2AE4F}"/>
  </cellStyles>
  <dxfs count="22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Complete</c:v>
          </c:tx>
          <c:spPr>
            <a:solidFill>
              <a:sysClr val="windowText" lastClr="000000">
                <a:lumMod val="100000"/>
              </a:sysClr>
            </a:solidFill>
            <a:ln>
              <a:noFill/>
            </a:ln>
            <a:effectLst/>
          </c:spPr>
          <c:invertIfNegative val="0"/>
          <c:val>
            <c:numRef>
              <c:f>'SLCP Data Collection Tool 1.5'!$V$3</c:f>
              <c:numCache>
                <c:formatCode>0.00%</c:formatCode>
                <c:ptCount val="1"/>
                <c:pt idx="0">
                  <c:v>8.547008547008547E-4</c:v>
                </c:pt>
              </c:numCache>
            </c:numRef>
          </c:val>
          <c:extLst>
            <c:ext xmlns:c16="http://schemas.microsoft.com/office/drawing/2014/chart" uri="{C3380CC4-5D6E-409C-BE32-E72D297353CC}">
              <c16:uniqueId val="{00000000-EA99-40C1-9F65-50407B1497D0}"/>
            </c:ext>
          </c:extLst>
        </c:ser>
        <c:ser>
          <c:idx val="1"/>
          <c:order val="1"/>
          <c:tx>
            <c:v>Incomplete</c:v>
          </c:tx>
          <c:spPr>
            <a:solidFill>
              <a:srgbClr val="E76A68">
                <a:alpha val="80000"/>
              </a:srgbClr>
            </a:solidFill>
            <a:ln>
              <a:noFill/>
            </a:ln>
            <a:effectLst/>
          </c:spPr>
          <c:invertIfNegative val="0"/>
          <c:val>
            <c:numRef>
              <c:f>'SLCP Data Collection Tool 1.5'!$V$4</c:f>
              <c:numCache>
                <c:formatCode>0.00%</c:formatCode>
                <c:ptCount val="1"/>
                <c:pt idx="0">
                  <c:v>0.99914529914529915</c:v>
                </c:pt>
              </c:numCache>
            </c:numRef>
          </c:val>
          <c:extLst>
            <c:ext xmlns:c16="http://schemas.microsoft.com/office/drawing/2014/chart" uri="{C3380CC4-5D6E-409C-BE32-E72D297353CC}">
              <c16:uniqueId val="{00000001-EA99-40C1-9F65-50407B1497D0}"/>
            </c:ext>
          </c:extLst>
        </c:ser>
        <c:dLbls>
          <c:showLegendKey val="0"/>
          <c:showVal val="0"/>
          <c:showCatName val="0"/>
          <c:showSerName val="0"/>
          <c:showPercent val="0"/>
          <c:showBubbleSize val="0"/>
        </c:dLbls>
        <c:gapWidth val="0"/>
        <c:overlap val="100"/>
        <c:axId val="710037408"/>
        <c:axId val="710047392"/>
      </c:barChart>
      <c:catAx>
        <c:axId val="710037408"/>
        <c:scaling>
          <c:orientation val="minMax"/>
        </c:scaling>
        <c:delete val="1"/>
        <c:axPos val="b"/>
        <c:majorTickMark val="none"/>
        <c:minorTickMark val="none"/>
        <c:tickLblPos val="nextTo"/>
        <c:crossAx val="710047392"/>
        <c:crosses val="autoZero"/>
        <c:auto val="1"/>
        <c:lblAlgn val="ctr"/>
        <c:lblOffset val="100"/>
        <c:noMultiLvlLbl val="0"/>
      </c:catAx>
      <c:valAx>
        <c:axId val="710047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03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174624" y="174625"/>
    <xdr:ext cx="2905125" cy="1143000"/>
    <xdr:sp macro="" textlink="">
      <xdr:nvSpPr>
        <xdr:cNvPr id="2" name="Text_1" descr="1">
          <a:extLst>
            <a:ext uri="{FF2B5EF4-FFF2-40B4-BE49-F238E27FC236}">
              <a16:creationId xmlns:a16="http://schemas.microsoft.com/office/drawing/2014/main" id="{F5F5E73B-6D74-4A8F-87A8-4096CB75ED4B}"/>
            </a:ext>
          </a:extLst>
        </xdr:cNvPr>
        <xdr:cNvSpPr txBox="1">
          <a:spLocks noChangeAspect="1"/>
        </xdr:cNvSpPr>
      </xdr:nvSpPr>
      <xdr:spPr>
        <a:xfrm>
          <a:off x="174624" y="174625"/>
          <a:ext cx="2905125"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 </a:t>
          </a:r>
          <a:endParaRPr lang="en-US" sz="2400" b="1">
            <a:solidFill>
              <a:srgbClr val="FF0000"/>
            </a:solidFill>
          </a:endParaRPr>
        </a:p>
      </xdr:txBody>
    </xdr:sp>
    <xdr:clientData/>
  </xdr:absoluteAnchor>
  <xdr:oneCellAnchor>
    <xdr:from>
      <xdr:col>0</xdr:col>
      <xdr:colOff>2926080</xdr:colOff>
      <xdr:row>0</xdr:row>
      <xdr:rowOff>0</xdr:rowOff>
    </xdr:from>
    <xdr:ext cx="459740" cy="299720"/>
    <xdr:sp macro="" textlink="">
      <xdr:nvSpPr>
        <xdr:cNvPr id="3" name="AutoShape 1">
          <a:extLst>
            <a:ext uri="{FF2B5EF4-FFF2-40B4-BE49-F238E27FC236}">
              <a16:creationId xmlns:a16="http://schemas.microsoft.com/office/drawing/2014/main" id="{34D747A8-DDED-42EB-B90A-7A5CA8130933}"/>
            </a:ext>
          </a:extLst>
        </xdr:cNvPr>
        <xdr:cNvSpPr>
          <a:spLocks noChangeAspect="1" noChangeArrowheads="1"/>
        </xdr:cNvSpPr>
      </xdr:nvSpPr>
      <xdr:spPr bwMode="auto">
        <a:xfrm>
          <a:off x="2926080" y="0"/>
          <a:ext cx="459740" cy="299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0</xdr:col>
      <xdr:colOff>2926080</xdr:colOff>
      <xdr:row>1</xdr:row>
      <xdr:rowOff>137160</xdr:rowOff>
    </xdr:from>
    <xdr:ext cx="462915" cy="426720"/>
    <xdr:sp macro="" textlink="">
      <xdr:nvSpPr>
        <xdr:cNvPr id="4" name="AutoShape 1">
          <a:extLst>
            <a:ext uri="{FF2B5EF4-FFF2-40B4-BE49-F238E27FC236}">
              <a16:creationId xmlns:a16="http://schemas.microsoft.com/office/drawing/2014/main" id="{2CB72AA0-B3F9-440E-9EC8-EFCFD546B2A8}"/>
            </a:ext>
          </a:extLst>
        </xdr:cNvPr>
        <xdr:cNvSpPr>
          <a:spLocks noChangeAspect="1" noChangeArrowheads="1"/>
        </xdr:cNvSpPr>
      </xdr:nvSpPr>
      <xdr:spPr bwMode="auto">
        <a:xfrm>
          <a:off x="2926080" y="388620"/>
          <a:ext cx="462915" cy="426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0</xdr:col>
      <xdr:colOff>75928</xdr:colOff>
      <xdr:row>7</xdr:row>
      <xdr:rowOff>1663700</xdr:rowOff>
    </xdr:from>
    <xdr:ext cx="3565343" cy="4836885"/>
    <xdr:pic>
      <xdr:nvPicPr>
        <xdr:cNvPr id="5" name="Picture 4">
          <a:extLst>
            <a:ext uri="{FF2B5EF4-FFF2-40B4-BE49-F238E27FC236}">
              <a16:creationId xmlns:a16="http://schemas.microsoft.com/office/drawing/2014/main" id="{ADF6DA7F-AB04-43B3-A3CA-C4D7D01FD7CA}"/>
            </a:ext>
          </a:extLst>
        </xdr:cNvPr>
        <xdr:cNvPicPr>
          <a:picLocks noChangeAspect="1"/>
        </xdr:cNvPicPr>
      </xdr:nvPicPr>
      <xdr:blipFill>
        <a:blip xmlns:r="http://schemas.openxmlformats.org/officeDocument/2006/relationships" r:embed="rId1"/>
        <a:stretch>
          <a:fillRect/>
        </a:stretch>
      </xdr:blipFill>
      <xdr:spPr>
        <a:xfrm>
          <a:off x="75928" y="4345940"/>
          <a:ext cx="3565343" cy="483688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absoluteAnchor>
    <xdr:pos x="111125" y="174625"/>
    <xdr:ext cx="2530475" cy="1111250"/>
    <xdr:sp macro="" textlink="">
      <xdr:nvSpPr>
        <xdr:cNvPr id="2" name="Text_1" descr="1">
          <a:extLst>
            <a:ext uri="{FF2B5EF4-FFF2-40B4-BE49-F238E27FC236}">
              <a16:creationId xmlns:a16="http://schemas.microsoft.com/office/drawing/2014/main" id="{CF80C728-0AC9-492D-A7AC-ED0AC81CEB43}"/>
            </a:ext>
          </a:extLst>
        </xdr:cNvPr>
        <xdr:cNvSpPr txBox="1">
          <a:spLocks noChangeAspect="1"/>
        </xdr:cNvSpPr>
      </xdr:nvSpPr>
      <xdr:spPr>
        <a:xfrm>
          <a:off x="111125" y="174625"/>
          <a:ext cx="2530475" cy="11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 </a:t>
          </a:r>
          <a:endParaRPr lang="en-US" sz="2400" b="1">
            <a:solidFill>
              <a:srgbClr val="FF0000"/>
            </a:solidFill>
          </a:endParaRPr>
        </a:p>
      </xdr:txBody>
    </xdr:sp>
    <xdr:clientData/>
  </xdr:absoluteAnchor>
  <xdr:oneCellAnchor>
    <xdr:from>
      <xdr:col>0</xdr:col>
      <xdr:colOff>175774</xdr:colOff>
      <xdr:row>9</xdr:row>
      <xdr:rowOff>1784441</xdr:rowOff>
    </xdr:from>
    <xdr:ext cx="9651303" cy="2197651"/>
    <xdr:pic>
      <xdr:nvPicPr>
        <xdr:cNvPr id="3" name="Picture 2">
          <a:extLst>
            <a:ext uri="{FF2B5EF4-FFF2-40B4-BE49-F238E27FC236}">
              <a16:creationId xmlns:a16="http://schemas.microsoft.com/office/drawing/2014/main" id="{DF211AEE-D57D-4AAA-BF7A-1F09FC364669}"/>
            </a:ext>
          </a:extLst>
        </xdr:cNvPr>
        <xdr:cNvPicPr>
          <a:picLocks noChangeAspect="1"/>
        </xdr:cNvPicPr>
      </xdr:nvPicPr>
      <xdr:blipFill>
        <a:blip xmlns:r="http://schemas.openxmlformats.org/officeDocument/2006/relationships" r:embed="rId1"/>
        <a:stretch>
          <a:fillRect/>
        </a:stretch>
      </xdr:blipFill>
      <xdr:spPr>
        <a:xfrm>
          <a:off x="175774" y="5007701"/>
          <a:ext cx="9651303" cy="219765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21</xdr:col>
      <xdr:colOff>0</xdr:colOff>
      <xdr:row>1</xdr:row>
      <xdr:rowOff>0</xdr:rowOff>
    </xdr:from>
    <xdr:to>
      <xdr:col>23</xdr:col>
      <xdr:colOff>200297</xdr:colOff>
      <xdr:row>8</xdr:row>
      <xdr:rowOff>62533</xdr:rowOff>
    </xdr:to>
    <xdr:graphicFrame macro="">
      <xdr:nvGraphicFramePr>
        <xdr:cNvPr id="2" name="Chart 1">
          <a:extLst>
            <a:ext uri="{FF2B5EF4-FFF2-40B4-BE49-F238E27FC236}">
              <a16:creationId xmlns:a16="http://schemas.microsoft.com/office/drawing/2014/main" id="{8DFD06AD-A639-B00B-E14C-CDA2D51F00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127000" y="158750"/>
    <xdr:ext cx="2636157" cy="908050"/>
    <xdr:sp macro="" textlink="">
      <xdr:nvSpPr>
        <xdr:cNvPr id="2" name="Text_1" descr="1">
          <a:extLst>
            <a:ext uri="{FF2B5EF4-FFF2-40B4-BE49-F238E27FC236}">
              <a16:creationId xmlns:a16="http://schemas.microsoft.com/office/drawing/2014/main" id="{AEC8D780-48F2-4E39-AD51-BEB307EA906F}"/>
            </a:ext>
          </a:extLst>
        </xdr:cNvPr>
        <xdr:cNvSpPr txBox="1">
          <a:spLocks noChangeAspect="1"/>
        </xdr:cNvSpPr>
      </xdr:nvSpPr>
      <xdr:spPr>
        <a:xfrm>
          <a:off x="127000" y="158750"/>
          <a:ext cx="2636157" cy="908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a:t>
          </a:r>
          <a:endParaRPr lang="en-US" sz="2400" b="1">
            <a:solidFill>
              <a:srgbClr val="FF0000"/>
            </a:solidFill>
          </a:endParaRPr>
        </a:p>
      </xdr:txBody>
    </xdr:sp>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C:/Users/jancc/OneDrive/Documents/Red%20Drive%20031619/SAC/FLSM/1.3.6/SLCP%20Tool-V1.3.6%20(MASTER)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ey"/>
      <sheetName val="OVERVIEW"/>
      <sheetName val="INSTRUCTIONS"/>
      <sheetName val="Facility Profile"/>
      <sheetName val="Recruitment &amp; Hiring"/>
      <sheetName val="Working Hours"/>
      <sheetName val="Wages &amp; Benefits"/>
      <sheetName val="Employee Treatment"/>
      <sheetName val="Employee Involvement"/>
      <sheetName val="H&amp;S"/>
      <sheetName val="Termination"/>
      <sheetName val="Management Systems"/>
      <sheetName val="Above and Beyond"/>
      <sheetName val="Verification Details"/>
      <sheetName val="Verification Summary"/>
      <sheetName val="Output Key"/>
      <sheetName val="QMatrix"/>
    </sheetNames>
    <sheetDataSet>
      <sheetData sheetId="0"/>
      <sheetData sheetId="1"/>
      <sheetData sheetId="2"/>
      <sheetData sheetId="3">
        <row r="819">
          <cell r="H819" t="str">
            <v>X</v>
          </cell>
        </row>
        <row r="824">
          <cell r="H824" t="str">
            <v>SELECT</v>
          </cell>
        </row>
        <row r="825">
          <cell r="H825" t="str">
            <v>Accurate</v>
          </cell>
        </row>
        <row r="826">
          <cell r="H826" t="str">
            <v>Inaccurate</v>
          </cell>
        </row>
        <row r="827">
          <cell r="H827" t="str">
            <v>No Response Provided</v>
          </cell>
        </row>
        <row r="829">
          <cell r="H829" t="str">
            <v>SELECT</v>
          </cell>
        </row>
        <row r="830">
          <cell r="H830" t="str">
            <v>Accurate</v>
          </cell>
        </row>
        <row r="831">
          <cell r="H831" t="str">
            <v>Updated during Verification</v>
          </cell>
        </row>
        <row r="832">
          <cell r="H832" t="str">
            <v>No Response Provided</v>
          </cell>
        </row>
        <row r="840">
          <cell r="H840" t="str">
            <v>Legal Flag</v>
          </cell>
        </row>
      </sheetData>
      <sheetData sheetId="4"/>
      <sheetData sheetId="5"/>
      <sheetData sheetId="6"/>
      <sheetData sheetId="7"/>
      <sheetData sheetId="8"/>
      <sheetData sheetId="9"/>
      <sheetData sheetId="10"/>
      <sheetData sheetId="11"/>
      <sheetData sheetId="12"/>
      <sheetData sheetId="13"/>
      <sheetData sheetId="14">
        <row r="5">
          <cell r="P5">
            <v>0</v>
          </cell>
        </row>
        <row r="6">
          <cell r="Q6">
            <v>1</v>
          </cell>
        </row>
      </sheetData>
      <sheetData sheetId="15"/>
      <sheetData sheetId="16"/>
    </sheetDataSet>
  </externalBook>
</externalLink>
</file>

<file path=xl/persons/person.xml><?xml version="1.0" encoding="utf-8"?>
<personList xmlns="http://schemas.microsoft.com/office/spreadsheetml/2018/threadedcomments" xmlns:x="http://schemas.openxmlformats.org/spreadsheetml/2006/main">
  <person displayName="Susanne Gebauer" id="{7CBBC114-197E-484A-B947-2020B60B9469}" userId="Susanne Gebauer"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A1" dT="2022-04-20T08:33:12.50" personId="{7CBBC114-197E-484A-B947-2020B60B9469}" id="{4D49D765-32D6-413C-B6DF-F6D9D749A720}">
    <text xml:space="preserve">Every key that is verified (meaning contains Verification Type Required; column AA) must have a Validation Method Field to show how the facility response was validated. </text>
  </threadedComment>
  <threadedComment ref="AB1" dT="2022-06-28T14:50:08.63" personId="{7CBBC114-197E-484A-B947-2020B60B9469}" id="{B9266608-FA1F-4675-99EB-26CCB328EA1C}">
    <text>The wording of these values is based on Option List vd-typevalidation wording
The Verifier sees all Tool content, including MS Headers, Instructions, etc. But only Question and Follow-up keys that have a Validation Scope are keys that have to be validated and/or require verification fields to be completed (by AH automatically and/or by the Verifier). This means that the Verification/Assessment Details, though they do not have a Validation Method, have to be completed by the Verifier.</text>
  </threadedComment>
  <threadedComment ref="AC1" dT="2022-05-24T07:16:35.33" personId="{7CBBC114-197E-484A-B947-2020B60B9469}" id="{94D3F16A-7C07-48C8-821E-4A38790E393D}">
    <text xml:space="preserve">Adding this column to complete documentation for structure of SLCP Data Collection Tool. Previously not captured because not part of offline Tool, but from 1.5 moving forward want Main Survey Actual to be full documentation of structure alongside Business Rules to explain how the structure is implemented. </text>
  </threadedComment>
</ThreadedComments>
</file>

<file path=xl/threadedComments/threadedComment2.xml><?xml version="1.0" encoding="utf-8"?>
<ThreadedComments xmlns="http://schemas.microsoft.com/office/spreadsheetml/2018/threadedcomments" xmlns:x="http://schemas.openxmlformats.org/spreadsheetml/2006/main">
  <threadedComment ref="C898" dT="2022-04-12T05:39:07.49" personId="{7CBBC114-197E-484A-B947-2020B60B9469}" id="{554A0919-3D37-4F7D-84BF-2ED4672D4A56}">
    <text xml:space="preserve">Space deleted, but note that this option list is no longer in use.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43974-B37F-4F78-80A4-1980FFEE99F1}">
  <sheetPr codeName="Sheet9">
    <tabColor theme="1"/>
  </sheetPr>
  <dimension ref="A1:K59"/>
  <sheetViews>
    <sheetView zoomScale="70" zoomScaleNormal="70" workbookViewId="0">
      <pane ySplit="1" topLeftCell="A2" activePane="bottomLeft" state="frozen"/>
      <selection pane="bottomLeft" activeCell="A22" sqref="A22"/>
    </sheetView>
  </sheetViews>
  <sheetFormatPr baseColWidth="10" defaultColWidth="0" defaultRowHeight="15.5" customHeight="1" x14ac:dyDescent="0.2"/>
  <cols>
    <col min="1" max="1" width="48.1640625" style="129" customWidth="1"/>
    <col min="2" max="2" width="72.5" style="129" customWidth="1"/>
    <col min="3" max="9" width="11.83203125" style="129" customWidth="1"/>
    <col min="10" max="10" width="19.1640625" style="129" customWidth="1"/>
    <col min="11" max="11" width="8.5" style="129" customWidth="1"/>
    <col min="12" max="16384" width="11.83203125" style="129" hidden="1"/>
  </cols>
  <sheetData>
    <row r="1" spans="1:11" ht="20" customHeight="1" x14ac:dyDescent="0.2">
      <c r="A1" s="125"/>
      <c r="B1" s="126"/>
      <c r="C1" s="126"/>
      <c r="D1" s="126"/>
      <c r="E1" s="126"/>
      <c r="F1" s="126"/>
      <c r="G1" s="126"/>
      <c r="H1" s="126"/>
      <c r="I1" s="127"/>
      <c r="J1" s="144" t="s">
        <v>12884</v>
      </c>
      <c r="K1" s="144" t="s">
        <v>30</v>
      </c>
    </row>
    <row r="2" spans="1:11" ht="20" customHeight="1" x14ac:dyDescent="0.2">
      <c r="A2" s="126"/>
      <c r="B2" s="126"/>
      <c r="C2" s="126"/>
      <c r="D2" s="126"/>
      <c r="E2" s="126"/>
      <c r="F2" s="126"/>
      <c r="G2" s="126"/>
      <c r="H2" s="126"/>
      <c r="I2" s="127"/>
      <c r="J2" s="127"/>
      <c r="K2" s="127"/>
    </row>
    <row r="3" spans="1:11" ht="20" customHeight="1" x14ac:dyDescent="0.2">
      <c r="A3" s="126"/>
      <c r="B3" s="126"/>
      <c r="C3" s="126"/>
      <c r="D3" s="126"/>
      <c r="E3" s="126"/>
      <c r="F3" s="126"/>
      <c r="G3" s="126"/>
      <c r="H3" s="126"/>
      <c r="I3" s="127"/>
      <c r="J3" s="127"/>
      <c r="K3" s="127"/>
    </row>
    <row r="4" spans="1:11" ht="20" customHeight="1" x14ac:dyDescent="0.2">
      <c r="A4" s="126"/>
      <c r="B4" s="126"/>
      <c r="C4" s="126"/>
      <c r="D4" s="126"/>
      <c r="E4" s="126"/>
      <c r="F4" s="126"/>
      <c r="G4" s="126"/>
      <c r="H4" s="126"/>
      <c r="I4" s="127"/>
      <c r="J4" s="127"/>
      <c r="K4" s="127"/>
    </row>
    <row r="5" spans="1:11" ht="20" customHeight="1" thickBot="1" x14ac:dyDescent="0.25">
      <c r="A5" s="126"/>
      <c r="B5" s="126"/>
      <c r="C5" s="126"/>
      <c r="D5" s="126"/>
      <c r="E5" s="126"/>
      <c r="F5" s="126"/>
      <c r="G5" s="126"/>
      <c r="H5" s="126"/>
      <c r="I5" s="127"/>
      <c r="J5" s="127"/>
      <c r="K5" s="127"/>
    </row>
    <row r="6" spans="1:11" ht="34" customHeight="1" thickTop="1" x14ac:dyDescent="0.2">
      <c r="A6" s="145" t="s">
        <v>12885</v>
      </c>
      <c r="B6" s="146"/>
      <c r="C6" s="147"/>
      <c r="D6" s="148"/>
      <c r="E6" s="147"/>
      <c r="F6" s="149"/>
      <c r="G6" s="149"/>
      <c r="H6" s="150"/>
      <c r="I6" s="151"/>
      <c r="J6" s="151"/>
      <c r="K6" s="152"/>
    </row>
    <row r="7" spans="1:11" ht="79" customHeight="1" thickBot="1" x14ac:dyDescent="0.25">
      <c r="A7" s="165" t="s">
        <v>12886</v>
      </c>
      <c r="B7" s="166"/>
      <c r="C7" s="166"/>
      <c r="D7" s="166"/>
      <c r="E7" s="166"/>
      <c r="F7" s="166"/>
      <c r="G7" s="166"/>
      <c r="H7" s="166"/>
      <c r="I7" s="166"/>
      <c r="J7" s="166"/>
      <c r="K7" s="166"/>
    </row>
    <row r="8" spans="1:11" ht="409" customHeight="1" thickTop="1" thickBot="1" x14ac:dyDescent="0.25">
      <c r="A8" s="167" t="s">
        <v>12887</v>
      </c>
      <c r="B8" s="168"/>
      <c r="C8" s="168"/>
      <c r="D8" s="168"/>
      <c r="E8" s="168"/>
      <c r="F8" s="168"/>
      <c r="G8" s="168"/>
      <c r="H8" s="168"/>
      <c r="I8" s="168"/>
      <c r="J8" s="168"/>
      <c r="K8" s="169"/>
    </row>
    <row r="9" spans="1:11" ht="125" customHeight="1" thickTop="1" thickBot="1" x14ac:dyDescent="0.25">
      <c r="A9" s="153"/>
      <c r="B9" s="154"/>
      <c r="C9" s="154"/>
      <c r="D9" s="154"/>
      <c r="E9" s="154"/>
      <c r="F9" s="154"/>
      <c r="G9" s="154"/>
      <c r="H9" s="154"/>
      <c r="I9" s="154"/>
      <c r="J9" s="154"/>
      <c r="K9" s="154"/>
    </row>
    <row r="10" spans="1:11" ht="28" customHeight="1" thickTop="1" thickBot="1" x14ac:dyDescent="0.25">
      <c r="A10" s="145" t="s">
        <v>12888</v>
      </c>
      <c r="B10" s="146"/>
      <c r="C10" s="147"/>
      <c r="D10" s="148"/>
      <c r="E10" s="147"/>
      <c r="F10" s="149"/>
      <c r="G10" s="149"/>
      <c r="H10" s="150"/>
      <c r="I10" s="151"/>
      <c r="J10" s="151"/>
      <c r="K10" s="151"/>
    </row>
    <row r="11" spans="1:11" ht="39" customHeight="1" thickTop="1" thickBot="1" x14ac:dyDescent="0.25">
      <c r="A11" s="163" t="s">
        <v>12889</v>
      </c>
      <c r="B11" s="163"/>
      <c r="C11" s="163"/>
      <c r="D11" s="163"/>
      <c r="E11" s="163"/>
      <c r="F11" s="163"/>
      <c r="G11" s="163"/>
      <c r="H11" s="163"/>
      <c r="I11" s="163"/>
      <c r="J11" s="163"/>
      <c r="K11" s="151"/>
    </row>
    <row r="12" spans="1:11" ht="28" customHeight="1" thickTop="1" x14ac:dyDescent="0.2">
      <c r="A12" s="145" t="s">
        <v>12890</v>
      </c>
      <c r="B12" s="146"/>
      <c r="C12" s="147"/>
      <c r="D12" s="148"/>
      <c r="E12" s="147"/>
      <c r="F12" s="149"/>
      <c r="G12" s="149"/>
      <c r="H12" s="150"/>
      <c r="I12" s="151"/>
      <c r="J12" s="151"/>
      <c r="K12" s="151"/>
    </row>
    <row r="13" spans="1:11" ht="169" customHeight="1" x14ac:dyDescent="0.2">
      <c r="A13" s="170" t="s">
        <v>12891</v>
      </c>
      <c r="B13" s="163"/>
      <c r="C13" s="163"/>
      <c r="D13" s="163"/>
      <c r="E13" s="163"/>
      <c r="F13" s="163"/>
      <c r="G13" s="163"/>
      <c r="H13" s="163"/>
      <c r="I13" s="163"/>
      <c r="J13" s="163"/>
      <c r="K13" s="155"/>
    </row>
    <row r="14" spans="1:11" s="157" customFormat="1" ht="354" customHeight="1" x14ac:dyDescent="0.2">
      <c r="A14" s="171" t="s">
        <v>12892</v>
      </c>
      <c r="B14" s="171"/>
      <c r="C14" s="171"/>
      <c r="D14" s="171"/>
      <c r="E14" s="171"/>
      <c r="F14" s="171"/>
      <c r="G14" s="171"/>
      <c r="H14" s="171"/>
      <c r="I14" s="171"/>
      <c r="J14" s="171"/>
      <c r="K14" s="156"/>
    </row>
    <row r="15" spans="1:11" ht="25" customHeight="1" x14ac:dyDescent="0.2">
      <c r="A15" s="158" t="s">
        <v>12893</v>
      </c>
      <c r="B15" s="159"/>
      <c r="C15" s="159"/>
      <c r="D15" s="159"/>
      <c r="E15" s="159"/>
      <c r="F15" s="159"/>
      <c r="G15" s="159"/>
      <c r="H15" s="159"/>
      <c r="I15" s="159"/>
      <c r="J15" s="159"/>
      <c r="K15" s="160"/>
    </row>
    <row r="16" spans="1:11" ht="114" customHeight="1" x14ac:dyDescent="0.2">
      <c r="A16" s="171" t="s">
        <v>12894</v>
      </c>
      <c r="B16" s="171"/>
      <c r="C16" s="171"/>
      <c r="D16" s="171"/>
      <c r="E16" s="171"/>
      <c r="F16" s="171"/>
      <c r="G16" s="171"/>
      <c r="H16" s="171"/>
      <c r="I16" s="171"/>
      <c r="J16" s="171"/>
      <c r="K16" s="161"/>
    </row>
    <row r="17" spans="1:11" ht="25" customHeight="1" x14ac:dyDescent="0.2">
      <c r="A17" s="158" t="s">
        <v>12895</v>
      </c>
      <c r="B17" s="159"/>
      <c r="C17" s="159"/>
      <c r="D17" s="159"/>
      <c r="E17" s="159"/>
      <c r="F17" s="159"/>
      <c r="G17" s="159"/>
      <c r="H17" s="159"/>
      <c r="I17" s="159"/>
      <c r="J17" s="159"/>
      <c r="K17" s="160"/>
    </row>
    <row r="18" spans="1:11" ht="206" customHeight="1" x14ac:dyDescent="0.2">
      <c r="A18" s="163" t="s">
        <v>12896</v>
      </c>
      <c r="B18" s="163"/>
      <c r="C18" s="163"/>
      <c r="D18" s="163"/>
      <c r="E18" s="163"/>
      <c r="F18" s="163"/>
      <c r="G18" s="163"/>
      <c r="H18" s="163"/>
      <c r="I18" s="163"/>
      <c r="J18" s="163"/>
      <c r="K18" s="161"/>
    </row>
    <row r="19" spans="1:11" ht="25" customHeight="1" x14ac:dyDescent="0.2">
      <c r="A19" s="158" t="s">
        <v>12897</v>
      </c>
      <c r="B19" s="160"/>
      <c r="C19" s="160"/>
      <c r="D19" s="160"/>
      <c r="E19" s="160"/>
      <c r="F19" s="160"/>
      <c r="G19" s="160"/>
      <c r="H19" s="160"/>
      <c r="I19" s="160"/>
      <c r="J19" s="160"/>
      <c r="K19" s="160"/>
    </row>
    <row r="20" spans="1:11" ht="63" customHeight="1" x14ac:dyDescent="0.2">
      <c r="A20" s="164" t="s">
        <v>12898</v>
      </c>
      <c r="B20" s="164"/>
      <c r="C20" s="164"/>
      <c r="D20" s="164"/>
      <c r="E20" s="164"/>
      <c r="F20" s="164"/>
      <c r="G20" s="164"/>
      <c r="H20" s="164"/>
      <c r="I20" s="164"/>
      <c r="J20" s="164"/>
      <c r="K20" s="164"/>
    </row>
    <row r="21" spans="1:11" ht="16" x14ac:dyDescent="0.2">
      <c r="A21" s="162"/>
      <c r="B21" s="162"/>
      <c r="C21" s="162"/>
      <c r="D21" s="162"/>
      <c r="E21" s="162"/>
      <c r="F21" s="162"/>
      <c r="G21" s="162"/>
      <c r="H21" s="162"/>
      <c r="I21" s="162"/>
      <c r="J21" s="162"/>
      <c r="K21" s="162"/>
    </row>
    <row r="22" spans="1:11" ht="16" x14ac:dyDescent="0.2">
      <c r="A22" s="162"/>
      <c r="B22" s="162"/>
      <c r="C22" s="162"/>
      <c r="D22" s="162"/>
      <c r="E22" s="162"/>
      <c r="F22" s="162"/>
      <c r="G22" s="162"/>
      <c r="H22" s="162"/>
      <c r="I22" s="162"/>
      <c r="J22" s="162"/>
      <c r="K22" s="162"/>
    </row>
    <row r="23" spans="1:11" ht="16" x14ac:dyDescent="0.2">
      <c r="A23" s="162"/>
      <c r="B23" s="162"/>
      <c r="C23" s="162"/>
      <c r="D23" s="162"/>
      <c r="E23" s="162"/>
      <c r="F23" s="162"/>
      <c r="G23" s="162"/>
      <c r="H23" s="162"/>
      <c r="I23" s="162"/>
      <c r="J23" s="162"/>
      <c r="K23" s="162"/>
    </row>
    <row r="24" spans="1:11" ht="16" x14ac:dyDescent="0.2">
      <c r="A24" s="162"/>
      <c r="B24" s="162"/>
      <c r="C24" s="162"/>
      <c r="D24" s="162"/>
      <c r="E24" s="162"/>
      <c r="F24" s="162"/>
      <c r="G24" s="162"/>
      <c r="H24" s="162"/>
      <c r="I24" s="162"/>
      <c r="J24" s="162"/>
      <c r="K24" s="162"/>
    </row>
    <row r="25" spans="1:11" ht="16" x14ac:dyDescent="0.2">
      <c r="A25" s="162"/>
      <c r="B25" s="162"/>
      <c r="C25" s="162"/>
      <c r="D25" s="162"/>
      <c r="E25" s="162"/>
      <c r="F25" s="162"/>
      <c r="G25" s="162"/>
      <c r="H25" s="162"/>
      <c r="I25" s="162"/>
      <c r="J25" s="162"/>
      <c r="K25" s="162"/>
    </row>
    <row r="26" spans="1:11" ht="16" x14ac:dyDescent="0.2">
      <c r="A26" s="162"/>
      <c r="B26" s="162"/>
      <c r="C26" s="162"/>
      <c r="D26" s="162"/>
      <c r="E26" s="162"/>
      <c r="F26" s="162"/>
      <c r="G26" s="162"/>
      <c r="H26" s="162"/>
      <c r="I26" s="162"/>
      <c r="J26" s="162"/>
      <c r="K26" s="162"/>
    </row>
    <row r="27" spans="1:11" ht="16" x14ac:dyDescent="0.2">
      <c r="A27" s="162"/>
      <c r="B27" s="162"/>
      <c r="C27" s="162"/>
      <c r="D27" s="162"/>
      <c r="E27" s="162"/>
      <c r="F27" s="162"/>
      <c r="G27" s="162"/>
      <c r="H27" s="162"/>
      <c r="I27" s="162"/>
      <c r="J27" s="162"/>
      <c r="K27" s="162"/>
    </row>
    <row r="28" spans="1:11" ht="16" x14ac:dyDescent="0.2">
      <c r="A28" s="162"/>
      <c r="B28" s="162"/>
      <c r="C28" s="162"/>
      <c r="D28" s="162"/>
      <c r="E28" s="162"/>
      <c r="F28" s="162"/>
      <c r="G28" s="162"/>
      <c r="H28" s="162"/>
      <c r="I28" s="162"/>
      <c r="J28" s="162"/>
      <c r="K28" s="162"/>
    </row>
    <row r="29" spans="1:11" ht="16" x14ac:dyDescent="0.2">
      <c r="A29" s="162"/>
      <c r="B29" s="162"/>
      <c r="C29" s="162"/>
      <c r="D29" s="162"/>
      <c r="E29" s="162"/>
      <c r="F29" s="162"/>
      <c r="G29" s="162"/>
      <c r="H29" s="162"/>
      <c r="I29" s="162"/>
      <c r="J29" s="162"/>
      <c r="K29" s="162"/>
    </row>
    <row r="30" spans="1:11" ht="16" x14ac:dyDescent="0.2">
      <c r="A30" s="162"/>
      <c r="B30" s="162"/>
      <c r="C30" s="162"/>
      <c r="D30" s="162"/>
      <c r="E30" s="162"/>
      <c r="F30" s="162"/>
      <c r="G30" s="162"/>
      <c r="H30" s="162"/>
      <c r="I30" s="162"/>
      <c r="J30" s="162"/>
      <c r="K30" s="162"/>
    </row>
    <row r="31" spans="1:11" ht="16" x14ac:dyDescent="0.2">
      <c r="A31" s="162"/>
      <c r="B31" s="162"/>
      <c r="C31" s="162"/>
      <c r="D31" s="162"/>
      <c r="E31" s="162"/>
      <c r="F31" s="162"/>
      <c r="G31" s="162"/>
      <c r="H31" s="162"/>
      <c r="I31" s="162"/>
      <c r="J31" s="162"/>
      <c r="K31" s="162"/>
    </row>
    <row r="32" spans="1:11" ht="16" x14ac:dyDescent="0.2">
      <c r="A32" s="162"/>
      <c r="B32" s="162"/>
      <c r="C32" s="162"/>
      <c r="D32" s="162"/>
      <c r="E32" s="162"/>
      <c r="F32" s="162"/>
      <c r="G32" s="162"/>
      <c r="H32" s="162"/>
      <c r="I32" s="162"/>
      <c r="J32" s="162"/>
      <c r="K32" s="162"/>
    </row>
    <row r="33" spans="1:11" ht="16" x14ac:dyDescent="0.2">
      <c r="A33" s="162"/>
      <c r="B33" s="162"/>
      <c r="C33" s="162"/>
      <c r="D33" s="162"/>
      <c r="E33" s="162"/>
      <c r="F33" s="162"/>
      <c r="G33" s="162"/>
      <c r="H33" s="162"/>
      <c r="I33" s="162"/>
      <c r="J33" s="162"/>
      <c r="K33" s="162"/>
    </row>
    <row r="34" spans="1:11" ht="16" x14ac:dyDescent="0.2">
      <c r="A34" s="162"/>
      <c r="B34" s="162"/>
      <c r="C34" s="162"/>
      <c r="D34" s="162"/>
      <c r="E34" s="162"/>
      <c r="F34" s="162"/>
      <c r="G34" s="162"/>
      <c r="H34" s="162"/>
      <c r="I34" s="162"/>
      <c r="J34" s="162"/>
      <c r="K34" s="162"/>
    </row>
    <row r="35" spans="1:11" ht="16" x14ac:dyDescent="0.2">
      <c r="A35" s="162"/>
      <c r="B35" s="162"/>
      <c r="C35" s="162"/>
      <c r="D35" s="162"/>
      <c r="E35" s="162"/>
      <c r="F35" s="162"/>
      <c r="G35" s="162"/>
      <c r="H35" s="162"/>
      <c r="I35" s="162"/>
      <c r="J35" s="162"/>
      <c r="K35" s="162"/>
    </row>
    <row r="36" spans="1:11" ht="16" x14ac:dyDescent="0.2">
      <c r="A36" s="162"/>
      <c r="B36" s="162"/>
      <c r="C36" s="162"/>
      <c r="D36" s="162"/>
      <c r="E36" s="162"/>
      <c r="F36" s="162"/>
      <c r="G36" s="162"/>
      <c r="H36" s="162"/>
      <c r="I36" s="162"/>
      <c r="J36" s="162"/>
      <c r="K36" s="162"/>
    </row>
    <row r="37" spans="1:11" ht="16" x14ac:dyDescent="0.2">
      <c r="A37" s="162"/>
      <c r="B37" s="162"/>
      <c r="C37" s="162"/>
      <c r="D37" s="162"/>
      <c r="E37" s="162"/>
      <c r="F37" s="162"/>
      <c r="G37" s="162"/>
      <c r="H37" s="162"/>
      <c r="I37" s="162"/>
      <c r="J37" s="162"/>
      <c r="K37" s="162"/>
    </row>
    <row r="38" spans="1:11" ht="16" x14ac:dyDescent="0.2">
      <c r="A38" s="162"/>
      <c r="B38" s="162"/>
      <c r="C38" s="162"/>
      <c r="D38" s="162"/>
      <c r="E38" s="162"/>
      <c r="F38" s="162"/>
      <c r="G38" s="162"/>
      <c r="H38" s="162"/>
      <c r="I38" s="162"/>
      <c r="J38" s="162"/>
      <c r="K38" s="162"/>
    </row>
    <row r="39" spans="1:11" ht="16" x14ac:dyDescent="0.2">
      <c r="A39" s="162"/>
      <c r="B39" s="162"/>
      <c r="C39" s="162"/>
      <c r="D39" s="162"/>
      <c r="E39" s="162"/>
      <c r="F39" s="162"/>
      <c r="G39" s="162"/>
      <c r="H39" s="162"/>
      <c r="I39" s="162"/>
      <c r="J39" s="162"/>
      <c r="K39" s="162"/>
    </row>
    <row r="40" spans="1:11" ht="16" x14ac:dyDescent="0.2">
      <c r="A40" s="162"/>
      <c r="B40" s="162"/>
      <c r="C40" s="162"/>
      <c r="D40" s="162"/>
      <c r="E40" s="162"/>
      <c r="F40" s="162"/>
      <c r="G40" s="162"/>
      <c r="H40" s="162"/>
      <c r="I40" s="162"/>
      <c r="J40" s="162"/>
      <c r="K40" s="162"/>
    </row>
    <row r="41" spans="1:11" ht="16" x14ac:dyDescent="0.2">
      <c r="A41" s="162"/>
      <c r="B41" s="162"/>
      <c r="C41" s="162"/>
      <c r="D41" s="162"/>
      <c r="E41" s="162"/>
      <c r="F41" s="162"/>
      <c r="G41" s="162"/>
      <c r="H41" s="162"/>
      <c r="I41" s="162"/>
      <c r="J41" s="162"/>
      <c r="K41" s="162"/>
    </row>
    <row r="42" spans="1:11" ht="16" x14ac:dyDescent="0.2">
      <c r="A42" s="162"/>
      <c r="B42" s="162"/>
      <c r="C42" s="162"/>
      <c r="D42" s="162"/>
      <c r="E42" s="162"/>
      <c r="F42" s="162"/>
      <c r="G42" s="162"/>
      <c r="H42" s="162"/>
      <c r="I42" s="162"/>
      <c r="J42" s="162"/>
      <c r="K42" s="162"/>
    </row>
    <row r="43" spans="1:11" ht="16" x14ac:dyDescent="0.2">
      <c r="A43" s="162"/>
      <c r="B43" s="162"/>
      <c r="C43" s="162"/>
      <c r="D43" s="162"/>
      <c r="E43" s="162"/>
      <c r="F43" s="162"/>
      <c r="G43" s="162"/>
      <c r="H43" s="162"/>
      <c r="I43" s="162"/>
      <c r="J43" s="162"/>
      <c r="K43" s="162"/>
    </row>
    <row r="44" spans="1:11" ht="16" x14ac:dyDescent="0.2">
      <c r="A44" s="162"/>
      <c r="B44" s="162"/>
      <c r="C44" s="162"/>
      <c r="D44" s="162"/>
      <c r="E44" s="162"/>
      <c r="F44" s="162"/>
      <c r="G44" s="162"/>
      <c r="H44" s="162"/>
      <c r="I44" s="162"/>
      <c r="J44" s="162"/>
      <c r="K44" s="162"/>
    </row>
    <row r="45" spans="1:11" ht="16" x14ac:dyDescent="0.2">
      <c r="A45" s="162"/>
      <c r="B45" s="162"/>
      <c r="C45" s="162"/>
      <c r="D45" s="162"/>
      <c r="E45" s="162"/>
      <c r="F45" s="162"/>
      <c r="G45" s="162"/>
      <c r="H45" s="162"/>
      <c r="I45" s="162"/>
      <c r="J45" s="162"/>
      <c r="K45" s="162"/>
    </row>
    <row r="46" spans="1:11" ht="16" x14ac:dyDescent="0.2">
      <c r="A46" s="162"/>
      <c r="B46" s="162"/>
      <c r="C46" s="162"/>
      <c r="D46" s="162"/>
      <c r="E46" s="162"/>
      <c r="F46" s="162"/>
      <c r="G46" s="162"/>
      <c r="H46" s="162"/>
      <c r="I46" s="162"/>
      <c r="J46" s="162"/>
      <c r="K46" s="162"/>
    </row>
    <row r="47" spans="1:11" ht="16" x14ac:dyDescent="0.2">
      <c r="A47" s="162"/>
      <c r="B47" s="162"/>
      <c r="C47" s="162"/>
      <c r="D47" s="162"/>
      <c r="E47" s="162"/>
      <c r="F47" s="162"/>
      <c r="G47" s="162"/>
      <c r="H47" s="162"/>
      <c r="I47" s="162"/>
      <c r="J47" s="162"/>
      <c r="K47" s="162"/>
    </row>
    <row r="48" spans="1:11" ht="16" x14ac:dyDescent="0.2">
      <c r="A48" s="162"/>
      <c r="B48" s="162"/>
      <c r="C48" s="162"/>
      <c r="D48" s="162"/>
      <c r="E48" s="162"/>
      <c r="F48" s="162"/>
      <c r="G48" s="162"/>
      <c r="H48" s="162"/>
      <c r="I48" s="162"/>
      <c r="J48" s="162"/>
      <c r="K48" s="162"/>
    </row>
    <row r="49" spans="1:11" ht="16" x14ac:dyDescent="0.2">
      <c r="A49" s="162"/>
      <c r="B49" s="162"/>
      <c r="C49" s="162"/>
      <c r="D49" s="162"/>
      <c r="E49" s="162"/>
      <c r="F49" s="162"/>
      <c r="G49" s="162"/>
      <c r="H49" s="162"/>
      <c r="I49" s="162"/>
      <c r="J49" s="162"/>
      <c r="K49" s="162"/>
    </row>
    <row r="50" spans="1:11" ht="16" x14ac:dyDescent="0.2">
      <c r="A50" s="162"/>
      <c r="B50" s="162"/>
      <c r="C50" s="162"/>
      <c r="D50" s="162"/>
      <c r="E50" s="162"/>
      <c r="F50" s="162"/>
      <c r="G50" s="162"/>
      <c r="H50" s="162"/>
      <c r="I50" s="162"/>
      <c r="J50" s="162"/>
      <c r="K50" s="162"/>
    </row>
    <row r="51" spans="1:11" ht="16" x14ac:dyDescent="0.2">
      <c r="A51" s="162"/>
      <c r="B51" s="162"/>
      <c r="C51" s="162"/>
      <c r="D51" s="162"/>
      <c r="E51" s="162"/>
      <c r="F51" s="162"/>
      <c r="G51" s="162"/>
      <c r="H51" s="162"/>
      <c r="I51" s="162"/>
      <c r="J51" s="162"/>
      <c r="K51" s="162"/>
    </row>
    <row r="52" spans="1:11" ht="16" x14ac:dyDescent="0.2">
      <c r="A52" s="162"/>
      <c r="B52" s="162"/>
      <c r="C52" s="162"/>
      <c r="D52" s="162"/>
      <c r="E52" s="162"/>
      <c r="F52" s="162"/>
      <c r="G52" s="162"/>
      <c r="H52" s="162"/>
      <c r="I52" s="162"/>
      <c r="J52" s="162"/>
      <c r="K52" s="162"/>
    </row>
    <row r="53" spans="1:11" ht="16" x14ac:dyDescent="0.2">
      <c r="A53" s="162"/>
      <c r="B53" s="162"/>
      <c r="C53" s="162"/>
      <c r="D53" s="162"/>
      <c r="E53" s="162"/>
      <c r="F53" s="162"/>
      <c r="G53" s="162"/>
      <c r="H53" s="162"/>
      <c r="I53" s="162"/>
      <c r="J53" s="162"/>
      <c r="K53" s="162"/>
    </row>
    <row r="54" spans="1:11" ht="16" x14ac:dyDescent="0.2">
      <c r="A54" s="162"/>
      <c r="B54" s="162"/>
      <c r="C54" s="162"/>
      <c r="D54" s="162"/>
      <c r="E54" s="162"/>
      <c r="F54" s="162"/>
      <c r="G54" s="162"/>
      <c r="H54" s="162"/>
      <c r="I54" s="162"/>
      <c r="J54" s="162"/>
      <c r="K54" s="162"/>
    </row>
    <row r="55" spans="1:11" ht="16" x14ac:dyDescent="0.2">
      <c r="A55" s="162"/>
      <c r="B55" s="162"/>
      <c r="C55" s="162"/>
      <c r="D55" s="162"/>
      <c r="E55" s="162"/>
      <c r="F55" s="162"/>
      <c r="G55" s="162"/>
      <c r="H55" s="162"/>
      <c r="I55" s="162"/>
      <c r="J55" s="162"/>
      <c r="K55" s="162"/>
    </row>
    <row r="56" spans="1:11" ht="16" x14ac:dyDescent="0.2">
      <c r="A56" s="162"/>
      <c r="B56" s="162"/>
      <c r="C56" s="162"/>
      <c r="D56" s="162"/>
      <c r="E56" s="162"/>
      <c r="F56" s="162"/>
      <c r="G56" s="162"/>
      <c r="H56" s="162"/>
      <c r="I56" s="162"/>
      <c r="J56" s="162"/>
      <c r="K56" s="162"/>
    </row>
    <row r="57" spans="1:11" ht="16" x14ac:dyDescent="0.2">
      <c r="A57" s="162"/>
      <c r="B57" s="162"/>
      <c r="C57" s="162"/>
      <c r="D57" s="162"/>
      <c r="E57" s="162"/>
      <c r="F57" s="162"/>
      <c r="G57" s="162"/>
      <c r="H57" s="162"/>
      <c r="I57" s="162"/>
      <c r="J57" s="162"/>
      <c r="K57" s="162"/>
    </row>
    <row r="58" spans="1:11" ht="16" x14ac:dyDescent="0.2">
      <c r="A58" s="162"/>
      <c r="B58" s="162"/>
      <c r="C58" s="162"/>
      <c r="D58" s="162"/>
      <c r="E58" s="162"/>
      <c r="F58" s="162"/>
      <c r="G58" s="162"/>
      <c r="H58" s="162"/>
      <c r="I58" s="162"/>
      <c r="J58" s="162"/>
      <c r="K58" s="162"/>
    </row>
    <row r="59" spans="1:11" ht="16" x14ac:dyDescent="0.2">
      <c r="A59" s="162" t="s">
        <v>12899</v>
      </c>
      <c r="B59" s="162"/>
      <c r="C59" s="162"/>
      <c r="D59" s="162"/>
      <c r="E59" s="162"/>
      <c r="F59" s="162"/>
      <c r="G59" s="162"/>
      <c r="H59" s="162"/>
      <c r="I59" s="162"/>
      <c r="J59" s="162"/>
      <c r="K59" s="162"/>
    </row>
  </sheetData>
  <sheetProtection algorithmName="SHA-512" hashValue="1GBEQS3xVZ/1AVuIWjUSXJMWv2lCm6SFQkGrLUymgq70k9cGNZ5sMx486X0d7kcDKelEAqm3j0ebpzXHAkk+rg==" saltValue="WlEQ8ncLdut03oKarf6DlQ==" spinCount="100000" sheet="1" objects="1" scenarios="1"/>
  <dataConsolidate/>
  <mergeCells count="8">
    <mergeCell ref="A18:J18"/>
    <mergeCell ref="A20:K20"/>
    <mergeCell ref="A7:K7"/>
    <mergeCell ref="A8:K8"/>
    <mergeCell ref="A11:J11"/>
    <mergeCell ref="A13:J13"/>
    <mergeCell ref="A14:J14"/>
    <mergeCell ref="A16:J16"/>
  </mergeCells>
  <pageMargins left="0.75" right="0.75" top="1" bottom="1" header="0.5" footer="0.5"/>
  <pageSetup paperSize="9"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F39B-F9C3-41B2-971A-6B78B5245D07}">
  <sheetPr codeName="Sheet10">
    <tabColor theme="1"/>
  </sheetPr>
  <dimension ref="A1:XFC51"/>
  <sheetViews>
    <sheetView zoomScale="70" zoomScaleNormal="70" workbookViewId="0">
      <pane ySplit="5" topLeftCell="A6" activePane="bottomLeft" state="frozen"/>
      <selection pane="bottomLeft"/>
    </sheetView>
  </sheetViews>
  <sheetFormatPr baseColWidth="10" defaultColWidth="0" defaultRowHeight="15.5" customHeight="1" x14ac:dyDescent="0.2"/>
  <cols>
    <col min="1" max="1" width="29.83203125" style="143" customWidth="1"/>
    <col min="2" max="2" width="31.1640625" style="143" customWidth="1"/>
    <col min="3" max="9" width="11.83203125" style="143" customWidth="1"/>
    <col min="10" max="10" width="13.83203125" style="143" customWidth="1"/>
    <col min="11" max="11" width="73.6640625" style="143" customWidth="1"/>
    <col min="12" max="16383" width="11.83203125" style="143" hidden="1"/>
    <col min="16384" max="16384" width="6" style="143" hidden="1"/>
  </cols>
  <sheetData>
    <row r="1" spans="1:11" s="129" customFormat="1" ht="20" customHeight="1" x14ac:dyDescent="0.2">
      <c r="A1" s="125"/>
      <c r="B1" s="126"/>
      <c r="C1" s="126"/>
      <c r="D1" s="126"/>
      <c r="E1" s="126"/>
      <c r="F1" s="126"/>
      <c r="G1" s="126"/>
      <c r="H1" s="126"/>
      <c r="I1" s="127"/>
      <c r="J1" s="127"/>
      <c r="K1" s="128"/>
    </row>
    <row r="2" spans="1:11" s="129" customFormat="1" ht="20" customHeight="1" x14ac:dyDescent="0.2">
      <c r="A2" s="126"/>
      <c r="B2" s="126"/>
      <c r="C2" s="126"/>
      <c r="D2" s="126"/>
      <c r="E2" s="126"/>
      <c r="F2" s="126"/>
      <c r="G2" s="126"/>
      <c r="H2" s="126"/>
      <c r="I2" s="127"/>
      <c r="J2" s="127"/>
      <c r="K2" s="127"/>
    </row>
    <row r="3" spans="1:11" s="129" customFormat="1" ht="20" customHeight="1" x14ac:dyDescent="0.2">
      <c r="A3" s="126"/>
      <c r="B3" s="126"/>
      <c r="C3" s="126"/>
      <c r="D3" s="126"/>
      <c r="E3" s="126"/>
      <c r="F3" s="126"/>
      <c r="G3" s="126"/>
      <c r="H3" s="126"/>
      <c r="I3" s="127"/>
      <c r="J3" s="127"/>
      <c r="K3" s="127"/>
    </row>
    <row r="4" spans="1:11" s="129" customFormat="1" ht="20" customHeight="1" x14ac:dyDescent="0.2">
      <c r="A4" s="126"/>
      <c r="B4" s="126"/>
      <c r="C4" s="126"/>
      <c r="D4" s="126"/>
      <c r="E4" s="126"/>
      <c r="F4" s="126"/>
      <c r="G4" s="126"/>
      <c r="H4" s="126"/>
      <c r="I4" s="127"/>
      <c r="J4" s="127"/>
      <c r="K4" s="127"/>
    </row>
    <row r="5" spans="1:11" s="129" customFormat="1" ht="20" customHeight="1" x14ac:dyDescent="0.2">
      <c r="A5" s="126"/>
      <c r="B5" s="126"/>
      <c r="C5" s="126"/>
      <c r="D5" s="126"/>
      <c r="E5" s="126"/>
      <c r="F5" s="126"/>
      <c r="G5" s="126"/>
      <c r="H5" s="126"/>
      <c r="I5" s="127"/>
      <c r="J5" s="127"/>
      <c r="K5" s="127"/>
    </row>
    <row r="6" spans="1:11" s="129" customFormat="1" ht="20" customHeight="1" thickBot="1" x14ac:dyDescent="0.25">
      <c r="A6" s="173" t="s">
        <v>12827</v>
      </c>
      <c r="B6" s="173"/>
      <c r="C6" s="173"/>
      <c r="D6" s="173"/>
      <c r="E6" s="173"/>
      <c r="F6" s="173"/>
      <c r="G6" s="173"/>
      <c r="H6" s="173"/>
      <c r="I6" s="173"/>
      <c r="J6" s="173"/>
      <c r="K6" s="173"/>
    </row>
    <row r="7" spans="1:11" s="129" customFormat="1" ht="28" customHeight="1" thickTop="1" x14ac:dyDescent="0.2">
      <c r="A7" s="172" t="s">
        <v>12828</v>
      </c>
      <c r="B7" s="172"/>
      <c r="C7" s="172"/>
      <c r="D7" s="172"/>
      <c r="E7" s="172"/>
      <c r="F7" s="172"/>
      <c r="G7" s="172"/>
      <c r="H7" s="172"/>
      <c r="I7" s="172"/>
      <c r="J7" s="172"/>
      <c r="K7" s="172"/>
    </row>
    <row r="8" spans="1:11" s="129" customFormat="1" ht="80" customHeight="1" thickBot="1" x14ac:dyDescent="0.25">
      <c r="A8" s="163" t="s">
        <v>12829</v>
      </c>
      <c r="B8" s="174"/>
      <c r="C8" s="174"/>
      <c r="D8" s="174"/>
      <c r="E8" s="174"/>
      <c r="F8" s="174"/>
      <c r="G8" s="174"/>
      <c r="H8" s="174"/>
      <c r="I8" s="174"/>
      <c r="J8" s="174"/>
      <c r="K8" s="174"/>
    </row>
    <row r="9" spans="1:11" s="130" customFormat="1" ht="28" customHeight="1" thickTop="1" x14ac:dyDescent="0.2">
      <c r="A9" s="172" t="s">
        <v>12830</v>
      </c>
      <c r="B9" s="172"/>
      <c r="C9" s="172"/>
      <c r="D9" s="172"/>
      <c r="E9" s="172"/>
      <c r="F9" s="172"/>
      <c r="G9" s="172"/>
      <c r="H9" s="172"/>
      <c r="I9" s="172"/>
      <c r="J9" s="172"/>
      <c r="K9" s="172"/>
    </row>
    <row r="10" spans="1:11" s="129" customFormat="1" ht="325" customHeight="1" thickBot="1" x14ac:dyDescent="0.25">
      <c r="A10" s="175" t="s">
        <v>12831</v>
      </c>
      <c r="B10" s="176"/>
      <c r="C10" s="176"/>
      <c r="D10" s="176"/>
      <c r="E10" s="176"/>
      <c r="F10" s="176"/>
      <c r="G10" s="176"/>
      <c r="H10" s="176"/>
      <c r="I10" s="176"/>
      <c r="J10" s="176"/>
      <c r="K10" s="176"/>
    </row>
    <row r="11" spans="1:11" s="129" customFormat="1" ht="28" customHeight="1" thickTop="1" x14ac:dyDescent="0.2">
      <c r="A11" s="172" t="s">
        <v>12832</v>
      </c>
      <c r="B11" s="172"/>
      <c r="C11" s="172"/>
      <c r="D11" s="172"/>
      <c r="E11" s="172"/>
      <c r="F11" s="172"/>
      <c r="G11" s="172"/>
      <c r="H11" s="172"/>
      <c r="I11" s="172"/>
      <c r="J11" s="172"/>
      <c r="K11" s="172"/>
    </row>
    <row r="12" spans="1:11" s="129" customFormat="1" ht="53" customHeight="1" x14ac:dyDescent="0.2">
      <c r="A12" s="163" t="s">
        <v>12833</v>
      </c>
      <c r="B12" s="174"/>
      <c r="C12" s="174"/>
      <c r="D12" s="174"/>
      <c r="E12" s="174"/>
      <c r="F12" s="174"/>
      <c r="G12" s="174"/>
      <c r="H12" s="174"/>
      <c r="I12" s="174"/>
      <c r="J12" s="174"/>
      <c r="K12" s="174"/>
    </row>
    <row r="13" spans="1:11" s="129" customFormat="1" ht="19" customHeight="1" x14ac:dyDescent="0.2">
      <c r="A13" s="131" t="s">
        <v>12834</v>
      </c>
      <c r="B13" s="132" t="s">
        <v>5</v>
      </c>
      <c r="C13" s="132"/>
      <c r="D13" s="132"/>
      <c r="E13" s="132"/>
      <c r="F13" s="133"/>
      <c r="G13" s="132"/>
      <c r="H13" s="132"/>
      <c r="I13" s="133"/>
      <c r="J13" s="132"/>
      <c r="K13" s="132"/>
    </row>
    <row r="14" spans="1:11" s="129" customFormat="1" ht="19" customHeight="1" x14ac:dyDescent="0.2">
      <c r="A14" s="134" t="s">
        <v>12835</v>
      </c>
      <c r="B14" s="177" t="s">
        <v>12836</v>
      </c>
      <c r="C14" s="177"/>
      <c r="D14" s="177"/>
      <c r="E14" s="177"/>
      <c r="F14" s="177"/>
      <c r="G14" s="177"/>
      <c r="H14" s="177"/>
      <c r="I14" s="177"/>
      <c r="J14" s="177"/>
      <c r="K14" s="177"/>
    </row>
    <row r="15" spans="1:11" s="129" customFormat="1" ht="21" customHeight="1" x14ac:dyDescent="0.2">
      <c r="A15" s="134" t="s">
        <v>12837</v>
      </c>
      <c r="B15" s="177" t="s">
        <v>12838</v>
      </c>
      <c r="C15" s="177"/>
      <c r="D15" s="177"/>
      <c r="E15" s="177"/>
      <c r="F15" s="177"/>
      <c r="G15" s="177"/>
      <c r="H15" s="177"/>
      <c r="I15" s="177"/>
      <c r="J15" s="177"/>
      <c r="K15" s="177"/>
    </row>
    <row r="16" spans="1:11" s="129" customFormat="1" ht="21" customHeight="1" x14ac:dyDescent="0.2">
      <c r="A16" s="134" t="s">
        <v>12839</v>
      </c>
      <c r="B16" s="177" t="s">
        <v>12840</v>
      </c>
      <c r="C16" s="177"/>
      <c r="D16" s="177"/>
      <c r="E16" s="177"/>
      <c r="F16" s="177"/>
      <c r="G16" s="177"/>
      <c r="H16" s="177"/>
      <c r="I16" s="177"/>
      <c r="J16" s="177"/>
      <c r="K16" s="177"/>
    </row>
    <row r="17" spans="1:11" s="129" customFormat="1" ht="21" customHeight="1" x14ac:dyDescent="0.2">
      <c r="A17" s="134" t="s">
        <v>12841</v>
      </c>
      <c r="B17" s="177" t="s">
        <v>12842</v>
      </c>
      <c r="C17" s="177"/>
      <c r="D17" s="177"/>
      <c r="E17" s="177"/>
      <c r="F17" s="177"/>
      <c r="G17" s="177"/>
      <c r="H17" s="177"/>
      <c r="I17" s="177"/>
      <c r="J17" s="177"/>
      <c r="K17" s="177"/>
    </row>
    <row r="18" spans="1:11" s="129" customFormat="1" ht="21" customHeight="1" x14ac:dyDescent="0.2">
      <c r="A18" s="134" t="s">
        <v>12843</v>
      </c>
      <c r="B18" s="177" t="s">
        <v>12844</v>
      </c>
      <c r="C18" s="177"/>
      <c r="D18" s="177"/>
      <c r="E18" s="177"/>
      <c r="F18" s="177"/>
      <c r="G18" s="177"/>
      <c r="H18" s="177"/>
      <c r="I18" s="177"/>
      <c r="J18" s="177"/>
      <c r="K18" s="177"/>
    </row>
    <row r="19" spans="1:11" s="129" customFormat="1" ht="21" customHeight="1" x14ac:dyDescent="0.2">
      <c r="A19" s="134" t="s">
        <v>12845</v>
      </c>
      <c r="B19" s="177" t="s">
        <v>12846</v>
      </c>
      <c r="C19" s="177"/>
      <c r="D19" s="177"/>
      <c r="E19" s="177"/>
      <c r="F19" s="177"/>
      <c r="G19" s="177"/>
      <c r="H19" s="177"/>
      <c r="I19" s="177"/>
      <c r="J19" s="177"/>
      <c r="K19" s="177"/>
    </row>
    <row r="20" spans="1:11" s="129" customFormat="1" ht="28" customHeight="1" x14ac:dyDescent="0.2">
      <c r="A20" s="134" t="s">
        <v>12847</v>
      </c>
      <c r="B20" s="177" t="s">
        <v>12848</v>
      </c>
      <c r="C20" s="177"/>
      <c r="D20" s="177"/>
      <c r="E20" s="177"/>
      <c r="F20" s="177"/>
      <c r="G20" s="177"/>
      <c r="H20" s="177"/>
      <c r="I20" s="177"/>
      <c r="J20" s="177"/>
      <c r="K20" s="177"/>
    </row>
    <row r="21" spans="1:11" s="129" customFormat="1" ht="21" customHeight="1" x14ac:dyDescent="0.2">
      <c r="A21" s="134" t="s">
        <v>12849</v>
      </c>
      <c r="B21" s="177" t="s">
        <v>12850</v>
      </c>
      <c r="C21" s="177"/>
      <c r="D21" s="177"/>
      <c r="E21" s="177"/>
      <c r="F21" s="177"/>
      <c r="G21" s="177"/>
      <c r="H21" s="177"/>
      <c r="I21" s="177"/>
      <c r="J21" s="177"/>
      <c r="K21" s="177"/>
    </row>
    <row r="22" spans="1:11" s="136" customFormat="1" ht="21" customHeight="1" x14ac:dyDescent="0.2">
      <c r="A22" s="135" t="s">
        <v>12851</v>
      </c>
      <c r="B22" s="177" t="s">
        <v>12852</v>
      </c>
      <c r="C22" s="177"/>
      <c r="D22" s="177"/>
      <c r="E22" s="177"/>
      <c r="F22" s="177"/>
      <c r="G22" s="177"/>
      <c r="H22" s="177"/>
      <c r="I22" s="177"/>
      <c r="J22" s="177"/>
      <c r="K22" s="177"/>
    </row>
    <row r="23" spans="1:11" s="136" customFormat="1" ht="21" customHeight="1" thickBot="1" x14ac:dyDescent="0.25">
      <c r="A23" s="135" t="s">
        <v>12853</v>
      </c>
      <c r="B23" s="177" t="s">
        <v>12854</v>
      </c>
      <c r="C23" s="177"/>
      <c r="D23" s="177"/>
      <c r="E23" s="177"/>
      <c r="F23" s="177"/>
      <c r="G23" s="177"/>
      <c r="H23" s="177"/>
      <c r="I23" s="177"/>
      <c r="J23" s="177"/>
      <c r="K23" s="177"/>
    </row>
    <row r="24" spans="1:11" s="129" customFormat="1" ht="28" customHeight="1" thickTop="1" x14ac:dyDescent="0.2">
      <c r="A24" s="172" t="s">
        <v>12855</v>
      </c>
      <c r="B24" s="172"/>
      <c r="C24" s="172"/>
      <c r="D24" s="172"/>
      <c r="E24" s="172"/>
      <c r="F24" s="172"/>
      <c r="G24" s="172"/>
      <c r="H24" s="172"/>
      <c r="I24" s="172"/>
      <c r="J24" s="172"/>
      <c r="K24" s="172"/>
    </row>
    <row r="25" spans="1:11" s="129" customFormat="1" ht="161" customHeight="1" x14ac:dyDescent="0.2">
      <c r="A25" s="163" t="s">
        <v>12856</v>
      </c>
      <c r="B25" s="174"/>
      <c r="C25" s="174"/>
      <c r="D25" s="174"/>
      <c r="E25" s="174"/>
      <c r="F25" s="174"/>
      <c r="G25" s="174"/>
      <c r="H25" s="174"/>
      <c r="I25" s="174"/>
      <c r="J25" s="174"/>
      <c r="K25" s="174"/>
    </row>
    <row r="26" spans="1:11" s="129" customFormat="1" ht="110" customHeight="1" x14ac:dyDescent="0.2">
      <c r="A26" s="164" t="s">
        <v>12857</v>
      </c>
      <c r="B26" s="179"/>
      <c r="C26" s="179"/>
      <c r="D26" s="179"/>
      <c r="E26" s="179"/>
      <c r="F26" s="179"/>
      <c r="G26" s="179"/>
      <c r="H26" s="179"/>
      <c r="I26" s="179"/>
      <c r="J26" s="179"/>
      <c r="K26" s="179"/>
    </row>
    <row r="27" spans="1:11" s="129" customFormat="1" ht="71" customHeight="1" x14ac:dyDescent="0.2">
      <c r="A27" s="164" t="s">
        <v>12858</v>
      </c>
      <c r="B27" s="179"/>
      <c r="C27" s="179"/>
      <c r="D27" s="179"/>
      <c r="E27" s="179"/>
      <c r="F27" s="179"/>
      <c r="G27" s="179"/>
      <c r="H27" s="179"/>
      <c r="I27" s="179"/>
      <c r="J27" s="179"/>
      <c r="K27" s="179"/>
    </row>
    <row r="28" spans="1:11" s="129" customFormat="1" ht="28" customHeight="1" x14ac:dyDescent="0.2">
      <c r="A28" s="180" t="s">
        <v>12859</v>
      </c>
      <c r="B28" s="180"/>
      <c r="C28" s="180"/>
      <c r="D28" s="180"/>
      <c r="E28" s="180"/>
      <c r="F28" s="180"/>
      <c r="G28" s="180"/>
      <c r="H28" s="180"/>
      <c r="I28" s="180"/>
      <c r="J28" s="180"/>
      <c r="K28" s="180"/>
    </row>
    <row r="29" spans="1:11" s="136" customFormat="1" ht="225" customHeight="1" x14ac:dyDescent="0.2">
      <c r="A29" s="171" t="s">
        <v>12860</v>
      </c>
      <c r="B29" s="171"/>
      <c r="C29" s="171"/>
      <c r="D29" s="171"/>
      <c r="E29" s="171"/>
      <c r="F29" s="171"/>
      <c r="G29" s="171"/>
      <c r="H29" s="171"/>
      <c r="I29" s="171"/>
      <c r="J29" s="171"/>
      <c r="K29" s="171"/>
    </row>
    <row r="30" spans="1:11" s="129" customFormat="1" ht="20" customHeight="1" x14ac:dyDescent="0.2">
      <c r="A30" s="137" t="s">
        <v>12861</v>
      </c>
      <c r="B30" s="133"/>
      <c r="C30" s="132"/>
      <c r="D30" s="132"/>
      <c r="E30" s="132"/>
      <c r="F30" s="133"/>
      <c r="G30" s="132"/>
      <c r="H30" s="132"/>
      <c r="I30" s="133"/>
      <c r="J30" s="132"/>
      <c r="K30" s="132"/>
    </row>
    <row r="31" spans="1:11" s="129" customFormat="1" ht="16" customHeight="1" x14ac:dyDescent="0.2">
      <c r="A31" s="164" t="s">
        <v>12862</v>
      </c>
      <c r="B31" s="164"/>
      <c r="C31" s="164"/>
      <c r="D31" s="164"/>
      <c r="E31" s="164"/>
      <c r="F31" s="164"/>
      <c r="G31" s="164"/>
      <c r="H31" s="164"/>
      <c r="I31" s="164"/>
      <c r="J31" s="164"/>
      <c r="K31" s="164"/>
    </row>
    <row r="32" spans="1:11" s="129" customFormat="1" ht="16" customHeight="1" x14ac:dyDescent="0.2">
      <c r="A32" s="164" t="s">
        <v>12863</v>
      </c>
      <c r="B32" s="164"/>
      <c r="C32" s="164"/>
      <c r="D32" s="164"/>
      <c r="E32" s="164"/>
      <c r="F32" s="164"/>
      <c r="G32" s="164"/>
      <c r="H32" s="164"/>
      <c r="I32" s="164"/>
      <c r="J32" s="164"/>
      <c r="K32" s="164"/>
    </row>
    <row r="33" spans="1:11" s="129" customFormat="1" ht="16" customHeight="1" x14ac:dyDescent="0.2">
      <c r="A33" s="164" t="s">
        <v>12864</v>
      </c>
      <c r="B33" s="164"/>
      <c r="C33" s="164"/>
      <c r="D33" s="164"/>
      <c r="E33" s="164"/>
      <c r="F33" s="164"/>
      <c r="G33" s="164"/>
      <c r="H33" s="164"/>
      <c r="I33" s="164"/>
      <c r="J33" s="164"/>
      <c r="K33" s="164"/>
    </row>
    <row r="34" spans="1:11" s="129" customFormat="1" ht="16" customHeight="1" x14ac:dyDescent="0.2">
      <c r="A34" s="164" t="s">
        <v>12865</v>
      </c>
      <c r="B34" s="164"/>
      <c r="C34" s="164"/>
      <c r="D34" s="164"/>
      <c r="E34" s="164"/>
      <c r="F34" s="164"/>
      <c r="G34" s="164"/>
      <c r="H34" s="164"/>
      <c r="I34" s="164"/>
      <c r="J34" s="164"/>
      <c r="K34" s="164"/>
    </row>
    <row r="35" spans="1:11" s="129" customFormat="1" ht="28" customHeight="1" x14ac:dyDescent="0.2">
      <c r="A35" s="181" t="s">
        <v>12866</v>
      </c>
      <c r="B35" s="181"/>
      <c r="C35" s="181"/>
      <c r="D35" s="181"/>
      <c r="E35" s="181"/>
      <c r="F35" s="181"/>
      <c r="G35" s="181"/>
      <c r="H35" s="181"/>
      <c r="I35" s="181"/>
      <c r="J35" s="181"/>
      <c r="K35" s="181"/>
    </row>
    <row r="36" spans="1:11" s="129" customFormat="1" ht="259" customHeight="1" x14ac:dyDescent="0.2">
      <c r="A36" s="171" t="s">
        <v>12867</v>
      </c>
      <c r="B36" s="171"/>
      <c r="C36" s="171"/>
      <c r="D36" s="171"/>
      <c r="E36" s="171"/>
      <c r="F36" s="171"/>
      <c r="G36" s="171"/>
      <c r="H36" s="171"/>
      <c r="I36" s="171"/>
      <c r="J36" s="171"/>
      <c r="K36" s="171"/>
    </row>
    <row r="37" spans="1:11" s="129" customFormat="1" ht="74" customHeight="1" x14ac:dyDescent="0.2">
      <c r="A37" s="178" t="s">
        <v>12868</v>
      </c>
      <c r="B37" s="178"/>
      <c r="C37" s="178"/>
      <c r="D37" s="178"/>
      <c r="E37" s="178"/>
      <c r="F37" s="178"/>
      <c r="G37" s="178"/>
      <c r="H37" s="178"/>
      <c r="I37" s="178"/>
      <c r="J37" s="178"/>
      <c r="K37" s="178"/>
    </row>
    <row r="38" spans="1:11" s="129" customFormat="1" ht="30" customHeight="1" x14ac:dyDescent="0.2">
      <c r="A38" s="181" t="s">
        <v>12869</v>
      </c>
      <c r="B38" s="181"/>
      <c r="C38" s="181"/>
      <c r="D38" s="181"/>
      <c r="E38" s="181"/>
      <c r="F38" s="181"/>
      <c r="G38" s="181"/>
      <c r="H38" s="181"/>
      <c r="I38" s="181"/>
      <c r="J38" s="181"/>
      <c r="K38" s="181"/>
    </row>
    <row r="39" spans="1:11" s="129" customFormat="1" ht="195" customHeight="1" x14ac:dyDescent="0.2">
      <c r="A39" s="185" t="s">
        <v>12870</v>
      </c>
      <c r="B39" s="185"/>
      <c r="C39" s="185"/>
      <c r="D39" s="185"/>
      <c r="E39" s="185"/>
      <c r="F39" s="185"/>
      <c r="G39" s="185"/>
      <c r="H39" s="185"/>
      <c r="I39" s="185"/>
      <c r="J39" s="185"/>
      <c r="K39" s="185"/>
    </row>
    <row r="40" spans="1:11" s="129" customFormat="1" ht="16" x14ac:dyDescent="0.2">
      <c r="A40" s="182" t="s">
        <v>12871</v>
      </c>
      <c r="B40" s="182"/>
      <c r="C40" s="182"/>
      <c r="D40" s="182"/>
      <c r="E40" s="182"/>
      <c r="F40" s="182"/>
      <c r="G40" s="182"/>
      <c r="H40" s="182"/>
      <c r="I40" s="182"/>
      <c r="J40" s="182"/>
      <c r="K40" s="186"/>
    </row>
    <row r="41" spans="1:11" s="129" customFormat="1" ht="30" customHeight="1" x14ac:dyDescent="0.2">
      <c r="A41" s="182" t="s">
        <v>12872</v>
      </c>
      <c r="B41" s="182"/>
      <c r="C41" s="182"/>
      <c r="D41" s="182"/>
      <c r="E41" s="182"/>
      <c r="F41" s="182"/>
      <c r="G41" s="182"/>
      <c r="H41" s="182"/>
      <c r="I41" s="182"/>
      <c r="J41" s="182"/>
      <c r="K41" s="186"/>
    </row>
    <row r="42" spans="1:11" s="129" customFormat="1" ht="35" customHeight="1" x14ac:dyDescent="0.2">
      <c r="A42" s="182" t="s">
        <v>12873</v>
      </c>
      <c r="B42" s="182"/>
      <c r="C42" s="182"/>
      <c r="D42" s="182"/>
      <c r="E42" s="182"/>
      <c r="F42" s="182"/>
      <c r="G42" s="182"/>
      <c r="H42" s="182"/>
      <c r="I42" s="182"/>
      <c r="J42" s="182"/>
      <c r="K42" s="186"/>
    </row>
    <row r="43" spans="1:11" s="129" customFormat="1" ht="20" customHeight="1" x14ac:dyDescent="0.2">
      <c r="A43" s="138"/>
      <c r="B43" s="187" t="s">
        <v>12874</v>
      </c>
      <c r="C43" s="187"/>
      <c r="D43" s="139"/>
      <c r="E43" s="139"/>
      <c r="F43" s="139"/>
      <c r="G43" s="139"/>
      <c r="H43" s="139"/>
      <c r="I43" s="139"/>
      <c r="J43" s="139"/>
      <c r="K43" s="186"/>
    </row>
    <row r="44" spans="1:11" s="129" customFormat="1" ht="20" customHeight="1" x14ac:dyDescent="0.2">
      <c r="A44" s="140" t="s">
        <v>12875</v>
      </c>
      <c r="B44" s="187" t="s">
        <v>12876</v>
      </c>
      <c r="C44" s="187"/>
      <c r="D44" s="141"/>
      <c r="E44" s="141"/>
      <c r="F44" s="141"/>
      <c r="G44" s="141"/>
      <c r="H44" s="141"/>
      <c r="I44" s="141"/>
      <c r="J44" s="141"/>
      <c r="K44" s="186"/>
    </row>
    <row r="45" spans="1:11" s="129" customFormat="1" ht="69" customHeight="1" x14ac:dyDescent="0.2">
      <c r="A45" s="188" t="s">
        <v>12877</v>
      </c>
      <c r="B45" s="188"/>
      <c r="C45" s="188"/>
      <c r="D45" s="188"/>
      <c r="E45" s="188"/>
      <c r="F45" s="188"/>
      <c r="G45" s="188"/>
      <c r="H45" s="188"/>
      <c r="I45" s="188"/>
      <c r="J45" s="188"/>
      <c r="K45" s="186"/>
    </row>
    <row r="46" spans="1:11" s="129" customFormat="1" ht="76" customHeight="1" x14ac:dyDescent="0.2">
      <c r="A46" s="182" t="s">
        <v>12878</v>
      </c>
      <c r="B46" s="182"/>
      <c r="C46" s="182"/>
      <c r="D46" s="182"/>
      <c r="E46" s="182"/>
      <c r="F46" s="182"/>
      <c r="G46" s="182"/>
      <c r="H46" s="182"/>
      <c r="I46" s="182"/>
      <c r="J46" s="182"/>
      <c r="K46" s="186"/>
    </row>
    <row r="47" spans="1:11" s="129" customFormat="1" ht="74" customHeight="1" x14ac:dyDescent="0.2">
      <c r="A47" s="182" t="s">
        <v>12879</v>
      </c>
      <c r="B47" s="182"/>
      <c r="C47" s="182"/>
      <c r="D47" s="182"/>
      <c r="E47" s="182"/>
      <c r="F47" s="182"/>
      <c r="G47" s="182"/>
      <c r="H47" s="182"/>
      <c r="I47" s="182"/>
      <c r="J47" s="182"/>
      <c r="K47" s="186"/>
    </row>
    <row r="48" spans="1:11" s="129" customFormat="1" ht="21" customHeight="1" x14ac:dyDescent="0.2">
      <c r="A48" s="182" t="s">
        <v>12880</v>
      </c>
      <c r="B48" s="182"/>
      <c r="C48" s="182"/>
      <c r="D48" s="182"/>
      <c r="E48" s="182"/>
      <c r="F48" s="182"/>
      <c r="G48" s="182"/>
      <c r="H48" s="182"/>
      <c r="I48" s="182"/>
      <c r="J48" s="182"/>
      <c r="K48" s="142"/>
    </row>
    <row r="49" spans="1:11" s="129" customFormat="1" ht="68" customHeight="1" x14ac:dyDescent="0.2">
      <c r="A49" s="183" t="s">
        <v>12881</v>
      </c>
      <c r="B49" s="183"/>
      <c r="C49" s="183"/>
      <c r="D49" s="183"/>
      <c r="E49" s="183"/>
      <c r="F49" s="183"/>
      <c r="G49" s="183"/>
      <c r="H49" s="183"/>
      <c r="I49" s="183"/>
      <c r="J49" s="183"/>
      <c r="K49" s="183"/>
    </row>
    <row r="50" spans="1:11" s="129" customFormat="1" ht="30" customHeight="1" x14ac:dyDescent="0.2">
      <c r="A50" s="181" t="s">
        <v>12882</v>
      </c>
      <c r="B50" s="181"/>
      <c r="C50" s="181"/>
      <c r="D50" s="181"/>
      <c r="E50" s="181"/>
      <c r="F50" s="181"/>
      <c r="G50" s="181"/>
      <c r="H50" s="181"/>
      <c r="I50" s="181"/>
      <c r="J50" s="181"/>
      <c r="K50" s="181"/>
    </row>
    <row r="51" spans="1:11" s="129" customFormat="1" ht="62" customHeight="1" x14ac:dyDescent="0.2">
      <c r="A51" s="184" t="s">
        <v>12883</v>
      </c>
      <c r="B51" s="184"/>
      <c r="C51" s="184"/>
      <c r="D51" s="184"/>
      <c r="E51" s="184"/>
      <c r="F51" s="184"/>
      <c r="G51" s="184"/>
      <c r="H51" s="184"/>
      <c r="I51" s="184"/>
      <c r="J51" s="184"/>
      <c r="K51" s="184"/>
    </row>
  </sheetData>
  <sheetProtection algorithmName="SHA-512" hashValue="KGqocdDZUQvLn4FN/tpgBUvjGzRYiesQEp06zGObg3Htgr167UGdvc91DMolNYv6o8sd080woy9fipkzBXAgPg==" saltValue="/6gzUB8fHayKsyAaKjG47Q==" spinCount="100000" sheet="1" objects="1" scenarios="1" formatColumns="0" formatRows="0"/>
  <mergeCells count="45">
    <mergeCell ref="A48:J48"/>
    <mergeCell ref="A49:K49"/>
    <mergeCell ref="A50:K50"/>
    <mergeCell ref="A51:K51"/>
    <mergeCell ref="A38:K38"/>
    <mergeCell ref="A39:K39"/>
    <mergeCell ref="A40:J40"/>
    <mergeCell ref="K40:K47"/>
    <mergeCell ref="A41:J41"/>
    <mergeCell ref="A42:J42"/>
    <mergeCell ref="B43:C43"/>
    <mergeCell ref="B44:C44"/>
    <mergeCell ref="A45:J45"/>
    <mergeCell ref="A46:J46"/>
    <mergeCell ref="A47:J47"/>
    <mergeCell ref="A37:K37"/>
    <mergeCell ref="A25:K25"/>
    <mergeCell ref="A26:K26"/>
    <mergeCell ref="A27:K27"/>
    <mergeCell ref="A28:K28"/>
    <mergeCell ref="A29:K29"/>
    <mergeCell ref="A31:K31"/>
    <mergeCell ref="A32:K32"/>
    <mergeCell ref="A33:K33"/>
    <mergeCell ref="A34:K34"/>
    <mergeCell ref="A35:K35"/>
    <mergeCell ref="A36:K36"/>
    <mergeCell ref="A24:K24"/>
    <mergeCell ref="A12:K12"/>
    <mergeCell ref="B14:K14"/>
    <mergeCell ref="B15:K15"/>
    <mergeCell ref="B16:K16"/>
    <mergeCell ref="B17:K17"/>
    <mergeCell ref="B18:K18"/>
    <mergeCell ref="B19:K19"/>
    <mergeCell ref="B20:K20"/>
    <mergeCell ref="B21:K21"/>
    <mergeCell ref="B22:K22"/>
    <mergeCell ref="B23:K23"/>
    <mergeCell ref="A11:K11"/>
    <mergeCell ref="A6:K6"/>
    <mergeCell ref="A7:K7"/>
    <mergeCell ref="A8:K8"/>
    <mergeCell ref="A9:K9"/>
    <mergeCell ref="A10:K10"/>
  </mergeCells>
  <pageMargins left="0.75" right="0.75" top="1" bottom="1" header="0.5" footer="0.5"/>
  <pageSetup paperSize="9"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A97E8-75DC-4F37-AE50-44E1506F438A}">
  <sheetPr codeName="Sheet8">
    <tabColor theme="1"/>
  </sheetPr>
  <dimension ref="D1:DB3198"/>
  <sheetViews>
    <sheetView showGridLines="0" tabSelected="1" topLeftCell="D1" zoomScale="80" zoomScaleNormal="80" workbookViewId="0">
      <pane ySplit="14" topLeftCell="A22" activePane="bottomLeft" state="frozen"/>
      <selection activeCell="D1" sqref="D1"/>
      <selection pane="bottomLeft" activeCell="E26" sqref="E26:O26"/>
    </sheetView>
  </sheetViews>
  <sheetFormatPr baseColWidth="10" defaultColWidth="0" defaultRowHeight="15" outlineLevelRow="1" x14ac:dyDescent="0.2"/>
  <cols>
    <col min="1" max="3" width="8.83203125" style="90" hidden="1" customWidth="1"/>
    <col min="4" max="4" width="14.33203125" style="90" customWidth="1"/>
    <col min="5" max="15" width="8.83203125" style="90" customWidth="1"/>
    <col min="16" max="16" width="6.5" style="90" bestFit="1" customWidth="1"/>
    <col min="17" max="24" width="8.83203125" style="90" customWidth="1"/>
    <col min="25" max="27" width="16.6640625" style="90" hidden="1" customWidth="1"/>
    <col min="28" max="16384" width="8.83203125" style="90" hidden="1"/>
  </cols>
  <sheetData>
    <row r="1" spans="4:53" outlineLevel="1" x14ac:dyDescent="0.2">
      <c r="D1" s="92"/>
      <c r="E1" s="92"/>
      <c r="F1" s="92"/>
      <c r="G1" s="92"/>
      <c r="H1" s="92"/>
      <c r="I1" s="92"/>
      <c r="J1" s="92"/>
      <c r="K1" s="92"/>
      <c r="L1" s="92"/>
      <c r="M1" s="92"/>
      <c r="N1" s="92"/>
      <c r="O1" s="92"/>
      <c r="P1" s="92"/>
      <c r="Q1" s="92"/>
      <c r="R1" s="92"/>
      <c r="S1" s="92"/>
      <c r="T1" s="92"/>
      <c r="U1" s="92"/>
      <c r="V1" s="92"/>
      <c r="W1" s="92"/>
      <c r="X1" s="92"/>
      <c r="Y1" s="92"/>
    </row>
    <row r="2" spans="4:53" ht="21" outlineLevel="1" x14ac:dyDescent="0.25">
      <c r="D2" s="92"/>
      <c r="E2" s="94" t="s">
        <v>12692</v>
      </c>
      <c r="F2" s="92"/>
      <c r="G2" s="208" t="s">
        <v>12826</v>
      </c>
      <c r="H2" s="209"/>
      <c r="I2" s="209"/>
      <c r="J2" s="209"/>
      <c r="K2" s="93"/>
      <c r="L2" s="208" t="s">
        <v>12672</v>
      </c>
      <c r="M2" s="209"/>
      <c r="N2" s="209"/>
      <c r="O2" s="209"/>
      <c r="P2" s="209"/>
      <c r="Q2" s="208" t="s">
        <v>12673</v>
      </c>
      <c r="R2" s="209"/>
      <c r="S2" s="209"/>
      <c r="T2" s="209"/>
      <c r="U2" s="209"/>
      <c r="V2" s="93"/>
      <c r="W2" s="92"/>
      <c r="X2" s="92"/>
      <c r="Y2" s="199" t="s">
        <v>11923</v>
      </c>
      <c r="Z2" s="200"/>
      <c r="AA2" s="96" t="s">
        <v>38</v>
      </c>
      <c r="AB2" s="96">
        <f>IFERROR(COUNTIFS(AW:AW,"=" &amp; AA2,CB:CB,"&gt;0",AX:AX,"=1")/COUNTIFS(AW:AW,"=" &amp; AA2,CB:CB,"&gt;=0",AX:AX,"=1"),"NA")</f>
        <v>4.329004329004329E-3</v>
      </c>
      <c r="AC2" s="96"/>
      <c r="AD2" s="96"/>
      <c r="AE2" s="96"/>
      <c r="AF2" s="96" t="s">
        <v>3280</v>
      </c>
      <c r="AG2" s="96">
        <f>IFERROR(COUNTIFS(AW:AW,"=" &amp; AF2,CB:CB,"&gt;0",AX:AX,"=1")/COUNTIFS(AW:AW,"=" &amp; AF2,CB:CB,"&gt;=0",AX:AX,"=1"),"NA")</f>
        <v>0</v>
      </c>
      <c r="AH2" s="96"/>
      <c r="AI2" s="96"/>
      <c r="AJ2" s="96"/>
      <c r="AK2" s="96" t="s">
        <v>6056</v>
      </c>
      <c r="AL2" s="96">
        <f>IFERROR(COUNTIFS(AW:AW,"=" &amp; AK2,CB:CB,"&gt;0",AX:AX,"=1")/COUNTIFS(AW:AW,"=" &amp; AK2,CB:CB,"&gt;=0",AX:AX,"=1"),"NA")</f>
        <v>0</v>
      </c>
      <c r="AM2" s="96"/>
    </row>
    <row r="3" spans="4:53" ht="21" outlineLevel="1" x14ac:dyDescent="0.25">
      <c r="D3" s="92"/>
      <c r="E3" s="95" t="s">
        <v>12693</v>
      </c>
      <c r="F3" s="92"/>
      <c r="G3" s="93"/>
      <c r="H3" s="93"/>
      <c r="I3" s="93"/>
      <c r="J3" s="93"/>
      <c r="K3" s="93"/>
      <c r="L3" s="93"/>
      <c r="M3" s="93"/>
      <c r="N3" s="93"/>
      <c r="O3" s="93"/>
      <c r="P3" s="93"/>
      <c r="Q3" s="93"/>
      <c r="R3" s="93"/>
      <c r="S3" s="93"/>
      <c r="T3" s="93"/>
      <c r="U3" s="93"/>
      <c r="V3" s="97">
        <f>IFERROR(COUNTIFS(CB:CB,"&gt;0",AX:AX,"=1")/COUNTIFS(CB:CB,"&gt;=0",AX:AX,"=1"),0)</f>
        <v>8.547008547008547E-4</v>
      </c>
      <c r="W3" s="92"/>
      <c r="X3" s="92"/>
      <c r="Y3" s="92"/>
      <c r="AA3" s="96"/>
      <c r="AB3" s="96"/>
      <c r="AC3" s="96"/>
      <c r="AD3" s="96"/>
      <c r="AE3" s="96"/>
      <c r="AF3" s="96"/>
      <c r="AG3" s="96"/>
      <c r="AH3" s="96"/>
      <c r="AI3" s="96"/>
      <c r="AJ3" s="96"/>
      <c r="AK3" s="96"/>
      <c r="AL3" s="96"/>
      <c r="AM3" s="96"/>
    </row>
    <row r="4" spans="4:53" ht="21" outlineLevel="1" x14ac:dyDescent="0.25">
      <c r="D4" s="92"/>
      <c r="E4" s="92"/>
      <c r="F4" s="92"/>
      <c r="G4" s="208" t="s">
        <v>12674</v>
      </c>
      <c r="H4" s="209"/>
      <c r="I4" s="209"/>
      <c r="J4" s="209"/>
      <c r="K4" s="209"/>
      <c r="L4" s="208" t="s">
        <v>12675</v>
      </c>
      <c r="M4" s="209"/>
      <c r="N4" s="209"/>
      <c r="O4" s="209"/>
      <c r="P4" s="209"/>
      <c r="Q4" s="208" t="s">
        <v>12676</v>
      </c>
      <c r="R4" s="209"/>
      <c r="S4" s="209"/>
      <c r="T4" s="209"/>
      <c r="U4" s="209"/>
      <c r="V4" s="97">
        <f>1-V3</f>
        <v>0.99914529914529915</v>
      </c>
      <c r="W4" s="92"/>
      <c r="X4" s="92"/>
      <c r="Y4" s="92"/>
      <c r="AA4" s="96" t="s">
        <v>1253</v>
      </c>
      <c r="AB4" s="96">
        <f>IFERROR(COUNTIFS(AW:AW,"=" &amp; AA4,CB:CB,"&gt;0",AX:AX,"=1")/COUNTIFS(AW:AW,"=" &amp; AA4,CB:CB,"&gt;=0",AX:AX,"=1"),"NA")</f>
        <v>0</v>
      </c>
      <c r="AC4" s="96"/>
      <c r="AD4" s="96"/>
      <c r="AE4" s="96"/>
      <c r="AF4" s="96" t="s">
        <v>3897</v>
      </c>
      <c r="AG4" s="96">
        <f>IFERROR(COUNTIFS(AW:AW,"=" &amp; AF4,CB:CB,"&gt;0",AX:AX,"=1")/COUNTIFS(AW:AW,"=" &amp; AF4,CB:CB,"&gt;=0",AX:AX,"=1"),"NA")</f>
        <v>0</v>
      </c>
      <c r="AH4" s="96"/>
      <c r="AI4" s="96"/>
      <c r="AJ4" s="96"/>
      <c r="AK4" s="96" t="s">
        <v>6211</v>
      </c>
      <c r="AL4" s="96">
        <f>IFERROR(COUNTIFS(AW:AW,"=" &amp; AK4,CB:CB,"&gt;0",AX:AX,"=1")/COUNTIFS(AW:AW,"=" &amp; AK4,CB:CB,"&gt;=0",AX:AX,"=1"),"NA")</f>
        <v>0</v>
      </c>
      <c r="AM4" s="96"/>
    </row>
    <row r="5" spans="4:53" ht="21" outlineLevel="1" x14ac:dyDescent="0.25">
      <c r="D5" s="92"/>
      <c r="E5" s="92"/>
      <c r="F5" s="92"/>
      <c r="G5" s="93"/>
      <c r="H5" s="93"/>
      <c r="I5" s="93"/>
      <c r="J5" s="93"/>
      <c r="K5" s="93"/>
      <c r="L5" s="93"/>
      <c r="M5" s="93"/>
      <c r="N5" s="93"/>
      <c r="O5" s="93"/>
      <c r="P5" s="93"/>
      <c r="Q5" s="93"/>
      <c r="R5" s="93"/>
      <c r="S5" s="93"/>
      <c r="T5" s="93"/>
      <c r="U5" s="93"/>
      <c r="V5" s="93">
        <f>IFERROR(COUNTIFS(CD:CD,"&gt;0",AX:AX,"=1")/COUNTIFS(CB:CB,"&gt;0",AX:AX,"=1"),0)</f>
        <v>0</v>
      </c>
      <c r="W5" s="92"/>
      <c r="X5" s="92"/>
      <c r="Y5" s="92"/>
      <c r="AA5" s="96"/>
      <c r="AB5" s="96"/>
      <c r="AC5" s="96"/>
      <c r="AD5" s="96"/>
      <c r="AE5" s="96"/>
      <c r="AF5" s="96"/>
      <c r="AG5" s="96"/>
      <c r="AH5" s="96"/>
      <c r="AI5" s="96"/>
      <c r="AJ5" s="96"/>
      <c r="AK5" s="96"/>
      <c r="AL5" s="96"/>
      <c r="AM5" s="96"/>
    </row>
    <row r="6" spans="4:53" ht="21" outlineLevel="1" x14ac:dyDescent="0.25">
      <c r="D6" s="92"/>
      <c r="E6" s="93" t="s">
        <v>12694</v>
      </c>
      <c r="F6" s="92"/>
      <c r="G6" s="208" t="s">
        <v>12677</v>
      </c>
      <c r="H6" s="209"/>
      <c r="I6" s="209"/>
      <c r="J6" s="209"/>
      <c r="K6" s="93"/>
      <c r="L6" s="208" t="s">
        <v>12678</v>
      </c>
      <c r="M6" s="209"/>
      <c r="N6" s="209"/>
      <c r="O6" s="209"/>
      <c r="P6" s="93"/>
      <c r="Q6" s="208" t="s">
        <v>12679</v>
      </c>
      <c r="R6" s="209"/>
      <c r="S6" s="209"/>
      <c r="T6" s="209"/>
      <c r="U6" s="209"/>
      <c r="V6" s="93"/>
      <c r="W6" s="92"/>
      <c r="X6" s="92"/>
      <c r="Y6" s="92"/>
      <c r="AA6" s="96" t="s">
        <v>2086</v>
      </c>
      <c r="AB6" s="96">
        <f>IFERROR(COUNTIFS(AW:AW,"=" &amp; AA6,CB:CB,"&gt;0",AX:AX,"=1")/COUNTIFS(AW:AW,"=" &amp; AA6,CB:CB,"&gt;=0",AX:AX,"=1"),"NA")</f>
        <v>0</v>
      </c>
      <c r="AC6" s="96"/>
      <c r="AD6" s="96"/>
      <c r="AE6" s="96"/>
      <c r="AF6" s="96" t="s">
        <v>4461</v>
      </c>
      <c r="AG6" s="96">
        <f>IFERROR(COUNTIFS(AW:AW,"=" &amp; AF6,CB:CB,"&gt;0",AX:AX,"=1")/COUNTIFS(AW:AW,"=" &amp; AF6,CB:CB,"&gt;=0",AX:AX,"=1"),"NA")</f>
        <v>0</v>
      </c>
      <c r="AH6" s="96"/>
      <c r="AI6" s="96"/>
      <c r="AJ6" s="96"/>
      <c r="AK6" s="96" t="s">
        <v>7854</v>
      </c>
      <c r="AL6" s="96">
        <f>IFERROR(COUNTIFS(AW:AW,"=" &amp; AK6,CB:CB,"&gt;0",AX:AX,"=1")/COUNTIFS(AW:AW,"=" &amp; AK6,CB:CB,"&gt;=0",AX:AX,"=1"),"NA")</f>
        <v>0</v>
      </c>
      <c r="AM6" s="96"/>
    </row>
    <row r="7" spans="4:53" ht="21" outlineLevel="1" x14ac:dyDescent="0.25">
      <c r="D7" s="92"/>
      <c r="E7" s="93" t="s">
        <v>30</v>
      </c>
      <c r="F7" s="92"/>
      <c r="G7" s="93"/>
      <c r="H7" s="93"/>
      <c r="I7" s="93"/>
      <c r="J7" s="93"/>
      <c r="K7" s="93"/>
      <c r="L7" s="93"/>
      <c r="M7" s="93"/>
      <c r="N7" s="93"/>
      <c r="O7" s="93"/>
      <c r="P7" s="93"/>
      <c r="Q7" s="93"/>
      <c r="R7" s="93"/>
      <c r="S7" s="93"/>
      <c r="T7" s="93"/>
      <c r="U7" s="93"/>
      <c r="V7" s="93"/>
      <c r="W7" s="92"/>
      <c r="X7" s="92"/>
      <c r="Y7" s="92"/>
      <c r="AA7" s="96"/>
      <c r="AB7" s="96"/>
      <c r="AC7" s="96"/>
      <c r="AD7" s="96"/>
      <c r="AE7" s="96"/>
      <c r="AF7" s="96"/>
      <c r="AG7" s="96"/>
      <c r="AH7" s="96"/>
      <c r="AI7" s="96"/>
      <c r="AJ7" s="96"/>
      <c r="AK7" s="96"/>
      <c r="AL7" s="96"/>
      <c r="AM7" s="96"/>
    </row>
    <row r="8" spans="4:53" ht="21" customHeight="1" x14ac:dyDescent="0.25">
      <c r="D8" s="92"/>
      <c r="E8" s="92"/>
      <c r="F8" s="92"/>
      <c r="G8" s="208" t="s">
        <v>12680</v>
      </c>
      <c r="H8" s="209"/>
      <c r="I8" s="209"/>
      <c r="J8" s="209"/>
      <c r="K8" s="209"/>
      <c r="L8" s="210" t="s">
        <v>12825</v>
      </c>
      <c r="M8" s="201" t="s">
        <v>12900</v>
      </c>
      <c r="N8" s="201"/>
      <c r="O8" s="201"/>
      <c r="P8" s="201"/>
      <c r="Q8" s="201"/>
      <c r="R8" s="201"/>
      <c r="S8" s="201"/>
      <c r="T8" s="201"/>
      <c r="U8" s="201"/>
      <c r="V8" s="93"/>
      <c r="W8" s="92"/>
      <c r="X8" s="92"/>
      <c r="Y8" s="92"/>
      <c r="AA8" s="96" t="s">
        <v>2352</v>
      </c>
      <c r="AB8" s="96">
        <f>IFERROR(COUNTIFS(AW:AW,"=" &amp; AA8,CB:CB,"&gt;0",AX:AX,"=1")/COUNTIFS(AW:AW,"=" &amp; AA8,CB:CB,"&gt;=0",AX:AX,"=1"),"NA")</f>
        <v>0</v>
      </c>
      <c r="AC8" s="96"/>
      <c r="AD8" s="96"/>
      <c r="AE8" s="96"/>
      <c r="AF8" s="96"/>
      <c r="AG8" s="96"/>
      <c r="AH8" s="96"/>
      <c r="AI8" s="96"/>
      <c r="AJ8" s="96"/>
      <c r="AK8" s="96"/>
      <c r="AL8" s="96"/>
      <c r="AM8" s="96"/>
    </row>
    <row r="9" spans="4:53" ht="14.5" customHeight="1" x14ac:dyDescent="0.2">
      <c r="D9" s="92"/>
      <c r="E9" s="92"/>
      <c r="F9" s="92"/>
      <c r="G9" s="92"/>
      <c r="H9" s="92"/>
      <c r="I9" s="92"/>
      <c r="J9" s="92"/>
      <c r="K9" s="92"/>
      <c r="L9" s="210"/>
      <c r="M9" s="202"/>
      <c r="N9" s="202"/>
      <c r="O9" s="202"/>
      <c r="P9" s="202"/>
      <c r="Q9" s="202"/>
      <c r="R9" s="202"/>
      <c r="S9" s="202"/>
      <c r="T9" s="202"/>
      <c r="U9" s="202"/>
      <c r="V9" s="92"/>
      <c r="W9" s="92"/>
      <c r="X9" s="92"/>
      <c r="Y9" s="92"/>
    </row>
    <row r="10" spans="4:53" ht="19" x14ac:dyDescent="0.25">
      <c r="D10" s="232" t="s">
        <v>12901</v>
      </c>
      <c r="E10" s="233"/>
      <c r="F10" s="233"/>
      <c r="G10" s="233"/>
      <c r="H10" s="233"/>
      <c r="I10" s="233"/>
      <c r="J10" s="92"/>
      <c r="K10" s="92"/>
      <c r="L10" s="210"/>
      <c r="M10" s="202"/>
      <c r="N10" s="202"/>
      <c r="O10" s="202"/>
      <c r="P10" s="202"/>
      <c r="Q10" s="202"/>
      <c r="R10" s="202"/>
      <c r="S10" s="202"/>
      <c r="T10" s="202"/>
      <c r="U10" s="202"/>
      <c r="V10" s="235" t="s">
        <v>12905</v>
      </c>
      <c r="W10" s="236"/>
      <c r="X10" s="236"/>
      <c r="Y10" s="92"/>
    </row>
    <row r="11" spans="4:53" ht="19" hidden="1" x14ac:dyDescent="0.25">
      <c r="D11" s="92"/>
      <c r="E11" s="92"/>
      <c r="F11" s="92"/>
      <c r="G11" s="92"/>
      <c r="H11" s="92"/>
      <c r="I11" s="92"/>
      <c r="J11" s="92"/>
      <c r="K11" s="92"/>
      <c r="L11" s="92"/>
      <c r="M11" s="92"/>
      <c r="N11" s="92"/>
      <c r="O11" s="92"/>
      <c r="P11" s="92"/>
      <c r="Q11" s="92"/>
      <c r="R11" s="92"/>
      <c r="S11" s="92"/>
      <c r="T11" s="92"/>
      <c r="U11" s="92"/>
      <c r="V11" s="235" t="s">
        <v>12904</v>
      </c>
      <c r="W11" s="236"/>
      <c r="X11" s="236"/>
      <c r="Y11" s="92"/>
      <c r="BA11" s="90" t="s">
        <v>12824</v>
      </c>
    </row>
    <row r="12" spans="4:53" ht="19" x14ac:dyDescent="0.25">
      <c r="D12" s="232" t="s">
        <v>12902</v>
      </c>
      <c r="E12" s="234"/>
      <c r="F12" s="234"/>
      <c r="G12" s="234"/>
      <c r="H12" s="234"/>
      <c r="I12" s="234"/>
      <c r="J12" s="92"/>
      <c r="K12" s="92"/>
      <c r="L12" s="92"/>
      <c r="M12" s="92"/>
      <c r="N12" s="92"/>
      <c r="O12" s="92"/>
      <c r="P12" s="92"/>
      <c r="Q12" s="92"/>
      <c r="R12" s="92"/>
      <c r="S12" s="92"/>
      <c r="T12" s="92"/>
      <c r="U12" s="235" t="s">
        <v>12906</v>
      </c>
      <c r="V12" s="237"/>
      <c r="W12" s="235"/>
      <c r="X12" s="235"/>
      <c r="Y12" s="92"/>
      <c r="BA12" s="90">
        <v>0</v>
      </c>
    </row>
    <row r="13" spans="4:53" ht="19" x14ac:dyDescent="0.25">
      <c r="D13" s="92"/>
      <c r="E13" s="92"/>
      <c r="F13" s="92"/>
      <c r="G13" s="92"/>
      <c r="H13" s="92"/>
      <c r="I13" s="92"/>
      <c r="J13" s="238" t="s">
        <v>12903</v>
      </c>
      <c r="K13" s="238"/>
      <c r="L13" s="238"/>
      <c r="M13" s="238"/>
      <c r="N13" s="238"/>
      <c r="O13" s="238"/>
      <c r="P13" s="238"/>
      <c r="Q13" s="238"/>
      <c r="R13" s="238"/>
      <c r="S13" s="238"/>
      <c r="T13" s="92"/>
      <c r="U13" s="235" t="s">
        <v>12907</v>
      </c>
      <c r="V13" s="237"/>
      <c r="W13" s="235"/>
      <c r="X13" s="235"/>
      <c r="Y13" s="92"/>
      <c r="BA13" s="90">
        <v>0</v>
      </c>
    </row>
    <row r="14" spans="4:53" ht="32" x14ac:dyDescent="0.2">
      <c r="D14" s="92"/>
      <c r="E14" s="203" t="s">
        <v>43</v>
      </c>
      <c r="F14" s="203"/>
      <c r="G14" s="203"/>
      <c r="H14" s="203"/>
      <c r="I14" s="203"/>
      <c r="J14" s="203"/>
      <c r="K14" s="203"/>
      <c r="L14" s="203"/>
      <c r="M14" s="203"/>
      <c r="N14" s="203"/>
      <c r="O14" s="203"/>
      <c r="P14" s="99" t="s">
        <v>12696</v>
      </c>
      <c r="Q14" s="98"/>
      <c r="R14" s="98"/>
      <c r="S14" s="204" t="s">
        <v>12695</v>
      </c>
      <c r="T14" s="204"/>
      <c r="U14" s="204"/>
      <c r="V14" s="204"/>
      <c r="W14" s="204"/>
      <c r="X14" s="204"/>
      <c r="Y14" s="92"/>
    </row>
    <row r="15" spans="4:53" ht="21" x14ac:dyDescent="0.25">
      <c r="D15" s="101" t="s">
        <v>38</v>
      </c>
      <c r="E15" s="100"/>
      <c r="F15" s="100"/>
      <c r="G15" s="100"/>
      <c r="H15" s="100"/>
      <c r="I15" s="100"/>
      <c r="J15" s="100"/>
      <c r="K15" s="100"/>
      <c r="L15" s="100"/>
      <c r="M15" s="100"/>
      <c r="N15" s="100"/>
      <c r="O15" s="100"/>
      <c r="P15" s="100"/>
      <c r="Q15" s="100"/>
      <c r="R15" s="100"/>
      <c r="S15" s="100"/>
      <c r="T15" s="100"/>
      <c r="U15" s="100"/>
      <c r="V15" s="100"/>
      <c r="W15" s="100"/>
      <c r="X15" s="100"/>
      <c r="Y15" s="102"/>
      <c r="AX15" s="90">
        <f t="shared" ref="AX15:AX78" si="0">IF(SUBTOTAL(103,Q15)=1,1,0)</f>
        <v>0</v>
      </c>
      <c r="BA15" s="90">
        <f>IF(OR($S$22="Step 3",$S$22="Step 2",$S$22="Step 1"),1,0)</f>
        <v>1</v>
      </c>
    </row>
    <row r="16" spans="4:53" x14ac:dyDescent="0.2">
      <c r="D16" s="103"/>
      <c r="E16" s="104"/>
      <c r="F16" s="104"/>
      <c r="G16" s="104"/>
      <c r="H16" s="104"/>
      <c r="I16" s="104"/>
      <c r="J16" s="104"/>
      <c r="K16" s="104"/>
      <c r="L16" s="104"/>
      <c r="M16" s="104"/>
      <c r="N16" s="104"/>
      <c r="O16" s="104"/>
      <c r="P16" s="104"/>
      <c r="Q16" s="104"/>
      <c r="R16" s="104"/>
      <c r="S16" s="104"/>
      <c r="T16" s="104"/>
      <c r="U16" s="104"/>
      <c r="V16" s="104"/>
      <c r="W16" s="104"/>
      <c r="X16" s="104"/>
      <c r="Y16" s="105"/>
      <c r="AX16" s="90">
        <f t="shared" si="0"/>
        <v>0</v>
      </c>
      <c r="BA16" s="90">
        <f>IF(OR($S$22="Step 3",$S$22="Step 2",$S$22="Step 1"),1,0)</f>
        <v>1</v>
      </c>
    </row>
    <row r="17" spans="4:106" ht="21" x14ac:dyDescent="0.25">
      <c r="D17" s="103"/>
      <c r="E17" s="106" t="s">
        <v>39</v>
      </c>
      <c r="F17" s="104"/>
      <c r="G17" s="104"/>
      <c r="H17" s="104"/>
      <c r="I17" s="104"/>
      <c r="J17" s="104"/>
      <c r="K17" s="104"/>
      <c r="L17" s="104"/>
      <c r="M17" s="104"/>
      <c r="N17" s="104"/>
      <c r="O17" s="104"/>
      <c r="P17" s="104"/>
      <c r="Q17" s="104"/>
      <c r="R17" s="104"/>
      <c r="S17" s="104"/>
      <c r="T17" s="104"/>
      <c r="U17" s="104"/>
      <c r="V17" s="104"/>
      <c r="W17" s="104"/>
      <c r="X17" s="104"/>
      <c r="Y17" s="105"/>
      <c r="AX17" s="90">
        <f t="shared" si="0"/>
        <v>0</v>
      </c>
      <c r="BA17" s="90">
        <v>1</v>
      </c>
    </row>
    <row r="18" spans="4:106" ht="370.75" customHeight="1" x14ac:dyDescent="0.2">
      <c r="D18" s="108"/>
      <c r="E18" s="205" t="s">
        <v>40</v>
      </c>
      <c r="F18" s="206"/>
      <c r="G18" s="206"/>
      <c r="H18" s="206"/>
      <c r="I18" s="206"/>
      <c r="J18" s="206"/>
      <c r="K18" s="206"/>
      <c r="L18" s="206"/>
      <c r="M18" s="206"/>
      <c r="N18" s="206"/>
      <c r="O18" s="206"/>
      <c r="P18" s="206"/>
      <c r="Q18" s="206"/>
      <c r="R18" s="206"/>
      <c r="S18" s="206"/>
      <c r="T18" s="206"/>
      <c r="U18" s="206"/>
      <c r="V18" s="206"/>
      <c r="W18" s="206"/>
      <c r="X18" s="207"/>
      <c r="Y18" s="108"/>
      <c r="AX18" s="90">
        <f t="shared" si="0"/>
        <v>0</v>
      </c>
      <c r="AZ18" s="90" t="s">
        <v>35</v>
      </c>
      <c r="BA18" s="90">
        <v>1</v>
      </c>
    </row>
    <row r="19" spans="4:106" x14ac:dyDescent="0.2">
      <c r="D19" s="103"/>
      <c r="E19" s="100"/>
      <c r="F19" s="100"/>
      <c r="G19" s="100"/>
      <c r="H19" s="100"/>
      <c r="I19" s="100"/>
      <c r="J19" s="100"/>
      <c r="K19" s="100"/>
      <c r="L19" s="100"/>
      <c r="M19" s="100"/>
      <c r="N19" s="100"/>
      <c r="O19" s="100"/>
      <c r="P19" s="100"/>
      <c r="Q19" s="100"/>
      <c r="R19" s="100"/>
      <c r="S19" s="100"/>
      <c r="T19" s="100"/>
      <c r="U19" s="100"/>
      <c r="V19" s="100"/>
      <c r="W19" s="100"/>
      <c r="X19" s="100"/>
      <c r="Y19" s="105"/>
      <c r="AX19" s="90">
        <f t="shared" si="0"/>
        <v>0</v>
      </c>
      <c r="BA19" s="90">
        <f>IF(OR($S$22="Step 3",$S$22="Step 2",$S$22="Step 1"),1,0)</f>
        <v>1</v>
      </c>
    </row>
    <row r="20" spans="4:106" ht="21" x14ac:dyDescent="0.25">
      <c r="D20" s="103"/>
      <c r="E20" s="106" t="s">
        <v>44</v>
      </c>
      <c r="F20" s="104"/>
      <c r="G20" s="104"/>
      <c r="H20" s="104"/>
      <c r="I20" s="104"/>
      <c r="J20" s="104"/>
      <c r="K20" s="104"/>
      <c r="L20" s="104"/>
      <c r="M20" s="104"/>
      <c r="N20" s="104"/>
      <c r="O20" s="104"/>
      <c r="P20" s="104"/>
      <c r="Q20" s="104"/>
      <c r="R20" s="104"/>
      <c r="S20" s="104"/>
      <c r="T20" s="104"/>
      <c r="U20" s="104"/>
      <c r="V20" s="104"/>
      <c r="W20" s="104"/>
      <c r="X20" s="104"/>
      <c r="Y20" s="105"/>
      <c r="AX20" s="90">
        <f t="shared" si="0"/>
        <v>0</v>
      </c>
      <c r="BA20" s="90">
        <f>IF(OR($S$22="Step 3",$S$22="Step 2",$S$22="Step 1"),1,0)</f>
        <v>1</v>
      </c>
    </row>
    <row r="21" spans="4:106" ht="21" x14ac:dyDescent="0.25">
      <c r="D21" s="103"/>
      <c r="E21" s="109"/>
      <c r="F21" s="110"/>
      <c r="G21" s="110"/>
      <c r="H21" s="110"/>
      <c r="I21" s="110"/>
      <c r="J21" s="110"/>
      <c r="K21" s="110"/>
      <c r="L21" s="110"/>
      <c r="M21" s="110"/>
      <c r="N21" s="110"/>
      <c r="O21" s="110"/>
      <c r="P21" s="110"/>
      <c r="Q21" s="110"/>
      <c r="R21" s="110"/>
      <c r="S21" s="110"/>
      <c r="T21" s="110"/>
      <c r="U21" s="110"/>
      <c r="V21" s="110"/>
      <c r="W21" s="110"/>
      <c r="X21" s="110"/>
      <c r="Y21" s="105"/>
      <c r="AX21" s="90">
        <f t="shared" si="0"/>
        <v>0</v>
      </c>
      <c r="BA21" s="90">
        <f>IF(OR($S$22="Step 3",$S$22="Step 2",$S$22="Step 1"),1,0)</f>
        <v>1</v>
      </c>
    </row>
    <row r="22" spans="4:106" ht="25.25" customHeight="1" x14ac:dyDescent="0.2">
      <c r="D22" s="112" t="s">
        <v>42</v>
      </c>
      <c r="E22" s="194" t="s">
        <v>45</v>
      </c>
      <c r="F22" s="195"/>
      <c r="G22" s="195"/>
      <c r="H22" s="195"/>
      <c r="I22" s="195"/>
      <c r="J22" s="195"/>
      <c r="K22" s="195"/>
      <c r="L22" s="195"/>
      <c r="M22" s="195"/>
      <c r="N22" s="195"/>
      <c r="O22" s="195"/>
      <c r="P22" s="113" t="s">
        <v>12697</v>
      </c>
      <c r="Q22" s="196" t="s">
        <v>12698</v>
      </c>
      <c r="R22" s="196"/>
      <c r="S22" s="197" t="s">
        <v>8454</v>
      </c>
      <c r="T22" s="197"/>
      <c r="U22" s="197"/>
      <c r="V22" s="197"/>
      <c r="W22" s="197"/>
      <c r="X22" s="198"/>
      <c r="Y22" s="108"/>
      <c r="AW22" s="90" t="s">
        <v>38</v>
      </c>
      <c r="AX22" s="90">
        <f t="shared" si="0"/>
        <v>1</v>
      </c>
      <c r="AY22" s="90" t="s">
        <v>48</v>
      </c>
      <c r="AZ22" s="90" t="s">
        <v>41</v>
      </c>
      <c r="BA22" s="90">
        <f>IF(AND($BC$22=1,$BB$22=1),1,0)</f>
        <v>1</v>
      </c>
      <c r="BB22" s="90">
        <f>IF(OR($S$22="Step 3",$S$22="Step 2",$S$22="Step 1"),1,0)</f>
        <v>1</v>
      </c>
      <c r="BC22" s="90">
        <v>1</v>
      </c>
      <c r="BD22" s="90">
        <v>1</v>
      </c>
      <c r="BE22" s="90">
        <v>1</v>
      </c>
      <c r="CB22" s="90">
        <f>IF($S$22&lt;&gt;"",1,0)</f>
        <v>1</v>
      </c>
      <c r="CD22" s="90">
        <f>IF($Y$22="Inaccurate – Incorrect",1,0)</f>
        <v>0</v>
      </c>
      <c r="DA22" s="90" t="s">
        <v>44</v>
      </c>
    </row>
    <row r="23" spans="4:106" x14ac:dyDescent="0.2">
      <c r="D23" s="103"/>
      <c r="E23" s="114"/>
      <c r="F23" s="114"/>
      <c r="G23" s="114"/>
      <c r="H23" s="114"/>
      <c r="I23" s="114"/>
      <c r="J23" s="114"/>
      <c r="K23" s="114"/>
      <c r="L23" s="114"/>
      <c r="M23" s="114"/>
      <c r="N23" s="114"/>
      <c r="O23" s="114"/>
      <c r="P23" s="114"/>
      <c r="Q23" s="114"/>
      <c r="R23" s="114"/>
      <c r="S23" s="114"/>
      <c r="T23" s="114"/>
      <c r="U23" s="114"/>
      <c r="V23" s="114"/>
      <c r="W23" s="114"/>
      <c r="X23" s="114"/>
      <c r="Y23" s="105"/>
      <c r="AX23" s="90">
        <f t="shared" si="0"/>
        <v>0</v>
      </c>
      <c r="BA23" s="90">
        <f>IF(OR($S$22="Step 3",$S$22="Step 2",$S$22="Step 1"),1,0)</f>
        <v>1</v>
      </c>
    </row>
    <row r="24" spans="4:106" ht="21" x14ac:dyDescent="0.25">
      <c r="D24" s="103"/>
      <c r="E24" s="106" t="s">
        <v>67</v>
      </c>
      <c r="F24" s="104"/>
      <c r="G24" s="104"/>
      <c r="H24" s="104"/>
      <c r="I24" s="104"/>
      <c r="J24" s="104"/>
      <c r="K24" s="104"/>
      <c r="L24" s="104"/>
      <c r="M24" s="104"/>
      <c r="N24" s="104"/>
      <c r="O24" s="104"/>
      <c r="P24" s="104"/>
      <c r="Q24" s="104"/>
      <c r="R24" s="104"/>
      <c r="S24" s="104"/>
      <c r="T24" s="104"/>
      <c r="U24" s="104"/>
      <c r="V24" s="104"/>
      <c r="W24" s="104"/>
      <c r="X24" s="104"/>
      <c r="Y24" s="105"/>
      <c r="AX24" s="90">
        <f t="shared" si="0"/>
        <v>0</v>
      </c>
      <c r="BA24" s="90">
        <f>IF(OR($S$22="Step 3",$S$22="Step 2",$S$22="Step 1"),1,0)</f>
        <v>1</v>
      </c>
    </row>
    <row r="25" spans="4:106" ht="21" x14ac:dyDescent="0.25">
      <c r="D25" s="103"/>
      <c r="E25" s="109" t="s">
        <v>68</v>
      </c>
      <c r="F25" s="110"/>
      <c r="G25" s="110"/>
      <c r="H25" s="110"/>
      <c r="I25" s="110"/>
      <c r="J25" s="110"/>
      <c r="K25" s="110"/>
      <c r="L25" s="110"/>
      <c r="M25" s="110"/>
      <c r="N25" s="110"/>
      <c r="O25" s="110"/>
      <c r="P25" s="110"/>
      <c r="Q25" s="110"/>
      <c r="R25" s="110"/>
      <c r="S25" s="110"/>
      <c r="T25" s="110"/>
      <c r="U25" s="110"/>
      <c r="V25" s="110"/>
      <c r="W25" s="110"/>
      <c r="X25" s="110"/>
      <c r="Y25" s="105"/>
      <c r="AX25" s="90">
        <f t="shared" si="0"/>
        <v>0</v>
      </c>
      <c r="BA25" s="90">
        <f>IF(OR($S$22="Step 3",$S$22="Step 2",$S$22="Step 1"),1,0)</f>
        <v>1</v>
      </c>
    </row>
    <row r="26" spans="4:106" ht="25.25" customHeight="1" x14ac:dyDescent="0.2">
      <c r="D26" s="112" t="s">
        <v>66</v>
      </c>
      <c r="E26" s="194" t="s">
        <v>69</v>
      </c>
      <c r="F26" s="195"/>
      <c r="G26" s="195"/>
      <c r="H26" s="195"/>
      <c r="I26" s="195"/>
      <c r="J26" s="195"/>
      <c r="K26" s="195"/>
      <c r="L26" s="195"/>
      <c r="M26" s="195"/>
      <c r="N26" s="195"/>
      <c r="O26" s="195"/>
      <c r="P26" s="113" t="s">
        <v>12697</v>
      </c>
      <c r="Q26" s="196" t="s">
        <v>12699</v>
      </c>
      <c r="R26" s="196"/>
      <c r="S26" s="197"/>
      <c r="T26" s="197"/>
      <c r="U26" s="197"/>
      <c r="V26" s="197"/>
      <c r="W26" s="197"/>
      <c r="X26" s="198"/>
      <c r="Y26" s="108"/>
      <c r="AW26" s="90" t="s">
        <v>38</v>
      </c>
      <c r="AX26" s="90">
        <f t="shared" si="0"/>
        <v>1</v>
      </c>
      <c r="AZ26" s="90" t="s">
        <v>64</v>
      </c>
      <c r="BA26" s="90">
        <f>IF(AND($BC$26=1,$BB$26=1),1,0)</f>
        <v>1</v>
      </c>
      <c r="BB26" s="90">
        <f>IF(OR($S$22="Step 3",$S$22="Step 2",$S$22="Step 1"),1,0)</f>
        <v>1</v>
      </c>
      <c r="BC26" s="90">
        <v>1</v>
      </c>
      <c r="BD26" s="90">
        <v>1</v>
      </c>
      <c r="BE26" s="90">
        <v>1</v>
      </c>
      <c r="CB26" s="90">
        <f>IF($S$26&lt;&gt;"",1,0)</f>
        <v>0</v>
      </c>
      <c r="CD26" s="90">
        <f>IF($Y$26="Inaccurate – Incorrect",1,0)</f>
        <v>0</v>
      </c>
      <c r="DA26" s="90" t="s">
        <v>67</v>
      </c>
      <c r="DB26" s="90" t="s">
        <v>68</v>
      </c>
    </row>
    <row r="27" spans="4:106" x14ac:dyDescent="0.2">
      <c r="D27" s="103"/>
      <c r="E27" s="114"/>
      <c r="F27" s="114"/>
      <c r="G27" s="114"/>
      <c r="H27" s="114"/>
      <c r="I27" s="114"/>
      <c r="J27" s="114"/>
      <c r="K27" s="114"/>
      <c r="L27" s="114"/>
      <c r="M27" s="114"/>
      <c r="N27" s="114"/>
      <c r="O27" s="114"/>
      <c r="P27" s="114"/>
      <c r="Q27" s="114"/>
      <c r="R27" s="114"/>
      <c r="S27" s="114"/>
      <c r="T27" s="114"/>
      <c r="U27" s="114"/>
      <c r="V27" s="114"/>
      <c r="W27" s="114"/>
      <c r="X27" s="114"/>
      <c r="Y27" s="105"/>
      <c r="AX27" s="90">
        <f t="shared" si="0"/>
        <v>0</v>
      </c>
      <c r="BA27" s="90">
        <f>IF(OR($S$22="Step 3",$S$22="Step 2",$S$22="Step 1"),1,0)</f>
        <v>1</v>
      </c>
    </row>
    <row r="28" spans="4:106" ht="21" x14ac:dyDescent="0.25">
      <c r="D28" s="103"/>
      <c r="E28" s="106" t="s">
        <v>75</v>
      </c>
      <c r="F28" s="104"/>
      <c r="G28" s="104"/>
      <c r="H28" s="104"/>
      <c r="I28" s="104"/>
      <c r="J28" s="104"/>
      <c r="K28" s="104"/>
      <c r="L28" s="104"/>
      <c r="M28" s="104"/>
      <c r="N28" s="104"/>
      <c r="O28" s="104"/>
      <c r="P28" s="104"/>
      <c r="Q28" s="104"/>
      <c r="R28" s="104"/>
      <c r="S28" s="104"/>
      <c r="T28" s="104"/>
      <c r="U28" s="104"/>
      <c r="V28" s="104"/>
      <c r="W28" s="104"/>
      <c r="X28" s="104"/>
      <c r="Y28" s="105"/>
      <c r="AX28" s="90">
        <f t="shared" si="0"/>
        <v>0</v>
      </c>
      <c r="BA28" s="90">
        <f>IF(OR($S$22="Step 3",$S$22="Step 2",$S$22="Step 1"),1,0)</f>
        <v>1</v>
      </c>
    </row>
    <row r="29" spans="4:106" ht="21" x14ac:dyDescent="0.25">
      <c r="D29" s="103"/>
      <c r="E29" s="109" t="s">
        <v>68</v>
      </c>
      <c r="F29" s="110"/>
      <c r="G29" s="110"/>
      <c r="H29" s="110"/>
      <c r="I29" s="110"/>
      <c r="J29" s="110"/>
      <c r="K29" s="110"/>
      <c r="L29" s="110"/>
      <c r="M29" s="110"/>
      <c r="N29" s="110"/>
      <c r="O29" s="110"/>
      <c r="P29" s="110"/>
      <c r="Q29" s="110"/>
      <c r="R29" s="110"/>
      <c r="S29" s="110"/>
      <c r="T29" s="110"/>
      <c r="U29" s="110"/>
      <c r="V29" s="110"/>
      <c r="W29" s="110"/>
      <c r="X29" s="110"/>
      <c r="Y29" s="105"/>
      <c r="AX29" s="90">
        <f t="shared" si="0"/>
        <v>0</v>
      </c>
      <c r="BA29" s="90">
        <f>IF(OR($S$22="Step 3",$S$22="Step 2",$S$22="Step 1"),1,0)</f>
        <v>1</v>
      </c>
    </row>
    <row r="30" spans="4:106" ht="25.25" customHeight="1" x14ac:dyDescent="0.2">
      <c r="D30" s="112" t="s">
        <v>74</v>
      </c>
      <c r="E30" s="194" t="s">
        <v>76</v>
      </c>
      <c r="F30" s="195"/>
      <c r="G30" s="195"/>
      <c r="H30" s="195"/>
      <c r="I30" s="195"/>
      <c r="J30" s="195"/>
      <c r="K30" s="195"/>
      <c r="L30" s="195"/>
      <c r="M30" s="195"/>
      <c r="N30" s="195"/>
      <c r="O30" s="195"/>
      <c r="P30" s="113" t="s">
        <v>12697</v>
      </c>
      <c r="Q30" s="196" t="s">
        <v>12699</v>
      </c>
      <c r="R30" s="196"/>
      <c r="S30" s="192"/>
      <c r="T30" s="192"/>
      <c r="U30" s="192"/>
      <c r="V30" s="192"/>
      <c r="W30" s="192"/>
      <c r="X30" s="193"/>
      <c r="Y30" s="108"/>
      <c r="AW30" s="90" t="s">
        <v>38</v>
      </c>
      <c r="AX30" s="90">
        <f t="shared" si="0"/>
        <v>1</v>
      </c>
      <c r="AZ30" s="90" t="s">
        <v>73</v>
      </c>
      <c r="BA30" s="90">
        <f>IF(AND($BC$30=1,$BB$30=1),1,0)</f>
        <v>1</v>
      </c>
      <c r="BB30" s="90">
        <f t="shared" ref="BB30:BB44" si="1">IF(OR($S$22="Step 3",$S$22="Step 2",$S$22="Step 1"),1,0)</f>
        <v>1</v>
      </c>
      <c r="BC30" s="90">
        <v>1</v>
      </c>
      <c r="BD30" s="90">
        <v>1</v>
      </c>
      <c r="BE30" s="90">
        <v>1</v>
      </c>
      <c r="CB30" s="90">
        <f>IF($S$30&lt;&gt;"",1,0)</f>
        <v>0</v>
      </c>
      <c r="CD30" s="90">
        <f>IF($Y$30="Inaccurate – Incorrect",1,0)</f>
        <v>0</v>
      </c>
      <c r="DA30" s="90" t="s">
        <v>75</v>
      </c>
      <c r="DB30" s="90" t="s">
        <v>68</v>
      </c>
    </row>
    <row r="31" spans="4:106" ht="25.25" customHeight="1" x14ac:dyDescent="0.2">
      <c r="D31" s="112" t="s">
        <v>79</v>
      </c>
      <c r="E31" s="189" t="s">
        <v>80</v>
      </c>
      <c r="F31" s="190"/>
      <c r="G31" s="190"/>
      <c r="H31" s="190"/>
      <c r="I31" s="190"/>
      <c r="J31" s="190"/>
      <c r="K31" s="190"/>
      <c r="L31" s="190"/>
      <c r="M31" s="190"/>
      <c r="N31" s="190"/>
      <c r="O31" s="190"/>
      <c r="P31" s="116" t="s">
        <v>12697</v>
      </c>
      <c r="Q31" s="191" t="s">
        <v>12699</v>
      </c>
      <c r="R31" s="191"/>
      <c r="S31" s="192"/>
      <c r="T31" s="192"/>
      <c r="U31" s="192"/>
      <c r="V31" s="192"/>
      <c r="W31" s="192"/>
      <c r="X31" s="193"/>
      <c r="Y31" s="108"/>
      <c r="AW31" s="90" t="s">
        <v>38</v>
      </c>
      <c r="AX31" s="90">
        <f t="shared" si="0"/>
        <v>1</v>
      </c>
      <c r="AZ31" s="90" t="s">
        <v>78</v>
      </c>
      <c r="BA31" s="90">
        <f>IF(AND($BC$31=1,$BB$31=1),1,0)</f>
        <v>1</v>
      </c>
      <c r="BB31" s="90">
        <f t="shared" si="1"/>
        <v>1</v>
      </c>
      <c r="BC31" s="90">
        <v>1</v>
      </c>
      <c r="BD31" s="90">
        <v>1</v>
      </c>
      <c r="BE31" s="90">
        <v>1</v>
      </c>
      <c r="CB31" s="90">
        <f>IF($S$31&lt;&gt;"",1,0)</f>
        <v>0</v>
      </c>
      <c r="CD31" s="90">
        <f>IF($Y$31="Inaccurate – Incorrect",1,0)</f>
        <v>0</v>
      </c>
      <c r="DA31" s="90" t="s">
        <v>75</v>
      </c>
      <c r="DB31" s="90" t="s">
        <v>68</v>
      </c>
    </row>
    <row r="32" spans="4:106" ht="25.25" customHeight="1" x14ac:dyDescent="0.2">
      <c r="D32" s="112" t="s">
        <v>83</v>
      </c>
      <c r="E32" s="189" t="s">
        <v>84</v>
      </c>
      <c r="F32" s="190"/>
      <c r="G32" s="190"/>
      <c r="H32" s="190"/>
      <c r="I32" s="190"/>
      <c r="J32" s="190"/>
      <c r="K32" s="190"/>
      <c r="L32" s="190"/>
      <c r="M32" s="190"/>
      <c r="N32" s="190"/>
      <c r="O32" s="190"/>
      <c r="P32" s="116" t="s">
        <v>12697</v>
      </c>
      <c r="Q32" s="191" t="s">
        <v>12699</v>
      </c>
      <c r="R32" s="191"/>
      <c r="S32" s="192"/>
      <c r="T32" s="192"/>
      <c r="U32" s="192"/>
      <c r="V32" s="192"/>
      <c r="W32" s="192"/>
      <c r="X32" s="193"/>
      <c r="Y32" s="108"/>
      <c r="AW32" s="90" t="s">
        <v>38</v>
      </c>
      <c r="AX32" s="90">
        <f t="shared" si="0"/>
        <v>1</v>
      </c>
      <c r="AZ32" s="90" t="s">
        <v>82</v>
      </c>
      <c r="BA32" s="90">
        <f>IF(AND($BC$32=1,$BB$32=1),1,0)</f>
        <v>1</v>
      </c>
      <c r="BB32" s="90">
        <f t="shared" si="1"/>
        <v>1</v>
      </c>
      <c r="BC32" s="90">
        <v>1</v>
      </c>
      <c r="BD32" s="90">
        <v>1</v>
      </c>
      <c r="BE32" s="90">
        <v>1</v>
      </c>
      <c r="CB32" s="90">
        <f>IF($S$32&lt;&gt;"",1,0)</f>
        <v>0</v>
      </c>
      <c r="CD32" s="90">
        <f>IF($Y$32="Inaccurate – Incorrect",1,0)</f>
        <v>0</v>
      </c>
      <c r="DA32" s="90" t="s">
        <v>75</v>
      </c>
      <c r="DB32" s="90" t="s">
        <v>68</v>
      </c>
    </row>
    <row r="33" spans="4:106" ht="25.25" customHeight="1" x14ac:dyDescent="0.2">
      <c r="D33" s="112" t="s">
        <v>87</v>
      </c>
      <c r="E33" s="189" t="s">
        <v>88</v>
      </c>
      <c r="F33" s="190"/>
      <c r="G33" s="190"/>
      <c r="H33" s="190"/>
      <c r="I33" s="190"/>
      <c r="J33" s="190"/>
      <c r="K33" s="190"/>
      <c r="L33" s="190"/>
      <c r="M33" s="190"/>
      <c r="N33" s="190"/>
      <c r="O33" s="190"/>
      <c r="P33" s="116" t="s">
        <v>12697</v>
      </c>
      <c r="Q33" s="191" t="s">
        <v>12699</v>
      </c>
      <c r="R33" s="191"/>
      <c r="S33" s="192"/>
      <c r="T33" s="192"/>
      <c r="U33" s="192"/>
      <c r="V33" s="192"/>
      <c r="W33" s="192"/>
      <c r="X33" s="193"/>
      <c r="Y33" s="108"/>
      <c r="AW33" s="90" t="s">
        <v>38</v>
      </c>
      <c r="AX33" s="90">
        <f t="shared" si="0"/>
        <v>1</v>
      </c>
      <c r="AZ33" s="90" t="s">
        <v>86</v>
      </c>
      <c r="BA33" s="90">
        <f>IF(AND($BC$33=1,$BB$33=1),1,0)</f>
        <v>1</v>
      </c>
      <c r="BB33" s="90">
        <f t="shared" si="1"/>
        <v>1</v>
      </c>
      <c r="BC33" s="90">
        <v>1</v>
      </c>
      <c r="BD33" s="90">
        <v>1</v>
      </c>
      <c r="BE33" s="90">
        <v>1</v>
      </c>
      <c r="CB33" s="90">
        <f>IF($S$33&lt;&gt;"",1,0)</f>
        <v>0</v>
      </c>
      <c r="CD33" s="90">
        <f>IF($Y$33="Inaccurate – Incorrect",1,0)</f>
        <v>0</v>
      </c>
      <c r="DA33" s="90" t="s">
        <v>75</v>
      </c>
      <c r="DB33" s="90" t="s">
        <v>68</v>
      </c>
    </row>
    <row r="34" spans="4:106" ht="25.25" customHeight="1" x14ac:dyDescent="0.2">
      <c r="D34" s="112" t="s">
        <v>91</v>
      </c>
      <c r="E34" s="189" t="s">
        <v>92</v>
      </c>
      <c r="F34" s="190"/>
      <c r="G34" s="190"/>
      <c r="H34" s="190"/>
      <c r="I34" s="190"/>
      <c r="J34" s="190"/>
      <c r="K34" s="190"/>
      <c r="L34" s="190"/>
      <c r="M34" s="190"/>
      <c r="N34" s="190"/>
      <c r="O34" s="190"/>
      <c r="P34" s="116" t="s">
        <v>12697</v>
      </c>
      <c r="Q34" s="191" t="s">
        <v>12699</v>
      </c>
      <c r="R34" s="191"/>
      <c r="S34" s="192"/>
      <c r="T34" s="192"/>
      <c r="U34" s="192"/>
      <c r="V34" s="192"/>
      <c r="W34" s="192"/>
      <c r="X34" s="193"/>
      <c r="Y34" s="108"/>
      <c r="AW34" s="90" t="s">
        <v>38</v>
      </c>
      <c r="AX34" s="90">
        <f t="shared" si="0"/>
        <v>1</v>
      </c>
      <c r="AZ34" s="90" t="s">
        <v>90</v>
      </c>
      <c r="BA34" s="90">
        <f>IF(AND($BC$34=1,$BB$34=1),1,0)</f>
        <v>1</v>
      </c>
      <c r="BB34" s="90">
        <f t="shared" si="1"/>
        <v>1</v>
      </c>
      <c r="BC34" s="90">
        <v>1</v>
      </c>
      <c r="BD34" s="90">
        <v>1</v>
      </c>
      <c r="BE34" s="90">
        <v>1</v>
      </c>
      <c r="CB34" s="90">
        <f>IF($S$34&lt;&gt;"",1,0)</f>
        <v>0</v>
      </c>
      <c r="CD34" s="90">
        <f>IF($Y$34="Inaccurate – Incorrect",1,0)</f>
        <v>0</v>
      </c>
      <c r="DA34" s="90" t="s">
        <v>75</v>
      </c>
      <c r="DB34" s="90" t="s">
        <v>68</v>
      </c>
    </row>
    <row r="35" spans="4:106" ht="25.25" customHeight="1" x14ac:dyDescent="0.2">
      <c r="D35" s="112" t="s">
        <v>95</v>
      </c>
      <c r="E35" s="189" t="s">
        <v>96</v>
      </c>
      <c r="F35" s="190"/>
      <c r="G35" s="190"/>
      <c r="H35" s="190"/>
      <c r="I35" s="190"/>
      <c r="J35" s="190"/>
      <c r="K35" s="190"/>
      <c r="L35" s="190"/>
      <c r="M35" s="190"/>
      <c r="N35" s="190"/>
      <c r="O35" s="190"/>
      <c r="P35" s="116" t="s">
        <v>12697</v>
      </c>
      <c r="Q35" s="191" t="s">
        <v>12699</v>
      </c>
      <c r="R35" s="191"/>
      <c r="S35" s="192"/>
      <c r="T35" s="192"/>
      <c r="U35" s="192"/>
      <c r="V35" s="192"/>
      <c r="W35" s="192"/>
      <c r="X35" s="193"/>
      <c r="Y35" s="108"/>
      <c r="AW35" s="90" t="s">
        <v>38</v>
      </c>
      <c r="AX35" s="90">
        <f t="shared" si="0"/>
        <v>1</v>
      </c>
      <c r="AZ35" s="90" t="s">
        <v>94</v>
      </c>
      <c r="BA35" s="90">
        <f>IF(AND($BC$35=1,$BB$35=1),1,0)</f>
        <v>1</v>
      </c>
      <c r="BB35" s="90">
        <f t="shared" si="1"/>
        <v>1</v>
      </c>
      <c r="BC35" s="90">
        <v>1</v>
      </c>
      <c r="BD35" s="90">
        <v>1</v>
      </c>
      <c r="BE35" s="90">
        <v>1</v>
      </c>
      <c r="CB35" s="90">
        <f>IF($S$35&lt;&gt;"",1,0)</f>
        <v>0</v>
      </c>
      <c r="CD35" s="90">
        <f>IF($Y$35="Inaccurate – Incorrect",1,0)</f>
        <v>0</v>
      </c>
      <c r="DA35" s="90" t="s">
        <v>75</v>
      </c>
      <c r="DB35" s="90" t="s">
        <v>68</v>
      </c>
    </row>
    <row r="36" spans="4:106" ht="25.25" customHeight="1" x14ac:dyDescent="0.2">
      <c r="D36" s="112" t="s">
        <v>99</v>
      </c>
      <c r="E36" s="189" t="s">
        <v>100</v>
      </c>
      <c r="F36" s="190"/>
      <c r="G36" s="190"/>
      <c r="H36" s="190"/>
      <c r="I36" s="190"/>
      <c r="J36" s="190"/>
      <c r="K36" s="190"/>
      <c r="L36" s="190"/>
      <c r="M36" s="190"/>
      <c r="N36" s="190"/>
      <c r="O36" s="190"/>
      <c r="P36" s="116" t="s">
        <v>12697</v>
      </c>
      <c r="Q36" s="191" t="s">
        <v>12699</v>
      </c>
      <c r="R36" s="191"/>
      <c r="S36" s="192"/>
      <c r="T36" s="192"/>
      <c r="U36" s="192"/>
      <c r="V36" s="192"/>
      <c r="W36" s="192"/>
      <c r="X36" s="193"/>
      <c r="Y36" s="108"/>
      <c r="AW36" s="90" t="s">
        <v>38</v>
      </c>
      <c r="AX36" s="90">
        <f t="shared" si="0"/>
        <v>1</v>
      </c>
      <c r="AZ36" s="90" t="s">
        <v>98</v>
      </c>
      <c r="BA36" s="90">
        <f>IF(AND($BC$36=1,$BB$36=1),1,0)</f>
        <v>1</v>
      </c>
      <c r="BB36" s="90">
        <f t="shared" si="1"/>
        <v>1</v>
      </c>
      <c r="BC36" s="90">
        <v>1</v>
      </c>
      <c r="BD36" s="90">
        <v>1</v>
      </c>
      <c r="BE36" s="90">
        <v>1</v>
      </c>
      <c r="CB36" s="90">
        <f>IF($S$36&lt;&gt;"",1,0)</f>
        <v>0</v>
      </c>
      <c r="CD36" s="90">
        <f>IF($Y$36="Inaccurate – Incorrect",1,0)</f>
        <v>0</v>
      </c>
      <c r="DA36" s="90" t="s">
        <v>75</v>
      </c>
      <c r="DB36" s="90" t="s">
        <v>68</v>
      </c>
    </row>
    <row r="37" spans="4:106" ht="25.25" customHeight="1" x14ac:dyDescent="0.2">
      <c r="D37" s="112" t="s">
        <v>103</v>
      </c>
      <c r="E37" s="189" t="s">
        <v>104</v>
      </c>
      <c r="F37" s="190"/>
      <c r="G37" s="190"/>
      <c r="H37" s="190"/>
      <c r="I37" s="190"/>
      <c r="J37" s="190"/>
      <c r="K37" s="190"/>
      <c r="L37" s="190"/>
      <c r="M37" s="190"/>
      <c r="N37" s="190"/>
      <c r="O37" s="190"/>
      <c r="P37" s="116" t="s">
        <v>12697</v>
      </c>
      <c r="Q37" s="191" t="s">
        <v>12698</v>
      </c>
      <c r="R37" s="191"/>
      <c r="S37" s="192"/>
      <c r="T37" s="192"/>
      <c r="U37" s="192"/>
      <c r="V37" s="192"/>
      <c r="W37" s="192"/>
      <c r="X37" s="193"/>
      <c r="Y37" s="108"/>
      <c r="AW37" s="90" t="s">
        <v>38</v>
      </c>
      <c r="AX37" s="90">
        <f t="shared" si="0"/>
        <v>1</v>
      </c>
      <c r="AY37" s="90" t="s">
        <v>106</v>
      </c>
      <c r="AZ37" s="90" t="s">
        <v>102</v>
      </c>
      <c r="BA37" s="90">
        <f>IF(AND($BC$37=1,$BB$37=1),1,0)</f>
        <v>1</v>
      </c>
      <c r="BB37" s="90">
        <f t="shared" si="1"/>
        <v>1</v>
      </c>
      <c r="BC37" s="90">
        <v>1</v>
      </c>
      <c r="BD37" s="90">
        <v>1</v>
      </c>
      <c r="BE37" s="90">
        <v>1</v>
      </c>
      <c r="BL37" s="90" t="s">
        <v>12704</v>
      </c>
      <c r="CB37" s="90">
        <f>IF($S$37&lt;&gt;"",1,0)</f>
        <v>0</v>
      </c>
      <c r="CD37" s="90">
        <f>IF($Y$37="Inaccurate – Incorrect",1,0)</f>
        <v>0</v>
      </c>
      <c r="DA37" s="90" t="s">
        <v>75</v>
      </c>
      <c r="DB37" s="90" t="s">
        <v>68</v>
      </c>
    </row>
    <row r="38" spans="4:106" ht="25.25" customHeight="1" x14ac:dyDescent="0.2">
      <c r="D38" s="112" t="s">
        <v>108</v>
      </c>
      <c r="E38" s="189" t="s">
        <v>109</v>
      </c>
      <c r="F38" s="190"/>
      <c r="G38" s="190"/>
      <c r="H38" s="190"/>
      <c r="I38" s="190"/>
      <c r="J38" s="190"/>
      <c r="K38" s="190"/>
      <c r="L38" s="190"/>
      <c r="M38" s="190"/>
      <c r="N38" s="190"/>
      <c r="O38" s="190"/>
      <c r="P38" s="116" t="s">
        <v>12697</v>
      </c>
      <c r="Q38" s="191" t="s">
        <v>12699</v>
      </c>
      <c r="R38" s="191"/>
      <c r="S38" s="192"/>
      <c r="T38" s="192"/>
      <c r="U38" s="192"/>
      <c r="V38" s="192"/>
      <c r="W38" s="192"/>
      <c r="X38" s="193"/>
      <c r="Y38" s="108"/>
      <c r="AW38" s="90" t="s">
        <v>38</v>
      </c>
      <c r="AX38" s="90">
        <f t="shared" si="0"/>
        <v>1</v>
      </c>
      <c r="AZ38" s="90" t="s">
        <v>107</v>
      </c>
      <c r="BA38" s="90">
        <f>IF(AND($BC$38=1,$BB$38=1),1,0)</f>
        <v>1</v>
      </c>
      <c r="BB38" s="90">
        <f t="shared" si="1"/>
        <v>1</v>
      </c>
      <c r="BC38" s="90">
        <v>1</v>
      </c>
      <c r="BD38" s="90">
        <v>1</v>
      </c>
      <c r="BE38" s="90">
        <v>1</v>
      </c>
      <c r="CB38" s="90">
        <f>IF($S$38&lt;&gt;"",1,0)</f>
        <v>0</v>
      </c>
      <c r="CD38" s="90">
        <f>IF($Y$38="Inaccurate – Incorrect",1,0)</f>
        <v>0</v>
      </c>
      <c r="DA38" s="90" t="s">
        <v>75</v>
      </c>
      <c r="DB38" s="90" t="s">
        <v>68</v>
      </c>
    </row>
    <row r="39" spans="4:106" ht="25.25" customHeight="1" x14ac:dyDescent="0.2">
      <c r="D39" s="112" t="s">
        <v>112</v>
      </c>
      <c r="E39" s="189" t="s">
        <v>113</v>
      </c>
      <c r="F39" s="190"/>
      <c r="G39" s="190"/>
      <c r="H39" s="190"/>
      <c r="I39" s="190"/>
      <c r="J39" s="190"/>
      <c r="K39" s="190"/>
      <c r="L39" s="190"/>
      <c r="M39" s="190"/>
      <c r="N39" s="190"/>
      <c r="O39" s="190"/>
      <c r="P39" s="116" t="s">
        <v>12697</v>
      </c>
      <c r="Q39" s="191" t="s">
        <v>12699</v>
      </c>
      <c r="R39" s="191"/>
      <c r="S39" s="192"/>
      <c r="T39" s="192"/>
      <c r="U39" s="192"/>
      <c r="V39" s="192"/>
      <c r="W39" s="192"/>
      <c r="X39" s="193"/>
      <c r="Y39" s="108"/>
      <c r="AW39" s="90" t="s">
        <v>38</v>
      </c>
      <c r="AX39" s="90">
        <f t="shared" si="0"/>
        <v>1</v>
      </c>
      <c r="AZ39" s="90" t="s">
        <v>111</v>
      </c>
      <c r="BA39" s="90">
        <f>IF(AND($BC$39=1,$BB$39=1),1,0)</f>
        <v>1</v>
      </c>
      <c r="BB39" s="90">
        <f t="shared" si="1"/>
        <v>1</v>
      </c>
      <c r="BC39" s="90">
        <v>1</v>
      </c>
      <c r="BD39" s="90">
        <v>1</v>
      </c>
      <c r="BE39" s="90">
        <v>1</v>
      </c>
      <c r="CB39" s="90">
        <f>IF($S$39&lt;&gt;"",1,0)</f>
        <v>0</v>
      </c>
      <c r="CD39" s="90">
        <f>IF($Y$39="Inaccurate – Incorrect",1,0)</f>
        <v>0</v>
      </c>
      <c r="DA39" s="90" t="s">
        <v>75</v>
      </c>
      <c r="DB39" s="90" t="s">
        <v>68</v>
      </c>
    </row>
    <row r="40" spans="4:106" ht="25.25" customHeight="1" x14ac:dyDescent="0.2">
      <c r="D40" s="112" t="s">
        <v>116</v>
      </c>
      <c r="E40" s="189" t="s">
        <v>117</v>
      </c>
      <c r="F40" s="190"/>
      <c r="G40" s="190"/>
      <c r="H40" s="190"/>
      <c r="I40" s="190"/>
      <c r="J40" s="190"/>
      <c r="K40" s="190"/>
      <c r="L40" s="190"/>
      <c r="M40" s="190"/>
      <c r="N40" s="190"/>
      <c r="O40" s="190"/>
      <c r="P40" s="116" t="s">
        <v>12697</v>
      </c>
      <c r="Q40" s="191" t="s">
        <v>12699</v>
      </c>
      <c r="R40" s="191"/>
      <c r="S40" s="192"/>
      <c r="T40" s="192"/>
      <c r="U40" s="192"/>
      <c r="V40" s="192"/>
      <c r="W40" s="192"/>
      <c r="X40" s="193"/>
      <c r="Y40" s="108"/>
      <c r="AW40" s="90" t="s">
        <v>38</v>
      </c>
      <c r="AX40" s="90">
        <f t="shared" si="0"/>
        <v>1</v>
      </c>
      <c r="AZ40" s="90" t="s">
        <v>115</v>
      </c>
      <c r="BA40" s="90">
        <f>IF(AND($BC$40=1,$BB$40=1),1,0)</f>
        <v>1</v>
      </c>
      <c r="BB40" s="90">
        <f t="shared" si="1"/>
        <v>1</v>
      </c>
      <c r="BC40" s="90">
        <v>1</v>
      </c>
      <c r="BD40" s="90">
        <v>1</v>
      </c>
      <c r="BE40" s="90">
        <v>1</v>
      </c>
      <c r="CB40" s="90">
        <f>IF($S$40&lt;&gt;"",1,0)</f>
        <v>0</v>
      </c>
      <c r="CD40" s="90">
        <f>IF($Y$40="Inaccurate – Incorrect",1,0)</f>
        <v>0</v>
      </c>
      <c r="DA40" s="90" t="s">
        <v>75</v>
      </c>
      <c r="DB40" s="90" t="s">
        <v>68</v>
      </c>
    </row>
    <row r="41" spans="4:106" ht="25.25" customHeight="1" x14ac:dyDescent="0.2">
      <c r="D41" s="112" t="s">
        <v>120</v>
      </c>
      <c r="E41" s="189" t="s">
        <v>121</v>
      </c>
      <c r="F41" s="190"/>
      <c r="G41" s="190"/>
      <c r="H41" s="190"/>
      <c r="I41" s="190"/>
      <c r="J41" s="190"/>
      <c r="K41" s="190"/>
      <c r="L41" s="190"/>
      <c r="M41" s="190"/>
      <c r="N41" s="190"/>
      <c r="O41" s="190"/>
      <c r="P41" s="116" t="s">
        <v>12697</v>
      </c>
      <c r="Q41" s="191" t="s">
        <v>12699</v>
      </c>
      <c r="R41" s="191"/>
      <c r="S41" s="192"/>
      <c r="T41" s="192"/>
      <c r="U41" s="192"/>
      <c r="V41" s="192"/>
      <c r="W41" s="192"/>
      <c r="X41" s="193"/>
      <c r="Y41" s="108"/>
      <c r="AW41" s="90" t="s">
        <v>38</v>
      </c>
      <c r="AX41" s="90">
        <f t="shared" si="0"/>
        <v>1</v>
      </c>
      <c r="AZ41" s="90" t="s">
        <v>119</v>
      </c>
      <c r="BA41" s="90">
        <f>IF(AND($BC$41=1,$BB$41=1),1,0)</f>
        <v>1</v>
      </c>
      <c r="BB41" s="90">
        <f t="shared" si="1"/>
        <v>1</v>
      </c>
      <c r="BC41" s="90">
        <v>1</v>
      </c>
      <c r="BD41" s="90">
        <v>1</v>
      </c>
      <c r="BE41" s="90">
        <v>1</v>
      </c>
      <c r="CB41" s="90">
        <f>IF($S$41&lt;&gt;"",1,0)</f>
        <v>0</v>
      </c>
      <c r="CD41" s="90">
        <f>IF($Y$41="Inaccurate – Incorrect",1,0)</f>
        <v>0</v>
      </c>
      <c r="DA41" s="90" t="s">
        <v>75</v>
      </c>
      <c r="DB41" s="90" t="s">
        <v>68</v>
      </c>
    </row>
    <row r="42" spans="4:106" ht="25.25" customHeight="1" x14ac:dyDescent="0.2">
      <c r="D42" s="112" t="s">
        <v>124</v>
      </c>
      <c r="E42" s="189" t="s">
        <v>125</v>
      </c>
      <c r="F42" s="190"/>
      <c r="G42" s="190"/>
      <c r="H42" s="190"/>
      <c r="I42" s="190"/>
      <c r="J42" s="190"/>
      <c r="K42" s="190"/>
      <c r="L42" s="190"/>
      <c r="M42" s="190"/>
      <c r="N42" s="190"/>
      <c r="O42" s="190"/>
      <c r="P42" s="116" t="s">
        <v>12697</v>
      </c>
      <c r="Q42" s="191" t="s">
        <v>12699</v>
      </c>
      <c r="R42" s="191"/>
      <c r="S42" s="192"/>
      <c r="T42" s="192"/>
      <c r="U42" s="192"/>
      <c r="V42" s="192"/>
      <c r="W42" s="192"/>
      <c r="X42" s="193"/>
      <c r="Y42" s="108"/>
      <c r="AW42" s="90" t="s">
        <v>38</v>
      </c>
      <c r="AX42" s="90">
        <f t="shared" si="0"/>
        <v>1</v>
      </c>
      <c r="AZ42" s="90" t="s">
        <v>123</v>
      </c>
      <c r="BA42" s="90">
        <f>IF(AND($BC$42=1,$BB$42=1),1,0)</f>
        <v>1</v>
      </c>
      <c r="BB42" s="90">
        <f t="shared" si="1"/>
        <v>1</v>
      </c>
      <c r="BC42" s="90">
        <v>1</v>
      </c>
      <c r="BD42" s="90">
        <v>1</v>
      </c>
      <c r="BE42" s="90">
        <v>1</v>
      </c>
      <c r="CB42" s="90">
        <f>IF($S$42&lt;&gt;"",1,0)</f>
        <v>0</v>
      </c>
      <c r="CD42" s="90">
        <f>IF($Y$42="Inaccurate – Incorrect",1,0)</f>
        <v>0</v>
      </c>
      <c r="DA42" s="90" t="s">
        <v>75</v>
      </c>
      <c r="DB42" s="90" t="s">
        <v>68</v>
      </c>
    </row>
    <row r="43" spans="4:106" ht="25.25" customHeight="1" x14ac:dyDescent="0.2">
      <c r="D43" s="112" t="s">
        <v>128</v>
      </c>
      <c r="E43" s="189" t="s">
        <v>129</v>
      </c>
      <c r="F43" s="190"/>
      <c r="G43" s="190"/>
      <c r="H43" s="190"/>
      <c r="I43" s="190"/>
      <c r="J43" s="190"/>
      <c r="K43" s="190"/>
      <c r="L43" s="190"/>
      <c r="M43" s="190"/>
      <c r="N43" s="190"/>
      <c r="O43" s="190"/>
      <c r="P43" s="116" t="s">
        <v>12697</v>
      </c>
      <c r="Q43" s="191" t="s">
        <v>12699</v>
      </c>
      <c r="R43" s="191"/>
      <c r="S43" s="192"/>
      <c r="T43" s="192"/>
      <c r="U43" s="192"/>
      <c r="V43" s="192"/>
      <c r="W43" s="192"/>
      <c r="X43" s="193"/>
      <c r="Y43" s="108"/>
      <c r="AW43" s="90" t="s">
        <v>38</v>
      </c>
      <c r="AX43" s="90">
        <f t="shared" si="0"/>
        <v>1</v>
      </c>
      <c r="AZ43" s="90" t="s">
        <v>127</v>
      </c>
      <c r="BA43" s="90">
        <f>IF(AND($BC$43=1,$BB$43=1),1,0)</f>
        <v>1</v>
      </c>
      <c r="BB43" s="90">
        <f t="shared" si="1"/>
        <v>1</v>
      </c>
      <c r="BC43" s="90">
        <v>1</v>
      </c>
      <c r="BD43" s="90">
        <v>1</v>
      </c>
      <c r="BE43" s="90">
        <v>1</v>
      </c>
      <c r="CB43" s="90">
        <f>IF($S$43&lt;&gt;"",1,0)</f>
        <v>0</v>
      </c>
      <c r="CD43" s="90">
        <f>IF($Y$43="Inaccurate – Incorrect",1,0)</f>
        <v>0</v>
      </c>
      <c r="DA43" s="90" t="s">
        <v>75</v>
      </c>
      <c r="DB43" s="90" t="s">
        <v>68</v>
      </c>
    </row>
    <row r="44" spans="4:106" ht="25.25" customHeight="1" x14ac:dyDescent="0.2">
      <c r="D44" s="112" t="s">
        <v>132</v>
      </c>
      <c r="E44" s="189" t="s">
        <v>133</v>
      </c>
      <c r="F44" s="190"/>
      <c r="G44" s="190"/>
      <c r="H44" s="190"/>
      <c r="I44" s="190"/>
      <c r="J44" s="190"/>
      <c r="K44" s="190"/>
      <c r="L44" s="190"/>
      <c r="M44" s="190"/>
      <c r="N44" s="190"/>
      <c r="O44" s="190"/>
      <c r="P44" s="116" t="s">
        <v>12697</v>
      </c>
      <c r="Q44" s="191" t="s">
        <v>12699</v>
      </c>
      <c r="R44" s="191"/>
      <c r="S44" s="197"/>
      <c r="T44" s="197"/>
      <c r="U44" s="197"/>
      <c r="V44" s="197"/>
      <c r="W44" s="197"/>
      <c r="X44" s="198"/>
      <c r="Y44" s="108"/>
      <c r="AW44" s="90" t="s">
        <v>38</v>
      </c>
      <c r="AX44" s="90">
        <f t="shared" si="0"/>
        <v>1</v>
      </c>
      <c r="AZ44" s="90" t="s">
        <v>131</v>
      </c>
      <c r="BA44" s="90">
        <f>IF(AND($BC$44=1,$BB$44=1),1,0)</f>
        <v>1</v>
      </c>
      <c r="BB44" s="90">
        <f t="shared" si="1"/>
        <v>1</v>
      </c>
      <c r="BC44" s="90">
        <v>1</v>
      </c>
      <c r="BD44" s="90">
        <v>1</v>
      </c>
      <c r="BE44" s="90">
        <v>1</v>
      </c>
      <c r="CB44" s="90">
        <f>IF($S$44&lt;&gt;"",1,0)</f>
        <v>0</v>
      </c>
      <c r="CD44" s="90">
        <f>IF($Y$44="Inaccurate – Incorrect",1,0)</f>
        <v>0</v>
      </c>
      <c r="DA44" s="90" t="s">
        <v>75</v>
      </c>
      <c r="DB44" s="90" t="s">
        <v>68</v>
      </c>
    </row>
    <row r="45" spans="4:106" x14ac:dyDescent="0.2">
      <c r="D45" s="103"/>
      <c r="E45" s="117"/>
      <c r="F45" s="117"/>
      <c r="G45" s="117"/>
      <c r="H45" s="117"/>
      <c r="I45" s="117"/>
      <c r="J45" s="117"/>
      <c r="K45" s="117"/>
      <c r="L45" s="117"/>
      <c r="M45" s="117"/>
      <c r="N45" s="117"/>
      <c r="O45" s="117"/>
      <c r="P45" s="117"/>
      <c r="Q45" s="117"/>
      <c r="R45" s="117"/>
      <c r="S45" s="117"/>
      <c r="T45" s="117"/>
      <c r="U45" s="117"/>
      <c r="V45" s="117"/>
      <c r="W45" s="117"/>
      <c r="X45" s="117"/>
      <c r="Y45" s="105"/>
      <c r="AX45" s="90">
        <f t="shared" si="0"/>
        <v>0</v>
      </c>
      <c r="BA45" s="90">
        <f>IF(OR($S$22="Step 3",$S$22="Step 2",$S$22="Step 1"),1,0)</f>
        <v>1</v>
      </c>
    </row>
    <row r="46" spans="4:106" ht="21" x14ac:dyDescent="0.25">
      <c r="D46" s="103"/>
      <c r="E46" s="109" t="s">
        <v>137</v>
      </c>
      <c r="F46" s="110"/>
      <c r="G46" s="110"/>
      <c r="H46" s="110"/>
      <c r="I46" s="110"/>
      <c r="J46" s="110"/>
      <c r="K46" s="110"/>
      <c r="L46" s="110"/>
      <c r="M46" s="110"/>
      <c r="N46" s="110"/>
      <c r="O46" s="110"/>
      <c r="P46" s="110"/>
      <c r="Q46" s="110"/>
      <c r="R46" s="110"/>
      <c r="S46" s="110"/>
      <c r="T46" s="110"/>
      <c r="U46" s="110"/>
      <c r="V46" s="110"/>
      <c r="W46" s="110"/>
      <c r="X46" s="110"/>
      <c r="Y46" s="105"/>
      <c r="AX46" s="90">
        <f t="shared" si="0"/>
        <v>0</v>
      </c>
      <c r="BA46" s="90">
        <f>IF(OR($S$22="Step 3",$S$22="Step 2",$S$22="Step 1"),1,0)</f>
        <v>1</v>
      </c>
    </row>
    <row r="47" spans="4:106" ht="25.25" customHeight="1" x14ac:dyDescent="0.2">
      <c r="D47" s="112" t="s">
        <v>136</v>
      </c>
      <c r="E47" s="194" t="s">
        <v>138</v>
      </c>
      <c r="F47" s="195"/>
      <c r="G47" s="195"/>
      <c r="H47" s="195"/>
      <c r="I47" s="195"/>
      <c r="J47" s="195"/>
      <c r="K47" s="195"/>
      <c r="L47" s="195"/>
      <c r="M47" s="195"/>
      <c r="N47" s="195"/>
      <c r="O47" s="195"/>
      <c r="P47" s="113" t="s">
        <v>12697</v>
      </c>
      <c r="Q47" s="196" t="s">
        <v>12699</v>
      </c>
      <c r="R47" s="196"/>
      <c r="S47" s="192"/>
      <c r="T47" s="192"/>
      <c r="U47" s="192"/>
      <c r="V47" s="192"/>
      <c r="W47" s="192"/>
      <c r="X47" s="193"/>
      <c r="Y47" s="108"/>
      <c r="AW47" s="90" t="s">
        <v>38</v>
      </c>
      <c r="AX47" s="90">
        <f t="shared" si="0"/>
        <v>1</v>
      </c>
      <c r="AZ47" s="90" t="s">
        <v>135</v>
      </c>
      <c r="BA47" s="90">
        <f>IF(AND($BC$47=1,$BB$47=1),1,0)</f>
        <v>1</v>
      </c>
      <c r="BB47" s="90">
        <f>IF(OR($S$22="Step 3",$S$22="Step 2",$S$22="Step 1"),1,0)</f>
        <v>1</v>
      </c>
      <c r="BC47" s="90">
        <v>1</v>
      </c>
      <c r="BD47" s="90">
        <v>1</v>
      </c>
      <c r="BE47" s="90">
        <v>1</v>
      </c>
      <c r="CB47" s="90">
        <f>IF($S$47&lt;&gt;"",1,0)</f>
        <v>0</v>
      </c>
      <c r="CD47" s="90">
        <f>IF($Y$47="Inaccurate – Incorrect",1,0)</f>
        <v>0</v>
      </c>
      <c r="DA47" s="90" t="s">
        <v>75</v>
      </c>
      <c r="DB47" s="90" t="s">
        <v>137</v>
      </c>
    </row>
    <row r="48" spans="4:106" ht="25.25" customHeight="1" x14ac:dyDescent="0.2">
      <c r="D48" s="112" t="s">
        <v>141</v>
      </c>
      <c r="E48" s="189" t="s">
        <v>142</v>
      </c>
      <c r="F48" s="190"/>
      <c r="G48" s="190"/>
      <c r="H48" s="190"/>
      <c r="I48" s="190"/>
      <c r="J48" s="190"/>
      <c r="K48" s="190"/>
      <c r="L48" s="190"/>
      <c r="M48" s="190"/>
      <c r="N48" s="190"/>
      <c r="O48" s="190"/>
      <c r="P48" s="116" t="s">
        <v>12697</v>
      </c>
      <c r="Q48" s="191" t="s">
        <v>12699</v>
      </c>
      <c r="R48" s="191"/>
      <c r="S48" s="192"/>
      <c r="T48" s="192"/>
      <c r="U48" s="192"/>
      <c r="V48" s="192"/>
      <c r="W48" s="192"/>
      <c r="X48" s="193"/>
      <c r="Y48" s="108"/>
      <c r="AW48" s="90" t="s">
        <v>38</v>
      </c>
      <c r="AX48" s="90">
        <f t="shared" si="0"/>
        <v>1</v>
      </c>
      <c r="AZ48" s="90" t="s">
        <v>140</v>
      </c>
      <c r="BA48" s="90">
        <f>IF(AND($BC$48=1,$BB$48=1),1,0)</f>
        <v>1</v>
      </c>
      <c r="BB48" s="90">
        <f>IF(OR($S$22="Step 3",$S$22="Step 2",$S$22="Step 1"),1,0)</f>
        <v>1</v>
      </c>
      <c r="BC48" s="90">
        <v>1</v>
      </c>
      <c r="BD48" s="90">
        <v>1</v>
      </c>
      <c r="BE48" s="90">
        <v>1</v>
      </c>
      <c r="CB48" s="90">
        <f>IF($S$48&lt;&gt;"",1,0)</f>
        <v>0</v>
      </c>
      <c r="CD48" s="90">
        <f>IF($Y$48="Inaccurate – Incorrect",1,0)</f>
        <v>0</v>
      </c>
      <c r="DA48" s="90" t="s">
        <v>75</v>
      </c>
      <c r="DB48" s="90" t="s">
        <v>137</v>
      </c>
    </row>
    <row r="49" spans="4:106" ht="25.25" customHeight="1" x14ac:dyDescent="0.2">
      <c r="D49" s="112" t="s">
        <v>145</v>
      </c>
      <c r="E49" s="189" t="s">
        <v>146</v>
      </c>
      <c r="F49" s="190"/>
      <c r="G49" s="190"/>
      <c r="H49" s="190"/>
      <c r="I49" s="190"/>
      <c r="J49" s="190"/>
      <c r="K49" s="190"/>
      <c r="L49" s="190"/>
      <c r="M49" s="190"/>
      <c r="N49" s="190"/>
      <c r="O49" s="190"/>
      <c r="P49" s="116" t="s">
        <v>12697</v>
      </c>
      <c r="Q49" s="191" t="s">
        <v>12699</v>
      </c>
      <c r="R49" s="191"/>
      <c r="S49" s="197"/>
      <c r="T49" s="197"/>
      <c r="U49" s="197"/>
      <c r="V49" s="197"/>
      <c r="W49" s="197"/>
      <c r="X49" s="198"/>
      <c r="Y49" s="108"/>
      <c r="AW49" s="90" t="s">
        <v>38</v>
      </c>
      <c r="AX49" s="90">
        <f t="shared" si="0"/>
        <v>1</v>
      </c>
      <c r="AZ49" s="90" t="s">
        <v>144</v>
      </c>
      <c r="BA49" s="90">
        <f>IF(AND($BC$49=1,$BB$49=1),1,0)</f>
        <v>1</v>
      </c>
      <c r="BB49" s="90">
        <f>IF(OR($S$22="Step 3",$S$22="Step 2",$S$22="Step 1"),1,0)</f>
        <v>1</v>
      </c>
      <c r="BC49" s="90">
        <v>1</v>
      </c>
      <c r="BD49" s="90">
        <v>1</v>
      </c>
      <c r="BE49" s="90">
        <v>1</v>
      </c>
      <c r="CB49" s="90">
        <f>IF($S$49&lt;&gt;"",1,0)</f>
        <v>0</v>
      </c>
      <c r="CD49" s="90">
        <f>IF($Y$49="Inaccurate – Incorrect",1,0)</f>
        <v>0</v>
      </c>
      <c r="DA49" s="90" t="s">
        <v>75</v>
      </c>
      <c r="DB49" s="90" t="s">
        <v>137</v>
      </c>
    </row>
    <row r="50" spans="4:106" x14ac:dyDescent="0.2">
      <c r="D50" s="103"/>
      <c r="E50" s="117"/>
      <c r="F50" s="117"/>
      <c r="G50" s="117"/>
      <c r="H50" s="117"/>
      <c r="I50" s="117"/>
      <c r="J50" s="117"/>
      <c r="K50" s="117"/>
      <c r="L50" s="117"/>
      <c r="M50" s="117"/>
      <c r="N50" s="117"/>
      <c r="O50" s="117"/>
      <c r="P50" s="117"/>
      <c r="Q50" s="117"/>
      <c r="R50" s="117"/>
      <c r="S50" s="117"/>
      <c r="T50" s="117"/>
      <c r="U50" s="117"/>
      <c r="V50" s="117"/>
      <c r="W50" s="117"/>
      <c r="X50" s="117"/>
      <c r="Y50" s="105"/>
      <c r="AX50" s="90">
        <f t="shared" si="0"/>
        <v>0</v>
      </c>
      <c r="BA50" s="90">
        <f>IF(OR($S$22="Step 3",$S$22="Step 2",$S$22="Step 1"),1,0)</f>
        <v>1</v>
      </c>
    </row>
    <row r="51" spans="4:106" ht="21" x14ac:dyDescent="0.25">
      <c r="D51" s="103"/>
      <c r="E51" s="109" t="s">
        <v>150</v>
      </c>
      <c r="F51" s="110"/>
      <c r="G51" s="110"/>
      <c r="H51" s="110"/>
      <c r="I51" s="110"/>
      <c r="J51" s="110"/>
      <c r="K51" s="110"/>
      <c r="L51" s="110"/>
      <c r="M51" s="110"/>
      <c r="N51" s="110"/>
      <c r="O51" s="110"/>
      <c r="P51" s="110"/>
      <c r="Q51" s="110"/>
      <c r="R51" s="110"/>
      <c r="S51" s="110"/>
      <c r="T51" s="110"/>
      <c r="U51" s="110"/>
      <c r="V51" s="110"/>
      <c r="W51" s="110"/>
      <c r="X51" s="110"/>
      <c r="Y51" s="105"/>
      <c r="AX51" s="90">
        <f t="shared" si="0"/>
        <v>0</v>
      </c>
      <c r="BA51" s="90">
        <f>IF(OR($S$22="Step 3",$S$22="Step 2",$S$22="Step 1"),1,0)</f>
        <v>1</v>
      </c>
    </row>
    <row r="52" spans="4:106" ht="25.25" customHeight="1" x14ac:dyDescent="0.2">
      <c r="D52" s="112" t="s">
        <v>149</v>
      </c>
      <c r="E52" s="194" t="s">
        <v>151</v>
      </c>
      <c r="F52" s="195"/>
      <c r="G52" s="195"/>
      <c r="H52" s="195"/>
      <c r="I52" s="195"/>
      <c r="J52" s="195"/>
      <c r="K52" s="195"/>
      <c r="L52" s="195"/>
      <c r="M52" s="195"/>
      <c r="N52" s="195"/>
      <c r="O52" s="195"/>
      <c r="P52" s="113" t="s">
        <v>12697</v>
      </c>
      <c r="Q52" s="196" t="s">
        <v>12699</v>
      </c>
      <c r="R52" s="196"/>
      <c r="S52" s="197"/>
      <c r="T52" s="197"/>
      <c r="U52" s="197"/>
      <c r="V52" s="197"/>
      <c r="W52" s="197"/>
      <c r="X52" s="198"/>
      <c r="Y52" s="108"/>
      <c r="AW52" s="90" t="s">
        <v>38</v>
      </c>
      <c r="AX52" s="90">
        <f t="shared" si="0"/>
        <v>1</v>
      </c>
      <c r="AZ52" s="90" t="s">
        <v>148</v>
      </c>
      <c r="BA52" s="90">
        <f>IF(AND($BC$52=1,$BB$52=1),1,0)</f>
        <v>1</v>
      </c>
      <c r="BB52" s="90">
        <f>IF(OR($S$22="Step 3",$S$22="Step 2",$S$22="Step 1"),1,0)</f>
        <v>1</v>
      </c>
      <c r="BC52" s="90">
        <v>1</v>
      </c>
      <c r="BD52" s="90">
        <v>1</v>
      </c>
      <c r="BE52" s="90">
        <v>1</v>
      </c>
      <c r="CB52" s="90">
        <f>IF($S$52&lt;&gt;"",1,0)</f>
        <v>0</v>
      </c>
      <c r="CD52" s="90">
        <f>IF($Y$52="Inaccurate – Incorrect",1,0)</f>
        <v>0</v>
      </c>
      <c r="DA52" s="90" t="s">
        <v>75</v>
      </c>
      <c r="DB52" s="90" t="s">
        <v>150</v>
      </c>
    </row>
    <row r="53" spans="4:106" x14ac:dyDescent="0.2">
      <c r="D53" s="103"/>
      <c r="E53" s="117"/>
      <c r="F53" s="117"/>
      <c r="G53" s="117"/>
      <c r="H53" s="117"/>
      <c r="I53" s="117"/>
      <c r="J53" s="117"/>
      <c r="K53" s="117"/>
      <c r="L53" s="117"/>
      <c r="M53" s="117"/>
      <c r="N53" s="117"/>
      <c r="O53" s="117"/>
      <c r="P53" s="117"/>
      <c r="Q53" s="117"/>
      <c r="R53" s="117"/>
      <c r="S53" s="117"/>
      <c r="T53" s="117"/>
      <c r="U53" s="117"/>
      <c r="V53" s="117"/>
      <c r="W53" s="117"/>
      <c r="X53" s="117"/>
      <c r="Y53" s="105"/>
      <c r="AX53" s="90">
        <f t="shared" si="0"/>
        <v>0</v>
      </c>
      <c r="BA53" s="90">
        <f>IF(OR($S$22="Step 3",$S$22="Step 2",$S$22="Step 1"),1,0)</f>
        <v>1</v>
      </c>
    </row>
    <row r="54" spans="4:106" ht="21" x14ac:dyDescent="0.25">
      <c r="D54" s="103"/>
      <c r="E54" s="109" t="s">
        <v>155</v>
      </c>
      <c r="F54" s="110"/>
      <c r="G54" s="110"/>
      <c r="H54" s="110"/>
      <c r="I54" s="110"/>
      <c r="J54" s="110"/>
      <c r="K54" s="110"/>
      <c r="L54" s="110"/>
      <c r="M54" s="110"/>
      <c r="N54" s="110"/>
      <c r="O54" s="110"/>
      <c r="P54" s="110"/>
      <c r="Q54" s="110"/>
      <c r="R54" s="110"/>
      <c r="S54" s="110"/>
      <c r="T54" s="110"/>
      <c r="U54" s="110"/>
      <c r="V54" s="110"/>
      <c r="W54" s="110"/>
      <c r="X54" s="110"/>
      <c r="Y54" s="105"/>
      <c r="AX54" s="90">
        <f t="shared" si="0"/>
        <v>0</v>
      </c>
      <c r="BA54" s="90">
        <f>IF(OR($S$22="Step 3",$S$22="Step 2",$S$22="Step 1"),1,0)</f>
        <v>1</v>
      </c>
    </row>
    <row r="55" spans="4:106" ht="25.25" customHeight="1" x14ac:dyDescent="0.2">
      <c r="D55" s="112" t="s">
        <v>154</v>
      </c>
      <c r="E55" s="194" t="s">
        <v>156</v>
      </c>
      <c r="F55" s="195"/>
      <c r="G55" s="195"/>
      <c r="H55" s="195"/>
      <c r="I55" s="195"/>
      <c r="J55" s="195"/>
      <c r="K55" s="195"/>
      <c r="L55" s="195"/>
      <c r="M55" s="195"/>
      <c r="N55" s="195"/>
      <c r="O55" s="195"/>
      <c r="P55" s="113" t="s">
        <v>12697</v>
      </c>
      <c r="Q55" s="196" t="s">
        <v>12698</v>
      </c>
      <c r="R55" s="196"/>
      <c r="S55" s="192"/>
      <c r="T55" s="192"/>
      <c r="U55" s="192"/>
      <c r="V55" s="192"/>
      <c r="W55" s="192"/>
      <c r="X55" s="193"/>
      <c r="Y55" s="108"/>
      <c r="AW55" s="90" t="s">
        <v>38</v>
      </c>
      <c r="AX55" s="90">
        <f t="shared" si="0"/>
        <v>1</v>
      </c>
      <c r="AY55" s="90" t="s">
        <v>158</v>
      </c>
      <c r="AZ55" s="90" t="s">
        <v>153</v>
      </c>
      <c r="BA55" s="90">
        <f>IF(AND($BC$55=1,$BB$55=1),1,0)</f>
        <v>1</v>
      </c>
      <c r="BB55" s="90">
        <f t="shared" ref="BB55:BB61" si="2">IF(OR($S$22="Step 3",$S$22="Step 2",$S$22="Step 1"),1,0)</f>
        <v>1</v>
      </c>
      <c r="BC55" s="90">
        <v>1</v>
      </c>
      <c r="BD55" s="90">
        <v>1</v>
      </c>
      <c r="BE55" s="90">
        <v>1</v>
      </c>
      <c r="BL55" s="90" t="s">
        <v>12705</v>
      </c>
      <c r="CB55" s="90">
        <f>IF($S$55&lt;&gt;"",1,0)</f>
        <v>0</v>
      </c>
      <c r="CD55" s="90">
        <f>IF($Y$55="Inaccurate – Incorrect",1,0)</f>
        <v>0</v>
      </c>
      <c r="DA55" s="90" t="s">
        <v>75</v>
      </c>
      <c r="DB55" s="90" t="s">
        <v>155</v>
      </c>
    </row>
    <row r="56" spans="4:106" ht="25.25" customHeight="1" x14ac:dyDescent="0.2">
      <c r="D56" s="112" t="s">
        <v>160</v>
      </c>
      <c r="E56" s="189" t="s">
        <v>161</v>
      </c>
      <c r="F56" s="190"/>
      <c r="G56" s="190"/>
      <c r="H56" s="190"/>
      <c r="I56" s="190"/>
      <c r="J56" s="190"/>
      <c r="K56" s="190"/>
      <c r="L56" s="190"/>
      <c r="M56" s="190"/>
      <c r="N56" s="190"/>
      <c r="O56" s="190"/>
      <c r="P56" s="115"/>
      <c r="Q56" s="191" t="s">
        <v>12699</v>
      </c>
      <c r="R56" s="191"/>
      <c r="S56" s="192"/>
      <c r="T56" s="192"/>
      <c r="U56" s="192"/>
      <c r="V56" s="192"/>
      <c r="W56" s="192"/>
      <c r="X56" s="193"/>
      <c r="Y56" s="108"/>
      <c r="AW56" s="90" t="s">
        <v>38</v>
      </c>
      <c r="AX56" s="90">
        <f t="shared" si="0"/>
        <v>1</v>
      </c>
      <c r="AZ56" s="90" t="s">
        <v>159</v>
      </c>
      <c r="BA56" s="90">
        <f>IF(AND($BB$56=1,$BC$56=1),1,0)</f>
        <v>0</v>
      </c>
      <c r="BB56" s="90">
        <f t="shared" si="2"/>
        <v>1</v>
      </c>
      <c r="BC56" s="90">
        <f>IF(AND(AND(OR($S$55="Joint assessment (JA) (facility + external assistance)",$AB$55="Joint assessment (JA) (facility + external assistance)"),$AX$55=1)),1,0)</f>
        <v>0</v>
      </c>
      <c r="BD56" s="90">
        <f>IF(AND(AND(OR($AB$55="Joint assessment (JA) (facility + external assistance)"),$AX$55=1)),1,0)</f>
        <v>0</v>
      </c>
      <c r="BE56" s="90">
        <f>IF(AND(AND(OR($S$55="Joint assessment (JA) (facility + external assistance)"),$AX$55=1)),1,0)</f>
        <v>0</v>
      </c>
      <c r="CB56" s="90">
        <f>IF($S$56&lt;&gt;"",1,0)</f>
        <v>0</v>
      </c>
      <c r="CD56" s="90">
        <f>IF($Y$56="Inaccurate – Incorrect",1,0)</f>
        <v>0</v>
      </c>
      <c r="DA56" s="90" t="s">
        <v>75</v>
      </c>
      <c r="DB56" s="90" t="s">
        <v>155</v>
      </c>
    </row>
    <row r="57" spans="4:106" ht="25.25" customHeight="1" x14ac:dyDescent="0.2">
      <c r="D57" s="112" t="s">
        <v>165</v>
      </c>
      <c r="E57" s="189" t="s">
        <v>166</v>
      </c>
      <c r="F57" s="190"/>
      <c r="G57" s="190"/>
      <c r="H57" s="190"/>
      <c r="I57" s="190"/>
      <c r="J57" s="190"/>
      <c r="K57" s="190"/>
      <c r="L57" s="190"/>
      <c r="M57" s="190"/>
      <c r="N57" s="190"/>
      <c r="O57" s="190"/>
      <c r="P57" s="115"/>
      <c r="Q57" s="191" t="s">
        <v>12699</v>
      </c>
      <c r="R57" s="191"/>
      <c r="S57" s="192"/>
      <c r="T57" s="192"/>
      <c r="U57" s="192"/>
      <c r="V57" s="192"/>
      <c r="W57" s="192"/>
      <c r="X57" s="193"/>
      <c r="Y57" s="108"/>
      <c r="AW57" s="90" t="s">
        <v>38</v>
      </c>
      <c r="AX57" s="90">
        <f t="shared" si="0"/>
        <v>1</v>
      </c>
      <c r="AZ57" s="90" t="s">
        <v>164</v>
      </c>
      <c r="BA57" s="90">
        <f>IF(AND($BB$57=1,$BC$57=1),1,0)</f>
        <v>0</v>
      </c>
      <c r="BB57" s="90">
        <f t="shared" si="2"/>
        <v>1</v>
      </c>
      <c r="BC57" s="90">
        <f>IF(AND(AND(OR($S$55="Joint assessment (JA) (facility + external assistance)",$AB$55="Joint assessment (JA) (facility + external assistance)"),$AX$55=1)),1,0)</f>
        <v>0</v>
      </c>
      <c r="BD57" s="90">
        <f>IF(AND(AND(OR($AB$55="Joint assessment (JA) (facility + external assistance)"),$AX$55=1)),1,0)</f>
        <v>0</v>
      </c>
      <c r="BE57" s="90">
        <f>IF(AND(AND(OR($S$55="Joint assessment (JA) (facility + external assistance)"),$AX$55=1)),1,0)</f>
        <v>0</v>
      </c>
      <c r="CB57" s="90">
        <f>IF($S$57&lt;&gt;"",1,0)</f>
        <v>0</v>
      </c>
      <c r="CD57" s="90">
        <f>IF($Y$57="Inaccurate – Incorrect",1,0)</f>
        <v>0</v>
      </c>
      <c r="DA57" s="90" t="s">
        <v>75</v>
      </c>
      <c r="DB57" s="90" t="s">
        <v>155</v>
      </c>
    </row>
    <row r="58" spans="4:106" ht="25.25" customHeight="1" x14ac:dyDescent="0.2">
      <c r="D58" s="112" t="s">
        <v>168</v>
      </c>
      <c r="E58" s="189" t="s">
        <v>169</v>
      </c>
      <c r="F58" s="190"/>
      <c r="G58" s="190"/>
      <c r="H58" s="190"/>
      <c r="I58" s="190"/>
      <c r="J58" s="190"/>
      <c r="K58" s="190"/>
      <c r="L58" s="190"/>
      <c r="M58" s="190"/>
      <c r="N58" s="190"/>
      <c r="O58" s="190"/>
      <c r="P58" s="115"/>
      <c r="Q58" s="191" t="s">
        <v>12699</v>
      </c>
      <c r="R58" s="191"/>
      <c r="S58" s="192"/>
      <c r="T58" s="192"/>
      <c r="U58" s="192"/>
      <c r="V58" s="192"/>
      <c r="W58" s="192"/>
      <c r="X58" s="193"/>
      <c r="Y58" s="108"/>
      <c r="AW58" s="90" t="s">
        <v>38</v>
      </c>
      <c r="AX58" s="90">
        <f t="shared" si="0"/>
        <v>1</v>
      </c>
      <c r="AZ58" s="90" t="s">
        <v>167</v>
      </c>
      <c r="BA58" s="90">
        <f>IF(AND($BB$58=1,$BC$58=1),1,0)</f>
        <v>0</v>
      </c>
      <c r="BB58" s="90">
        <f t="shared" si="2"/>
        <v>1</v>
      </c>
      <c r="BC58" s="90">
        <f>IF(AND(AND(OR($S$55="Joint assessment (JA) (facility + external assistance)",$AB$55="Joint assessment (JA) (facility + external assistance)"),$AX$55=1)),1,0)</f>
        <v>0</v>
      </c>
      <c r="BD58" s="90">
        <f>IF(AND(AND(OR($AB$55="Joint assessment (JA) (facility + external assistance)"),$AX$55=1)),1,0)</f>
        <v>0</v>
      </c>
      <c r="BE58" s="90">
        <f>IF(AND(AND(OR($S$55="Joint assessment (JA) (facility + external assistance)"),$AX$55=1)),1,0)</f>
        <v>0</v>
      </c>
      <c r="CB58" s="90">
        <f>IF($S$58&lt;&gt;"",1,0)</f>
        <v>0</v>
      </c>
      <c r="CD58" s="90">
        <f>IF($Y$58="Inaccurate – Incorrect",1,0)</f>
        <v>0</v>
      </c>
      <c r="DA58" s="90" t="s">
        <v>75</v>
      </c>
      <c r="DB58" s="90" t="s">
        <v>155</v>
      </c>
    </row>
    <row r="59" spans="4:106" ht="25.25" customHeight="1" x14ac:dyDescent="0.2">
      <c r="D59" s="112" t="s">
        <v>171</v>
      </c>
      <c r="E59" s="189" t="s">
        <v>172</v>
      </c>
      <c r="F59" s="190"/>
      <c r="G59" s="190"/>
      <c r="H59" s="190"/>
      <c r="I59" s="190"/>
      <c r="J59" s="190"/>
      <c r="K59" s="190"/>
      <c r="L59" s="190"/>
      <c r="M59" s="190"/>
      <c r="N59" s="190"/>
      <c r="O59" s="190"/>
      <c r="P59" s="115"/>
      <c r="Q59" s="191" t="s">
        <v>12699</v>
      </c>
      <c r="R59" s="191"/>
      <c r="S59" s="192"/>
      <c r="T59" s="192"/>
      <c r="U59" s="192"/>
      <c r="V59" s="192"/>
      <c r="W59" s="192"/>
      <c r="X59" s="193"/>
      <c r="Y59" s="108"/>
      <c r="AW59" s="90" t="s">
        <v>38</v>
      </c>
      <c r="AX59" s="90">
        <f t="shared" si="0"/>
        <v>1</v>
      </c>
      <c r="AZ59" s="90" t="s">
        <v>170</v>
      </c>
      <c r="BA59" s="90">
        <f>IF(AND($BC$59=1,$BB$59=1),1,0)</f>
        <v>1</v>
      </c>
      <c r="BB59" s="90">
        <f t="shared" si="2"/>
        <v>1</v>
      </c>
      <c r="BC59" s="90">
        <v>1</v>
      </c>
      <c r="BD59" s="90">
        <v>1</v>
      </c>
      <c r="BE59" s="90">
        <v>1</v>
      </c>
      <c r="CB59" s="90">
        <f>IF($S$59&lt;&gt;"",1,0)</f>
        <v>0</v>
      </c>
      <c r="CD59" s="90">
        <f>IF($Y$59="Inaccurate – Incorrect",1,0)</f>
        <v>0</v>
      </c>
      <c r="DA59" s="90" t="s">
        <v>75</v>
      </c>
      <c r="DB59" s="90" t="s">
        <v>155</v>
      </c>
    </row>
    <row r="60" spans="4:106" ht="25.25" customHeight="1" x14ac:dyDescent="0.2">
      <c r="D60" s="112" t="s">
        <v>174</v>
      </c>
      <c r="E60" s="189" t="s">
        <v>175</v>
      </c>
      <c r="F60" s="190"/>
      <c r="G60" s="190"/>
      <c r="H60" s="190"/>
      <c r="I60" s="190"/>
      <c r="J60" s="190"/>
      <c r="K60" s="190"/>
      <c r="L60" s="190"/>
      <c r="M60" s="190"/>
      <c r="N60" s="190"/>
      <c r="O60" s="190"/>
      <c r="P60" s="115"/>
      <c r="Q60" s="191" t="s">
        <v>12699</v>
      </c>
      <c r="R60" s="191"/>
      <c r="S60" s="192"/>
      <c r="T60" s="192"/>
      <c r="U60" s="192"/>
      <c r="V60" s="192"/>
      <c r="W60" s="192"/>
      <c r="X60" s="193"/>
      <c r="Y60" s="108"/>
      <c r="AW60" s="90" t="s">
        <v>38</v>
      </c>
      <c r="AX60" s="90">
        <f t="shared" si="0"/>
        <v>1</v>
      </c>
      <c r="AZ60" s="90" t="s">
        <v>173</v>
      </c>
      <c r="BA60" s="90">
        <f>IF(AND($BC$60=1,$BB$60=1),1,0)</f>
        <v>1</v>
      </c>
      <c r="BB60" s="90">
        <f t="shared" si="2"/>
        <v>1</v>
      </c>
      <c r="BC60" s="90">
        <v>1</v>
      </c>
      <c r="BD60" s="90">
        <v>1</v>
      </c>
      <c r="BE60" s="90">
        <v>1</v>
      </c>
      <c r="CB60" s="90">
        <f>IF($S$60&lt;&gt;"",1,0)</f>
        <v>0</v>
      </c>
      <c r="CD60" s="90">
        <f>IF($Y$60="Inaccurate – Incorrect",1,0)</f>
        <v>0</v>
      </c>
      <c r="DA60" s="90" t="s">
        <v>75</v>
      </c>
      <c r="DB60" s="90" t="s">
        <v>155</v>
      </c>
    </row>
    <row r="61" spans="4:106" ht="25.25" customHeight="1" x14ac:dyDescent="0.2">
      <c r="D61" s="112" t="s">
        <v>177</v>
      </c>
      <c r="E61" s="189" t="s">
        <v>178</v>
      </c>
      <c r="F61" s="190"/>
      <c r="G61" s="190"/>
      <c r="H61" s="190"/>
      <c r="I61" s="190"/>
      <c r="J61" s="190"/>
      <c r="K61" s="190"/>
      <c r="L61" s="190"/>
      <c r="M61" s="190"/>
      <c r="N61" s="190"/>
      <c r="O61" s="190"/>
      <c r="P61" s="115"/>
      <c r="Q61" s="191" t="s">
        <v>12700</v>
      </c>
      <c r="R61" s="191"/>
      <c r="S61" s="211"/>
      <c r="T61" s="211"/>
      <c r="U61" s="211"/>
      <c r="V61" s="211"/>
      <c r="W61" s="211"/>
      <c r="X61" s="212"/>
      <c r="Y61" s="108"/>
      <c r="AW61" s="90" t="s">
        <v>38</v>
      </c>
      <c r="AX61" s="90">
        <f t="shared" si="0"/>
        <v>1</v>
      </c>
      <c r="AZ61" s="90" t="s">
        <v>176</v>
      </c>
      <c r="BA61" s="90">
        <f>IF(AND($BC$61=1,$BB$61=1),1,0)</f>
        <v>1</v>
      </c>
      <c r="BB61" s="90">
        <f t="shared" si="2"/>
        <v>1</v>
      </c>
      <c r="BC61" s="90">
        <v>1</v>
      </c>
      <c r="BD61" s="90">
        <v>1</v>
      </c>
      <c r="BE61" s="90">
        <v>1</v>
      </c>
      <c r="CB61" s="90">
        <f>IF($S$61&lt;&gt;"",1,0)</f>
        <v>0</v>
      </c>
      <c r="CD61" s="90">
        <f>IF($Y$61="Inaccurate – Incorrect",1,0)</f>
        <v>0</v>
      </c>
      <c r="DA61" s="90" t="s">
        <v>75</v>
      </c>
      <c r="DB61" s="90" t="s">
        <v>155</v>
      </c>
    </row>
    <row r="62" spans="4:106" x14ac:dyDescent="0.2">
      <c r="D62" s="103"/>
      <c r="E62" s="117"/>
      <c r="F62" s="117"/>
      <c r="G62" s="117"/>
      <c r="H62" s="117"/>
      <c r="I62" s="117"/>
      <c r="J62" s="117"/>
      <c r="K62" s="117"/>
      <c r="L62" s="117"/>
      <c r="M62" s="117"/>
      <c r="N62" s="117"/>
      <c r="O62" s="117"/>
      <c r="P62" s="117"/>
      <c r="Q62" s="117"/>
      <c r="R62" s="117"/>
      <c r="S62" s="117"/>
      <c r="T62" s="117"/>
      <c r="U62" s="117"/>
      <c r="V62" s="117"/>
      <c r="W62" s="117"/>
      <c r="X62" s="117"/>
      <c r="Y62" s="105"/>
      <c r="AX62" s="90">
        <f t="shared" si="0"/>
        <v>0</v>
      </c>
      <c r="BA62" s="90">
        <f>IF(OR($S$22="Step 3",$S$22="Step 2",$S$22="Step 1"),1,0)</f>
        <v>1</v>
      </c>
    </row>
    <row r="63" spans="4:106" ht="21" x14ac:dyDescent="0.25">
      <c r="D63" s="103"/>
      <c r="E63" s="109" t="s">
        <v>182</v>
      </c>
      <c r="F63" s="110"/>
      <c r="G63" s="110"/>
      <c r="H63" s="110"/>
      <c r="I63" s="110"/>
      <c r="J63" s="110"/>
      <c r="K63" s="110"/>
      <c r="L63" s="110"/>
      <c r="M63" s="110"/>
      <c r="N63" s="110"/>
      <c r="O63" s="110"/>
      <c r="P63" s="110"/>
      <c r="Q63" s="110"/>
      <c r="R63" s="110"/>
      <c r="S63" s="110"/>
      <c r="T63" s="110"/>
      <c r="U63" s="110"/>
      <c r="V63" s="110"/>
      <c r="W63" s="110"/>
      <c r="X63" s="110"/>
      <c r="Y63" s="105"/>
      <c r="AX63" s="90">
        <f t="shared" si="0"/>
        <v>0</v>
      </c>
      <c r="BA63" s="90">
        <f>IF(OR($S$22="Step 3",$S$22="Step 2",$S$22="Step 1"),1,0)</f>
        <v>1</v>
      </c>
    </row>
    <row r="64" spans="4:106" ht="25.25" customHeight="1" x14ac:dyDescent="0.2">
      <c r="D64" s="112" t="s">
        <v>181</v>
      </c>
      <c r="E64" s="194" t="s">
        <v>183</v>
      </c>
      <c r="F64" s="195"/>
      <c r="G64" s="195"/>
      <c r="H64" s="195"/>
      <c r="I64" s="195"/>
      <c r="J64" s="195"/>
      <c r="K64" s="195"/>
      <c r="L64" s="195"/>
      <c r="M64" s="195"/>
      <c r="N64" s="195"/>
      <c r="O64" s="195"/>
      <c r="P64" s="113" t="s">
        <v>12697</v>
      </c>
      <c r="Q64" s="196" t="s">
        <v>12698</v>
      </c>
      <c r="R64" s="196"/>
      <c r="S64" s="192"/>
      <c r="T64" s="192"/>
      <c r="U64" s="192"/>
      <c r="V64" s="192"/>
      <c r="W64" s="192"/>
      <c r="X64" s="193"/>
      <c r="Y64" s="108"/>
      <c r="AW64" s="90" t="s">
        <v>38</v>
      </c>
      <c r="AX64" s="90">
        <f t="shared" si="0"/>
        <v>1</v>
      </c>
      <c r="AY64" s="90" t="s">
        <v>185</v>
      </c>
      <c r="AZ64" s="90" t="s">
        <v>180</v>
      </c>
      <c r="BA64" s="90">
        <f>IF(AND($BC$64=1,$BB$64=1),1,0)</f>
        <v>1</v>
      </c>
      <c r="BB64" s="90">
        <f>IF(OR($S$22="Step 3",$S$22="Step 2",$S$22="Step 1"),1,0)</f>
        <v>1</v>
      </c>
      <c r="BC64" s="90">
        <v>1</v>
      </c>
      <c r="BD64" s="90">
        <v>1</v>
      </c>
      <c r="BE64" s="90">
        <v>1</v>
      </c>
      <c r="BL64" s="90" t="s">
        <v>12706</v>
      </c>
      <c r="CB64" s="90">
        <f>IF($S$64&lt;&gt;"",1,0)</f>
        <v>0</v>
      </c>
      <c r="CD64" s="90">
        <f>IF($Y$64="Inaccurate – Incorrect",1,0)</f>
        <v>0</v>
      </c>
      <c r="DA64" s="90" t="s">
        <v>75</v>
      </c>
      <c r="DB64" s="90" t="s">
        <v>182</v>
      </c>
    </row>
    <row r="65" spans="4:106" ht="25.25" customHeight="1" x14ac:dyDescent="0.2">
      <c r="D65" s="112" t="s">
        <v>187</v>
      </c>
      <c r="E65" s="189" t="s">
        <v>189</v>
      </c>
      <c r="F65" s="190"/>
      <c r="G65" s="190"/>
      <c r="H65" s="190"/>
      <c r="I65" s="190"/>
      <c r="J65" s="190"/>
      <c r="K65" s="190"/>
      <c r="L65" s="190"/>
      <c r="M65" s="190"/>
      <c r="N65" s="190"/>
      <c r="O65" s="190"/>
      <c r="P65" s="116" t="s">
        <v>12697</v>
      </c>
      <c r="Q65" s="191" t="s">
        <v>12699</v>
      </c>
      <c r="R65" s="191"/>
      <c r="S65" s="192"/>
      <c r="T65" s="192"/>
      <c r="U65" s="192"/>
      <c r="V65" s="192"/>
      <c r="W65" s="192"/>
      <c r="X65" s="193"/>
      <c r="Y65" s="108"/>
      <c r="AW65" s="90" t="s">
        <v>38</v>
      </c>
      <c r="AX65" s="90">
        <f t="shared" si="0"/>
        <v>1</v>
      </c>
      <c r="AZ65" s="90" t="s">
        <v>186</v>
      </c>
      <c r="BA65" s="90">
        <f>IF(AND($BB$65=1,$BC$65=1),1,0)</f>
        <v>0</v>
      </c>
      <c r="BB65" s="90">
        <f>IF(OR($S$22="Step 3",$S$22="Step 2",$S$22="Step 1"),1,0)</f>
        <v>1</v>
      </c>
      <c r="BC65" s="90">
        <f>IF(AND(AND(OR($S$64="Yes. SLCP approved Service Provider was used.",$AB$64="Yes. SLCP approved Service Provider was used."),$AX$64=1)),1,0)</f>
        <v>0</v>
      </c>
      <c r="BD65" s="90">
        <f>IF(AND(AND(OR($AB$64="Yes. SLCP approved Service Provider was used."),$AX$64=1)),1,0)</f>
        <v>0</v>
      </c>
      <c r="BE65" s="90">
        <f>IF(AND(AND(OR($S$64="Yes. SLCP approved Service Provider was used."),$AX$64=1)),1,0)</f>
        <v>0</v>
      </c>
      <c r="DA65" s="90" t="s">
        <v>75</v>
      </c>
      <c r="DB65" s="90" t="s">
        <v>182</v>
      </c>
    </row>
    <row r="66" spans="4:106" ht="50.5" customHeight="1" x14ac:dyDescent="0.2">
      <c r="D66" s="112" t="s">
        <v>195</v>
      </c>
      <c r="E66" s="189" t="s">
        <v>196</v>
      </c>
      <c r="F66" s="190"/>
      <c r="G66" s="190"/>
      <c r="H66" s="190"/>
      <c r="I66" s="190"/>
      <c r="J66" s="190"/>
      <c r="K66" s="190"/>
      <c r="L66" s="190"/>
      <c r="M66" s="190"/>
      <c r="N66" s="190"/>
      <c r="O66" s="190"/>
      <c r="P66" s="116" t="s">
        <v>12697</v>
      </c>
      <c r="Q66" s="191" t="s">
        <v>12699</v>
      </c>
      <c r="R66" s="191"/>
      <c r="S66" s="197"/>
      <c r="T66" s="197"/>
      <c r="U66" s="197"/>
      <c r="V66" s="197"/>
      <c r="W66" s="197"/>
      <c r="X66" s="198"/>
      <c r="Y66" s="108"/>
      <c r="AW66" s="90" t="s">
        <v>38</v>
      </c>
      <c r="AX66" s="90">
        <f t="shared" si="0"/>
        <v>1</v>
      </c>
      <c r="AZ66" s="90" t="s">
        <v>194</v>
      </c>
      <c r="BA66" s="90">
        <f>IF(AND($BB$66=1,$BC$66=1),1,0)</f>
        <v>0</v>
      </c>
      <c r="BB66" s="90">
        <f>IF(OR($S$22="Step 3",$S$22="Step 2",$S$22="Step 1"),1,0)</f>
        <v>1</v>
      </c>
      <c r="BC66" s="90">
        <f>IF(OR(AND(OR($S$64="Yes. Annex in the Facility Guidance was followed.",$AB$64="Yes. Annex in the Facility Guidance was followed."),$AX$64=1),AND(OR($S$64="Yes. Other worker engagement activity was implemented.", $AB$64="Yes. Other worker engagement activity was implemented."),$AX$64=1)),1,0)</f>
        <v>0</v>
      </c>
      <c r="BD66" s="90">
        <f>IF(OR(AND(OR($AB$64="Yes. Annex in the Facility Guidance was followed."),$AX$64=1),AND(OR($AB$64="Yes. Other worker engagement activity was implemented."),$AX$64=1)),1,0)</f>
        <v>0</v>
      </c>
      <c r="BE66" s="90">
        <f>IF(OR(AND(OR($S$64="Yes. Annex in the Facility Guidance was followed."),$AX$64=1),AND(OR($S$64="Yes. Other worker engagement activity was implemented."),$AX$64=1)),1,0)</f>
        <v>0</v>
      </c>
      <c r="DA66" s="90" t="s">
        <v>75</v>
      </c>
      <c r="DB66" s="90" t="s">
        <v>182</v>
      </c>
    </row>
    <row r="67" spans="4:106" x14ac:dyDescent="0.2">
      <c r="D67" s="103"/>
      <c r="E67" s="114"/>
      <c r="F67" s="114"/>
      <c r="G67" s="114"/>
      <c r="H67" s="114"/>
      <c r="I67" s="114"/>
      <c r="J67" s="114"/>
      <c r="K67" s="114"/>
      <c r="L67" s="114"/>
      <c r="M67" s="114"/>
      <c r="N67" s="114"/>
      <c r="O67" s="114"/>
      <c r="P67" s="114"/>
      <c r="Q67" s="114"/>
      <c r="R67" s="114"/>
      <c r="S67" s="114"/>
      <c r="T67" s="114"/>
      <c r="U67" s="114"/>
      <c r="V67" s="114"/>
      <c r="W67" s="114"/>
      <c r="X67" s="114"/>
      <c r="Y67" s="105"/>
      <c r="AX67" s="90">
        <f t="shared" si="0"/>
        <v>0</v>
      </c>
      <c r="BA67" s="90">
        <f>IF(OR($S$22="Step 3",$S$22="Step 2",$S$22="Step 1"),1,0)</f>
        <v>1</v>
      </c>
    </row>
    <row r="68" spans="4:106" ht="21" x14ac:dyDescent="0.25">
      <c r="D68" s="103"/>
      <c r="E68" s="106" t="s">
        <v>203</v>
      </c>
      <c r="F68" s="104"/>
      <c r="G68" s="104"/>
      <c r="H68" s="104"/>
      <c r="I68" s="104"/>
      <c r="J68" s="104"/>
      <c r="K68" s="104"/>
      <c r="L68" s="104"/>
      <c r="M68" s="104"/>
      <c r="N68" s="104"/>
      <c r="O68" s="104"/>
      <c r="P68" s="104"/>
      <c r="Q68" s="104"/>
      <c r="R68" s="104"/>
      <c r="S68" s="104"/>
      <c r="T68" s="104"/>
      <c r="U68" s="104"/>
      <c r="V68" s="104"/>
      <c r="W68" s="104"/>
      <c r="X68" s="104"/>
      <c r="Y68" s="105"/>
      <c r="AX68" s="90">
        <f t="shared" si="0"/>
        <v>0</v>
      </c>
      <c r="BA68" s="90">
        <f>IF(OR($S$22="Step 3",$S$22="Step 2",$S$22="Step 1"),1,0)</f>
        <v>1</v>
      </c>
    </row>
    <row r="69" spans="4:106" ht="21" x14ac:dyDescent="0.25">
      <c r="D69" s="103"/>
      <c r="E69" s="109" t="s">
        <v>204</v>
      </c>
      <c r="F69" s="110"/>
      <c r="G69" s="110"/>
      <c r="H69" s="110"/>
      <c r="I69" s="110"/>
      <c r="J69" s="110"/>
      <c r="K69" s="110"/>
      <c r="L69" s="110"/>
      <c r="M69" s="110"/>
      <c r="N69" s="110"/>
      <c r="O69" s="110"/>
      <c r="P69" s="110"/>
      <c r="Q69" s="110"/>
      <c r="R69" s="110"/>
      <c r="S69" s="110"/>
      <c r="T69" s="110"/>
      <c r="U69" s="110"/>
      <c r="V69" s="110"/>
      <c r="W69" s="110"/>
      <c r="X69" s="110"/>
      <c r="Y69" s="105"/>
      <c r="AX69" s="90">
        <f t="shared" si="0"/>
        <v>0</v>
      </c>
      <c r="BA69" s="90">
        <f>IF(OR($S$22="Step 3",$S$22="Step 2",$S$22="Step 1"),1,0)</f>
        <v>1</v>
      </c>
    </row>
    <row r="70" spans="4:106" ht="25.25" customHeight="1" x14ac:dyDescent="0.2">
      <c r="D70" s="112" t="s">
        <v>202</v>
      </c>
      <c r="E70" s="194" t="s">
        <v>205</v>
      </c>
      <c r="F70" s="195"/>
      <c r="G70" s="195"/>
      <c r="H70" s="195"/>
      <c r="I70" s="195"/>
      <c r="J70" s="195"/>
      <c r="K70" s="195"/>
      <c r="L70" s="195"/>
      <c r="M70" s="195"/>
      <c r="N70" s="195"/>
      <c r="O70" s="195"/>
      <c r="P70" s="113" t="s">
        <v>12697</v>
      </c>
      <c r="Q70" s="196" t="s">
        <v>12698</v>
      </c>
      <c r="R70" s="196"/>
      <c r="S70" s="197"/>
      <c r="T70" s="197"/>
      <c r="U70" s="197"/>
      <c r="V70" s="197"/>
      <c r="W70" s="197"/>
      <c r="X70" s="198"/>
      <c r="Y70" s="108"/>
      <c r="AW70" s="90" t="s">
        <v>38</v>
      </c>
      <c r="AX70" s="90">
        <f t="shared" si="0"/>
        <v>1</v>
      </c>
      <c r="AY70" s="90" t="s">
        <v>207</v>
      </c>
      <c r="AZ70" s="90" t="s">
        <v>201</v>
      </c>
      <c r="BA70" s="90">
        <f>IF(AND($BC$70=1,$BB$70=1),1,0)</f>
        <v>1</v>
      </c>
      <c r="BB70" s="90">
        <f>IF(OR($S$22="Step 3",$S$22="Step 2",$S$22="Step 1"),1,0)</f>
        <v>1</v>
      </c>
      <c r="BC70" s="90">
        <v>1</v>
      </c>
      <c r="BD70" s="90">
        <v>1</v>
      </c>
      <c r="BE70" s="90">
        <v>1</v>
      </c>
      <c r="CB70" s="90">
        <f>IF($S$70&lt;&gt;"",1,0)</f>
        <v>0</v>
      </c>
      <c r="CD70" s="90">
        <f>IF($Y$70="Inaccurate – Incorrect",1,0)</f>
        <v>0</v>
      </c>
      <c r="DA70" s="90" t="s">
        <v>203</v>
      </c>
      <c r="DB70" s="90" t="s">
        <v>204</v>
      </c>
    </row>
    <row r="71" spans="4:106" x14ac:dyDescent="0.2">
      <c r="D71" s="103"/>
      <c r="E71" s="117"/>
      <c r="F71" s="117"/>
      <c r="G71" s="117"/>
      <c r="H71" s="117"/>
      <c r="I71" s="117"/>
      <c r="J71" s="117"/>
      <c r="K71" s="117"/>
      <c r="L71" s="117"/>
      <c r="M71" s="117"/>
      <c r="N71" s="117"/>
      <c r="O71" s="117"/>
      <c r="P71" s="117"/>
      <c r="Q71" s="117"/>
      <c r="R71" s="117"/>
      <c r="S71" s="117"/>
      <c r="T71" s="117"/>
      <c r="U71" s="117"/>
      <c r="V71" s="117"/>
      <c r="W71" s="117"/>
      <c r="X71" s="117"/>
      <c r="Y71" s="105"/>
      <c r="AX71" s="90">
        <f t="shared" si="0"/>
        <v>0</v>
      </c>
      <c r="BA71" s="90">
        <f>IF(OR($S$22="Step 3",$S$22="Step 2",$S$22="Step 1"),1,0)</f>
        <v>1</v>
      </c>
    </row>
    <row r="72" spans="4:106" ht="21" x14ac:dyDescent="0.25">
      <c r="D72" s="103"/>
      <c r="E72" s="109" t="s">
        <v>210</v>
      </c>
      <c r="F72" s="110"/>
      <c r="G72" s="110"/>
      <c r="H72" s="110"/>
      <c r="I72" s="110"/>
      <c r="J72" s="110"/>
      <c r="K72" s="110"/>
      <c r="L72" s="110"/>
      <c r="M72" s="110"/>
      <c r="N72" s="110"/>
      <c r="O72" s="110"/>
      <c r="P72" s="110"/>
      <c r="Q72" s="110"/>
      <c r="R72" s="110"/>
      <c r="S72" s="110"/>
      <c r="T72" s="110"/>
      <c r="U72" s="110"/>
      <c r="V72" s="110"/>
      <c r="W72" s="110"/>
      <c r="X72" s="110"/>
      <c r="Y72" s="105"/>
      <c r="AX72" s="90">
        <f t="shared" si="0"/>
        <v>0</v>
      </c>
      <c r="BA72" s="90">
        <f>IF(OR($S$22="Step 3",$S$22="Step 2",$S$22="Step 1"),1,0)</f>
        <v>1</v>
      </c>
    </row>
    <row r="73" spans="4:106" ht="25.25" customHeight="1" x14ac:dyDescent="0.2">
      <c r="D73" s="112" t="s">
        <v>209</v>
      </c>
      <c r="E73" s="194" t="s">
        <v>211</v>
      </c>
      <c r="F73" s="195"/>
      <c r="G73" s="195"/>
      <c r="H73" s="195"/>
      <c r="I73" s="195"/>
      <c r="J73" s="195"/>
      <c r="K73" s="195"/>
      <c r="L73" s="195"/>
      <c r="M73" s="195"/>
      <c r="N73" s="195"/>
      <c r="O73" s="195"/>
      <c r="P73" s="113" t="s">
        <v>12697</v>
      </c>
      <c r="Q73" s="196" t="s">
        <v>12698</v>
      </c>
      <c r="R73" s="196"/>
      <c r="S73" s="197"/>
      <c r="T73" s="197"/>
      <c r="U73" s="197"/>
      <c r="V73" s="197"/>
      <c r="W73" s="197"/>
      <c r="X73" s="198"/>
      <c r="Y73" s="108"/>
      <c r="AW73" s="90" t="s">
        <v>38</v>
      </c>
      <c r="AX73" s="90">
        <f t="shared" si="0"/>
        <v>1</v>
      </c>
      <c r="AY73" s="90" t="s">
        <v>213</v>
      </c>
      <c r="AZ73" s="90" t="s">
        <v>208</v>
      </c>
      <c r="BA73" s="90">
        <f>IF(AND($BC$73=1,$BB$73=1),1,0)</f>
        <v>1</v>
      </c>
      <c r="BB73" s="90">
        <f>IF(OR($S$22="Step 3",$S$22="Step 2",$S$22="Step 1"),1,0)</f>
        <v>1</v>
      </c>
      <c r="BC73" s="90">
        <v>1</v>
      </c>
      <c r="BD73" s="90">
        <v>1</v>
      </c>
      <c r="BE73" s="90">
        <v>1</v>
      </c>
      <c r="CB73" s="90">
        <f>IF($S$73&lt;&gt;"",1,0)</f>
        <v>0</v>
      </c>
      <c r="CD73" s="90">
        <f>IF($Y$73="Inaccurate – Incorrect",1,0)</f>
        <v>0</v>
      </c>
      <c r="DA73" s="90" t="s">
        <v>203</v>
      </c>
      <c r="DB73" s="90" t="s">
        <v>210</v>
      </c>
    </row>
    <row r="74" spans="4:106" x14ac:dyDescent="0.2">
      <c r="D74" s="103"/>
      <c r="E74" s="117"/>
      <c r="F74" s="117"/>
      <c r="G74" s="117"/>
      <c r="H74" s="117"/>
      <c r="I74" s="117"/>
      <c r="J74" s="117"/>
      <c r="K74" s="117"/>
      <c r="L74" s="117"/>
      <c r="M74" s="117"/>
      <c r="N74" s="117"/>
      <c r="O74" s="117"/>
      <c r="P74" s="117"/>
      <c r="Q74" s="117"/>
      <c r="R74" s="117"/>
      <c r="S74" s="117"/>
      <c r="T74" s="117"/>
      <c r="U74" s="117"/>
      <c r="V74" s="117"/>
      <c r="W74" s="117"/>
      <c r="X74" s="117"/>
      <c r="Y74" s="105"/>
      <c r="AX74" s="90">
        <f t="shared" si="0"/>
        <v>0</v>
      </c>
      <c r="BA74" s="90">
        <f>IF(OR($S$22="Step 3",$S$22="Step 2",$S$22="Step 1"),1,0)</f>
        <v>1</v>
      </c>
    </row>
    <row r="75" spans="4:106" ht="21" x14ac:dyDescent="0.25">
      <c r="D75" s="103"/>
      <c r="E75" s="109" t="s">
        <v>216</v>
      </c>
      <c r="F75" s="110"/>
      <c r="G75" s="110"/>
      <c r="H75" s="110"/>
      <c r="I75" s="110"/>
      <c r="J75" s="110"/>
      <c r="K75" s="110"/>
      <c r="L75" s="110"/>
      <c r="M75" s="110"/>
      <c r="N75" s="110"/>
      <c r="O75" s="110"/>
      <c r="P75" s="110"/>
      <c r="Q75" s="110"/>
      <c r="R75" s="110"/>
      <c r="S75" s="110"/>
      <c r="T75" s="110"/>
      <c r="U75" s="110"/>
      <c r="V75" s="110"/>
      <c r="W75" s="110"/>
      <c r="X75" s="110"/>
      <c r="Y75" s="105"/>
      <c r="AX75" s="90">
        <f t="shared" si="0"/>
        <v>0</v>
      </c>
      <c r="BA75" s="90">
        <f>IF(OR($S$22="Step 3",$S$22="Step 2",$S$22="Step 1"),1,0)</f>
        <v>1</v>
      </c>
    </row>
    <row r="76" spans="4:106" ht="25.25" customHeight="1" x14ac:dyDescent="0.2">
      <c r="D76" s="112" t="s">
        <v>215</v>
      </c>
      <c r="E76" s="194" t="s">
        <v>217</v>
      </c>
      <c r="F76" s="195"/>
      <c r="G76" s="195"/>
      <c r="H76" s="195"/>
      <c r="I76" s="195"/>
      <c r="J76" s="195"/>
      <c r="K76" s="195"/>
      <c r="L76" s="195"/>
      <c r="M76" s="195"/>
      <c r="N76" s="195"/>
      <c r="O76" s="195"/>
      <c r="P76" s="113" t="s">
        <v>12697</v>
      </c>
      <c r="Q76" s="196" t="s">
        <v>12698</v>
      </c>
      <c r="R76" s="196"/>
      <c r="S76" s="192"/>
      <c r="T76" s="192"/>
      <c r="U76" s="192"/>
      <c r="V76" s="192"/>
      <c r="W76" s="192"/>
      <c r="X76" s="193"/>
      <c r="Y76" s="108"/>
      <c r="AW76" s="90" t="s">
        <v>38</v>
      </c>
      <c r="AX76" s="90">
        <f t="shared" si="0"/>
        <v>1</v>
      </c>
      <c r="AY76" s="90" t="s">
        <v>213</v>
      </c>
      <c r="AZ76" s="90" t="s">
        <v>214</v>
      </c>
      <c r="BA76" s="90">
        <f>IF(AND($BC$76=1,$BB$76=1),1,0)</f>
        <v>1</v>
      </c>
      <c r="BB76" s="90">
        <f>IF(OR($S$22="Step 3",$S$22="Step 2",$S$22="Step 1"),1,0)</f>
        <v>1</v>
      </c>
      <c r="BC76" s="90">
        <v>1</v>
      </c>
      <c r="BD76" s="90">
        <v>1</v>
      </c>
      <c r="BE76" s="90">
        <v>1</v>
      </c>
      <c r="BL76" s="90">
        <v>77</v>
      </c>
      <c r="CB76" s="90">
        <f>IF($S$76&lt;&gt;"",1,0)</f>
        <v>0</v>
      </c>
      <c r="CD76" s="90">
        <f>IF($Y$76="Inaccurate – Incorrect",1,0)</f>
        <v>0</v>
      </c>
      <c r="DA76" s="90" t="s">
        <v>203</v>
      </c>
      <c r="DB76" s="90" t="s">
        <v>216</v>
      </c>
    </row>
    <row r="77" spans="4:106" ht="25.25" customHeight="1" x14ac:dyDescent="0.2">
      <c r="D77" s="112" t="s">
        <v>220</v>
      </c>
      <c r="E77" s="189" t="s">
        <v>221</v>
      </c>
      <c r="F77" s="190"/>
      <c r="G77" s="190"/>
      <c r="H77" s="190"/>
      <c r="I77" s="190"/>
      <c r="J77" s="190"/>
      <c r="K77" s="190"/>
      <c r="L77" s="190"/>
      <c r="M77" s="190"/>
      <c r="N77" s="190"/>
      <c r="O77" s="190"/>
      <c r="P77" s="116" t="s">
        <v>12697</v>
      </c>
      <c r="Q77" s="191" t="s">
        <v>12698</v>
      </c>
      <c r="R77" s="191"/>
      <c r="S77" s="197"/>
      <c r="T77" s="197"/>
      <c r="U77" s="197"/>
      <c r="V77" s="197"/>
      <c r="W77" s="197"/>
      <c r="X77" s="198"/>
      <c r="Y77" s="108"/>
      <c r="AW77" s="90" t="s">
        <v>38</v>
      </c>
      <c r="AX77" s="90">
        <f t="shared" si="0"/>
        <v>1</v>
      </c>
      <c r="AY77" s="90" t="s">
        <v>223</v>
      </c>
      <c r="AZ77" s="90" t="s">
        <v>219</v>
      </c>
      <c r="BA77" s="90">
        <f>IF(AND($BB$77=1,$BC$77=1),1,0)</f>
        <v>0</v>
      </c>
      <c r="BB77" s="90">
        <f>IF(OR($S$22="Step 3",$S$22="Step 2",$S$22="Step 1"),1,0)</f>
        <v>1</v>
      </c>
      <c r="BC77" s="90">
        <f>IF(OR(AND(OR($S$76=1,$AB$76=1),$AX$76=1),AND(OR($S$76=2, $AB$76=2),$AX$76=1),AND(OR($S$76=3, $AB$76=3),$AX$76=1),AND(OR($S$76=4, $AB$76=4),$AX$76=1),AND(OR($S$76=5, $AB$76=5),$AX$76=1),AND(OR($S$76=6, $AB$76=6),$AX$76=1),AND(OR($S$76=7, $AB$76=7),$AX$76=1),AND(OR($S$76=8, $AB$76=8),$AX$76=1),AND(OR($S$76="9 or more", $AB$76="9 or more"),$AX$76=1)),1,0)</f>
        <v>0</v>
      </c>
      <c r="BD77" s="90">
        <f>IF(OR(AND(OR($AB$76=1),$AX$76=1),AND(OR($AB$76=2),$AX$76=1),AND(OR($AB$76=3),$AX$76=1),AND(OR($AB$76=4),$AX$76=1),AND(OR($AB$76=5),$AX$76=1),AND(OR($AB$76=6),$AX$76=1),AND(OR($AB$76=7),$AX$76=1),AND(OR($AB$76=8),$AX$76=1),AND(OR($AB$76="9 or more"),$AX$76=1)),1,0)</f>
        <v>0</v>
      </c>
      <c r="BE77" s="90">
        <f>IF(OR(AND(OR($S$76=1),$AX$76=1),AND(OR($S$76=2),$AX$76=1),AND(OR($S$76=3),$AX$76=1),AND(OR($S$76=4),$AX$76=1),AND(OR($S$76=5),$AX$76=1),AND(OR($S$76=6),$AX$76=1),AND(OR($S$76=7),$AX$76=1),AND(OR($S$76=8),$AX$76=1),AND(OR($S$76="9 or more"),$AX$76=1)),1,0)</f>
        <v>0</v>
      </c>
      <c r="CB77" s="90">
        <f>IF($S$77&lt;&gt;"",1,0)</f>
        <v>0</v>
      </c>
      <c r="CD77" s="90">
        <f>IF($Y$77="Inaccurate – Incorrect",1,0)</f>
        <v>0</v>
      </c>
      <c r="DA77" s="90" t="s">
        <v>203</v>
      </c>
      <c r="DB77" s="90" t="s">
        <v>216</v>
      </c>
    </row>
    <row r="78" spans="4:106" x14ac:dyDescent="0.2">
      <c r="D78" s="103"/>
      <c r="E78" s="117"/>
      <c r="F78" s="117"/>
      <c r="G78" s="117"/>
      <c r="H78" s="117"/>
      <c r="I78" s="117"/>
      <c r="J78" s="117"/>
      <c r="K78" s="117"/>
      <c r="L78" s="117"/>
      <c r="M78" s="117"/>
      <c r="N78" s="117"/>
      <c r="O78" s="117"/>
      <c r="P78" s="117"/>
      <c r="Q78" s="117"/>
      <c r="R78" s="117"/>
      <c r="S78" s="117"/>
      <c r="T78" s="117"/>
      <c r="U78" s="117"/>
      <c r="V78" s="117"/>
      <c r="W78" s="117"/>
      <c r="X78" s="117"/>
      <c r="Y78" s="105"/>
      <c r="AX78" s="90">
        <f t="shared" si="0"/>
        <v>0</v>
      </c>
      <c r="BA78" s="90">
        <f>IF(OR($S$22="Step 3",$S$22="Step 2",$S$22="Step 1"),1,0)</f>
        <v>1</v>
      </c>
    </row>
    <row r="79" spans="4:106" ht="21" x14ac:dyDescent="0.25">
      <c r="D79" s="103"/>
      <c r="E79" s="109" t="s">
        <v>228</v>
      </c>
      <c r="F79" s="110"/>
      <c r="G79" s="110"/>
      <c r="H79" s="110"/>
      <c r="I79" s="110"/>
      <c r="J79" s="110"/>
      <c r="K79" s="110"/>
      <c r="L79" s="110"/>
      <c r="M79" s="110"/>
      <c r="N79" s="110"/>
      <c r="O79" s="110"/>
      <c r="P79" s="110"/>
      <c r="Q79" s="110"/>
      <c r="R79" s="110"/>
      <c r="S79" s="110"/>
      <c r="T79" s="110"/>
      <c r="U79" s="110"/>
      <c r="V79" s="110"/>
      <c r="W79" s="110"/>
      <c r="X79" s="110"/>
      <c r="Y79" s="105"/>
      <c r="AX79" s="90">
        <f t="shared" ref="AX79:AX142" si="3">IF(SUBTOTAL(103,Q79)=1,1,0)</f>
        <v>0</v>
      </c>
      <c r="BA79" s="90">
        <f>IF(OR($S$22="Step 3",$S$22="Step 2",$S$22="Step 1"),1,0)</f>
        <v>1</v>
      </c>
    </row>
    <row r="80" spans="4:106" ht="25.25" customHeight="1" x14ac:dyDescent="0.2">
      <c r="D80" s="112" t="s">
        <v>227</v>
      </c>
      <c r="E80" s="194" t="s">
        <v>229</v>
      </c>
      <c r="F80" s="195"/>
      <c r="G80" s="195"/>
      <c r="H80" s="195"/>
      <c r="I80" s="195"/>
      <c r="J80" s="195"/>
      <c r="K80" s="195"/>
      <c r="L80" s="195"/>
      <c r="M80" s="195"/>
      <c r="N80" s="195"/>
      <c r="O80" s="195"/>
      <c r="P80" s="113" t="s">
        <v>12697</v>
      </c>
      <c r="Q80" s="196" t="s">
        <v>12701</v>
      </c>
      <c r="R80" s="196"/>
      <c r="S80" s="197"/>
      <c r="T80" s="197"/>
      <c r="U80" s="197"/>
      <c r="V80" s="197"/>
      <c r="W80" s="197"/>
      <c r="X80" s="198"/>
      <c r="Y80" s="108"/>
      <c r="AW80" s="90" t="s">
        <v>38</v>
      </c>
      <c r="AX80" s="90">
        <f t="shared" si="3"/>
        <v>1</v>
      </c>
      <c r="AZ80" s="90" t="s">
        <v>226</v>
      </c>
      <c r="BA80" s="90">
        <f>IF(AND($BC$80=1,$BB$80=1),1,0)</f>
        <v>1</v>
      </c>
      <c r="BB80" s="90">
        <f>IF(OR($S$22="Step 3",$S$22="Step 2",$S$22="Step 1"),1,0)</f>
        <v>1</v>
      </c>
      <c r="BC80" s="90">
        <v>1</v>
      </c>
      <c r="BD80" s="90">
        <v>1</v>
      </c>
      <c r="BE80" s="90">
        <v>1</v>
      </c>
      <c r="BL80" s="90" t="s">
        <v>12707</v>
      </c>
      <c r="CB80" s="90">
        <f>IF($S$80&lt;&gt;"",1,0)</f>
        <v>0</v>
      </c>
      <c r="CD80" s="90">
        <f>IF($Y$80="Inaccurate – Incorrect",1,0)</f>
        <v>0</v>
      </c>
      <c r="DA80" s="90" t="s">
        <v>203</v>
      </c>
      <c r="DB80" s="90" t="s">
        <v>228</v>
      </c>
    </row>
    <row r="81" spans="4:106" x14ac:dyDescent="0.2">
      <c r="D81" s="103"/>
      <c r="E81" s="117"/>
      <c r="F81" s="117"/>
      <c r="G81" s="117"/>
      <c r="H81" s="117"/>
      <c r="I81" s="117"/>
      <c r="J81" s="117"/>
      <c r="K81" s="117"/>
      <c r="L81" s="117"/>
      <c r="M81" s="117"/>
      <c r="N81" s="117"/>
      <c r="O81" s="117"/>
      <c r="P81" s="117"/>
      <c r="Q81" s="117"/>
      <c r="R81" s="117"/>
      <c r="S81" s="117"/>
      <c r="T81" s="117"/>
      <c r="U81" s="117"/>
      <c r="V81" s="117"/>
      <c r="W81" s="117"/>
      <c r="X81" s="117"/>
      <c r="Y81" s="105"/>
      <c r="AX81" s="90">
        <f t="shared" si="3"/>
        <v>0</v>
      </c>
      <c r="BA81" s="90">
        <f>IF(OR($S$22="Step 3",$S$22="Step 2",$S$22="Step 1"),1,0)</f>
        <v>1</v>
      </c>
    </row>
    <row r="82" spans="4:106" ht="21" x14ac:dyDescent="0.25">
      <c r="D82" s="103"/>
      <c r="E82" s="109" t="s">
        <v>233</v>
      </c>
      <c r="F82" s="110"/>
      <c r="G82" s="110"/>
      <c r="H82" s="110"/>
      <c r="I82" s="110"/>
      <c r="J82" s="110"/>
      <c r="K82" s="110"/>
      <c r="L82" s="110"/>
      <c r="M82" s="110"/>
      <c r="N82" s="110"/>
      <c r="O82" s="110"/>
      <c r="P82" s="110"/>
      <c r="Q82" s="110"/>
      <c r="R82" s="110"/>
      <c r="S82" s="110"/>
      <c r="T82" s="110"/>
      <c r="U82" s="110"/>
      <c r="V82" s="110"/>
      <c r="W82" s="110"/>
      <c r="X82" s="110"/>
      <c r="Y82" s="105"/>
      <c r="AX82" s="90">
        <f t="shared" si="3"/>
        <v>0</v>
      </c>
      <c r="BA82" s="90">
        <f>IF(OR($S$22="Step 3",$S$22="Step 2",$S$22="Step 1"),1,0)</f>
        <v>1</v>
      </c>
    </row>
    <row r="83" spans="4:106" ht="25.25" customHeight="1" x14ac:dyDescent="0.2">
      <c r="D83" s="112" t="s">
        <v>232</v>
      </c>
      <c r="E83" s="194" t="s">
        <v>234</v>
      </c>
      <c r="F83" s="195"/>
      <c r="G83" s="195"/>
      <c r="H83" s="195"/>
      <c r="I83" s="195"/>
      <c r="J83" s="195"/>
      <c r="K83" s="195"/>
      <c r="L83" s="195"/>
      <c r="M83" s="195"/>
      <c r="N83" s="195"/>
      <c r="O83" s="195"/>
      <c r="P83" s="113" t="s">
        <v>12697</v>
      </c>
      <c r="Q83" s="196" t="s">
        <v>12698</v>
      </c>
      <c r="R83" s="196"/>
      <c r="S83" s="192"/>
      <c r="T83" s="192"/>
      <c r="U83" s="192"/>
      <c r="V83" s="192"/>
      <c r="W83" s="192"/>
      <c r="X83" s="193"/>
      <c r="Y83" s="108"/>
      <c r="AW83" s="90" t="s">
        <v>38</v>
      </c>
      <c r="AX83" s="90">
        <f t="shared" si="3"/>
        <v>1</v>
      </c>
      <c r="AY83" s="90" t="s">
        <v>236</v>
      </c>
      <c r="AZ83" s="90" t="s">
        <v>231</v>
      </c>
      <c r="BA83" s="90">
        <f>IF(AND($BC$83=1,$BB$83=1),1,0)</f>
        <v>1</v>
      </c>
      <c r="BB83" s="90">
        <f>IF(OR($S$22="Step 3",$S$22="Step 2",$S$22="Step 1"),1,0)</f>
        <v>1</v>
      </c>
      <c r="BC83" s="90">
        <v>1</v>
      </c>
      <c r="BD83" s="90">
        <v>1</v>
      </c>
      <c r="BE83" s="90">
        <v>1</v>
      </c>
      <c r="BL83" s="90" t="s">
        <v>12707</v>
      </c>
      <c r="CB83" s="90">
        <f>IF($S$83&lt;&gt;"",1,0)</f>
        <v>0</v>
      </c>
      <c r="CD83" s="90">
        <f>IF($Y$83="Inaccurate – Incorrect",1,0)</f>
        <v>0</v>
      </c>
      <c r="DA83" s="90" t="s">
        <v>203</v>
      </c>
      <c r="DB83" s="90" t="s">
        <v>233</v>
      </c>
    </row>
    <row r="84" spans="4:106" ht="25.25" customHeight="1" x14ac:dyDescent="0.2">
      <c r="D84" s="112" t="s">
        <v>238</v>
      </c>
      <c r="E84" s="189" t="s">
        <v>239</v>
      </c>
      <c r="F84" s="190"/>
      <c r="G84" s="190"/>
      <c r="H84" s="190"/>
      <c r="I84" s="190"/>
      <c r="J84" s="190"/>
      <c r="K84" s="190"/>
      <c r="L84" s="190"/>
      <c r="M84" s="190"/>
      <c r="N84" s="190"/>
      <c r="O84" s="190"/>
      <c r="P84" s="116" t="s">
        <v>12697</v>
      </c>
      <c r="Q84" s="191" t="s">
        <v>12698</v>
      </c>
      <c r="R84" s="191"/>
      <c r="S84" s="192"/>
      <c r="T84" s="192"/>
      <c r="U84" s="192"/>
      <c r="V84" s="192"/>
      <c r="W84" s="192"/>
      <c r="X84" s="193"/>
      <c r="Y84" s="108"/>
      <c r="AW84" s="90" t="s">
        <v>38</v>
      </c>
      <c r="AX84" s="90">
        <f t="shared" si="3"/>
        <v>1</v>
      </c>
      <c r="AY84" s="90" t="s">
        <v>236</v>
      </c>
      <c r="AZ84" s="90" t="s">
        <v>237</v>
      </c>
      <c r="BA84" s="90">
        <f>IF(AND($BC$84=1,$BB$84=1),1,0)</f>
        <v>0</v>
      </c>
      <c r="BB84" s="90">
        <f>IF(OR($S$22="Step 3",$S$22="Step 2"),1,0)</f>
        <v>0</v>
      </c>
      <c r="BC84" s="90">
        <v>1</v>
      </c>
      <c r="BD84" s="90">
        <v>1</v>
      </c>
      <c r="BE84" s="90">
        <v>1</v>
      </c>
      <c r="BL84" s="90">
        <v>85</v>
      </c>
      <c r="CB84" s="90">
        <f>IF($S$84&lt;&gt;"",1,0)</f>
        <v>0</v>
      </c>
      <c r="CD84" s="90">
        <f>IF($Y$84="Inaccurate – Incorrect",1,0)</f>
        <v>0</v>
      </c>
      <c r="DA84" s="90" t="s">
        <v>203</v>
      </c>
      <c r="DB84" s="90" t="s">
        <v>233</v>
      </c>
    </row>
    <row r="85" spans="4:106" ht="75.5" customHeight="1" x14ac:dyDescent="0.2">
      <c r="D85" s="112" t="s">
        <v>244</v>
      </c>
      <c r="E85" s="189" t="s">
        <v>245</v>
      </c>
      <c r="F85" s="190"/>
      <c r="G85" s="190"/>
      <c r="H85" s="190"/>
      <c r="I85" s="190"/>
      <c r="J85" s="190"/>
      <c r="K85" s="190"/>
      <c r="L85" s="190"/>
      <c r="M85" s="190"/>
      <c r="N85" s="190"/>
      <c r="O85" s="190"/>
      <c r="P85" s="115"/>
      <c r="Q85" s="191" t="s">
        <v>12699</v>
      </c>
      <c r="R85" s="191"/>
      <c r="S85" s="197"/>
      <c r="T85" s="197"/>
      <c r="U85" s="197"/>
      <c r="V85" s="197"/>
      <c r="W85" s="197"/>
      <c r="X85" s="198"/>
      <c r="Y85" s="108"/>
      <c r="AW85" s="90" t="s">
        <v>38</v>
      </c>
      <c r="AX85" s="90">
        <f t="shared" si="3"/>
        <v>1</v>
      </c>
      <c r="AZ85" s="90" t="s">
        <v>243</v>
      </c>
      <c r="BA85" s="90">
        <f>IF(AND($BB$85=1,$BC$85=1),1,0)</f>
        <v>0</v>
      </c>
      <c r="BB85" s="90">
        <f>IF(OR($S$22="Step 3",$S$22="Step 2"),1,0)</f>
        <v>0</v>
      </c>
      <c r="BC85" s="90">
        <f>IF(AND(AND(OR($S$84="Yes",$AB$84="Yes"),$AX$84=1)),1,0)</f>
        <v>0</v>
      </c>
      <c r="BD85" s="90">
        <f>IF(AND(AND(OR($AB$84="Yes"),$AX$84=1)),1,0)</f>
        <v>0</v>
      </c>
      <c r="BE85" s="90">
        <f>IF(AND(AND(OR($S$84="Yes"),$AX$84=1)),1,0)</f>
        <v>0</v>
      </c>
      <c r="CB85" s="90">
        <f>IF($S$85&lt;&gt;"",1,0)</f>
        <v>0</v>
      </c>
      <c r="CD85" s="90">
        <f>IF($Y$85="Inaccurate – Incorrect",1,0)</f>
        <v>0</v>
      </c>
      <c r="DA85" s="90" t="s">
        <v>203</v>
      </c>
      <c r="DB85" s="90" t="s">
        <v>233</v>
      </c>
    </row>
    <row r="86" spans="4:106" x14ac:dyDescent="0.2">
      <c r="D86" s="103"/>
      <c r="E86" s="117"/>
      <c r="F86" s="117"/>
      <c r="G86" s="117"/>
      <c r="H86" s="117"/>
      <c r="I86" s="117"/>
      <c r="J86" s="117"/>
      <c r="K86" s="117"/>
      <c r="L86" s="117"/>
      <c r="M86" s="117"/>
      <c r="N86" s="117"/>
      <c r="O86" s="117"/>
      <c r="P86" s="117"/>
      <c r="Q86" s="117"/>
      <c r="R86" s="117"/>
      <c r="S86" s="117"/>
      <c r="T86" s="117"/>
      <c r="U86" s="117"/>
      <c r="V86" s="117"/>
      <c r="W86" s="117"/>
      <c r="X86" s="117"/>
      <c r="Y86" s="105"/>
      <c r="AX86" s="90">
        <f t="shared" si="3"/>
        <v>0</v>
      </c>
      <c r="BA86" s="90">
        <f>IF(OR($S$22="Step 3",$S$22="Step 2",$S$22="Step 1"),1,0)</f>
        <v>1</v>
      </c>
    </row>
    <row r="87" spans="4:106" ht="21" x14ac:dyDescent="0.25">
      <c r="D87" s="103"/>
      <c r="E87" s="109" t="s">
        <v>251</v>
      </c>
      <c r="F87" s="110"/>
      <c r="G87" s="110"/>
      <c r="H87" s="110"/>
      <c r="I87" s="110"/>
      <c r="J87" s="110"/>
      <c r="K87" s="110"/>
      <c r="L87" s="110"/>
      <c r="M87" s="110"/>
      <c r="N87" s="110"/>
      <c r="O87" s="110"/>
      <c r="P87" s="110"/>
      <c r="Q87" s="110"/>
      <c r="R87" s="110"/>
      <c r="S87" s="110"/>
      <c r="T87" s="110"/>
      <c r="U87" s="110"/>
      <c r="V87" s="110"/>
      <c r="W87" s="110"/>
      <c r="X87" s="110"/>
      <c r="Y87" s="105"/>
      <c r="AX87" s="90">
        <f t="shared" si="3"/>
        <v>0</v>
      </c>
      <c r="BA87" s="90">
        <f>IF(OR($S$22="Step 3",$S$22="Step 2",$S$22="Step 1"),1,0)</f>
        <v>1</v>
      </c>
    </row>
    <row r="88" spans="4:106" ht="25.25" customHeight="1" x14ac:dyDescent="0.2">
      <c r="D88" s="112" t="s">
        <v>250</v>
      </c>
      <c r="E88" s="194" t="s">
        <v>252</v>
      </c>
      <c r="F88" s="195"/>
      <c r="G88" s="195"/>
      <c r="H88" s="195"/>
      <c r="I88" s="195"/>
      <c r="J88" s="195"/>
      <c r="K88" s="195"/>
      <c r="L88" s="195"/>
      <c r="M88" s="195"/>
      <c r="N88" s="195"/>
      <c r="O88" s="195"/>
      <c r="P88" s="113" t="s">
        <v>12697</v>
      </c>
      <c r="Q88" s="196" t="s">
        <v>12698</v>
      </c>
      <c r="R88" s="196"/>
      <c r="S88" s="197"/>
      <c r="T88" s="197"/>
      <c r="U88" s="197"/>
      <c r="V88" s="197"/>
      <c r="W88" s="197"/>
      <c r="X88" s="198"/>
      <c r="Y88" s="108"/>
      <c r="AW88" s="90" t="s">
        <v>38</v>
      </c>
      <c r="AX88" s="90">
        <f t="shared" si="3"/>
        <v>1</v>
      </c>
      <c r="AY88" s="90" t="s">
        <v>236</v>
      </c>
      <c r="AZ88" s="90" t="s">
        <v>249</v>
      </c>
      <c r="BA88" s="90">
        <f>IF(AND($BC$88=1,$BB$88=1),1,0)</f>
        <v>1</v>
      </c>
      <c r="BB88" s="90">
        <f>IF(OR($S$22="Step 3",$S$22="Step 2",$S$22="Step 1"),1,0)</f>
        <v>1</v>
      </c>
      <c r="BC88" s="90">
        <v>1</v>
      </c>
      <c r="BD88" s="90">
        <v>1</v>
      </c>
      <c r="BE88" s="90">
        <v>1</v>
      </c>
      <c r="BL88" s="90" t="s">
        <v>12708</v>
      </c>
      <c r="CB88" s="90">
        <f>IF($S$88&lt;&gt;"",1,0)</f>
        <v>0</v>
      </c>
      <c r="CD88" s="90">
        <f>IF($Y$88="Inaccurate – Incorrect",1,0)</f>
        <v>0</v>
      </c>
      <c r="DA88" s="90" t="s">
        <v>203</v>
      </c>
      <c r="DB88" s="90" t="s">
        <v>251</v>
      </c>
    </row>
    <row r="89" spans="4:106" x14ac:dyDescent="0.2">
      <c r="D89" s="103"/>
      <c r="E89" s="117"/>
      <c r="F89" s="117"/>
      <c r="G89" s="117"/>
      <c r="H89" s="117"/>
      <c r="I89" s="117"/>
      <c r="J89" s="117"/>
      <c r="K89" s="117"/>
      <c r="L89" s="117"/>
      <c r="M89" s="117"/>
      <c r="N89" s="117"/>
      <c r="O89" s="117"/>
      <c r="P89" s="117"/>
      <c r="Q89" s="117"/>
      <c r="R89" s="117"/>
      <c r="S89" s="117"/>
      <c r="T89" s="117"/>
      <c r="U89" s="117"/>
      <c r="V89" s="117"/>
      <c r="W89" s="117"/>
      <c r="X89" s="117"/>
      <c r="Y89" s="105"/>
      <c r="AX89" s="90">
        <f t="shared" si="3"/>
        <v>0</v>
      </c>
      <c r="BA89" s="90">
        <f>IF(OR($S$22="Step 3",$S$22="Step 2",$S$22="Step 1"),1,0)</f>
        <v>1</v>
      </c>
    </row>
    <row r="90" spans="4:106" ht="21" x14ac:dyDescent="0.25">
      <c r="D90" s="103"/>
      <c r="E90" s="109" t="s">
        <v>256</v>
      </c>
      <c r="F90" s="110"/>
      <c r="G90" s="110"/>
      <c r="H90" s="110"/>
      <c r="I90" s="110"/>
      <c r="J90" s="110"/>
      <c r="K90" s="110"/>
      <c r="L90" s="110"/>
      <c r="M90" s="110"/>
      <c r="N90" s="110"/>
      <c r="O90" s="110"/>
      <c r="P90" s="110"/>
      <c r="Q90" s="110"/>
      <c r="R90" s="110"/>
      <c r="S90" s="110"/>
      <c r="T90" s="110"/>
      <c r="U90" s="110"/>
      <c r="V90" s="110"/>
      <c r="W90" s="110"/>
      <c r="X90" s="110"/>
      <c r="Y90" s="105"/>
      <c r="AX90" s="90">
        <f t="shared" si="3"/>
        <v>0</v>
      </c>
      <c r="BA90" s="90">
        <f>IF(OR($S$22="Step 3",$S$22="Step 2",$S$22="Step 1"),1,0)</f>
        <v>1</v>
      </c>
    </row>
    <row r="91" spans="4:106" ht="25.25" customHeight="1" x14ac:dyDescent="0.2">
      <c r="D91" s="112" t="s">
        <v>255</v>
      </c>
      <c r="E91" s="194" t="s">
        <v>257</v>
      </c>
      <c r="F91" s="195"/>
      <c r="G91" s="195"/>
      <c r="H91" s="195"/>
      <c r="I91" s="195"/>
      <c r="J91" s="195"/>
      <c r="K91" s="195"/>
      <c r="L91" s="195"/>
      <c r="M91" s="195"/>
      <c r="N91" s="195"/>
      <c r="O91" s="195"/>
      <c r="P91" s="113" t="s">
        <v>12697</v>
      </c>
      <c r="Q91" s="196" t="s">
        <v>12698</v>
      </c>
      <c r="R91" s="196"/>
      <c r="S91" s="197"/>
      <c r="T91" s="197"/>
      <c r="U91" s="197"/>
      <c r="V91" s="197"/>
      <c r="W91" s="197"/>
      <c r="X91" s="198"/>
      <c r="Y91" s="108"/>
      <c r="AW91" s="90" t="s">
        <v>38</v>
      </c>
      <c r="AX91" s="90">
        <f t="shared" si="3"/>
        <v>1</v>
      </c>
      <c r="AY91" s="90" t="s">
        <v>236</v>
      </c>
      <c r="AZ91" s="90" t="s">
        <v>254</v>
      </c>
      <c r="BA91" s="90">
        <f>IF(AND($BC$91=1,$BB$91=1),1,0)</f>
        <v>1</v>
      </c>
      <c r="BB91" s="90">
        <f>IF(OR($S$22="Step 3",$S$22="Step 2",$S$22="Step 1"),1,0)</f>
        <v>1</v>
      </c>
      <c r="BC91" s="90">
        <v>1</v>
      </c>
      <c r="BD91" s="90">
        <v>1</v>
      </c>
      <c r="BE91" s="90">
        <v>1</v>
      </c>
      <c r="BL91" s="90" t="s">
        <v>12709</v>
      </c>
      <c r="CB91" s="90">
        <f>IF($S$91&lt;&gt;"",1,0)</f>
        <v>0</v>
      </c>
      <c r="CD91" s="90">
        <f>IF($Y$91="Inaccurate – Incorrect",1,0)</f>
        <v>0</v>
      </c>
      <c r="DA91" s="90" t="s">
        <v>203</v>
      </c>
      <c r="DB91" s="90" t="s">
        <v>256</v>
      </c>
    </row>
    <row r="92" spans="4:106" x14ac:dyDescent="0.2">
      <c r="D92" s="103"/>
      <c r="E92" s="117"/>
      <c r="F92" s="117"/>
      <c r="G92" s="117"/>
      <c r="H92" s="117"/>
      <c r="I92" s="117"/>
      <c r="J92" s="117"/>
      <c r="K92" s="117"/>
      <c r="L92" s="117"/>
      <c r="M92" s="117"/>
      <c r="N92" s="117"/>
      <c r="O92" s="117"/>
      <c r="P92" s="117"/>
      <c r="Q92" s="117"/>
      <c r="R92" s="117"/>
      <c r="S92" s="117"/>
      <c r="T92" s="117"/>
      <c r="U92" s="117"/>
      <c r="V92" s="117"/>
      <c r="W92" s="117"/>
      <c r="X92" s="117"/>
      <c r="Y92" s="105"/>
      <c r="AX92" s="90">
        <f t="shared" si="3"/>
        <v>0</v>
      </c>
      <c r="BA92" s="90">
        <f>IF(OR($S$22="Step 3",$S$22="Step 2",$S$22="Step 1"),1,0)</f>
        <v>1</v>
      </c>
    </row>
    <row r="93" spans="4:106" ht="21" x14ac:dyDescent="0.25">
      <c r="D93" s="103"/>
      <c r="E93" s="109" t="s">
        <v>261</v>
      </c>
      <c r="F93" s="110"/>
      <c r="G93" s="110"/>
      <c r="H93" s="110"/>
      <c r="I93" s="110"/>
      <c r="J93" s="110"/>
      <c r="K93" s="110"/>
      <c r="L93" s="110"/>
      <c r="M93" s="110"/>
      <c r="N93" s="110"/>
      <c r="O93" s="110"/>
      <c r="P93" s="110"/>
      <c r="Q93" s="110"/>
      <c r="R93" s="110"/>
      <c r="S93" s="110"/>
      <c r="T93" s="110"/>
      <c r="U93" s="110"/>
      <c r="V93" s="110"/>
      <c r="W93" s="110"/>
      <c r="X93" s="110"/>
      <c r="Y93" s="105"/>
      <c r="AX93" s="90">
        <f t="shared" si="3"/>
        <v>0</v>
      </c>
      <c r="BA93" s="90">
        <f>IF(OR($S$22="Step 3",$S$22="Step 2",$S$22="Step 1"),1,0)</f>
        <v>1</v>
      </c>
    </row>
    <row r="94" spans="4:106" ht="25.25" customHeight="1" x14ac:dyDescent="0.2">
      <c r="D94" s="112" t="s">
        <v>260</v>
      </c>
      <c r="E94" s="194" t="s">
        <v>262</v>
      </c>
      <c r="F94" s="195"/>
      <c r="G94" s="195"/>
      <c r="H94" s="195"/>
      <c r="I94" s="195"/>
      <c r="J94" s="195"/>
      <c r="K94" s="195"/>
      <c r="L94" s="195"/>
      <c r="M94" s="195"/>
      <c r="N94" s="195"/>
      <c r="O94" s="195"/>
      <c r="P94" s="113" t="s">
        <v>12697</v>
      </c>
      <c r="Q94" s="196" t="s">
        <v>12699</v>
      </c>
      <c r="R94" s="196"/>
      <c r="S94" s="197"/>
      <c r="T94" s="197"/>
      <c r="U94" s="197"/>
      <c r="V94" s="197"/>
      <c r="W94" s="197"/>
      <c r="X94" s="198"/>
      <c r="Y94" s="108"/>
      <c r="AW94" s="90" t="s">
        <v>38</v>
      </c>
      <c r="AX94" s="90">
        <f t="shared" si="3"/>
        <v>1</v>
      </c>
      <c r="AZ94" s="90" t="s">
        <v>259</v>
      </c>
      <c r="BA94" s="90">
        <f>IF(AND($BC$94=1,$BB$94=1),1,0)</f>
        <v>1</v>
      </c>
      <c r="BB94" s="90">
        <f>IF(OR($S$22="Step 3",$S$22="Step 2",$S$22="Step 1"),1,0)</f>
        <v>1</v>
      </c>
      <c r="BC94" s="90">
        <v>1</v>
      </c>
      <c r="BD94" s="90">
        <v>1</v>
      </c>
      <c r="BE94" s="90">
        <v>1</v>
      </c>
      <c r="CB94" s="90">
        <f>IF($S$94&lt;&gt;"",1,0)</f>
        <v>0</v>
      </c>
      <c r="CD94" s="90">
        <f>IF($Y$94="Inaccurate – Incorrect",1,0)</f>
        <v>0</v>
      </c>
      <c r="DA94" s="90" t="s">
        <v>203</v>
      </c>
      <c r="DB94" s="90" t="s">
        <v>261</v>
      </c>
    </row>
    <row r="95" spans="4:106" x14ac:dyDescent="0.2">
      <c r="D95" s="103"/>
      <c r="E95" s="117"/>
      <c r="F95" s="117"/>
      <c r="G95" s="117"/>
      <c r="H95" s="117"/>
      <c r="I95" s="117"/>
      <c r="J95" s="117"/>
      <c r="K95" s="117"/>
      <c r="L95" s="117"/>
      <c r="M95" s="117"/>
      <c r="N95" s="117"/>
      <c r="O95" s="117"/>
      <c r="P95" s="117"/>
      <c r="Q95" s="117"/>
      <c r="R95" s="117"/>
      <c r="S95" s="117"/>
      <c r="T95" s="117"/>
      <c r="U95" s="117"/>
      <c r="V95" s="117"/>
      <c r="W95" s="117"/>
      <c r="X95" s="117"/>
      <c r="Y95" s="105"/>
      <c r="AX95" s="90">
        <f t="shared" si="3"/>
        <v>0</v>
      </c>
      <c r="BA95" s="90">
        <f>IF(OR($S$22="Step 3",$S$22="Step 2",$S$22="Step 1"),1,0)</f>
        <v>1</v>
      </c>
    </row>
    <row r="96" spans="4:106" ht="21" x14ac:dyDescent="0.25">
      <c r="D96" s="103"/>
      <c r="E96" s="109" t="s">
        <v>266</v>
      </c>
      <c r="F96" s="110"/>
      <c r="G96" s="110"/>
      <c r="H96" s="110"/>
      <c r="I96" s="110"/>
      <c r="J96" s="110"/>
      <c r="K96" s="110"/>
      <c r="L96" s="110"/>
      <c r="M96" s="110"/>
      <c r="N96" s="110"/>
      <c r="O96" s="110"/>
      <c r="P96" s="110"/>
      <c r="Q96" s="110"/>
      <c r="R96" s="110"/>
      <c r="S96" s="110"/>
      <c r="T96" s="110"/>
      <c r="U96" s="110"/>
      <c r="V96" s="110"/>
      <c r="W96" s="110"/>
      <c r="X96" s="110"/>
      <c r="Y96" s="105"/>
      <c r="AX96" s="90">
        <f t="shared" si="3"/>
        <v>0</v>
      </c>
      <c r="BA96" s="90">
        <f>IF(OR($S$22="Step 3",$S$22="Step 2",$S$22="Step 1"),1,0)</f>
        <v>1</v>
      </c>
    </row>
    <row r="97" spans="4:106" ht="25.25" customHeight="1" x14ac:dyDescent="0.2">
      <c r="D97" s="112" t="s">
        <v>265</v>
      </c>
      <c r="E97" s="194" t="s">
        <v>9382</v>
      </c>
      <c r="F97" s="195"/>
      <c r="G97" s="195"/>
      <c r="H97" s="195"/>
      <c r="I97" s="195"/>
      <c r="J97" s="195"/>
      <c r="K97" s="195"/>
      <c r="L97" s="195"/>
      <c r="M97" s="195"/>
      <c r="N97" s="195"/>
      <c r="O97" s="195"/>
      <c r="P97" s="113" t="s">
        <v>12697</v>
      </c>
      <c r="Q97" s="196" t="s">
        <v>12701</v>
      </c>
      <c r="R97" s="196"/>
      <c r="S97" s="197"/>
      <c r="T97" s="197"/>
      <c r="U97" s="197"/>
      <c r="V97" s="197"/>
      <c r="W97" s="197"/>
      <c r="X97" s="198"/>
      <c r="Y97" s="108"/>
      <c r="AW97" s="90" t="s">
        <v>38</v>
      </c>
      <c r="AX97" s="90">
        <f t="shared" si="3"/>
        <v>1</v>
      </c>
      <c r="AZ97" s="90" t="s">
        <v>264</v>
      </c>
      <c r="BA97" s="90">
        <f>IF(AND($BC$97=1,$BB$97=1),1,0)</f>
        <v>1</v>
      </c>
      <c r="BB97" s="90">
        <f>IF(OR($S$22="Step 3",$S$22="Step 2",$S$22="Step 1"),1,0)</f>
        <v>1</v>
      </c>
      <c r="BC97" s="90">
        <v>1</v>
      </c>
      <c r="BD97" s="90">
        <v>1</v>
      </c>
      <c r="BE97" s="90">
        <v>1</v>
      </c>
      <c r="CB97" s="90">
        <f>IF($S$97&lt;&gt;"",1,0)</f>
        <v>0</v>
      </c>
      <c r="CD97" s="90">
        <f>IF($Y$97="Inaccurate – Incorrect",1,0)</f>
        <v>0</v>
      </c>
      <c r="DA97" s="90" t="s">
        <v>203</v>
      </c>
      <c r="DB97" s="90" t="s">
        <v>266</v>
      </c>
    </row>
    <row r="98" spans="4:106" x14ac:dyDescent="0.2">
      <c r="D98" s="103"/>
      <c r="E98" s="117"/>
      <c r="F98" s="117"/>
      <c r="G98" s="117"/>
      <c r="H98" s="117"/>
      <c r="I98" s="117"/>
      <c r="J98" s="117"/>
      <c r="K98" s="117"/>
      <c r="L98" s="117"/>
      <c r="M98" s="117"/>
      <c r="N98" s="117"/>
      <c r="O98" s="117"/>
      <c r="P98" s="117"/>
      <c r="Q98" s="117"/>
      <c r="R98" s="117"/>
      <c r="S98" s="117"/>
      <c r="T98" s="117"/>
      <c r="U98" s="117"/>
      <c r="V98" s="117"/>
      <c r="W98" s="117"/>
      <c r="X98" s="117"/>
      <c r="Y98" s="105"/>
      <c r="AX98" s="90">
        <f t="shared" si="3"/>
        <v>0</v>
      </c>
      <c r="BA98" s="90">
        <f>IF(OR($S$22="Step 3",$S$22="Step 2",$S$22="Step 1"),1,0)</f>
        <v>1</v>
      </c>
    </row>
    <row r="99" spans="4:106" ht="21" x14ac:dyDescent="0.25">
      <c r="D99" s="103"/>
      <c r="E99" s="109" t="s">
        <v>271</v>
      </c>
      <c r="F99" s="110"/>
      <c r="G99" s="110"/>
      <c r="H99" s="110"/>
      <c r="I99" s="110"/>
      <c r="J99" s="110"/>
      <c r="K99" s="110"/>
      <c r="L99" s="110"/>
      <c r="M99" s="110"/>
      <c r="N99" s="110"/>
      <c r="O99" s="110"/>
      <c r="P99" s="110"/>
      <c r="Q99" s="110"/>
      <c r="R99" s="110"/>
      <c r="S99" s="110"/>
      <c r="T99" s="110"/>
      <c r="U99" s="110"/>
      <c r="V99" s="110"/>
      <c r="W99" s="110"/>
      <c r="X99" s="110"/>
      <c r="Y99" s="105"/>
      <c r="AX99" s="90">
        <f t="shared" si="3"/>
        <v>0</v>
      </c>
      <c r="BA99" s="90">
        <f>IF(OR($S$22="Step 3",$S$22="Step 2",$S$22="Step 1"),1,0)</f>
        <v>1</v>
      </c>
    </row>
    <row r="100" spans="4:106" ht="25.25" customHeight="1" x14ac:dyDescent="0.2">
      <c r="D100" s="112" t="s">
        <v>270</v>
      </c>
      <c r="E100" s="194" t="s">
        <v>272</v>
      </c>
      <c r="F100" s="195"/>
      <c r="G100" s="195"/>
      <c r="H100" s="195"/>
      <c r="I100" s="195"/>
      <c r="J100" s="195"/>
      <c r="K100" s="195"/>
      <c r="L100" s="195"/>
      <c r="M100" s="195"/>
      <c r="N100" s="195"/>
      <c r="O100" s="195"/>
      <c r="P100" s="111"/>
      <c r="Q100" s="196" t="s">
        <v>12699</v>
      </c>
      <c r="R100" s="196"/>
      <c r="S100" s="197"/>
      <c r="T100" s="197"/>
      <c r="U100" s="197"/>
      <c r="V100" s="197"/>
      <c r="W100" s="197"/>
      <c r="X100" s="198"/>
      <c r="Y100" s="108"/>
      <c r="AW100" s="90" t="s">
        <v>38</v>
      </c>
      <c r="AX100" s="90">
        <f t="shared" si="3"/>
        <v>1</v>
      </c>
      <c r="AZ100" s="90" t="s">
        <v>269</v>
      </c>
      <c r="BA100" s="90">
        <f>IF(AND($BC$100=1,$BB$100=1),1,0)</f>
        <v>1</v>
      </c>
      <c r="BB100" s="90">
        <f>IF(OR($S$22="Step 3",$S$22="Step 2",$S$22="Step 1"),1,0)</f>
        <v>1</v>
      </c>
      <c r="BC100" s="90">
        <v>1</v>
      </c>
      <c r="BD100" s="90">
        <v>1</v>
      </c>
      <c r="BE100" s="90">
        <v>1</v>
      </c>
      <c r="CB100" s="90">
        <f>IF($S$100&lt;&gt;"",1,0)</f>
        <v>0</v>
      </c>
      <c r="CD100" s="90">
        <f>IF($Y$100="Inaccurate – Incorrect",1,0)</f>
        <v>0</v>
      </c>
      <c r="DA100" s="90" t="s">
        <v>203</v>
      </c>
      <c r="DB100" s="90" t="s">
        <v>271</v>
      </c>
    </row>
    <row r="101" spans="4:106" x14ac:dyDescent="0.2">
      <c r="D101" s="103"/>
      <c r="E101" s="117"/>
      <c r="F101" s="117"/>
      <c r="G101" s="117"/>
      <c r="H101" s="117"/>
      <c r="I101" s="117"/>
      <c r="J101" s="117"/>
      <c r="K101" s="117"/>
      <c r="L101" s="117"/>
      <c r="M101" s="117"/>
      <c r="N101" s="117"/>
      <c r="O101" s="117"/>
      <c r="P101" s="117"/>
      <c r="Q101" s="117"/>
      <c r="R101" s="117"/>
      <c r="S101" s="117"/>
      <c r="T101" s="117"/>
      <c r="U101" s="117"/>
      <c r="V101" s="117"/>
      <c r="W101" s="117"/>
      <c r="X101" s="117"/>
      <c r="Y101" s="105"/>
      <c r="AX101" s="90">
        <f t="shared" si="3"/>
        <v>0</v>
      </c>
      <c r="BA101" s="90">
        <f>IF(OR($S$22="Step 3",$S$22="Step 2",$S$22="Step 1"),1,0)</f>
        <v>1</v>
      </c>
    </row>
    <row r="102" spans="4:106" ht="21" x14ac:dyDescent="0.25">
      <c r="D102" s="103"/>
      <c r="E102" s="109" t="s">
        <v>275</v>
      </c>
      <c r="F102" s="110"/>
      <c r="G102" s="110"/>
      <c r="H102" s="110"/>
      <c r="I102" s="110"/>
      <c r="J102" s="110"/>
      <c r="K102" s="110"/>
      <c r="L102" s="110"/>
      <c r="M102" s="110"/>
      <c r="N102" s="110"/>
      <c r="O102" s="110"/>
      <c r="P102" s="110"/>
      <c r="Q102" s="110"/>
      <c r="R102" s="110"/>
      <c r="S102" s="110"/>
      <c r="T102" s="110"/>
      <c r="U102" s="110"/>
      <c r="V102" s="110"/>
      <c r="W102" s="110"/>
      <c r="X102" s="110"/>
      <c r="Y102" s="105"/>
      <c r="AX102" s="90">
        <f t="shared" si="3"/>
        <v>0</v>
      </c>
      <c r="BA102" s="90">
        <f>IF(OR($S$22="Step 3",$S$22="Step 2",$S$22="Step 1"),1,0)</f>
        <v>1</v>
      </c>
    </row>
    <row r="103" spans="4:106" ht="25.25" customHeight="1" x14ac:dyDescent="0.2">
      <c r="D103" s="112" t="s">
        <v>274</v>
      </c>
      <c r="E103" s="194" t="s">
        <v>276</v>
      </c>
      <c r="F103" s="195"/>
      <c r="G103" s="195"/>
      <c r="H103" s="195"/>
      <c r="I103" s="195"/>
      <c r="J103" s="195"/>
      <c r="K103" s="195"/>
      <c r="L103" s="195"/>
      <c r="M103" s="195"/>
      <c r="N103" s="195"/>
      <c r="O103" s="195"/>
      <c r="P103" s="111"/>
      <c r="Q103" s="196" t="s">
        <v>12698</v>
      </c>
      <c r="R103" s="196"/>
      <c r="S103" s="192"/>
      <c r="T103" s="192"/>
      <c r="U103" s="192"/>
      <c r="V103" s="192"/>
      <c r="W103" s="192"/>
      <c r="X103" s="193"/>
      <c r="Y103" s="108"/>
      <c r="AW103" s="90" t="s">
        <v>38</v>
      </c>
      <c r="AX103" s="90">
        <f t="shared" si="3"/>
        <v>1</v>
      </c>
      <c r="AY103" s="90" t="s">
        <v>236</v>
      </c>
      <c r="AZ103" s="90" t="s">
        <v>273</v>
      </c>
      <c r="BA103" s="90">
        <f>IF(AND($BC$103=1,$BB$103=1),1,0)</f>
        <v>1</v>
      </c>
      <c r="BB103" s="90">
        <f>IF(OR($S$22="Step 3",$S$22="Step 2",$S$22="Step 1"),1,0)</f>
        <v>1</v>
      </c>
      <c r="BC103" s="90">
        <v>1</v>
      </c>
      <c r="BD103" s="90">
        <v>1</v>
      </c>
      <c r="BE103" s="90">
        <v>1</v>
      </c>
      <c r="CB103" s="90">
        <f>IF($S$103&lt;&gt;"",1,0)</f>
        <v>0</v>
      </c>
      <c r="CD103" s="90">
        <f>IF($Y$103="Inaccurate – Incorrect",1,0)</f>
        <v>0</v>
      </c>
      <c r="DA103" s="90" t="s">
        <v>203</v>
      </c>
      <c r="DB103" s="90" t="s">
        <v>275</v>
      </c>
    </row>
    <row r="104" spans="4:106" ht="25.25" customHeight="1" x14ac:dyDescent="0.2">
      <c r="D104" s="112" t="s">
        <v>278</v>
      </c>
      <c r="E104" s="189" t="s">
        <v>279</v>
      </c>
      <c r="F104" s="190"/>
      <c r="G104" s="190"/>
      <c r="H104" s="190"/>
      <c r="I104" s="190"/>
      <c r="J104" s="190"/>
      <c r="K104" s="190"/>
      <c r="L104" s="190"/>
      <c r="M104" s="190"/>
      <c r="N104" s="190"/>
      <c r="O104" s="190"/>
      <c r="P104" s="116" t="s">
        <v>12697</v>
      </c>
      <c r="Q104" s="191" t="s">
        <v>12698</v>
      </c>
      <c r="R104" s="191"/>
      <c r="S104" s="197"/>
      <c r="T104" s="197"/>
      <c r="U104" s="197"/>
      <c r="V104" s="197"/>
      <c r="W104" s="197"/>
      <c r="X104" s="198"/>
      <c r="Y104" s="108"/>
      <c r="AW104" s="90" t="s">
        <v>38</v>
      </c>
      <c r="AX104" s="90">
        <f t="shared" si="3"/>
        <v>1</v>
      </c>
      <c r="AY104" s="90" t="s">
        <v>236</v>
      </c>
      <c r="AZ104" s="90" t="s">
        <v>277</v>
      </c>
      <c r="BA104" s="90">
        <f>IF(AND($BC$104=1,$BB$104=1),1,0)</f>
        <v>1</v>
      </c>
      <c r="BB104" s="90">
        <f>IF(OR($S$22="Step 3",$S$22="Step 2",$S$22="Step 1"),1,0)</f>
        <v>1</v>
      </c>
      <c r="BC104" s="90">
        <v>1</v>
      </c>
      <c r="BD104" s="90">
        <v>1</v>
      </c>
      <c r="BE104" s="90">
        <v>1</v>
      </c>
      <c r="CB104" s="90">
        <f>IF($S$104&lt;&gt;"",1,0)</f>
        <v>0</v>
      </c>
      <c r="CD104" s="90">
        <f>IF($Y$104="Inaccurate – Incorrect",1,0)</f>
        <v>0</v>
      </c>
      <c r="DA104" s="90" t="s">
        <v>203</v>
      </c>
      <c r="DB104" s="90" t="s">
        <v>275</v>
      </c>
    </row>
    <row r="105" spans="4:106" x14ac:dyDescent="0.2">
      <c r="D105" s="103"/>
      <c r="E105" s="117"/>
      <c r="F105" s="117"/>
      <c r="G105" s="117"/>
      <c r="H105" s="117"/>
      <c r="I105" s="117"/>
      <c r="J105" s="117"/>
      <c r="K105" s="117"/>
      <c r="L105" s="117"/>
      <c r="M105" s="117"/>
      <c r="N105" s="117"/>
      <c r="O105" s="117"/>
      <c r="P105" s="117"/>
      <c r="Q105" s="117"/>
      <c r="R105" s="117"/>
      <c r="S105" s="117"/>
      <c r="T105" s="117"/>
      <c r="U105" s="117"/>
      <c r="V105" s="117"/>
      <c r="W105" s="117"/>
      <c r="X105" s="117"/>
      <c r="Y105" s="105"/>
      <c r="AX105" s="90">
        <f t="shared" si="3"/>
        <v>0</v>
      </c>
      <c r="BA105" s="90">
        <f>IF(OR($S$22="Step 3",$S$22="Step 2",$S$22="Step 1"),1,0)</f>
        <v>1</v>
      </c>
    </row>
    <row r="106" spans="4:106" ht="21" x14ac:dyDescent="0.25">
      <c r="D106" s="103"/>
      <c r="E106" s="109" t="s">
        <v>283</v>
      </c>
      <c r="F106" s="110"/>
      <c r="G106" s="110"/>
      <c r="H106" s="110"/>
      <c r="I106" s="110"/>
      <c r="J106" s="110"/>
      <c r="K106" s="110"/>
      <c r="L106" s="110"/>
      <c r="M106" s="110"/>
      <c r="N106" s="110"/>
      <c r="O106" s="110"/>
      <c r="P106" s="110"/>
      <c r="Q106" s="110"/>
      <c r="R106" s="110"/>
      <c r="S106" s="110"/>
      <c r="T106" s="110"/>
      <c r="U106" s="110"/>
      <c r="V106" s="110"/>
      <c r="W106" s="110"/>
      <c r="X106" s="110"/>
      <c r="Y106" s="105"/>
      <c r="AX106" s="90">
        <f t="shared" si="3"/>
        <v>0</v>
      </c>
      <c r="BA106" s="90">
        <f>IF(OR($S$22="Step 3",$S$22="Step 2",$S$22="Step 1"),1,0)</f>
        <v>1</v>
      </c>
    </row>
    <row r="107" spans="4:106" ht="25.25" customHeight="1" x14ac:dyDescent="0.2">
      <c r="D107" s="112" t="s">
        <v>282</v>
      </c>
      <c r="E107" s="194" t="s">
        <v>284</v>
      </c>
      <c r="F107" s="195"/>
      <c r="G107" s="195"/>
      <c r="H107" s="195"/>
      <c r="I107" s="195"/>
      <c r="J107" s="195"/>
      <c r="K107" s="195"/>
      <c r="L107" s="195"/>
      <c r="M107" s="195"/>
      <c r="N107" s="195"/>
      <c r="O107" s="195"/>
      <c r="P107" s="113" t="s">
        <v>12697</v>
      </c>
      <c r="Q107" s="196" t="s">
        <v>12698</v>
      </c>
      <c r="R107" s="196"/>
      <c r="S107" s="192"/>
      <c r="T107" s="192"/>
      <c r="U107" s="192"/>
      <c r="V107" s="192"/>
      <c r="W107" s="192"/>
      <c r="X107" s="193"/>
      <c r="Y107" s="108"/>
      <c r="AW107" s="90" t="s">
        <v>38</v>
      </c>
      <c r="AX107" s="90">
        <f t="shared" si="3"/>
        <v>1</v>
      </c>
      <c r="AY107" s="90" t="s">
        <v>236</v>
      </c>
      <c r="AZ107" s="90" t="s">
        <v>281</v>
      </c>
      <c r="BA107" s="90">
        <f>IF(AND($BC$107=1,$BB$107=1),1,0)</f>
        <v>1</v>
      </c>
      <c r="BB107" s="90">
        <f>IF(OR($S$22="Step 3",$S$22="Step 2",$S$22="Step 1"),1,0)</f>
        <v>1</v>
      </c>
      <c r="BC107" s="90">
        <v>1</v>
      </c>
      <c r="BD107" s="90">
        <v>1</v>
      </c>
      <c r="BE107" s="90">
        <v>1</v>
      </c>
      <c r="BL107" s="90" t="s">
        <v>12710</v>
      </c>
      <c r="CB107" s="90">
        <f>IF($S$107&lt;&gt;"",1,0)</f>
        <v>0</v>
      </c>
      <c r="CD107" s="90">
        <f>IF($Y$107="Inaccurate – Incorrect",1,0)</f>
        <v>0</v>
      </c>
      <c r="DA107" s="90" t="s">
        <v>203</v>
      </c>
      <c r="DB107" s="90" t="s">
        <v>283</v>
      </c>
    </row>
    <row r="108" spans="4:106" ht="25.25" customHeight="1" x14ac:dyDescent="0.2">
      <c r="D108" s="112" t="s">
        <v>287</v>
      </c>
      <c r="E108" s="189" t="s">
        <v>288</v>
      </c>
      <c r="F108" s="190"/>
      <c r="G108" s="190"/>
      <c r="H108" s="190"/>
      <c r="I108" s="190"/>
      <c r="J108" s="190"/>
      <c r="K108" s="190"/>
      <c r="L108" s="190"/>
      <c r="M108" s="190"/>
      <c r="N108" s="190"/>
      <c r="O108" s="190"/>
      <c r="P108" s="116" t="s">
        <v>12697</v>
      </c>
      <c r="Q108" s="191" t="s">
        <v>12698</v>
      </c>
      <c r="R108" s="191"/>
      <c r="S108" s="192"/>
      <c r="T108" s="192"/>
      <c r="U108" s="192"/>
      <c r="V108" s="192"/>
      <c r="W108" s="192"/>
      <c r="X108" s="193"/>
      <c r="Y108" s="108"/>
      <c r="AW108" s="90" t="s">
        <v>38</v>
      </c>
      <c r="AX108" s="90">
        <f t="shared" si="3"/>
        <v>1</v>
      </c>
      <c r="AY108" s="90" t="s">
        <v>207</v>
      </c>
      <c r="AZ108" s="90" t="s">
        <v>286</v>
      </c>
      <c r="BA108" s="90">
        <f>IF(AND($BB$108=1,$BC$108=1),1,0)</f>
        <v>0</v>
      </c>
      <c r="BB108" s="90">
        <f>IF(OR($S$22="Step 3",$S$22="Step 2",$S$22="Step 1"),1,0)</f>
        <v>1</v>
      </c>
      <c r="BC108" s="90">
        <f>IF(AND(AND(OR($S$107="Yes",$AB$107="Yes"),$AX$107=1)),1,0)</f>
        <v>0</v>
      </c>
      <c r="BD108" s="90">
        <f>IF(AND(AND(OR($AB$107="Yes"),$AX$107=1)),1,0)</f>
        <v>0</v>
      </c>
      <c r="BE108" s="90">
        <f>IF(AND(AND(OR($S$107="Yes"),$AX$107=1)),1,0)</f>
        <v>0</v>
      </c>
      <c r="CB108" s="90">
        <f>IF($S$108&lt;&gt;"",1,0)</f>
        <v>0</v>
      </c>
      <c r="CD108" s="90">
        <f>IF($Y$108="Inaccurate – Incorrect",1,0)</f>
        <v>0</v>
      </c>
      <c r="DA108" s="90" t="s">
        <v>203</v>
      </c>
      <c r="DB108" s="90" t="s">
        <v>283</v>
      </c>
    </row>
    <row r="109" spans="4:106" ht="25.25" customHeight="1" x14ac:dyDescent="0.2">
      <c r="D109" s="112" t="s">
        <v>293</v>
      </c>
      <c r="E109" s="189" t="s">
        <v>294</v>
      </c>
      <c r="F109" s="190"/>
      <c r="G109" s="190"/>
      <c r="H109" s="190"/>
      <c r="I109" s="190"/>
      <c r="J109" s="190"/>
      <c r="K109" s="190"/>
      <c r="L109" s="190"/>
      <c r="M109" s="190"/>
      <c r="N109" s="190"/>
      <c r="O109" s="190"/>
      <c r="P109" s="115"/>
      <c r="Q109" s="191" t="s">
        <v>12698</v>
      </c>
      <c r="R109" s="191"/>
      <c r="S109" s="197"/>
      <c r="T109" s="197"/>
      <c r="U109" s="197"/>
      <c r="V109" s="197"/>
      <c r="W109" s="197"/>
      <c r="X109" s="198"/>
      <c r="Y109" s="108"/>
      <c r="AW109" s="90" t="s">
        <v>38</v>
      </c>
      <c r="AX109" s="90">
        <f t="shared" si="3"/>
        <v>1</v>
      </c>
      <c r="AY109" s="90" t="s">
        <v>236</v>
      </c>
      <c r="AZ109" s="90" t="s">
        <v>292</v>
      </c>
      <c r="BA109" s="90">
        <f>IF(AND($BB$109=1,$BC$109=1),1,0)</f>
        <v>0</v>
      </c>
      <c r="BB109" s="90">
        <f>IF(OR($S$22="Step 3",$S$22="Step 2",$S$22="Step 1"),1,0)</f>
        <v>1</v>
      </c>
      <c r="BC109" s="90">
        <f>IF(AND(AND(OR($S$107="Yes",$AB$107="Yes"),$AX$107=1)),1,0)</f>
        <v>0</v>
      </c>
      <c r="BD109" s="90">
        <f>IF(AND(AND(OR($AB$107="Yes"),$AX$107=1)),1,0)</f>
        <v>0</v>
      </c>
      <c r="BE109" s="90">
        <f>IF(AND(AND(OR($S$107="Yes"),$AX$107=1)),1,0)</f>
        <v>0</v>
      </c>
      <c r="CB109" s="90">
        <f>IF($S$109&lt;&gt;"",1,0)</f>
        <v>0</v>
      </c>
      <c r="CD109" s="90">
        <f>IF($Y$109="Inaccurate – Incorrect",1,0)</f>
        <v>0</v>
      </c>
      <c r="DA109" s="90" t="s">
        <v>203</v>
      </c>
      <c r="DB109" s="90" t="s">
        <v>283</v>
      </c>
    </row>
    <row r="110" spans="4:106" x14ac:dyDescent="0.2">
      <c r="D110" s="103"/>
      <c r="E110" s="117"/>
      <c r="F110" s="117"/>
      <c r="G110" s="117"/>
      <c r="H110" s="117"/>
      <c r="I110" s="117"/>
      <c r="J110" s="117"/>
      <c r="K110" s="117"/>
      <c r="L110" s="117"/>
      <c r="M110" s="117"/>
      <c r="N110" s="117"/>
      <c r="O110" s="117"/>
      <c r="P110" s="117"/>
      <c r="Q110" s="117"/>
      <c r="R110" s="117"/>
      <c r="S110" s="117"/>
      <c r="T110" s="117"/>
      <c r="U110" s="117"/>
      <c r="V110" s="117"/>
      <c r="W110" s="117"/>
      <c r="X110" s="117"/>
      <c r="Y110" s="105"/>
      <c r="AX110" s="90">
        <f t="shared" si="3"/>
        <v>0</v>
      </c>
      <c r="BA110" s="90">
        <f>IF(OR($S$22="Step 3",$S$22="Step 2",$S$22="Step 1"),1,0)</f>
        <v>1</v>
      </c>
    </row>
    <row r="111" spans="4:106" ht="21" x14ac:dyDescent="0.25">
      <c r="D111" s="103"/>
      <c r="E111" s="109" t="s">
        <v>297</v>
      </c>
      <c r="F111" s="110"/>
      <c r="G111" s="110"/>
      <c r="H111" s="110"/>
      <c r="I111" s="110"/>
      <c r="J111" s="110"/>
      <c r="K111" s="110"/>
      <c r="L111" s="110"/>
      <c r="M111" s="110"/>
      <c r="N111" s="110"/>
      <c r="O111" s="110"/>
      <c r="P111" s="110"/>
      <c r="Q111" s="110"/>
      <c r="R111" s="110"/>
      <c r="S111" s="110"/>
      <c r="T111" s="110"/>
      <c r="U111" s="110"/>
      <c r="V111" s="110"/>
      <c r="W111" s="110"/>
      <c r="X111" s="110"/>
      <c r="Y111" s="105"/>
      <c r="AX111" s="90">
        <f t="shared" si="3"/>
        <v>0</v>
      </c>
      <c r="BA111" s="90">
        <f>IF(OR($S$22="Step 3",$S$22="Step 2",$S$22="Step 1"),1,0)</f>
        <v>1</v>
      </c>
    </row>
    <row r="112" spans="4:106" ht="25.25" customHeight="1" x14ac:dyDescent="0.2">
      <c r="D112" s="112" t="s">
        <v>296</v>
      </c>
      <c r="E112" s="194" t="s">
        <v>298</v>
      </c>
      <c r="F112" s="195"/>
      <c r="G112" s="195"/>
      <c r="H112" s="195"/>
      <c r="I112" s="195"/>
      <c r="J112" s="195"/>
      <c r="K112" s="195"/>
      <c r="L112" s="195"/>
      <c r="M112" s="195"/>
      <c r="N112" s="195"/>
      <c r="O112" s="195"/>
      <c r="P112" s="111"/>
      <c r="Q112" s="196" t="s">
        <v>12698</v>
      </c>
      <c r="R112" s="196"/>
      <c r="S112" s="197"/>
      <c r="T112" s="197"/>
      <c r="U112" s="197"/>
      <c r="V112" s="197"/>
      <c r="W112" s="197"/>
      <c r="X112" s="198"/>
      <c r="Y112" s="108"/>
      <c r="AW112" s="90" t="s">
        <v>38</v>
      </c>
      <c r="AX112" s="90">
        <f t="shared" si="3"/>
        <v>1</v>
      </c>
      <c r="AY112" s="90" t="s">
        <v>236</v>
      </c>
      <c r="AZ112" s="90" t="s">
        <v>295</v>
      </c>
      <c r="BA112" s="90">
        <f>IF(AND($BC$112=1,$BB$112=1),1,0)</f>
        <v>1</v>
      </c>
      <c r="BB112" s="90">
        <f>IF(OR($S$22="Step 3",$S$22="Step 2",$S$22="Step 1"),1,0)</f>
        <v>1</v>
      </c>
      <c r="BC112" s="90">
        <v>1</v>
      </c>
      <c r="BD112" s="90">
        <v>1</v>
      </c>
      <c r="BE112" s="90">
        <v>1</v>
      </c>
      <c r="CB112" s="90">
        <f>IF($S$112&lt;&gt;"",1,0)</f>
        <v>0</v>
      </c>
      <c r="CD112" s="90">
        <f>IF($Y$112="Inaccurate – Incorrect",1,0)</f>
        <v>0</v>
      </c>
      <c r="DA112" s="90" t="s">
        <v>203</v>
      </c>
      <c r="DB112" s="90" t="s">
        <v>297</v>
      </c>
    </row>
    <row r="113" spans="4:106" x14ac:dyDescent="0.2">
      <c r="D113" s="103"/>
      <c r="E113" s="117"/>
      <c r="F113" s="117"/>
      <c r="G113" s="117"/>
      <c r="H113" s="117"/>
      <c r="I113" s="117"/>
      <c r="J113" s="117"/>
      <c r="K113" s="117"/>
      <c r="L113" s="117"/>
      <c r="M113" s="117"/>
      <c r="N113" s="117"/>
      <c r="O113" s="117"/>
      <c r="P113" s="117"/>
      <c r="Q113" s="117"/>
      <c r="R113" s="117"/>
      <c r="S113" s="117"/>
      <c r="T113" s="117"/>
      <c r="U113" s="117"/>
      <c r="V113" s="117"/>
      <c r="W113" s="117"/>
      <c r="X113" s="117"/>
      <c r="Y113" s="105"/>
      <c r="AX113" s="90">
        <f t="shared" si="3"/>
        <v>0</v>
      </c>
      <c r="BA113" s="90">
        <f>IF(OR($S$22="Step 3",$S$22="Step 2",$S$22="Step 1"),1,0)</f>
        <v>1</v>
      </c>
    </row>
    <row r="114" spans="4:106" ht="21" x14ac:dyDescent="0.25">
      <c r="D114" s="103"/>
      <c r="E114" s="109" t="s">
        <v>301</v>
      </c>
      <c r="F114" s="110"/>
      <c r="G114" s="110"/>
      <c r="H114" s="110"/>
      <c r="I114" s="110"/>
      <c r="J114" s="110"/>
      <c r="K114" s="110"/>
      <c r="L114" s="110"/>
      <c r="M114" s="110"/>
      <c r="N114" s="110"/>
      <c r="O114" s="110"/>
      <c r="P114" s="110"/>
      <c r="Q114" s="110"/>
      <c r="R114" s="110"/>
      <c r="S114" s="110"/>
      <c r="T114" s="110"/>
      <c r="U114" s="110"/>
      <c r="V114" s="110"/>
      <c r="W114" s="110"/>
      <c r="X114" s="110"/>
      <c r="Y114" s="105"/>
      <c r="AX114" s="90">
        <f t="shared" si="3"/>
        <v>0</v>
      </c>
      <c r="BA114" s="90">
        <f>IF(OR($S$22="Step 3",$S$22="Step 2",$S$22="Step 1"),1,0)</f>
        <v>1</v>
      </c>
    </row>
    <row r="115" spans="4:106" ht="25.25" customHeight="1" x14ac:dyDescent="0.2">
      <c r="D115" s="112" t="s">
        <v>300</v>
      </c>
      <c r="E115" s="194" t="s">
        <v>302</v>
      </c>
      <c r="F115" s="195"/>
      <c r="G115" s="195"/>
      <c r="H115" s="195"/>
      <c r="I115" s="195"/>
      <c r="J115" s="195"/>
      <c r="K115" s="195"/>
      <c r="L115" s="195"/>
      <c r="M115" s="195"/>
      <c r="N115" s="195"/>
      <c r="O115" s="195"/>
      <c r="P115" s="111"/>
      <c r="Q115" s="196" t="s">
        <v>12698</v>
      </c>
      <c r="R115" s="196"/>
      <c r="S115" s="192"/>
      <c r="T115" s="192"/>
      <c r="U115" s="192"/>
      <c r="V115" s="192"/>
      <c r="W115" s="192"/>
      <c r="X115" s="193"/>
      <c r="Y115" s="108"/>
      <c r="AW115" s="90" t="s">
        <v>38</v>
      </c>
      <c r="AX115" s="90">
        <f t="shared" si="3"/>
        <v>1</v>
      </c>
      <c r="AY115" s="90" t="s">
        <v>236</v>
      </c>
      <c r="AZ115" s="90" t="s">
        <v>299</v>
      </c>
      <c r="BA115" s="90">
        <f>IF(AND($BC$115=1,$BB$115=1),1,0)</f>
        <v>1</v>
      </c>
      <c r="BB115" s="90">
        <f>IF(OR($S$22="Step 3",$S$22="Step 2",$S$22="Step 1"),1,0)</f>
        <v>1</v>
      </c>
      <c r="BC115" s="90">
        <v>1</v>
      </c>
      <c r="BD115" s="90">
        <v>1</v>
      </c>
      <c r="BE115" s="90">
        <v>1</v>
      </c>
      <c r="CB115" s="90">
        <f>IF($S$115&lt;&gt;"",1,0)</f>
        <v>0</v>
      </c>
      <c r="CD115" s="90">
        <f>IF($Y$115="Inaccurate – Incorrect",1,0)</f>
        <v>0</v>
      </c>
      <c r="DA115" s="90" t="s">
        <v>203</v>
      </c>
      <c r="DB115" s="90" t="s">
        <v>301</v>
      </c>
    </row>
    <row r="116" spans="4:106" ht="25.25" customHeight="1" x14ac:dyDescent="0.2">
      <c r="D116" s="112" t="s">
        <v>304</v>
      </c>
      <c r="E116" s="189" t="s">
        <v>305</v>
      </c>
      <c r="F116" s="190"/>
      <c r="G116" s="190"/>
      <c r="H116" s="190"/>
      <c r="I116" s="190"/>
      <c r="J116" s="190"/>
      <c r="K116" s="190"/>
      <c r="L116" s="190"/>
      <c r="M116" s="190"/>
      <c r="N116" s="190"/>
      <c r="O116" s="190"/>
      <c r="P116" s="116" t="s">
        <v>12697</v>
      </c>
      <c r="Q116" s="191" t="s">
        <v>12698</v>
      </c>
      <c r="R116" s="191"/>
      <c r="S116" s="197"/>
      <c r="T116" s="197"/>
      <c r="U116" s="197"/>
      <c r="V116" s="197"/>
      <c r="W116" s="197"/>
      <c r="X116" s="198"/>
      <c r="Y116" s="108"/>
      <c r="AW116" s="90" t="s">
        <v>38</v>
      </c>
      <c r="AX116" s="90">
        <f t="shared" si="3"/>
        <v>1</v>
      </c>
      <c r="AY116" s="90" t="s">
        <v>236</v>
      </c>
      <c r="AZ116" s="90" t="s">
        <v>303</v>
      </c>
      <c r="BA116" s="90">
        <f>IF(AND($BC$116=1,$BB$116=1),1,0)</f>
        <v>1</v>
      </c>
      <c r="BB116" s="90">
        <f>IF(OR($S$22="Step 3",$S$22="Step 2",$S$22="Step 1"),1,0)</f>
        <v>1</v>
      </c>
      <c r="BC116" s="90">
        <v>1</v>
      </c>
      <c r="BD116" s="90">
        <v>1</v>
      </c>
      <c r="BE116" s="90">
        <v>1</v>
      </c>
      <c r="CB116" s="90">
        <f>IF($S$116&lt;&gt;"",1,0)</f>
        <v>0</v>
      </c>
      <c r="CD116" s="90">
        <f>IF($Y$116="Inaccurate – Incorrect",1,0)</f>
        <v>0</v>
      </c>
      <c r="DA116" s="90" t="s">
        <v>203</v>
      </c>
      <c r="DB116" s="90" t="s">
        <v>301</v>
      </c>
    </row>
    <row r="117" spans="4:106" x14ac:dyDescent="0.2">
      <c r="D117" s="103"/>
      <c r="E117" s="114"/>
      <c r="F117" s="114"/>
      <c r="G117" s="114"/>
      <c r="H117" s="114"/>
      <c r="I117" s="114"/>
      <c r="J117" s="114"/>
      <c r="K117" s="114"/>
      <c r="L117" s="114"/>
      <c r="M117" s="114"/>
      <c r="N117" s="114"/>
      <c r="O117" s="114"/>
      <c r="P117" s="114"/>
      <c r="Q117" s="114"/>
      <c r="R117" s="114"/>
      <c r="S117" s="114"/>
      <c r="T117" s="114"/>
      <c r="U117" s="114"/>
      <c r="V117" s="114"/>
      <c r="W117" s="114"/>
      <c r="X117" s="114"/>
      <c r="Y117" s="105"/>
      <c r="AX117" s="90">
        <f t="shared" si="3"/>
        <v>0</v>
      </c>
      <c r="BA117" s="90">
        <f>IF(OR($S$22="Step 3",$S$22="Step 2",$S$22="Step 1"),1,0)</f>
        <v>1</v>
      </c>
    </row>
    <row r="118" spans="4:106" ht="21" x14ac:dyDescent="0.25">
      <c r="D118" s="103"/>
      <c r="E118" s="106" t="s">
        <v>308</v>
      </c>
      <c r="F118" s="104"/>
      <c r="G118" s="104"/>
      <c r="H118" s="104"/>
      <c r="I118" s="104"/>
      <c r="J118" s="104"/>
      <c r="K118" s="104"/>
      <c r="L118" s="104"/>
      <c r="M118" s="104"/>
      <c r="N118" s="104"/>
      <c r="O118" s="104"/>
      <c r="P118" s="104"/>
      <c r="Q118" s="104"/>
      <c r="R118" s="104"/>
      <c r="S118" s="104"/>
      <c r="T118" s="104"/>
      <c r="U118" s="104"/>
      <c r="V118" s="104"/>
      <c r="W118" s="104"/>
      <c r="X118" s="104"/>
      <c r="Y118" s="105"/>
      <c r="AX118" s="90">
        <f t="shared" si="3"/>
        <v>0</v>
      </c>
      <c r="BA118" s="90">
        <f>IF(OR($S$22="Step 3",$S$22="Step 2",$S$22="Step 1"),1,0)</f>
        <v>1</v>
      </c>
    </row>
    <row r="119" spans="4:106" ht="21" x14ac:dyDescent="0.25">
      <c r="D119" s="103"/>
      <c r="E119" s="109" t="s">
        <v>309</v>
      </c>
      <c r="F119" s="110"/>
      <c r="G119" s="110"/>
      <c r="H119" s="110"/>
      <c r="I119" s="110"/>
      <c r="J119" s="110"/>
      <c r="K119" s="110"/>
      <c r="L119" s="110"/>
      <c r="M119" s="110"/>
      <c r="N119" s="110"/>
      <c r="O119" s="110"/>
      <c r="P119" s="110"/>
      <c r="Q119" s="110"/>
      <c r="R119" s="110"/>
      <c r="S119" s="110"/>
      <c r="T119" s="110"/>
      <c r="U119" s="110"/>
      <c r="V119" s="110"/>
      <c r="W119" s="110"/>
      <c r="X119" s="110"/>
      <c r="Y119" s="105"/>
      <c r="AX119" s="90">
        <f t="shared" si="3"/>
        <v>0</v>
      </c>
      <c r="BA119" s="90">
        <f>IF(OR($S$22="Step 3",$S$22="Step 2",$S$22="Step 1"),1,0)</f>
        <v>1</v>
      </c>
    </row>
    <row r="120" spans="4:106" ht="39.5" customHeight="1" x14ac:dyDescent="0.2">
      <c r="D120" s="108"/>
      <c r="E120" s="205" t="s">
        <v>310</v>
      </c>
      <c r="F120" s="206"/>
      <c r="G120" s="206"/>
      <c r="H120" s="206"/>
      <c r="I120" s="206"/>
      <c r="J120" s="206"/>
      <c r="K120" s="206"/>
      <c r="L120" s="206"/>
      <c r="M120" s="206"/>
      <c r="N120" s="206"/>
      <c r="O120" s="206"/>
      <c r="P120" s="206"/>
      <c r="Q120" s="206"/>
      <c r="R120" s="206"/>
      <c r="S120" s="206"/>
      <c r="T120" s="206"/>
      <c r="U120" s="206"/>
      <c r="V120" s="206"/>
      <c r="W120" s="206"/>
      <c r="X120" s="207"/>
      <c r="Y120" s="108"/>
      <c r="AX120" s="90">
        <f t="shared" si="3"/>
        <v>0</v>
      </c>
      <c r="AZ120" s="90" t="s">
        <v>307</v>
      </c>
      <c r="BA120" s="90">
        <f>IF(AND($BC$120=1,$BB$120=1),1,0)</f>
        <v>1</v>
      </c>
      <c r="BB120" s="90">
        <f>IF(OR($S$22="Step 3",$S$22="Step 2",$S$22="Step 1"),1,0)</f>
        <v>1</v>
      </c>
      <c r="BC120" s="90">
        <v>1</v>
      </c>
      <c r="BD120" s="90">
        <v>1</v>
      </c>
      <c r="BE120" s="90">
        <v>1</v>
      </c>
    </row>
    <row r="121" spans="4:106" ht="25.25" customHeight="1" x14ac:dyDescent="0.2">
      <c r="D121" s="112" t="s">
        <v>312</v>
      </c>
      <c r="E121" s="189" t="s">
        <v>313</v>
      </c>
      <c r="F121" s="190"/>
      <c r="G121" s="190"/>
      <c r="H121" s="190"/>
      <c r="I121" s="190"/>
      <c r="J121" s="190"/>
      <c r="K121" s="190"/>
      <c r="L121" s="190"/>
      <c r="M121" s="190"/>
      <c r="N121" s="190"/>
      <c r="O121" s="190"/>
      <c r="P121" s="116" t="s">
        <v>12697</v>
      </c>
      <c r="Q121" s="191" t="s">
        <v>12701</v>
      </c>
      <c r="R121" s="191"/>
      <c r="S121" s="192"/>
      <c r="T121" s="192"/>
      <c r="U121" s="192"/>
      <c r="V121" s="192"/>
      <c r="W121" s="192"/>
      <c r="X121" s="193"/>
      <c r="Y121" s="108"/>
      <c r="AW121" s="90" t="s">
        <v>38</v>
      </c>
      <c r="AX121" s="90">
        <f t="shared" si="3"/>
        <v>1</v>
      </c>
      <c r="AZ121" s="90" t="s">
        <v>311</v>
      </c>
      <c r="BA121" s="90">
        <f>IF(AND($BC$121=1,$BB$121=1),1,0)</f>
        <v>1</v>
      </c>
      <c r="BB121" s="90">
        <f>IF(OR($S$22="Step 3",$S$22="Step 2",$S$22="Step 1"),1,0)</f>
        <v>1</v>
      </c>
      <c r="BC121" s="90">
        <v>1</v>
      </c>
      <c r="BD121" s="90">
        <v>1</v>
      </c>
      <c r="BE121" s="90">
        <v>1</v>
      </c>
      <c r="CB121" s="90">
        <f>IF($S$121&lt;&gt;"",1,0)</f>
        <v>0</v>
      </c>
      <c r="CD121" s="90">
        <f>IF($Y$121="Inaccurate – Incorrect",1,0)</f>
        <v>0</v>
      </c>
      <c r="DA121" s="90" t="s">
        <v>308</v>
      </c>
      <c r="DB121" s="90" t="s">
        <v>309</v>
      </c>
    </row>
    <row r="122" spans="4:106" ht="25.25" customHeight="1" x14ac:dyDescent="0.2">
      <c r="D122" s="112" t="s">
        <v>316</v>
      </c>
      <c r="E122" s="189" t="s">
        <v>317</v>
      </c>
      <c r="F122" s="190"/>
      <c r="G122" s="190"/>
      <c r="H122" s="190"/>
      <c r="I122" s="190"/>
      <c r="J122" s="190"/>
      <c r="K122" s="190"/>
      <c r="L122" s="190"/>
      <c r="M122" s="190"/>
      <c r="N122" s="190"/>
      <c r="O122" s="190"/>
      <c r="P122" s="116" t="s">
        <v>12697</v>
      </c>
      <c r="Q122" s="191" t="s">
        <v>12701</v>
      </c>
      <c r="R122" s="191"/>
      <c r="S122" s="192"/>
      <c r="T122" s="192"/>
      <c r="U122" s="192"/>
      <c r="V122" s="192"/>
      <c r="W122" s="192"/>
      <c r="X122" s="193"/>
      <c r="Y122" s="108"/>
      <c r="AW122" s="90" t="s">
        <v>38</v>
      </c>
      <c r="AX122" s="90">
        <f t="shared" si="3"/>
        <v>1</v>
      </c>
      <c r="AZ122" s="90" t="s">
        <v>315</v>
      </c>
      <c r="BA122" s="90">
        <f>IF(AND($BC$122=1,$BB$122=1),1,0)</f>
        <v>0</v>
      </c>
      <c r="BB122" s="90">
        <f>IF(OR($S$22="Step 3",$S$22="Step 2"),1,0)</f>
        <v>0</v>
      </c>
      <c r="BC122" s="90">
        <v>1</v>
      </c>
      <c r="BD122" s="90">
        <v>1</v>
      </c>
      <c r="BE122" s="90">
        <v>1</v>
      </c>
      <c r="CB122" s="90">
        <f>IF($S$122&lt;&gt;"",1,0)</f>
        <v>0</v>
      </c>
      <c r="CD122" s="90">
        <f>IF($Y$122="Inaccurate – Incorrect",1,0)</f>
        <v>0</v>
      </c>
      <c r="DA122" s="90" t="s">
        <v>308</v>
      </c>
      <c r="DB122" s="90" t="s">
        <v>309</v>
      </c>
    </row>
    <row r="123" spans="4:106" ht="25.25" customHeight="1" x14ac:dyDescent="0.2">
      <c r="D123" s="112" t="s">
        <v>320</v>
      </c>
      <c r="E123" s="189" t="s">
        <v>321</v>
      </c>
      <c r="F123" s="190"/>
      <c r="G123" s="190"/>
      <c r="H123" s="190"/>
      <c r="I123" s="190"/>
      <c r="J123" s="190"/>
      <c r="K123" s="190"/>
      <c r="L123" s="190"/>
      <c r="M123" s="190"/>
      <c r="N123" s="190"/>
      <c r="O123" s="190"/>
      <c r="P123" s="116" t="s">
        <v>12697</v>
      </c>
      <c r="Q123" s="191" t="s">
        <v>12701</v>
      </c>
      <c r="R123" s="191"/>
      <c r="S123" s="192"/>
      <c r="T123" s="192"/>
      <c r="U123" s="192"/>
      <c r="V123" s="192"/>
      <c r="W123" s="192"/>
      <c r="X123" s="193"/>
      <c r="Y123" s="108"/>
      <c r="AW123" s="90" t="s">
        <v>38</v>
      </c>
      <c r="AX123" s="90">
        <f t="shared" si="3"/>
        <v>1</v>
      </c>
      <c r="AZ123" s="90" t="s">
        <v>319</v>
      </c>
      <c r="BA123" s="90">
        <f>IF(AND($BC$123=1,$BB$123=1),1,0)</f>
        <v>1</v>
      </c>
      <c r="BB123" s="90">
        <f t="shared" ref="BB123:BB133" si="4">IF(OR($S$22="Step 3",$S$22="Step 2",$S$22="Step 1"),1,0)</f>
        <v>1</v>
      </c>
      <c r="BC123" s="90">
        <v>1</v>
      </c>
      <c r="BD123" s="90">
        <v>1</v>
      </c>
      <c r="BE123" s="90">
        <v>1</v>
      </c>
      <c r="CB123" s="90">
        <f>IF($S$123&lt;&gt;"",1,0)</f>
        <v>0</v>
      </c>
      <c r="CD123" s="90">
        <f>IF($Y$123="Inaccurate – Incorrect",1,0)</f>
        <v>0</v>
      </c>
      <c r="DA123" s="90" t="s">
        <v>308</v>
      </c>
      <c r="DB123" s="90" t="s">
        <v>309</v>
      </c>
    </row>
    <row r="124" spans="4:106" ht="25.25" customHeight="1" x14ac:dyDescent="0.2">
      <c r="D124" s="112" t="s">
        <v>324</v>
      </c>
      <c r="E124" s="189" t="s">
        <v>325</v>
      </c>
      <c r="F124" s="190"/>
      <c r="G124" s="190"/>
      <c r="H124" s="190"/>
      <c r="I124" s="190"/>
      <c r="J124" s="190"/>
      <c r="K124" s="190"/>
      <c r="L124" s="190"/>
      <c r="M124" s="190"/>
      <c r="N124" s="190"/>
      <c r="O124" s="190"/>
      <c r="P124" s="116" t="s">
        <v>12697</v>
      </c>
      <c r="Q124" s="191" t="s">
        <v>12701</v>
      </c>
      <c r="R124" s="191"/>
      <c r="S124" s="192"/>
      <c r="T124" s="192"/>
      <c r="U124" s="192"/>
      <c r="V124" s="192"/>
      <c r="W124" s="192"/>
      <c r="X124" s="193"/>
      <c r="Y124" s="108"/>
      <c r="AW124" s="90" t="s">
        <v>38</v>
      </c>
      <c r="AX124" s="90">
        <f t="shared" si="3"/>
        <v>1</v>
      </c>
      <c r="AZ124" s="90" t="s">
        <v>323</v>
      </c>
      <c r="BA124" s="90">
        <f>IF(AND($BC$124=1,$BB$124=1),1,0)</f>
        <v>1</v>
      </c>
      <c r="BB124" s="90">
        <f t="shared" si="4"/>
        <v>1</v>
      </c>
      <c r="BC124" s="90">
        <v>1</v>
      </c>
      <c r="BD124" s="90">
        <v>1</v>
      </c>
      <c r="BE124" s="90">
        <v>1</v>
      </c>
      <c r="BL124" s="90">
        <v>125</v>
      </c>
      <c r="CB124" s="90">
        <f>IF($S$124&lt;&gt;"",1,0)</f>
        <v>0</v>
      </c>
      <c r="CD124" s="90">
        <f>IF($Y$124="Inaccurate – Incorrect",1,0)</f>
        <v>0</v>
      </c>
      <c r="DA124" s="90" t="s">
        <v>308</v>
      </c>
      <c r="DB124" s="90" t="s">
        <v>309</v>
      </c>
    </row>
    <row r="125" spans="4:106" ht="25.25" customHeight="1" x14ac:dyDescent="0.2">
      <c r="D125" s="112" t="s">
        <v>327</v>
      </c>
      <c r="E125" s="189" t="s">
        <v>328</v>
      </c>
      <c r="F125" s="190"/>
      <c r="G125" s="190"/>
      <c r="H125" s="190"/>
      <c r="I125" s="190"/>
      <c r="J125" s="190"/>
      <c r="K125" s="190"/>
      <c r="L125" s="190"/>
      <c r="M125" s="190"/>
      <c r="N125" s="190"/>
      <c r="O125" s="190"/>
      <c r="P125" s="116" t="s">
        <v>12697</v>
      </c>
      <c r="Q125" s="191" t="s">
        <v>12701</v>
      </c>
      <c r="R125" s="191"/>
      <c r="S125" s="192"/>
      <c r="T125" s="192"/>
      <c r="U125" s="192"/>
      <c r="V125" s="192"/>
      <c r="W125" s="192"/>
      <c r="X125" s="193"/>
      <c r="Y125" s="108"/>
      <c r="AW125" s="90" t="s">
        <v>38</v>
      </c>
      <c r="AX125" s="90">
        <f t="shared" si="3"/>
        <v>1</v>
      </c>
      <c r="AZ125" s="90" t="s">
        <v>326</v>
      </c>
      <c r="BA125" s="90">
        <f>IF(AND($BB$125=1,$BC$125=1),1,0)</f>
        <v>0</v>
      </c>
      <c r="BB125" s="90">
        <f t="shared" si="4"/>
        <v>1</v>
      </c>
      <c r="BC125" s="90">
        <f>IF(AND(AND(OR($S$124&gt;0,$AB$124&gt;0),$AX$124=1)),1,0)</f>
        <v>0</v>
      </c>
      <c r="BD125" s="90">
        <f>IF(AND(AND(OR($AB$124&gt;0),$AX$124=1)),1,0)</f>
        <v>0</v>
      </c>
      <c r="BE125" s="90">
        <f>IF(AND(AND(OR($S$124&gt;0),$AX$124=1)),1,0)</f>
        <v>0</v>
      </c>
      <c r="CB125" s="90">
        <f>IF($S$125&lt;&gt;"",1,0)</f>
        <v>0</v>
      </c>
      <c r="CD125" s="90">
        <f>IF($Y$125="Inaccurate – Incorrect",1,0)</f>
        <v>0</v>
      </c>
      <c r="DA125" s="90" t="s">
        <v>308</v>
      </c>
      <c r="DB125" s="90" t="s">
        <v>309</v>
      </c>
    </row>
    <row r="126" spans="4:106" ht="25.25" customHeight="1" x14ac:dyDescent="0.2">
      <c r="D126" s="112" t="s">
        <v>332</v>
      </c>
      <c r="E126" s="189" t="s">
        <v>333</v>
      </c>
      <c r="F126" s="190"/>
      <c r="G126" s="190"/>
      <c r="H126" s="190"/>
      <c r="I126" s="190"/>
      <c r="J126" s="190"/>
      <c r="K126" s="190"/>
      <c r="L126" s="190"/>
      <c r="M126" s="190"/>
      <c r="N126" s="190"/>
      <c r="O126" s="190"/>
      <c r="P126" s="116" t="s">
        <v>12697</v>
      </c>
      <c r="Q126" s="191" t="s">
        <v>12701</v>
      </c>
      <c r="R126" s="191"/>
      <c r="S126" s="192"/>
      <c r="T126" s="192"/>
      <c r="U126" s="192"/>
      <c r="V126" s="192"/>
      <c r="W126" s="192"/>
      <c r="X126" s="193"/>
      <c r="Y126" s="108"/>
      <c r="AW126" s="90" t="s">
        <v>38</v>
      </c>
      <c r="AX126" s="90">
        <f t="shared" si="3"/>
        <v>1</v>
      </c>
      <c r="AZ126" s="90" t="s">
        <v>331</v>
      </c>
      <c r="BA126" s="90">
        <f>IF(AND($BC$126=1,$BB$126=1),1,0)</f>
        <v>1</v>
      </c>
      <c r="BB126" s="90">
        <f t="shared" si="4"/>
        <v>1</v>
      </c>
      <c r="BC126" s="90">
        <v>1</v>
      </c>
      <c r="BD126" s="90">
        <v>1</v>
      </c>
      <c r="BE126" s="90">
        <v>1</v>
      </c>
      <c r="BL126" s="90">
        <v>127</v>
      </c>
      <c r="CB126" s="90">
        <f>IF($S$126&lt;&gt;"",1,0)</f>
        <v>0</v>
      </c>
      <c r="CD126" s="90">
        <f>IF($Y$126="Inaccurate – Incorrect",1,0)</f>
        <v>0</v>
      </c>
      <c r="DA126" s="90" t="s">
        <v>308</v>
      </c>
      <c r="DB126" s="90" t="s">
        <v>309</v>
      </c>
    </row>
    <row r="127" spans="4:106" ht="25.25" customHeight="1" x14ac:dyDescent="0.2">
      <c r="D127" s="112" t="s">
        <v>335</v>
      </c>
      <c r="E127" s="189" t="s">
        <v>336</v>
      </c>
      <c r="F127" s="190"/>
      <c r="G127" s="190"/>
      <c r="H127" s="190"/>
      <c r="I127" s="190"/>
      <c r="J127" s="190"/>
      <c r="K127" s="190"/>
      <c r="L127" s="190"/>
      <c r="M127" s="190"/>
      <c r="N127" s="190"/>
      <c r="O127" s="190"/>
      <c r="P127" s="116" t="s">
        <v>12697</v>
      </c>
      <c r="Q127" s="191" t="s">
        <v>12701</v>
      </c>
      <c r="R127" s="191"/>
      <c r="S127" s="192"/>
      <c r="T127" s="192"/>
      <c r="U127" s="192"/>
      <c r="V127" s="192"/>
      <c r="W127" s="192"/>
      <c r="X127" s="193"/>
      <c r="Y127" s="108"/>
      <c r="AW127" s="90" t="s">
        <v>38</v>
      </c>
      <c r="AX127" s="90">
        <f t="shared" si="3"/>
        <v>1</v>
      </c>
      <c r="AZ127" s="90" t="s">
        <v>334</v>
      </c>
      <c r="BA127" s="90">
        <f>IF(AND($BB$127=1,$BC$127=1),1,0)</f>
        <v>0</v>
      </c>
      <c r="BB127" s="90">
        <f t="shared" si="4"/>
        <v>1</v>
      </c>
      <c r="BC127" s="90">
        <f>IF(AND(AND(OR($S$126&gt;0,$AB$126&gt;0),$AX$126=1)),1,0)</f>
        <v>0</v>
      </c>
      <c r="BD127" s="90">
        <f>IF(AND(AND(OR($AB$126&gt;0),$AX$126=1)),1,0)</f>
        <v>0</v>
      </c>
      <c r="BE127" s="90">
        <f>IF(AND(AND(OR($S$126&gt;0),$AX$126=1)),1,0)</f>
        <v>0</v>
      </c>
      <c r="CB127" s="90">
        <f>IF($S$127&lt;&gt;"",1,0)</f>
        <v>0</v>
      </c>
      <c r="CD127" s="90">
        <f>IF($Y$127="Inaccurate – Incorrect",1,0)</f>
        <v>0</v>
      </c>
      <c r="DA127" s="90" t="s">
        <v>308</v>
      </c>
      <c r="DB127" s="90" t="s">
        <v>309</v>
      </c>
    </row>
    <row r="128" spans="4:106" ht="25.25" customHeight="1" x14ac:dyDescent="0.2">
      <c r="D128" s="112" t="s">
        <v>340</v>
      </c>
      <c r="E128" s="189" t="s">
        <v>341</v>
      </c>
      <c r="F128" s="190"/>
      <c r="G128" s="190"/>
      <c r="H128" s="190"/>
      <c r="I128" s="190"/>
      <c r="J128" s="190"/>
      <c r="K128" s="190"/>
      <c r="L128" s="190"/>
      <c r="M128" s="190"/>
      <c r="N128" s="190"/>
      <c r="O128" s="190"/>
      <c r="P128" s="116" t="s">
        <v>12697</v>
      </c>
      <c r="Q128" s="191" t="s">
        <v>12701</v>
      </c>
      <c r="R128" s="191"/>
      <c r="S128" s="192"/>
      <c r="T128" s="192"/>
      <c r="U128" s="192"/>
      <c r="V128" s="192"/>
      <c r="W128" s="192"/>
      <c r="X128" s="193"/>
      <c r="Y128" s="108"/>
      <c r="AW128" s="90" t="s">
        <v>38</v>
      </c>
      <c r="AX128" s="90">
        <f t="shared" si="3"/>
        <v>1</v>
      </c>
      <c r="AZ128" s="90" t="s">
        <v>339</v>
      </c>
      <c r="BA128" s="90">
        <f>IF(AND($BC$128=1,$BB$128=1),1,0)</f>
        <v>1</v>
      </c>
      <c r="BB128" s="90">
        <f t="shared" si="4"/>
        <v>1</v>
      </c>
      <c r="BC128" s="90">
        <v>1</v>
      </c>
      <c r="BD128" s="90">
        <v>1</v>
      </c>
      <c r="BE128" s="90">
        <v>1</v>
      </c>
      <c r="BL128" s="90">
        <v>129</v>
      </c>
      <c r="CB128" s="90">
        <f>IF($S$128&lt;&gt;"",1,0)</f>
        <v>0</v>
      </c>
      <c r="CD128" s="90">
        <f>IF($Y$128="Inaccurate – Incorrect",1,0)</f>
        <v>0</v>
      </c>
      <c r="DA128" s="90" t="s">
        <v>308</v>
      </c>
      <c r="DB128" s="90" t="s">
        <v>309</v>
      </c>
    </row>
    <row r="129" spans="4:106" ht="25.25" customHeight="1" x14ac:dyDescent="0.2">
      <c r="D129" s="112" t="s">
        <v>344</v>
      </c>
      <c r="E129" s="189" t="s">
        <v>345</v>
      </c>
      <c r="F129" s="190"/>
      <c r="G129" s="190"/>
      <c r="H129" s="190"/>
      <c r="I129" s="190"/>
      <c r="J129" s="190"/>
      <c r="K129" s="190"/>
      <c r="L129" s="190"/>
      <c r="M129" s="190"/>
      <c r="N129" s="190"/>
      <c r="O129" s="190"/>
      <c r="P129" s="116" t="s">
        <v>12697</v>
      </c>
      <c r="Q129" s="191" t="s">
        <v>12701</v>
      </c>
      <c r="R129" s="191"/>
      <c r="S129" s="192"/>
      <c r="T129" s="192"/>
      <c r="U129" s="192"/>
      <c r="V129" s="192"/>
      <c r="W129" s="192"/>
      <c r="X129" s="193"/>
      <c r="Y129" s="108"/>
      <c r="AW129" s="90" t="s">
        <v>38</v>
      </c>
      <c r="AX129" s="90">
        <f t="shared" si="3"/>
        <v>1</v>
      </c>
      <c r="AZ129" s="90" t="s">
        <v>343</v>
      </c>
      <c r="BA129" s="90">
        <f>IF(AND($BB$129=1,$BC$129=1),1,0)</f>
        <v>0</v>
      </c>
      <c r="BB129" s="90">
        <f t="shared" si="4"/>
        <v>1</v>
      </c>
      <c r="BC129" s="90">
        <f>IF(AND(AND(OR($S$128&gt;0,$AB$128&gt;0),$AX$128=1)),1,0)</f>
        <v>0</v>
      </c>
      <c r="BD129" s="90">
        <f>IF(AND(AND(OR($AB$128&gt;0),$AX$128=1)),1,0)</f>
        <v>0</v>
      </c>
      <c r="BE129" s="90">
        <f>IF(AND(AND(OR($S$128&gt;0),$AX$128=1)),1,0)</f>
        <v>0</v>
      </c>
      <c r="CB129" s="90">
        <f>IF($S$129&lt;&gt;"",1,0)</f>
        <v>0</v>
      </c>
      <c r="CD129" s="90">
        <f>IF($Y$129="Inaccurate – Incorrect",1,0)</f>
        <v>0</v>
      </c>
      <c r="DA129" s="90" t="s">
        <v>308</v>
      </c>
      <c r="DB129" s="90" t="s">
        <v>309</v>
      </c>
    </row>
    <row r="130" spans="4:106" ht="25.25" customHeight="1" x14ac:dyDescent="0.2">
      <c r="D130" s="112" t="s">
        <v>349</v>
      </c>
      <c r="E130" s="189" t="s">
        <v>350</v>
      </c>
      <c r="F130" s="190"/>
      <c r="G130" s="190"/>
      <c r="H130" s="190"/>
      <c r="I130" s="190"/>
      <c r="J130" s="190"/>
      <c r="K130" s="190"/>
      <c r="L130" s="190"/>
      <c r="M130" s="190"/>
      <c r="N130" s="190"/>
      <c r="O130" s="190"/>
      <c r="P130" s="116" t="s">
        <v>12697</v>
      </c>
      <c r="Q130" s="191" t="s">
        <v>12701</v>
      </c>
      <c r="R130" s="191"/>
      <c r="S130" s="192"/>
      <c r="T130" s="192"/>
      <c r="U130" s="192"/>
      <c r="V130" s="192"/>
      <c r="W130" s="192"/>
      <c r="X130" s="193"/>
      <c r="Y130" s="108"/>
      <c r="AW130" s="90" t="s">
        <v>38</v>
      </c>
      <c r="AX130" s="90">
        <f t="shared" si="3"/>
        <v>1</v>
      </c>
      <c r="AZ130" s="90" t="s">
        <v>348</v>
      </c>
      <c r="BA130" s="90">
        <f>IF(AND($BC$130=1,$BB$130=1),1,0)</f>
        <v>1</v>
      </c>
      <c r="BB130" s="90">
        <f t="shared" si="4"/>
        <v>1</v>
      </c>
      <c r="BC130" s="90">
        <v>1</v>
      </c>
      <c r="BD130" s="90">
        <v>1</v>
      </c>
      <c r="BE130" s="90">
        <v>1</v>
      </c>
      <c r="BL130" s="90" t="s">
        <v>12711</v>
      </c>
      <c r="CB130" s="90">
        <f>IF($S$130&lt;&gt;"",1,0)</f>
        <v>0</v>
      </c>
      <c r="CD130" s="90">
        <f>IF($Y$130="Inaccurate – Incorrect",1,0)</f>
        <v>0</v>
      </c>
      <c r="DA130" s="90" t="s">
        <v>308</v>
      </c>
      <c r="DB130" s="90" t="s">
        <v>309</v>
      </c>
    </row>
    <row r="131" spans="4:106" ht="25.25" customHeight="1" x14ac:dyDescent="0.2">
      <c r="D131" s="112" t="s">
        <v>353</v>
      </c>
      <c r="E131" s="189" t="s">
        <v>354</v>
      </c>
      <c r="F131" s="190"/>
      <c r="G131" s="190"/>
      <c r="H131" s="190"/>
      <c r="I131" s="190"/>
      <c r="J131" s="190"/>
      <c r="K131" s="190"/>
      <c r="L131" s="190"/>
      <c r="M131" s="190"/>
      <c r="N131" s="190"/>
      <c r="O131" s="190"/>
      <c r="P131" s="116" t="s">
        <v>12697</v>
      </c>
      <c r="Q131" s="191" t="s">
        <v>12701</v>
      </c>
      <c r="R131" s="191"/>
      <c r="S131" s="192"/>
      <c r="T131" s="192"/>
      <c r="U131" s="192"/>
      <c r="V131" s="192"/>
      <c r="W131" s="192"/>
      <c r="X131" s="193"/>
      <c r="Y131" s="108"/>
      <c r="AW131" s="90" t="s">
        <v>38</v>
      </c>
      <c r="AX131" s="90">
        <f t="shared" si="3"/>
        <v>1</v>
      </c>
      <c r="AZ131" s="90" t="s">
        <v>352</v>
      </c>
      <c r="BA131" s="90">
        <f>IF(AND($BB$131=1,$BC$131=1),1,0)</f>
        <v>0</v>
      </c>
      <c r="BB131" s="90">
        <f t="shared" si="4"/>
        <v>1</v>
      </c>
      <c r="BC131" s="90">
        <f>IF(AND(AND(OR($S$130&gt;0,$AB$130&gt;0),$AX$130=1)),1,0)</f>
        <v>0</v>
      </c>
      <c r="BD131" s="90">
        <f>IF(AND(AND(OR($AB$130&gt;0),$AX$130=1)),1,0)</f>
        <v>0</v>
      </c>
      <c r="BE131" s="90">
        <f>IF(AND(AND(OR($S$130&gt;0),$AX$130=1)),1,0)</f>
        <v>0</v>
      </c>
      <c r="CB131" s="90">
        <f>IF($S$131&lt;&gt;"",1,0)</f>
        <v>0</v>
      </c>
      <c r="CD131" s="90">
        <f>IF($Y$131="Inaccurate – Incorrect",1,0)</f>
        <v>0</v>
      </c>
      <c r="DA131" s="90" t="s">
        <v>308</v>
      </c>
      <c r="DB131" s="90" t="s">
        <v>309</v>
      </c>
    </row>
    <row r="132" spans="4:106" ht="25.25" customHeight="1" x14ac:dyDescent="0.2">
      <c r="D132" s="112" t="s">
        <v>358</v>
      </c>
      <c r="E132" s="189" t="s">
        <v>359</v>
      </c>
      <c r="F132" s="190"/>
      <c r="G132" s="190"/>
      <c r="H132" s="190"/>
      <c r="I132" s="190"/>
      <c r="J132" s="190"/>
      <c r="K132" s="190"/>
      <c r="L132" s="190"/>
      <c r="M132" s="190"/>
      <c r="N132" s="190"/>
      <c r="O132" s="190"/>
      <c r="P132" s="116" t="s">
        <v>12697</v>
      </c>
      <c r="Q132" s="191" t="s">
        <v>12701</v>
      </c>
      <c r="R132" s="191"/>
      <c r="S132" s="192"/>
      <c r="T132" s="192"/>
      <c r="U132" s="192"/>
      <c r="V132" s="192"/>
      <c r="W132" s="192"/>
      <c r="X132" s="193"/>
      <c r="Y132" s="108"/>
      <c r="AW132" s="90" t="s">
        <v>38</v>
      </c>
      <c r="AX132" s="90">
        <f t="shared" si="3"/>
        <v>1</v>
      </c>
      <c r="AZ132" s="90" t="s">
        <v>357</v>
      </c>
      <c r="BA132" s="90">
        <f>IF(AND($BC$132=1,$BB$132=1),1,0)</f>
        <v>1</v>
      </c>
      <c r="BB132" s="90">
        <f t="shared" si="4"/>
        <v>1</v>
      </c>
      <c r="BC132" s="90">
        <v>1</v>
      </c>
      <c r="BD132" s="90">
        <v>1</v>
      </c>
      <c r="BE132" s="90">
        <v>1</v>
      </c>
      <c r="BL132" s="90" t="s">
        <v>12712</v>
      </c>
      <c r="CB132" s="90">
        <f>IF($S$132&lt;&gt;"",1,0)</f>
        <v>0</v>
      </c>
      <c r="CD132" s="90">
        <f>IF($Y$132="Inaccurate – Incorrect",1,0)</f>
        <v>0</v>
      </c>
      <c r="DA132" s="90" t="s">
        <v>308</v>
      </c>
      <c r="DB132" s="90" t="s">
        <v>309</v>
      </c>
    </row>
    <row r="133" spans="4:106" ht="25.25" customHeight="1" x14ac:dyDescent="0.2">
      <c r="D133" s="112" t="s">
        <v>362</v>
      </c>
      <c r="E133" s="189" t="s">
        <v>363</v>
      </c>
      <c r="F133" s="190"/>
      <c r="G133" s="190"/>
      <c r="H133" s="190"/>
      <c r="I133" s="190"/>
      <c r="J133" s="190"/>
      <c r="K133" s="190"/>
      <c r="L133" s="190"/>
      <c r="M133" s="190"/>
      <c r="N133" s="190"/>
      <c r="O133" s="190"/>
      <c r="P133" s="116" t="s">
        <v>12697</v>
      </c>
      <c r="Q133" s="191" t="s">
        <v>12701</v>
      </c>
      <c r="R133" s="191"/>
      <c r="S133" s="192"/>
      <c r="T133" s="192"/>
      <c r="U133" s="192"/>
      <c r="V133" s="192"/>
      <c r="W133" s="192"/>
      <c r="X133" s="193"/>
      <c r="Y133" s="108"/>
      <c r="AW133" s="90" t="s">
        <v>38</v>
      </c>
      <c r="AX133" s="90">
        <f t="shared" si="3"/>
        <v>1</v>
      </c>
      <c r="AZ133" s="90" t="s">
        <v>361</v>
      </c>
      <c r="BA133" s="90">
        <f>IF(AND($BB$133=1,$BC$133=1),1,0)</f>
        <v>0</v>
      </c>
      <c r="BB133" s="90">
        <f t="shared" si="4"/>
        <v>1</v>
      </c>
      <c r="BC133" s="90">
        <f>IF(AND(AND(OR($S$132&gt;0,$AB$132&gt;0),$AX$132=1)),1,0)</f>
        <v>0</v>
      </c>
      <c r="BD133" s="90">
        <f>IF(AND(AND(OR($AB$132&gt;0),$AX$132=1)),1,0)</f>
        <v>0</v>
      </c>
      <c r="BE133" s="90">
        <f>IF(AND(AND(OR($S$132&gt;0),$AX$132=1)),1,0)</f>
        <v>0</v>
      </c>
      <c r="CB133" s="90">
        <f>IF($S$133&lt;&gt;"",1,0)</f>
        <v>0</v>
      </c>
      <c r="CD133" s="90">
        <f>IF($Y$133="Inaccurate – Incorrect",1,0)</f>
        <v>0</v>
      </c>
      <c r="DA133" s="90" t="s">
        <v>308</v>
      </c>
      <c r="DB133" s="90" t="s">
        <v>309</v>
      </c>
    </row>
    <row r="134" spans="4:106" ht="25.25" customHeight="1" x14ac:dyDescent="0.2">
      <c r="D134" s="112" t="s">
        <v>368</v>
      </c>
      <c r="E134" s="189" t="s">
        <v>369</v>
      </c>
      <c r="F134" s="190"/>
      <c r="G134" s="190"/>
      <c r="H134" s="190"/>
      <c r="I134" s="190"/>
      <c r="J134" s="190"/>
      <c r="K134" s="190"/>
      <c r="L134" s="190"/>
      <c r="M134" s="190"/>
      <c r="N134" s="190"/>
      <c r="O134" s="190"/>
      <c r="P134" s="116" t="s">
        <v>12697</v>
      </c>
      <c r="Q134" s="191" t="s">
        <v>12699</v>
      </c>
      <c r="R134" s="191"/>
      <c r="S134" s="192"/>
      <c r="T134" s="192"/>
      <c r="U134" s="192"/>
      <c r="V134" s="192"/>
      <c r="W134" s="192"/>
      <c r="X134" s="193"/>
      <c r="Y134" s="108"/>
      <c r="AW134" s="90" t="s">
        <v>38</v>
      </c>
      <c r="AX134" s="90">
        <f t="shared" si="3"/>
        <v>1</v>
      </c>
      <c r="AZ134" s="90" t="s">
        <v>367</v>
      </c>
      <c r="BA134" s="90">
        <f>IF(AND($BB$134=1,$BC$134=1),1,0)</f>
        <v>0</v>
      </c>
      <c r="BB134" s="90">
        <f>IF(OR($S$22="Step 3",$S$22="Step 2"),1,0)</f>
        <v>0</v>
      </c>
      <c r="BC134" s="90">
        <f>IF(AND(AND(OR($S$132&gt;0,$AB$132&gt;0),$AX$132=1)),1,0)</f>
        <v>0</v>
      </c>
      <c r="BD134" s="90">
        <f>IF(AND(AND(OR($AB$132&gt;0),$AX$132=1)),1,0)</f>
        <v>0</v>
      </c>
      <c r="BE134" s="90">
        <f>IF(AND(AND(OR($S$132&gt;0),$AX$132=1)),1,0)</f>
        <v>0</v>
      </c>
      <c r="CB134" s="90">
        <f>IF($S$134&lt;&gt;"",1,0)</f>
        <v>0</v>
      </c>
      <c r="CD134" s="90">
        <f>IF($Y$134="Inaccurate – Incorrect",1,0)</f>
        <v>0</v>
      </c>
      <c r="DA134" s="90" t="s">
        <v>308</v>
      </c>
      <c r="DB134" s="90" t="s">
        <v>309</v>
      </c>
    </row>
    <row r="135" spans="4:106" ht="25.25" customHeight="1" x14ac:dyDescent="0.2">
      <c r="D135" s="112" t="s">
        <v>373</v>
      </c>
      <c r="E135" s="189" t="s">
        <v>374</v>
      </c>
      <c r="F135" s="190"/>
      <c r="G135" s="190"/>
      <c r="H135" s="190"/>
      <c r="I135" s="190"/>
      <c r="J135" s="190"/>
      <c r="K135" s="190"/>
      <c r="L135" s="190"/>
      <c r="M135" s="190"/>
      <c r="N135" s="190"/>
      <c r="O135" s="190"/>
      <c r="P135" s="116" t="s">
        <v>12697</v>
      </c>
      <c r="Q135" s="191" t="s">
        <v>12701</v>
      </c>
      <c r="R135" s="191"/>
      <c r="S135" s="192"/>
      <c r="T135" s="192"/>
      <c r="U135" s="192"/>
      <c r="V135" s="192"/>
      <c r="W135" s="192"/>
      <c r="X135" s="193"/>
      <c r="Y135" s="108"/>
      <c r="AW135" s="90" t="s">
        <v>38</v>
      </c>
      <c r="AX135" s="90">
        <f t="shared" si="3"/>
        <v>1</v>
      </c>
      <c r="AZ135" s="90" t="s">
        <v>372</v>
      </c>
      <c r="BA135" s="90">
        <f>IF(AND($BC$135=1,$BB$135=1),1,0)</f>
        <v>1</v>
      </c>
      <c r="BB135" s="90">
        <f t="shared" ref="BB135:BB151" si="5">IF(OR($S$22="Step 3",$S$22="Step 2",$S$22="Step 1"),1,0)</f>
        <v>1</v>
      </c>
      <c r="BC135" s="90">
        <v>1</v>
      </c>
      <c r="BD135" s="90">
        <v>1</v>
      </c>
      <c r="BE135" s="90">
        <v>1</v>
      </c>
      <c r="BL135" s="90">
        <v>136</v>
      </c>
      <c r="CB135" s="90">
        <f>IF($S$135&lt;&gt;"",1,0)</f>
        <v>0</v>
      </c>
      <c r="CD135" s="90">
        <f>IF($Y$135="Inaccurate – Incorrect",1,0)</f>
        <v>0</v>
      </c>
      <c r="DA135" s="90" t="s">
        <v>308</v>
      </c>
      <c r="DB135" s="90" t="s">
        <v>309</v>
      </c>
    </row>
    <row r="136" spans="4:106" ht="50.5" customHeight="1" x14ac:dyDescent="0.2">
      <c r="D136" s="112" t="s">
        <v>377</v>
      </c>
      <c r="E136" s="189" t="s">
        <v>378</v>
      </c>
      <c r="F136" s="190"/>
      <c r="G136" s="190"/>
      <c r="H136" s="190"/>
      <c r="I136" s="190"/>
      <c r="J136" s="190"/>
      <c r="K136" s="190"/>
      <c r="L136" s="190"/>
      <c r="M136" s="190"/>
      <c r="N136" s="190"/>
      <c r="O136" s="190"/>
      <c r="P136" s="115"/>
      <c r="Q136" s="191" t="s">
        <v>12699</v>
      </c>
      <c r="R136" s="191"/>
      <c r="S136" s="192"/>
      <c r="T136" s="192"/>
      <c r="U136" s="192"/>
      <c r="V136" s="192"/>
      <c r="W136" s="192"/>
      <c r="X136" s="193"/>
      <c r="Y136" s="108"/>
      <c r="AW136" s="90" t="s">
        <v>38</v>
      </c>
      <c r="AX136" s="90">
        <f t="shared" si="3"/>
        <v>1</v>
      </c>
      <c r="AZ136" s="90" t="s">
        <v>376</v>
      </c>
      <c r="BA136" s="90">
        <f>IF(AND($BB$136=1,$BC$136=1),1,0)</f>
        <v>0</v>
      </c>
      <c r="BB136" s="90">
        <f t="shared" si="5"/>
        <v>1</v>
      </c>
      <c r="BC136" s="90">
        <f>IF(AND(AND(OR($S$135&gt;0,$AB$135&gt;0),$AX$135=1)),1,0)</f>
        <v>0</v>
      </c>
      <c r="BD136" s="90">
        <f>IF(AND(AND(OR($AB$135&gt;0),$AX$135=1)),1,0)</f>
        <v>0</v>
      </c>
      <c r="BE136" s="90">
        <f>IF(AND(AND(OR($S$135&gt;0),$AX$135=1)),1,0)</f>
        <v>0</v>
      </c>
      <c r="CB136" s="90">
        <f>IF($S$136&lt;&gt;"",1,0)</f>
        <v>0</v>
      </c>
      <c r="CD136" s="90">
        <f>IF($Y$136="Inaccurate – Incorrect",1,0)</f>
        <v>0</v>
      </c>
      <c r="DA136" s="90" t="s">
        <v>308</v>
      </c>
      <c r="DB136" s="90" t="s">
        <v>309</v>
      </c>
    </row>
    <row r="137" spans="4:106" ht="25.25" customHeight="1" x14ac:dyDescent="0.2">
      <c r="D137" s="112" t="s">
        <v>382</v>
      </c>
      <c r="E137" s="189" t="s">
        <v>383</v>
      </c>
      <c r="F137" s="190"/>
      <c r="G137" s="190"/>
      <c r="H137" s="190"/>
      <c r="I137" s="190"/>
      <c r="J137" s="190"/>
      <c r="K137" s="190"/>
      <c r="L137" s="190"/>
      <c r="M137" s="190"/>
      <c r="N137" s="190"/>
      <c r="O137" s="190"/>
      <c r="P137" s="116" t="s">
        <v>12697</v>
      </c>
      <c r="Q137" s="191" t="s">
        <v>12701</v>
      </c>
      <c r="R137" s="191"/>
      <c r="S137" s="192"/>
      <c r="T137" s="192"/>
      <c r="U137" s="192"/>
      <c r="V137" s="192"/>
      <c r="W137" s="192"/>
      <c r="X137" s="193"/>
      <c r="Y137" s="108"/>
      <c r="AW137" s="90" t="s">
        <v>38</v>
      </c>
      <c r="AX137" s="90">
        <f t="shared" si="3"/>
        <v>1</v>
      </c>
      <c r="AZ137" s="90" t="s">
        <v>381</v>
      </c>
      <c r="BA137" s="90">
        <f>IF(AND($BC$137=1,$BB$137=1),1,0)</f>
        <v>1</v>
      </c>
      <c r="BB137" s="90">
        <f t="shared" si="5"/>
        <v>1</v>
      </c>
      <c r="BC137" s="90">
        <v>1</v>
      </c>
      <c r="BD137" s="90">
        <v>1</v>
      </c>
      <c r="BE137" s="90">
        <v>1</v>
      </c>
      <c r="BL137" s="90" t="s">
        <v>12713</v>
      </c>
      <c r="CB137" s="90">
        <f>IF($S$137&lt;&gt;"",1,0)</f>
        <v>0</v>
      </c>
      <c r="CD137" s="90">
        <f>IF($Y$137="Inaccurate – Incorrect",1,0)</f>
        <v>0</v>
      </c>
      <c r="DA137" s="90" t="s">
        <v>308</v>
      </c>
      <c r="DB137" s="90" t="s">
        <v>309</v>
      </c>
    </row>
    <row r="138" spans="4:106" ht="25.25" customHeight="1" x14ac:dyDescent="0.2">
      <c r="D138" s="112" t="s">
        <v>386</v>
      </c>
      <c r="E138" s="189" t="s">
        <v>387</v>
      </c>
      <c r="F138" s="190"/>
      <c r="G138" s="190"/>
      <c r="H138" s="190"/>
      <c r="I138" s="190"/>
      <c r="J138" s="190"/>
      <c r="K138" s="190"/>
      <c r="L138" s="190"/>
      <c r="M138" s="190"/>
      <c r="N138" s="190"/>
      <c r="O138" s="190"/>
      <c r="P138" s="116" t="s">
        <v>12697</v>
      </c>
      <c r="Q138" s="191" t="s">
        <v>12701</v>
      </c>
      <c r="R138" s="191"/>
      <c r="S138" s="192"/>
      <c r="T138" s="192"/>
      <c r="U138" s="192"/>
      <c r="V138" s="192"/>
      <c r="W138" s="192"/>
      <c r="X138" s="193"/>
      <c r="Y138" s="108"/>
      <c r="AW138" s="90" t="s">
        <v>38</v>
      </c>
      <c r="AX138" s="90">
        <f t="shared" si="3"/>
        <v>1</v>
      </c>
      <c r="AZ138" s="90" t="s">
        <v>385</v>
      </c>
      <c r="BA138" s="90">
        <f>IF(AND($BB$138=1,$BC$138=1),1,0)</f>
        <v>0</v>
      </c>
      <c r="BB138" s="90">
        <f t="shared" si="5"/>
        <v>1</v>
      </c>
      <c r="BC138" s="90">
        <f>IF(AND(AND(OR($S$137&gt;0,$AB$137&gt;0),$AX$137=1)),1,0)</f>
        <v>0</v>
      </c>
      <c r="BD138" s="90">
        <f>IF(AND(AND(OR($AB$137&gt;0),$AX$137=1)),1,0)</f>
        <v>0</v>
      </c>
      <c r="BE138" s="90">
        <f>IF(AND(AND(OR($S$137&gt;0),$AX$137=1)),1,0)</f>
        <v>0</v>
      </c>
      <c r="CB138" s="90">
        <f>IF($S$138&lt;&gt;"",1,0)</f>
        <v>0</v>
      </c>
      <c r="CD138" s="90">
        <f>IF($Y$138="Inaccurate – Incorrect",1,0)</f>
        <v>0</v>
      </c>
      <c r="DA138" s="90" t="s">
        <v>308</v>
      </c>
      <c r="DB138" s="90" t="s">
        <v>309</v>
      </c>
    </row>
    <row r="139" spans="4:106" ht="25.25" customHeight="1" x14ac:dyDescent="0.2">
      <c r="D139" s="112" t="s">
        <v>392</v>
      </c>
      <c r="E139" s="189" t="s">
        <v>393</v>
      </c>
      <c r="F139" s="190"/>
      <c r="G139" s="190"/>
      <c r="H139" s="190"/>
      <c r="I139" s="190"/>
      <c r="J139" s="190"/>
      <c r="K139" s="190"/>
      <c r="L139" s="190"/>
      <c r="M139" s="190"/>
      <c r="N139" s="190"/>
      <c r="O139" s="190"/>
      <c r="P139" s="116" t="s">
        <v>12697</v>
      </c>
      <c r="Q139" s="191" t="s">
        <v>12701</v>
      </c>
      <c r="R139" s="191"/>
      <c r="S139" s="192"/>
      <c r="T139" s="192"/>
      <c r="U139" s="192"/>
      <c r="V139" s="192"/>
      <c r="W139" s="192"/>
      <c r="X139" s="193"/>
      <c r="Y139" s="108"/>
      <c r="AW139" s="90" t="s">
        <v>38</v>
      </c>
      <c r="AX139" s="90">
        <f t="shared" si="3"/>
        <v>1</v>
      </c>
      <c r="AZ139" s="90" t="s">
        <v>391</v>
      </c>
      <c r="BA139" s="90">
        <f>IF(AND($BC$139=1,$BB$139=1),1,0)</f>
        <v>1</v>
      </c>
      <c r="BB139" s="90">
        <f t="shared" si="5"/>
        <v>1</v>
      </c>
      <c r="BC139" s="90">
        <v>1</v>
      </c>
      <c r="BD139" s="90">
        <v>1</v>
      </c>
      <c r="BE139" s="90">
        <v>1</v>
      </c>
      <c r="BL139" s="90" t="s">
        <v>12714</v>
      </c>
      <c r="CB139" s="90">
        <f>IF($S$139&lt;&gt;"",1,0)</f>
        <v>0</v>
      </c>
      <c r="CD139" s="90">
        <f>IF($Y$139="Inaccurate – Incorrect",1,0)</f>
        <v>0</v>
      </c>
      <c r="DA139" s="90" t="s">
        <v>308</v>
      </c>
      <c r="DB139" s="90" t="s">
        <v>309</v>
      </c>
    </row>
    <row r="140" spans="4:106" ht="25.25" customHeight="1" x14ac:dyDescent="0.2">
      <c r="D140" s="112" t="s">
        <v>396</v>
      </c>
      <c r="E140" s="189" t="s">
        <v>397</v>
      </c>
      <c r="F140" s="190"/>
      <c r="G140" s="190"/>
      <c r="H140" s="190"/>
      <c r="I140" s="190"/>
      <c r="J140" s="190"/>
      <c r="K140" s="190"/>
      <c r="L140" s="190"/>
      <c r="M140" s="190"/>
      <c r="N140" s="190"/>
      <c r="O140" s="190"/>
      <c r="P140" s="116" t="s">
        <v>12697</v>
      </c>
      <c r="Q140" s="191" t="s">
        <v>12701</v>
      </c>
      <c r="R140" s="191"/>
      <c r="S140" s="192"/>
      <c r="T140" s="192"/>
      <c r="U140" s="192"/>
      <c r="V140" s="192"/>
      <c r="W140" s="192"/>
      <c r="X140" s="193"/>
      <c r="Y140" s="108"/>
      <c r="AW140" s="90" t="s">
        <v>38</v>
      </c>
      <c r="AX140" s="90">
        <f t="shared" si="3"/>
        <v>1</v>
      </c>
      <c r="AZ140" s="90" t="s">
        <v>395</v>
      </c>
      <c r="BA140" s="90">
        <f>IF(AND($BB$140=1,$BC$140=1),1,0)</f>
        <v>0</v>
      </c>
      <c r="BB140" s="90">
        <f t="shared" si="5"/>
        <v>1</v>
      </c>
      <c r="BC140" s="90">
        <f>IF(AND(AND(OR($S$139&gt;0,$AB$139&gt;0),$AX$139=1)),1,0)</f>
        <v>0</v>
      </c>
      <c r="BD140" s="90">
        <f>IF(AND(AND(OR($AB$139&gt;0),$AX$139=1)),1,0)</f>
        <v>0</v>
      </c>
      <c r="BE140" s="90">
        <f>IF(AND(AND(OR($S$139&gt;0),$AX$139=1)),1,0)</f>
        <v>0</v>
      </c>
      <c r="CB140" s="90">
        <f>IF($S$140&lt;&gt;"",1,0)</f>
        <v>0</v>
      </c>
      <c r="CD140" s="90">
        <f>IF($Y$140="Inaccurate – Incorrect",1,0)</f>
        <v>0</v>
      </c>
      <c r="DA140" s="90" t="s">
        <v>308</v>
      </c>
      <c r="DB140" s="90" t="s">
        <v>309</v>
      </c>
    </row>
    <row r="141" spans="4:106" ht="25.25" customHeight="1" x14ac:dyDescent="0.2">
      <c r="D141" s="112" t="s">
        <v>401</v>
      </c>
      <c r="E141" s="189" t="s">
        <v>402</v>
      </c>
      <c r="F141" s="190"/>
      <c r="G141" s="190"/>
      <c r="H141" s="190"/>
      <c r="I141" s="190"/>
      <c r="J141" s="190"/>
      <c r="K141" s="190"/>
      <c r="L141" s="190"/>
      <c r="M141" s="190"/>
      <c r="N141" s="190"/>
      <c r="O141" s="190"/>
      <c r="P141" s="116" t="s">
        <v>12697</v>
      </c>
      <c r="Q141" s="191" t="s">
        <v>12701</v>
      </c>
      <c r="R141" s="191"/>
      <c r="S141" s="192"/>
      <c r="T141" s="192"/>
      <c r="U141" s="192"/>
      <c r="V141" s="192"/>
      <c r="W141" s="192"/>
      <c r="X141" s="193"/>
      <c r="Y141" s="108"/>
      <c r="AW141" s="90" t="s">
        <v>38</v>
      </c>
      <c r="AX141" s="90">
        <f t="shared" si="3"/>
        <v>1</v>
      </c>
      <c r="AZ141" s="90" t="s">
        <v>400</v>
      </c>
      <c r="BA141" s="90">
        <f>IF(AND($BC$141=1,$BB$141=1),1,0)</f>
        <v>1</v>
      </c>
      <c r="BB141" s="90">
        <f t="shared" si="5"/>
        <v>1</v>
      </c>
      <c r="BC141" s="90">
        <v>1</v>
      </c>
      <c r="BD141" s="90">
        <v>1</v>
      </c>
      <c r="BE141" s="90">
        <v>1</v>
      </c>
      <c r="BL141" s="90" t="s">
        <v>12715</v>
      </c>
      <c r="CB141" s="90">
        <f>IF($S$141&lt;&gt;"",1,0)</f>
        <v>0</v>
      </c>
      <c r="CD141" s="90">
        <f>IF($Y$141="Inaccurate – Incorrect",1,0)</f>
        <v>0</v>
      </c>
      <c r="DA141" s="90" t="s">
        <v>308</v>
      </c>
      <c r="DB141" s="90" t="s">
        <v>309</v>
      </c>
    </row>
    <row r="142" spans="4:106" ht="25.25" customHeight="1" x14ac:dyDescent="0.2">
      <c r="D142" s="112" t="s">
        <v>405</v>
      </c>
      <c r="E142" s="189" t="s">
        <v>406</v>
      </c>
      <c r="F142" s="190"/>
      <c r="G142" s="190"/>
      <c r="H142" s="190"/>
      <c r="I142" s="190"/>
      <c r="J142" s="190"/>
      <c r="K142" s="190"/>
      <c r="L142" s="190"/>
      <c r="M142" s="190"/>
      <c r="N142" s="190"/>
      <c r="O142" s="190"/>
      <c r="P142" s="115"/>
      <c r="Q142" s="191" t="s">
        <v>12701</v>
      </c>
      <c r="R142" s="191"/>
      <c r="S142" s="192"/>
      <c r="T142" s="192"/>
      <c r="U142" s="192"/>
      <c r="V142" s="192"/>
      <c r="W142" s="192"/>
      <c r="X142" s="193"/>
      <c r="Y142" s="108"/>
      <c r="AW142" s="90" t="s">
        <v>38</v>
      </c>
      <c r="AX142" s="90">
        <f t="shared" si="3"/>
        <v>1</v>
      </c>
      <c r="AZ142" s="90" t="s">
        <v>404</v>
      </c>
      <c r="BA142" s="90">
        <f>IF(AND($BB$142=1,$BC$142=1),1,0)</f>
        <v>0</v>
      </c>
      <c r="BB142" s="90">
        <f t="shared" si="5"/>
        <v>1</v>
      </c>
      <c r="BC142" s="90">
        <f>IF(AND(AND(OR($S$141&gt;0,$AB$141&gt;0),$AX$141=1)),1,0)</f>
        <v>0</v>
      </c>
      <c r="BD142" s="90">
        <f>IF(AND(AND(OR($AB$141&gt;0),$AX$141=1)),1,0)</f>
        <v>0</v>
      </c>
      <c r="BE142" s="90">
        <f>IF(AND(AND(OR($S$141&gt;0),$AX$141=1)),1,0)</f>
        <v>0</v>
      </c>
      <c r="CB142" s="90">
        <f>IF($S$142&lt;&gt;"",1,0)</f>
        <v>0</v>
      </c>
      <c r="CD142" s="90">
        <f>IF($Y$142="Inaccurate – Incorrect",1,0)</f>
        <v>0</v>
      </c>
      <c r="DA142" s="90" t="s">
        <v>308</v>
      </c>
      <c r="DB142" s="90" t="s">
        <v>309</v>
      </c>
    </row>
    <row r="143" spans="4:106" ht="25.25" customHeight="1" x14ac:dyDescent="0.2">
      <c r="D143" s="112" t="s">
        <v>410</v>
      </c>
      <c r="E143" s="189" t="s">
        <v>411</v>
      </c>
      <c r="F143" s="190"/>
      <c r="G143" s="190"/>
      <c r="H143" s="190"/>
      <c r="I143" s="190"/>
      <c r="J143" s="190"/>
      <c r="K143" s="190"/>
      <c r="L143" s="190"/>
      <c r="M143" s="190"/>
      <c r="N143" s="190"/>
      <c r="O143" s="190"/>
      <c r="P143" s="116" t="s">
        <v>12697</v>
      </c>
      <c r="Q143" s="191" t="s">
        <v>12701</v>
      </c>
      <c r="R143" s="191"/>
      <c r="S143" s="192"/>
      <c r="T143" s="192"/>
      <c r="U143" s="192"/>
      <c r="V143" s="192"/>
      <c r="W143" s="192"/>
      <c r="X143" s="193"/>
      <c r="Y143" s="108"/>
      <c r="AW143" s="90" t="s">
        <v>38</v>
      </c>
      <c r="AX143" s="90">
        <f t="shared" ref="AX143:AX206" si="6">IF(SUBTOTAL(103,Q143)=1,1,0)</f>
        <v>1</v>
      </c>
      <c r="AZ143" s="90" t="s">
        <v>409</v>
      </c>
      <c r="BA143" s="90">
        <f>IF(AND($BC$143=1,$BB$143=1),1,0)</f>
        <v>1</v>
      </c>
      <c r="BB143" s="90">
        <f t="shared" si="5"/>
        <v>1</v>
      </c>
      <c r="BC143" s="90">
        <v>1</v>
      </c>
      <c r="BD143" s="90">
        <v>1</v>
      </c>
      <c r="BE143" s="90">
        <v>1</v>
      </c>
      <c r="BL143" s="90" t="s">
        <v>12716</v>
      </c>
      <c r="CB143" s="90">
        <f>IF($S$143&lt;&gt;"",1,0)</f>
        <v>0</v>
      </c>
      <c r="CD143" s="90">
        <f>IF($Y$143="Inaccurate – Incorrect",1,0)</f>
        <v>0</v>
      </c>
      <c r="DA143" s="90" t="s">
        <v>308</v>
      </c>
      <c r="DB143" s="90" t="s">
        <v>309</v>
      </c>
    </row>
    <row r="144" spans="4:106" ht="25.25" customHeight="1" x14ac:dyDescent="0.2">
      <c r="D144" s="112" t="s">
        <v>414</v>
      </c>
      <c r="E144" s="189" t="s">
        <v>415</v>
      </c>
      <c r="F144" s="190"/>
      <c r="G144" s="190"/>
      <c r="H144" s="190"/>
      <c r="I144" s="190"/>
      <c r="J144" s="190"/>
      <c r="K144" s="190"/>
      <c r="L144" s="190"/>
      <c r="M144" s="190"/>
      <c r="N144" s="190"/>
      <c r="O144" s="190"/>
      <c r="P144" s="115"/>
      <c r="Q144" s="191" t="s">
        <v>12701</v>
      </c>
      <c r="R144" s="191"/>
      <c r="S144" s="192"/>
      <c r="T144" s="192"/>
      <c r="U144" s="192"/>
      <c r="V144" s="192"/>
      <c r="W144" s="192"/>
      <c r="X144" s="193"/>
      <c r="Y144" s="108"/>
      <c r="AW144" s="90" t="s">
        <v>38</v>
      </c>
      <c r="AX144" s="90">
        <f t="shared" si="6"/>
        <v>1</v>
      </c>
      <c r="AZ144" s="90" t="s">
        <v>413</v>
      </c>
      <c r="BA144" s="90">
        <f>IF(AND($BB$144=1,$BC$144=1),1,0)</f>
        <v>0</v>
      </c>
      <c r="BB144" s="90">
        <f t="shared" si="5"/>
        <v>1</v>
      </c>
      <c r="BC144" s="90">
        <f>IF(AND(AND(OR($S$143&gt;0,$AB$143&gt;0),$AX$143=1)),1,0)</f>
        <v>0</v>
      </c>
      <c r="BD144" s="90">
        <f>IF(AND(AND(OR($AB$143&gt;0),$AX$143=1)),1,0)</f>
        <v>0</v>
      </c>
      <c r="BE144" s="90">
        <f>IF(AND(AND(OR($S$143&gt;0),$AX$143=1)),1,0)</f>
        <v>0</v>
      </c>
      <c r="CB144" s="90">
        <f>IF($S$144&lt;&gt;"",1,0)</f>
        <v>0</v>
      </c>
      <c r="CD144" s="90">
        <f>IF($Y$144="Inaccurate – Incorrect",1,0)</f>
        <v>0</v>
      </c>
      <c r="DA144" s="90" t="s">
        <v>308</v>
      </c>
      <c r="DB144" s="90" t="s">
        <v>309</v>
      </c>
    </row>
    <row r="145" spans="4:106" ht="25.25" customHeight="1" x14ac:dyDescent="0.2">
      <c r="D145" s="112" t="s">
        <v>419</v>
      </c>
      <c r="E145" s="189" t="s">
        <v>420</v>
      </c>
      <c r="F145" s="190"/>
      <c r="G145" s="190"/>
      <c r="H145" s="190"/>
      <c r="I145" s="190"/>
      <c r="J145" s="190"/>
      <c r="K145" s="190"/>
      <c r="L145" s="190"/>
      <c r="M145" s="190"/>
      <c r="N145" s="190"/>
      <c r="O145" s="190"/>
      <c r="P145" s="116" t="s">
        <v>12697</v>
      </c>
      <c r="Q145" s="191" t="s">
        <v>12701</v>
      </c>
      <c r="R145" s="191"/>
      <c r="S145" s="192"/>
      <c r="T145" s="192"/>
      <c r="U145" s="192"/>
      <c r="V145" s="192"/>
      <c r="W145" s="192"/>
      <c r="X145" s="193"/>
      <c r="Y145" s="108"/>
      <c r="AW145" s="90" t="s">
        <v>38</v>
      </c>
      <c r="AX145" s="90">
        <f t="shared" si="6"/>
        <v>1</v>
      </c>
      <c r="AZ145" s="90" t="s">
        <v>418</v>
      </c>
      <c r="BA145" s="90">
        <f>IF(AND($BC$145=1,$BB$145=1),1,0)</f>
        <v>1</v>
      </c>
      <c r="BB145" s="90">
        <f t="shared" si="5"/>
        <v>1</v>
      </c>
      <c r="BC145" s="90">
        <v>1</v>
      </c>
      <c r="BD145" s="90">
        <v>1</v>
      </c>
      <c r="BE145" s="90">
        <v>1</v>
      </c>
      <c r="BL145" s="90">
        <v>146</v>
      </c>
      <c r="CB145" s="90">
        <f>IF($S$145&lt;&gt;"",1,0)</f>
        <v>0</v>
      </c>
      <c r="CD145" s="90">
        <f>IF($Y$145="Inaccurate – Incorrect",1,0)</f>
        <v>0</v>
      </c>
      <c r="DA145" s="90" t="s">
        <v>308</v>
      </c>
      <c r="DB145" s="90" t="s">
        <v>309</v>
      </c>
    </row>
    <row r="146" spans="4:106" ht="25.25" customHeight="1" x14ac:dyDescent="0.2">
      <c r="D146" s="112" t="s">
        <v>423</v>
      </c>
      <c r="E146" s="189" t="s">
        <v>424</v>
      </c>
      <c r="F146" s="190"/>
      <c r="G146" s="190"/>
      <c r="H146" s="190"/>
      <c r="I146" s="190"/>
      <c r="J146" s="190"/>
      <c r="K146" s="190"/>
      <c r="L146" s="190"/>
      <c r="M146" s="190"/>
      <c r="N146" s="190"/>
      <c r="O146" s="190"/>
      <c r="P146" s="116" t="s">
        <v>12697</v>
      </c>
      <c r="Q146" s="191" t="s">
        <v>12701</v>
      </c>
      <c r="R146" s="191"/>
      <c r="S146" s="192"/>
      <c r="T146" s="192"/>
      <c r="U146" s="192"/>
      <c r="V146" s="192"/>
      <c r="W146" s="192"/>
      <c r="X146" s="193"/>
      <c r="Y146" s="108"/>
      <c r="AW146" s="90" t="s">
        <v>38</v>
      </c>
      <c r="AX146" s="90">
        <f t="shared" si="6"/>
        <v>1</v>
      </c>
      <c r="AZ146" s="90" t="s">
        <v>422</v>
      </c>
      <c r="BA146" s="90">
        <f>IF(AND($BB$146=1,$BC$146=1),1,0)</f>
        <v>0</v>
      </c>
      <c r="BB146" s="90">
        <f t="shared" si="5"/>
        <v>1</v>
      </c>
      <c r="BC146" s="90">
        <f>IF(AND(AND(OR($S$145&gt;0,$AB$145&gt;0),$AX$145=1)),1,0)</f>
        <v>0</v>
      </c>
      <c r="BD146" s="90">
        <f>IF(AND(AND(OR($AB$145&gt;0),$AX$145=1)),1,0)</f>
        <v>0</v>
      </c>
      <c r="BE146" s="90">
        <f>IF(AND(AND(OR($S$145&gt;0),$AX$145=1)),1,0)</f>
        <v>0</v>
      </c>
      <c r="CB146" s="90">
        <f>IF($S$146&lt;&gt;"",1,0)</f>
        <v>0</v>
      </c>
      <c r="CD146" s="90">
        <f>IF($Y$146="Inaccurate – Incorrect",1,0)</f>
        <v>0</v>
      </c>
      <c r="DA146" s="90" t="s">
        <v>308</v>
      </c>
      <c r="DB146" s="90" t="s">
        <v>309</v>
      </c>
    </row>
    <row r="147" spans="4:106" ht="25.25" customHeight="1" x14ac:dyDescent="0.2">
      <c r="D147" s="112" t="s">
        <v>428</v>
      </c>
      <c r="E147" s="189" t="s">
        <v>429</v>
      </c>
      <c r="F147" s="190"/>
      <c r="G147" s="190"/>
      <c r="H147" s="190"/>
      <c r="I147" s="190"/>
      <c r="J147" s="190"/>
      <c r="K147" s="190"/>
      <c r="L147" s="190"/>
      <c r="M147" s="190"/>
      <c r="N147" s="190"/>
      <c r="O147" s="190"/>
      <c r="P147" s="116" t="s">
        <v>12697</v>
      </c>
      <c r="Q147" s="191" t="s">
        <v>12701</v>
      </c>
      <c r="R147" s="191"/>
      <c r="S147" s="192"/>
      <c r="T147" s="192"/>
      <c r="U147" s="192"/>
      <c r="V147" s="192"/>
      <c r="W147" s="192"/>
      <c r="X147" s="193"/>
      <c r="Y147" s="108"/>
      <c r="AW147" s="90" t="s">
        <v>38</v>
      </c>
      <c r="AX147" s="90">
        <f t="shared" si="6"/>
        <v>1</v>
      </c>
      <c r="AZ147" s="90" t="s">
        <v>427</v>
      </c>
      <c r="BA147" s="90">
        <f>IF(AND($BC$147=1,$BB$147=1),1,0)</f>
        <v>1</v>
      </c>
      <c r="BB147" s="90">
        <f t="shared" si="5"/>
        <v>1</v>
      </c>
      <c r="BC147" s="90">
        <v>1</v>
      </c>
      <c r="BD147" s="90">
        <v>1</v>
      </c>
      <c r="BE147" s="90">
        <v>1</v>
      </c>
      <c r="BL147" s="90" t="s">
        <v>12717</v>
      </c>
      <c r="CB147" s="90">
        <f>IF($S$147&lt;&gt;"",1,0)</f>
        <v>0</v>
      </c>
      <c r="CD147" s="90">
        <f>IF($Y$147="Inaccurate – Incorrect",1,0)</f>
        <v>0</v>
      </c>
      <c r="DA147" s="90" t="s">
        <v>308</v>
      </c>
      <c r="DB147" s="90" t="s">
        <v>309</v>
      </c>
    </row>
    <row r="148" spans="4:106" ht="25.25" customHeight="1" x14ac:dyDescent="0.2">
      <c r="D148" s="112" t="s">
        <v>432</v>
      </c>
      <c r="E148" s="189" t="s">
        <v>433</v>
      </c>
      <c r="F148" s="190"/>
      <c r="G148" s="190"/>
      <c r="H148" s="190"/>
      <c r="I148" s="190"/>
      <c r="J148" s="190"/>
      <c r="K148" s="190"/>
      <c r="L148" s="190"/>
      <c r="M148" s="190"/>
      <c r="N148" s="190"/>
      <c r="O148" s="190"/>
      <c r="P148" s="116" t="s">
        <v>12697</v>
      </c>
      <c r="Q148" s="191" t="s">
        <v>12701</v>
      </c>
      <c r="R148" s="191"/>
      <c r="S148" s="192"/>
      <c r="T148" s="192"/>
      <c r="U148" s="192"/>
      <c r="V148" s="192"/>
      <c r="W148" s="192"/>
      <c r="X148" s="193"/>
      <c r="Y148" s="108"/>
      <c r="AW148" s="90" t="s">
        <v>38</v>
      </c>
      <c r="AX148" s="90">
        <f t="shared" si="6"/>
        <v>1</v>
      </c>
      <c r="AZ148" s="90" t="s">
        <v>431</v>
      </c>
      <c r="BA148" s="90">
        <f>IF(AND($BB$148=1,$BC$148=1),1,0)</f>
        <v>0</v>
      </c>
      <c r="BB148" s="90">
        <f t="shared" si="5"/>
        <v>1</v>
      </c>
      <c r="BC148" s="90">
        <f>IF(AND(AND(OR($S$147&gt;0,$AB$147&gt;0),$AX$147=1)),1,0)</f>
        <v>0</v>
      </c>
      <c r="BD148" s="90">
        <f>IF(AND(AND(OR($AB$147&gt;0),$AX$147=1)),1,0)</f>
        <v>0</v>
      </c>
      <c r="BE148" s="90">
        <f>IF(AND(AND(OR($S$147&gt;0),$AX$147=1)),1,0)</f>
        <v>0</v>
      </c>
      <c r="CB148" s="90">
        <f>IF($S$148&lt;&gt;"",1,0)</f>
        <v>0</v>
      </c>
      <c r="CD148" s="90">
        <f>IF($Y$148="Inaccurate – Incorrect",1,0)</f>
        <v>0</v>
      </c>
      <c r="DA148" s="90" t="s">
        <v>308</v>
      </c>
      <c r="DB148" s="90" t="s">
        <v>309</v>
      </c>
    </row>
    <row r="149" spans="4:106" ht="25.25" customHeight="1" x14ac:dyDescent="0.2">
      <c r="D149" s="112" t="s">
        <v>438</v>
      </c>
      <c r="E149" s="189" t="s">
        <v>439</v>
      </c>
      <c r="F149" s="190"/>
      <c r="G149" s="190"/>
      <c r="H149" s="190"/>
      <c r="I149" s="190"/>
      <c r="J149" s="190"/>
      <c r="K149" s="190"/>
      <c r="L149" s="190"/>
      <c r="M149" s="190"/>
      <c r="N149" s="190"/>
      <c r="O149" s="190"/>
      <c r="P149" s="116" t="s">
        <v>12697</v>
      </c>
      <c r="Q149" s="191" t="s">
        <v>12701</v>
      </c>
      <c r="R149" s="191"/>
      <c r="S149" s="192"/>
      <c r="T149" s="192"/>
      <c r="U149" s="192"/>
      <c r="V149" s="192"/>
      <c r="W149" s="192"/>
      <c r="X149" s="193"/>
      <c r="Y149" s="108"/>
      <c r="AW149" s="90" t="s">
        <v>38</v>
      </c>
      <c r="AX149" s="90">
        <f t="shared" si="6"/>
        <v>1</v>
      </c>
      <c r="AZ149" s="90" t="s">
        <v>437</v>
      </c>
      <c r="BA149" s="90">
        <f>IF(AND($BC$149=1,$BB$149=1),1,0)</f>
        <v>1</v>
      </c>
      <c r="BB149" s="90">
        <f t="shared" si="5"/>
        <v>1</v>
      </c>
      <c r="BC149" s="90">
        <v>1</v>
      </c>
      <c r="BD149" s="90">
        <v>1</v>
      </c>
      <c r="BE149" s="90">
        <v>1</v>
      </c>
      <c r="BL149" s="90" t="s">
        <v>12718</v>
      </c>
      <c r="CB149" s="90">
        <f>IF($S$149&lt;&gt;"",1,0)</f>
        <v>0</v>
      </c>
      <c r="CD149" s="90">
        <f>IF($Y$149="Inaccurate – Incorrect",1,0)</f>
        <v>0</v>
      </c>
      <c r="DA149" s="90" t="s">
        <v>308</v>
      </c>
      <c r="DB149" s="90" t="s">
        <v>309</v>
      </c>
    </row>
    <row r="150" spans="4:106" ht="25.25" customHeight="1" x14ac:dyDescent="0.2">
      <c r="D150" s="112" t="s">
        <v>442</v>
      </c>
      <c r="E150" s="189" t="s">
        <v>443</v>
      </c>
      <c r="F150" s="190"/>
      <c r="G150" s="190"/>
      <c r="H150" s="190"/>
      <c r="I150" s="190"/>
      <c r="J150" s="190"/>
      <c r="K150" s="190"/>
      <c r="L150" s="190"/>
      <c r="M150" s="190"/>
      <c r="N150" s="190"/>
      <c r="O150" s="190"/>
      <c r="P150" s="116" t="s">
        <v>12697</v>
      </c>
      <c r="Q150" s="191" t="s">
        <v>12701</v>
      </c>
      <c r="R150" s="191"/>
      <c r="S150" s="192"/>
      <c r="T150" s="192"/>
      <c r="U150" s="192"/>
      <c r="V150" s="192"/>
      <c r="W150" s="192"/>
      <c r="X150" s="193"/>
      <c r="Y150" s="108"/>
      <c r="AW150" s="90" t="s">
        <v>38</v>
      </c>
      <c r="AX150" s="90">
        <f t="shared" si="6"/>
        <v>1</v>
      </c>
      <c r="AZ150" s="90" t="s">
        <v>441</v>
      </c>
      <c r="BA150" s="90">
        <f>IF(AND($BB$150=1,$BC$150=1),1,0)</f>
        <v>0</v>
      </c>
      <c r="BB150" s="90">
        <f t="shared" si="5"/>
        <v>1</v>
      </c>
      <c r="BC150" s="90">
        <f>IF(AND(AND(OR($S$149&gt;0,$AB$149&gt;0),$AX$149=1)),1,0)</f>
        <v>0</v>
      </c>
      <c r="BD150" s="90">
        <f>IF(AND(AND(OR($AB$149&gt;0),$AX$149=1)),1,0)</f>
        <v>0</v>
      </c>
      <c r="BE150" s="90">
        <f>IF(AND(AND(OR($S$149&gt;0),$AX$149=1)),1,0)</f>
        <v>0</v>
      </c>
      <c r="CB150" s="90">
        <f>IF($S$150&lt;&gt;"",1,0)</f>
        <v>0</v>
      </c>
      <c r="CD150" s="90">
        <f>IF($Y$150="Inaccurate – Incorrect",1,0)</f>
        <v>0</v>
      </c>
      <c r="DA150" s="90" t="s">
        <v>308</v>
      </c>
      <c r="DB150" s="90" t="s">
        <v>309</v>
      </c>
    </row>
    <row r="151" spans="4:106" ht="25.25" customHeight="1" x14ac:dyDescent="0.2">
      <c r="D151" s="112" t="s">
        <v>447</v>
      </c>
      <c r="E151" s="189" t="s">
        <v>448</v>
      </c>
      <c r="F151" s="190"/>
      <c r="G151" s="190"/>
      <c r="H151" s="190"/>
      <c r="I151" s="190"/>
      <c r="J151" s="190"/>
      <c r="K151" s="190"/>
      <c r="L151" s="190"/>
      <c r="M151" s="190"/>
      <c r="N151" s="190"/>
      <c r="O151" s="190"/>
      <c r="P151" s="115"/>
      <c r="Q151" s="191" t="s">
        <v>12701</v>
      </c>
      <c r="R151" s="191"/>
      <c r="S151" s="192"/>
      <c r="T151" s="192"/>
      <c r="U151" s="192"/>
      <c r="V151" s="192"/>
      <c r="W151" s="192"/>
      <c r="X151" s="193"/>
      <c r="Y151" s="108"/>
      <c r="AW151" s="90" t="s">
        <v>38</v>
      </c>
      <c r="AX151" s="90">
        <f t="shared" si="6"/>
        <v>1</v>
      </c>
      <c r="AZ151" s="90" t="s">
        <v>446</v>
      </c>
      <c r="BA151" s="90">
        <f>IF(AND($BC$151=1,$BB$151=1),1,0)</f>
        <v>1</v>
      </c>
      <c r="BB151" s="90">
        <f t="shared" si="5"/>
        <v>1</v>
      </c>
      <c r="BC151" s="90">
        <v>1</v>
      </c>
      <c r="BD151" s="90">
        <v>1</v>
      </c>
      <c r="BE151" s="90">
        <v>1</v>
      </c>
      <c r="CB151" s="90">
        <f>IF($S$151&lt;&gt;"",1,0)</f>
        <v>0</v>
      </c>
      <c r="CD151" s="90">
        <f>IF($Y$151="Inaccurate – Incorrect",1,0)</f>
        <v>0</v>
      </c>
      <c r="DA151" s="90" t="s">
        <v>308</v>
      </c>
      <c r="DB151" s="90" t="s">
        <v>309</v>
      </c>
    </row>
    <row r="152" spans="4:106" ht="25.25" customHeight="1" x14ac:dyDescent="0.2">
      <c r="D152" s="112" t="s">
        <v>450</v>
      </c>
      <c r="E152" s="189" t="s">
        <v>451</v>
      </c>
      <c r="F152" s="190"/>
      <c r="G152" s="190"/>
      <c r="H152" s="190"/>
      <c r="I152" s="190"/>
      <c r="J152" s="190"/>
      <c r="K152" s="190"/>
      <c r="L152" s="190"/>
      <c r="M152" s="190"/>
      <c r="N152" s="190"/>
      <c r="O152" s="190"/>
      <c r="P152" s="116" t="s">
        <v>12697</v>
      </c>
      <c r="Q152" s="191" t="s">
        <v>12701</v>
      </c>
      <c r="R152" s="191"/>
      <c r="S152" s="192"/>
      <c r="T152" s="192"/>
      <c r="U152" s="192"/>
      <c r="V152" s="192"/>
      <c r="W152" s="192"/>
      <c r="X152" s="193"/>
      <c r="Y152" s="108"/>
      <c r="AW152" s="90" t="s">
        <v>38</v>
      </c>
      <c r="AX152" s="90">
        <f t="shared" si="6"/>
        <v>1</v>
      </c>
      <c r="AZ152" s="90" t="s">
        <v>449</v>
      </c>
      <c r="BA152" s="90">
        <f>IF(AND($BC$152=1,$BB$152=1),1,0)</f>
        <v>0</v>
      </c>
      <c r="BB152" s="90">
        <f>IF(OR($S$22="Step 3",$S$22="Step 2"),1,0)</f>
        <v>0</v>
      </c>
      <c r="BC152" s="90">
        <v>1</v>
      </c>
      <c r="BD152" s="90">
        <v>1</v>
      </c>
      <c r="BE152" s="90">
        <v>1</v>
      </c>
      <c r="CB152" s="90">
        <f>IF($S$152&lt;&gt;"",1,0)</f>
        <v>0</v>
      </c>
      <c r="CD152" s="90">
        <f>IF($Y$152="Inaccurate – Incorrect",1,0)</f>
        <v>0</v>
      </c>
      <c r="DA152" s="90" t="s">
        <v>308</v>
      </c>
      <c r="DB152" s="90" t="s">
        <v>309</v>
      </c>
    </row>
    <row r="153" spans="4:106" ht="25.25" customHeight="1" x14ac:dyDescent="0.2">
      <c r="D153" s="112" t="s">
        <v>454</v>
      </c>
      <c r="E153" s="189" t="s">
        <v>455</v>
      </c>
      <c r="F153" s="190"/>
      <c r="G153" s="190"/>
      <c r="H153" s="190"/>
      <c r="I153" s="190"/>
      <c r="J153" s="190"/>
      <c r="K153" s="190"/>
      <c r="L153" s="190"/>
      <c r="M153" s="190"/>
      <c r="N153" s="190"/>
      <c r="O153" s="190"/>
      <c r="P153" s="116" t="s">
        <v>12697</v>
      </c>
      <c r="Q153" s="191" t="s">
        <v>12701</v>
      </c>
      <c r="R153" s="191"/>
      <c r="S153" s="192"/>
      <c r="T153" s="192"/>
      <c r="U153" s="192"/>
      <c r="V153" s="192"/>
      <c r="W153" s="192"/>
      <c r="X153" s="193"/>
      <c r="Y153" s="108"/>
      <c r="AW153" s="90" t="s">
        <v>38</v>
      </c>
      <c r="AX153" s="90">
        <f t="shared" si="6"/>
        <v>1</v>
      </c>
      <c r="AZ153" s="90" t="s">
        <v>453</v>
      </c>
      <c r="BA153" s="90">
        <f>IF(AND($BC$153=1,$BB$153=1),1,0)</f>
        <v>0</v>
      </c>
      <c r="BB153" s="90">
        <f>IF(OR($S$22="Step 3",$S$22="Step 2"),1,0)</f>
        <v>0</v>
      </c>
      <c r="BC153" s="90">
        <v>1</v>
      </c>
      <c r="BD153" s="90">
        <v>1</v>
      </c>
      <c r="BE153" s="90">
        <v>1</v>
      </c>
      <c r="CB153" s="90">
        <f>IF($S$153&lt;&gt;"",1,0)</f>
        <v>0</v>
      </c>
      <c r="CD153" s="90">
        <f>IF($Y$153="Inaccurate – Incorrect",1,0)</f>
        <v>0</v>
      </c>
      <c r="DA153" s="90" t="s">
        <v>308</v>
      </c>
      <c r="DB153" s="90" t="s">
        <v>309</v>
      </c>
    </row>
    <row r="154" spans="4:106" ht="25.25" customHeight="1" x14ac:dyDescent="0.2">
      <c r="D154" s="112" t="s">
        <v>458</v>
      </c>
      <c r="E154" s="189" t="s">
        <v>459</v>
      </c>
      <c r="F154" s="190"/>
      <c r="G154" s="190"/>
      <c r="H154" s="190"/>
      <c r="I154" s="190"/>
      <c r="J154" s="190"/>
      <c r="K154" s="190"/>
      <c r="L154" s="190"/>
      <c r="M154" s="190"/>
      <c r="N154" s="190"/>
      <c r="O154" s="190"/>
      <c r="P154" s="116" t="s">
        <v>12697</v>
      </c>
      <c r="Q154" s="191" t="s">
        <v>12701</v>
      </c>
      <c r="R154" s="191"/>
      <c r="S154" s="192"/>
      <c r="T154" s="192"/>
      <c r="U154" s="192"/>
      <c r="V154" s="192"/>
      <c r="W154" s="192"/>
      <c r="X154" s="193"/>
      <c r="Y154" s="108"/>
      <c r="AW154" s="90" t="s">
        <v>38</v>
      </c>
      <c r="AX154" s="90">
        <f t="shared" si="6"/>
        <v>1</v>
      </c>
      <c r="AZ154" s="90" t="s">
        <v>457</v>
      </c>
      <c r="BA154" s="90">
        <f>IF(AND($BC$154=1,$BB$154=1),1,0)</f>
        <v>1</v>
      </c>
      <c r="BB154" s="90">
        <f t="shared" ref="BB154:BB160" si="7">IF(OR($S$22="Step 3",$S$22="Step 2",$S$22="Step 1"),1,0)</f>
        <v>1</v>
      </c>
      <c r="BC154" s="90">
        <v>1</v>
      </c>
      <c r="BD154" s="90">
        <v>1</v>
      </c>
      <c r="BE154" s="90">
        <v>1</v>
      </c>
      <c r="BL154" s="90">
        <v>155</v>
      </c>
      <c r="CB154" s="90">
        <f>IF($S$154&lt;&gt;"",1,0)</f>
        <v>0</v>
      </c>
      <c r="CD154" s="90">
        <f>IF($Y$154="Inaccurate – Incorrect",1,0)</f>
        <v>0</v>
      </c>
      <c r="DA154" s="90" t="s">
        <v>308</v>
      </c>
      <c r="DB154" s="90" t="s">
        <v>309</v>
      </c>
    </row>
    <row r="155" spans="4:106" ht="25.25" customHeight="1" x14ac:dyDescent="0.2">
      <c r="D155" s="112" t="s">
        <v>462</v>
      </c>
      <c r="E155" s="189" t="s">
        <v>463</v>
      </c>
      <c r="F155" s="190"/>
      <c r="G155" s="190"/>
      <c r="H155" s="190"/>
      <c r="I155" s="190"/>
      <c r="J155" s="190"/>
      <c r="K155" s="190"/>
      <c r="L155" s="190"/>
      <c r="M155" s="190"/>
      <c r="N155" s="190"/>
      <c r="O155" s="190"/>
      <c r="P155" s="116" t="s">
        <v>12697</v>
      </c>
      <c r="Q155" s="191" t="s">
        <v>12701</v>
      </c>
      <c r="R155" s="191"/>
      <c r="S155" s="192"/>
      <c r="T155" s="192"/>
      <c r="U155" s="192"/>
      <c r="V155" s="192"/>
      <c r="W155" s="192"/>
      <c r="X155" s="193"/>
      <c r="Y155" s="108"/>
      <c r="AW155" s="90" t="s">
        <v>38</v>
      </c>
      <c r="AX155" s="90">
        <f t="shared" si="6"/>
        <v>1</v>
      </c>
      <c r="AZ155" s="90" t="s">
        <v>461</v>
      </c>
      <c r="BA155" s="90">
        <f>IF(AND($BB$155=1,$BC$155=1),1,0)</f>
        <v>0</v>
      </c>
      <c r="BB155" s="90">
        <f t="shared" si="7"/>
        <v>1</v>
      </c>
      <c r="BC155" s="90">
        <f>IF(AND(AND(OR($S$154&gt;0,$AB$154&gt;0),$AX$154=1)),1,0)</f>
        <v>0</v>
      </c>
      <c r="BD155" s="90">
        <f>IF(AND(AND(OR($AB$154&gt;0),$AX$154=1)),1,0)</f>
        <v>0</v>
      </c>
      <c r="BE155" s="90">
        <f>IF(AND(AND(OR($S$154&gt;0),$AX$154=1)),1,0)</f>
        <v>0</v>
      </c>
      <c r="CB155" s="90">
        <f>IF($S$155&lt;&gt;"",1,0)</f>
        <v>0</v>
      </c>
      <c r="CD155" s="90">
        <f>IF($Y$155="Inaccurate – Incorrect",1,0)</f>
        <v>0</v>
      </c>
      <c r="DA155" s="90" t="s">
        <v>308</v>
      </c>
      <c r="DB155" s="90" t="s">
        <v>309</v>
      </c>
    </row>
    <row r="156" spans="4:106" ht="25.25" customHeight="1" x14ac:dyDescent="0.2">
      <c r="D156" s="112" t="s">
        <v>467</v>
      </c>
      <c r="E156" s="189" t="s">
        <v>468</v>
      </c>
      <c r="F156" s="190"/>
      <c r="G156" s="190"/>
      <c r="H156" s="190"/>
      <c r="I156" s="190"/>
      <c r="J156" s="190"/>
      <c r="K156" s="190"/>
      <c r="L156" s="190"/>
      <c r="M156" s="190"/>
      <c r="N156" s="190"/>
      <c r="O156" s="190"/>
      <c r="P156" s="116" t="s">
        <v>12697</v>
      </c>
      <c r="Q156" s="191" t="s">
        <v>12701</v>
      </c>
      <c r="R156" s="191"/>
      <c r="S156" s="192"/>
      <c r="T156" s="192"/>
      <c r="U156" s="192"/>
      <c r="V156" s="192"/>
      <c r="W156" s="192"/>
      <c r="X156" s="193"/>
      <c r="Y156" s="108"/>
      <c r="AW156" s="90" t="s">
        <v>38</v>
      </c>
      <c r="AX156" s="90">
        <f t="shared" si="6"/>
        <v>1</v>
      </c>
      <c r="AZ156" s="90" t="s">
        <v>466</v>
      </c>
      <c r="BA156" s="90">
        <f>IF(AND($BC$156=1,$BB$156=1),1,0)</f>
        <v>1</v>
      </c>
      <c r="BB156" s="90">
        <f t="shared" si="7"/>
        <v>1</v>
      </c>
      <c r="BC156" s="90">
        <v>1</v>
      </c>
      <c r="BD156" s="90">
        <v>1</v>
      </c>
      <c r="BE156" s="90">
        <v>1</v>
      </c>
      <c r="BL156" s="90">
        <v>157</v>
      </c>
      <c r="CB156" s="90">
        <f>IF($S$156&lt;&gt;"",1,0)</f>
        <v>0</v>
      </c>
      <c r="CD156" s="90">
        <f>IF($Y$156="Inaccurate – Incorrect",1,0)</f>
        <v>0</v>
      </c>
      <c r="DA156" s="90" t="s">
        <v>308</v>
      </c>
      <c r="DB156" s="90" t="s">
        <v>309</v>
      </c>
    </row>
    <row r="157" spans="4:106" ht="25.25" customHeight="1" x14ac:dyDescent="0.2">
      <c r="D157" s="112" t="s">
        <v>471</v>
      </c>
      <c r="E157" s="189" t="s">
        <v>472</v>
      </c>
      <c r="F157" s="190"/>
      <c r="G157" s="190"/>
      <c r="H157" s="190"/>
      <c r="I157" s="190"/>
      <c r="J157" s="190"/>
      <c r="K157" s="190"/>
      <c r="L157" s="190"/>
      <c r="M157" s="190"/>
      <c r="N157" s="190"/>
      <c r="O157" s="190"/>
      <c r="P157" s="115"/>
      <c r="Q157" s="191" t="s">
        <v>12701</v>
      </c>
      <c r="R157" s="191"/>
      <c r="S157" s="192"/>
      <c r="T157" s="192"/>
      <c r="U157" s="192"/>
      <c r="V157" s="192"/>
      <c r="W157" s="192"/>
      <c r="X157" s="193"/>
      <c r="Y157" s="108"/>
      <c r="AW157" s="90" t="s">
        <v>38</v>
      </c>
      <c r="AX157" s="90">
        <f t="shared" si="6"/>
        <v>1</v>
      </c>
      <c r="AZ157" s="90" t="s">
        <v>470</v>
      </c>
      <c r="BA157" s="90">
        <f>IF(AND($BB$157=1,$BC$157=1),1,0)</f>
        <v>0</v>
      </c>
      <c r="BB157" s="90">
        <f t="shared" si="7"/>
        <v>1</v>
      </c>
      <c r="BC157" s="90">
        <f>IF(AND(AND(OR($S$156&gt;0,$AB$156&gt;0),$AX$156=1)),1,0)</f>
        <v>0</v>
      </c>
      <c r="BD157" s="90">
        <f>IF(AND(AND(OR($AB$156&gt;0),$AX$156=1)),1,0)</f>
        <v>0</v>
      </c>
      <c r="BE157" s="90">
        <f>IF(AND(AND(OR($S$156&gt;0),$AX$156=1)),1,0)</f>
        <v>0</v>
      </c>
      <c r="CB157" s="90">
        <f>IF($S$157&lt;&gt;"",1,0)</f>
        <v>0</v>
      </c>
      <c r="CD157" s="90">
        <f>IF($Y$157="Inaccurate – Incorrect",1,0)</f>
        <v>0</v>
      </c>
      <c r="DA157" s="90" t="s">
        <v>308</v>
      </c>
      <c r="DB157" s="90" t="s">
        <v>309</v>
      </c>
    </row>
    <row r="158" spans="4:106" ht="25.25" customHeight="1" x14ac:dyDescent="0.2">
      <c r="D158" s="112" t="s">
        <v>476</v>
      </c>
      <c r="E158" s="189" t="s">
        <v>477</v>
      </c>
      <c r="F158" s="190"/>
      <c r="G158" s="190"/>
      <c r="H158" s="190"/>
      <c r="I158" s="190"/>
      <c r="J158" s="190"/>
      <c r="K158" s="190"/>
      <c r="L158" s="190"/>
      <c r="M158" s="190"/>
      <c r="N158" s="190"/>
      <c r="O158" s="190"/>
      <c r="P158" s="116" t="s">
        <v>12697</v>
      </c>
      <c r="Q158" s="191" t="s">
        <v>12701</v>
      </c>
      <c r="R158" s="191"/>
      <c r="S158" s="192"/>
      <c r="T158" s="192"/>
      <c r="U158" s="192"/>
      <c r="V158" s="192"/>
      <c r="W158" s="192"/>
      <c r="X158" s="193"/>
      <c r="Y158" s="108"/>
      <c r="AW158" s="90" t="s">
        <v>38</v>
      </c>
      <c r="AX158" s="90">
        <f t="shared" si="6"/>
        <v>1</v>
      </c>
      <c r="AZ158" s="90" t="s">
        <v>475</v>
      </c>
      <c r="BA158" s="90">
        <f>IF(AND($BC$158=1,$BB$158=1),1,0)</f>
        <v>1</v>
      </c>
      <c r="BB158" s="90">
        <f t="shared" si="7"/>
        <v>1</v>
      </c>
      <c r="BC158" s="90">
        <v>1</v>
      </c>
      <c r="BD158" s="90">
        <v>1</v>
      </c>
      <c r="BE158" s="90">
        <v>1</v>
      </c>
      <c r="BL158" s="90" t="s">
        <v>12719</v>
      </c>
      <c r="CB158" s="90">
        <f>IF($S$158&lt;&gt;"",1,0)</f>
        <v>0</v>
      </c>
      <c r="CD158" s="90">
        <f>IF($Y$158="Inaccurate – Incorrect",1,0)</f>
        <v>0</v>
      </c>
      <c r="DA158" s="90" t="s">
        <v>308</v>
      </c>
      <c r="DB158" s="90" t="s">
        <v>309</v>
      </c>
    </row>
    <row r="159" spans="4:106" ht="25.25" customHeight="1" x14ac:dyDescent="0.2">
      <c r="D159" s="112" t="s">
        <v>480</v>
      </c>
      <c r="E159" s="189" t="s">
        <v>481</v>
      </c>
      <c r="F159" s="190"/>
      <c r="G159" s="190"/>
      <c r="H159" s="190"/>
      <c r="I159" s="190"/>
      <c r="J159" s="190"/>
      <c r="K159" s="190"/>
      <c r="L159" s="190"/>
      <c r="M159" s="190"/>
      <c r="N159" s="190"/>
      <c r="O159" s="190"/>
      <c r="P159" s="116" t="s">
        <v>12697</v>
      </c>
      <c r="Q159" s="191" t="s">
        <v>12701</v>
      </c>
      <c r="R159" s="191"/>
      <c r="S159" s="192"/>
      <c r="T159" s="192"/>
      <c r="U159" s="192"/>
      <c r="V159" s="192"/>
      <c r="W159" s="192"/>
      <c r="X159" s="193"/>
      <c r="Y159" s="108"/>
      <c r="AW159" s="90" t="s">
        <v>38</v>
      </c>
      <c r="AX159" s="90">
        <f t="shared" si="6"/>
        <v>1</v>
      </c>
      <c r="AZ159" s="90" t="s">
        <v>479</v>
      </c>
      <c r="BA159" s="90">
        <f>IF(AND($BB$159=1,$BC$159=1),1,0)</f>
        <v>0</v>
      </c>
      <c r="BB159" s="90">
        <f t="shared" si="7"/>
        <v>1</v>
      </c>
      <c r="BC159" s="90">
        <f>IF(AND(AND(OR($S$158&gt;0,$AB$158&gt;0),$AX$158=1)),1,0)</f>
        <v>0</v>
      </c>
      <c r="BD159" s="90">
        <f>IF(AND(AND(OR($AB$158&gt;0),$AX$158=1)),1,0)</f>
        <v>0</v>
      </c>
      <c r="BE159" s="90">
        <f>IF(AND(AND(OR($S$158&gt;0),$AX$158=1)),1,0)</f>
        <v>0</v>
      </c>
      <c r="CB159" s="90">
        <f>IF($S$159&lt;&gt;"",1,0)</f>
        <v>0</v>
      </c>
      <c r="CD159" s="90">
        <f>IF($Y$159="Inaccurate – Incorrect",1,0)</f>
        <v>0</v>
      </c>
      <c r="DA159" s="90" t="s">
        <v>308</v>
      </c>
      <c r="DB159" s="90" t="s">
        <v>309</v>
      </c>
    </row>
    <row r="160" spans="4:106" ht="25.25" customHeight="1" x14ac:dyDescent="0.2">
      <c r="D160" s="112" t="s">
        <v>485</v>
      </c>
      <c r="E160" s="189" t="s">
        <v>486</v>
      </c>
      <c r="F160" s="190"/>
      <c r="G160" s="190"/>
      <c r="H160" s="190"/>
      <c r="I160" s="190"/>
      <c r="J160" s="190"/>
      <c r="K160" s="190"/>
      <c r="L160" s="190"/>
      <c r="M160" s="190"/>
      <c r="N160" s="190"/>
      <c r="O160" s="190"/>
      <c r="P160" s="115"/>
      <c r="Q160" s="191" t="s">
        <v>12699</v>
      </c>
      <c r="R160" s="191"/>
      <c r="S160" s="197"/>
      <c r="T160" s="197"/>
      <c r="U160" s="197"/>
      <c r="V160" s="197"/>
      <c r="W160" s="197"/>
      <c r="X160" s="198"/>
      <c r="Y160" s="108"/>
      <c r="AW160" s="90" t="s">
        <v>38</v>
      </c>
      <c r="AX160" s="90">
        <f t="shared" si="6"/>
        <v>1</v>
      </c>
      <c r="AZ160" s="90" t="s">
        <v>484</v>
      </c>
      <c r="BA160" s="90">
        <f>IF(AND($BB$160=1,$BC$160=1),1,0)</f>
        <v>0</v>
      </c>
      <c r="BB160" s="90">
        <f t="shared" si="7"/>
        <v>1</v>
      </c>
      <c r="BC160" s="90">
        <f>IF(AND(AND(OR($S$158&gt;0,$AB$158&gt;0),$AX$158=1)),1,0)</f>
        <v>0</v>
      </c>
      <c r="BD160" s="90">
        <f>IF(AND(AND(OR($AB$158&gt;0),$AX$158=1)),1,0)</f>
        <v>0</v>
      </c>
      <c r="BE160" s="90">
        <f>IF(AND(AND(OR($S$158&gt;0),$AX$158=1)),1,0)</f>
        <v>0</v>
      </c>
      <c r="CB160" s="90">
        <f>IF($S$160&lt;&gt;"",1,0)</f>
        <v>0</v>
      </c>
      <c r="CD160" s="90">
        <f>IF($Y$160="Inaccurate – Incorrect",1,0)</f>
        <v>0</v>
      </c>
      <c r="DA160" s="90" t="s">
        <v>308</v>
      </c>
      <c r="DB160" s="90" t="s">
        <v>309</v>
      </c>
    </row>
    <row r="161" spans="4:106" x14ac:dyDescent="0.2">
      <c r="D161" s="103"/>
      <c r="E161" s="117"/>
      <c r="F161" s="117"/>
      <c r="G161" s="117"/>
      <c r="H161" s="117"/>
      <c r="I161" s="117"/>
      <c r="J161" s="117"/>
      <c r="K161" s="117"/>
      <c r="L161" s="117"/>
      <c r="M161" s="117"/>
      <c r="N161" s="117"/>
      <c r="O161" s="117"/>
      <c r="P161" s="117"/>
      <c r="Q161" s="117"/>
      <c r="R161" s="117"/>
      <c r="S161" s="117"/>
      <c r="T161" s="117"/>
      <c r="U161" s="117"/>
      <c r="V161" s="117"/>
      <c r="W161" s="117"/>
      <c r="X161" s="117"/>
      <c r="Y161" s="105"/>
      <c r="AX161" s="90">
        <f t="shared" si="6"/>
        <v>0</v>
      </c>
      <c r="BA161" s="90">
        <f>IF(OR($S$22="Step 3",$S$22="Step 2",$S$22="Step 1"),1,0)</f>
        <v>1</v>
      </c>
    </row>
    <row r="162" spans="4:106" ht="21" x14ac:dyDescent="0.25">
      <c r="D162" s="103"/>
      <c r="E162" s="109" t="s">
        <v>489</v>
      </c>
      <c r="F162" s="110"/>
      <c r="G162" s="110"/>
      <c r="H162" s="110"/>
      <c r="I162" s="110"/>
      <c r="J162" s="110"/>
      <c r="K162" s="110"/>
      <c r="L162" s="110"/>
      <c r="M162" s="110"/>
      <c r="N162" s="110"/>
      <c r="O162" s="110"/>
      <c r="P162" s="110"/>
      <c r="Q162" s="110"/>
      <c r="R162" s="110"/>
      <c r="S162" s="110"/>
      <c r="T162" s="110"/>
      <c r="U162" s="110"/>
      <c r="V162" s="110"/>
      <c r="W162" s="110"/>
      <c r="X162" s="110"/>
      <c r="Y162" s="105"/>
      <c r="AX162" s="90">
        <f t="shared" si="6"/>
        <v>0</v>
      </c>
      <c r="BA162" s="90">
        <f>IF(OR($S$22="Step 3",$S$22="Step 2",$S$22="Step 1"),1,0)</f>
        <v>1</v>
      </c>
    </row>
    <row r="163" spans="4:106" ht="25.25" customHeight="1" x14ac:dyDescent="0.2">
      <c r="D163" s="112" t="s">
        <v>488</v>
      </c>
      <c r="E163" s="194" t="s">
        <v>490</v>
      </c>
      <c r="F163" s="195"/>
      <c r="G163" s="195"/>
      <c r="H163" s="195"/>
      <c r="I163" s="195"/>
      <c r="J163" s="195"/>
      <c r="K163" s="195"/>
      <c r="L163" s="195"/>
      <c r="M163" s="195"/>
      <c r="N163" s="195"/>
      <c r="O163" s="195"/>
      <c r="P163" s="113" t="s">
        <v>12697</v>
      </c>
      <c r="Q163" s="196" t="s">
        <v>12701</v>
      </c>
      <c r="R163" s="196"/>
      <c r="S163" s="192"/>
      <c r="T163" s="192"/>
      <c r="U163" s="192"/>
      <c r="V163" s="192"/>
      <c r="W163" s="192"/>
      <c r="X163" s="193"/>
      <c r="Y163" s="108"/>
      <c r="AW163" s="90" t="s">
        <v>38</v>
      </c>
      <c r="AX163" s="90">
        <f t="shared" si="6"/>
        <v>1</v>
      </c>
      <c r="AZ163" s="90" t="s">
        <v>487</v>
      </c>
      <c r="BA163" s="90">
        <f>IF(AND($BC$163=1,$BB$163=1),1,0)</f>
        <v>1</v>
      </c>
      <c r="BB163" s="90">
        <f>IF(OR($S$22="Step 3",$S$22="Step 2",$S$22="Step 1"),1,0)</f>
        <v>1</v>
      </c>
      <c r="BC163" s="90">
        <v>1</v>
      </c>
      <c r="BD163" s="90">
        <v>1</v>
      </c>
      <c r="BE163" s="90">
        <v>1</v>
      </c>
      <c r="BL163" s="90" t="s">
        <v>12720</v>
      </c>
      <c r="CB163" s="90">
        <f>IF($S$163&lt;&gt;"",1,0)</f>
        <v>0</v>
      </c>
      <c r="CD163" s="90">
        <f>IF($Y$163="Inaccurate – Incorrect",1,0)</f>
        <v>0</v>
      </c>
      <c r="DA163" s="90" t="s">
        <v>308</v>
      </c>
      <c r="DB163" s="90" t="s">
        <v>489</v>
      </c>
    </row>
    <row r="164" spans="4:106" ht="25.25" customHeight="1" x14ac:dyDescent="0.2">
      <c r="D164" s="112" t="s">
        <v>493</v>
      </c>
      <c r="E164" s="189" t="s">
        <v>494</v>
      </c>
      <c r="F164" s="190"/>
      <c r="G164" s="190"/>
      <c r="H164" s="190"/>
      <c r="I164" s="190"/>
      <c r="J164" s="190"/>
      <c r="K164" s="190"/>
      <c r="L164" s="190"/>
      <c r="M164" s="190"/>
      <c r="N164" s="190"/>
      <c r="O164" s="190"/>
      <c r="P164" s="115"/>
      <c r="Q164" s="191" t="s">
        <v>12701</v>
      </c>
      <c r="R164" s="191"/>
      <c r="S164" s="192"/>
      <c r="T164" s="192"/>
      <c r="U164" s="192"/>
      <c r="V164" s="192"/>
      <c r="W164" s="192"/>
      <c r="X164" s="193"/>
      <c r="Y164" s="108"/>
      <c r="AW164" s="90" t="s">
        <v>38</v>
      </c>
      <c r="AX164" s="90">
        <f t="shared" si="6"/>
        <v>1</v>
      </c>
      <c r="AZ164" s="90" t="s">
        <v>492</v>
      </c>
      <c r="BA164" s="90">
        <f>IF(AND($BB$164=1,$BC$164=1),1,0)</f>
        <v>0</v>
      </c>
      <c r="BB164" s="90">
        <f>IF(OR($S$22="Step 3",$S$22="Step 2",$S$22="Step 1"),1,0)</f>
        <v>1</v>
      </c>
      <c r="BC164" s="90">
        <f>IF(AND(AND(OR($S$163&gt;0,$AB$163&gt;0),$AX$163=1)),1,0)</f>
        <v>0</v>
      </c>
      <c r="BD164" s="90">
        <f>IF(AND(AND(OR($AB$163&gt;0),$AX$163=1)),1,0)</f>
        <v>0</v>
      </c>
      <c r="BE164" s="90">
        <f>IF(AND(AND(OR($S$163&gt;0),$AX$163=1)),1,0)</f>
        <v>0</v>
      </c>
      <c r="CB164" s="90">
        <f>IF($S$164&lt;&gt;"",1,0)</f>
        <v>0</v>
      </c>
      <c r="CD164" s="90">
        <f>IF($Y$164="Inaccurate – Incorrect",1,0)</f>
        <v>0</v>
      </c>
      <c r="DA164" s="90" t="s">
        <v>308</v>
      </c>
      <c r="DB164" s="90" t="s">
        <v>489</v>
      </c>
    </row>
    <row r="165" spans="4:106" ht="25.25" customHeight="1" x14ac:dyDescent="0.2">
      <c r="D165" s="112" t="s">
        <v>498</v>
      </c>
      <c r="E165" s="189" t="s">
        <v>499</v>
      </c>
      <c r="F165" s="190"/>
      <c r="G165" s="190"/>
      <c r="H165" s="190"/>
      <c r="I165" s="190"/>
      <c r="J165" s="190"/>
      <c r="K165" s="190"/>
      <c r="L165" s="190"/>
      <c r="M165" s="190"/>
      <c r="N165" s="190"/>
      <c r="O165" s="190"/>
      <c r="P165" s="116" t="s">
        <v>12697</v>
      </c>
      <c r="Q165" s="191" t="s">
        <v>12701</v>
      </c>
      <c r="R165" s="191"/>
      <c r="S165" s="192"/>
      <c r="T165" s="192"/>
      <c r="U165" s="192"/>
      <c r="V165" s="192"/>
      <c r="W165" s="192"/>
      <c r="X165" s="193"/>
      <c r="Y165" s="108"/>
      <c r="AW165" s="90" t="s">
        <v>38</v>
      </c>
      <c r="AX165" s="90">
        <f t="shared" si="6"/>
        <v>1</v>
      </c>
      <c r="AZ165" s="90" t="s">
        <v>497</v>
      </c>
      <c r="BA165" s="90">
        <f>IF(AND($BB$165=1,$BC$165=1),1,0)</f>
        <v>0</v>
      </c>
      <c r="BB165" s="90">
        <f>IF(OR($S$22="Step 3",$S$22="Step 2",$S$22="Step 1"),1,0)</f>
        <v>1</v>
      </c>
      <c r="BC165" s="90">
        <f>IF(AND(AND(OR($S$163&gt;0,$AB$163&gt;0),$AX$163=1)),1,0)</f>
        <v>0</v>
      </c>
      <c r="BD165" s="90">
        <f>IF(AND(AND(OR($AB$163&gt;0),$AX$163=1)),1,0)</f>
        <v>0</v>
      </c>
      <c r="BE165" s="90">
        <f>IF(AND(AND(OR($S$163&gt;0),$AX$163=1)),1,0)</f>
        <v>0</v>
      </c>
      <c r="CB165" s="90">
        <f>IF($S$165&lt;&gt;"",1,0)</f>
        <v>0</v>
      </c>
      <c r="CD165" s="90">
        <f>IF($Y$165="Inaccurate – Incorrect",1,0)</f>
        <v>0</v>
      </c>
      <c r="DA165" s="90" t="s">
        <v>308</v>
      </c>
      <c r="DB165" s="90" t="s">
        <v>489</v>
      </c>
    </row>
    <row r="166" spans="4:106" ht="25.25" customHeight="1" x14ac:dyDescent="0.2">
      <c r="D166" s="112" t="s">
        <v>502</v>
      </c>
      <c r="E166" s="189" t="s">
        <v>503</v>
      </c>
      <c r="F166" s="190"/>
      <c r="G166" s="190"/>
      <c r="H166" s="190"/>
      <c r="I166" s="190"/>
      <c r="J166" s="190"/>
      <c r="K166" s="190"/>
      <c r="L166" s="190"/>
      <c r="M166" s="190"/>
      <c r="N166" s="190"/>
      <c r="O166" s="190"/>
      <c r="P166" s="116" t="s">
        <v>12697</v>
      </c>
      <c r="Q166" s="191" t="s">
        <v>12701</v>
      </c>
      <c r="R166" s="191"/>
      <c r="S166" s="197"/>
      <c r="T166" s="197"/>
      <c r="U166" s="197"/>
      <c r="V166" s="197"/>
      <c r="W166" s="197"/>
      <c r="X166" s="198"/>
      <c r="Y166" s="108"/>
      <c r="AW166" s="90" t="s">
        <v>38</v>
      </c>
      <c r="AX166" s="90">
        <f t="shared" si="6"/>
        <v>1</v>
      </c>
      <c r="AZ166" s="90" t="s">
        <v>501</v>
      </c>
      <c r="BA166" s="90">
        <f>IF(AND($BB$166=1,$BC$166=1),1,0)</f>
        <v>0</v>
      </c>
      <c r="BB166" s="90">
        <f>IF(OR($S$22="Step 3",$S$22="Step 2",$S$22="Step 1"),1,0)</f>
        <v>1</v>
      </c>
      <c r="BC166" s="90">
        <f>IF(AND(AND(OR($S$163&gt;0,$AB$163&gt;0),$AX$163=1)),1,0)</f>
        <v>0</v>
      </c>
      <c r="BD166" s="90">
        <f>IF(AND(AND(OR($AB$163&gt;0),$AX$163=1)),1,0)</f>
        <v>0</v>
      </c>
      <c r="BE166" s="90">
        <f>IF(AND(AND(OR($S$163&gt;0),$AX$163=1)),1,0)</f>
        <v>0</v>
      </c>
      <c r="CB166" s="90">
        <f>IF($S$166&lt;&gt;"",1,0)</f>
        <v>0</v>
      </c>
      <c r="CD166" s="90">
        <f>IF($Y$166="Inaccurate – Incorrect",1,0)</f>
        <v>0</v>
      </c>
      <c r="DA166" s="90" t="s">
        <v>308</v>
      </c>
      <c r="DB166" s="90" t="s">
        <v>489</v>
      </c>
    </row>
    <row r="167" spans="4:106" x14ac:dyDescent="0.2">
      <c r="D167" s="103"/>
      <c r="E167" s="117"/>
      <c r="F167" s="117"/>
      <c r="G167" s="117"/>
      <c r="H167" s="117"/>
      <c r="I167" s="117"/>
      <c r="J167" s="117"/>
      <c r="K167" s="117"/>
      <c r="L167" s="117"/>
      <c r="M167" s="117"/>
      <c r="N167" s="117"/>
      <c r="O167" s="117"/>
      <c r="P167" s="117"/>
      <c r="Q167" s="117"/>
      <c r="R167" s="117"/>
      <c r="S167" s="117"/>
      <c r="T167" s="117"/>
      <c r="U167" s="117"/>
      <c r="V167" s="117"/>
      <c r="W167" s="117"/>
      <c r="X167" s="117"/>
      <c r="Y167" s="105"/>
      <c r="AX167" s="90">
        <f t="shared" si="6"/>
        <v>0</v>
      </c>
      <c r="BA167" s="90">
        <f>IF(OR($S$22="Step 3",$S$22="Step 2"),1,0)</f>
        <v>0</v>
      </c>
    </row>
    <row r="168" spans="4:106" ht="21" x14ac:dyDescent="0.25">
      <c r="D168" s="103"/>
      <c r="E168" s="109" t="s">
        <v>506</v>
      </c>
      <c r="F168" s="110"/>
      <c r="G168" s="110"/>
      <c r="H168" s="110"/>
      <c r="I168" s="110"/>
      <c r="J168" s="110"/>
      <c r="K168" s="110"/>
      <c r="L168" s="110"/>
      <c r="M168" s="110"/>
      <c r="N168" s="110"/>
      <c r="O168" s="110"/>
      <c r="P168" s="110"/>
      <c r="Q168" s="110"/>
      <c r="R168" s="110"/>
      <c r="S168" s="110"/>
      <c r="T168" s="110"/>
      <c r="U168" s="110"/>
      <c r="V168" s="110"/>
      <c r="W168" s="110"/>
      <c r="X168" s="110"/>
      <c r="Y168" s="105"/>
      <c r="AX168" s="90">
        <f t="shared" si="6"/>
        <v>0</v>
      </c>
      <c r="BA168" s="90">
        <f>IF(OR($S$22="Step 3",$S$22="Step 2"),1,0)</f>
        <v>0</v>
      </c>
    </row>
    <row r="169" spans="4:106" ht="25.25" customHeight="1" x14ac:dyDescent="0.2">
      <c r="D169" s="112" t="s">
        <v>505</v>
      </c>
      <c r="E169" s="194" t="s">
        <v>507</v>
      </c>
      <c r="F169" s="195"/>
      <c r="G169" s="195"/>
      <c r="H169" s="195"/>
      <c r="I169" s="195"/>
      <c r="J169" s="195"/>
      <c r="K169" s="195"/>
      <c r="L169" s="195"/>
      <c r="M169" s="195"/>
      <c r="N169" s="195"/>
      <c r="O169" s="195"/>
      <c r="P169" s="113" t="s">
        <v>12697</v>
      </c>
      <c r="Q169" s="196" t="s">
        <v>12698</v>
      </c>
      <c r="R169" s="196"/>
      <c r="S169" s="192"/>
      <c r="T169" s="192"/>
      <c r="U169" s="192"/>
      <c r="V169" s="192"/>
      <c r="W169" s="192"/>
      <c r="X169" s="193"/>
      <c r="Y169" s="108"/>
      <c r="AW169" s="90" t="s">
        <v>38</v>
      </c>
      <c r="AX169" s="90">
        <f t="shared" si="6"/>
        <v>1</v>
      </c>
      <c r="AY169" s="90" t="s">
        <v>236</v>
      </c>
      <c r="AZ169" s="90" t="s">
        <v>504</v>
      </c>
      <c r="BA169" s="90">
        <f>IF(AND($BC$169=1,$BB$169=1),1,0)</f>
        <v>0</v>
      </c>
      <c r="BB169" s="90">
        <f>IF(OR($S$22="Step 3",$S$22="Step 2"),1,0)</f>
        <v>0</v>
      </c>
      <c r="BC169" s="90">
        <v>1</v>
      </c>
      <c r="BD169" s="90">
        <v>1</v>
      </c>
      <c r="BE169" s="90">
        <v>1</v>
      </c>
      <c r="BL169" s="90">
        <v>170</v>
      </c>
      <c r="CB169" s="90">
        <f>IF($S$169&lt;&gt;"",1,0)</f>
        <v>0</v>
      </c>
      <c r="CD169" s="90">
        <f>IF($Y$169="Inaccurate – Incorrect",1,0)</f>
        <v>0</v>
      </c>
      <c r="DA169" s="90" t="s">
        <v>308</v>
      </c>
      <c r="DB169" s="90" t="s">
        <v>506</v>
      </c>
    </row>
    <row r="170" spans="4:106" ht="25.25" customHeight="1" x14ac:dyDescent="0.2">
      <c r="D170" s="112" t="s">
        <v>510</v>
      </c>
      <c r="E170" s="189" t="s">
        <v>511</v>
      </c>
      <c r="F170" s="190"/>
      <c r="G170" s="190"/>
      <c r="H170" s="190"/>
      <c r="I170" s="190"/>
      <c r="J170" s="190"/>
      <c r="K170" s="190"/>
      <c r="L170" s="190"/>
      <c r="M170" s="190"/>
      <c r="N170" s="190"/>
      <c r="O170" s="190"/>
      <c r="P170" s="115"/>
      <c r="Q170" s="191" t="s">
        <v>12699</v>
      </c>
      <c r="R170" s="191"/>
      <c r="S170" s="197"/>
      <c r="T170" s="197"/>
      <c r="U170" s="197"/>
      <c r="V170" s="197"/>
      <c r="W170" s="197"/>
      <c r="X170" s="198"/>
      <c r="Y170" s="108"/>
      <c r="AW170" s="90" t="s">
        <v>38</v>
      </c>
      <c r="AX170" s="90">
        <f t="shared" si="6"/>
        <v>1</v>
      </c>
      <c r="AZ170" s="90" t="s">
        <v>509</v>
      </c>
      <c r="BA170" s="90">
        <f>IF(AND($BB$170=1,$BC$170=1),1,0)</f>
        <v>0</v>
      </c>
      <c r="BB170" s="90">
        <f>IF(OR($S$22="Step 3",$S$22="Step 2"),1,0)</f>
        <v>0</v>
      </c>
      <c r="BC170" s="90">
        <f>IF(AND(AND(OR($S$169="Yes",$AB$169="Yes"),$AX$169=1)),1,0)</f>
        <v>0</v>
      </c>
      <c r="BD170" s="90">
        <f>IF(AND(AND(OR($AB$169="Yes"),$AX$169=1)),1,0)</f>
        <v>0</v>
      </c>
      <c r="BE170" s="90">
        <f>IF(AND(AND(OR($S$169="Yes"),$AX$169=1)),1,0)</f>
        <v>0</v>
      </c>
      <c r="CB170" s="90">
        <f>IF($S$170&lt;&gt;"",1,0)</f>
        <v>0</v>
      </c>
      <c r="CD170" s="90">
        <f>IF($Y$170="Inaccurate – Incorrect",1,0)</f>
        <v>0</v>
      </c>
      <c r="DA170" s="90" t="s">
        <v>308</v>
      </c>
      <c r="DB170" s="90" t="s">
        <v>506</v>
      </c>
    </row>
    <row r="171" spans="4:106" x14ac:dyDescent="0.2">
      <c r="D171" s="103"/>
      <c r="E171" s="114"/>
      <c r="F171" s="114"/>
      <c r="G171" s="114"/>
      <c r="H171" s="114"/>
      <c r="I171" s="114"/>
      <c r="J171" s="114"/>
      <c r="K171" s="114"/>
      <c r="L171" s="114"/>
      <c r="M171" s="114"/>
      <c r="N171" s="114"/>
      <c r="O171" s="114"/>
      <c r="P171" s="114"/>
      <c r="Q171" s="114"/>
      <c r="R171" s="114"/>
      <c r="S171" s="114"/>
      <c r="T171" s="114"/>
      <c r="U171" s="114"/>
      <c r="V171" s="114"/>
      <c r="W171" s="114"/>
      <c r="X171" s="114"/>
      <c r="Y171" s="105"/>
      <c r="AX171" s="90">
        <f t="shared" si="6"/>
        <v>0</v>
      </c>
      <c r="BA171" s="90">
        <f>IF(OR($S$22="Step 3",$S$22="Step 2",$S$22="Step 1"),1,0)</f>
        <v>1</v>
      </c>
    </row>
    <row r="172" spans="4:106" ht="21" x14ac:dyDescent="0.25">
      <c r="D172" s="103"/>
      <c r="E172" s="106" t="s">
        <v>516</v>
      </c>
      <c r="F172" s="104"/>
      <c r="G172" s="104"/>
      <c r="H172" s="104"/>
      <c r="I172" s="104"/>
      <c r="J172" s="104"/>
      <c r="K172" s="104"/>
      <c r="L172" s="104"/>
      <c r="M172" s="104"/>
      <c r="N172" s="104"/>
      <c r="O172" s="104"/>
      <c r="P172" s="104"/>
      <c r="Q172" s="104"/>
      <c r="R172" s="104"/>
      <c r="S172" s="104"/>
      <c r="T172" s="104"/>
      <c r="U172" s="104"/>
      <c r="V172" s="104"/>
      <c r="W172" s="104"/>
      <c r="X172" s="104"/>
      <c r="Y172" s="105"/>
      <c r="AX172" s="90">
        <f t="shared" si="6"/>
        <v>0</v>
      </c>
      <c r="BA172" s="90">
        <f>IF(OR($S$22="Step 3",$S$22="Step 2",$S$22="Step 1"),1,0)</f>
        <v>1</v>
      </c>
    </row>
    <row r="173" spans="4:106" ht="21" x14ac:dyDescent="0.25">
      <c r="D173" s="103"/>
      <c r="E173" s="109"/>
      <c r="F173" s="110"/>
      <c r="G173" s="110"/>
      <c r="H173" s="110"/>
      <c r="I173" s="110"/>
      <c r="J173" s="110"/>
      <c r="K173" s="110"/>
      <c r="L173" s="110"/>
      <c r="M173" s="110"/>
      <c r="N173" s="110"/>
      <c r="O173" s="110"/>
      <c r="P173" s="110"/>
      <c r="Q173" s="110"/>
      <c r="R173" s="110"/>
      <c r="S173" s="110"/>
      <c r="T173" s="110"/>
      <c r="U173" s="110"/>
      <c r="V173" s="110"/>
      <c r="W173" s="110"/>
      <c r="X173" s="110"/>
      <c r="Y173" s="105"/>
      <c r="AX173" s="90">
        <f t="shared" si="6"/>
        <v>0</v>
      </c>
      <c r="BA173" s="90">
        <f>IF(OR($S$22="Step 3",$S$22="Step 2",$S$22="Step 1"),1,0)</f>
        <v>1</v>
      </c>
    </row>
    <row r="174" spans="4:106" ht="25.25" customHeight="1" x14ac:dyDescent="0.2">
      <c r="D174" s="112" t="s">
        <v>515</v>
      </c>
      <c r="E174" s="194" t="s">
        <v>517</v>
      </c>
      <c r="F174" s="195"/>
      <c r="G174" s="195"/>
      <c r="H174" s="195"/>
      <c r="I174" s="195"/>
      <c r="J174" s="195"/>
      <c r="K174" s="195"/>
      <c r="L174" s="195"/>
      <c r="M174" s="195"/>
      <c r="N174" s="195"/>
      <c r="O174" s="195"/>
      <c r="P174" s="113" t="s">
        <v>12697</v>
      </c>
      <c r="Q174" s="196" t="s">
        <v>12701</v>
      </c>
      <c r="R174" s="196"/>
      <c r="S174" s="192"/>
      <c r="T174" s="192"/>
      <c r="U174" s="192"/>
      <c r="V174" s="192"/>
      <c r="W174" s="192"/>
      <c r="X174" s="193"/>
      <c r="Y174" s="108"/>
      <c r="AW174" s="90" t="s">
        <v>38</v>
      </c>
      <c r="AX174" s="90">
        <f t="shared" si="6"/>
        <v>1</v>
      </c>
      <c r="AZ174" s="90" t="s">
        <v>514</v>
      </c>
      <c r="BA174" s="90">
        <f>IF(AND($BC$174=1,$BB$174=1),1,0)</f>
        <v>1</v>
      </c>
      <c r="BB174" s="90">
        <f t="shared" ref="BB174:BB187" si="8">IF(OR($S$22="Step 3",$S$22="Step 2",$S$22="Step 1"),1,0)</f>
        <v>1</v>
      </c>
      <c r="BC174" s="90">
        <v>1</v>
      </c>
      <c r="BD174" s="90">
        <v>1</v>
      </c>
      <c r="BE174" s="90">
        <v>1</v>
      </c>
      <c r="BL174" s="90" t="s">
        <v>12721</v>
      </c>
      <c r="CB174" s="90">
        <f>IF($S$174&lt;&gt;"",1,0)</f>
        <v>0</v>
      </c>
      <c r="CD174" s="90">
        <f>IF($Y$174="Inaccurate – Incorrect",1,0)</f>
        <v>0</v>
      </c>
      <c r="DA174" s="90" t="s">
        <v>516</v>
      </c>
    </row>
    <row r="175" spans="4:106" ht="25.25" customHeight="1" x14ac:dyDescent="0.2">
      <c r="D175" s="112" t="s">
        <v>520</v>
      </c>
      <c r="E175" s="189" t="s">
        <v>521</v>
      </c>
      <c r="F175" s="190"/>
      <c r="G175" s="190"/>
      <c r="H175" s="190"/>
      <c r="I175" s="190"/>
      <c r="J175" s="190"/>
      <c r="K175" s="190"/>
      <c r="L175" s="190"/>
      <c r="M175" s="190"/>
      <c r="N175" s="190"/>
      <c r="O175" s="190"/>
      <c r="P175" s="116" t="s">
        <v>12697</v>
      </c>
      <c r="Q175" s="191" t="s">
        <v>12698</v>
      </c>
      <c r="R175" s="191"/>
      <c r="S175" s="192"/>
      <c r="T175" s="192"/>
      <c r="U175" s="192"/>
      <c r="V175" s="192"/>
      <c r="W175" s="192"/>
      <c r="X175" s="193"/>
      <c r="Y175" s="108"/>
      <c r="AW175" s="90" t="s">
        <v>38</v>
      </c>
      <c r="AX175" s="90">
        <f t="shared" si="6"/>
        <v>1</v>
      </c>
      <c r="AY175" s="90" t="s">
        <v>106</v>
      </c>
      <c r="AZ175" s="90" t="s">
        <v>519</v>
      </c>
      <c r="BA175" s="90">
        <f>IF(AND($BB$175=1,$BC$175=1),1,0)</f>
        <v>0</v>
      </c>
      <c r="BB175" s="90">
        <f t="shared" si="8"/>
        <v>1</v>
      </c>
      <c r="BC175" s="90">
        <f>IF(AND(AND(OR($S$174&gt;0,$AB$174&gt;0),$AX$174=1)),1,0)</f>
        <v>0</v>
      </c>
      <c r="BD175" s="90">
        <f>IF(AND(AND(OR($AB$174&gt;0),$AX$174=1)),1,0)</f>
        <v>0</v>
      </c>
      <c r="BE175" s="90">
        <f>IF(AND(AND(OR($S$174&gt;0),$AX$174=1)),1,0)</f>
        <v>0</v>
      </c>
      <c r="CB175" s="90">
        <f>IF($S$175&lt;&gt;"",1,0)</f>
        <v>0</v>
      </c>
      <c r="CD175" s="90">
        <f>IF($Y$175="Inaccurate – Incorrect",1,0)</f>
        <v>0</v>
      </c>
      <c r="DA175" s="90" t="s">
        <v>516</v>
      </c>
    </row>
    <row r="176" spans="4:106" ht="25.25" customHeight="1" x14ac:dyDescent="0.2">
      <c r="D176" s="112" t="s">
        <v>526</v>
      </c>
      <c r="E176" s="189" t="s">
        <v>527</v>
      </c>
      <c r="F176" s="190"/>
      <c r="G176" s="190"/>
      <c r="H176" s="190"/>
      <c r="I176" s="190"/>
      <c r="J176" s="190"/>
      <c r="K176" s="190"/>
      <c r="L176" s="190"/>
      <c r="M176" s="190"/>
      <c r="N176" s="190"/>
      <c r="O176" s="190"/>
      <c r="P176" s="116" t="s">
        <v>12697</v>
      </c>
      <c r="Q176" s="191" t="s">
        <v>12701</v>
      </c>
      <c r="R176" s="191"/>
      <c r="S176" s="192"/>
      <c r="T176" s="192"/>
      <c r="U176" s="192"/>
      <c r="V176" s="192"/>
      <c r="W176" s="192"/>
      <c r="X176" s="193"/>
      <c r="Y176" s="108"/>
      <c r="AW176" s="90" t="s">
        <v>38</v>
      </c>
      <c r="AX176" s="90">
        <f t="shared" si="6"/>
        <v>1</v>
      </c>
      <c r="AZ176" s="90" t="s">
        <v>525</v>
      </c>
      <c r="BA176" s="90">
        <f>IF(AND($BB$176=1,$BC$176=1),1,0)</f>
        <v>0</v>
      </c>
      <c r="BB176" s="90">
        <f t="shared" si="8"/>
        <v>1</v>
      </c>
      <c r="BC176" s="90">
        <f>IF(AND(AND(OR($S$174&gt;0,$AB$174&gt;0),$AX$174=1)),1,0)</f>
        <v>0</v>
      </c>
      <c r="BD176" s="90">
        <f>IF(AND(AND(OR($AB$174&gt;0),$AX$174=1)),1,0)</f>
        <v>0</v>
      </c>
      <c r="BE176" s="90">
        <f>IF(AND(AND(OR($S$174&gt;0),$AX$174=1)),1,0)</f>
        <v>0</v>
      </c>
      <c r="CB176" s="90">
        <f>IF($S$176&lt;&gt;"",1,0)</f>
        <v>0</v>
      </c>
      <c r="CD176" s="90">
        <f>IF($Y$176="Inaccurate – Incorrect",1,0)</f>
        <v>0</v>
      </c>
      <c r="DA176" s="90" t="s">
        <v>516</v>
      </c>
    </row>
    <row r="177" spans="4:105" ht="25.25" customHeight="1" x14ac:dyDescent="0.2">
      <c r="D177" s="112" t="s">
        <v>529</v>
      </c>
      <c r="E177" s="189" t="s">
        <v>530</v>
      </c>
      <c r="F177" s="190"/>
      <c r="G177" s="190"/>
      <c r="H177" s="190"/>
      <c r="I177" s="190"/>
      <c r="J177" s="190"/>
      <c r="K177" s="190"/>
      <c r="L177" s="190"/>
      <c r="M177" s="190"/>
      <c r="N177" s="190"/>
      <c r="O177" s="190"/>
      <c r="P177" s="116" t="s">
        <v>12697</v>
      </c>
      <c r="Q177" s="191" t="s">
        <v>12701</v>
      </c>
      <c r="R177" s="191"/>
      <c r="S177" s="192"/>
      <c r="T177" s="192"/>
      <c r="U177" s="192"/>
      <c r="V177" s="192"/>
      <c r="W177" s="192"/>
      <c r="X177" s="193"/>
      <c r="Y177" s="108"/>
      <c r="AW177" s="90" t="s">
        <v>38</v>
      </c>
      <c r="AX177" s="90">
        <f t="shared" si="6"/>
        <v>1</v>
      </c>
      <c r="AZ177" s="90" t="s">
        <v>528</v>
      </c>
      <c r="BA177" s="90">
        <f>IF(AND($BB$177=1,$BC$177=1),1,0)</f>
        <v>0</v>
      </c>
      <c r="BB177" s="90">
        <f t="shared" si="8"/>
        <v>1</v>
      </c>
      <c r="BC177" s="90">
        <f>IF(AND(AND(OR($S$174&gt;0,$AB$174&gt;0),$AX$174=1)),1,0)</f>
        <v>0</v>
      </c>
      <c r="BD177" s="90">
        <f>IF(AND(AND(OR($AB$174&gt;0),$AX$174=1)),1,0)</f>
        <v>0</v>
      </c>
      <c r="BE177" s="90">
        <f>IF(AND(AND(OR($S$174&gt;0),$AX$174=1)),1,0)</f>
        <v>0</v>
      </c>
      <c r="CB177" s="90">
        <f>IF($S$177&lt;&gt;"",1,0)</f>
        <v>0</v>
      </c>
      <c r="CD177" s="90">
        <f>IF($Y$177="Inaccurate – Incorrect",1,0)</f>
        <v>0</v>
      </c>
      <c r="DA177" s="90" t="s">
        <v>516</v>
      </c>
    </row>
    <row r="178" spans="4:105" ht="25.25" customHeight="1" x14ac:dyDescent="0.2">
      <c r="D178" s="112" t="s">
        <v>532</v>
      </c>
      <c r="E178" s="189" t="s">
        <v>533</v>
      </c>
      <c r="F178" s="190"/>
      <c r="G178" s="190"/>
      <c r="H178" s="190"/>
      <c r="I178" s="190"/>
      <c r="J178" s="190"/>
      <c r="K178" s="190"/>
      <c r="L178" s="190"/>
      <c r="M178" s="190"/>
      <c r="N178" s="190"/>
      <c r="O178" s="190"/>
      <c r="P178" s="116" t="s">
        <v>12697</v>
      </c>
      <c r="Q178" s="191" t="s">
        <v>12698</v>
      </c>
      <c r="R178" s="191"/>
      <c r="S178" s="192"/>
      <c r="T178" s="192"/>
      <c r="U178" s="192"/>
      <c r="V178" s="192"/>
      <c r="W178" s="192"/>
      <c r="X178" s="193"/>
      <c r="Y178" s="108"/>
      <c r="AW178" s="90" t="s">
        <v>38</v>
      </c>
      <c r="AX178" s="90">
        <f t="shared" si="6"/>
        <v>1</v>
      </c>
      <c r="AY178" s="90" t="s">
        <v>106</v>
      </c>
      <c r="AZ178" s="90" t="s">
        <v>531</v>
      </c>
      <c r="BA178" s="90">
        <f>IF(AND($BB$178=1,$BC$178=1),1,0)</f>
        <v>0</v>
      </c>
      <c r="BB178" s="90">
        <f t="shared" si="8"/>
        <v>1</v>
      </c>
      <c r="BC178" s="90">
        <f>IF(AND(AND(OR($S$174&gt;1,$AB$174&gt;1),$AX$174=1)),1,0)</f>
        <v>0</v>
      </c>
      <c r="BD178" s="90">
        <f>IF(AND(AND(OR($AB$174&gt;1),$AX$174=1)),1,0)</f>
        <v>0</v>
      </c>
      <c r="BE178" s="90">
        <f>IF(AND(AND(OR($S$174&gt;1),$AX$174=1)),1,0)</f>
        <v>0</v>
      </c>
      <c r="CB178" s="90">
        <f>IF($S$178&lt;&gt;"",1,0)</f>
        <v>0</v>
      </c>
      <c r="CD178" s="90">
        <f>IF($Y$178="Inaccurate – Incorrect",1,0)</f>
        <v>0</v>
      </c>
      <c r="DA178" s="90" t="s">
        <v>516</v>
      </c>
    </row>
    <row r="179" spans="4:105" ht="25.25" customHeight="1" x14ac:dyDescent="0.2">
      <c r="D179" s="112" t="s">
        <v>538</v>
      </c>
      <c r="E179" s="189" t="s">
        <v>527</v>
      </c>
      <c r="F179" s="190"/>
      <c r="G179" s="190"/>
      <c r="H179" s="190"/>
      <c r="I179" s="190"/>
      <c r="J179" s="190"/>
      <c r="K179" s="190"/>
      <c r="L179" s="190"/>
      <c r="M179" s="190"/>
      <c r="N179" s="190"/>
      <c r="O179" s="190"/>
      <c r="P179" s="116" t="s">
        <v>12697</v>
      </c>
      <c r="Q179" s="191" t="s">
        <v>12701</v>
      </c>
      <c r="R179" s="191"/>
      <c r="S179" s="192"/>
      <c r="T179" s="192"/>
      <c r="U179" s="192"/>
      <c r="V179" s="192"/>
      <c r="W179" s="192"/>
      <c r="X179" s="193"/>
      <c r="Y179" s="108"/>
      <c r="AW179" s="90" t="s">
        <v>38</v>
      </c>
      <c r="AX179" s="90">
        <f t="shared" si="6"/>
        <v>1</v>
      </c>
      <c r="AZ179" s="90" t="s">
        <v>537</v>
      </c>
      <c r="BA179" s="90">
        <f>IF(AND($BB$179=1,$BC$179=1),1,0)</f>
        <v>0</v>
      </c>
      <c r="BB179" s="90">
        <f t="shared" si="8"/>
        <v>1</v>
      </c>
      <c r="BC179" s="90">
        <f>IF(AND(AND(OR($S$174&gt;1,$AB$174&gt;1),$AX$174=1)),1,0)</f>
        <v>0</v>
      </c>
      <c r="BD179" s="90">
        <f>IF(AND(AND(OR($AB$174&gt;1),$AX$174=1)),1,0)</f>
        <v>0</v>
      </c>
      <c r="BE179" s="90">
        <f>IF(AND(AND(OR($S$174&gt;1),$AX$174=1)),1,0)</f>
        <v>0</v>
      </c>
      <c r="CB179" s="90">
        <f>IF($S$179&lt;&gt;"",1,0)</f>
        <v>0</v>
      </c>
      <c r="CD179" s="90">
        <f>IF($Y$179="Inaccurate – Incorrect",1,0)</f>
        <v>0</v>
      </c>
      <c r="DA179" s="90" t="s">
        <v>516</v>
      </c>
    </row>
    <row r="180" spans="4:105" ht="25.25" customHeight="1" x14ac:dyDescent="0.2">
      <c r="D180" s="112" t="s">
        <v>540</v>
      </c>
      <c r="E180" s="189" t="s">
        <v>530</v>
      </c>
      <c r="F180" s="190"/>
      <c r="G180" s="190"/>
      <c r="H180" s="190"/>
      <c r="I180" s="190"/>
      <c r="J180" s="190"/>
      <c r="K180" s="190"/>
      <c r="L180" s="190"/>
      <c r="M180" s="190"/>
      <c r="N180" s="190"/>
      <c r="O180" s="190"/>
      <c r="P180" s="116" t="s">
        <v>12697</v>
      </c>
      <c r="Q180" s="191" t="s">
        <v>12701</v>
      </c>
      <c r="R180" s="191"/>
      <c r="S180" s="192"/>
      <c r="T180" s="192"/>
      <c r="U180" s="192"/>
      <c r="V180" s="192"/>
      <c r="W180" s="192"/>
      <c r="X180" s="193"/>
      <c r="Y180" s="108"/>
      <c r="AW180" s="90" t="s">
        <v>38</v>
      </c>
      <c r="AX180" s="90">
        <f t="shared" si="6"/>
        <v>1</v>
      </c>
      <c r="AZ180" s="90" t="s">
        <v>539</v>
      </c>
      <c r="BA180" s="90">
        <f>IF(AND($BB$180=1,$BC$180=1),1,0)</f>
        <v>0</v>
      </c>
      <c r="BB180" s="90">
        <f t="shared" si="8"/>
        <v>1</v>
      </c>
      <c r="BC180" s="90">
        <f>IF(AND(AND(OR($S$174&gt;1,$AB$174&gt;1),$AX$174=1)),1,0)</f>
        <v>0</v>
      </c>
      <c r="BD180" s="90">
        <f>IF(AND(AND(OR($AB$174&gt;1),$AX$174=1)),1,0)</f>
        <v>0</v>
      </c>
      <c r="BE180" s="90">
        <f>IF(AND(AND(OR($S$174&gt;1),$AX$174=1)),1,0)</f>
        <v>0</v>
      </c>
      <c r="CB180" s="90">
        <f>IF($S$180&lt;&gt;"",1,0)</f>
        <v>0</v>
      </c>
      <c r="CD180" s="90">
        <f>IF($Y$180="Inaccurate – Incorrect",1,0)</f>
        <v>0</v>
      </c>
      <c r="DA180" s="90" t="s">
        <v>516</v>
      </c>
    </row>
    <row r="181" spans="4:105" ht="25.25" customHeight="1" x14ac:dyDescent="0.2">
      <c r="D181" s="112" t="s">
        <v>542</v>
      </c>
      <c r="E181" s="189" t="s">
        <v>543</v>
      </c>
      <c r="F181" s="190"/>
      <c r="G181" s="190"/>
      <c r="H181" s="190"/>
      <c r="I181" s="190"/>
      <c r="J181" s="190"/>
      <c r="K181" s="190"/>
      <c r="L181" s="190"/>
      <c r="M181" s="190"/>
      <c r="N181" s="190"/>
      <c r="O181" s="190"/>
      <c r="P181" s="116" t="s">
        <v>12697</v>
      </c>
      <c r="Q181" s="191" t="s">
        <v>12698</v>
      </c>
      <c r="R181" s="191"/>
      <c r="S181" s="192"/>
      <c r="T181" s="192"/>
      <c r="U181" s="192"/>
      <c r="V181" s="192"/>
      <c r="W181" s="192"/>
      <c r="X181" s="193"/>
      <c r="Y181" s="108"/>
      <c r="AW181" s="90" t="s">
        <v>38</v>
      </c>
      <c r="AX181" s="90">
        <f t="shared" si="6"/>
        <v>1</v>
      </c>
      <c r="AY181" s="90" t="s">
        <v>106</v>
      </c>
      <c r="AZ181" s="90" t="s">
        <v>541</v>
      </c>
      <c r="BA181" s="90">
        <f>IF(AND($BB$181=1,$BC$181=1),1,0)</f>
        <v>0</v>
      </c>
      <c r="BB181" s="90">
        <f t="shared" si="8"/>
        <v>1</v>
      </c>
      <c r="BC181" s="90">
        <f>IF(AND(AND(OR($S$174&gt;2,$AB$174&gt;2),$AX$174=1)),1,0)</f>
        <v>0</v>
      </c>
      <c r="BD181" s="90">
        <f>IF(AND(AND(OR($AB$174&gt;2),$AX$174=1)),1,0)</f>
        <v>0</v>
      </c>
      <c r="BE181" s="90">
        <f>IF(AND(AND(OR($S$174&gt;2),$AX$174=1)),1,0)</f>
        <v>0</v>
      </c>
      <c r="CB181" s="90">
        <f>IF($S$181&lt;&gt;"",1,0)</f>
        <v>0</v>
      </c>
      <c r="CD181" s="90">
        <f>IF($Y$181="Inaccurate – Incorrect",1,0)</f>
        <v>0</v>
      </c>
      <c r="DA181" s="90" t="s">
        <v>516</v>
      </c>
    </row>
    <row r="182" spans="4:105" ht="25.25" customHeight="1" x14ac:dyDescent="0.2">
      <c r="D182" s="112" t="s">
        <v>548</v>
      </c>
      <c r="E182" s="189" t="s">
        <v>527</v>
      </c>
      <c r="F182" s="190"/>
      <c r="G182" s="190"/>
      <c r="H182" s="190"/>
      <c r="I182" s="190"/>
      <c r="J182" s="190"/>
      <c r="K182" s="190"/>
      <c r="L182" s="190"/>
      <c r="M182" s="190"/>
      <c r="N182" s="190"/>
      <c r="O182" s="190"/>
      <c r="P182" s="116" t="s">
        <v>12697</v>
      </c>
      <c r="Q182" s="191" t="s">
        <v>12701</v>
      </c>
      <c r="R182" s="191"/>
      <c r="S182" s="192"/>
      <c r="T182" s="192"/>
      <c r="U182" s="192"/>
      <c r="V182" s="192"/>
      <c r="W182" s="192"/>
      <c r="X182" s="193"/>
      <c r="Y182" s="108"/>
      <c r="AW182" s="90" t="s">
        <v>38</v>
      </c>
      <c r="AX182" s="90">
        <f t="shared" si="6"/>
        <v>1</v>
      </c>
      <c r="AZ182" s="90" t="s">
        <v>547</v>
      </c>
      <c r="BA182" s="90">
        <f>IF(AND($BB$182=1,$BC$182=1),1,0)</f>
        <v>0</v>
      </c>
      <c r="BB182" s="90">
        <f t="shared" si="8"/>
        <v>1</v>
      </c>
      <c r="BC182" s="90">
        <f>IF(AND(AND(OR($S$174&gt;2,$AB$174&gt;2),$AX$174=1)),1,0)</f>
        <v>0</v>
      </c>
      <c r="BD182" s="90">
        <f>IF(AND(AND(OR($AB$174&gt;2),$AX$174=1)),1,0)</f>
        <v>0</v>
      </c>
      <c r="BE182" s="90">
        <f>IF(AND(AND(OR($S$174&gt;2),$AX$174=1)),1,0)</f>
        <v>0</v>
      </c>
      <c r="CB182" s="90">
        <f>IF($S$182&lt;&gt;"",1,0)</f>
        <v>0</v>
      </c>
      <c r="CD182" s="90">
        <f>IF($Y$182="Inaccurate – Incorrect",1,0)</f>
        <v>0</v>
      </c>
      <c r="DA182" s="90" t="s">
        <v>516</v>
      </c>
    </row>
    <row r="183" spans="4:105" ht="25.25" customHeight="1" x14ac:dyDescent="0.2">
      <c r="D183" s="112" t="s">
        <v>550</v>
      </c>
      <c r="E183" s="189" t="s">
        <v>530</v>
      </c>
      <c r="F183" s="190"/>
      <c r="G183" s="190"/>
      <c r="H183" s="190"/>
      <c r="I183" s="190"/>
      <c r="J183" s="190"/>
      <c r="K183" s="190"/>
      <c r="L183" s="190"/>
      <c r="M183" s="190"/>
      <c r="N183" s="190"/>
      <c r="O183" s="190"/>
      <c r="P183" s="116" t="s">
        <v>12697</v>
      </c>
      <c r="Q183" s="191" t="s">
        <v>12701</v>
      </c>
      <c r="R183" s="191"/>
      <c r="S183" s="192"/>
      <c r="T183" s="192"/>
      <c r="U183" s="192"/>
      <c r="V183" s="192"/>
      <c r="W183" s="192"/>
      <c r="X183" s="193"/>
      <c r="Y183" s="108"/>
      <c r="AW183" s="90" t="s">
        <v>38</v>
      </c>
      <c r="AX183" s="90">
        <f t="shared" si="6"/>
        <v>1</v>
      </c>
      <c r="AZ183" s="90" t="s">
        <v>549</v>
      </c>
      <c r="BA183" s="90">
        <f>IF(AND($BB$183=1,$BC$183=1),1,0)</f>
        <v>0</v>
      </c>
      <c r="BB183" s="90">
        <f t="shared" si="8"/>
        <v>1</v>
      </c>
      <c r="BC183" s="90">
        <f>IF(AND(AND(OR($S$174&gt;2,$AB$174&gt;2),$AX$174=1)),1,0)</f>
        <v>0</v>
      </c>
      <c r="BD183" s="90">
        <f>IF(AND(AND(OR($AB$174&gt;2),$AX$174=1)),1,0)</f>
        <v>0</v>
      </c>
      <c r="BE183" s="90">
        <f>IF(AND(AND(OR($S$174&gt;2),$AX$174=1)),1,0)</f>
        <v>0</v>
      </c>
      <c r="CB183" s="90">
        <f>IF($S$183&lt;&gt;"",1,0)</f>
        <v>0</v>
      </c>
      <c r="CD183" s="90">
        <f>IF($Y$183="Inaccurate – Incorrect",1,0)</f>
        <v>0</v>
      </c>
      <c r="DA183" s="90" t="s">
        <v>516</v>
      </c>
    </row>
    <row r="184" spans="4:105" ht="25.25" customHeight="1" x14ac:dyDescent="0.2">
      <c r="D184" s="112" t="s">
        <v>552</v>
      </c>
      <c r="E184" s="189" t="s">
        <v>553</v>
      </c>
      <c r="F184" s="190"/>
      <c r="G184" s="190"/>
      <c r="H184" s="190"/>
      <c r="I184" s="190"/>
      <c r="J184" s="190"/>
      <c r="K184" s="190"/>
      <c r="L184" s="190"/>
      <c r="M184" s="190"/>
      <c r="N184" s="190"/>
      <c r="O184" s="190"/>
      <c r="P184" s="116" t="s">
        <v>12697</v>
      </c>
      <c r="Q184" s="191" t="s">
        <v>12698</v>
      </c>
      <c r="R184" s="191"/>
      <c r="S184" s="192"/>
      <c r="T184" s="192"/>
      <c r="U184" s="192"/>
      <c r="V184" s="192"/>
      <c r="W184" s="192"/>
      <c r="X184" s="193"/>
      <c r="Y184" s="108"/>
      <c r="AW184" s="90" t="s">
        <v>38</v>
      </c>
      <c r="AX184" s="90">
        <f t="shared" si="6"/>
        <v>1</v>
      </c>
      <c r="AY184" s="90" t="s">
        <v>106</v>
      </c>
      <c r="AZ184" s="90" t="s">
        <v>551</v>
      </c>
      <c r="BA184" s="90">
        <f>IF(AND($BB$184=1,$BC$184=1),1,0)</f>
        <v>0</v>
      </c>
      <c r="BB184" s="90">
        <f t="shared" si="8"/>
        <v>1</v>
      </c>
      <c r="BC184" s="90">
        <f>IF(AND(AND(OR($S$174&gt;3,$AB$174&gt;3),$AX$174=1)),1,0)</f>
        <v>0</v>
      </c>
      <c r="BD184" s="90">
        <f>IF(AND(AND(OR($AB$174&gt;3),$AX$174=1)),1,0)</f>
        <v>0</v>
      </c>
      <c r="BE184" s="90">
        <f>IF(AND(AND(OR($S$174&gt;3),$AX$174=1)),1,0)</f>
        <v>0</v>
      </c>
      <c r="CB184" s="90">
        <f>IF($S$184&lt;&gt;"",1,0)</f>
        <v>0</v>
      </c>
      <c r="CD184" s="90">
        <f>IF($Y$184="Inaccurate – Incorrect",1,0)</f>
        <v>0</v>
      </c>
      <c r="DA184" s="90" t="s">
        <v>516</v>
      </c>
    </row>
    <row r="185" spans="4:105" ht="25.25" customHeight="1" x14ac:dyDescent="0.2">
      <c r="D185" s="112" t="s">
        <v>558</v>
      </c>
      <c r="E185" s="189" t="s">
        <v>527</v>
      </c>
      <c r="F185" s="190"/>
      <c r="G185" s="190"/>
      <c r="H185" s="190"/>
      <c r="I185" s="190"/>
      <c r="J185" s="190"/>
      <c r="K185" s="190"/>
      <c r="L185" s="190"/>
      <c r="M185" s="190"/>
      <c r="N185" s="190"/>
      <c r="O185" s="190"/>
      <c r="P185" s="116" t="s">
        <v>12697</v>
      </c>
      <c r="Q185" s="191" t="s">
        <v>12701</v>
      </c>
      <c r="R185" s="191"/>
      <c r="S185" s="192"/>
      <c r="T185" s="192"/>
      <c r="U185" s="192"/>
      <c r="V185" s="192"/>
      <c r="W185" s="192"/>
      <c r="X185" s="193"/>
      <c r="Y185" s="108"/>
      <c r="AW185" s="90" t="s">
        <v>38</v>
      </c>
      <c r="AX185" s="90">
        <f t="shared" si="6"/>
        <v>1</v>
      </c>
      <c r="AZ185" s="90" t="s">
        <v>557</v>
      </c>
      <c r="BA185" s="90">
        <f>IF(AND($BB$185=1,$BC$185=1),1,0)</f>
        <v>0</v>
      </c>
      <c r="BB185" s="90">
        <f t="shared" si="8"/>
        <v>1</v>
      </c>
      <c r="BC185" s="90">
        <f>IF(AND(AND(OR($S$174&gt;3,$AB$174&gt;3),$AX$174=1)),1,0)</f>
        <v>0</v>
      </c>
      <c r="BD185" s="90">
        <f>IF(AND(AND(OR($AB$174&gt;3),$AX$174=1)),1,0)</f>
        <v>0</v>
      </c>
      <c r="BE185" s="90">
        <f>IF(AND(AND(OR($S$174&gt;3),$AX$174=1)),1,0)</f>
        <v>0</v>
      </c>
      <c r="CB185" s="90">
        <f>IF($S$185&lt;&gt;"",1,0)</f>
        <v>0</v>
      </c>
      <c r="CD185" s="90">
        <f>IF($Y$185="Inaccurate – Incorrect",1,0)</f>
        <v>0</v>
      </c>
      <c r="DA185" s="90" t="s">
        <v>516</v>
      </c>
    </row>
    <row r="186" spans="4:105" ht="25.25" customHeight="1" x14ac:dyDescent="0.2">
      <c r="D186" s="112" t="s">
        <v>560</v>
      </c>
      <c r="E186" s="189" t="s">
        <v>530</v>
      </c>
      <c r="F186" s="190"/>
      <c r="G186" s="190"/>
      <c r="H186" s="190"/>
      <c r="I186" s="190"/>
      <c r="J186" s="190"/>
      <c r="K186" s="190"/>
      <c r="L186" s="190"/>
      <c r="M186" s="190"/>
      <c r="N186" s="190"/>
      <c r="O186" s="190"/>
      <c r="P186" s="116" t="s">
        <v>12697</v>
      </c>
      <c r="Q186" s="191" t="s">
        <v>12701</v>
      </c>
      <c r="R186" s="191"/>
      <c r="S186" s="192"/>
      <c r="T186" s="192"/>
      <c r="U186" s="192"/>
      <c r="V186" s="192"/>
      <c r="W186" s="192"/>
      <c r="X186" s="193"/>
      <c r="Y186" s="108"/>
      <c r="AW186" s="90" t="s">
        <v>38</v>
      </c>
      <c r="AX186" s="90">
        <f t="shared" si="6"/>
        <v>1</v>
      </c>
      <c r="AZ186" s="90" t="s">
        <v>559</v>
      </c>
      <c r="BA186" s="90">
        <f>IF(AND($BB$186=1,$BC$186=1),1,0)</f>
        <v>0</v>
      </c>
      <c r="BB186" s="90">
        <f t="shared" si="8"/>
        <v>1</v>
      </c>
      <c r="BC186" s="90">
        <f>IF(AND(AND(OR($S$174&gt;3,$AB$174&gt;3),$AX$174=1)),1,0)</f>
        <v>0</v>
      </c>
      <c r="BD186" s="90">
        <f>IF(AND(AND(OR($AB$174&gt;3),$AX$174=1)),1,0)</f>
        <v>0</v>
      </c>
      <c r="BE186" s="90">
        <f>IF(AND(AND(OR($S$174&gt;3),$AX$174=1)),1,0)</f>
        <v>0</v>
      </c>
      <c r="CB186" s="90">
        <f>IF($S$186&lt;&gt;"",1,0)</f>
        <v>0</v>
      </c>
      <c r="CD186" s="90">
        <f>IF($Y$186="Inaccurate – Incorrect",1,0)</f>
        <v>0</v>
      </c>
      <c r="DA186" s="90" t="s">
        <v>516</v>
      </c>
    </row>
    <row r="187" spans="4:105" ht="25.25" customHeight="1" x14ac:dyDescent="0.2">
      <c r="D187" s="112" t="s">
        <v>562</v>
      </c>
      <c r="E187" s="189" t="s">
        <v>563</v>
      </c>
      <c r="F187" s="190"/>
      <c r="G187" s="190"/>
      <c r="H187" s="190"/>
      <c r="I187" s="190"/>
      <c r="J187" s="190"/>
      <c r="K187" s="190"/>
      <c r="L187" s="190"/>
      <c r="M187" s="190"/>
      <c r="N187" s="190"/>
      <c r="O187" s="190"/>
      <c r="P187" s="116" t="s">
        <v>12697</v>
      </c>
      <c r="Q187" s="191" t="s">
        <v>12699</v>
      </c>
      <c r="R187" s="191"/>
      <c r="S187" s="197"/>
      <c r="T187" s="197"/>
      <c r="U187" s="197"/>
      <c r="V187" s="197"/>
      <c r="W187" s="197"/>
      <c r="X187" s="198"/>
      <c r="Y187" s="108"/>
      <c r="AW187" s="90" t="s">
        <v>38</v>
      </c>
      <c r="AX187" s="90">
        <f t="shared" si="6"/>
        <v>1</v>
      </c>
      <c r="AZ187" s="90" t="s">
        <v>561</v>
      </c>
      <c r="BA187" s="90">
        <f>IF(AND($BB$187=1,$BC$187=1),1,0)</f>
        <v>0</v>
      </c>
      <c r="BB187" s="90">
        <f t="shared" si="8"/>
        <v>1</v>
      </c>
      <c r="BC187" s="90">
        <f>IF(AND(AND(OR($S$174&gt;4,$AB$174&gt;4),$AX$174=1)),1,0)</f>
        <v>0</v>
      </c>
      <c r="BD187" s="90">
        <f>IF(AND(AND(OR($AB$174&gt;4),$AX$174=1)),1,0)</f>
        <v>0</v>
      </c>
      <c r="BE187" s="90">
        <f>IF(AND(AND(OR($S$174&gt;4),$AX$174=1)),1,0)</f>
        <v>0</v>
      </c>
      <c r="CB187" s="90">
        <f>IF($S$187&lt;&gt;"",1,0)</f>
        <v>0</v>
      </c>
      <c r="CD187" s="90">
        <f>IF($Y$187="Inaccurate – Incorrect",1,0)</f>
        <v>0</v>
      </c>
      <c r="DA187" s="90" t="s">
        <v>516</v>
      </c>
    </row>
    <row r="188" spans="4:105" x14ac:dyDescent="0.2">
      <c r="D188" s="103"/>
      <c r="E188" s="114"/>
      <c r="F188" s="114"/>
      <c r="G188" s="114"/>
      <c r="H188" s="114"/>
      <c r="I188" s="114"/>
      <c r="J188" s="114"/>
      <c r="K188" s="114"/>
      <c r="L188" s="114"/>
      <c r="M188" s="114"/>
      <c r="N188" s="114"/>
      <c r="O188" s="114"/>
      <c r="P188" s="114"/>
      <c r="Q188" s="114"/>
      <c r="R188" s="114"/>
      <c r="S188" s="114"/>
      <c r="T188" s="114"/>
      <c r="U188" s="114"/>
      <c r="V188" s="114"/>
      <c r="W188" s="114"/>
      <c r="X188" s="114"/>
      <c r="Y188" s="105"/>
      <c r="AX188" s="90">
        <f t="shared" si="6"/>
        <v>0</v>
      </c>
      <c r="BA188" s="90">
        <f>IF(OR($S$22="Step 3",$S$22="Step 2",$S$22="Step 1"),1,0)</f>
        <v>1</v>
      </c>
    </row>
    <row r="189" spans="4:105" ht="21" x14ac:dyDescent="0.25">
      <c r="D189" s="103"/>
      <c r="E189" s="106" t="s">
        <v>569</v>
      </c>
      <c r="F189" s="104"/>
      <c r="G189" s="104"/>
      <c r="H189" s="104"/>
      <c r="I189" s="104"/>
      <c r="J189" s="104"/>
      <c r="K189" s="104"/>
      <c r="L189" s="104"/>
      <c r="M189" s="104"/>
      <c r="N189" s="104"/>
      <c r="O189" s="104"/>
      <c r="P189" s="104"/>
      <c r="Q189" s="104"/>
      <c r="R189" s="104"/>
      <c r="S189" s="104"/>
      <c r="T189" s="104"/>
      <c r="U189" s="104"/>
      <c r="V189" s="104"/>
      <c r="W189" s="104"/>
      <c r="X189" s="104"/>
      <c r="Y189" s="105"/>
      <c r="AX189" s="90">
        <f t="shared" si="6"/>
        <v>0</v>
      </c>
      <c r="BA189" s="90">
        <f>IF(OR($S$22="Step 3",$S$22="Step 2",$S$22="Step 1"),1,0)</f>
        <v>1</v>
      </c>
    </row>
    <row r="190" spans="4:105" ht="21" x14ac:dyDescent="0.25">
      <c r="D190" s="103"/>
      <c r="E190" s="109"/>
      <c r="F190" s="110"/>
      <c r="G190" s="110"/>
      <c r="H190" s="110"/>
      <c r="I190" s="110"/>
      <c r="J190" s="110"/>
      <c r="K190" s="110"/>
      <c r="L190" s="110"/>
      <c r="M190" s="110"/>
      <c r="N190" s="110"/>
      <c r="O190" s="110"/>
      <c r="P190" s="110"/>
      <c r="Q190" s="110"/>
      <c r="R190" s="110"/>
      <c r="S190" s="110"/>
      <c r="T190" s="110"/>
      <c r="U190" s="110"/>
      <c r="V190" s="110"/>
      <c r="W190" s="110"/>
      <c r="X190" s="110"/>
      <c r="Y190" s="105"/>
      <c r="AX190" s="90">
        <f t="shared" si="6"/>
        <v>0</v>
      </c>
      <c r="BA190" s="90">
        <f>IF(OR($S$22="Step 3",$S$22="Step 2",$S$22="Step 1"),1,0)</f>
        <v>1</v>
      </c>
    </row>
    <row r="191" spans="4:105" ht="50.5" customHeight="1" x14ac:dyDescent="0.2">
      <c r="D191" s="112" t="s">
        <v>568</v>
      </c>
      <c r="E191" s="194" t="s">
        <v>570</v>
      </c>
      <c r="F191" s="195"/>
      <c r="G191" s="195"/>
      <c r="H191" s="195"/>
      <c r="I191" s="195"/>
      <c r="J191" s="195"/>
      <c r="K191" s="195"/>
      <c r="L191" s="195"/>
      <c r="M191" s="195"/>
      <c r="N191" s="195"/>
      <c r="O191" s="195"/>
      <c r="P191" s="113" t="s">
        <v>12697</v>
      </c>
      <c r="Q191" s="196" t="s">
        <v>12701</v>
      </c>
      <c r="R191" s="196"/>
      <c r="S191" s="192"/>
      <c r="T191" s="192"/>
      <c r="U191" s="192"/>
      <c r="V191" s="192"/>
      <c r="W191" s="192"/>
      <c r="X191" s="193"/>
      <c r="Y191" s="108"/>
      <c r="AW191" s="90" t="s">
        <v>38</v>
      </c>
      <c r="AX191" s="90">
        <f t="shared" si="6"/>
        <v>1</v>
      </c>
      <c r="AZ191" s="90" t="s">
        <v>567</v>
      </c>
      <c r="BA191" s="90">
        <f>IF(AND($BC$191=1,$BB$191=1),1,0)</f>
        <v>1</v>
      </c>
      <c r="BB191" s="90">
        <f t="shared" ref="BB191:BB201" si="9">IF(OR($S$22="Step 3",$S$22="Step 2",$S$22="Step 1"),1,0)</f>
        <v>1</v>
      </c>
      <c r="BC191" s="90">
        <v>1</v>
      </c>
      <c r="BD191" s="90">
        <v>1</v>
      </c>
      <c r="BE191" s="90">
        <v>1</v>
      </c>
      <c r="BL191" s="90" t="s">
        <v>12722</v>
      </c>
      <c r="CB191" s="90">
        <f>IF($S$191&lt;&gt;"",1,0)</f>
        <v>0</v>
      </c>
      <c r="CD191" s="90">
        <f>IF($Y$191="Inaccurate – Incorrect",1,0)</f>
        <v>0</v>
      </c>
      <c r="DA191" s="90" t="s">
        <v>569</v>
      </c>
    </row>
    <row r="192" spans="4:105" ht="25.25" customHeight="1" x14ac:dyDescent="0.2">
      <c r="D192" s="112" t="s">
        <v>573</v>
      </c>
      <c r="E192" s="189" t="s">
        <v>574</v>
      </c>
      <c r="F192" s="190"/>
      <c r="G192" s="190"/>
      <c r="H192" s="190"/>
      <c r="I192" s="190"/>
      <c r="J192" s="190"/>
      <c r="K192" s="190"/>
      <c r="L192" s="190"/>
      <c r="M192" s="190"/>
      <c r="N192" s="190"/>
      <c r="O192" s="190"/>
      <c r="P192" s="116" t="s">
        <v>12697</v>
      </c>
      <c r="Q192" s="191" t="s">
        <v>12698</v>
      </c>
      <c r="R192" s="191"/>
      <c r="S192" s="192"/>
      <c r="T192" s="192"/>
      <c r="U192" s="192"/>
      <c r="V192" s="192"/>
      <c r="W192" s="192"/>
      <c r="X192" s="193"/>
      <c r="Y192" s="108"/>
      <c r="AW192" s="90" t="s">
        <v>38</v>
      </c>
      <c r="AX192" s="90">
        <f t="shared" si="6"/>
        <v>1</v>
      </c>
      <c r="AY192" s="90" t="s">
        <v>576</v>
      </c>
      <c r="AZ192" s="90" t="s">
        <v>572</v>
      </c>
      <c r="BA192" s="90">
        <f>IF(AND($BB$192=1,$BC$192=1),1,0)</f>
        <v>0</v>
      </c>
      <c r="BB192" s="90">
        <f t="shared" si="9"/>
        <v>1</v>
      </c>
      <c r="BC192" s="90">
        <f>IF(AND(AND(OR($S$191&gt;0,$AB$191&gt;0),$AX$191=1)),1,0)</f>
        <v>0</v>
      </c>
      <c r="BD192" s="90">
        <f>IF(AND(AND(OR($AB$191&gt;0),$AX$191=1)),1,0)</f>
        <v>0</v>
      </c>
      <c r="BE192" s="90">
        <f>IF(AND(AND(OR($S$191&gt;0),$AX$191=1)),1,0)</f>
        <v>0</v>
      </c>
      <c r="CB192" s="90">
        <f>IF($S$192&lt;&gt;"",1,0)</f>
        <v>0</v>
      </c>
      <c r="CD192" s="90">
        <f>IF($Y$192="Inaccurate – Incorrect",1,0)</f>
        <v>0</v>
      </c>
      <c r="DA192" s="90" t="s">
        <v>569</v>
      </c>
    </row>
    <row r="193" spans="4:105" ht="25.25" customHeight="1" x14ac:dyDescent="0.2">
      <c r="D193" s="112" t="s">
        <v>580</v>
      </c>
      <c r="E193" s="189" t="s">
        <v>581</v>
      </c>
      <c r="F193" s="190"/>
      <c r="G193" s="190"/>
      <c r="H193" s="190"/>
      <c r="I193" s="190"/>
      <c r="J193" s="190"/>
      <c r="K193" s="190"/>
      <c r="L193" s="190"/>
      <c r="M193" s="190"/>
      <c r="N193" s="190"/>
      <c r="O193" s="190"/>
      <c r="P193" s="116" t="s">
        <v>12697</v>
      </c>
      <c r="Q193" s="191" t="s">
        <v>12701</v>
      </c>
      <c r="R193" s="191"/>
      <c r="S193" s="192"/>
      <c r="T193" s="192"/>
      <c r="U193" s="192"/>
      <c r="V193" s="192"/>
      <c r="W193" s="192"/>
      <c r="X193" s="193"/>
      <c r="Y193" s="108"/>
      <c r="AW193" s="90" t="s">
        <v>38</v>
      </c>
      <c r="AX193" s="90">
        <f t="shared" si="6"/>
        <v>1</v>
      </c>
      <c r="AZ193" s="90" t="s">
        <v>579</v>
      </c>
      <c r="BA193" s="90">
        <f>IF(AND($BB$193=1,$BC$193=1),1,0)</f>
        <v>0</v>
      </c>
      <c r="BB193" s="90">
        <f t="shared" si="9"/>
        <v>1</v>
      </c>
      <c r="BC193" s="90">
        <f>IF(AND(AND(OR($S$191&gt;0,$AB$191&gt;0),$AX$191=1)),1,0)</f>
        <v>0</v>
      </c>
      <c r="BD193" s="90">
        <f>IF(AND(AND(OR($AB$191&gt;0),$AX$191=1)),1,0)</f>
        <v>0</v>
      </c>
      <c r="BE193" s="90">
        <f>IF(AND(AND(OR($S$191&gt;0),$AX$191=1)),1,0)</f>
        <v>0</v>
      </c>
      <c r="CB193" s="90">
        <f>IF($S$193&lt;&gt;"",1,0)</f>
        <v>0</v>
      </c>
      <c r="CD193" s="90">
        <f>IF($Y$193="Inaccurate – Incorrect",1,0)</f>
        <v>0</v>
      </c>
      <c r="DA193" s="90" t="s">
        <v>569</v>
      </c>
    </row>
    <row r="194" spans="4:105" ht="50.5" customHeight="1" x14ac:dyDescent="0.2">
      <c r="D194" s="112" t="s">
        <v>584</v>
      </c>
      <c r="E194" s="189" t="s">
        <v>585</v>
      </c>
      <c r="F194" s="190"/>
      <c r="G194" s="190"/>
      <c r="H194" s="190"/>
      <c r="I194" s="190"/>
      <c r="J194" s="190"/>
      <c r="K194" s="190"/>
      <c r="L194" s="190"/>
      <c r="M194" s="190"/>
      <c r="N194" s="190"/>
      <c r="O194" s="190"/>
      <c r="P194" s="116" t="s">
        <v>12697</v>
      </c>
      <c r="Q194" s="191" t="s">
        <v>12701</v>
      </c>
      <c r="R194" s="191"/>
      <c r="S194" s="192"/>
      <c r="T194" s="192"/>
      <c r="U194" s="192"/>
      <c r="V194" s="192"/>
      <c r="W194" s="192"/>
      <c r="X194" s="193"/>
      <c r="Y194" s="108"/>
      <c r="AW194" s="90" t="s">
        <v>38</v>
      </c>
      <c r="AX194" s="90">
        <f t="shared" si="6"/>
        <v>1</v>
      </c>
      <c r="AZ194" s="90" t="s">
        <v>583</v>
      </c>
      <c r="BA194" s="90">
        <f>IF(AND($BB$194=1,$BC$194=1),1,0)</f>
        <v>0</v>
      </c>
      <c r="BB194" s="90">
        <f t="shared" si="9"/>
        <v>1</v>
      </c>
      <c r="BC194" s="90">
        <f>IF(AND(AND(OR($S$191&gt;0,$AB$191&gt;0),$AX$191=1)),1,0)</f>
        <v>0</v>
      </c>
      <c r="BD194" s="90">
        <f>IF(AND(AND(OR($AB$191&gt;0),$AX$191=1)),1,0)</f>
        <v>0</v>
      </c>
      <c r="BE194" s="90">
        <f>IF(AND(AND(OR($S$191&gt;0),$AX$191=1)),1,0)</f>
        <v>0</v>
      </c>
      <c r="CB194" s="90">
        <f>IF($S$194&lt;&gt;"",1,0)</f>
        <v>0</v>
      </c>
      <c r="CD194" s="90">
        <f>IF($Y$194="Inaccurate – Incorrect",1,0)</f>
        <v>0</v>
      </c>
      <c r="DA194" s="90" t="s">
        <v>569</v>
      </c>
    </row>
    <row r="195" spans="4:105" ht="25.25" customHeight="1" x14ac:dyDescent="0.2">
      <c r="D195" s="112" t="s">
        <v>588</v>
      </c>
      <c r="E195" s="189" t="s">
        <v>589</v>
      </c>
      <c r="F195" s="190"/>
      <c r="G195" s="190"/>
      <c r="H195" s="190"/>
      <c r="I195" s="190"/>
      <c r="J195" s="190"/>
      <c r="K195" s="190"/>
      <c r="L195" s="190"/>
      <c r="M195" s="190"/>
      <c r="N195" s="190"/>
      <c r="O195" s="190"/>
      <c r="P195" s="116" t="s">
        <v>12697</v>
      </c>
      <c r="Q195" s="191" t="s">
        <v>12698</v>
      </c>
      <c r="R195" s="191"/>
      <c r="S195" s="192"/>
      <c r="T195" s="192"/>
      <c r="U195" s="192"/>
      <c r="V195" s="192"/>
      <c r="W195" s="192"/>
      <c r="X195" s="193"/>
      <c r="Y195" s="108"/>
      <c r="AW195" s="90" t="s">
        <v>38</v>
      </c>
      <c r="AX195" s="90">
        <f t="shared" si="6"/>
        <v>1</v>
      </c>
      <c r="AY195" s="90" t="s">
        <v>576</v>
      </c>
      <c r="AZ195" s="90" t="s">
        <v>587</v>
      </c>
      <c r="BA195" s="90">
        <f>IF(AND($BB$195=1,$BC$195=1),1,0)</f>
        <v>0</v>
      </c>
      <c r="BB195" s="90">
        <f t="shared" si="9"/>
        <v>1</v>
      </c>
      <c r="BC195" s="90">
        <f>IF(AND(AND(OR($S$191&gt;1,$AB$191&gt;1),$AX$191=1)),1,0)</f>
        <v>0</v>
      </c>
      <c r="BD195" s="90">
        <f>IF(AND(AND(OR($AB$191&gt;1),$AX$191=1)),1,0)</f>
        <v>0</v>
      </c>
      <c r="BE195" s="90">
        <f>IF(AND(AND(OR($S$191&gt;1),$AX$191=1)),1,0)</f>
        <v>0</v>
      </c>
      <c r="CB195" s="90">
        <f>IF($S$195&lt;&gt;"",1,0)</f>
        <v>0</v>
      </c>
      <c r="CD195" s="90">
        <f>IF($Y$195="Inaccurate – Incorrect",1,0)</f>
        <v>0</v>
      </c>
      <c r="DA195" s="90" t="s">
        <v>569</v>
      </c>
    </row>
    <row r="196" spans="4:105" ht="25.25" customHeight="1" x14ac:dyDescent="0.2">
      <c r="D196" s="112" t="s">
        <v>594</v>
      </c>
      <c r="E196" s="189" t="s">
        <v>595</v>
      </c>
      <c r="F196" s="190"/>
      <c r="G196" s="190"/>
      <c r="H196" s="190"/>
      <c r="I196" s="190"/>
      <c r="J196" s="190"/>
      <c r="K196" s="190"/>
      <c r="L196" s="190"/>
      <c r="M196" s="190"/>
      <c r="N196" s="190"/>
      <c r="O196" s="190"/>
      <c r="P196" s="116" t="s">
        <v>12697</v>
      </c>
      <c r="Q196" s="191" t="s">
        <v>12701</v>
      </c>
      <c r="R196" s="191"/>
      <c r="S196" s="192"/>
      <c r="T196" s="192"/>
      <c r="U196" s="192"/>
      <c r="V196" s="192"/>
      <c r="W196" s="192"/>
      <c r="X196" s="193"/>
      <c r="Y196" s="108"/>
      <c r="AW196" s="90" t="s">
        <v>38</v>
      </c>
      <c r="AX196" s="90">
        <f t="shared" si="6"/>
        <v>1</v>
      </c>
      <c r="AZ196" s="90" t="s">
        <v>593</v>
      </c>
      <c r="BA196" s="90">
        <f>IF(AND($BB$196=1,$BC$196=1),1,0)</f>
        <v>0</v>
      </c>
      <c r="BB196" s="90">
        <f t="shared" si="9"/>
        <v>1</v>
      </c>
      <c r="BC196" s="90">
        <f>IF(AND(AND(OR($S$191&gt;1,$AB$191&gt;1),$AX$191=1)),1,0)</f>
        <v>0</v>
      </c>
      <c r="BD196" s="90">
        <f>IF(AND(AND(OR($AB$191&gt;1),$AX$191=1)),1,0)</f>
        <v>0</v>
      </c>
      <c r="BE196" s="90">
        <f>IF(AND(AND(OR($S$191&gt;1),$AX$191=1)),1,0)</f>
        <v>0</v>
      </c>
      <c r="CB196" s="90">
        <f>IF($S$196&lt;&gt;"",1,0)</f>
        <v>0</v>
      </c>
      <c r="CD196" s="90">
        <f>IF($Y$196="Inaccurate – Incorrect",1,0)</f>
        <v>0</v>
      </c>
      <c r="DA196" s="90" t="s">
        <v>569</v>
      </c>
    </row>
    <row r="197" spans="4:105" ht="25.25" customHeight="1" x14ac:dyDescent="0.2">
      <c r="D197" s="112" t="s">
        <v>597</v>
      </c>
      <c r="E197" s="189" t="s">
        <v>598</v>
      </c>
      <c r="F197" s="190"/>
      <c r="G197" s="190"/>
      <c r="H197" s="190"/>
      <c r="I197" s="190"/>
      <c r="J197" s="190"/>
      <c r="K197" s="190"/>
      <c r="L197" s="190"/>
      <c r="M197" s="190"/>
      <c r="N197" s="190"/>
      <c r="O197" s="190"/>
      <c r="P197" s="116" t="s">
        <v>12697</v>
      </c>
      <c r="Q197" s="191" t="s">
        <v>12701</v>
      </c>
      <c r="R197" s="191"/>
      <c r="S197" s="192"/>
      <c r="T197" s="192"/>
      <c r="U197" s="192"/>
      <c r="V197" s="192"/>
      <c r="W197" s="192"/>
      <c r="X197" s="193"/>
      <c r="Y197" s="108"/>
      <c r="AW197" s="90" t="s">
        <v>38</v>
      </c>
      <c r="AX197" s="90">
        <f t="shared" si="6"/>
        <v>1</v>
      </c>
      <c r="AZ197" s="90" t="s">
        <v>596</v>
      </c>
      <c r="BA197" s="90">
        <f>IF(AND($BB$197=1,$BC$197=1),1,0)</f>
        <v>0</v>
      </c>
      <c r="BB197" s="90">
        <f t="shared" si="9"/>
        <v>1</v>
      </c>
      <c r="BC197" s="90">
        <f>IF(AND(AND(OR($S$191&gt;1,$AB$191&gt;1),$AX$191=1)),1,0)</f>
        <v>0</v>
      </c>
      <c r="BD197" s="90">
        <f>IF(AND(AND(OR($AB$191&gt;1),$AX$191=1)),1,0)</f>
        <v>0</v>
      </c>
      <c r="BE197" s="90">
        <f>IF(AND(AND(OR($S$191&gt;1),$AX$191=1)),1,0)</f>
        <v>0</v>
      </c>
      <c r="CB197" s="90">
        <f>IF($S$197&lt;&gt;"",1,0)</f>
        <v>0</v>
      </c>
      <c r="CD197" s="90">
        <f>IF($Y$197="Inaccurate – Incorrect",1,0)</f>
        <v>0</v>
      </c>
      <c r="DA197" s="90" t="s">
        <v>569</v>
      </c>
    </row>
    <row r="198" spans="4:105" ht="25.25" customHeight="1" x14ac:dyDescent="0.2">
      <c r="D198" s="112" t="s">
        <v>600</v>
      </c>
      <c r="E198" s="189" t="s">
        <v>601</v>
      </c>
      <c r="F198" s="190"/>
      <c r="G198" s="190"/>
      <c r="H198" s="190"/>
      <c r="I198" s="190"/>
      <c r="J198" s="190"/>
      <c r="K198" s="190"/>
      <c r="L198" s="190"/>
      <c r="M198" s="190"/>
      <c r="N198" s="190"/>
      <c r="O198" s="190"/>
      <c r="P198" s="116" t="s">
        <v>12697</v>
      </c>
      <c r="Q198" s="191" t="s">
        <v>12698</v>
      </c>
      <c r="R198" s="191"/>
      <c r="S198" s="192"/>
      <c r="T198" s="192"/>
      <c r="U198" s="192"/>
      <c r="V198" s="192"/>
      <c r="W198" s="192"/>
      <c r="X198" s="193"/>
      <c r="Y198" s="108"/>
      <c r="AW198" s="90" t="s">
        <v>38</v>
      </c>
      <c r="AX198" s="90">
        <f t="shared" si="6"/>
        <v>1</v>
      </c>
      <c r="AY198" s="90" t="s">
        <v>576</v>
      </c>
      <c r="AZ198" s="90" t="s">
        <v>599</v>
      </c>
      <c r="BA198" s="90">
        <f>IF(AND($BB$198=1,$BC$198=1),1,0)</f>
        <v>0</v>
      </c>
      <c r="BB198" s="90">
        <f t="shared" si="9"/>
        <v>1</v>
      </c>
      <c r="BC198" s="90">
        <f>IF(AND(AND(OR($S$191&gt;2,$AB$191&gt;2),$AX$191=1)),1,0)</f>
        <v>0</v>
      </c>
      <c r="BD198" s="90">
        <f>IF(AND(AND(OR($AB$191&gt;2),$AX$191=1)),1,0)</f>
        <v>0</v>
      </c>
      <c r="BE198" s="90">
        <f>IF(AND(AND(OR($S$191&gt;2),$AX$191=1)),1,0)</f>
        <v>0</v>
      </c>
      <c r="CB198" s="90">
        <f>IF($S$198&lt;&gt;"",1,0)</f>
        <v>0</v>
      </c>
      <c r="CD198" s="90">
        <f>IF($Y$198="Inaccurate – Incorrect",1,0)</f>
        <v>0</v>
      </c>
      <c r="DA198" s="90" t="s">
        <v>569</v>
      </c>
    </row>
    <row r="199" spans="4:105" ht="25.25" customHeight="1" x14ac:dyDescent="0.2">
      <c r="D199" s="112" t="s">
        <v>606</v>
      </c>
      <c r="E199" s="189" t="s">
        <v>595</v>
      </c>
      <c r="F199" s="190"/>
      <c r="G199" s="190"/>
      <c r="H199" s="190"/>
      <c r="I199" s="190"/>
      <c r="J199" s="190"/>
      <c r="K199" s="190"/>
      <c r="L199" s="190"/>
      <c r="M199" s="190"/>
      <c r="N199" s="190"/>
      <c r="O199" s="190"/>
      <c r="P199" s="116" t="s">
        <v>12697</v>
      </c>
      <c r="Q199" s="191" t="s">
        <v>12701</v>
      </c>
      <c r="R199" s="191"/>
      <c r="S199" s="192"/>
      <c r="T199" s="192"/>
      <c r="U199" s="192"/>
      <c r="V199" s="192"/>
      <c r="W199" s="192"/>
      <c r="X199" s="193"/>
      <c r="Y199" s="108"/>
      <c r="AW199" s="90" t="s">
        <v>38</v>
      </c>
      <c r="AX199" s="90">
        <f t="shared" si="6"/>
        <v>1</v>
      </c>
      <c r="AZ199" s="90" t="s">
        <v>605</v>
      </c>
      <c r="BA199" s="90">
        <f>IF(AND($BB$199=1,$BC$199=1),1,0)</f>
        <v>0</v>
      </c>
      <c r="BB199" s="90">
        <f t="shared" si="9"/>
        <v>1</v>
      </c>
      <c r="BC199" s="90">
        <f>IF(AND(AND(OR($S$191&gt;2,$AB$191&gt;2),$AX$191=1)),1,0)</f>
        <v>0</v>
      </c>
      <c r="BD199" s="90">
        <f>IF(AND(AND(OR($AB$191&gt;2),$AX$191=1)),1,0)</f>
        <v>0</v>
      </c>
      <c r="BE199" s="90">
        <f>IF(AND(AND(OR($S$191&gt;2),$AX$191=1)),1,0)</f>
        <v>0</v>
      </c>
      <c r="CB199" s="90">
        <f>IF($S$199&lt;&gt;"",1,0)</f>
        <v>0</v>
      </c>
      <c r="CD199" s="90">
        <f>IF($Y$199="Inaccurate – Incorrect",1,0)</f>
        <v>0</v>
      </c>
      <c r="DA199" s="90" t="s">
        <v>569</v>
      </c>
    </row>
    <row r="200" spans="4:105" ht="25.25" customHeight="1" x14ac:dyDescent="0.2">
      <c r="D200" s="112" t="s">
        <v>608</v>
      </c>
      <c r="E200" s="189" t="s">
        <v>598</v>
      </c>
      <c r="F200" s="190"/>
      <c r="G200" s="190"/>
      <c r="H200" s="190"/>
      <c r="I200" s="190"/>
      <c r="J200" s="190"/>
      <c r="K200" s="190"/>
      <c r="L200" s="190"/>
      <c r="M200" s="190"/>
      <c r="N200" s="190"/>
      <c r="O200" s="190"/>
      <c r="P200" s="116" t="s">
        <v>12697</v>
      </c>
      <c r="Q200" s="191" t="s">
        <v>12701</v>
      </c>
      <c r="R200" s="191"/>
      <c r="S200" s="192"/>
      <c r="T200" s="192"/>
      <c r="U200" s="192"/>
      <c r="V200" s="192"/>
      <c r="W200" s="192"/>
      <c r="X200" s="193"/>
      <c r="Y200" s="108"/>
      <c r="AW200" s="90" t="s">
        <v>38</v>
      </c>
      <c r="AX200" s="90">
        <f t="shared" si="6"/>
        <v>1</v>
      </c>
      <c r="AZ200" s="90" t="s">
        <v>607</v>
      </c>
      <c r="BA200" s="90">
        <f>IF(AND($BB$200=1,$BC$200=1),1,0)</f>
        <v>0</v>
      </c>
      <c r="BB200" s="90">
        <f t="shared" si="9"/>
        <v>1</v>
      </c>
      <c r="BC200" s="90">
        <f>IF(AND(AND(OR($S$191&gt;2,$AB$191&gt;2),$AX$191=1)),1,0)</f>
        <v>0</v>
      </c>
      <c r="BD200" s="90">
        <f>IF(AND(AND(OR($AB$191&gt;2),$AX$191=1)),1,0)</f>
        <v>0</v>
      </c>
      <c r="BE200" s="90">
        <f>IF(AND(AND(OR($S$191&gt;2),$AX$191=1)),1,0)</f>
        <v>0</v>
      </c>
      <c r="CB200" s="90">
        <f>IF($S$200&lt;&gt;"",1,0)</f>
        <v>0</v>
      </c>
      <c r="CD200" s="90">
        <f>IF($Y$200="Inaccurate – Incorrect",1,0)</f>
        <v>0</v>
      </c>
      <c r="DA200" s="90" t="s">
        <v>569</v>
      </c>
    </row>
    <row r="201" spans="4:105" ht="25.25" customHeight="1" x14ac:dyDescent="0.2">
      <c r="D201" s="112" t="s">
        <v>610</v>
      </c>
      <c r="E201" s="189" t="s">
        <v>611</v>
      </c>
      <c r="F201" s="190"/>
      <c r="G201" s="190"/>
      <c r="H201" s="190"/>
      <c r="I201" s="190"/>
      <c r="J201" s="190"/>
      <c r="K201" s="190"/>
      <c r="L201" s="190"/>
      <c r="M201" s="190"/>
      <c r="N201" s="190"/>
      <c r="O201" s="190"/>
      <c r="P201" s="115"/>
      <c r="Q201" s="191" t="s">
        <v>12698</v>
      </c>
      <c r="R201" s="191"/>
      <c r="S201" s="197"/>
      <c r="T201" s="197"/>
      <c r="U201" s="197"/>
      <c r="V201" s="197"/>
      <c r="W201" s="197"/>
      <c r="X201" s="198"/>
      <c r="Y201" s="108"/>
      <c r="AW201" s="90" t="s">
        <v>38</v>
      </c>
      <c r="AX201" s="90">
        <f t="shared" si="6"/>
        <v>1</v>
      </c>
      <c r="AY201" s="90" t="s">
        <v>576</v>
      </c>
      <c r="AZ201" s="90" t="s">
        <v>609</v>
      </c>
      <c r="BA201" s="90">
        <f>IF(AND($BC$201=1,$BB$201=1),1,0)</f>
        <v>1</v>
      </c>
      <c r="BB201" s="90">
        <f t="shared" si="9"/>
        <v>1</v>
      </c>
      <c r="BC201" s="90">
        <v>1</v>
      </c>
      <c r="BD201" s="90">
        <v>1</v>
      </c>
      <c r="BE201" s="90">
        <v>1</v>
      </c>
      <c r="CB201" s="90">
        <f>IF($S$201&lt;&gt;"",1,0)</f>
        <v>0</v>
      </c>
      <c r="CD201" s="90">
        <f>IF($Y$201="Inaccurate – Incorrect",1,0)</f>
        <v>0</v>
      </c>
      <c r="DA201" s="90" t="s">
        <v>569</v>
      </c>
    </row>
    <row r="202" spans="4:105" x14ac:dyDescent="0.2">
      <c r="D202" s="103"/>
      <c r="E202" s="114"/>
      <c r="F202" s="114"/>
      <c r="G202" s="114"/>
      <c r="H202" s="114"/>
      <c r="I202" s="114"/>
      <c r="J202" s="114"/>
      <c r="K202" s="114"/>
      <c r="L202" s="114"/>
      <c r="M202" s="114"/>
      <c r="N202" s="114"/>
      <c r="O202" s="114"/>
      <c r="P202" s="114"/>
      <c r="Q202" s="114"/>
      <c r="R202" s="114"/>
      <c r="S202" s="114"/>
      <c r="T202" s="114"/>
      <c r="U202" s="114"/>
      <c r="V202" s="114"/>
      <c r="W202" s="114"/>
      <c r="X202" s="114"/>
      <c r="Y202" s="105"/>
      <c r="AX202" s="90">
        <f t="shared" si="6"/>
        <v>0</v>
      </c>
      <c r="BA202" s="90">
        <f>IF(OR($S$22="Step 3",$S$22="Step 2",$S$22="Step 1"),1,0)</f>
        <v>1</v>
      </c>
    </row>
    <row r="203" spans="4:105" ht="21" x14ac:dyDescent="0.25">
      <c r="D203" s="103"/>
      <c r="E203" s="106" t="s">
        <v>614</v>
      </c>
      <c r="F203" s="104"/>
      <c r="G203" s="104"/>
      <c r="H203" s="104"/>
      <c r="I203" s="104"/>
      <c r="J203" s="104"/>
      <c r="K203" s="104"/>
      <c r="L203" s="104"/>
      <c r="M203" s="104"/>
      <c r="N203" s="104"/>
      <c r="O203" s="104"/>
      <c r="P203" s="104"/>
      <c r="Q203" s="104"/>
      <c r="R203" s="104"/>
      <c r="S203" s="104"/>
      <c r="T203" s="104"/>
      <c r="U203" s="104"/>
      <c r="V203" s="104"/>
      <c r="W203" s="104"/>
      <c r="X203" s="104"/>
      <c r="Y203" s="105"/>
      <c r="AX203" s="90">
        <f t="shared" si="6"/>
        <v>0</v>
      </c>
      <c r="BA203" s="90">
        <f>IF(OR($S$22="Step 3",$S$22="Step 2",$S$22="Step 1"),1,0)</f>
        <v>1</v>
      </c>
    </row>
    <row r="204" spans="4:105" ht="21" x14ac:dyDescent="0.25">
      <c r="D204" s="103"/>
      <c r="E204" s="109"/>
      <c r="F204" s="110"/>
      <c r="G204" s="110"/>
      <c r="H204" s="110"/>
      <c r="I204" s="110"/>
      <c r="J204" s="110"/>
      <c r="K204" s="110"/>
      <c r="L204" s="110"/>
      <c r="M204" s="110"/>
      <c r="N204" s="110"/>
      <c r="O204" s="110"/>
      <c r="P204" s="110"/>
      <c r="Q204" s="110"/>
      <c r="R204" s="110"/>
      <c r="S204" s="110"/>
      <c r="T204" s="110"/>
      <c r="U204" s="110"/>
      <c r="V204" s="110"/>
      <c r="W204" s="110"/>
      <c r="X204" s="110"/>
      <c r="Y204" s="105"/>
      <c r="AX204" s="90">
        <f t="shared" si="6"/>
        <v>0</v>
      </c>
      <c r="BA204" s="90">
        <f>IF(OR($S$22="Step 3",$S$22="Step 2",$S$22="Step 1"),1,0)</f>
        <v>1</v>
      </c>
    </row>
    <row r="205" spans="4:105" ht="25.25" customHeight="1" x14ac:dyDescent="0.2">
      <c r="D205" s="112" t="s">
        <v>613</v>
      </c>
      <c r="E205" s="194" t="s">
        <v>615</v>
      </c>
      <c r="F205" s="195"/>
      <c r="G205" s="195"/>
      <c r="H205" s="195"/>
      <c r="I205" s="195"/>
      <c r="J205" s="195"/>
      <c r="K205" s="195"/>
      <c r="L205" s="195"/>
      <c r="M205" s="195"/>
      <c r="N205" s="195"/>
      <c r="O205" s="195"/>
      <c r="P205" s="111"/>
      <c r="Q205" s="196" t="s">
        <v>12698</v>
      </c>
      <c r="R205" s="196"/>
      <c r="S205" s="192"/>
      <c r="T205" s="192"/>
      <c r="U205" s="192"/>
      <c r="V205" s="192"/>
      <c r="W205" s="192"/>
      <c r="X205" s="193"/>
      <c r="Y205" s="108"/>
      <c r="AW205" s="90" t="s">
        <v>38</v>
      </c>
      <c r="AX205" s="90">
        <f t="shared" si="6"/>
        <v>1</v>
      </c>
      <c r="AY205" s="90" t="s">
        <v>236</v>
      </c>
      <c r="AZ205" s="90" t="s">
        <v>612</v>
      </c>
      <c r="BA205" s="90">
        <f>IF(AND($BC$205=1,$BB$205=1),1,0)</f>
        <v>1</v>
      </c>
      <c r="BB205" s="90">
        <f>IF(OR($S$22="Step 3",$S$22="Step 2",$S$22="Step 1"),1,0)</f>
        <v>1</v>
      </c>
      <c r="BC205" s="90">
        <v>1</v>
      </c>
      <c r="BD205" s="90">
        <v>1</v>
      </c>
      <c r="BE205" s="90">
        <v>1</v>
      </c>
      <c r="CB205" s="90">
        <f>IF($S$205&lt;&gt;"",1,0)</f>
        <v>0</v>
      </c>
      <c r="CD205" s="90">
        <f>IF($Y$205="Inaccurate – Incorrect",1,0)</f>
        <v>0</v>
      </c>
      <c r="DA205" s="90" t="s">
        <v>614</v>
      </c>
    </row>
    <row r="206" spans="4:105" ht="25.25" customHeight="1" x14ac:dyDescent="0.2">
      <c r="D206" s="112" t="s">
        <v>617</v>
      </c>
      <c r="E206" s="189" t="s">
        <v>618</v>
      </c>
      <c r="F206" s="190"/>
      <c r="G206" s="190"/>
      <c r="H206" s="190"/>
      <c r="I206" s="190"/>
      <c r="J206" s="190"/>
      <c r="K206" s="190"/>
      <c r="L206" s="190"/>
      <c r="M206" s="190"/>
      <c r="N206" s="190"/>
      <c r="O206" s="190"/>
      <c r="P206" s="115"/>
      <c r="Q206" s="191" t="s">
        <v>12699</v>
      </c>
      <c r="R206" s="191"/>
      <c r="S206" s="197"/>
      <c r="T206" s="197"/>
      <c r="U206" s="197"/>
      <c r="V206" s="197"/>
      <c r="W206" s="197"/>
      <c r="X206" s="198"/>
      <c r="Y206" s="108"/>
      <c r="AW206" s="90" t="s">
        <v>38</v>
      </c>
      <c r="AX206" s="90">
        <f t="shared" si="6"/>
        <v>1</v>
      </c>
      <c r="AZ206" s="90" t="s">
        <v>616</v>
      </c>
      <c r="BA206" s="90">
        <f>IF(AND($BC$206=1,$BB$206=1),1,0)</f>
        <v>1</v>
      </c>
      <c r="BB206" s="90">
        <f>IF(OR($S$22="Step 3",$S$22="Step 2",$S$22="Step 1"),1,0)</f>
        <v>1</v>
      </c>
      <c r="BC206" s="90">
        <v>1</v>
      </c>
      <c r="BD206" s="90">
        <v>1</v>
      </c>
      <c r="BE206" s="90">
        <v>1</v>
      </c>
      <c r="CB206" s="90">
        <f>IF($S$206&lt;&gt;"",1,0)</f>
        <v>0</v>
      </c>
      <c r="CD206" s="90">
        <f>IF($Y$206="Inaccurate – Incorrect",1,0)</f>
        <v>0</v>
      </c>
      <c r="DA206" s="90" t="s">
        <v>614</v>
      </c>
    </row>
    <row r="207" spans="4:105" x14ac:dyDescent="0.2">
      <c r="D207" s="103"/>
      <c r="E207" s="114"/>
      <c r="F207" s="114"/>
      <c r="G207" s="114"/>
      <c r="H207" s="114"/>
      <c r="I207" s="114"/>
      <c r="J207" s="114"/>
      <c r="K207" s="114"/>
      <c r="L207" s="114"/>
      <c r="M207" s="114"/>
      <c r="N207" s="114"/>
      <c r="O207" s="114"/>
      <c r="P207" s="114"/>
      <c r="Q207" s="114"/>
      <c r="R207" s="114"/>
      <c r="S207" s="114"/>
      <c r="T207" s="114"/>
      <c r="U207" s="114"/>
      <c r="V207" s="114"/>
      <c r="W207" s="114"/>
      <c r="X207" s="114"/>
      <c r="Y207" s="105"/>
      <c r="AX207" s="90">
        <f t="shared" ref="AX207:AX270" si="10">IF(SUBTOTAL(103,Q207)=1,1,0)</f>
        <v>0</v>
      </c>
      <c r="BA207" s="90">
        <f>IF(OR($S$22="Step 3",$S$22="Step 2",$S$22="Step 1"),1,0)</f>
        <v>1</v>
      </c>
    </row>
    <row r="208" spans="4:105" ht="21" x14ac:dyDescent="0.25">
      <c r="D208" s="103"/>
      <c r="E208" s="106" t="s">
        <v>621</v>
      </c>
      <c r="F208" s="104"/>
      <c r="G208" s="104"/>
      <c r="H208" s="104"/>
      <c r="I208" s="104"/>
      <c r="J208" s="104"/>
      <c r="K208" s="104"/>
      <c r="L208" s="104"/>
      <c r="M208" s="104"/>
      <c r="N208" s="104"/>
      <c r="O208" s="104"/>
      <c r="P208" s="104"/>
      <c r="Q208" s="104"/>
      <c r="R208" s="104"/>
      <c r="S208" s="104"/>
      <c r="T208" s="104"/>
      <c r="U208" s="104"/>
      <c r="V208" s="104"/>
      <c r="W208" s="104"/>
      <c r="X208" s="104"/>
      <c r="Y208" s="105"/>
      <c r="AX208" s="90">
        <f t="shared" si="10"/>
        <v>0</v>
      </c>
      <c r="BA208" s="90">
        <f>IF(OR($S$22="Step 3",$S$22="Step 2",$S$22="Step 1"),1,0)</f>
        <v>1</v>
      </c>
    </row>
    <row r="209" spans="4:106" ht="21" x14ac:dyDescent="0.25">
      <c r="D209" s="103"/>
      <c r="E209" s="109" t="s">
        <v>622</v>
      </c>
      <c r="F209" s="110"/>
      <c r="G209" s="110"/>
      <c r="H209" s="110"/>
      <c r="I209" s="110"/>
      <c r="J209" s="110"/>
      <c r="K209" s="110"/>
      <c r="L209" s="110"/>
      <c r="M209" s="110"/>
      <c r="N209" s="110"/>
      <c r="O209" s="110"/>
      <c r="P209" s="110"/>
      <c r="Q209" s="110"/>
      <c r="R209" s="110"/>
      <c r="S209" s="110"/>
      <c r="T209" s="110"/>
      <c r="U209" s="110"/>
      <c r="V209" s="110"/>
      <c r="W209" s="110"/>
      <c r="X209" s="110"/>
      <c r="Y209" s="105"/>
      <c r="AX209" s="90">
        <f t="shared" si="10"/>
        <v>0</v>
      </c>
      <c r="BA209" s="90">
        <f>IF(OR($S$22="Step 3",$S$22="Step 2",$S$22="Step 1"),1,0)</f>
        <v>1</v>
      </c>
    </row>
    <row r="210" spans="4:106" ht="25.25" customHeight="1" x14ac:dyDescent="0.2">
      <c r="D210" s="112" t="s">
        <v>620</v>
      </c>
      <c r="E210" s="194" t="s">
        <v>623</v>
      </c>
      <c r="F210" s="195"/>
      <c r="G210" s="195"/>
      <c r="H210" s="195"/>
      <c r="I210" s="195"/>
      <c r="J210" s="195"/>
      <c r="K210" s="195"/>
      <c r="L210" s="195"/>
      <c r="M210" s="195"/>
      <c r="N210" s="195"/>
      <c r="O210" s="195"/>
      <c r="P210" s="113" t="s">
        <v>12697</v>
      </c>
      <c r="Q210" s="196" t="s">
        <v>12701</v>
      </c>
      <c r="R210" s="196"/>
      <c r="S210" s="192"/>
      <c r="T210" s="192"/>
      <c r="U210" s="192"/>
      <c r="V210" s="192"/>
      <c r="W210" s="192"/>
      <c r="X210" s="193"/>
      <c r="Y210" s="108"/>
      <c r="AW210" s="90" t="s">
        <v>38</v>
      </c>
      <c r="AX210" s="90">
        <f t="shared" si="10"/>
        <v>1</v>
      </c>
      <c r="AZ210" s="90" t="s">
        <v>619</v>
      </c>
      <c r="BA210" s="90">
        <f>IF(AND($BC$210=1,$BB$210=1),1,0)</f>
        <v>1</v>
      </c>
      <c r="BB210" s="90">
        <f t="shared" ref="BB210:BB241" si="11">IF(OR($S$22="Step 3",$S$22="Step 2",$S$22="Step 1"),1,0)</f>
        <v>1</v>
      </c>
      <c r="BC210" s="90">
        <v>1</v>
      </c>
      <c r="BD210" s="90">
        <v>1</v>
      </c>
      <c r="BE210" s="90">
        <v>1</v>
      </c>
      <c r="CB210" s="90">
        <f>IF($S$210&lt;&gt;"",1,0)</f>
        <v>0</v>
      </c>
      <c r="CD210" s="90">
        <f>IF($Y$210="Inaccurate – Incorrect",1,0)</f>
        <v>0</v>
      </c>
      <c r="DA210" s="90" t="s">
        <v>621</v>
      </c>
      <c r="DB210" s="90" t="s">
        <v>622</v>
      </c>
    </row>
    <row r="211" spans="4:106" ht="25.25" customHeight="1" x14ac:dyDescent="0.2">
      <c r="D211" s="112" t="s">
        <v>626</v>
      </c>
      <c r="E211" s="189" t="s">
        <v>627</v>
      </c>
      <c r="F211" s="190"/>
      <c r="G211" s="190"/>
      <c r="H211" s="190"/>
      <c r="I211" s="190"/>
      <c r="J211" s="190"/>
      <c r="K211" s="190"/>
      <c r="L211" s="190"/>
      <c r="M211" s="190"/>
      <c r="N211" s="190"/>
      <c r="O211" s="190"/>
      <c r="P211" s="116" t="s">
        <v>12697</v>
      </c>
      <c r="Q211" s="191" t="s">
        <v>12701</v>
      </c>
      <c r="R211" s="191"/>
      <c r="S211" s="192"/>
      <c r="T211" s="192"/>
      <c r="U211" s="192"/>
      <c r="V211" s="192"/>
      <c r="W211" s="192"/>
      <c r="X211" s="193"/>
      <c r="Y211" s="108"/>
      <c r="AW211" s="90" t="s">
        <v>38</v>
      </c>
      <c r="AX211" s="90">
        <f t="shared" si="10"/>
        <v>1</v>
      </c>
      <c r="AZ211" s="90" t="s">
        <v>625</v>
      </c>
      <c r="BA211" s="90">
        <f>IF(AND($BC$211=1,$BB$211=1),1,0)</f>
        <v>1</v>
      </c>
      <c r="BB211" s="90">
        <f t="shared" si="11"/>
        <v>1</v>
      </c>
      <c r="BC211" s="90">
        <v>1</v>
      </c>
      <c r="BD211" s="90">
        <v>1</v>
      </c>
      <c r="BE211" s="90">
        <v>1</v>
      </c>
      <c r="BL211" s="90" t="s">
        <v>12723</v>
      </c>
      <c r="CB211" s="90">
        <f>IF($S$211&lt;&gt;"",1,0)</f>
        <v>0</v>
      </c>
      <c r="CD211" s="90">
        <f>IF($Y$211="Inaccurate – Incorrect",1,0)</f>
        <v>0</v>
      </c>
      <c r="DA211" s="90" t="s">
        <v>621</v>
      </c>
      <c r="DB211" s="90" t="s">
        <v>622</v>
      </c>
    </row>
    <row r="212" spans="4:106" ht="53.75" customHeight="1" x14ac:dyDescent="0.2">
      <c r="D212" s="108"/>
      <c r="E212" s="119"/>
      <c r="F212" s="118"/>
      <c r="G212" s="118"/>
      <c r="H212" s="118"/>
      <c r="I212" s="118"/>
      <c r="J212" s="118"/>
      <c r="K212" s="118"/>
      <c r="L212" s="118"/>
      <c r="M212" s="118"/>
      <c r="N212" s="118"/>
      <c r="O212" s="118"/>
      <c r="P212" s="118"/>
      <c r="Q212" s="215" t="s">
        <v>631</v>
      </c>
      <c r="R212" s="216"/>
      <c r="S212" s="216"/>
      <c r="T212" s="216"/>
      <c r="U212" s="216"/>
      <c r="V212" s="216"/>
      <c r="W212" s="216"/>
      <c r="X212" s="217"/>
      <c r="Y212" s="108"/>
      <c r="AX212" s="90">
        <f t="shared" si="10"/>
        <v>1</v>
      </c>
      <c r="AZ212" s="90" t="s">
        <v>629</v>
      </c>
      <c r="BA212" s="90">
        <f>IF(AND($BB$212=1,$BC$212=1),1,0)</f>
        <v>0</v>
      </c>
      <c r="BB212" s="90">
        <f t="shared" si="11"/>
        <v>1</v>
      </c>
      <c r="BC212" s="90">
        <f>IF(AND(AND(OR($S$211&gt;0,$AB$211&gt;0),$AX$211=1)),1,0)</f>
        <v>0</v>
      </c>
      <c r="BD212" s="90">
        <f>IF(AND(AND(OR($AB$211&gt;0),$AX$211=1)),1,0)</f>
        <v>0</v>
      </c>
      <c r="BE212" s="90">
        <f>IF(AND(AND(OR($S$211&gt;0),$AX$211=1)),1,0)</f>
        <v>0</v>
      </c>
    </row>
    <row r="213" spans="4:106" ht="39.5" customHeight="1" x14ac:dyDescent="0.2">
      <c r="D213" s="108"/>
      <c r="E213" s="119"/>
      <c r="F213" s="118"/>
      <c r="G213" s="118"/>
      <c r="H213" s="118"/>
      <c r="I213" s="118"/>
      <c r="J213" s="118"/>
      <c r="K213" s="118"/>
      <c r="L213" s="118"/>
      <c r="M213" s="118"/>
      <c r="N213" s="118"/>
      <c r="O213" s="118"/>
      <c r="P213" s="118"/>
      <c r="Q213" s="215" t="s">
        <v>635</v>
      </c>
      <c r="R213" s="216"/>
      <c r="S213" s="216"/>
      <c r="T213" s="216"/>
      <c r="U213" s="216"/>
      <c r="V213" s="216"/>
      <c r="W213" s="216"/>
      <c r="X213" s="218"/>
      <c r="Y213" s="108"/>
      <c r="AX213" s="90">
        <f t="shared" si="10"/>
        <v>1</v>
      </c>
      <c r="AZ213" s="90" t="s">
        <v>634</v>
      </c>
      <c r="BA213" s="90">
        <f>IF(AND($BB$213=1,$BC$213=1),1,0)</f>
        <v>0</v>
      </c>
      <c r="BB213" s="90">
        <f t="shared" si="11"/>
        <v>1</v>
      </c>
      <c r="BC213" s="90">
        <f>IF(AND(AND(OR($S$211&gt;0,$AB$211&gt;0),$AX$211=1)),1,0)</f>
        <v>0</v>
      </c>
      <c r="BD213" s="90">
        <f>IF(AND(AND(OR($AB$211&gt;0),$AX$211=1)),1,0)</f>
        <v>0</v>
      </c>
      <c r="BE213" s="90">
        <f>IF(AND(AND(OR($S$211&gt;0),$AX$211=1)),1,0)</f>
        <v>0</v>
      </c>
    </row>
    <row r="214" spans="4:106" ht="25.25" customHeight="1" x14ac:dyDescent="0.2">
      <c r="D214" s="112" t="s">
        <v>638</v>
      </c>
      <c r="E214" s="189" t="s">
        <v>639</v>
      </c>
      <c r="F214" s="190"/>
      <c r="G214" s="190"/>
      <c r="H214" s="190"/>
      <c r="I214" s="190"/>
      <c r="J214" s="190"/>
      <c r="K214" s="190"/>
      <c r="L214" s="190"/>
      <c r="M214" s="190"/>
      <c r="N214" s="190"/>
      <c r="O214" s="190"/>
      <c r="P214" s="115"/>
      <c r="Q214" s="191" t="s">
        <v>12698</v>
      </c>
      <c r="R214" s="191"/>
      <c r="S214" s="192"/>
      <c r="T214" s="192"/>
      <c r="U214" s="192"/>
      <c r="V214" s="192"/>
      <c r="W214" s="192"/>
      <c r="X214" s="193"/>
      <c r="Y214" s="108"/>
      <c r="AW214" s="90" t="s">
        <v>38</v>
      </c>
      <c r="AX214" s="90">
        <f t="shared" si="10"/>
        <v>1</v>
      </c>
      <c r="AY214" s="90" t="s">
        <v>640</v>
      </c>
      <c r="AZ214" s="90" t="s">
        <v>636</v>
      </c>
      <c r="BA214" s="90">
        <f>IF(AND($BB$214=1,$BC$214=1),1,0)</f>
        <v>0</v>
      </c>
      <c r="BB214" s="90">
        <f t="shared" si="11"/>
        <v>1</v>
      </c>
      <c r="BC214" s="90">
        <f>IF(AND(AND(OR($S$211&gt;0,$AB$211&gt;0),$AX$211=1)),1,0)</f>
        <v>0</v>
      </c>
      <c r="BD214" s="90">
        <f>IF(AND(AND(OR($AB$211&gt;0),$AX$211=1)),1,0)</f>
        <v>0</v>
      </c>
      <c r="BE214" s="90">
        <f>IF(AND(AND(OR($S$211&gt;0),$AX$211=1)),1,0)</f>
        <v>0</v>
      </c>
      <c r="BL214" s="90">
        <v>215</v>
      </c>
      <c r="CB214" s="90">
        <f>IF($S$214&lt;&gt;"",1,0)</f>
        <v>0</v>
      </c>
      <c r="CD214" s="90">
        <f>IF($Y$214="Inaccurate – Incorrect",1,0)</f>
        <v>0</v>
      </c>
      <c r="DA214" s="90" t="s">
        <v>621</v>
      </c>
      <c r="DB214" s="90" t="s">
        <v>622</v>
      </c>
    </row>
    <row r="215" spans="4:106" ht="25.25" customHeight="1" x14ac:dyDescent="0.2">
      <c r="D215" s="112" t="s">
        <v>642</v>
      </c>
      <c r="E215" s="189" t="s">
        <v>643</v>
      </c>
      <c r="F215" s="190"/>
      <c r="G215" s="190"/>
      <c r="H215" s="190"/>
      <c r="I215" s="190"/>
      <c r="J215" s="190"/>
      <c r="K215" s="190"/>
      <c r="L215" s="190"/>
      <c r="M215" s="190"/>
      <c r="N215" s="190"/>
      <c r="O215" s="190"/>
      <c r="P215" s="115"/>
      <c r="Q215" s="191" t="s">
        <v>12699</v>
      </c>
      <c r="R215" s="191"/>
      <c r="S215" s="192"/>
      <c r="T215" s="192"/>
      <c r="U215" s="192"/>
      <c r="V215" s="192"/>
      <c r="W215" s="192"/>
      <c r="X215" s="193"/>
      <c r="Y215" s="108"/>
      <c r="AW215" s="90" t="s">
        <v>38</v>
      </c>
      <c r="AX215" s="90">
        <f t="shared" si="10"/>
        <v>1</v>
      </c>
      <c r="AZ215" s="90" t="s">
        <v>641</v>
      </c>
      <c r="BA215" s="90">
        <f>IF(AND($BB$215=1,$BC$215=1),1,0)</f>
        <v>0</v>
      </c>
      <c r="BB215" s="90">
        <f t="shared" si="11"/>
        <v>1</v>
      </c>
      <c r="BC215" s="90">
        <f>IF(AND(AND(OR($S$214="Other",$AB$214="Other"),$AX$214=1)),1,0)</f>
        <v>0</v>
      </c>
      <c r="BD215" s="90">
        <f>IF(AND(AND(OR($AB$214="Other"),$AX$214=1)),1,0)</f>
        <v>0</v>
      </c>
      <c r="BE215" s="90">
        <f>IF(AND(AND(OR($S$214="Other"),$AX$214=1)),1,0)</f>
        <v>0</v>
      </c>
      <c r="CB215" s="90">
        <f>IF($S$215&lt;&gt;"",1,0)</f>
        <v>0</v>
      </c>
      <c r="CD215" s="90">
        <f>IF($Y$215="Inaccurate – Incorrect",1,0)</f>
        <v>0</v>
      </c>
      <c r="DA215" s="90" t="s">
        <v>621</v>
      </c>
      <c r="DB215" s="90" t="s">
        <v>622</v>
      </c>
    </row>
    <row r="216" spans="4:106" ht="25.25" customHeight="1" x14ac:dyDescent="0.2">
      <c r="D216" s="112" t="s">
        <v>647</v>
      </c>
      <c r="E216" s="189" t="s">
        <v>648</v>
      </c>
      <c r="F216" s="190"/>
      <c r="G216" s="190"/>
      <c r="H216" s="190"/>
      <c r="I216" s="190"/>
      <c r="J216" s="190"/>
      <c r="K216" s="190"/>
      <c r="L216" s="190"/>
      <c r="M216" s="190"/>
      <c r="N216" s="190"/>
      <c r="O216" s="190"/>
      <c r="P216" s="116" t="s">
        <v>12697</v>
      </c>
      <c r="Q216" s="191" t="s">
        <v>12700</v>
      </c>
      <c r="R216" s="191"/>
      <c r="S216" s="213"/>
      <c r="T216" s="213"/>
      <c r="U216" s="213"/>
      <c r="V216" s="213"/>
      <c r="W216" s="213"/>
      <c r="X216" s="214"/>
      <c r="Y216" s="108"/>
      <c r="AW216" s="90" t="s">
        <v>38</v>
      </c>
      <c r="AX216" s="90">
        <f t="shared" si="10"/>
        <v>1</v>
      </c>
      <c r="AZ216" s="90" t="s">
        <v>646</v>
      </c>
      <c r="BA216" s="90">
        <f>IF(AND($BB$216=1,$BC$216=1),1,0)</f>
        <v>0</v>
      </c>
      <c r="BB216" s="90">
        <f t="shared" si="11"/>
        <v>1</v>
      </c>
      <c r="BC216" s="90">
        <f>IF(AND(AND(OR($S$211&gt;0,$AB$211&gt;0),$AX$211=1)),1,0)</f>
        <v>0</v>
      </c>
      <c r="BD216" s="90">
        <f>IF(AND(AND(OR($AB$211&gt;0),$AX$211=1)),1,0)</f>
        <v>0</v>
      </c>
      <c r="BE216" s="90">
        <f>IF(AND(AND(OR($S$211&gt;0),$AX$211=1)),1,0)</f>
        <v>0</v>
      </c>
      <c r="CB216" s="90">
        <f>IF($S$216&lt;&gt;"",1,0)</f>
        <v>0</v>
      </c>
      <c r="CD216" s="90">
        <f>IF($Y$216="Inaccurate – Incorrect",1,0)</f>
        <v>0</v>
      </c>
      <c r="DA216" s="90" t="s">
        <v>621</v>
      </c>
      <c r="DB216" s="90" t="s">
        <v>622</v>
      </c>
    </row>
    <row r="217" spans="4:106" ht="25.25" customHeight="1" x14ac:dyDescent="0.2">
      <c r="D217" s="112" t="s">
        <v>651</v>
      </c>
      <c r="E217" s="189" t="s">
        <v>652</v>
      </c>
      <c r="F217" s="190"/>
      <c r="G217" s="190"/>
      <c r="H217" s="190"/>
      <c r="I217" s="190"/>
      <c r="J217" s="190"/>
      <c r="K217" s="190"/>
      <c r="L217" s="190"/>
      <c r="M217" s="190"/>
      <c r="N217" s="190"/>
      <c r="O217" s="190"/>
      <c r="P217" s="116" t="s">
        <v>12697</v>
      </c>
      <c r="Q217" s="191" t="s">
        <v>12700</v>
      </c>
      <c r="R217" s="191"/>
      <c r="S217" s="213"/>
      <c r="T217" s="213"/>
      <c r="U217" s="213"/>
      <c r="V217" s="213"/>
      <c r="W217" s="213"/>
      <c r="X217" s="214"/>
      <c r="Y217" s="108"/>
      <c r="AW217" s="90" t="s">
        <v>38</v>
      </c>
      <c r="AX217" s="90">
        <f t="shared" si="10"/>
        <v>1</v>
      </c>
      <c r="AZ217" s="90" t="s">
        <v>650</v>
      </c>
      <c r="BA217" s="90">
        <f>IF(AND($BB$217=1,$BC$217=1),1,0)</f>
        <v>0</v>
      </c>
      <c r="BB217" s="90">
        <f t="shared" si="11"/>
        <v>1</v>
      </c>
      <c r="BC217" s="90">
        <f>IF(AND(AND(OR($S$211&gt;0,$AB$211&gt;0),$AX$211=1)),1,0)</f>
        <v>0</v>
      </c>
      <c r="BD217" s="90">
        <f>IF(AND(AND(OR($AB$211&gt;0),$AX$211=1)),1,0)</f>
        <v>0</v>
      </c>
      <c r="BE217" s="90">
        <f>IF(AND(AND(OR($S$211&gt;0),$AX$211=1)),1,0)</f>
        <v>0</v>
      </c>
      <c r="CB217" s="90">
        <f>IF($S$217&lt;&gt;"",1,0)</f>
        <v>0</v>
      </c>
      <c r="CD217" s="90">
        <f>IF($Y$217="Inaccurate – Incorrect",1,0)</f>
        <v>0</v>
      </c>
      <c r="DA217" s="90" t="s">
        <v>621</v>
      </c>
      <c r="DB217" s="90" t="s">
        <v>622</v>
      </c>
    </row>
    <row r="218" spans="4:106" ht="25.25" customHeight="1" x14ac:dyDescent="0.2">
      <c r="D218" s="112" t="s">
        <v>655</v>
      </c>
      <c r="E218" s="189" t="s">
        <v>656</v>
      </c>
      <c r="F218" s="190"/>
      <c r="G218" s="190"/>
      <c r="H218" s="190"/>
      <c r="I218" s="190"/>
      <c r="J218" s="190"/>
      <c r="K218" s="190"/>
      <c r="L218" s="190"/>
      <c r="M218" s="190"/>
      <c r="N218" s="190"/>
      <c r="O218" s="190"/>
      <c r="P218" s="116" t="s">
        <v>12697</v>
      </c>
      <c r="Q218" s="191" t="s">
        <v>12699</v>
      </c>
      <c r="R218" s="191"/>
      <c r="S218" s="192"/>
      <c r="T218" s="192"/>
      <c r="U218" s="192"/>
      <c r="V218" s="192"/>
      <c r="W218" s="192"/>
      <c r="X218" s="193"/>
      <c r="Y218" s="108"/>
      <c r="AW218" s="90" t="s">
        <v>38</v>
      </c>
      <c r="AX218" s="90">
        <f t="shared" si="10"/>
        <v>1</v>
      </c>
      <c r="AZ218" s="90" t="s">
        <v>654</v>
      </c>
      <c r="BA218" s="90">
        <f>IF(AND($BB$218=1,$BC$218=1),1,0)</f>
        <v>0</v>
      </c>
      <c r="BB218" s="90">
        <f t="shared" si="11"/>
        <v>1</v>
      </c>
      <c r="BC218" s="90">
        <f>IF(AND(AND(OR($S$211&gt;0,$AB$211&gt;0),$AX$211=1)),1,0)</f>
        <v>0</v>
      </c>
      <c r="BD218" s="90">
        <f>IF(AND(AND(OR($AB$211&gt;0),$AX$211=1)),1,0)</f>
        <v>0</v>
      </c>
      <c r="BE218" s="90">
        <f>IF(AND(AND(OR($S$211&gt;0),$AX$211=1)),1,0)</f>
        <v>0</v>
      </c>
      <c r="CB218" s="90">
        <f>IF($S$218&lt;&gt;"",1,0)</f>
        <v>0</v>
      </c>
      <c r="CD218" s="90">
        <f>IF($Y$218="Inaccurate – Incorrect",1,0)</f>
        <v>0</v>
      </c>
      <c r="DA218" s="90" t="s">
        <v>621</v>
      </c>
      <c r="DB218" s="90" t="s">
        <v>622</v>
      </c>
    </row>
    <row r="219" spans="4:106" ht="25.25" customHeight="1" x14ac:dyDescent="0.2">
      <c r="D219" s="112" t="s">
        <v>659</v>
      </c>
      <c r="E219" s="189" t="s">
        <v>660</v>
      </c>
      <c r="F219" s="190"/>
      <c r="G219" s="190"/>
      <c r="H219" s="190"/>
      <c r="I219" s="190"/>
      <c r="J219" s="190"/>
      <c r="K219" s="190"/>
      <c r="L219" s="190"/>
      <c r="M219" s="190"/>
      <c r="N219" s="190"/>
      <c r="O219" s="190"/>
      <c r="P219" s="115"/>
      <c r="Q219" s="191" t="s">
        <v>12699</v>
      </c>
      <c r="R219" s="191"/>
      <c r="S219" s="192"/>
      <c r="T219" s="192"/>
      <c r="U219" s="192"/>
      <c r="V219" s="192"/>
      <c r="W219" s="192"/>
      <c r="X219" s="193"/>
      <c r="Y219" s="108"/>
      <c r="AW219" s="90" t="s">
        <v>38</v>
      </c>
      <c r="AX219" s="90">
        <f t="shared" si="10"/>
        <v>1</v>
      </c>
      <c r="AZ219" s="90" t="s">
        <v>658</v>
      </c>
      <c r="BA219" s="90">
        <f>IF(AND($BB$219=1,$BC$219=1),1,0)</f>
        <v>0</v>
      </c>
      <c r="BB219" s="90">
        <f t="shared" si="11"/>
        <v>1</v>
      </c>
      <c r="BC219" s="90">
        <f>IF(AND(AND(OR($S$211&gt;0,$AB$211&gt;0),$AX$211=1)),1,0)</f>
        <v>0</v>
      </c>
      <c r="BD219" s="90">
        <f>IF(AND(AND(OR($AB$211&gt;0),$AX$211=1)),1,0)</f>
        <v>0</v>
      </c>
      <c r="BE219" s="90">
        <f>IF(AND(AND(OR($S$211&gt;0),$AX$211=1)),1,0)</f>
        <v>0</v>
      </c>
      <c r="CB219" s="90">
        <f>IF($S$219&lt;&gt;"",1,0)</f>
        <v>0</v>
      </c>
      <c r="CD219" s="90">
        <f>IF($Y$219="Inaccurate – Incorrect",1,0)</f>
        <v>0</v>
      </c>
      <c r="DA219" s="90" t="s">
        <v>621</v>
      </c>
      <c r="DB219" s="90" t="s">
        <v>622</v>
      </c>
    </row>
    <row r="220" spans="4:106" ht="25.25" customHeight="1" x14ac:dyDescent="0.2">
      <c r="D220" s="112" t="s">
        <v>662</v>
      </c>
      <c r="E220" s="189" t="s">
        <v>663</v>
      </c>
      <c r="F220" s="190"/>
      <c r="G220" s="190"/>
      <c r="H220" s="190"/>
      <c r="I220" s="190"/>
      <c r="J220" s="190"/>
      <c r="K220" s="190"/>
      <c r="L220" s="190"/>
      <c r="M220" s="190"/>
      <c r="N220" s="190"/>
      <c r="O220" s="190"/>
      <c r="P220" s="115"/>
      <c r="Q220" s="191" t="s">
        <v>12699</v>
      </c>
      <c r="R220" s="191"/>
      <c r="S220" s="192"/>
      <c r="T220" s="192"/>
      <c r="U220" s="192"/>
      <c r="V220" s="192"/>
      <c r="W220" s="192"/>
      <c r="X220" s="193"/>
      <c r="Y220" s="108"/>
      <c r="AW220" s="90" t="s">
        <v>38</v>
      </c>
      <c r="AX220" s="90">
        <f t="shared" si="10"/>
        <v>1</v>
      </c>
      <c r="AZ220" s="90" t="s">
        <v>661</v>
      </c>
      <c r="BA220" s="90">
        <f>IF(AND($BB$220=1,$BC$220=1),1,0)</f>
        <v>0</v>
      </c>
      <c r="BB220" s="90">
        <f t="shared" si="11"/>
        <v>1</v>
      </c>
      <c r="BC220" s="90">
        <f>IF(AND(AND(OR($S$211&gt;0,$AB$211&gt;0),$AX$211=1)),1,0)</f>
        <v>0</v>
      </c>
      <c r="BD220" s="90">
        <f>IF(AND(AND(OR($AB$211&gt;0),$AX$211=1)),1,0)</f>
        <v>0</v>
      </c>
      <c r="BE220" s="90">
        <f>IF(AND(AND(OR($S$211&gt;0),$AX$211=1)),1,0)</f>
        <v>0</v>
      </c>
      <c r="CB220" s="90">
        <f>IF($S$220&lt;&gt;"",1,0)</f>
        <v>0</v>
      </c>
      <c r="CD220" s="90">
        <f>IF($Y$220="Inaccurate – Incorrect",1,0)</f>
        <v>0</v>
      </c>
      <c r="DA220" s="90" t="s">
        <v>621</v>
      </c>
      <c r="DB220" s="90" t="s">
        <v>622</v>
      </c>
    </row>
    <row r="221" spans="4:106" ht="39.5" customHeight="1" x14ac:dyDescent="0.2">
      <c r="D221" s="108"/>
      <c r="E221" s="119"/>
      <c r="F221" s="118"/>
      <c r="G221" s="118"/>
      <c r="H221" s="118"/>
      <c r="I221" s="118"/>
      <c r="J221" s="118"/>
      <c r="K221" s="118"/>
      <c r="L221" s="118"/>
      <c r="M221" s="118"/>
      <c r="N221" s="118"/>
      <c r="O221" s="118"/>
      <c r="P221" s="118"/>
      <c r="Q221" s="215" t="s">
        <v>665</v>
      </c>
      <c r="R221" s="216"/>
      <c r="S221" s="216"/>
      <c r="T221" s="216"/>
      <c r="U221" s="216"/>
      <c r="V221" s="216"/>
      <c r="W221" s="216"/>
      <c r="X221" s="217"/>
      <c r="Y221" s="108"/>
      <c r="AX221" s="90">
        <f t="shared" si="10"/>
        <v>1</v>
      </c>
      <c r="AZ221" s="90" t="s">
        <v>664</v>
      </c>
      <c r="BA221" s="90">
        <f>IF(AND($BB$221=1,$BC$221=1),1,0)</f>
        <v>0</v>
      </c>
      <c r="BB221" s="90">
        <f t="shared" si="11"/>
        <v>1</v>
      </c>
      <c r="BC221" s="90">
        <f>IF(AND(AND(OR($S$211&gt;1,$AB$211&gt;1),$AX$211=1)),1,0)</f>
        <v>0</v>
      </c>
      <c r="BD221" s="90">
        <f>IF(AND(AND(OR($AB$211&gt;1),$AX$211=1)),1,0)</f>
        <v>0</v>
      </c>
      <c r="BE221" s="90">
        <f>IF(AND(AND(OR($S$211&gt;1),$AX$211=1)),1,0)</f>
        <v>0</v>
      </c>
    </row>
    <row r="222" spans="4:106" ht="25.25" customHeight="1" x14ac:dyDescent="0.2">
      <c r="D222" s="112" t="s">
        <v>669</v>
      </c>
      <c r="E222" s="189" t="s">
        <v>639</v>
      </c>
      <c r="F222" s="190"/>
      <c r="G222" s="190"/>
      <c r="H222" s="190"/>
      <c r="I222" s="190"/>
      <c r="J222" s="190"/>
      <c r="K222" s="190"/>
      <c r="L222" s="190"/>
      <c r="M222" s="190"/>
      <c r="N222" s="190"/>
      <c r="O222" s="190"/>
      <c r="P222" s="115"/>
      <c r="Q222" s="191" t="s">
        <v>12698</v>
      </c>
      <c r="R222" s="191"/>
      <c r="S222" s="192"/>
      <c r="T222" s="192"/>
      <c r="U222" s="192"/>
      <c r="V222" s="192"/>
      <c r="W222" s="192"/>
      <c r="X222" s="193"/>
      <c r="Y222" s="108"/>
      <c r="AW222" s="90" t="s">
        <v>38</v>
      </c>
      <c r="AX222" s="90">
        <f t="shared" si="10"/>
        <v>1</v>
      </c>
      <c r="AY222" s="90" t="s">
        <v>640</v>
      </c>
      <c r="AZ222" s="90" t="s">
        <v>668</v>
      </c>
      <c r="BA222" s="90">
        <f>IF(AND($BB$222=1,$BC$222=1),1,0)</f>
        <v>0</v>
      </c>
      <c r="BB222" s="90">
        <f t="shared" si="11"/>
        <v>1</v>
      </c>
      <c r="BC222" s="90">
        <f>IF(AND(AND(OR($S$211&gt;1,$AB$211&gt;1),$AX$211=1)),1,0)</f>
        <v>0</v>
      </c>
      <c r="BD222" s="90">
        <f>IF(AND(AND(OR($AB$211&gt;1),$AX$211=1)),1,0)</f>
        <v>0</v>
      </c>
      <c r="BE222" s="90">
        <f>IF(AND(AND(OR($S$211&gt;1),$AX$211=1)),1,0)</f>
        <v>0</v>
      </c>
      <c r="BL222" s="90">
        <v>223</v>
      </c>
      <c r="CB222" s="90">
        <f>IF($S$222&lt;&gt;"",1,0)</f>
        <v>0</v>
      </c>
      <c r="CD222" s="90">
        <f>IF($Y$222="Inaccurate – Incorrect",1,0)</f>
        <v>0</v>
      </c>
      <c r="DA222" s="90" t="s">
        <v>621</v>
      </c>
      <c r="DB222" s="90" t="s">
        <v>622</v>
      </c>
    </row>
    <row r="223" spans="4:106" ht="25.25" customHeight="1" x14ac:dyDescent="0.2">
      <c r="D223" s="112" t="s">
        <v>671</v>
      </c>
      <c r="E223" s="189" t="s">
        <v>643</v>
      </c>
      <c r="F223" s="190"/>
      <c r="G223" s="190"/>
      <c r="H223" s="190"/>
      <c r="I223" s="190"/>
      <c r="J223" s="190"/>
      <c r="K223" s="190"/>
      <c r="L223" s="190"/>
      <c r="M223" s="190"/>
      <c r="N223" s="190"/>
      <c r="O223" s="190"/>
      <c r="P223" s="115"/>
      <c r="Q223" s="191" t="s">
        <v>12699</v>
      </c>
      <c r="R223" s="191"/>
      <c r="S223" s="192"/>
      <c r="T223" s="192"/>
      <c r="U223" s="192"/>
      <c r="V223" s="192"/>
      <c r="W223" s="192"/>
      <c r="X223" s="193"/>
      <c r="Y223" s="108"/>
      <c r="AW223" s="90" t="s">
        <v>38</v>
      </c>
      <c r="AX223" s="90">
        <f t="shared" si="10"/>
        <v>1</v>
      </c>
      <c r="AZ223" s="90" t="s">
        <v>670</v>
      </c>
      <c r="BA223" s="90">
        <f>IF(AND($BB$223=1,$BC$223=1),1,0)</f>
        <v>0</v>
      </c>
      <c r="BB223" s="90">
        <f t="shared" si="11"/>
        <v>1</v>
      </c>
      <c r="BC223" s="90">
        <f>IF(AND(AND(OR($S$222="Other",$AB$222="Other"),$AX$222=1)),1,0)</f>
        <v>0</v>
      </c>
      <c r="BD223" s="90">
        <f>IF(AND(AND(OR($AB$222="Other"),$AX$222=1)),1,0)</f>
        <v>0</v>
      </c>
      <c r="BE223" s="90">
        <f>IF(AND(AND(OR($S$222="Other"),$AX$222=1)),1,0)</f>
        <v>0</v>
      </c>
      <c r="CB223" s="90">
        <f>IF($S$223&lt;&gt;"",1,0)</f>
        <v>0</v>
      </c>
      <c r="CD223" s="90">
        <f>IF($Y$223="Inaccurate – Incorrect",1,0)</f>
        <v>0</v>
      </c>
      <c r="DA223" s="90" t="s">
        <v>621</v>
      </c>
      <c r="DB223" s="90" t="s">
        <v>622</v>
      </c>
    </row>
    <row r="224" spans="4:106" ht="25.25" customHeight="1" x14ac:dyDescent="0.2">
      <c r="D224" s="112" t="s">
        <v>675</v>
      </c>
      <c r="E224" s="189" t="s">
        <v>648</v>
      </c>
      <c r="F224" s="190"/>
      <c r="G224" s="190"/>
      <c r="H224" s="190"/>
      <c r="I224" s="190"/>
      <c r="J224" s="190"/>
      <c r="K224" s="190"/>
      <c r="L224" s="190"/>
      <c r="M224" s="190"/>
      <c r="N224" s="190"/>
      <c r="O224" s="190"/>
      <c r="P224" s="116" t="s">
        <v>12697</v>
      </c>
      <c r="Q224" s="191" t="s">
        <v>12700</v>
      </c>
      <c r="R224" s="191"/>
      <c r="S224" s="213"/>
      <c r="T224" s="213"/>
      <c r="U224" s="213"/>
      <c r="V224" s="213"/>
      <c r="W224" s="213"/>
      <c r="X224" s="214"/>
      <c r="Y224" s="108"/>
      <c r="AW224" s="90" t="s">
        <v>38</v>
      </c>
      <c r="AX224" s="90">
        <f t="shared" si="10"/>
        <v>1</v>
      </c>
      <c r="AZ224" s="90" t="s">
        <v>674</v>
      </c>
      <c r="BA224" s="90">
        <f>IF(AND($BB$224=1,$BC$224=1),1,0)</f>
        <v>0</v>
      </c>
      <c r="BB224" s="90">
        <f t="shared" si="11"/>
        <v>1</v>
      </c>
      <c r="BC224" s="90">
        <f>IF(AND(AND(OR($S$211&gt;1,$AB$211&gt;1),$AX$211=1)),1,0)</f>
        <v>0</v>
      </c>
      <c r="BD224" s="90">
        <f>IF(AND(AND(OR($AB$211&gt;1),$AX$211=1)),1,0)</f>
        <v>0</v>
      </c>
      <c r="BE224" s="90">
        <f>IF(AND(AND(OR($S$211&gt;1),$AX$211=1)),1,0)</f>
        <v>0</v>
      </c>
      <c r="CB224" s="90">
        <f>IF($S$224&lt;&gt;"",1,0)</f>
        <v>0</v>
      </c>
      <c r="CD224" s="90">
        <f>IF($Y$224="Inaccurate – Incorrect",1,0)</f>
        <v>0</v>
      </c>
      <c r="DA224" s="90" t="s">
        <v>621</v>
      </c>
      <c r="DB224" s="90" t="s">
        <v>622</v>
      </c>
    </row>
    <row r="225" spans="4:106" ht="25.25" customHeight="1" x14ac:dyDescent="0.2">
      <c r="D225" s="112" t="s">
        <v>677</v>
      </c>
      <c r="E225" s="189" t="s">
        <v>652</v>
      </c>
      <c r="F225" s="190"/>
      <c r="G225" s="190"/>
      <c r="H225" s="190"/>
      <c r="I225" s="190"/>
      <c r="J225" s="190"/>
      <c r="K225" s="190"/>
      <c r="L225" s="190"/>
      <c r="M225" s="190"/>
      <c r="N225" s="190"/>
      <c r="O225" s="190"/>
      <c r="P225" s="116" t="s">
        <v>12697</v>
      </c>
      <c r="Q225" s="191" t="s">
        <v>12700</v>
      </c>
      <c r="R225" s="191"/>
      <c r="S225" s="213"/>
      <c r="T225" s="213"/>
      <c r="U225" s="213"/>
      <c r="V225" s="213"/>
      <c r="W225" s="213"/>
      <c r="X225" s="214"/>
      <c r="Y225" s="108"/>
      <c r="AW225" s="90" t="s">
        <v>38</v>
      </c>
      <c r="AX225" s="90">
        <f t="shared" si="10"/>
        <v>1</v>
      </c>
      <c r="AZ225" s="90" t="s">
        <v>676</v>
      </c>
      <c r="BA225" s="90">
        <f>IF(AND($BB$225=1,$BC$225=1),1,0)</f>
        <v>0</v>
      </c>
      <c r="BB225" s="90">
        <f t="shared" si="11"/>
        <v>1</v>
      </c>
      <c r="BC225" s="90">
        <f>IF(AND(AND(OR($S$211&gt;1,$AB$211&gt;1),$AX$211=1)),1,0)</f>
        <v>0</v>
      </c>
      <c r="BD225" s="90">
        <f>IF(AND(AND(OR($AB$211&gt;1),$AX$211=1)),1,0)</f>
        <v>0</v>
      </c>
      <c r="BE225" s="90">
        <f>IF(AND(AND(OR($S$211&gt;1),$AX$211=1)),1,0)</f>
        <v>0</v>
      </c>
      <c r="CB225" s="90">
        <f>IF($S$225&lt;&gt;"",1,0)</f>
        <v>0</v>
      </c>
      <c r="CD225" s="90">
        <f>IF($Y$225="Inaccurate – Incorrect",1,0)</f>
        <v>0</v>
      </c>
      <c r="DA225" s="90" t="s">
        <v>621</v>
      </c>
      <c r="DB225" s="90" t="s">
        <v>622</v>
      </c>
    </row>
    <row r="226" spans="4:106" ht="25.25" customHeight="1" x14ac:dyDescent="0.2">
      <c r="D226" s="112" t="s">
        <v>679</v>
      </c>
      <c r="E226" s="189" t="s">
        <v>656</v>
      </c>
      <c r="F226" s="190"/>
      <c r="G226" s="190"/>
      <c r="H226" s="190"/>
      <c r="I226" s="190"/>
      <c r="J226" s="190"/>
      <c r="K226" s="190"/>
      <c r="L226" s="190"/>
      <c r="M226" s="190"/>
      <c r="N226" s="190"/>
      <c r="O226" s="190"/>
      <c r="P226" s="116" t="s">
        <v>12697</v>
      </c>
      <c r="Q226" s="191" t="s">
        <v>12699</v>
      </c>
      <c r="R226" s="191"/>
      <c r="S226" s="192"/>
      <c r="T226" s="192"/>
      <c r="U226" s="192"/>
      <c r="V226" s="192"/>
      <c r="W226" s="192"/>
      <c r="X226" s="193"/>
      <c r="Y226" s="108"/>
      <c r="AW226" s="90" t="s">
        <v>38</v>
      </c>
      <c r="AX226" s="90">
        <f t="shared" si="10"/>
        <v>1</v>
      </c>
      <c r="AZ226" s="90" t="s">
        <v>678</v>
      </c>
      <c r="BA226" s="90">
        <f>IF(AND($BB$226=1,$BC$226=1),1,0)</f>
        <v>0</v>
      </c>
      <c r="BB226" s="90">
        <f t="shared" si="11"/>
        <v>1</v>
      </c>
      <c r="BC226" s="90">
        <f>IF(AND(AND(OR($S$211&gt;1,$AB$211&gt;1),$AX$211=1)),1,0)</f>
        <v>0</v>
      </c>
      <c r="BD226" s="90">
        <f>IF(AND(AND(OR($AB$211&gt;1),$AX$211=1)),1,0)</f>
        <v>0</v>
      </c>
      <c r="BE226" s="90">
        <f>IF(AND(AND(OR($S$211&gt;1),$AX$211=1)),1,0)</f>
        <v>0</v>
      </c>
      <c r="CB226" s="90">
        <f>IF($S$226&lt;&gt;"",1,0)</f>
        <v>0</v>
      </c>
      <c r="CD226" s="90">
        <f>IF($Y$226="Inaccurate – Incorrect",1,0)</f>
        <v>0</v>
      </c>
      <c r="DA226" s="90" t="s">
        <v>621</v>
      </c>
      <c r="DB226" s="90" t="s">
        <v>622</v>
      </c>
    </row>
    <row r="227" spans="4:106" ht="25.25" customHeight="1" x14ac:dyDescent="0.2">
      <c r="D227" s="112" t="s">
        <v>681</v>
      </c>
      <c r="E227" s="189" t="s">
        <v>660</v>
      </c>
      <c r="F227" s="190"/>
      <c r="G227" s="190"/>
      <c r="H227" s="190"/>
      <c r="I227" s="190"/>
      <c r="J227" s="190"/>
      <c r="K227" s="190"/>
      <c r="L227" s="190"/>
      <c r="M227" s="190"/>
      <c r="N227" s="190"/>
      <c r="O227" s="190"/>
      <c r="P227" s="115"/>
      <c r="Q227" s="191" t="s">
        <v>12699</v>
      </c>
      <c r="R227" s="191"/>
      <c r="S227" s="192"/>
      <c r="T227" s="192"/>
      <c r="U227" s="192"/>
      <c r="V227" s="192"/>
      <c r="W227" s="192"/>
      <c r="X227" s="193"/>
      <c r="Y227" s="108"/>
      <c r="AW227" s="90" t="s">
        <v>38</v>
      </c>
      <c r="AX227" s="90">
        <f t="shared" si="10"/>
        <v>1</v>
      </c>
      <c r="AZ227" s="90" t="s">
        <v>680</v>
      </c>
      <c r="BA227" s="90">
        <f>IF(AND($BB$227=1,$BC$227=1),1,0)</f>
        <v>0</v>
      </c>
      <c r="BB227" s="90">
        <f t="shared" si="11"/>
        <v>1</v>
      </c>
      <c r="BC227" s="90">
        <f>IF(AND(AND(OR($S$211&gt;1,$AB$211&gt;1),$AX$211=1)),1,0)</f>
        <v>0</v>
      </c>
      <c r="BD227" s="90">
        <f>IF(AND(AND(OR($AB$211&gt;1),$AX$211=1)),1,0)</f>
        <v>0</v>
      </c>
      <c r="BE227" s="90">
        <f>IF(AND(AND(OR($S$211&gt;1),$AX$211=1)),1,0)</f>
        <v>0</v>
      </c>
      <c r="CB227" s="90">
        <f>IF($S$227&lt;&gt;"",1,0)</f>
        <v>0</v>
      </c>
      <c r="CD227" s="90">
        <f>IF($Y$227="Inaccurate – Incorrect",1,0)</f>
        <v>0</v>
      </c>
      <c r="DA227" s="90" t="s">
        <v>621</v>
      </c>
      <c r="DB227" s="90" t="s">
        <v>622</v>
      </c>
    </row>
    <row r="228" spans="4:106" ht="25.25" customHeight="1" x14ac:dyDescent="0.2">
      <c r="D228" s="112" t="s">
        <v>683</v>
      </c>
      <c r="E228" s="189" t="s">
        <v>663</v>
      </c>
      <c r="F228" s="190"/>
      <c r="G228" s="190"/>
      <c r="H228" s="190"/>
      <c r="I228" s="190"/>
      <c r="J228" s="190"/>
      <c r="K228" s="190"/>
      <c r="L228" s="190"/>
      <c r="M228" s="190"/>
      <c r="N228" s="190"/>
      <c r="O228" s="190"/>
      <c r="P228" s="115"/>
      <c r="Q228" s="191" t="s">
        <v>12699</v>
      </c>
      <c r="R228" s="191"/>
      <c r="S228" s="192"/>
      <c r="T228" s="192"/>
      <c r="U228" s="192"/>
      <c r="V228" s="192"/>
      <c r="W228" s="192"/>
      <c r="X228" s="193"/>
      <c r="Y228" s="108"/>
      <c r="AW228" s="90" t="s">
        <v>38</v>
      </c>
      <c r="AX228" s="90">
        <f t="shared" si="10"/>
        <v>1</v>
      </c>
      <c r="AZ228" s="90" t="s">
        <v>682</v>
      </c>
      <c r="BA228" s="90">
        <f>IF(AND($BB$228=1,$BC$228=1),1,0)</f>
        <v>0</v>
      </c>
      <c r="BB228" s="90">
        <f t="shared" si="11"/>
        <v>1</v>
      </c>
      <c r="BC228" s="90">
        <f>IF(AND(AND(OR($S$211&gt;1,$AB$211&gt;1),$AX$211=1)),1,0)</f>
        <v>0</v>
      </c>
      <c r="BD228" s="90">
        <f>IF(AND(AND(OR($AB$211&gt;1),$AX$211=1)),1,0)</f>
        <v>0</v>
      </c>
      <c r="BE228" s="90">
        <f>IF(AND(AND(OR($S$211&gt;1),$AX$211=1)),1,0)</f>
        <v>0</v>
      </c>
      <c r="CB228" s="90">
        <f>IF($S$228&lt;&gt;"",1,0)</f>
        <v>0</v>
      </c>
      <c r="CD228" s="90">
        <f>IF($Y$228="Inaccurate – Incorrect",1,0)</f>
        <v>0</v>
      </c>
      <c r="DA228" s="90" t="s">
        <v>621</v>
      </c>
      <c r="DB228" s="90" t="s">
        <v>622</v>
      </c>
    </row>
    <row r="229" spans="4:106" ht="39.5" customHeight="1" x14ac:dyDescent="0.2">
      <c r="D229" s="108"/>
      <c r="E229" s="119"/>
      <c r="F229" s="118"/>
      <c r="G229" s="118"/>
      <c r="H229" s="118"/>
      <c r="I229" s="118"/>
      <c r="J229" s="118"/>
      <c r="K229" s="118"/>
      <c r="L229" s="118"/>
      <c r="M229" s="118"/>
      <c r="N229" s="118"/>
      <c r="O229" s="118"/>
      <c r="P229" s="118"/>
      <c r="Q229" s="215" t="s">
        <v>685</v>
      </c>
      <c r="R229" s="216"/>
      <c r="S229" s="216"/>
      <c r="T229" s="216"/>
      <c r="U229" s="216"/>
      <c r="V229" s="216"/>
      <c r="W229" s="216"/>
      <c r="X229" s="217"/>
      <c r="Y229" s="108"/>
      <c r="AX229" s="90">
        <f t="shared" si="10"/>
        <v>1</v>
      </c>
      <c r="AZ229" s="90" t="s">
        <v>684</v>
      </c>
      <c r="BA229" s="90">
        <f>IF(AND($BB$229=1,$BC$229=1),1,0)</f>
        <v>0</v>
      </c>
      <c r="BB229" s="90">
        <f t="shared" si="11"/>
        <v>1</v>
      </c>
      <c r="BC229" s="90">
        <f>IF(AND(AND(OR($S$211&gt;2,$AB$211&gt;2),$AX$211=1)),1,0)</f>
        <v>0</v>
      </c>
      <c r="BD229" s="90">
        <f>IF(AND(AND(OR($AB$211&gt;2),$AX$211=1)),1,0)</f>
        <v>0</v>
      </c>
      <c r="BE229" s="90">
        <f>IF(AND(AND(OR($S$211&gt;2),$AX$211=1)),1,0)</f>
        <v>0</v>
      </c>
    </row>
    <row r="230" spans="4:106" ht="25.25" customHeight="1" x14ac:dyDescent="0.2">
      <c r="D230" s="112" t="s">
        <v>689</v>
      </c>
      <c r="E230" s="189" t="s">
        <v>639</v>
      </c>
      <c r="F230" s="190"/>
      <c r="G230" s="190"/>
      <c r="H230" s="190"/>
      <c r="I230" s="190"/>
      <c r="J230" s="190"/>
      <c r="K230" s="190"/>
      <c r="L230" s="190"/>
      <c r="M230" s="190"/>
      <c r="N230" s="190"/>
      <c r="O230" s="190"/>
      <c r="P230" s="115"/>
      <c r="Q230" s="191" t="s">
        <v>12698</v>
      </c>
      <c r="R230" s="191"/>
      <c r="S230" s="192"/>
      <c r="T230" s="192"/>
      <c r="U230" s="192"/>
      <c r="V230" s="192"/>
      <c r="W230" s="192"/>
      <c r="X230" s="193"/>
      <c r="Y230" s="108"/>
      <c r="AW230" s="90" t="s">
        <v>38</v>
      </c>
      <c r="AX230" s="90">
        <f t="shared" si="10"/>
        <v>1</v>
      </c>
      <c r="AY230" s="90" t="s">
        <v>640</v>
      </c>
      <c r="AZ230" s="90" t="s">
        <v>688</v>
      </c>
      <c r="BA230" s="90">
        <f>IF(AND($BB$230=1,$BC$230=1),1,0)</f>
        <v>0</v>
      </c>
      <c r="BB230" s="90">
        <f t="shared" si="11"/>
        <v>1</v>
      </c>
      <c r="BC230" s="90">
        <f>IF(AND(AND(OR($S$211&gt;2,$AB$211&gt;2),$AX$211=1)),1,0)</f>
        <v>0</v>
      </c>
      <c r="BD230" s="90">
        <f>IF(AND(AND(OR($AB$211&gt;2),$AX$211=1)),1,0)</f>
        <v>0</v>
      </c>
      <c r="BE230" s="90">
        <f>IF(AND(AND(OR($S$211&gt;2),$AX$211=1)),1,0)</f>
        <v>0</v>
      </c>
      <c r="BL230" s="90">
        <v>231</v>
      </c>
      <c r="CB230" s="90">
        <f>IF($S$230&lt;&gt;"",1,0)</f>
        <v>0</v>
      </c>
      <c r="CD230" s="90">
        <f>IF($Y$230="Inaccurate – Incorrect",1,0)</f>
        <v>0</v>
      </c>
      <c r="DA230" s="90" t="s">
        <v>621</v>
      </c>
      <c r="DB230" s="90" t="s">
        <v>622</v>
      </c>
    </row>
    <row r="231" spans="4:106" ht="25.25" customHeight="1" x14ac:dyDescent="0.2">
      <c r="D231" s="112" t="s">
        <v>691</v>
      </c>
      <c r="E231" s="189" t="s">
        <v>643</v>
      </c>
      <c r="F231" s="190"/>
      <c r="G231" s="190"/>
      <c r="H231" s="190"/>
      <c r="I231" s="190"/>
      <c r="J231" s="190"/>
      <c r="K231" s="190"/>
      <c r="L231" s="190"/>
      <c r="M231" s="190"/>
      <c r="N231" s="190"/>
      <c r="O231" s="190"/>
      <c r="P231" s="115"/>
      <c r="Q231" s="191" t="s">
        <v>12699</v>
      </c>
      <c r="R231" s="191"/>
      <c r="S231" s="192"/>
      <c r="T231" s="192"/>
      <c r="U231" s="192"/>
      <c r="V231" s="192"/>
      <c r="W231" s="192"/>
      <c r="X231" s="193"/>
      <c r="Y231" s="108"/>
      <c r="AW231" s="90" t="s">
        <v>38</v>
      </c>
      <c r="AX231" s="90">
        <f t="shared" si="10"/>
        <v>1</v>
      </c>
      <c r="AZ231" s="90" t="s">
        <v>690</v>
      </c>
      <c r="BA231" s="90">
        <f>IF(AND($BB$231=1,$BC$231=1),1,0)</f>
        <v>0</v>
      </c>
      <c r="BB231" s="90">
        <f t="shared" si="11"/>
        <v>1</v>
      </c>
      <c r="BC231" s="90">
        <f>IF(AND(AND(OR($S$230="Other",$AB$230="Other"),$AX$230=1)),1,0)</f>
        <v>0</v>
      </c>
      <c r="BD231" s="90">
        <f>IF(AND(AND(OR($AB$230="Other"),$AX$230=1)),1,0)</f>
        <v>0</v>
      </c>
      <c r="BE231" s="90">
        <f>IF(AND(AND(OR($S$230="Other"),$AX$230=1)),1,0)</f>
        <v>0</v>
      </c>
      <c r="CB231" s="90">
        <f>IF($S$231&lt;&gt;"",1,0)</f>
        <v>0</v>
      </c>
      <c r="CD231" s="90">
        <f>IF($Y$231="Inaccurate – Incorrect",1,0)</f>
        <v>0</v>
      </c>
      <c r="DA231" s="90" t="s">
        <v>621</v>
      </c>
      <c r="DB231" s="90" t="s">
        <v>622</v>
      </c>
    </row>
    <row r="232" spans="4:106" ht="25.25" customHeight="1" x14ac:dyDescent="0.2">
      <c r="D232" s="112" t="s">
        <v>695</v>
      </c>
      <c r="E232" s="189" t="s">
        <v>648</v>
      </c>
      <c r="F232" s="190"/>
      <c r="G232" s="190"/>
      <c r="H232" s="190"/>
      <c r="I232" s="190"/>
      <c r="J232" s="190"/>
      <c r="K232" s="190"/>
      <c r="L232" s="190"/>
      <c r="M232" s="190"/>
      <c r="N232" s="190"/>
      <c r="O232" s="190"/>
      <c r="P232" s="116" t="s">
        <v>12697</v>
      </c>
      <c r="Q232" s="191" t="s">
        <v>12700</v>
      </c>
      <c r="R232" s="191"/>
      <c r="S232" s="213"/>
      <c r="T232" s="213"/>
      <c r="U232" s="213"/>
      <c r="V232" s="213"/>
      <c r="W232" s="213"/>
      <c r="X232" s="214"/>
      <c r="Y232" s="108"/>
      <c r="AW232" s="90" t="s">
        <v>38</v>
      </c>
      <c r="AX232" s="90">
        <f t="shared" si="10"/>
        <v>1</v>
      </c>
      <c r="AZ232" s="90" t="s">
        <v>694</v>
      </c>
      <c r="BA232" s="90">
        <f>IF(AND($BB$232=1,$BC$232=1),1,0)</f>
        <v>0</v>
      </c>
      <c r="BB232" s="90">
        <f t="shared" si="11"/>
        <v>1</v>
      </c>
      <c r="BC232" s="90">
        <f>IF(AND(AND(OR($S$211&gt;2,$AB$211&gt;2),$AX$211=1)),1,0)</f>
        <v>0</v>
      </c>
      <c r="BD232" s="90">
        <f>IF(AND(AND(OR($AB$211&gt;2),$AX$211=1)),1,0)</f>
        <v>0</v>
      </c>
      <c r="BE232" s="90">
        <f>IF(AND(AND(OR($S$211&gt;2),$AX$211=1)),1,0)</f>
        <v>0</v>
      </c>
      <c r="CB232" s="90">
        <f>IF($S$232&lt;&gt;"",1,0)</f>
        <v>0</v>
      </c>
      <c r="CD232" s="90">
        <f>IF($Y$232="Inaccurate – Incorrect",1,0)</f>
        <v>0</v>
      </c>
      <c r="DA232" s="90" t="s">
        <v>621</v>
      </c>
      <c r="DB232" s="90" t="s">
        <v>622</v>
      </c>
    </row>
    <row r="233" spans="4:106" ht="25.25" customHeight="1" x14ac:dyDescent="0.2">
      <c r="D233" s="112" t="s">
        <v>697</v>
      </c>
      <c r="E233" s="189" t="s">
        <v>652</v>
      </c>
      <c r="F233" s="190"/>
      <c r="G233" s="190"/>
      <c r="H233" s="190"/>
      <c r="I233" s="190"/>
      <c r="J233" s="190"/>
      <c r="K233" s="190"/>
      <c r="L233" s="190"/>
      <c r="M233" s="190"/>
      <c r="N233" s="190"/>
      <c r="O233" s="190"/>
      <c r="P233" s="116" t="s">
        <v>12697</v>
      </c>
      <c r="Q233" s="191" t="s">
        <v>12700</v>
      </c>
      <c r="R233" s="191"/>
      <c r="S233" s="213"/>
      <c r="T233" s="213"/>
      <c r="U233" s="213"/>
      <c r="V233" s="213"/>
      <c r="W233" s="213"/>
      <c r="X233" s="214"/>
      <c r="Y233" s="108"/>
      <c r="AW233" s="90" t="s">
        <v>38</v>
      </c>
      <c r="AX233" s="90">
        <f t="shared" si="10"/>
        <v>1</v>
      </c>
      <c r="AZ233" s="90" t="s">
        <v>696</v>
      </c>
      <c r="BA233" s="90">
        <f>IF(AND($BB$233=1,$BC$233=1),1,0)</f>
        <v>0</v>
      </c>
      <c r="BB233" s="90">
        <f t="shared" si="11"/>
        <v>1</v>
      </c>
      <c r="BC233" s="90">
        <f>IF(AND(AND(OR($S$211&gt;2,$AB$211&gt;2),$AX$211=1)),1,0)</f>
        <v>0</v>
      </c>
      <c r="BD233" s="90">
        <f>IF(AND(AND(OR($AB$211&gt;2),$AX$211=1)),1,0)</f>
        <v>0</v>
      </c>
      <c r="BE233" s="90">
        <f>IF(AND(AND(OR($S$211&gt;2),$AX$211=1)),1,0)</f>
        <v>0</v>
      </c>
      <c r="CB233" s="90">
        <f>IF($S$233&lt;&gt;"",1,0)</f>
        <v>0</v>
      </c>
      <c r="CD233" s="90">
        <f>IF($Y$233="Inaccurate – Incorrect",1,0)</f>
        <v>0</v>
      </c>
      <c r="DA233" s="90" t="s">
        <v>621</v>
      </c>
      <c r="DB233" s="90" t="s">
        <v>622</v>
      </c>
    </row>
    <row r="234" spans="4:106" ht="25.25" customHeight="1" x14ac:dyDescent="0.2">
      <c r="D234" s="112" t="s">
        <v>699</v>
      </c>
      <c r="E234" s="189" t="s">
        <v>656</v>
      </c>
      <c r="F234" s="190"/>
      <c r="G234" s="190"/>
      <c r="H234" s="190"/>
      <c r="I234" s="190"/>
      <c r="J234" s="190"/>
      <c r="K234" s="190"/>
      <c r="L234" s="190"/>
      <c r="M234" s="190"/>
      <c r="N234" s="190"/>
      <c r="O234" s="190"/>
      <c r="P234" s="116" t="s">
        <v>12697</v>
      </c>
      <c r="Q234" s="191" t="s">
        <v>12699</v>
      </c>
      <c r="R234" s="191"/>
      <c r="S234" s="192"/>
      <c r="T234" s="192"/>
      <c r="U234" s="192"/>
      <c r="V234" s="192"/>
      <c r="W234" s="192"/>
      <c r="X234" s="193"/>
      <c r="Y234" s="108"/>
      <c r="AW234" s="90" t="s">
        <v>38</v>
      </c>
      <c r="AX234" s="90">
        <f t="shared" si="10"/>
        <v>1</v>
      </c>
      <c r="AZ234" s="90" t="s">
        <v>698</v>
      </c>
      <c r="BA234" s="90">
        <f>IF(AND($BB$234=1,$BC$234=1),1,0)</f>
        <v>0</v>
      </c>
      <c r="BB234" s="90">
        <f t="shared" si="11"/>
        <v>1</v>
      </c>
      <c r="BC234" s="90">
        <f>IF(AND(AND(OR($S$211&gt;2,$AB$211&gt;2),$AX$211=1)),1,0)</f>
        <v>0</v>
      </c>
      <c r="BD234" s="90">
        <f>IF(AND(AND(OR($AB$211&gt;2),$AX$211=1)),1,0)</f>
        <v>0</v>
      </c>
      <c r="BE234" s="90">
        <f>IF(AND(AND(OR($S$211&gt;2),$AX$211=1)),1,0)</f>
        <v>0</v>
      </c>
      <c r="CB234" s="90">
        <f>IF($S$234&lt;&gt;"",1,0)</f>
        <v>0</v>
      </c>
      <c r="CD234" s="90">
        <f>IF($Y$234="Inaccurate – Incorrect",1,0)</f>
        <v>0</v>
      </c>
      <c r="DA234" s="90" t="s">
        <v>621</v>
      </c>
      <c r="DB234" s="90" t="s">
        <v>622</v>
      </c>
    </row>
    <row r="235" spans="4:106" ht="25.25" customHeight="1" x14ac:dyDescent="0.2">
      <c r="D235" s="112" t="s">
        <v>701</v>
      </c>
      <c r="E235" s="189" t="s">
        <v>660</v>
      </c>
      <c r="F235" s="190"/>
      <c r="G235" s="190"/>
      <c r="H235" s="190"/>
      <c r="I235" s="190"/>
      <c r="J235" s="190"/>
      <c r="K235" s="190"/>
      <c r="L235" s="190"/>
      <c r="M235" s="190"/>
      <c r="N235" s="190"/>
      <c r="O235" s="190"/>
      <c r="P235" s="115"/>
      <c r="Q235" s="191" t="s">
        <v>12699</v>
      </c>
      <c r="R235" s="191"/>
      <c r="S235" s="192"/>
      <c r="T235" s="192"/>
      <c r="U235" s="192"/>
      <c r="V235" s="192"/>
      <c r="W235" s="192"/>
      <c r="X235" s="193"/>
      <c r="Y235" s="108"/>
      <c r="AW235" s="90" t="s">
        <v>38</v>
      </c>
      <c r="AX235" s="90">
        <f t="shared" si="10"/>
        <v>1</v>
      </c>
      <c r="AZ235" s="90" t="s">
        <v>700</v>
      </c>
      <c r="BA235" s="90">
        <f>IF(AND($BB$235=1,$BC$235=1),1,0)</f>
        <v>0</v>
      </c>
      <c r="BB235" s="90">
        <f t="shared" si="11"/>
        <v>1</v>
      </c>
      <c r="BC235" s="90">
        <f>IF(AND(AND(OR($S$211&gt;2,$AB$211&gt;2),$AX$211=1)),1,0)</f>
        <v>0</v>
      </c>
      <c r="BD235" s="90">
        <f>IF(AND(AND(OR($AB$211&gt;2),$AX$211=1)),1,0)</f>
        <v>0</v>
      </c>
      <c r="BE235" s="90">
        <f>IF(AND(AND(OR($S$211&gt;2),$AX$211=1)),1,0)</f>
        <v>0</v>
      </c>
      <c r="CB235" s="90">
        <f>IF($S$235&lt;&gt;"",1,0)</f>
        <v>0</v>
      </c>
      <c r="CD235" s="90">
        <f>IF($Y$235="Inaccurate – Incorrect",1,0)</f>
        <v>0</v>
      </c>
      <c r="DA235" s="90" t="s">
        <v>621</v>
      </c>
      <c r="DB235" s="90" t="s">
        <v>622</v>
      </c>
    </row>
    <row r="236" spans="4:106" ht="25.25" customHeight="1" x14ac:dyDescent="0.2">
      <c r="D236" s="112" t="s">
        <v>703</v>
      </c>
      <c r="E236" s="189" t="s">
        <v>663</v>
      </c>
      <c r="F236" s="190"/>
      <c r="G236" s="190"/>
      <c r="H236" s="190"/>
      <c r="I236" s="190"/>
      <c r="J236" s="190"/>
      <c r="K236" s="190"/>
      <c r="L236" s="190"/>
      <c r="M236" s="190"/>
      <c r="N236" s="190"/>
      <c r="O236" s="190"/>
      <c r="P236" s="115"/>
      <c r="Q236" s="191" t="s">
        <v>12699</v>
      </c>
      <c r="R236" s="191"/>
      <c r="S236" s="192"/>
      <c r="T236" s="192"/>
      <c r="U236" s="192"/>
      <c r="V236" s="192"/>
      <c r="W236" s="192"/>
      <c r="X236" s="193"/>
      <c r="Y236" s="108"/>
      <c r="AW236" s="90" t="s">
        <v>38</v>
      </c>
      <c r="AX236" s="90">
        <f t="shared" si="10"/>
        <v>1</v>
      </c>
      <c r="AZ236" s="90" t="s">
        <v>702</v>
      </c>
      <c r="BA236" s="90">
        <f>IF(AND($BB$236=1,$BC$236=1),1,0)</f>
        <v>0</v>
      </c>
      <c r="BB236" s="90">
        <f t="shared" si="11"/>
        <v>1</v>
      </c>
      <c r="BC236" s="90">
        <f>IF(AND(AND(OR($S$211&gt;2,$AB$211&gt;2),$AX$211=1)),1,0)</f>
        <v>0</v>
      </c>
      <c r="BD236" s="90">
        <f>IF(AND(AND(OR($AB$211&gt;2),$AX$211=1)),1,0)</f>
        <v>0</v>
      </c>
      <c r="BE236" s="90">
        <f>IF(AND(AND(OR($S$211&gt;2),$AX$211=1)),1,0)</f>
        <v>0</v>
      </c>
      <c r="CB236" s="90">
        <f>IF($S$236&lt;&gt;"",1,0)</f>
        <v>0</v>
      </c>
      <c r="CD236" s="90">
        <f>IF($Y$236="Inaccurate – Incorrect",1,0)</f>
        <v>0</v>
      </c>
      <c r="DA236" s="90" t="s">
        <v>621</v>
      </c>
      <c r="DB236" s="90" t="s">
        <v>622</v>
      </c>
    </row>
    <row r="237" spans="4:106" ht="39.5" customHeight="1" x14ac:dyDescent="0.2">
      <c r="D237" s="108"/>
      <c r="E237" s="119"/>
      <c r="F237" s="118"/>
      <c r="G237" s="118"/>
      <c r="H237" s="118"/>
      <c r="I237" s="118"/>
      <c r="J237" s="118"/>
      <c r="K237" s="118"/>
      <c r="L237" s="118"/>
      <c r="M237" s="118"/>
      <c r="N237" s="118"/>
      <c r="O237" s="118"/>
      <c r="P237" s="118"/>
      <c r="Q237" s="215" t="s">
        <v>705</v>
      </c>
      <c r="R237" s="216"/>
      <c r="S237" s="216"/>
      <c r="T237" s="216"/>
      <c r="U237" s="216"/>
      <c r="V237" s="216"/>
      <c r="W237" s="216"/>
      <c r="X237" s="217"/>
      <c r="Y237" s="108"/>
      <c r="AX237" s="90">
        <f t="shared" si="10"/>
        <v>1</v>
      </c>
      <c r="AZ237" s="90" t="s">
        <v>704</v>
      </c>
      <c r="BA237" s="90">
        <f>IF(AND($BB$237=1,$BC$237=1),1,0)</f>
        <v>0</v>
      </c>
      <c r="BB237" s="90">
        <f t="shared" si="11"/>
        <v>1</v>
      </c>
      <c r="BC237" s="90">
        <f>IF(AND(AND(OR($S$211&gt;3,$AB$211&gt;3),$AX$211=1)),1,0)</f>
        <v>0</v>
      </c>
      <c r="BD237" s="90">
        <f>IF(AND(AND(OR($AB$211&gt;3),$AX$211=1)),1,0)</f>
        <v>0</v>
      </c>
      <c r="BE237" s="90">
        <f>IF(AND(AND(OR($S$211&gt;3),$AX$211=1)),1,0)</f>
        <v>0</v>
      </c>
    </row>
    <row r="238" spans="4:106" ht="25.25" customHeight="1" x14ac:dyDescent="0.2">
      <c r="D238" s="112" t="s">
        <v>709</v>
      </c>
      <c r="E238" s="189" t="s">
        <v>639</v>
      </c>
      <c r="F238" s="190"/>
      <c r="G238" s="190"/>
      <c r="H238" s="190"/>
      <c r="I238" s="190"/>
      <c r="J238" s="190"/>
      <c r="K238" s="190"/>
      <c r="L238" s="190"/>
      <c r="M238" s="190"/>
      <c r="N238" s="190"/>
      <c r="O238" s="190"/>
      <c r="P238" s="115"/>
      <c r="Q238" s="191" t="s">
        <v>12698</v>
      </c>
      <c r="R238" s="191"/>
      <c r="S238" s="192"/>
      <c r="T238" s="192"/>
      <c r="U238" s="192"/>
      <c r="V238" s="192"/>
      <c r="W238" s="192"/>
      <c r="X238" s="193"/>
      <c r="Y238" s="108"/>
      <c r="AW238" s="90" t="s">
        <v>38</v>
      </c>
      <c r="AX238" s="90">
        <f t="shared" si="10"/>
        <v>1</v>
      </c>
      <c r="AY238" s="90" t="s">
        <v>640</v>
      </c>
      <c r="AZ238" s="90" t="s">
        <v>708</v>
      </c>
      <c r="BA238" s="90">
        <f>IF(AND($BB$238=1,$BC$238=1),1,0)</f>
        <v>0</v>
      </c>
      <c r="BB238" s="90">
        <f t="shared" si="11"/>
        <v>1</v>
      </c>
      <c r="BC238" s="90">
        <f>IF(AND(AND(OR($S$211&gt;3,$AB$211&gt;3),$AX$211=1)),1,0)</f>
        <v>0</v>
      </c>
      <c r="BD238" s="90">
        <f>IF(AND(AND(OR($AB$211&gt;3),$AX$211=1)),1,0)</f>
        <v>0</v>
      </c>
      <c r="BE238" s="90">
        <f>IF(AND(AND(OR($S$211&gt;3),$AX$211=1)),1,0)</f>
        <v>0</v>
      </c>
      <c r="BL238" s="90">
        <v>239</v>
      </c>
      <c r="CB238" s="90">
        <f>IF($S$238&lt;&gt;"",1,0)</f>
        <v>0</v>
      </c>
      <c r="CD238" s="90">
        <f>IF($Y$238="Inaccurate – Incorrect",1,0)</f>
        <v>0</v>
      </c>
      <c r="DA238" s="90" t="s">
        <v>621</v>
      </c>
      <c r="DB238" s="90" t="s">
        <v>622</v>
      </c>
    </row>
    <row r="239" spans="4:106" ht="25.25" customHeight="1" x14ac:dyDescent="0.2">
      <c r="D239" s="112" t="s">
        <v>711</v>
      </c>
      <c r="E239" s="189" t="s">
        <v>643</v>
      </c>
      <c r="F239" s="190"/>
      <c r="G239" s="190"/>
      <c r="H239" s="190"/>
      <c r="I239" s="190"/>
      <c r="J239" s="190"/>
      <c r="K239" s="190"/>
      <c r="L239" s="190"/>
      <c r="M239" s="190"/>
      <c r="N239" s="190"/>
      <c r="O239" s="190"/>
      <c r="P239" s="115"/>
      <c r="Q239" s="191" t="s">
        <v>12699</v>
      </c>
      <c r="R239" s="191"/>
      <c r="S239" s="192"/>
      <c r="T239" s="192"/>
      <c r="U239" s="192"/>
      <c r="V239" s="192"/>
      <c r="W239" s="192"/>
      <c r="X239" s="193"/>
      <c r="Y239" s="108"/>
      <c r="AW239" s="90" t="s">
        <v>38</v>
      </c>
      <c r="AX239" s="90">
        <f t="shared" si="10"/>
        <v>1</v>
      </c>
      <c r="AZ239" s="90" t="s">
        <v>710</v>
      </c>
      <c r="BA239" s="90">
        <f>IF(AND($BB$239=1,$BC$239=1),1,0)</f>
        <v>0</v>
      </c>
      <c r="BB239" s="90">
        <f t="shared" si="11"/>
        <v>1</v>
      </c>
      <c r="BC239" s="90">
        <f>IF(AND(AND(OR($S$238="Other",$AB$238="Other"),$AX$238=1)),1,0)</f>
        <v>0</v>
      </c>
      <c r="BD239" s="90">
        <f>IF(AND(AND(OR($AB$238="Other"),$AX$238=1)),1,0)</f>
        <v>0</v>
      </c>
      <c r="BE239" s="90">
        <f>IF(AND(AND(OR($S$238="Other"),$AX$238=1)),1,0)</f>
        <v>0</v>
      </c>
      <c r="CB239" s="90">
        <f>IF($S$239&lt;&gt;"",1,0)</f>
        <v>0</v>
      </c>
      <c r="CD239" s="90">
        <f>IF($Y$239="Inaccurate – Incorrect",1,0)</f>
        <v>0</v>
      </c>
      <c r="DA239" s="90" t="s">
        <v>621</v>
      </c>
      <c r="DB239" s="90" t="s">
        <v>622</v>
      </c>
    </row>
    <row r="240" spans="4:106" ht="25.25" customHeight="1" x14ac:dyDescent="0.2">
      <c r="D240" s="112" t="s">
        <v>715</v>
      </c>
      <c r="E240" s="189" t="s">
        <v>648</v>
      </c>
      <c r="F240" s="190"/>
      <c r="G240" s="190"/>
      <c r="H240" s="190"/>
      <c r="I240" s="190"/>
      <c r="J240" s="190"/>
      <c r="K240" s="190"/>
      <c r="L240" s="190"/>
      <c r="M240" s="190"/>
      <c r="N240" s="190"/>
      <c r="O240" s="190"/>
      <c r="P240" s="116" t="s">
        <v>12697</v>
      </c>
      <c r="Q240" s="191" t="s">
        <v>12700</v>
      </c>
      <c r="R240" s="191"/>
      <c r="S240" s="213"/>
      <c r="T240" s="213"/>
      <c r="U240" s="213"/>
      <c r="V240" s="213"/>
      <c r="W240" s="213"/>
      <c r="X240" s="214"/>
      <c r="Y240" s="108"/>
      <c r="AW240" s="90" t="s">
        <v>38</v>
      </c>
      <c r="AX240" s="90">
        <f t="shared" si="10"/>
        <v>1</v>
      </c>
      <c r="AZ240" s="90" t="s">
        <v>714</v>
      </c>
      <c r="BA240" s="90">
        <f>IF(AND($BB$240=1,$BC$240=1),1,0)</f>
        <v>0</v>
      </c>
      <c r="BB240" s="90">
        <f t="shared" si="11"/>
        <v>1</v>
      </c>
      <c r="BC240" s="90">
        <f>IF(AND(AND(OR($S$211&gt;3,$AB$211&gt;3),$AX$211=1)),1,0)</f>
        <v>0</v>
      </c>
      <c r="BD240" s="90">
        <f>IF(AND(AND(OR($AB$211&gt;3),$AX$211=1)),1,0)</f>
        <v>0</v>
      </c>
      <c r="BE240" s="90">
        <f>IF(AND(AND(OR($S$211&gt;3),$AX$211=1)),1,0)</f>
        <v>0</v>
      </c>
      <c r="CB240" s="90">
        <f>IF($S$240&lt;&gt;"",1,0)</f>
        <v>0</v>
      </c>
      <c r="CD240" s="90">
        <f>IF($Y$240="Inaccurate – Incorrect",1,0)</f>
        <v>0</v>
      </c>
      <c r="DA240" s="90" t="s">
        <v>621</v>
      </c>
      <c r="DB240" s="90" t="s">
        <v>622</v>
      </c>
    </row>
    <row r="241" spans="4:106" ht="25.25" customHeight="1" x14ac:dyDescent="0.2">
      <c r="D241" s="112" t="s">
        <v>717</v>
      </c>
      <c r="E241" s="189" t="s">
        <v>652</v>
      </c>
      <c r="F241" s="190"/>
      <c r="G241" s="190"/>
      <c r="H241" s="190"/>
      <c r="I241" s="190"/>
      <c r="J241" s="190"/>
      <c r="K241" s="190"/>
      <c r="L241" s="190"/>
      <c r="M241" s="190"/>
      <c r="N241" s="190"/>
      <c r="O241" s="190"/>
      <c r="P241" s="116" t="s">
        <v>12697</v>
      </c>
      <c r="Q241" s="191" t="s">
        <v>12700</v>
      </c>
      <c r="R241" s="191"/>
      <c r="S241" s="213"/>
      <c r="T241" s="213"/>
      <c r="U241" s="213"/>
      <c r="V241" s="213"/>
      <c r="W241" s="213"/>
      <c r="X241" s="214"/>
      <c r="Y241" s="108"/>
      <c r="AW241" s="90" t="s">
        <v>38</v>
      </c>
      <c r="AX241" s="90">
        <f t="shared" si="10"/>
        <v>1</v>
      </c>
      <c r="AZ241" s="90" t="s">
        <v>716</v>
      </c>
      <c r="BA241" s="90">
        <f>IF(AND($BB$241=1,$BC$241=1),1,0)</f>
        <v>0</v>
      </c>
      <c r="BB241" s="90">
        <f t="shared" si="11"/>
        <v>1</v>
      </c>
      <c r="BC241" s="90">
        <f>IF(AND(AND(OR($S$211&gt;3,$AB$211&gt;3),$AX$211=1)),1,0)</f>
        <v>0</v>
      </c>
      <c r="BD241" s="90">
        <f>IF(AND(AND(OR($AB$211&gt;3),$AX$211=1)),1,0)</f>
        <v>0</v>
      </c>
      <c r="BE241" s="90">
        <f>IF(AND(AND(OR($S$211&gt;3),$AX$211=1)),1,0)</f>
        <v>0</v>
      </c>
      <c r="CB241" s="90">
        <f>IF($S$241&lt;&gt;"",1,0)</f>
        <v>0</v>
      </c>
      <c r="CD241" s="90">
        <f>IF($Y$241="Inaccurate – Incorrect",1,0)</f>
        <v>0</v>
      </c>
      <c r="DA241" s="90" t="s">
        <v>621</v>
      </c>
      <c r="DB241" s="90" t="s">
        <v>622</v>
      </c>
    </row>
    <row r="242" spans="4:106" ht="25.25" customHeight="1" x14ac:dyDescent="0.2">
      <c r="D242" s="112" t="s">
        <v>719</v>
      </c>
      <c r="E242" s="189" t="s">
        <v>656</v>
      </c>
      <c r="F242" s="190"/>
      <c r="G242" s="190"/>
      <c r="H242" s="190"/>
      <c r="I242" s="190"/>
      <c r="J242" s="190"/>
      <c r="K242" s="190"/>
      <c r="L242" s="190"/>
      <c r="M242" s="190"/>
      <c r="N242" s="190"/>
      <c r="O242" s="190"/>
      <c r="P242" s="116" t="s">
        <v>12697</v>
      </c>
      <c r="Q242" s="191" t="s">
        <v>12699</v>
      </c>
      <c r="R242" s="191"/>
      <c r="S242" s="192"/>
      <c r="T242" s="192"/>
      <c r="U242" s="192"/>
      <c r="V242" s="192"/>
      <c r="W242" s="192"/>
      <c r="X242" s="193"/>
      <c r="Y242" s="108"/>
      <c r="AW242" s="90" t="s">
        <v>38</v>
      </c>
      <c r="AX242" s="90">
        <f t="shared" si="10"/>
        <v>1</v>
      </c>
      <c r="AZ242" s="90" t="s">
        <v>718</v>
      </c>
      <c r="BA242" s="90">
        <f>IF(AND($BB$242=1,$BC$242=1),1,0)</f>
        <v>0</v>
      </c>
      <c r="BB242" s="90">
        <f t="shared" ref="BB242:BB260" si="12">IF(OR($S$22="Step 3",$S$22="Step 2",$S$22="Step 1"),1,0)</f>
        <v>1</v>
      </c>
      <c r="BC242" s="90">
        <f>IF(AND(AND(OR($S$211&gt;3,$AB$211&gt;3),$AX$211=1)),1,0)</f>
        <v>0</v>
      </c>
      <c r="BD242" s="90">
        <f>IF(AND(AND(OR($AB$211&gt;3),$AX$211=1)),1,0)</f>
        <v>0</v>
      </c>
      <c r="BE242" s="90">
        <f>IF(AND(AND(OR($S$211&gt;3),$AX$211=1)),1,0)</f>
        <v>0</v>
      </c>
      <c r="CB242" s="90">
        <f>IF($S$242&lt;&gt;"",1,0)</f>
        <v>0</v>
      </c>
      <c r="CD242" s="90">
        <f>IF($Y$242="Inaccurate – Incorrect",1,0)</f>
        <v>0</v>
      </c>
      <c r="DA242" s="90" t="s">
        <v>621</v>
      </c>
      <c r="DB242" s="90" t="s">
        <v>622</v>
      </c>
    </row>
    <row r="243" spans="4:106" ht="25.25" customHeight="1" x14ac:dyDescent="0.2">
      <c r="D243" s="112" t="s">
        <v>721</v>
      </c>
      <c r="E243" s="189" t="s">
        <v>660</v>
      </c>
      <c r="F243" s="190"/>
      <c r="G243" s="190"/>
      <c r="H243" s="190"/>
      <c r="I243" s="190"/>
      <c r="J243" s="190"/>
      <c r="K243" s="190"/>
      <c r="L243" s="190"/>
      <c r="M243" s="190"/>
      <c r="N243" s="190"/>
      <c r="O243" s="190"/>
      <c r="P243" s="115"/>
      <c r="Q243" s="191" t="s">
        <v>12699</v>
      </c>
      <c r="R243" s="191"/>
      <c r="S243" s="192"/>
      <c r="T243" s="192"/>
      <c r="U243" s="192"/>
      <c r="V243" s="192"/>
      <c r="W243" s="192"/>
      <c r="X243" s="193"/>
      <c r="Y243" s="108"/>
      <c r="AW243" s="90" t="s">
        <v>38</v>
      </c>
      <c r="AX243" s="90">
        <f t="shared" si="10"/>
        <v>1</v>
      </c>
      <c r="AZ243" s="90" t="s">
        <v>720</v>
      </c>
      <c r="BA243" s="90">
        <f>IF(AND($BB$243=1,$BC$243=1),1,0)</f>
        <v>0</v>
      </c>
      <c r="BB243" s="90">
        <f t="shared" si="12"/>
        <v>1</v>
      </c>
      <c r="BC243" s="90">
        <f>IF(AND(AND(OR($S$211&gt;3,$AB$211&gt;3),$AX$211=1)),1,0)</f>
        <v>0</v>
      </c>
      <c r="BD243" s="90">
        <f>IF(AND(AND(OR($AB$211&gt;3),$AX$211=1)),1,0)</f>
        <v>0</v>
      </c>
      <c r="BE243" s="90">
        <f>IF(AND(AND(OR($S$211&gt;3),$AX$211=1)),1,0)</f>
        <v>0</v>
      </c>
      <c r="CB243" s="90">
        <f>IF($S$243&lt;&gt;"",1,0)</f>
        <v>0</v>
      </c>
      <c r="CD243" s="90">
        <f>IF($Y$243="Inaccurate – Incorrect",1,0)</f>
        <v>0</v>
      </c>
      <c r="DA243" s="90" t="s">
        <v>621</v>
      </c>
      <c r="DB243" s="90" t="s">
        <v>622</v>
      </c>
    </row>
    <row r="244" spans="4:106" ht="25.25" customHeight="1" x14ac:dyDescent="0.2">
      <c r="D244" s="112" t="s">
        <v>723</v>
      </c>
      <c r="E244" s="189" t="s">
        <v>663</v>
      </c>
      <c r="F244" s="190"/>
      <c r="G244" s="190"/>
      <c r="H244" s="190"/>
      <c r="I244" s="190"/>
      <c r="J244" s="190"/>
      <c r="K244" s="190"/>
      <c r="L244" s="190"/>
      <c r="M244" s="190"/>
      <c r="N244" s="190"/>
      <c r="O244" s="190"/>
      <c r="P244" s="115"/>
      <c r="Q244" s="191" t="s">
        <v>12699</v>
      </c>
      <c r="R244" s="191"/>
      <c r="S244" s="192"/>
      <c r="T244" s="192"/>
      <c r="U244" s="192"/>
      <c r="V244" s="192"/>
      <c r="W244" s="192"/>
      <c r="X244" s="193"/>
      <c r="Y244" s="108"/>
      <c r="AW244" s="90" t="s">
        <v>38</v>
      </c>
      <c r="AX244" s="90">
        <f t="shared" si="10"/>
        <v>1</v>
      </c>
      <c r="AZ244" s="90" t="s">
        <v>722</v>
      </c>
      <c r="BA244" s="90">
        <f>IF(AND($BB$244=1,$BC$244=1),1,0)</f>
        <v>0</v>
      </c>
      <c r="BB244" s="90">
        <f t="shared" si="12"/>
        <v>1</v>
      </c>
      <c r="BC244" s="90">
        <f>IF(AND(AND(OR($S$211&gt;3,$AB$211&gt;3),$AX$211=1)),1,0)</f>
        <v>0</v>
      </c>
      <c r="BD244" s="90">
        <f>IF(AND(AND(OR($AB$211&gt;3),$AX$211=1)),1,0)</f>
        <v>0</v>
      </c>
      <c r="BE244" s="90">
        <f>IF(AND(AND(OR($S$211&gt;3),$AX$211=1)),1,0)</f>
        <v>0</v>
      </c>
      <c r="CB244" s="90">
        <f>IF($S$244&lt;&gt;"",1,0)</f>
        <v>0</v>
      </c>
      <c r="CD244" s="90">
        <f>IF($Y$244="Inaccurate – Incorrect",1,0)</f>
        <v>0</v>
      </c>
      <c r="DA244" s="90" t="s">
        <v>621</v>
      </c>
      <c r="DB244" s="90" t="s">
        <v>622</v>
      </c>
    </row>
    <row r="245" spans="4:106" ht="39.5" customHeight="1" x14ac:dyDescent="0.2">
      <c r="D245" s="108"/>
      <c r="E245" s="119"/>
      <c r="F245" s="118"/>
      <c r="G245" s="118"/>
      <c r="H245" s="118"/>
      <c r="I245" s="118"/>
      <c r="J245" s="118"/>
      <c r="K245" s="118"/>
      <c r="L245" s="118"/>
      <c r="M245" s="118"/>
      <c r="N245" s="118"/>
      <c r="O245" s="118"/>
      <c r="P245" s="118"/>
      <c r="Q245" s="215" t="s">
        <v>725</v>
      </c>
      <c r="R245" s="216"/>
      <c r="S245" s="216"/>
      <c r="T245" s="216"/>
      <c r="U245" s="216"/>
      <c r="V245" s="216"/>
      <c r="W245" s="216"/>
      <c r="X245" s="217"/>
      <c r="Y245" s="108"/>
      <c r="AX245" s="90">
        <f t="shared" si="10"/>
        <v>1</v>
      </c>
      <c r="AZ245" s="90" t="s">
        <v>724</v>
      </c>
      <c r="BA245" s="90">
        <f>IF(AND($BB$245=1,$BC$245=1),1,0)</f>
        <v>0</v>
      </c>
      <c r="BB245" s="90">
        <f t="shared" si="12"/>
        <v>1</v>
      </c>
      <c r="BC245" s="90">
        <f>IF(AND(AND(OR($S$211&gt;4,$AB$211&gt;4),$AX$211=1)),1,0)</f>
        <v>0</v>
      </c>
      <c r="BD245" s="90">
        <f>IF(AND(AND(OR($AB$211&gt;4),$AX$211=1)),1,0)</f>
        <v>0</v>
      </c>
      <c r="BE245" s="90">
        <f>IF(AND(AND(OR($S$211&gt;4),$AX$211=1)),1,0)</f>
        <v>0</v>
      </c>
    </row>
    <row r="246" spans="4:106" ht="25.25" customHeight="1" x14ac:dyDescent="0.2">
      <c r="D246" s="112" t="s">
        <v>729</v>
      </c>
      <c r="E246" s="189" t="s">
        <v>639</v>
      </c>
      <c r="F246" s="190"/>
      <c r="G246" s="190"/>
      <c r="H246" s="190"/>
      <c r="I246" s="190"/>
      <c r="J246" s="190"/>
      <c r="K246" s="190"/>
      <c r="L246" s="190"/>
      <c r="M246" s="190"/>
      <c r="N246" s="190"/>
      <c r="O246" s="190"/>
      <c r="P246" s="115"/>
      <c r="Q246" s="191" t="s">
        <v>12698</v>
      </c>
      <c r="R246" s="191"/>
      <c r="S246" s="192"/>
      <c r="T246" s="192"/>
      <c r="U246" s="192"/>
      <c r="V246" s="192"/>
      <c r="W246" s="192"/>
      <c r="X246" s="193"/>
      <c r="Y246" s="108"/>
      <c r="AW246" s="90" t="s">
        <v>38</v>
      </c>
      <c r="AX246" s="90">
        <f t="shared" si="10"/>
        <v>1</v>
      </c>
      <c r="AY246" s="90" t="s">
        <v>640</v>
      </c>
      <c r="AZ246" s="90" t="s">
        <v>728</v>
      </c>
      <c r="BA246" s="90">
        <f>IF(AND($BB$246=1,$BC$246=1),1,0)</f>
        <v>0</v>
      </c>
      <c r="BB246" s="90">
        <f t="shared" si="12"/>
        <v>1</v>
      </c>
      <c r="BC246" s="90">
        <f>IF(AND(AND(OR($S$211&gt;4,$AB$211&gt;4),$AX$211=1)),1,0)</f>
        <v>0</v>
      </c>
      <c r="BD246" s="90">
        <f>IF(AND(AND(OR($AB$211&gt;4),$AX$211=1)),1,0)</f>
        <v>0</v>
      </c>
      <c r="BE246" s="90">
        <f>IF(AND(AND(OR($S$211&gt;4),$AX$211=1)),1,0)</f>
        <v>0</v>
      </c>
      <c r="BL246" s="90">
        <v>247</v>
      </c>
      <c r="CB246" s="90">
        <f>IF($S$246&lt;&gt;"",1,0)</f>
        <v>0</v>
      </c>
      <c r="CD246" s="90">
        <f>IF($Y$246="Inaccurate – Incorrect",1,0)</f>
        <v>0</v>
      </c>
      <c r="DA246" s="90" t="s">
        <v>621</v>
      </c>
      <c r="DB246" s="90" t="s">
        <v>622</v>
      </c>
    </row>
    <row r="247" spans="4:106" ht="25.25" customHeight="1" x14ac:dyDescent="0.2">
      <c r="D247" s="112" t="s">
        <v>731</v>
      </c>
      <c r="E247" s="189" t="s">
        <v>643</v>
      </c>
      <c r="F247" s="190"/>
      <c r="G247" s="190"/>
      <c r="H247" s="190"/>
      <c r="I247" s="190"/>
      <c r="J247" s="190"/>
      <c r="K247" s="190"/>
      <c r="L247" s="190"/>
      <c r="M247" s="190"/>
      <c r="N247" s="190"/>
      <c r="O247" s="190"/>
      <c r="P247" s="115"/>
      <c r="Q247" s="191" t="s">
        <v>12699</v>
      </c>
      <c r="R247" s="191"/>
      <c r="S247" s="192"/>
      <c r="T247" s="192"/>
      <c r="U247" s="192"/>
      <c r="V247" s="192"/>
      <c r="W247" s="192"/>
      <c r="X247" s="193"/>
      <c r="Y247" s="108"/>
      <c r="AW247" s="90" t="s">
        <v>38</v>
      </c>
      <c r="AX247" s="90">
        <f t="shared" si="10"/>
        <v>1</v>
      </c>
      <c r="AZ247" s="90" t="s">
        <v>730</v>
      </c>
      <c r="BA247" s="90">
        <f>IF(AND($BB$247=1,$BC$247=1),1,0)</f>
        <v>0</v>
      </c>
      <c r="BB247" s="90">
        <f t="shared" si="12"/>
        <v>1</v>
      </c>
      <c r="BC247" s="90">
        <f>IF(AND(AND(OR($S$246="Other",$AB$246="Other"),$AX$246=1)),1,0)</f>
        <v>0</v>
      </c>
      <c r="BD247" s="90">
        <f>IF(AND(AND(OR($AB$246="Other"),$AX$246=1)),1,0)</f>
        <v>0</v>
      </c>
      <c r="BE247" s="90">
        <f>IF(AND(AND(OR($S$246="Other"),$AX$246=1)),1,0)</f>
        <v>0</v>
      </c>
      <c r="CB247" s="90">
        <f>IF($S$247&lt;&gt;"",1,0)</f>
        <v>0</v>
      </c>
      <c r="CD247" s="90">
        <f>IF($Y$247="Inaccurate – Incorrect",1,0)</f>
        <v>0</v>
      </c>
      <c r="DA247" s="90" t="s">
        <v>621</v>
      </c>
      <c r="DB247" s="90" t="s">
        <v>622</v>
      </c>
    </row>
    <row r="248" spans="4:106" ht="25.25" customHeight="1" x14ac:dyDescent="0.2">
      <c r="D248" s="112" t="s">
        <v>735</v>
      </c>
      <c r="E248" s="189" t="s">
        <v>648</v>
      </c>
      <c r="F248" s="190"/>
      <c r="G248" s="190"/>
      <c r="H248" s="190"/>
      <c r="I248" s="190"/>
      <c r="J248" s="190"/>
      <c r="K248" s="190"/>
      <c r="L248" s="190"/>
      <c r="M248" s="190"/>
      <c r="N248" s="190"/>
      <c r="O248" s="190"/>
      <c r="P248" s="116" t="s">
        <v>12697</v>
      </c>
      <c r="Q248" s="191" t="s">
        <v>12700</v>
      </c>
      <c r="R248" s="191"/>
      <c r="S248" s="213"/>
      <c r="T248" s="213"/>
      <c r="U248" s="213"/>
      <c r="V248" s="213"/>
      <c r="W248" s="213"/>
      <c r="X248" s="214"/>
      <c r="Y248" s="108"/>
      <c r="AW248" s="90" t="s">
        <v>38</v>
      </c>
      <c r="AX248" s="90">
        <f t="shared" si="10"/>
        <v>1</v>
      </c>
      <c r="AZ248" s="90" t="s">
        <v>734</v>
      </c>
      <c r="BA248" s="90">
        <f>IF(AND($BB$248=1,$BC$248=1),1,0)</f>
        <v>0</v>
      </c>
      <c r="BB248" s="90">
        <f t="shared" si="12"/>
        <v>1</v>
      </c>
      <c r="BC248" s="90">
        <f>IF(AND(AND(OR($S$211&gt;4,$AB$211&gt;4),$AX$211=1)),1,0)</f>
        <v>0</v>
      </c>
      <c r="BD248" s="90">
        <f>IF(AND(AND(OR($AB$211&gt;4),$AX$211=1)),1,0)</f>
        <v>0</v>
      </c>
      <c r="BE248" s="90">
        <f>IF(AND(AND(OR($S$211&gt;4),$AX$211=1)),1,0)</f>
        <v>0</v>
      </c>
      <c r="CB248" s="90">
        <f>IF($S$248&lt;&gt;"",1,0)</f>
        <v>0</v>
      </c>
      <c r="CD248" s="90">
        <f>IF($Y$248="Inaccurate – Incorrect",1,0)</f>
        <v>0</v>
      </c>
      <c r="DA248" s="90" t="s">
        <v>621</v>
      </c>
      <c r="DB248" s="90" t="s">
        <v>622</v>
      </c>
    </row>
    <row r="249" spans="4:106" ht="25.25" customHeight="1" x14ac:dyDescent="0.2">
      <c r="D249" s="112" t="s">
        <v>737</v>
      </c>
      <c r="E249" s="189" t="s">
        <v>652</v>
      </c>
      <c r="F249" s="190"/>
      <c r="G249" s="190"/>
      <c r="H249" s="190"/>
      <c r="I249" s="190"/>
      <c r="J249" s="190"/>
      <c r="K249" s="190"/>
      <c r="L249" s="190"/>
      <c r="M249" s="190"/>
      <c r="N249" s="190"/>
      <c r="O249" s="190"/>
      <c r="P249" s="116" t="s">
        <v>12697</v>
      </c>
      <c r="Q249" s="191" t="s">
        <v>12700</v>
      </c>
      <c r="R249" s="191"/>
      <c r="S249" s="213"/>
      <c r="T249" s="213"/>
      <c r="U249" s="213"/>
      <c r="V249" s="213"/>
      <c r="W249" s="213"/>
      <c r="X249" s="214"/>
      <c r="Y249" s="108"/>
      <c r="AW249" s="90" t="s">
        <v>38</v>
      </c>
      <c r="AX249" s="90">
        <f t="shared" si="10"/>
        <v>1</v>
      </c>
      <c r="AZ249" s="90" t="s">
        <v>736</v>
      </c>
      <c r="BA249" s="90">
        <f>IF(AND($BB$249=1,$BC$249=1),1,0)</f>
        <v>0</v>
      </c>
      <c r="BB249" s="90">
        <f t="shared" si="12"/>
        <v>1</v>
      </c>
      <c r="BC249" s="90">
        <f>IF(AND(AND(OR($S$211&gt;4,$AB$211&gt;4),$AX$211=1)),1,0)</f>
        <v>0</v>
      </c>
      <c r="BD249" s="90">
        <f>IF(AND(AND(OR($AB$211&gt;4),$AX$211=1)),1,0)</f>
        <v>0</v>
      </c>
      <c r="BE249" s="90">
        <f>IF(AND(AND(OR($S$211&gt;4),$AX$211=1)),1,0)</f>
        <v>0</v>
      </c>
      <c r="CB249" s="90">
        <f>IF($S$249&lt;&gt;"",1,0)</f>
        <v>0</v>
      </c>
      <c r="CD249" s="90">
        <f>IF($Y$249="Inaccurate – Incorrect",1,0)</f>
        <v>0</v>
      </c>
      <c r="DA249" s="90" t="s">
        <v>621</v>
      </c>
      <c r="DB249" s="90" t="s">
        <v>622</v>
      </c>
    </row>
    <row r="250" spans="4:106" ht="25.25" customHeight="1" x14ac:dyDescent="0.2">
      <c r="D250" s="112" t="s">
        <v>739</v>
      </c>
      <c r="E250" s="189" t="s">
        <v>656</v>
      </c>
      <c r="F250" s="190"/>
      <c r="G250" s="190"/>
      <c r="H250" s="190"/>
      <c r="I250" s="190"/>
      <c r="J250" s="190"/>
      <c r="K250" s="190"/>
      <c r="L250" s="190"/>
      <c r="M250" s="190"/>
      <c r="N250" s="190"/>
      <c r="O250" s="190"/>
      <c r="P250" s="116" t="s">
        <v>12697</v>
      </c>
      <c r="Q250" s="191" t="s">
        <v>12699</v>
      </c>
      <c r="R250" s="191"/>
      <c r="S250" s="192"/>
      <c r="T250" s="192"/>
      <c r="U250" s="192"/>
      <c r="V250" s="192"/>
      <c r="W250" s="192"/>
      <c r="X250" s="193"/>
      <c r="Y250" s="108"/>
      <c r="AW250" s="90" t="s">
        <v>38</v>
      </c>
      <c r="AX250" s="90">
        <f t="shared" si="10"/>
        <v>1</v>
      </c>
      <c r="AZ250" s="90" t="s">
        <v>738</v>
      </c>
      <c r="BA250" s="90">
        <f>IF(AND($BB$250=1,$BC$250=1),1,0)</f>
        <v>0</v>
      </c>
      <c r="BB250" s="90">
        <f t="shared" si="12"/>
        <v>1</v>
      </c>
      <c r="BC250" s="90">
        <f>IF(AND(AND(OR($S$211&gt;4,$AB$211&gt;4),$AX$211=1)),1,0)</f>
        <v>0</v>
      </c>
      <c r="BD250" s="90">
        <f>IF(AND(AND(OR($AB$211&gt;4),$AX$211=1)),1,0)</f>
        <v>0</v>
      </c>
      <c r="BE250" s="90">
        <f>IF(AND(AND(OR($S$211&gt;4),$AX$211=1)),1,0)</f>
        <v>0</v>
      </c>
      <c r="CB250" s="90">
        <f>IF($S$250&lt;&gt;"",1,0)</f>
        <v>0</v>
      </c>
      <c r="CD250" s="90">
        <f>IF($Y$250="Inaccurate – Incorrect",1,0)</f>
        <v>0</v>
      </c>
      <c r="DA250" s="90" t="s">
        <v>621</v>
      </c>
      <c r="DB250" s="90" t="s">
        <v>622</v>
      </c>
    </row>
    <row r="251" spans="4:106" ht="25.25" customHeight="1" x14ac:dyDescent="0.2">
      <c r="D251" s="112" t="s">
        <v>741</v>
      </c>
      <c r="E251" s="189" t="s">
        <v>660</v>
      </c>
      <c r="F251" s="190"/>
      <c r="G251" s="190"/>
      <c r="H251" s="190"/>
      <c r="I251" s="190"/>
      <c r="J251" s="190"/>
      <c r="K251" s="190"/>
      <c r="L251" s="190"/>
      <c r="M251" s="190"/>
      <c r="N251" s="190"/>
      <c r="O251" s="190"/>
      <c r="P251" s="115"/>
      <c r="Q251" s="191" t="s">
        <v>12699</v>
      </c>
      <c r="R251" s="191"/>
      <c r="S251" s="192"/>
      <c r="T251" s="192"/>
      <c r="U251" s="192"/>
      <c r="V251" s="192"/>
      <c r="W251" s="192"/>
      <c r="X251" s="193"/>
      <c r="Y251" s="108"/>
      <c r="AW251" s="90" t="s">
        <v>38</v>
      </c>
      <c r="AX251" s="90">
        <f t="shared" si="10"/>
        <v>1</v>
      </c>
      <c r="AZ251" s="90" t="s">
        <v>740</v>
      </c>
      <c r="BA251" s="90">
        <f>IF(AND($BB$251=1,$BC$251=1),1,0)</f>
        <v>0</v>
      </c>
      <c r="BB251" s="90">
        <f t="shared" si="12"/>
        <v>1</v>
      </c>
      <c r="BC251" s="90">
        <f>IF(AND(AND(OR($S$211&gt;4,$AB$211&gt;4),$AX$211=1)),1,0)</f>
        <v>0</v>
      </c>
      <c r="BD251" s="90">
        <f>IF(AND(AND(OR($AB$211&gt;4),$AX$211=1)),1,0)</f>
        <v>0</v>
      </c>
      <c r="BE251" s="90">
        <f>IF(AND(AND(OR($S$211&gt;4),$AX$211=1)),1,0)</f>
        <v>0</v>
      </c>
      <c r="CB251" s="90">
        <f>IF($S$251&lt;&gt;"",1,0)</f>
        <v>0</v>
      </c>
      <c r="CD251" s="90">
        <f>IF($Y$251="Inaccurate – Incorrect",1,0)</f>
        <v>0</v>
      </c>
      <c r="DA251" s="90" t="s">
        <v>621</v>
      </c>
      <c r="DB251" s="90" t="s">
        <v>622</v>
      </c>
    </row>
    <row r="252" spans="4:106" ht="25.25" customHeight="1" x14ac:dyDescent="0.2">
      <c r="D252" s="112" t="s">
        <v>743</v>
      </c>
      <c r="E252" s="189" t="s">
        <v>663</v>
      </c>
      <c r="F252" s="190"/>
      <c r="G252" s="190"/>
      <c r="H252" s="190"/>
      <c r="I252" s="190"/>
      <c r="J252" s="190"/>
      <c r="K252" s="190"/>
      <c r="L252" s="190"/>
      <c r="M252" s="190"/>
      <c r="N252" s="190"/>
      <c r="O252" s="190"/>
      <c r="P252" s="115"/>
      <c r="Q252" s="191" t="s">
        <v>12699</v>
      </c>
      <c r="R252" s="191"/>
      <c r="S252" s="192"/>
      <c r="T252" s="192"/>
      <c r="U252" s="192"/>
      <c r="V252" s="192"/>
      <c r="W252" s="192"/>
      <c r="X252" s="193"/>
      <c r="Y252" s="108"/>
      <c r="AW252" s="90" t="s">
        <v>38</v>
      </c>
      <c r="AX252" s="90">
        <f t="shared" si="10"/>
        <v>1</v>
      </c>
      <c r="AZ252" s="90" t="s">
        <v>742</v>
      </c>
      <c r="BA252" s="90">
        <f>IF(AND($BB$252=1,$BC$252=1),1,0)</f>
        <v>0</v>
      </c>
      <c r="BB252" s="90">
        <f t="shared" si="12"/>
        <v>1</v>
      </c>
      <c r="BC252" s="90">
        <f>IF(AND(AND(OR($S$211&gt;4,$AB$211&gt;4),$AX$211=1)),1,0)</f>
        <v>0</v>
      </c>
      <c r="BD252" s="90">
        <f>IF(AND(AND(OR($AB$211&gt;4),$AX$211=1)),1,0)</f>
        <v>0</v>
      </c>
      <c r="BE252" s="90">
        <f>IF(AND(AND(OR($S$211&gt;4),$AX$211=1)),1,0)</f>
        <v>0</v>
      </c>
      <c r="CB252" s="90">
        <f>IF($S$252&lt;&gt;"",1,0)</f>
        <v>0</v>
      </c>
      <c r="CD252" s="90">
        <f>IF($Y$252="Inaccurate – Incorrect",1,0)</f>
        <v>0</v>
      </c>
      <c r="DA252" s="90" t="s">
        <v>621</v>
      </c>
      <c r="DB252" s="90" t="s">
        <v>622</v>
      </c>
    </row>
    <row r="253" spans="4:106" ht="39.5" customHeight="1" x14ac:dyDescent="0.2">
      <c r="D253" s="108"/>
      <c r="E253" s="119"/>
      <c r="F253" s="118"/>
      <c r="G253" s="118"/>
      <c r="H253" s="118"/>
      <c r="I253" s="118"/>
      <c r="J253" s="118"/>
      <c r="K253" s="118"/>
      <c r="L253" s="118"/>
      <c r="M253" s="118"/>
      <c r="N253" s="118"/>
      <c r="O253" s="118"/>
      <c r="P253" s="118"/>
      <c r="Q253" s="215" t="s">
        <v>745</v>
      </c>
      <c r="R253" s="216"/>
      <c r="S253" s="216"/>
      <c r="T253" s="216"/>
      <c r="U253" s="216"/>
      <c r="V253" s="216"/>
      <c r="W253" s="216"/>
      <c r="X253" s="217"/>
      <c r="Y253" s="108"/>
      <c r="AX253" s="90">
        <f t="shared" si="10"/>
        <v>1</v>
      </c>
      <c r="AZ253" s="90" t="s">
        <v>744</v>
      </c>
      <c r="BA253" s="90">
        <f>IF(AND($BB$253=1,$BC$253=1),1,0)</f>
        <v>0</v>
      </c>
      <c r="BB253" s="90">
        <f t="shared" si="12"/>
        <v>1</v>
      </c>
      <c r="BC253" s="90">
        <f>IF(AND(AND(OR($S$211&gt;5,$AB$211&gt;5),$AX$211=1)),1,0)</f>
        <v>0</v>
      </c>
      <c r="BD253" s="90">
        <f>IF(AND(AND(OR($AB$211&gt;5),$AX$211=1)),1,0)</f>
        <v>0</v>
      </c>
      <c r="BE253" s="90">
        <f>IF(AND(AND(OR($S$211&gt;5),$AX$211=1)),1,0)</f>
        <v>0</v>
      </c>
    </row>
    <row r="254" spans="4:106" ht="25.25" customHeight="1" x14ac:dyDescent="0.2">
      <c r="D254" s="112" t="s">
        <v>749</v>
      </c>
      <c r="E254" s="189" t="s">
        <v>639</v>
      </c>
      <c r="F254" s="190"/>
      <c r="G254" s="190"/>
      <c r="H254" s="190"/>
      <c r="I254" s="190"/>
      <c r="J254" s="190"/>
      <c r="K254" s="190"/>
      <c r="L254" s="190"/>
      <c r="M254" s="190"/>
      <c r="N254" s="190"/>
      <c r="O254" s="190"/>
      <c r="P254" s="115"/>
      <c r="Q254" s="191" t="s">
        <v>12698</v>
      </c>
      <c r="R254" s="191"/>
      <c r="S254" s="192"/>
      <c r="T254" s="192"/>
      <c r="U254" s="192"/>
      <c r="V254" s="192"/>
      <c r="W254" s="192"/>
      <c r="X254" s="193"/>
      <c r="Y254" s="108"/>
      <c r="AW254" s="90" t="s">
        <v>38</v>
      </c>
      <c r="AX254" s="90">
        <f t="shared" si="10"/>
        <v>1</v>
      </c>
      <c r="AY254" s="90" t="s">
        <v>640</v>
      </c>
      <c r="AZ254" s="90" t="s">
        <v>748</v>
      </c>
      <c r="BA254" s="90">
        <f>IF(AND($BB$254=1,$BC$254=1),1,0)</f>
        <v>0</v>
      </c>
      <c r="BB254" s="90">
        <f t="shared" si="12"/>
        <v>1</v>
      </c>
      <c r="BC254" s="90">
        <f>IF(AND(AND(OR($S$211&gt;5,$AB$211&gt;5),$AX$211=1)),1,0)</f>
        <v>0</v>
      </c>
      <c r="BD254" s="90">
        <f>IF(AND(AND(OR($AB$211&gt;5),$AX$211=1)),1,0)</f>
        <v>0</v>
      </c>
      <c r="BE254" s="90">
        <f>IF(AND(AND(OR($S$211&gt;5),$AX$211=1)),1,0)</f>
        <v>0</v>
      </c>
      <c r="BL254" s="90">
        <v>255</v>
      </c>
      <c r="CB254" s="90">
        <f>IF($S$254&lt;&gt;"",1,0)</f>
        <v>0</v>
      </c>
      <c r="CD254" s="90">
        <f>IF($Y$254="Inaccurate – Incorrect",1,0)</f>
        <v>0</v>
      </c>
      <c r="DA254" s="90" t="s">
        <v>621</v>
      </c>
      <c r="DB254" s="90" t="s">
        <v>622</v>
      </c>
    </row>
    <row r="255" spans="4:106" ht="25.25" customHeight="1" x14ac:dyDescent="0.2">
      <c r="D255" s="112" t="s">
        <v>751</v>
      </c>
      <c r="E255" s="189" t="s">
        <v>643</v>
      </c>
      <c r="F255" s="190"/>
      <c r="G255" s="190"/>
      <c r="H255" s="190"/>
      <c r="I255" s="190"/>
      <c r="J255" s="190"/>
      <c r="K255" s="190"/>
      <c r="L255" s="190"/>
      <c r="M255" s="190"/>
      <c r="N255" s="190"/>
      <c r="O255" s="190"/>
      <c r="P255" s="115"/>
      <c r="Q255" s="191" t="s">
        <v>12699</v>
      </c>
      <c r="R255" s="191"/>
      <c r="S255" s="192"/>
      <c r="T255" s="192"/>
      <c r="U255" s="192"/>
      <c r="V255" s="192"/>
      <c r="W255" s="192"/>
      <c r="X255" s="193"/>
      <c r="Y255" s="108"/>
      <c r="AW255" s="90" t="s">
        <v>38</v>
      </c>
      <c r="AX255" s="90">
        <f t="shared" si="10"/>
        <v>1</v>
      </c>
      <c r="AZ255" s="90" t="s">
        <v>750</v>
      </c>
      <c r="BA255" s="90">
        <f>IF(AND($BB$255=1,$BC$255=1),1,0)</f>
        <v>0</v>
      </c>
      <c r="BB255" s="90">
        <f t="shared" si="12"/>
        <v>1</v>
      </c>
      <c r="BC255" s="90">
        <f>IF(AND(AND(OR($S$254="Other",$AB$254="Other"),$AX$254=1)),1,0)</f>
        <v>0</v>
      </c>
      <c r="BD255" s="90">
        <f>IF(AND(AND(OR($AB$254="Other"),$AX$254=1)),1,0)</f>
        <v>0</v>
      </c>
      <c r="BE255" s="90">
        <f>IF(AND(AND(OR($S$254="Other"),$AX$254=1)),1,0)</f>
        <v>0</v>
      </c>
      <c r="CB255" s="90">
        <f>IF($S$255&lt;&gt;"",1,0)</f>
        <v>0</v>
      </c>
      <c r="CD255" s="90">
        <f>IF($Y$255="Inaccurate – Incorrect",1,0)</f>
        <v>0</v>
      </c>
      <c r="DA255" s="90" t="s">
        <v>621</v>
      </c>
      <c r="DB255" s="90" t="s">
        <v>622</v>
      </c>
    </row>
    <row r="256" spans="4:106" ht="25.25" customHeight="1" x14ac:dyDescent="0.2">
      <c r="D256" s="112" t="s">
        <v>755</v>
      </c>
      <c r="E256" s="189" t="s">
        <v>648</v>
      </c>
      <c r="F256" s="190"/>
      <c r="G256" s="190"/>
      <c r="H256" s="190"/>
      <c r="I256" s="190"/>
      <c r="J256" s="190"/>
      <c r="K256" s="190"/>
      <c r="L256" s="190"/>
      <c r="M256" s="190"/>
      <c r="N256" s="190"/>
      <c r="O256" s="190"/>
      <c r="P256" s="116" t="s">
        <v>12697</v>
      </c>
      <c r="Q256" s="191" t="s">
        <v>12700</v>
      </c>
      <c r="R256" s="191"/>
      <c r="S256" s="213"/>
      <c r="T256" s="213"/>
      <c r="U256" s="213"/>
      <c r="V256" s="213"/>
      <c r="W256" s="213"/>
      <c r="X256" s="214"/>
      <c r="Y256" s="108"/>
      <c r="AW256" s="90" t="s">
        <v>38</v>
      </c>
      <c r="AX256" s="90">
        <f t="shared" si="10"/>
        <v>1</v>
      </c>
      <c r="AZ256" s="90" t="s">
        <v>754</v>
      </c>
      <c r="BA256" s="90">
        <f>IF(AND($BB$256=1,$BC$256=1),1,0)</f>
        <v>0</v>
      </c>
      <c r="BB256" s="90">
        <f t="shared" si="12"/>
        <v>1</v>
      </c>
      <c r="BC256" s="90">
        <f>IF(AND(AND(OR($S$211&gt;5,$AB$211&gt;5),$AX$211=1)),1,0)</f>
        <v>0</v>
      </c>
      <c r="BD256" s="90">
        <f>IF(AND(AND(OR($AB$211&gt;5),$AX$211=1)),1,0)</f>
        <v>0</v>
      </c>
      <c r="BE256" s="90">
        <f>IF(AND(AND(OR($S$211&gt;5),$AX$211=1)),1,0)</f>
        <v>0</v>
      </c>
      <c r="CB256" s="90">
        <f>IF($S$256&lt;&gt;"",1,0)</f>
        <v>0</v>
      </c>
      <c r="CD256" s="90">
        <f>IF($Y$256="Inaccurate – Incorrect",1,0)</f>
        <v>0</v>
      </c>
      <c r="DA256" s="90" t="s">
        <v>621</v>
      </c>
      <c r="DB256" s="90" t="s">
        <v>622</v>
      </c>
    </row>
    <row r="257" spans="4:106" ht="25.25" customHeight="1" x14ac:dyDescent="0.2">
      <c r="D257" s="112" t="s">
        <v>757</v>
      </c>
      <c r="E257" s="189" t="s">
        <v>652</v>
      </c>
      <c r="F257" s="190"/>
      <c r="G257" s="190"/>
      <c r="H257" s="190"/>
      <c r="I257" s="190"/>
      <c r="J257" s="190"/>
      <c r="K257" s="190"/>
      <c r="L257" s="190"/>
      <c r="M257" s="190"/>
      <c r="N257" s="190"/>
      <c r="O257" s="190"/>
      <c r="P257" s="116" t="s">
        <v>12697</v>
      </c>
      <c r="Q257" s="191" t="s">
        <v>12700</v>
      </c>
      <c r="R257" s="191"/>
      <c r="S257" s="213"/>
      <c r="T257" s="213"/>
      <c r="U257" s="213"/>
      <c r="V257" s="213"/>
      <c r="W257" s="213"/>
      <c r="X257" s="214"/>
      <c r="Y257" s="108"/>
      <c r="AW257" s="90" t="s">
        <v>38</v>
      </c>
      <c r="AX257" s="90">
        <f t="shared" si="10"/>
        <v>1</v>
      </c>
      <c r="AZ257" s="90" t="s">
        <v>756</v>
      </c>
      <c r="BA257" s="90">
        <f>IF(AND($BB$257=1,$BC$257=1),1,0)</f>
        <v>0</v>
      </c>
      <c r="BB257" s="90">
        <f t="shared" si="12"/>
        <v>1</v>
      </c>
      <c r="BC257" s="90">
        <f>IF(AND(AND(OR($S$211&gt;5,$AB$211&gt;5),$AX$211=1)),1,0)</f>
        <v>0</v>
      </c>
      <c r="BD257" s="90">
        <f>IF(AND(AND(OR($AB$211&gt;5),$AX$211=1)),1,0)</f>
        <v>0</v>
      </c>
      <c r="BE257" s="90">
        <f>IF(AND(AND(OR($S$211&gt;5),$AX$211=1)),1,0)</f>
        <v>0</v>
      </c>
      <c r="CB257" s="90">
        <f>IF($S$257&lt;&gt;"",1,0)</f>
        <v>0</v>
      </c>
      <c r="CD257" s="90">
        <f>IF($Y$257="Inaccurate – Incorrect",1,0)</f>
        <v>0</v>
      </c>
      <c r="DA257" s="90" t="s">
        <v>621</v>
      </c>
      <c r="DB257" s="90" t="s">
        <v>622</v>
      </c>
    </row>
    <row r="258" spans="4:106" ht="25.25" customHeight="1" x14ac:dyDescent="0.2">
      <c r="D258" s="112" t="s">
        <v>759</v>
      </c>
      <c r="E258" s="189" t="s">
        <v>656</v>
      </c>
      <c r="F258" s="190"/>
      <c r="G258" s="190"/>
      <c r="H258" s="190"/>
      <c r="I258" s="190"/>
      <c r="J258" s="190"/>
      <c r="K258" s="190"/>
      <c r="L258" s="190"/>
      <c r="M258" s="190"/>
      <c r="N258" s="190"/>
      <c r="O258" s="190"/>
      <c r="P258" s="116" t="s">
        <v>12697</v>
      </c>
      <c r="Q258" s="191" t="s">
        <v>12699</v>
      </c>
      <c r="R258" s="191"/>
      <c r="S258" s="192"/>
      <c r="T258" s="192"/>
      <c r="U258" s="192"/>
      <c r="V258" s="192"/>
      <c r="W258" s="192"/>
      <c r="X258" s="193"/>
      <c r="Y258" s="108"/>
      <c r="AW258" s="90" t="s">
        <v>38</v>
      </c>
      <c r="AX258" s="90">
        <f t="shared" si="10"/>
        <v>1</v>
      </c>
      <c r="AZ258" s="90" t="s">
        <v>758</v>
      </c>
      <c r="BA258" s="90">
        <f>IF(AND($BB$258=1,$BC$258=1),1,0)</f>
        <v>0</v>
      </c>
      <c r="BB258" s="90">
        <f t="shared" si="12"/>
        <v>1</v>
      </c>
      <c r="BC258" s="90">
        <f>IF(AND(AND(OR($S$211&gt;5,$AB$211&gt;5),$AX$211=1)),1,0)</f>
        <v>0</v>
      </c>
      <c r="BD258" s="90">
        <f>IF(AND(AND(OR($AB$211&gt;5),$AX$211=1)),1,0)</f>
        <v>0</v>
      </c>
      <c r="BE258" s="90">
        <f>IF(AND(AND(OR($S$211&gt;5),$AX$211=1)),1,0)</f>
        <v>0</v>
      </c>
      <c r="CB258" s="90">
        <f>IF($S$258&lt;&gt;"",1,0)</f>
        <v>0</v>
      </c>
      <c r="CD258" s="90">
        <f>IF($Y$258="Inaccurate – Incorrect",1,0)</f>
        <v>0</v>
      </c>
      <c r="DA258" s="90" t="s">
        <v>621</v>
      </c>
      <c r="DB258" s="90" t="s">
        <v>622</v>
      </c>
    </row>
    <row r="259" spans="4:106" ht="25.25" customHeight="1" x14ac:dyDescent="0.2">
      <c r="D259" s="112" t="s">
        <v>761</v>
      </c>
      <c r="E259" s="189" t="s">
        <v>660</v>
      </c>
      <c r="F259" s="190"/>
      <c r="G259" s="190"/>
      <c r="H259" s="190"/>
      <c r="I259" s="190"/>
      <c r="J259" s="190"/>
      <c r="K259" s="190"/>
      <c r="L259" s="190"/>
      <c r="M259" s="190"/>
      <c r="N259" s="190"/>
      <c r="O259" s="190"/>
      <c r="P259" s="115"/>
      <c r="Q259" s="191" t="s">
        <v>12699</v>
      </c>
      <c r="R259" s="191"/>
      <c r="S259" s="192"/>
      <c r="T259" s="192"/>
      <c r="U259" s="192"/>
      <c r="V259" s="192"/>
      <c r="W259" s="192"/>
      <c r="X259" s="193"/>
      <c r="Y259" s="108"/>
      <c r="AW259" s="90" t="s">
        <v>38</v>
      </c>
      <c r="AX259" s="90">
        <f t="shared" si="10"/>
        <v>1</v>
      </c>
      <c r="AZ259" s="90" t="s">
        <v>760</v>
      </c>
      <c r="BA259" s="90">
        <f>IF(AND($BB$259=1,$BC$259=1),1,0)</f>
        <v>0</v>
      </c>
      <c r="BB259" s="90">
        <f t="shared" si="12"/>
        <v>1</v>
      </c>
      <c r="BC259" s="90">
        <f>IF(AND(AND(OR($S$211&gt;5,$AB$211&gt;5),$AX$211=1)),1,0)</f>
        <v>0</v>
      </c>
      <c r="BD259" s="90">
        <f>IF(AND(AND(OR($AB$211&gt;5),$AX$211=1)),1,0)</f>
        <v>0</v>
      </c>
      <c r="BE259" s="90">
        <f>IF(AND(AND(OR($S$211&gt;5),$AX$211=1)),1,0)</f>
        <v>0</v>
      </c>
      <c r="CB259" s="90">
        <f>IF($S$259&lt;&gt;"",1,0)</f>
        <v>0</v>
      </c>
      <c r="CD259" s="90">
        <f>IF($Y$259="Inaccurate – Incorrect",1,0)</f>
        <v>0</v>
      </c>
      <c r="DA259" s="90" t="s">
        <v>621</v>
      </c>
      <c r="DB259" s="90" t="s">
        <v>622</v>
      </c>
    </row>
    <row r="260" spans="4:106" ht="25.25" customHeight="1" x14ac:dyDescent="0.2">
      <c r="D260" s="112" t="s">
        <v>763</v>
      </c>
      <c r="E260" s="189" t="s">
        <v>663</v>
      </c>
      <c r="F260" s="190"/>
      <c r="G260" s="190"/>
      <c r="H260" s="190"/>
      <c r="I260" s="190"/>
      <c r="J260" s="190"/>
      <c r="K260" s="190"/>
      <c r="L260" s="190"/>
      <c r="M260" s="190"/>
      <c r="N260" s="190"/>
      <c r="O260" s="190"/>
      <c r="P260" s="115"/>
      <c r="Q260" s="191" t="s">
        <v>12699</v>
      </c>
      <c r="R260" s="191"/>
      <c r="S260" s="197"/>
      <c r="T260" s="197"/>
      <c r="U260" s="197"/>
      <c r="V260" s="197"/>
      <c r="W260" s="197"/>
      <c r="X260" s="198"/>
      <c r="Y260" s="108"/>
      <c r="AW260" s="90" t="s">
        <v>38</v>
      </c>
      <c r="AX260" s="90">
        <f t="shared" si="10"/>
        <v>1</v>
      </c>
      <c r="AZ260" s="90" t="s">
        <v>762</v>
      </c>
      <c r="BA260" s="90">
        <f>IF(AND($BB$260=1,$BC$260=1),1,0)</f>
        <v>0</v>
      </c>
      <c r="BB260" s="90">
        <f t="shared" si="12"/>
        <v>1</v>
      </c>
      <c r="BC260" s="90">
        <f>IF(AND(AND(OR($S$211&gt;5,$AB$211&gt;5),$AX$211=1)),1,0)</f>
        <v>0</v>
      </c>
      <c r="BD260" s="90">
        <f>IF(AND(AND(OR($AB$211&gt;5),$AX$211=1)),1,0)</f>
        <v>0</v>
      </c>
      <c r="BE260" s="90">
        <f>IF(AND(AND(OR($S$211&gt;5),$AX$211=1)),1,0)</f>
        <v>0</v>
      </c>
      <c r="CB260" s="90">
        <f>IF($S$260&lt;&gt;"",1,0)</f>
        <v>0</v>
      </c>
      <c r="CD260" s="90">
        <f>IF($Y$260="Inaccurate – Incorrect",1,0)</f>
        <v>0</v>
      </c>
      <c r="DA260" s="90" t="s">
        <v>621</v>
      </c>
      <c r="DB260" s="90" t="s">
        <v>622</v>
      </c>
    </row>
    <row r="261" spans="4:106" x14ac:dyDescent="0.2">
      <c r="D261" s="103"/>
      <c r="E261" s="114"/>
      <c r="F261" s="114"/>
      <c r="G261" s="114"/>
      <c r="H261" s="114"/>
      <c r="I261" s="114"/>
      <c r="J261" s="114"/>
      <c r="K261" s="114"/>
      <c r="L261" s="114"/>
      <c r="M261" s="114"/>
      <c r="N261" s="114"/>
      <c r="O261" s="114"/>
      <c r="P261" s="114"/>
      <c r="Q261" s="114"/>
      <c r="R261" s="114"/>
      <c r="S261" s="114"/>
      <c r="T261" s="114"/>
      <c r="U261" s="114"/>
      <c r="V261" s="114"/>
      <c r="W261" s="114"/>
      <c r="X261" s="114"/>
      <c r="Y261" s="105"/>
      <c r="AX261" s="90">
        <f t="shared" si="10"/>
        <v>0</v>
      </c>
      <c r="BA261" s="90">
        <f>IF(OR($S$22="Step 3",$S$22="Step 2",$S$22="Step 1"),1,0)</f>
        <v>1</v>
      </c>
    </row>
    <row r="262" spans="4:106" ht="21" x14ac:dyDescent="0.25">
      <c r="D262" s="103"/>
      <c r="E262" s="106" t="s">
        <v>767</v>
      </c>
      <c r="F262" s="104"/>
      <c r="G262" s="104"/>
      <c r="H262" s="104"/>
      <c r="I262" s="104"/>
      <c r="J262" s="104"/>
      <c r="K262" s="104"/>
      <c r="L262" s="104"/>
      <c r="M262" s="104"/>
      <c r="N262" s="104"/>
      <c r="O262" s="104"/>
      <c r="P262" s="104"/>
      <c r="Q262" s="104"/>
      <c r="R262" s="104"/>
      <c r="S262" s="104"/>
      <c r="T262" s="104"/>
      <c r="U262" s="104"/>
      <c r="V262" s="104"/>
      <c r="W262" s="104"/>
      <c r="X262" s="104"/>
      <c r="Y262" s="105"/>
      <c r="AX262" s="90">
        <f t="shared" si="10"/>
        <v>0</v>
      </c>
      <c r="BA262" s="90">
        <f>IF(OR($S$22="Step 3",$S$22="Step 2",$S$22="Step 1"),1,0)</f>
        <v>1</v>
      </c>
    </row>
    <row r="263" spans="4:106" ht="21" x14ac:dyDescent="0.25">
      <c r="D263" s="103"/>
      <c r="E263" s="109" t="s">
        <v>768</v>
      </c>
      <c r="F263" s="110"/>
      <c r="G263" s="110"/>
      <c r="H263" s="110"/>
      <c r="I263" s="110"/>
      <c r="J263" s="110"/>
      <c r="K263" s="110"/>
      <c r="L263" s="110"/>
      <c r="M263" s="110"/>
      <c r="N263" s="110"/>
      <c r="O263" s="110"/>
      <c r="P263" s="110"/>
      <c r="Q263" s="110"/>
      <c r="R263" s="110"/>
      <c r="S263" s="110"/>
      <c r="T263" s="110"/>
      <c r="U263" s="110"/>
      <c r="V263" s="110"/>
      <c r="W263" s="110"/>
      <c r="X263" s="110"/>
      <c r="Y263" s="105"/>
      <c r="AX263" s="90">
        <f t="shared" si="10"/>
        <v>0</v>
      </c>
      <c r="BA263" s="90">
        <f>IF(OR($S$22="Step 3",$S$22="Step 2",$S$22="Step 1"),1,0)</f>
        <v>1</v>
      </c>
    </row>
    <row r="264" spans="4:106" ht="39.5" customHeight="1" x14ac:dyDescent="0.2">
      <c r="D264" s="112" t="s">
        <v>765</v>
      </c>
      <c r="E264" s="120"/>
      <c r="F264" s="118"/>
      <c r="G264" s="118"/>
      <c r="H264" s="118"/>
      <c r="I264" s="118"/>
      <c r="J264" s="118"/>
      <c r="K264" s="118"/>
      <c r="L264" s="118"/>
      <c r="M264" s="118"/>
      <c r="N264" s="118"/>
      <c r="O264" s="118"/>
      <c r="P264" s="118"/>
      <c r="Q264" s="219" t="s">
        <v>769</v>
      </c>
      <c r="R264" s="220"/>
      <c r="S264" s="220"/>
      <c r="T264" s="220"/>
      <c r="U264" s="220"/>
      <c r="V264" s="220"/>
      <c r="W264" s="220"/>
      <c r="X264" s="217"/>
      <c r="Y264" s="108"/>
      <c r="AX264" s="90">
        <f t="shared" si="10"/>
        <v>1</v>
      </c>
      <c r="AZ264" s="90" t="s">
        <v>764</v>
      </c>
      <c r="BA264" s="90">
        <f>IF(AND($BC$264=1,$BB$264=1),1,0)</f>
        <v>1</v>
      </c>
      <c r="BB264" s="90">
        <f t="shared" ref="BB264:BB274" si="13">IF(OR($S$22="Step 3",$S$22="Step 2",$S$22="Step 1"),1,0)</f>
        <v>1</v>
      </c>
      <c r="BC264" s="90">
        <v>1</v>
      </c>
      <c r="BD264" s="90">
        <v>1</v>
      </c>
      <c r="BE264" s="90">
        <v>1</v>
      </c>
    </row>
    <row r="265" spans="4:106" ht="25.25" customHeight="1" x14ac:dyDescent="0.2">
      <c r="D265" s="112" t="s">
        <v>771</v>
      </c>
      <c r="E265" s="189" t="s">
        <v>772</v>
      </c>
      <c r="F265" s="190"/>
      <c r="G265" s="190"/>
      <c r="H265" s="190"/>
      <c r="I265" s="190"/>
      <c r="J265" s="190"/>
      <c r="K265" s="190"/>
      <c r="L265" s="190"/>
      <c r="M265" s="190"/>
      <c r="N265" s="190"/>
      <c r="O265" s="190"/>
      <c r="P265" s="115"/>
      <c r="Q265" s="191" t="s">
        <v>12702</v>
      </c>
      <c r="R265" s="191"/>
      <c r="S265" s="192"/>
      <c r="T265" s="192"/>
      <c r="U265" s="192"/>
      <c r="V265" s="192"/>
      <c r="W265" s="192"/>
      <c r="X265" s="193"/>
      <c r="Y265" s="108"/>
      <c r="AW265" s="90" t="s">
        <v>38</v>
      </c>
      <c r="AX265" s="90">
        <f t="shared" si="10"/>
        <v>1</v>
      </c>
      <c r="AY265" s="90" t="s">
        <v>774</v>
      </c>
      <c r="AZ265" s="90" t="s">
        <v>770</v>
      </c>
      <c r="BA265" s="90">
        <f>IF(AND($BC$265=1,$BB$265=1),1,0)</f>
        <v>1</v>
      </c>
      <c r="BB265" s="90">
        <f t="shared" si="13"/>
        <v>1</v>
      </c>
      <c r="BC265" s="90">
        <v>1</v>
      </c>
      <c r="BD265" s="90">
        <v>1</v>
      </c>
      <c r="BE265" s="90">
        <v>1</v>
      </c>
      <c r="BX265" s="90">
        <v>1</v>
      </c>
      <c r="CA265" s="90" t="s">
        <v>764</v>
      </c>
      <c r="CB265" s="90">
        <f>IF((+COUNTA($S$265)+COUNTA($S$266)+COUNTA($S$267)+COUNTA($S$268)+COUNTA($S$269)+COUNTA($S$270)+COUNTA($S$271)+COUNTA($S$272)+COUNTA($S$273))&gt;0,1,0)</f>
        <v>0</v>
      </c>
      <c r="CC265" s="90" t="s">
        <v>775</v>
      </c>
      <c r="CD265" s="90">
        <f>IF($Y$265="Inaccurate – Incorrect",1,0)</f>
        <v>0</v>
      </c>
      <c r="DA265" s="90" t="s">
        <v>767</v>
      </c>
      <c r="DB265" s="90" t="s">
        <v>768</v>
      </c>
    </row>
    <row r="266" spans="4:106" ht="25.25" customHeight="1" x14ac:dyDescent="0.2">
      <c r="D266" s="112" t="s">
        <v>777</v>
      </c>
      <c r="E266" s="189" t="s">
        <v>778</v>
      </c>
      <c r="F266" s="190"/>
      <c r="G266" s="190"/>
      <c r="H266" s="190"/>
      <c r="I266" s="190"/>
      <c r="J266" s="190"/>
      <c r="K266" s="190"/>
      <c r="L266" s="190"/>
      <c r="M266" s="190"/>
      <c r="N266" s="190"/>
      <c r="O266" s="190"/>
      <c r="P266" s="115"/>
      <c r="Q266" s="191" t="s">
        <v>12702</v>
      </c>
      <c r="R266" s="191"/>
      <c r="S266" s="192"/>
      <c r="T266" s="192"/>
      <c r="U266" s="192"/>
      <c r="V266" s="192"/>
      <c r="W266" s="192"/>
      <c r="X266" s="193"/>
      <c r="Y266" s="108"/>
      <c r="AW266" s="90" t="s">
        <v>38</v>
      </c>
      <c r="AX266" s="90">
        <f t="shared" si="10"/>
        <v>1</v>
      </c>
      <c r="AY266" s="90" t="s">
        <v>774</v>
      </c>
      <c r="AZ266" s="90" t="s">
        <v>776</v>
      </c>
      <c r="BA266" s="90">
        <f>IF(AND($BC$266=1,$BB$266=1),1,0)</f>
        <v>1</v>
      </c>
      <c r="BB266" s="90">
        <f t="shared" si="13"/>
        <v>1</v>
      </c>
      <c r="BC266" s="90">
        <v>1</v>
      </c>
      <c r="BD266" s="90">
        <v>1</v>
      </c>
      <c r="BE266" s="90">
        <v>1</v>
      </c>
      <c r="BX266" s="90">
        <v>1</v>
      </c>
      <c r="CA266" s="90" t="s">
        <v>764</v>
      </c>
      <c r="CC266" s="90" t="s">
        <v>775</v>
      </c>
      <c r="CD266" s="90">
        <f>IF($Y$266="Inaccurate – Incorrect",1,0)</f>
        <v>0</v>
      </c>
      <c r="DA266" s="90" t="s">
        <v>767</v>
      </c>
      <c r="DB266" s="90" t="s">
        <v>768</v>
      </c>
    </row>
    <row r="267" spans="4:106" ht="25.25" customHeight="1" x14ac:dyDescent="0.2">
      <c r="D267" s="112" t="s">
        <v>780</v>
      </c>
      <c r="E267" s="189" t="s">
        <v>781</v>
      </c>
      <c r="F267" s="190"/>
      <c r="G267" s="190"/>
      <c r="H267" s="190"/>
      <c r="I267" s="190"/>
      <c r="J267" s="190"/>
      <c r="K267" s="190"/>
      <c r="L267" s="190"/>
      <c r="M267" s="190"/>
      <c r="N267" s="190"/>
      <c r="O267" s="190"/>
      <c r="P267" s="116" t="s">
        <v>12697</v>
      </c>
      <c r="Q267" s="191" t="s">
        <v>12702</v>
      </c>
      <c r="R267" s="191"/>
      <c r="S267" s="192"/>
      <c r="T267" s="192"/>
      <c r="U267" s="192"/>
      <c r="V267" s="192"/>
      <c r="W267" s="192"/>
      <c r="X267" s="193"/>
      <c r="Y267" s="108"/>
      <c r="AW267" s="90" t="s">
        <v>38</v>
      </c>
      <c r="AX267" s="90">
        <f t="shared" si="10"/>
        <v>1</v>
      </c>
      <c r="AY267" s="90" t="s">
        <v>774</v>
      </c>
      <c r="AZ267" s="90" t="s">
        <v>779</v>
      </c>
      <c r="BA267" s="90">
        <f>IF(AND($BC$267=1,$BB$267=1),1,0)</f>
        <v>1</v>
      </c>
      <c r="BB267" s="90">
        <f t="shared" si="13"/>
        <v>1</v>
      </c>
      <c r="BC267" s="90">
        <v>1</v>
      </c>
      <c r="BD267" s="90">
        <v>1</v>
      </c>
      <c r="BE267" s="90">
        <v>1</v>
      </c>
      <c r="BX267" s="90">
        <v>1</v>
      </c>
      <c r="CA267" s="90" t="s">
        <v>764</v>
      </c>
      <c r="CC267" s="90" t="s">
        <v>775</v>
      </c>
      <c r="CD267" s="90">
        <f>IF($Y$267="Inaccurate – Incorrect",1,0)</f>
        <v>0</v>
      </c>
      <c r="DA267" s="90" t="s">
        <v>767</v>
      </c>
      <c r="DB267" s="90" t="s">
        <v>768</v>
      </c>
    </row>
    <row r="268" spans="4:106" ht="25.25" customHeight="1" x14ac:dyDescent="0.2">
      <c r="D268" s="112" t="s">
        <v>784</v>
      </c>
      <c r="E268" s="189" t="s">
        <v>785</v>
      </c>
      <c r="F268" s="190"/>
      <c r="G268" s="190"/>
      <c r="H268" s="190"/>
      <c r="I268" s="190"/>
      <c r="J268" s="190"/>
      <c r="K268" s="190"/>
      <c r="L268" s="190"/>
      <c r="M268" s="190"/>
      <c r="N268" s="190"/>
      <c r="O268" s="190"/>
      <c r="P268" s="116" t="s">
        <v>12697</v>
      </c>
      <c r="Q268" s="191" t="s">
        <v>12702</v>
      </c>
      <c r="R268" s="191"/>
      <c r="S268" s="192"/>
      <c r="T268" s="192"/>
      <c r="U268" s="192"/>
      <c r="V268" s="192"/>
      <c r="W268" s="192"/>
      <c r="X268" s="193"/>
      <c r="Y268" s="108"/>
      <c r="AW268" s="90" t="s">
        <v>38</v>
      </c>
      <c r="AX268" s="90">
        <f t="shared" si="10"/>
        <v>1</v>
      </c>
      <c r="AY268" s="90" t="s">
        <v>774</v>
      </c>
      <c r="AZ268" s="90" t="s">
        <v>783</v>
      </c>
      <c r="BA268" s="90">
        <f>IF(AND($BC$268=1,$BB$268=1),1,0)</f>
        <v>1</v>
      </c>
      <c r="BB268" s="90">
        <f t="shared" si="13"/>
        <v>1</v>
      </c>
      <c r="BC268" s="90">
        <v>1</v>
      </c>
      <c r="BD268" s="90">
        <v>1</v>
      </c>
      <c r="BE268" s="90">
        <v>1</v>
      </c>
      <c r="BX268" s="90">
        <v>1</v>
      </c>
      <c r="CA268" s="90" t="s">
        <v>764</v>
      </c>
      <c r="CC268" s="90" t="s">
        <v>775</v>
      </c>
      <c r="CD268" s="90">
        <f>IF($Y$268="Inaccurate – Incorrect",1,0)</f>
        <v>0</v>
      </c>
      <c r="DA268" s="90" t="s">
        <v>767</v>
      </c>
      <c r="DB268" s="90" t="s">
        <v>768</v>
      </c>
    </row>
    <row r="269" spans="4:106" ht="25.25" customHeight="1" x14ac:dyDescent="0.2">
      <c r="D269" s="112" t="s">
        <v>788</v>
      </c>
      <c r="E269" s="189" t="s">
        <v>789</v>
      </c>
      <c r="F269" s="190"/>
      <c r="G269" s="190"/>
      <c r="H269" s="190"/>
      <c r="I269" s="190"/>
      <c r="J269" s="190"/>
      <c r="K269" s="190"/>
      <c r="L269" s="190"/>
      <c r="M269" s="190"/>
      <c r="N269" s="190"/>
      <c r="O269" s="190"/>
      <c r="P269" s="115"/>
      <c r="Q269" s="191" t="s">
        <v>12702</v>
      </c>
      <c r="R269" s="191"/>
      <c r="S269" s="192"/>
      <c r="T269" s="192"/>
      <c r="U269" s="192"/>
      <c r="V269" s="192"/>
      <c r="W269" s="192"/>
      <c r="X269" s="193"/>
      <c r="Y269" s="108"/>
      <c r="AW269" s="90" t="s">
        <v>38</v>
      </c>
      <c r="AX269" s="90">
        <f t="shared" si="10"/>
        <v>1</v>
      </c>
      <c r="AY269" s="90" t="s">
        <v>774</v>
      </c>
      <c r="AZ269" s="90" t="s">
        <v>787</v>
      </c>
      <c r="BA269" s="90">
        <f>IF(AND($BC$269=1,$BB$269=1),1,0)</f>
        <v>1</v>
      </c>
      <c r="BB269" s="90">
        <f t="shared" si="13"/>
        <v>1</v>
      </c>
      <c r="BC269" s="90">
        <v>1</v>
      </c>
      <c r="BD269" s="90">
        <v>1</v>
      </c>
      <c r="BE269" s="90">
        <v>1</v>
      </c>
      <c r="BX269" s="90">
        <v>1</v>
      </c>
      <c r="CA269" s="90" t="s">
        <v>764</v>
      </c>
      <c r="CC269" s="90" t="s">
        <v>775</v>
      </c>
      <c r="CD269" s="90">
        <f>IF($Y$269="Inaccurate – Incorrect",1,0)</f>
        <v>0</v>
      </c>
      <c r="DA269" s="90" t="s">
        <v>767</v>
      </c>
      <c r="DB269" s="90" t="s">
        <v>768</v>
      </c>
    </row>
    <row r="270" spans="4:106" ht="25.25" customHeight="1" x14ac:dyDescent="0.2">
      <c r="D270" s="112" t="s">
        <v>791</v>
      </c>
      <c r="E270" s="189" t="s">
        <v>792</v>
      </c>
      <c r="F270" s="190"/>
      <c r="G270" s="190"/>
      <c r="H270" s="190"/>
      <c r="I270" s="190"/>
      <c r="J270" s="190"/>
      <c r="K270" s="190"/>
      <c r="L270" s="190"/>
      <c r="M270" s="190"/>
      <c r="N270" s="190"/>
      <c r="O270" s="190"/>
      <c r="P270" s="116" t="s">
        <v>12697</v>
      </c>
      <c r="Q270" s="191" t="s">
        <v>12702</v>
      </c>
      <c r="R270" s="191"/>
      <c r="S270" s="192"/>
      <c r="T270" s="192"/>
      <c r="U270" s="192"/>
      <c r="V270" s="192"/>
      <c r="W270" s="192"/>
      <c r="X270" s="193"/>
      <c r="Y270" s="108"/>
      <c r="AW270" s="90" t="s">
        <v>38</v>
      </c>
      <c r="AX270" s="90">
        <f t="shared" si="10"/>
        <v>1</v>
      </c>
      <c r="AY270" s="90" t="s">
        <v>774</v>
      </c>
      <c r="AZ270" s="90" t="s">
        <v>790</v>
      </c>
      <c r="BA270" s="90">
        <f>IF(AND($BC$270=1,$BB$270=1),1,0)</f>
        <v>1</v>
      </c>
      <c r="BB270" s="90">
        <f t="shared" si="13"/>
        <v>1</v>
      </c>
      <c r="BC270" s="90">
        <v>1</v>
      </c>
      <c r="BD270" s="90">
        <v>1</v>
      </c>
      <c r="BE270" s="90">
        <v>1</v>
      </c>
      <c r="BX270" s="90">
        <v>1</v>
      </c>
      <c r="CA270" s="90" t="s">
        <v>764</v>
      </c>
      <c r="CC270" s="90" t="s">
        <v>775</v>
      </c>
      <c r="CD270" s="90">
        <f>IF($Y$270="Inaccurate – Incorrect",1,0)</f>
        <v>0</v>
      </c>
      <c r="DA270" s="90" t="s">
        <v>767</v>
      </c>
      <c r="DB270" s="90" t="s">
        <v>768</v>
      </c>
    </row>
    <row r="271" spans="4:106" ht="25.25" customHeight="1" x14ac:dyDescent="0.2">
      <c r="D271" s="112" t="s">
        <v>795</v>
      </c>
      <c r="E271" s="189" t="s">
        <v>796</v>
      </c>
      <c r="F271" s="190"/>
      <c r="G271" s="190"/>
      <c r="H271" s="190"/>
      <c r="I271" s="190"/>
      <c r="J271" s="190"/>
      <c r="K271" s="190"/>
      <c r="L271" s="190"/>
      <c r="M271" s="190"/>
      <c r="N271" s="190"/>
      <c r="O271" s="190"/>
      <c r="P271" s="115"/>
      <c r="Q271" s="191" t="s">
        <v>12702</v>
      </c>
      <c r="R271" s="191"/>
      <c r="S271" s="192"/>
      <c r="T271" s="192"/>
      <c r="U271" s="192"/>
      <c r="V271" s="192"/>
      <c r="W271" s="192"/>
      <c r="X271" s="193"/>
      <c r="Y271" s="108"/>
      <c r="AW271" s="90" t="s">
        <v>38</v>
      </c>
      <c r="AX271" s="90">
        <f t="shared" ref="AX271:AX334" si="14">IF(SUBTOTAL(103,Q271)=1,1,0)</f>
        <v>1</v>
      </c>
      <c r="AY271" s="90" t="s">
        <v>774</v>
      </c>
      <c r="AZ271" s="90" t="s">
        <v>794</v>
      </c>
      <c r="BA271" s="90">
        <f>IF(AND($BC$271=1,$BB$271=1),1,0)</f>
        <v>1</v>
      </c>
      <c r="BB271" s="90">
        <f t="shared" si="13"/>
        <v>1</v>
      </c>
      <c r="BC271" s="90">
        <v>1</v>
      </c>
      <c r="BD271" s="90">
        <v>1</v>
      </c>
      <c r="BE271" s="90">
        <v>1</v>
      </c>
      <c r="BX271" s="90">
        <v>1</v>
      </c>
      <c r="CA271" s="90" t="s">
        <v>764</v>
      </c>
      <c r="CC271" s="90" t="s">
        <v>775</v>
      </c>
      <c r="CD271" s="90">
        <f>IF($Y$271="Inaccurate – Incorrect",1,0)</f>
        <v>0</v>
      </c>
      <c r="DA271" s="90" t="s">
        <v>767</v>
      </c>
      <c r="DB271" s="90" t="s">
        <v>768</v>
      </c>
    </row>
    <row r="272" spans="4:106" ht="25.25" customHeight="1" x14ac:dyDescent="0.2">
      <c r="D272" s="112" t="s">
        <v>798</v>
      </c>
      <c r="E272" s="189" t="s">
        <v>799</v>
      </c>
      <c r="F272" s="190"/>
      <c r="G272" s="190"/>
      <c r="H272" s="190"/>
      <c r="I272" s="190"/>
      <c r="J272" s="190"/>
      <c r="K272" s="190"/>
      <c r="L272" s="190"/>
      <c r="M272" s="190"/>
      <c r="N272" s="190"/>
      <c r="O272" s="190"/>
      <c r="P272" s="115"/>
      <c r="Q272" s="191" t="s">
        <v>12702</v>
      </c>
      <c r="R272" s="191"/>
      <c r="S272" s="192"/>
      <c r="T272" s="192"/>
      <c r="U272" s="192"/>
      <c r="V272" s="192"/>
      <c r="W272" s="192"/>
      <c r="X272" s="193"/>
      <c r="Y272" s="108"/>
      <c r="AW272" s="90" t="s">
        <v>38</v>
      </c>
      <c r="AX272" s="90">
        <f t="shared" si="14"/>
        <v>1</v>
      </c>
      <c r="AY272" s="90" t="s">
        <v>774</v>
      </c>
      <c r="AZ272" s="90" t="s">
        <v>797</v>
      </c>
      <c r="BA272" s="90">
        <f>IF(AND($BC$272=1,$BB$272=1),1,0)</f>
        <v>1</v>
      </c>
      <c r="BB272" s="90">
        <f t="shared" si="13"/>
        <v>1</v>
      </c>
      <c r="BC272" s="90">
        <v>1</v>
      </c>
      <c r="BD272" s="90">
        <v>1</v>
      </c>
      <c r="BE272" s="90">
        <v>1</v>
      </c>
      <c r="BX272" s="90">
        <v>1</v>
      </c>
      <c r="CA272" s="90" t="s">
        <v>764</v>
      </c>
      <c r="CC272" s="90" t="s">
        <v>775</v>
      </c>
      <c r="CD272" s="90">
        <f>IF($Y$272="Inaccurate – Incorrect",1,0)</f>
        <v>0</v>
      </c>
      <c r="DA272" s="90" t="s">
        <v>767</v>
      </c>
      <c r="DB272" s="90" t="s">
        <v>768</v>
      </c>
    </row>
    <row r="273" spans="4:106" ht="25.25" customHeight="1" x14ac:dyDescent="0.2">
      <c r="D273" s="112" t="s">
        <v>801</v>
      </c>
      <c r="E273" s="189" t="s">
        <v>802</v>
      </c>
      <c r="F273" s="190"/>
      <c r="G273" s="190"/>
      <c r="H273" s="190"/>
      <c r="I273" s="190"/>
      <c r="J273" s="190"/>
      <c r="K273" s="190"/>
      <c r="L273" s="190"/>
      <c r="M273" s="190"/>
      <c r="N273" s="190"/>
      <c r="O273" s="190"/>
      <c r="P273" s="115"/>
      <c r="Q273" s="191" t="s">
        <v>12702</v>
      </c>
      <c r="R273" s="191"/>
      <c r="S273" s="192"/>
      <c r="T273" s="192"/>
      <c r="U273" s="192"/>
      <c r="V273" s="192"/>
      <c r="W273" s="192"/>
      <c r="X273" s="193"/>
      <c r="Y273" s="108"/>
      <c r="AW273" s="90" t="s">
        <v>38</v>
      </c>
      <c r="AX273" s="90">
        <f t="shared" si="14"/>
        <v>1</v>
      </c>
      <c r="AY273" s="90" t="s">
        <v>774</v>
      </c>
      <c r="AZ273" s="90" t="s">
        <v>800</v>
      </c>
      <c r="BA273" s="90">
        <f>IF(AND($BC$273=1,$BB$273=1),1,0)</f>
        <v>1</v>
      </c>
      <c r="BB273" s="90">
        <f t="shared" si="13"/>
        <v>1</v>
      </c>
      <c r="BC273" s="90">
        <v>1</v>
      </c>
      <c r="BD273" s="90">
        <v>1</v>
      </c>
      <c r="BE273" s="90">
        <v>1</v>
      </c>
      <c r="BL273" s="90">
        <v>274</v>
      </c>
      <c r="BX273" s="90">
        <v>1</v>
      </c>
      <c r="CA273" s="90" t="s">
        <v>764</v>
      </c>
      <c r="CC273" s="90" t="s">
        <v>775</v>
      </c>
      <c r="CD273" s="90">
        <f>IF($Y$273="Inaccurate – Incorrect",1,0)</f>
        <v>0</v>
      </c>
      <c r="DA273" s="90" t="s">
        <v>767</v>
      </c>
      <c r="DB273" s="90" t="s">
        <v>768</v>
      </c>
    </row>
    <row r="274" spans="4:106" ht="25.25" customHeight="1" x14ac:dyDescent="0.2">
      <c r="D274" s="112" t="s">
        <v>804</v>
      </c>
      <c r="E274" s="189" t="s">
        <v>643</v>
      </c>
      <c r="F274" s="190"/>
      <c r="G274" s="190"/>
      <c r="H274" s="190"/>
      <c r="I274" s="190"/>
      <c r="J274" s="190"/>
      <c r="K274" s="190"/>
      <c r="L274" s="190"/>
      <c r="M274" s="190"/>
      <c r="N274" s="190"/>
      <c r="O274" s="190"/>
      <c r="P274" s="115"/>
      <c r="Q274" s="191" t="s">
        <v>12699</v>
      </c>
      <c r="R274" s="191"/>
      <c r="S274" s="197"/>
      <c r="T274" s="197"/>
      <c r="U274" s="197"/>
      <c r="V274" s="197"/>
      <c r="W274" s="197"/>
      <c r="X274" s="198"/>
      <c r="Y274" s="108"/>
      <c r="AW274" s="90" t="s">
        <v>38</v>
      </c>
      <c r="AX274" s="90">
        <f t="shared" si="14"/>
        <v>1</v>
      </c>
      <c r="AZ274" s="90" t="s">
        <v>803</v>
      </c>
      <c r="BA274" s="90">
        <f>IF(AND($BB$274=1,$BC$274=1),1,0)</f>
        <v>0</v>
      </c>
      <c r="BB274" s="90">
        <f t="shared" si="13"/>
        <v>1</v>
      </c>
      <c r="BC274" s="90">
        <f>IF(OR(AND(OR($S$273&lt;&gt;"",$AB$273&lt;&gt;""),$AX$273=1)),1,0)</f>
        <v>0</v>
      </c>
      <c r="BD274" s="90">
        <f>IF(OR(AND(OR($AB$273&lt;&gt;""),$AX$273=1)),1,0)</f>
        <v>0</v>
      </c>
      <c r="BE274" s="90">
        <f>IF(OR(AND(OR($S$273&lt;&gt;""),$AX$273=1)),1,0)</f>
        <v>0</v>
      </c>
      <c r="CB274" s="90">
        <f>IF($S$274&lt;&gt;"",1,0)</f>
        <v>0</v>
      </c>
      <c r="CD274" s="90">
        <f>IF($Y$274="Inaccurate – Incorrect",1,0)</f>
        <v>0</v>
      </c>
      <c r="DA274" s="90" t="s">
        <v>767</v>
      </c>
      <c r="DB274" s="90" t="s">
        <v>768</v>
      </c>
    </row>
    <row r="275" spans="4:106" x14ac:dyDescent="0.2">
      <c r="D275" s="103"/>
      <c r="E275" s="117"/>
      <c r="F275" s="117"/>
      <c r="G275" s="117"/>
      <c r="H275" s="117"/>
      <c r="I275" s="117"/>
      <c r="J275" s="117"/>
      <c r="K275" s="117"/>
      <c r="L275" s="117"/>
      <c r="M275" s="117"/>
      <c r="N275" s="117"/>
      <c r="O275" s="117"/>
      <c r="P275" s="117"/>
      <c r="Q275" s="117"/>
      <c r="R275" s="117"/>
      <c r="S275" s="117"/>
      <c r="T275" s="117"/>
      <c r="U275" s="117"/>
      <c r="V275" s="117"/>
      <c r="W275" s="117"/>
      <c r="X275" s="117"/>
      <c r="Y275" s="105"/>
      <c r="AX275" s="90">
        <f t="shared" si="14"/>
        <v>0</v>
      </c>
      <c r="BA275" s="90">
        <f>IF(OR($S$22="Step 3",$S$22="Step 2",$S$22="Step 1"),1,0)</f>
        <v>1</v>
      </c>
    </row>
    <row r="276" spans="4:106" ht="21" x14ac:dyDescent="0.25">
      <c r="D276" s="103"/>
      <c r="E276" s="109" t="s">
        <v>808</v>
      </c>
      <c r="F276" s="110"/>
      <c r="G276" s="110"/>
      <c r="H276" s="110"/>
      <c r="I276" s="110"/>
      <c r="J276" s="110"/>
      <c r="K276" s="110"/>
      <c r="L276" s="110"/>
      <c r="M276" s="110"/>
      <c r="N276" s="110"/>
      <c r="O276" s="110"/>
      <c r="P276" s="110"/>
      <c r="Q276" s="110"/>
      <c r="R276" s="110"/>
      <c r="S276" s="110"/>
      <c r="T276" s="110"/>
      <c r="U276" s="110"/>
      <c r="V276" s="110"/>
      <c r="W276" s="110"/>
      <c r="X276" s="110"/>
      <c r="Y276" s="105"/>
      <c r="AX276" s="90">
        <f t="shared" si="14"/>
        <v>0</v>
      </c>
      <c r="BA276" s="90">
        <f>IF(OR($S$22="Step 3",$S$22="Step 2",$S$22="Step 1"),1,0)</f>
        <v>1</v>
      </c>
    </row>
    <row r="277" spans="4:106" ht="39.5" customHeight="1" x14ac:dyDescent="0.2">
      <c r="D277" s="112" t="s">
        <v>807</v>
      </c>
      <c r="E277" s="120"/>
      <c r="F277" s="118"/>
      <c r="G277" s="118"/>
      <c r="H277" s="118"/>
      <c r="I277" s="118"/>
      <c r="J277" s="118"/>
      <c r="K277" s="118"/>
      <c r="L277" s="118"/>
      <c r="M277" s="118"/>
      <c r="N277" s="118"/>
      <c r="O277" s="118"/>
      <c r="P277" s="118"/>
      <c r="Q277" s="219" t="s">
        <v>769</v>
      </c>
      <c r="R277" s="220"/>
      <c r="S277" s="220"/>
      <c r="T277" s="220"/>
      <c r="U277" s="220"/>
      <c r="V277" s="220"/>
      <c r="W277" s="220"/>
      <c r="X277" s="217"/>
      <c r="Y277" s="108"/>
      <c r="AX277" s="90">
        <f t="shared" si="14"/>
        <v>1</v>
      </c>
      <c r="AZ277" s="90" t="s">
        <v>806</v>
      </c>
      <c r="BA277" s="90">
        <f>IF(AND($BC$277=1,$BB$277=1),1,0)</f>
        <v>1</v>
      </c>
      <c r="BB277" s="90">
        <f t="shared" ref="BB277:BB286" si="15">IF(OR($S$22="Step 3",$S$22="Step 2",$S$22="Step 1"),1,0)</f>
        <v>1</v>
      </c>
      <c r="BC277" s="90">
        <v>1</v>
      </c>
      <c r="BD277" s="90">
        <v>1</v>
      </c>
      <c r="BE277" s="90">
        <v>1</v>
      </c>
    </row>
    <row r="278" spans="4:106" ht="25.25" customHeight="1" x14ac:dyDescent="0.2">
      <c r="D278" s="112" t="s">
        <v>810</v>
      </c>
      <c r="E278" s="189" t="s">
        <v>811</v>
      </c>
      <c r="F278" s="190"/>
      <c r="G278" s="190"/>
      <c r="H278" s="190"/>
      <c r="I278" s="190"/>
      <c r="J278" s="190"/>
      <c r="K278" s="190"/>
      <c r="L278" s="190"/>
      <c r="M278" s="190"/>
      <c r="N278" s="190"/>
      <c r="O278" s="190"/>
      <c r="P278" s="115"/>
      <c r="Q278" s="191" t="s">
        <v>12702</v>
      </c>
      <c r="R278" s="191"/>
      <c r="S278" s="192"/>
      <c r="T278" s="192"/>
      <c r="U278" s="192"/>
      <c r="V278" s="192"/>
      <c r="W278" s="192"/>
      <c r="X278" s="193"/>
      <c r="Y278" s="108"/>
      <c r="AW278" s="90" t="s">
        <v>38</v>
      </c>
      <c r="AX278" s="90">
        <f t="shared" si="14"/>
        <v>1</v>
      </c>
      <c r="AY278" s="90" t="s">
        <v>774</v>
      </c>
      <c r="AZ278" s="90" t="s">
        <v>809</v>
      </c>
      <c r="BA278" s="90">
        <f>IF(AND($BC$278=1,$BB$278=1),1,0)</f>
        <v>1</v>
      </c>
      <c r="BB278" s="90">
        <f t="shared" si="15"/>
        <v>1</v>
      </c>
      <c r="BC278" s="90">
        <v>1</v>
      </c>
      <c r="BD278" s="90">
        <v>1</v>
      </c>
      <c r="BE278" s="90">
        <v>1</v>
      </c>
      <c r="BL278" s="90" t="s">
        <v>12724</v>
      </c>
      <c r="BX278" s="90">
        <v>1</v>
      </c>
      <c r="CA278" s="90" t="s">
        <v>806</v>
      </c>
      <c r="CB278" s="90">
        <f>IF((+COUNTA($S$278)+COUNTA($S$279)+COUNTA($S$280)+COUNTA($S$281)+COUNTA($S$282)+COUNTA($S$283)+COUNTA($S$284)+COUNTA($S$285))&gt;0,1,0)</f>
        <v>0</v>
      </c>
      <c r="CC278" s="90" t="s">
        <v>775</v>
      </c>
      <c r="CD278" s="90">
        <f>IF($Y$278="Inaccurate – Incorrect",1,0)</f>
        <v>0</v>
      </c>
      <c r="DA278" s="90" t="s">
        <v>767</v>
      </c>
      <c r="DB278" s="90" t="s">
        <v>808</v>
      </c>
    </row>
    <row r="279" spans="4:106" ht="25.25" customHeight="1" x14ac:dyDescent="0.2">
      <c r="D279" s="112" t="s">
        <v>813</v>
      </c>
      <c r="E279" s="189" t="s">
        <v>814</v>
      </c>
      <c r="F279" s="190"/>
      <c r="G279" s="190"/>
      <c r="H279" s="190"/>
      <c r="I279" s="190"/>
      <c r="J279" s="190"/>
      <c r="K279" s="190"/>
      <c r="L279" s="190"/>
      <c r="M279" s="190"/>
      <c r="N279" s="190"/>
      <c r="O279" s="190"/>
      <c r="P279" s="115"/>
      <c r="Q279" s="191" t="s">
        <v>12702</v>
      </c>
      <c r="R279" s="191"/>
      <c r="S279" s="192"/>
      <c r="T279" s="192"/>
      <c r="U279" s="192"/>
      <c r="V279" s="192"/>
      <c r="W279" s="192"/>
      <c r="X279" s="193"/>
      <c r="Y279" s="108"/>
      <c r="AW279" s="90" t="s">
        <v>38</v>
      </c>
      <c r="AX279" s="90">
        <f t="shared" si="14"/>
        <v>1</v>
      </c>
      <c r="AY279" s="90" t="s">
        <v>774</v>
      </c>
      <c r="AZ279" s="90" t="s">
        <v>812</v>
      </c>
      <c r="BA279" s="90">
        <f>IF(AND($BC$279=1,$BB$279=1),1,0)</f>
        <v>1</v>
      </c>
      <c r="BB279" s="90">
        <f t="shared" si="15"/>
        <v>1</v>
      </c>
      <c r="BC279" s="90">
        <v>1</v>
      </c>
      <c r="BD279" s="90">
        <v>1</v>
      </c>
      <c r="BE279" s="90">
        <v>1</v>
      </c>
      <c r="BL279" s="90" t="s">
        <v>12725</v>
      </c>
      <c r="BX279" s="90">
        <v>1</v>
      </c>
      <c r="CA279" s="90" t="s">
        <v>806</v>
      </c>
      <c r="CC279" s="90" t="s">
        <v>775</v>
      </c>
      <c r="CD279" s="90">
        <f>IF($Y$279="Inaccurate – Incorrect",1,0)</f>
        <v>0</v>
      </c>
      <c r="DA279" s="90" t="s">
        <v>767</v>
      </c>
      <c r="DB279" s="90" t="s">
        <v>808</v>
      </c>
    </row>
    <row r="280" spans="4:106" ht="25.25" customHeight="1" x14ac:dyDescent="0.2">
      <c r="D280" s="112" t="s">
        <v>816</v>
      </c>
      <c r="E280" s="189" t="s">
        <v>817</v>
      </c>
      <c r="F280" s="190"/>
      <c r="G280" s="190"/>
      <c r="H280" s="190"/>
      <c r="I280" s="190"/>
      <c r="J280" s="190"/>
      <c r="K280" s="190"/>
      <c r="L280" s="190"/>
      <c r="M280" s="190"/>
      <c r="N280" s="190"/>
      <c r="O280" s="190"/>
      <c r="P280" s="115"/>
      <c r="Q280" s="191" t="s">
        <v>12702</v>
      </c>
      <c r="R280" s="191"/>
      <c r="S280" s="192"/>
      <c r="T280" s="192"/>
      <c r="U280" s="192"/>
      <c r="V280" s="192"/>
      <c r="W280" s="192"/>
      <c r="X280" s="193"/>
      <c r="Y280" s="108"/>
      <c r="AW280" s="90" t="s">
        <v>38</v>
      </c>
      <c r="AX280" s="90">
        <f t="shared" si="14"/>
        <v>1</v>
      </c>
      <c r="AY280" s="90" t="s">
        <v>774</v>
      </c>
      <c r="AZ280" s="90" t="s">
        <v>815</v>
      </c>
      <c r="BA280" s="90">
        <f>IF(AND($BC$280=1,$BB$280=1),1,0)</f>
        <v>1</v>
      </c>
      <c r="BB280" s="90">
        <f t="shared" si="15"/>
        <v>1</v>
      </c>
      <c r="BC280" s="90">
        <v>1</v>
      </c>
      <c r="BD280" s="90">
        <v>1</v>
      </c>
      <c r="BE280" s="90">
        <v>1</v>
      </c>
      <c r="BL280" s="90" t="s">
        <v>12726</v>
      </c>
      <c r="BX280" s="90">
        <v>1</v>
      </c>
      <c r="CA280" s="90" t="s">
        <v>806</v>
      </c>
      <c r="CC280" s="90" t="s">
        <v>775</v>
      </c>
      <c r="CD280" s="90">
        <f>IF($Y$280="Inaccurate – Incorrect",1,0)</f>
        <v>0</v>
      </c>
      <c r="DA280" s="90" t="s">
        <v>767</v>
      </c>
      <c r="DB280" s="90" t="s">
        <v>808</v>
      </c>
    </row>
    <row r="281" spans="4:106" ht="25.25" customHeight="1" x14ac:dyDescent="0.2">
      <c r="D281" s="112" t="s">
        <v>819</v>
      </c>
      <c r="E281" s="189" t="s">
        <v>820</v>
      </c>
      <c r="F281" s="190"/>
      <c r="G281" s="190"/>
      <c r="H281" s="190"/>
      <c r="I281" s="190"/>
      <c r="J281" s="190"/>
      <c r="K281" s="190"/>
      <c r="L281" s="190"/>
      <c r="M281" s="190"/>
      <c r="N281" s="190"/>
      <c r="O281" s="190"/>
      <c r="P281" s="115"/>
      <c r="Q281" s="191" t="s">
        <v>12702</v>
      </c>
      <c r="R281" s="191"/>
      <c r="S281" s="192"/>
      <c r="T281" s="192"/>
      <c r="U281" s="192"/>
      <c r="V281" s="192"/>
      <c r="W281" s="192"/>
      <c r="X281" s="193"/>
      <c r="Y281" s="108"/>
      <c r="AW281" s="90" t="s">
        <v>38</v>
      </c>
      <c r="AX281" s="90">
        <f t="shared" si="14"/>
        <v>1</v>
      </c>
      <c r="AY281" s="90" t="s">
        <v>774</v>
      </c>
      <c r="AZ281" s="90" t="s">
        <v>818</v>
      </c>
      <c r="BA281" s="90">
        <f>IF(AND($BC$281=1,$BB$281=1),1,0)</f>
        <v>1</v>
      </c>
      <c r="BB281" s="90">
        <f t="shared" si="15"/>
        <v>1</v>
      </c>
      <c r="BC281" s="90">
        <v>1</v>
      </c>
      <c r="BD281" s="90">
        <v>1</v>
      </c>
      <c r="BE281" s="90">
        <v>1</v>
      </c>
      <c r="BL281" s="90" t="s">
        <v>12727</v>
      </c>
      <c r="BX281" s="90">
        <v>1</v>
      </c>
      <c r="CA281" s="90" t="s">
        <v>806</v>
      </c>
      <c r="CC281" s="90" t="s">
        <v>775</v>
      </c>
      <c r="CD281" s="90">
        <f>IF($Y$281="Inaccurate – Incorrect",1,0)</f>
        <v>0</v>
      </c>
      <c r="DA281" s="90" t="s">
        <v>767</v>
      </c>
      <c r="DB281" s="90" t="s">
        <v>808</v>
      </c>
    </row>
    <row r="282" spans="4:106" ht="25.25" customHeight="1" x14ac:dyDescent="0.2">
      <c r="D282" s="112" t="s">
        <v>822</v>
      </c>
      <c r="E282" s="189" t="s">
        <v>823</v>
      </c>
      <c r="F282" s="190"/>
      <c r="G282" s="190"/>
      <c r="H282" s="190"/>
      <c r="I282" s="190"/>
      <c r="J282" s="190"/>
      <c r="K282" s="190"/>
      <c r="L282" s="190"/>
      <c r="M282" s="190"/>
      <c r="N282" s="190"/>
      <c r="O282" s="190"/>
      <c r="P282" s="115"/>
      <c r="Q282" s="191" t="s">
        <v>12702</v>
      </c>
      <c r="R282" s="191"/>
      <c r="S282" s="192"/>
      <c r="T282" s="192"/>
      <c r="U282" s="192"/>
      <c r="V282" s="192"/>
      <c r="W282" s="192"/>
      <c r="X282" s="193"/>
      <c r="Y282" s="108"/>
      <c r="AW282" s="90" t="s">
        <v>38</v>
      </c>
      <c r="AX282" s="90">
        <f t="shared" si="14"/>
        <v>1</v>
      </c>
      <c r="AY282" s="90" t="s">
        <v>774</v>
      </c>
      <c r="AZ282" s="90" t="s">
        <v>821</v>
      </c>
      <c r="BA282" s="90">
        <f>IF(AND($BC$282=1,$BB$282=1),1,0)</f>
        <v>1</v>
      </c>
      <c r="BB282" s="90">
        <f t="shared" si="15"/>
        <v>1</v>
      </c>
      <c r="BC282" s="90">
        <v>1</v>
      </c>
      <c r="BD282" s="90">
        <v>1</v>
      </c>
      <c r="BE282" s="90">
        <v>1</v>
      </c>
      <c r="BL282" s="90" t="s">
        <v>12728</v>
      </c>
      <c r="BX282" s="90">
        <v>1</v>
      </c>
      <c r="CA282" s="90" t="s">
        <v>806</v>
      </c>
      <c r="CC282" s="90" t="s">
        <v>775</v>
      </c>
      <c r="CD282" s="90">
        <f>IF($Y$282="Inaccurate – Incorrect",1,0)</f>
        <v>0</v>
      </c>
      <c r="DA282" s="90" t="s">
        <v>767</v>
      </c>
      <c r="DB282" s="90" t="s">
        <v>808</v>
      </c>
    </row>
    <row r="283" spans="4:106" ht="25.25" customHeight="1" x14ac:dyDescent="0.2">
      <c r="D283" s="112" t="s">
        <v>825</v>
      </c>
      <c r="E283" s="189" t="s">
        <v>826</v>
      </c>
      <c r="F283" s="190"/>
      <c r="G283" s="190"/>
      <c r="H283" s="190"/>
      <c r="I283" s="190"/>
      <c r="J283" s="190"/>
      <c r="K283" s="190"/>
      <c r="L283" s="190"/>
      <c r="M283" s="190"/>
      <c r="N283" s="190"/>
      <c r="O283" s="190"/>
      <c r="P283" s="115"/>
      <c r="Q283" s="191" t="s">
        <v>12702</v>
      </c>
      <c r="R283" s="191"/>
      <c r="S283" s="192"/>
      <c r="T283" s="192"/>
      <c r="U283" s="192"/>
      <c r="V283" s="192"/>
      <c r="W283" s="192"/>
      <c r="X283" s="193"/>
      <c r="Y283" s="108"/>
      <c r="AW283" s="90" t="s">
        <v>38</v>
      </c>
      <c r="AX283" s="90">
        <f t="shared" si="14"/>
        <v>1</v>
      </c>
      <c r="AY283" s="90" t="s">
        <v>774</v>
      </c>
      <c r="AZ283" s="90" t="s">
        <v>824</v>
      </c>
      <c r="BA283" s="90">
        <f>IF(AND($BC$283=1,$BB$283=1),1,0)</f>
        <v>1</v>
      </c>
      <c r="BB283" s="90">
        <f t="shared" si="15"/>
        <v>1</v>
      </c>
      <c r="BC283" s="90">
        <v>1</v>
      </c>
      <c r="BD283" s="90">
        <v>1</v>
      </c>
      <c r="BE283" s="90">
        <v>1</v>
      </c>
      <c r="BL283" s="90" t="s">
        <v>12729</v>
      </c>
      <c r="BX283" s="90">
        <v>1</v>
      </c>
      <c r="CA283" s="90" t="s">
        <v>806</v>
      </c>
      <c r="CC283" s="90" t="s">
        <v>775</v>
      </c>
      <c r="CD283" s="90">
        <f>IF($Y$283="Inaccurate – Incorrect",1,0)</f>
        <v>0</v>
      </c>
      <c r="DA283" s="90" t="s">
        <v>767</v>
      </c>
      <c r="DB283" s="90" t="s">
        <v>808</v>
      </c>
    </row>
    <row r="284" spans="4:106" ht="25.25" customHeight="1" x14ac:dyDescent="0.2">
      <c r="D284" s="112" t="s">
        <v>828</v>
      </c>
      <c r="E284" s="189" t="s">
        <v>829</v>
      </c>
      <c r="F284" s="190"/>
      <c r="G284" s="190"/>
      <c r="H284" s="190"/>
      <c r="I284" s="190"/>
      <c r="J284" s="190"/>
      <c r="K284" s="190"/>
      <c r="L284" s="190"/>
      <c r="M284" s="190"/>
      <c r="N284" s="190"/>
      <c r="O284" s="190"/>
      <c r="P284" s="115"/>
      <c r="Q284" s="191" t="s">
        <v>12702</v>
      </c>
      <c r="R284" s="191"/>
      <c r="S284" s="192"/>
      <c r="T284" s="192"/>
      <c r="U284" s="192"/>
      <c r="V284" s="192"/>
      <c r="W284" s="192"/>
      <c r="X284" s="193"/>
      <c r="Y284" s="108"/>
      <c r="AW284" s="90" t="s">
        <v>38</v>
      </c>
      <c r="AX284" s="90">
        <f t="shared" si="14"/>
        <v>1</v>
      </c>
      <c r="AY284" s="90" t="s">
        <v>774</v>
      </c>
      <c r="AZ284" s="90" t="s">
        <v>827</v>
      </c>
      <c r="BA284" s="90">
        <f>IF(AND($BC$284=1,$BB$284=1),1,0)</f>
        <v>1</v>
      </c>
      <c r="BB284" s="90">
        <f t="shared" si="15"/>
        <v>1</v>
      </c>
      <c r="BC284" s="90">
        <v>1</v>
      </c>
      <c r="BD284" s="90">
        <v>1</v>
      </c>
      <c r="BE284" s="90">
        <v>1</v>
      </c>
      <c r="BL284" s="90" t="s">
        <v>12730</v>
      </c>
      <c r="BX284" s="90">
        <v>1</v>
      </c>
      <c r="CA284" s="90" t="s">
        <v>806</v>
      </c>
      <c r="CC284" s="90" t="s">
        <v>775</v>
      </c>
      <c r="CD284" s="90">
        <f>IF($Y$284="Inaccurate – Incorrect",1,0)</f>
        <v>0</v>
      </c>
      <c r="DA284" s="90" t="s">
        <v>767</v>
      </c>
      <c r="DB284" s="90" t="s">
        <v>808</v>
      </c>
    </row>
    <row r="285" spans="4:106" ht="25.25" customHeight="1" x14ac:dyDescent="0.2">
      <c r="D285" s="112" t="s">
        <v>831</v>
      </c>
      <c r="E285" s="189" t="s">
        <v>802</v>
      </c>
      <c r="F285" s="190"/>
      <c r="G285" s="190"/>
      <c r="H285" s="190"/>
      <c r="I285" s="190"/>
      <c r="J285" s="190"/>
      <c r="K285" s="190"/>
      <c r="L285" s="190"/>
      <c r="M285" s="190"/>
      <c r="N285" s="190"/>
      <c r="O285" s="190"/>
      <c r="P285" s="115"/>
      <c r="Q285" s="191" t="s">
        <v>12702</v>
      </c>
      <c r="R285" s="191"/>
      <c r="S285" s="192"/>
      <c r="T285" s="192"/>
      <c r="U285" s="192"/>
      <c r="V285" s="192"/>
      <c r="W285" s="192"/>
      <c r="X285" s="193"/>
      <c r="Y285" s="108"/>
      <c r="AW285" s="90" t="s">
        <v>38</v>
      </c>
      <c r="AX285" s="90">
        <f t="shared" si="14"/>
        <v>1</v>
      </c>
      <c r="AY285" s="90" t="s">
        <v>774</v>
      </c>
      <c r="AZ285" s="90" t="s">
        <v>830</v>
      </c>
      <c r="BA285" s="90">
        <f>IF(AND($BC$285=1,$BB$285=1),1,0)</f>
        <v>1</v>
      </c>
      <c r="BB285" s="90">
        <f t="shared" si="15"/>
        <v>1</v>
      </c>
      <c r="BC285" s="90">
        <v>1</v>
      </c>
      <c r="BD285" s="90">
        <v>1</v>
      </c>
      <c r="BE285" s="90">
        <v>1</v>
      </c>
      <c r="BL285" s="90">
        <v>286</v>
      </c>
      <c r="BX285" s="90">
        <v>1</v>
      </c>
      <c r="CA285" s="90" t="s">
        <v>806</v>
      </c>
      <c r="CC285" s="90" t="s">
        <v>775</v>
      </c>
      <c r="CD285" s="90">
        <f>IF($Y$285="Inaccurate – Incorrect",1,0)</f>
        <v>0</v>
      </c>
      <c r="DA285" s="90" t="s">
        <v>767</v>
      </c>
      <c r="DB285" s="90" t="s">
        <v>808</v>
      </c>
    </row>
    <row r="286" spans="4:106" ht="25.25" customHeight="1" x14ac:dyDescent="0.2">
      <c r="D286" s="112" t="s">
        <v>833</v>
      </c>
      <c r="E286" s="189" t="s">
        <v>643</v>
      </c>
      <c r="F286" s="190"/>
      <c r="G286" s="190"/>
      <c r="H286" s="190"/>
      <c r="I286" s="190"/>
      <c r="J286" s="190"/>
      <c r="K286" s="190"/>
      <c r="L286" s="190"/>
      <c r="M286" s="190"/>
      <c r="N286" s="190"/>
      <c r="O286" s="190"/>
      <c r="P286" s="115"/>
      <c r="Q286" s="191" t="s">
        <v>12699</v>
      </c>
      <c r="R286" s="191"/>
      <c r="S286" s="197"/>
      <c r="T286" s="197"/>
      <c r="U286" s="197"/>
      <c r="V286" s="197"/>
      <c r="W286" s="197"/>
      <c r="X286" s="198"/>
      <c r="Y286" s="108"/>
      <c r="AW286" s="90" t="s">
        <v>38</v>
      </c>
      <c r="AX286" s="90">
        <f t="shared" si="14"/>
        <v>1</v>
      </c>
      <c r="AZ286" s="90" t="s">
        <v>832</v>
      </c>
      <c r="BA286" s="90">
        <f>IF(AND($BB$286=1,$BC$286=1),1,0)</f>
        <v>0</v>
      </c>
      <c r="BB286" s="90">
        <f t="shared" si="15"/>
        <v>1</v>
      </c>
      <c r="BC286" s="90">
        <f>IF(OR(AND(OR($S$285&lt;&gt;"",$AB$285&lt;&gt;""),$AX$285=1)),1,0)</f>
        <v>0</v>
      </c>
      <c r="BD286" s="90">
        <f>IF(OR(AND(OR($AB$285&lt;&gt;""),$AX$285=1)),1,0)</f>
        <v>0</v>
      </c>
      <c r="BE286" s="90">
        <f>IF(OR(AND(OR($S$285&lt;&gt;""),$AX$285=1)),1,0)</f>
        <v>0</v>
      </c>
      <c r="CB286" s="90">
        <f>IF($S$286&lt;&gt;"",1,0)</f>
        <v>0</v>
      </c>
      <c r="CD286" s="90">
        <f>IF($Y$286="Inaccurate – Incorrect",1,0)</f>
        <v>0</v>
      </c>
      <c r="DA286" s="90" t="s">
        <v>767</v>
      </c>
      <c r="DB286" s="90" t="s">
        <v>808</v>
      </c>
    </row>
    <row r="287" spans="4:106" x14ac:dyDescent="0.2">
      <c r="D287" s="103"/>
      <c r="E287" s="117"/>
      <c r="F287" s="117"/>
      <c r="G287" s="117"/>
      <c r="H287" s="117"/>
      <c r="I287" s="117"/>
      <c r="J287" s="117"/>
      <c r="K287" s="117"/>
      <c r="L287" s="117"/>
      <c r="M287" s="117"/>
      <c r="N287" s="117"/>
      <c r="O287" s="117"/>
      <c r="P287" s="117"/>
      <c r="Q287" s="117"/>
      <c r="R287" s="117"/>
      <c r="S287" s="117"/>
      <c r="T287" s="117"/>
      <c r="U287" s="117"/>
      <c r="V287" s="117"/>
      <c r="W287" s="117"/>
      <c r="X287" s="117"/>
      <c r="Y287" s="105"/>
      <c r="AX287" s="90">
        <f t="shared" si="14"/>
        <v>0</v>
      </c>
      <c r="BA287" s="90">
        <f>IF(OR($S$22="Step 3",$S$22="Step 2",$S$22="Step 1"),1,0)</f>
        <v>1</v>
      </c>
    </row>
    <row r="288" spans="4:106" ht="21" x14ac:dyDescent="0.25">
      <c r="D288" s="103"/>
      <c r="E288" s="109" t="s">
        <v>837</v>
      </c>
      <c r="F288" s="110"/>
      <c r="G288" s="110"/>
      <c r="H288" s="110"/>
      <c r="I288" s="110"/>
      <c r="J288" s="110"/>
      <c r="K288" s="110"/>
      <c r="L288" s="110"/>
      <c r="M288" s="110"/>
      <c r="N288" s="110"/>
      <c r="O288" s="110"/>
      <c r="P288" s="110"/>
      <c r="Q288" s="110"/>
      <c r="R288" s="110"/>
      <c r="S288" s="110"/>
      <c r="T288" s="110"/>
      <c r="U288" s="110"/>
      <c r="V288" s="110"/>
      <c r="W288" s="110"/>
      <c r="X288" s="110"/>
      <c r="Y288" s="105"/>
      <c r="AX288" s="90">
        <f t="shared" si="14"/>
        <v>0</v>
      </c>
      <c r="BA288" s="90">
        <f>IF(OR($S$22="Step 3",$S$22="Step 2",$S$22="Step 1"),1,0)</f>
        <v>1</v>
      </c>
    </row>
    <row r="289" spans="4:106" ht="25.25" customHeight="1" x14ac:dyDescent="0.2">
      <c r="D289" s="112" t="s">
        <v>836</v>
      </c>
      <c r="E289" s="194" t="s">
        <v>838</v>
      </c>
      <c r="F289" s="195"/>
      <c r="G289" s="195"/>
      <c r="H289" s="195"/>
      <c r="I289" s="195"/>
      <c r="J289" s="195"/>
      <c r="K289" s="195"/>
      <c r="L289" s="195"/>
      <c r="M289" s="195"/>
      <c r="N289" s="195"/>
      <c r="O289" s="195"/>
      <c r="P289" s="111"/>
      <c r="Q289" s="196" t="s">
        <v>12698</v>
      </c>
      <c r="R289" s="196"/>
      <c r="S289" s="192"/>
      <c r="T289" s="192"/>
      <c r="U289" s="192"/>
      <c r="V289" s="192"/>
      <c r="W289" s="192"/>
      <c r="X289" s="193"/>
      <c r="Y289" s="108"/>
      <c r="AW289" s="90" t="s">
        <v>38</v>
      </c>
      <c r="AX289" s="90">
        <f t="shared" si="14"/>
        <v>1</v>
      </c>
      <c r="AY289" s="90" t="s">
        <v>236</v>
      </c>
      <c r="AZ289" s="90" t="s">
        <v>835</v>
      </c>
      <c r="BA289" s="90">
        <f>IF(AND($BC$289=1,$BB$289=1),1,0)</f>
        <v>1</v>
      </c>
      <c r="BB289" s="90">
        <f t="shared" ref="BB289:BB320" si="16">IF(OR($S$22="Step 3",$S$22="Step 2",$S$22="Step 1"),1,0)</f>
        <v>1</v>
      </c>
      <c r="BC289" s="90">
        <v>1</v>
      </c>
      <c r="BD289" s="90">
        <v>1</v>
      </c>
      <c r="BE289" s="90">
        <v>1</v>
      </c>
      <c r="CB289" s="90">
        <f>IF($S$289&lt;&gt;"",1,0)</f>
        <v>0</v>
      </c>
      <c r="CD289" s="90">
        <f>IF($Y$289="Inaccurate – Incorrect",1,0)</f>
        <v>0</v>
      </c>
      <c r="DA289" s="90" t="s">
        <v>767</v>
      </c>
      <c r="DB289" s="90" t="s">
        <v>837</v>
      </c>
    </row>
    <row r="290" spans="4:106" ht="39.5" customHeight="1" x14ac:dyDescent="0.2">
      <c r="D290" s="108"/>
      <c r="E290" s="221" t="s">
        <v>840</v>
      </c>
      <c r="F290" s="222"/>
      <c r="G290" s="222"/>
      <c r="H290" s="222"/>
      <c r="I290" s="222"/>
      <c r="J290" s="222"/>
      <c r="K290" s="222"/>
      <c r="L290" s="222"/>
      <c r="M290" s="222"/>
      <c r="N290" s="222"/>
      <c r="O290" s="222"/>
      <c r="P290" s="222"/>
      <c r="Q290" s="222"/>
      <c r="R290" s="222"/>
      <c r="S290" s="222"/>
      <c r="T290" s="222"/>
      <c r="U290" s="222"/>
      <c r="V290" s="222"/>
      <c r="W290" s="222"/>
      <c r="X290" s="223"/>
      <c r="Y290" s="108"/>
      <c r="AX290" s="90">
        <f t="shared" si="14"/>
        <v>0</v>
      </c>
      <c r="AZ290" s="90" t="s">
        <v>839</v>
      </c>
      <c r="BA290" s="90">
        <f>IF(AND($BC$290=1,$BB$290=1),1,0)</f>
        <v>1</v>
      </c>
      <c r="BB290" s="90">
        <f t="shared" si="16"/>
        <v>1</v>
      </c>
      <c r="BC290" s="90">
        <v>1</v>
      </c>
      <c r="BD290" s="90">
        <v>1</v>
      </c>
      <c r="BE290" s="90">
        <v>1</v>
      </c>
    </row>
    <row r="291" spans="4:106" ht="39.5" customHeight="1" x14ac:dyDescent="0.2">
      <c r="D291" s="112" t="s">
        <v>842</v>
      </c>
      <c r="E291" s="119"/>
      <c r="F291" s="118"/>
      <c r="G291" s="118"/>
      <c r="H291" s="118"/>
      <c r="I291" s="118"/>
      <c r="J291" s="118"/>
      <c r="K291" s="118"/>
      <c r="L291" s="118"/>
      <c r="M291" s="118"/>
      <c r="N291" s="118"/>
      <c r="O291" s="118"/>
      <c r="P291" s="118"/>
      <c r="Q291" s="215" t="s">
        <v>769</v>
      </c>
      <c r="R291" s="216"/>
      <c r="S291" s="216"/>
      <c r="T291" s="216"/>
      <c r="U291" s="216"/>
      <c r="V291" s="216"/>
      <c r="W291" s="216"/>
      <c r="X291" s="218"/>
      <c r="Y291" s="108"/>
      <c r="AX291" s="90">
        <f t="shared" si="14"/>
        <v>1</v>
      </c>
      <c r="AZ291" s="90" t="s">
        <v>841</v>
      </c>
      <c r="BA291" s="90">
        <f>IF(AND($BC$291=1,$BB$291=1),1,0)</f>
        <v>1</v>
      </c>
      <c r="BB291" s="90">
        <f t="shared" si="16"/>
        <v>1</v>
      </c>
      <c r="BC291" s="90">
        <v>1</v>
      </c>
      <c r="BD291" s="90">
        <v>1</v>
      </c>
      <c r="BE291" s="90">
        <v>1</v>
      </c>
    </row>
    <row r="292" spans="4:106" ht="39.5" customHeight="1" x14ac:dyDescent="0.2">
      <c r="D292" s="112" t="s">
        <v>844</v>
      </c>
      <c r="E292" s="119"/>
      <c r="F292" s="118"/>
      <c r="G292" s="118"/>
      <c r="H292" s="118"/>
      <c r="I292" s="118"/>
      <c r="J292" s="118"/>
      <c r="K292" s="118"/>
      <c r="L292" s="118"/>
      <c r="M292" s="118"/>
      <c r="N292" s="118"/>
      <c r="O292" s="118"/>
      <c r="P292" s="118"/>
      <c r="Q292" s="215" t="s">
        <v>811</v>
      </c>
      <c r="R292" s="216"/>
      <c r="S292" s="216"/>
      <c r="T292" s="216"/>
      <c r="U292" s="216"/>
      <c r="V292" s="216"/>
      <c r="W292" s="216"/>
      <c r="X292" s="218"/>
      <c r="Y292" s="108"/>
      <c r="AX292" s="90">
        <f t="shared" si="14"/>
        <v>1</v>
      </c>
      <c r="AZ292" s="90" t="s">
        <v>843</v>
      </c>
      <c r="BA292" s="90">
        <f>IF(AND($BB$292=1,$BC$292=1),1,0)</f>
        <v>0</v>
      </c>
      <c r="BB292" s="90">
        <f t="shared" si="16"/>
        <v>1</v>
      </c>
      <c r="BC292" s="90">
        <f t="shared" ref="BC292:BC310" si="17">IF(OR(AND(OR($S$278&lt;&gt;"",$AB$278&lt;&gt;""),$AX$278=1)),1,0)</f>
        <v>0</v>
      </c>
      <c r="BD292" s="90">
        <f t="shared" ref="BD292:BD310" si="18">IF(OR(AND(OR($AB$278&lt;&gt;""),$AX$278=1)),1,0)</f>
        <v>0</v>
      </c>
      <c r="BE292" s="90">
        <f t="shared" ref="BE292:BE310" si="19">IF(OR(AND(OR($S$278&lt;&gt;""),$AX$278=1)),1,0)</f>
        <v>0</v>
      </c>
    </row>
    <row r="293" spans="4:106" ht="25.25" customHeight="1" x14ac:dyDescent="0.2">
      <c r="D293" s="112" t="s">
        <v>847</v>
      </c>
      <c r="E293" s="189" t="s">
        <v>848</v>
      </c>
      <c r="F293" s="190"/>
      <c r="G293" s="190"/>
      <c r="H293" s="190"/>
      <c r="I293" s="190"/>
      <c r="J293" s="190"/>
      <c r="K293" s="190"/>
      <c r="L293" s="190"/>
      <c r="M293" s="190"/>
      <c r="N293" s="190"/>
      <c r="O293" s="190"/>
      <c r="P293" s="115"/>
      <c r="Q293" s="191" t="s">
        <v>12702</v>
      </c>
      <c r="R293" s="191"/>
      <c r="S293" s="192"/>
      <c r="T293" s="192"/>
      <c r="U293" s="192"/>
      <c r="V293" s="192"/>
      <c r="W293" s="192"/>
      <c r="X293" s="193"/>
      <c r="Y293" s="108"/>
      <c r="AW293" s="90" t="s">
        <v>38</v>
      </c>
      <c r="AX293" s="90">
        <f t="shared" si="14"/>
        <v>1</v>
      </c>
      <c r="AY293" s="90" t="s">
        <v>774</v>
      </c>
      <c r="AZ293" s="90" t="s">
        <v>846</v>
      </c>
      <c r="BA293" s="90">
        <f>IF(AND($BB$293=1,$BC$293=1),1,0)</f>
        <v>0</v>
      </c>
      <c r="BB293" s="90">
        <f t="shared" si="16"/>
        <v>1</v>
      </c>
      <c r="BC293" s="90">
        <f t="shared" si="17"/>
        <v>0</v>
      </c>
      <c r="BD293" s="90">
        <f t="shared" si="18"/>
        <v>0</v>
      </c>
      <c r="BE293" s="90">
        <f t="shared" si="19"/>
        <v>0</v>
      </c>
      <c r="BX293" s="90">
        <v>1</v>
      </c>
      <c r="CA293" s="90" t="s">
        <v>843</v>
      </c>
      <c r="CB293" s="90">
        <f>IF((+COUNTA($S$293)+COUNTA($S$294)+COUNTA($S$295)+COUNTA($S$296)+COUNTA($S$297)+COUNTA($S$298)+COUNTA($S$299)+COUNTA($S$300)+COUNTA($S$301)+COUNTA($S$302)+COUNTA($S$303)+COUNTA($S$304)+COUNTA($S$305)+COUNTA($S$306)+COUNTA($S$307)+COUNTA($S$308)+COUNTA($S$309)+COUNTA($S$310))&gt;0,1,0)</f>
        <v>0</v>
      </c>
      <c r="CC293" s="90" t="s">
        <v>775</v>
      </c>
      <c r="CD293" s="90">
        <f>IF($Y$293="Inaccurate – Incorrect",1,0)</f>
        <v>0</v>
      </c>
      <c r="DA293" s="90" t="s">
        <v>767</v>
      </c>
      <c r="DB293" s="90" t="s">
        <v>837</v>
      </c>
    </row>
    <row r="294" spans="4:106" ht="25.25" customHeight="1" x14ac:dyDescent="0.2">
      <c r="D294" s="112" t="s">
        <v>850</v>
      </c>
      <c r="E294" s="189" t="s">
        <v>851</v>
      </c>
      <c r="F294" s="190"/>
      <c r="G294" s="190"/>
      <c r="H294" s="190"/>
      <c r="I294" s="190"/>
      <c r="J294" s="190"/>
      <c r="K294" s="190"/>
      <c r="L294" s="190"/>
      <c r="M294" s="190"/>
      <c r="N294" s="190"/>
      <c r="O294" s="190"/>
      <c r="P294" s="115"/>
      <c r="Q294" s="191" t="s">
        <v>12702</v>
      </c>
      <c r="R294" s="191"/>
      <c r="S294" s="192"/>
      <c r="T294" s="192"/>
      <c r="U294" s="192"/>
      <c r="V294" s="192"/>
      <c r="W294" s="192"/>
      <c r="X294" s="193"/>
      <c r="Y294" s="108"/>
      <c r="AW294" s="90" t="s">
        <v>38</v>
      </c>
      <c r="AX294" s="90">
        <f t="shared" si="14"/>
        <v>1</v>
      </c>
      <c r="AY294" s="90" t="s">
        <v>774</v>
      </c>
      <c r="AZ294" s="90" t="s">
        <v>849</v>
      </c>
      <c r="BA294" s="90">
        <f>IF(AND($BB$294=1,$BC$294=1),1,0)</f>
        <v>0</v>
      </c>
      <c r="BB294" s="90">
        <f t="shared" si="16"/>
        <v>1</v>
      </c>
      <c r="BC294" s="90">
        <f t="shared" si="17"/>
        <v>0</v>
      </c>
      <c r="BD294" s="90">
        <f t="shared" si="18"/>
        <v>0</v>
      </c>
      <c r="BE294" s="90">
        <f t="shared" si="19"/>
        <v>0</v>
      </c>
      <c r="BX294" s="90">
        <v>1</v>
      </c>
      <c r="CA294" s="90" t="s">
        <v>843</v>
      </c>
      <c r="CC294" s="90" t="s">
        <v>775</v>
      </c>
      <c r="CD294" s="90">
        <f>IF($Y$294="Inaccurate – Incorrect",1,0)</f>
        <v>0</v>
      </c>
      <c r="DA294" s="90" t="s">
        <v>767</v>
      </c>
      <c r="DB294" s="90" t="s">
        <v>837</v>
      </c>
    </row>
    <row r="295" spans="4:106" ht="25.25" customHeight="1" x14ac:dyDescent="0.2">
      <c r="D295" s="112" t="s">
        <v>853</v>
      </c>
      <c r="E295" s="189" t="s">
        <v>854</v>
      </c>
      <c r="F295" s="190"/>
      <c r="G295" s="190"/>
      <c r="H295" s="190"/>
      <c r="I295" s="190"/>
      <c r="J295" s="190"/>
      <c r="K295" s="190"/>
      <c r="L295" s="190"/>
      <c r="M295" s="190"/>
      <c r="N295" s="190"/>
      <c r="O295" s="190"/>
      <c r="P295" s="115"/>
      <c r="Q295" s="191" t="s">
        <v>12702</v>
      </c>
      <c r="R295" s="191"/>
      <c r="S295" s="192"/>
      <c r="T295" s="192"/>
      <c r="U295" s="192"/>
      <c r="V295" s="192"/>
      <c r="W295" s="192"/>
      <c r="X295" s="193"/>
      <c r="Y295" s="108"/>
      <c r="AW295" s="90" t="s">
        <v>38</v>
      </c>
      <c r="AX295" s="90">
        <f t="shared" si="14"/>
        <v>1</v>
      </c>
      <c r="AY295" s="90" t="s">
        <v>774</v>
      </c>
      <c r="AZ295" s="90" t="s">
        <v>852</v>
      </c>
      <c r="BA295" s="90">
        <f>IF(AND($BB$295=1,$BC$295=1),1,0)</f>
        <v>0</v>
      </c>
      <c r="BB295" s="90">
        <f t="shared" si="16"/>
        <v>1</v>
      </c>
      <c r="BC295" s="90">
        <f t="shared" si="17"/>
        <v>0</v>
      </c>
      <c r="BD295" s="90">
        <f t="shared" si="18"/>
        <v>0</v>
      </c>
      <c r="BE295" s="90">
        <f t="shared" si="19"/>
        <v>0</v>
      </c>
      <c r="BX295" s="90">
        <v>1</v>
      </c>
      <c r="CA295" s="90" t="s">
        <v>843</v>
      </c>
      <c r="CC295" s="90" t="s">
        <v>775</v>
      </c>
      <c r="CD295" s="90">
        <f>IF($Y$295="Inaccurate – Incorrect",1,0)</f>
        <v>0</v>
      </c>
      <c r="DA295" s="90" t="s">
        <v>767</v>
      </c>
      <c r="DB295" s="90" t="s">
        <v>837</v>
      </c>
    </row>
    <row r="296" spans="4:106" ht="25.25" customHeight="1" x14ac:dyDescent="0.2">
      <c r="D296" s="112" t="s">
        <v>856</v>
      </c>
      <c r="E296" s="189" t="s">
        <v>857</v>
      </c>
      <c r="F296" s="190"/>
      <c r="G296" s="190"/>
      <c r="H296" s="190"/>
      <c r="I296" s="190"/>
      <c r="J296" s="190"/>
      <c r="K296" s="190"/>
      <c r="L296" s="190"/>
      <c r="M296" s="190"/>
      <c r="N296" s="190"/>
      <c r="O296" s="190"/>
      <c r="P296" s="115"/>
      <c r="Q296" s="191" t="s">
        <v>12702</v>
      </c>
      <c r="R296" s="191"/>
      <c r="S296" s="192"/>
      <c r="T296" s="192"/>
      <c r="U296" s="192"/>
      <c r="V296" s="192"/>
      <c r="W296" s="192"/>
      <c r="X296" s="193"/>
      <c r="Y296" s="108"/>
      <c r="AW296" s="90" t="s">
        <v>38</v>
      </c>
      <c r="AX296" s="90">
        <f t="shared" si="14"/>
        <v>1</v>
      </c>
      <c r="AY296" s="90" t="s">
        <v>774</v>
      </c>
      <c r="AZ296" s="90" t="s">
        <v>855</v>
      </c>
      <c r="BA296" s="90">
        <f>IF(AND($BB$296=1,$BC$296=1),1,0)</f>
        <v>0</v>
      </c>
      <c r="BB296" s="90">
        <f t="shared" si="16"/>
        <v>1</v>
      </c>
      <c r="BC296" s="90">
        <f t="shared" si="17"/>
        <v>0</v>
      </c>
      <c r="BD296" s="90">
        <f t="shared" si="18"/>
        <v>0</v>
      </c>
      <c r="BE296" s="90">
        <f t="shared" si="19"/>
        <v>0</v>
      </c>
      <c r="BX296" s="90">
        <v>1</v>
      </c>
      <c r="CA296" s="90" t="s">
        <v>843</v>
      </c>
      <c r="CC296" s="90" t="s">
        <v>775</v>
      </c>
      <c r="CD296" s="90">
        <f>IF($Y$296="Inaccurate – Incorrect",1,0)</f>
        <v>0</v>
      </c>
      <c r="DA296" s="90" t="s">
        <v>767</v>
      </c>
      <c r="DB296" s="90" t="s">
        <v>837</v>
      </c>
    </row>
    <row r="297" spans="4:106" ht="25.25" customHeight="1" x14ac:dyDescent="0.2">
      <c r="D297" s="112" t="s">
        <v>859</v>
      </c>
      <c r="E297" s="189" t="s">
        <v>860</v>
      </c>
      <c r="F297" s="190"/>
      <c r="G297" s="190"/>
      <c r="H297" s="190"/>
      <c r="I297" s="190"/>
      <c r="J297" s="190"/>
      <c r="K297" s="190"/>
      <c r="L297" s="190"/>
      <c r="M297" s="190"/>
      <c r="N297" s="190"/>
      <c r="O297" s="190"/>
      <c r="P297" s="115"/>
      <c r="Q297" s="191" t="s">
        <v>12702</v>
      </c>
      <c r="R297" s="191"/>
      <c r="S297" s="192"/>
      <c r="T297" s="192"/>
      <c r="U297" s="192"/>
      <c r="V297" s="192"/>
      <c r="W297" s="192"/>
      <c r="X297" s="193"/>
      <c r="Y297" s="108"/>
      <c r="AW297" s="90" t="s">
        <v>38</v>
      </c>
      <c r="AX297" s="90">
        <f t="shared" si="14"/>
        <v>1</v>
      </c>
      <c r="AY297" s="90" t="s">
        <v>774</v>
      </c>
      <c r="AZ297" s="90" t="s">
        <v>858</v>
      </c>
      <c r="BA297" s="90">
        <f>IF(AND($BB$297=1,$BC$297=1),1,0)</f>
        <v>0</v>
      </c>
      <c r="BB297" s="90">
        <f t="shared" si="16"/>
        <v>1</v>
      </c>
      <c r="BC297" s="90">
        <f t="shared" si="17"/>
        <v>0</v>
      </c>
      <c r="BD297" s="90">
        <f t="shared" si="18"/>
        <v>0</v>
      </c>
      <c r="BE297" s="90">
        <f t="shared" si="19"/>
        <v>0</v>
      </c>
      <c r="BX297" s="90">
        <v>1</v>
      </c>
      <c r="CA297" s="90" t="s">
        <v>843</v>
      </c>
      <c r="CC297" s="90" t="s">
        <v>775</v>
      </c>
      <c r="CD297" s="90">
        <f>IF($Y$297="Inaccurate – Incorrect",1,0)</f>
        <v>0</v>
      </c>
      <c r="DA297" s="90" t="s">
        <v>767</v>
      </c>
      <c r="DB297" s="90" t="s">
        <v>837</v>
      </c>
    </row>
    <row r="298" spans="4:106" ht="25.25" customHeight="1" x14ac:dyDescent="0.2">
      <c r="D298" s="112" t="s">
        <v>862</v>
      </c>
      <c r="E298" s="189" t="s">
        <v>863</v>
      </c>
      <c r="F298" s="190"/>
      <c r="G298" s="190"/>
      <c r="H298" s="190"/>
      <c r="I298" s="190"/>
      <c r="J298" s="190"/>
      <c r="K298" s="190"/>
      <c r="L298" s="190"/>
      <c r="M298" s="190"/>
      <c r="N298" s="190"/>
      <c r="O298" s="190"/>
      <c r="P298" s="115"/>
      <c r="Q298" s="191" t="s">
        <v>12702</v>
      </c>
      <c r="R298" s="191"/>
      <c r="S298" s="192"/>
      <c r="T298" s="192"/>
      <c r="U298" s="192"/>
      <c r="V298" s="192"/>
      <c r="W298" s="192"/>
      <c r="X298" s="193"/>
      <c r="Y298" s="108"/>
      <c r="AW298" s="90" t="s">
        <v>38</v>
      </c>
      <c r="AX298" s="90">
        <f t="shared" si="14"/>
        <v>1</v>
      </c>
      <c r="AY298" s="90" t="s">
        <v>774</v>
      </c>
      <c r="AZ298" s="90" t="s">
        <v>861</v>
      </c>
      <c r="BA298" s="90">
        <f>IF(AND($BB$298=1,$BC$298=1),1,0)</f>
        <v>0</v>
      </c>
      <c r="BB298" s="90">
        <f t="shared" si="16"/>
        <v>1</v>
      </c>
      <c r="BC298" s="90">
        <f t="shared" si="17"/>
        <v>0</v>
      </c>
      <c r="BD298" s="90">
        <f t="shared" si="18"/>
        <v>0</v>
      </c>
      <c r="BE298" s="90">
        <f t="shared" si="19"/>
        <v>0</v>
      </c>
      <c r="BX298" s="90">
        <v>1</v>
      </c>
      <c r="CA298" s="90" t="s">
        <v>843</v>
      </c>
      <c r="CC298" s="90" t="s">
        <v>775</v>
      </c>
      <c r="CD298" s="90">
        <f>IF($Y$298="Inaccurate – Incorrect",1,0)</f>
        <v>0</v>
      </c>
      <c r="DA298" s="90" t="s">
        <v>767</v>
      </c>
      <c r="DB298" s="90" t="s">
        <v>837</v>
      </c>
    </row>
    <row r="299" spans="4:106" ht="25.25" customHeight="1" x14ac:dyDescent="0.2">
      <c r="D299" s="112" t="s">
        <v>865</v>
      </c>
      <c r="E299" s="189" t="s">
        <v>866</v>
      </c>
      <c r="F299" s="190"/>
      <c r="G299" s="190"/>
      <c r="H299" s="190"/>
      <c r="I299" s="190"/>
      <c r="J299" s="190"/>
      <c r="K299" s="190"/>
      <c r="L299" s="190"/>
      <c r="M299" s="190"/>
      <c r="N299" s="190"/>
      <c r="O299" s="190"/>
      <c r="P299" s="115"/>
      <c r="Q299" s="191" t="s">
        <v>12702</v>
      </c>
      <c r="R299" s="191"/>
      <c r="S299" s="192"/>
      <c r="T299" s="192"/>
      <c r="U299" s="192"/>
      <c r="V299" s="192"/>
      <c r="W299" s="192"/>
      <c r="X299" s="193"/>
      <c r="Y299" s="108"/>
      <c r="AW299" s="90" t="s">
        <v>38</v>
      </c>
      <c r="AX299" s="90">
        <f t="shared" si="14"/>
        <v>1</v>
      </c>
      <c r="AY299" s="90" t="s">
        <v>774</v>
      </c>
      <c r="AZ299" s="90" t="s">
        <v>864</v>
      </c>
      <c r="BA299" s="90">
        <f>IF(AND($BB$299=1,$BC$299=1),1,0)</f>
        <v>0</v>
      </c>
      <c r="BB299" s="90">
        <f t="shared" si="16"/>
        <v>1</v>
      </c>
      <c r="BC299" s="90">
        <f t="shared" si="17"/>
        <v>0</v>
      </c>
      <c r="BD299" s="90">
        <f t="shared" si="18"/>
        <v>0</v>
      </c>
      <c r="BE299" s="90">
        <f t="shared" si="19"/>
        <v>0</v>
      </c>
      <c r="BX299" s="90">
        <v>1</v>
      </c>
      <c r="CA299" s="90" t="s">
        <v>843</v>
      </c>
      <c r="CC299" s="90" t="s">
        <v>775</v>
      </c>
      <c r="CD299" s="90">
        <f>IF($Y$299="Inaccurate – Incorrect",1,0)</f>
        <v>0</v>
      </c>
      <c r="DA299" s="90" t="s">
        <v>767</v>
      </c>
      <c r="DB299" s="90" t="s">
        <v>837</v>
      </c>
    </row>
    <row r="300" spans="4:106" ht="25.25" customHeight="1" x14ac:dyDescent="0.2">
      <c r="D300" s="112" t="s">
        <v>868</v>
      </c>
      <c r="E300" s="189" t="s">
        <v>869</v>
      </c>
      <c r="F300" s="190"/>
      <c r="G300" s="190"/>
      <c r="H300" s="190"/>
      <c r="I300" s="190"/>
      <c r="J300" s="190"/>
      <c r="K300" s="190"/>
      <c r="L300" s="190"/>
      <c r="M300" s="190"/>
      <c r="N300" s="190"/>
      <c r="O300" s="190"/>
      <c r="P300" s="115"/>
      <c r="Q300" s="191" t="s">
        <v>12702</v>
      </c>
      <c r="R300" s="191"/>
      <c r="S300" s="192"/>
      <c r="T300" s="192"/>
      <c r="U300" s="192"/>
      <c r="V300" s="192"/>
      <c r="W300" s="192"/>
      <c r="X300" s="193"/>
      <c r="Y300" s="108"/>
      <c r="AW300" s="90" t="s">
        <v>38</v>
      </c>
      <c r="AX300" s="90">
        <f t="shared" si="14"/>
        <v>1</v>
      </c>
      <c r="AY300" s="90" t="s">
        <v>774</v>
      </c>
      <c r="AZ300" s="90" t="s">
        <v>867</v>
      </c>
      <c r="BA300" s="90">
        <f>IF(AND($BB$300=1,$BC$300=1),1,0)</f>
        <v>0</v>
      </c>
      <c r="BB300" s="90">
        <f t="shared" si="16"/>
        <v>1</v>
      </c>
      <c r="BC300" s="90">
        <f t="shared" si="17"/>
        <v>0</v>
      </c>
      <c r="BD300" s="90">
        <f t="shared" si="18"/>
        <v>0</v>
      </c>
      <c r="BE300" s="90">
        <f t="shared" si="19"/>
        <v>0</v>
      </c>
      <c r="BX300" s="90">
        <v>1</v>
      </c>
      <c r="CA300" s="90" t="s">
        <v>843</v>
      </c>
      <c r="CC300" s="90" t="s">
        <v>775</v>
      </c>
      <c r="CD300" s="90">
        <f>IF($Y$300="Inaccurate – Incorrect",1,0)</f>
        <v>0</v>
      </c>
      <c r="DA300" s="90" t="s">
        <v>767</v>
      </c>
      <c r="DB300" s="90" t="s">
        <v>837</v>
      </c>
    </row>
    <row r="301" spans="4:106" ht="25.25" customHeight="1" x14ac:dyDescent="0.2">
      <c r="D301" s="112" t="s">
        <v>871</v>
      </c>
      <c r="E301" s="189" t="s">
        <v>872</v>
      </c>
      <c r="F301" s="190"/>
      <c r="G301" s="190"/>
      <c r="H301" s="190"/>
      <c r="I301" s="190"/>
      <c r="J301" s="190"/>
      <c r="K301" s="190"/>
      <c r="L301" s="190"/>
      <c r="M301" s="190"/>
      <c r="N301" s="190"/>
      <c r="O301" s="190"/>
      <c r="P301" s="115"/>
      <c r="Q301" s="191" t="s">
        <v>12702</v>
      </c>
      <c r="R301" s="191"/>
      <c r="S301" s="192"/>
      <c r="T301" s="192"/>
      <c r="U301" s="192"/>
      <c r="V301" s="192"/>
      <c r="W301" s="192"/>
      <c r="X301" s="193"/>
      <c r="Y301" s="108"/>
      <c r="AW301" s="90" t="s">
        <v>38</v>
      </c>
      <c r="AX301" s="90">
        <f t="shared" si="14"/>
        <v>1</v>
      </c>
      <c r="AY301" s="90" t="s">
        <v>774</v>
      </c>
      <c r="AZ301" s="90" t="s">
        <v>870</v>
      </c>
      <c r="BA301" s="90">
        <f>IF(AND($BB$301=1,$BC$301=1),1,0)</f>
        <v>0</v>
      </c>
      <c r="BB301" s="90">
        <f t="shared" si="16"/>
        <v>1</v>
      </c>
      <c r="BC301" s="90">
        <f t="shared" si="17"/>
        <v>0</v>
      </c>
      <c r="BD301" s="90">
        <f t="shared" si="18"/>
        <v>0</v>
      </c>
      <c r="BE301" s="90">
        <f t="shared" si="19"/>
        <v>0</v>
      </c>
      <c r="BX301" s="90">
        <v>1</v>
      </c>
      <c r="CA301" s="90" t="s">
        <v>843</v>
      </c>
      <c r="CC301" s="90" t="s">
        <v>775</v>
      </c>
      <c r="CD301" s="90">
        <f>IF($Y$301="Inaccurate – Incorrect",1,0)</f>
        <v>0</v>
      </c>
      <c r="DA301" s="90" t="s">
        <v>767</v>
      </c>
      <c r="DB301" s="90" t="s">
        <v>837</v>
      </c>
    </row>
    <row r="302" spans="4:106" ht="25.25" customHeight="1" x14ac:dyDescent="0.2">
      <c r="D302" s="112" t="s">
        <v>874</v>
      </c>
      <c r="E302" s="189" t="s">
        <v>829</v>
      </c>
      <c r="F302" s="190"/>
      <c r="G302" s="190"/>
      <c r="H302" s="190"/>
      <c r="I302" s="190"/>
      <c r="J302" s="190"/>
      <c r="K302" s="190"/>
      <c r="L302" s="190"/>
      <c r="M302" s="190"/>
      <c r="N302" s="190"/>
      <c r="O302" s="190"/>
      <c r="P302" s="115"/>
      <c r="Q302" s="191" t="s">
        <v>12702</v>
      </c>
      <c r="R302" s="191"/>
      <c r="S302" s="192"/>
      <c r="T302" s="192"/>
      <c r="U302" s="192"/>
      <c r="V302" s="192"/>
      <c r="W302" s="192"/>
      <c r="X302" s="193"/>
      <c r="Y302" s="108"/>
      <c r="AW302" s="90" t="s">
        <v>38</v>
      </c>
      <c r="AX302" s="90">
        <f t="shared" si="14"/>
        <v>1</v>
      </c>
      <c r="AY302" s="90" t="s">
        <v>774</v>
      </c>
      <c r="AZ302" s="90" t="s">
        <v>873</v>
      </c>
      <c r="BA302" s="90">
        <f>IF(AND($BB$302=1,$BC$302=1),1,0)</f>
        <v>0</v>
      </c>
      <c r="BB302" s="90">
        <f t="shared" si="16"/>
        <v>1</v>
      </c>
      <c r="BC302" s="90">
        <f t="shared" si="17"/>
        <v>0</v>
      </c>
      <c r="BD302" s="90">
        <f t="shared" si="18"/>
        <v>0</v>
      </c>
      <c r="BE302" s="90">
        <f t="shared" si="19"/>
        <v>0</v>
      </c>
      <c r="BX302" s="90">
        <v>1</v>
      </c>
      <c r="CA302" s="90" t="s">
        <v>843</v>
      </c>
      <c r="CC302" s="90" t="s">
        <v>775</v>
      </c>
      <c r="CD302" s="90">
        <f>IF($Y$302="Inaccurate – Incorrect",1,0)</f>
        <v>0</v>
      </c>
      <c r="DA302" s="90" t="s">
        <v>767</v>
      </c>
      <c r="DB302" s="90" t="s">
        <v>837</v>
      </c>
    </row>
    <row r="303" spans="4:106" ht="25.25" customHeight="1" x14ac:dyDescent="0.2">
      <c r="D303" s="112" t="s">
        <v>876</v>
      </c>
      <c r="E303" s="189" t="s">
        <v>877</v>
      </c>
      <c r="F303" s="190"/>
      <c r="G303" s="190"/>
      <c r="H303" s="190"/>
      <c r="I303" s="190"/>
      <c r="J303" s="190"/>
      <c r="K303" s="190"/>
      <c r="L303" s="190"/>
      <c r="M303" s="190"/>
      <c r="N303" s="190"/>
      <c r="O303" s="190"/>
      <c r="P303" s="115"/>
      <c r="Q303" s="191" t="s">
        <v>12702</v>
      </c>
      <c r="R303" s="191"/>
      <c r="S303" s="192"/>
      <c r="T303" s="192"/>
      <c r="U303" s="192"/>
      <c r="V303" s="192"/>
      <c r="W303" s="192"/>
      <c r="X303" s="193"/>
      <c r="Y303" s="108"/>
      <c r="AW303" s="90" t="s">
        <v>38</v>
      </c>
      <c r="AX303" s="90">
        <f t="shared" si="14"/>
        <v>1</v>
      </c>
      <c r="AY303" s="90" t="s">
        <v>774</v>
      </c>
      <c r="AZ303" s="90" t="s">
        <v>875</v>
      </c>
      <c r="BA303" s="90">
        <f>IF(AND($BB$303=1,$BC$303=1),1,0)</f>
        <v>0</v>
      </c>
      <c r="BB303" s="90">
        <f t="shared" si="16"/>
        <v>1</v>
      </c>
      <c r="BC303" s="90">
        <f t="shared" si="17"/>
        <v>0</v>
      </c>
      <c r="BD303" s="90">
        <f t="shared" si="18"/>
        <v>0</v>
      </c>
      <c r="BE303" s="90">
        <f t="shared" si="19"/>
        <v>0</v>
      </c>
      <c r="BX303" s="90">
        <v>1</v>
      </c>
      <c r="CA303" s="90" t="s">
        <v>843</v>
      </c>
      <c r="CC303" s="90" t="s">
        <v>775</v>
      </c>
      <c r="CD303" s="90">
        <f>IF($Y$303="Inaccurate – Incorrect",1,0)</f>
        <v>0</v>
      </c>
      <c r="DA303" s="90" t="s">
        <v>767</v>
      </c>
      <c r="DB303" s="90" t="s">
        <v>837</v>
      </c>
    </row>
    <row r="304" spans="4:106" ht="25.25" customHeight="1" x14ac:dyDescent="0.2">
      <c r="D304" s="112" t="s">
        <v>879</v>
      </c>
      <c r="E304" s="189" t="s">
        <v>880</v>
      </c>
      <c r="F304" s="190"/>
      <c r="G304" s="190"/>
      <c r="H304" s="190"/>
      <c r="I304" s="190"/>
      <c r="J304" s="190"/>
      <c r="K304" s="190"/>
      <c r="L304" s="190"/>
      <c r="M304" s="190"/>
      <c r="N304" s="190"/>
      <c r="O304" s="190"/>
      <c r="P304" s="115"/>
      <c r="Q304" s="191" t="s">
        <v>12702</v>
      </c>
      <c r="R304" s="191"/>
      <c r="S304" s="192"/>
      <c r="T304" s="192"/>
      <c r="U304" s="192"/>
      <c r="V304" s="192"/>
      <c r="W304" s="192"/>
      <c r="X304" s="193"/>
      <c r="Y304" s="108"/>
      <c r="AW304" s="90" t="s">
        <v>38</v>
      </c>
      <c r="AX304" s="90">
        <f t="shared" si="14"/>
        <v>1</v>
      </c>
      <c r="AY304" s="90" t="s">
        <v>774</v>
      </c>
      <c r="AZ304" s="90" t="s">
        <v>878</v>
      </c>
      <c r="BA304" s="90">
        <f>IF(AND($BB$304=1,$BC$304=1),1,0)</f>
        <v>0</v>
      </c>
      <c r="BB304" s="90">
        <f t="shared" si="16"/>
        <v>1</v>
      </c>
      <c r="BC304" s="90">
        <f t="shared" si="17"/>
        <v>0</v>
      </c>
      <c r="BD304" s="90">
        <f t="shared" si="18"/>
        <v>0</v>
      </c>
      <c r="BE304" s="90">
        <f t="shared" si="19"/>
        <v>0</v>
      </c>
      <c r="BX304" s="90">
        <v>1</v>
      </c>
      <c r="CA304" s="90" t="s">
        <v>843</v>
      </c>
      <c r="CC304" s="90" t="s">
        <v>775</v>
      </c>
      <c r="CD304" s="90">
        <f>IF($Y$304="Inaccurate – Incorrect",1,0)</f>
        <v>0</v>
      </c>
      <c r="DA304" s="90" t="s">
        <v>767</v>
      </c>
      <c r="DB304" s="90" t="s">
        <v>837</v>
      </c>
    </row>
    <row r="305" spans="4:106" ht="25.25" customHeight="1" x14ac:dyDescent="0.2">
      <c r="D305" s="112" t="s">
        <v>882</v>
      </c>
      <c r="E305" s="189" t="s">
        <v>883</v>
      </c>
      <c r="F305" s="190"/>
      <c r="G305" s="190"/>
      <c r="H305" s="190"/>
      <c r="I305" s="190"/>
      <c r="J305" s="190"/>
      <c r="K305" s="190"/>
      <c r="L305" s="190"/>
      <c r="M305" s="190"/>
      <c r="N305" s="190"/>
      <c r="O305" s="190"/>
      <c r="P305" s="115"/>
      <c r="Q305" s="191" t="s">
        <v>12702</v>
      </c>
      <c r="R305" s="191"/>
      <c r="S305" s="192"/>
      <c r="T305" s="192"/>
      <c r="U305" s="192"/>
      <c r="V305" s="192"/>
      <c r="W305" s="192"/>
      <c r="X305" s="193"/>
      <c r="Y305" s="108"/>
      <c r="AW305" s="90" t="s">
        <v>38</v>
      </c>
      <c r="AX305" s="90">
        <f t="shared" si="14"/>
        <v>1</v>
      </c>
      <c r="AY305" s="90" t="s">
        <v>774</v>
      </c>
      <c r="AZ305" s="90" t="s">
        <v>881</v>
      </c>
      <c r="BA305" s="90">
        <f>IF(AND($BB$305=1,$BC$305=1),1,0)</f>
        <v>0</v>
      </c>
      <c r="BB305" s="90">
        <f t="shared" si="16"/>
        <v>1</v>
      </c>
      <c r="BC305" s="90">
        <f t="shared" si="17"/>
        <v>0</v>
      </c>
      <c r="BD305" s="90">
        <f t="shared" si="18"/>
        <v>0</v>
      </c>
      <c r="BE305" s="90">
        <f t="shared" si="19"/>
        <v>0</v>
      </c>
      <c r="BX305" s="90">
        <v>1</v>
      </c>
      <c r="CA305" s="90" t="s">
        <v>843</v>
      </c>
      <c r="CC305" s="90" t="s">
        <v>775</v>
      </c>
      <c r="CD305" s="90">
        <f>IF($Y$305="Inaccurate – Incorrect",1,0)</f>
        <v>0</v>
      </c>
      <c r="DA305" s="90" t="s">
        <v>767</v>
      </c>
      <c r="DB305" s="90" t="s">
        <v>837</v>
      </c>
    </row>
    <row r="306" spans="4:106" ht="25.25" customHeight="1" x14ac:dyDescent="0.2">
      <c r="D306" s="112" t="s">
        <v>885</v>
      </c>
      <c r="E306" s="189" t="s">
        <v>886</v>
      </c>
      <c r="F306" s="190"/>
      <c r="G306" s="190"/>
      <c r="H306" s="190"/>
      <c r="I306" s="190"/>
      <c r="J306" s="190"/>
      <c r="K306" s="190"/>
      <c r="L306" s="190"/>
      <c r="M306" s="190"/>
      <c r="N306" s="190"/>
      <c r="O306" s="190"/>
      <c r="P306" s="115"/>
      <c r="Q306" s="191" t="s">
        <v>12702</v>
      </c>
      <c r="R306" s="191"/>
      <c r="S306" s="192"/>
      <c r="T306" s="192"/>
      <c r="U306" s="192"/>
      <c r="V306" s="192"/>
      <c r="W306" s="192"/>
      <c r="X306" s="193"/>
      <c r="Y306" s="108"/>
      <c r="AW306" s="90" t="s">
        <v>38</v>
      </c>
      <c r="AX306" s="90">
        <f t="shared" si="14"/>
        <v>1</v>
      </c>
      <c r="AY306" s="90" t="s">
        <v>774</v>
      </c>
      <c r="AZ306" s="90" t="s">
        <v>884</v>
      </c>
      <c r="BA306" s="90">
        <f>IF(AND($BB$306=1,$BC$306=1),1,0)</f>
        <v>0</v>
      </c>
      <c r="BB306" s="90">
        <f t="shared" si="16"/>
        <v>1</v>
      </c>
      <c r="BC306" s="90">
        <f t="shared" si="17"/>
        <v>0</v>
      </c>
      <c r="BD306" s="90">
        <f t="shared" si="18"/>
        <v>0</v>
      </c>
      <c r="BE306" s="90">
        <f t="shared" si="19"/>
        <v>0</v>
      </c>
      <c r="BX306" s="90">
        <v>1</v>
      </c>
      <c r="CA306" s="90" t="s">
        <v>843</v>
      </c>
      <c r="CC306" s="90" t="s">
        <v>775</v>
      </c>
      <c r="CD306" s="90">
        <f>IF($Y$306="Inaccurate – Incorrect",1,0)</f>
        <v>0</v>
      </c>
      <c r="DA306" s="90" t="s">
        <v>767</v>
      </c>
      <c r="DB306" s="90" t="s">
        <v>837</v>
      </c>
    </row>
    <row r="307" spans="4:106" ht="25.25" customHeight="1" x14ac:dyDescent="0.2">
      <c r="D307" s="112" t="s">
        <v>888</v>
      </c>
      <c r="E307" s="189" t="s">
        <v>889</v>
      </c>
      <c r="F307" s="190"/>
      <c r="G307" s="190"/>
      <c r="H307" s="190"/>
      <c r="I307" s="190"/>
      <c r="J307" s="190"/>
      <c r="K307" s="190"/>
      <c r="L307" s="190"/>
      <c r="M307" s="190"/>
      <c r="N307" s="190"/>
      <c r="O307" s="190"/>
      <c r="P307" s="115"/>
      <c r="Q307" s="191" t="s">
        <v>12702</v>
      </c>
      <c r="R307" s="191"/>
      <c r="S307" s="192"/>
      <c r="T307" s="192"/>
      <c r="U307" s="192"/>
      <c r="V307" s="192"/>
      <c r="W307" s="192"/>
      <c r="X307" s="193"/>
      <c r="Y307" s="108"/>
      <c r="AW307" s="90" t="s">
        <v>38</v>
      </c>
      <c r="AX307" s="90">
        <f t="shared" si="14"/>
        <v>1</v>
      </c>
      <c r="AY307" s="90" t="s">
        <v>774</v>
      </c>
      <c r="AZ307" s="90" t="s">
        <v>887</v>
      </c>
      <c r="BA307" s="90">
        <f>IF(AND($BB$307=1,$BC$307=1),1,0)</f>
        <v>0</v>
      </c>
      <c r="BB307" s="90">
        <f t="shared" si="16"/>
        <v>1</v>
      </c>
      <c r="BC307" s="90">
        <f t="shared" si="17"/>
        <v>0</v>
      </c>
      <c r="BD307" s="90">
        <f t="shared" si="18"/>
        <v>0</v>
      </c>
      <c r="BE307" s="90">
        <f t="shared" si="19"/>
        <v>0</v>
      </c>
      <c r="BX307" s="90">
        <v>1</v>
      </c>
      <c r="CA307" s="90" t="s">
        <v>843</v>
      </c>
      <c r="CC307" s="90" t="s">
        <v>775</v>
      </c>
      <c r="CD307" s="90">
        <f>IF($Y$307="Inaccurate – Incorrect",1,0)</f>
        <v>0</v>
      </c>
      <c r="DA307" s="90" t="s">
        <v>767</v>
      </c>
      <c r="DB307" s="90" t="s">
        <v>837</v>
      </c>
    </row>
    <row r="308" spans="4:106" ht="25.25" customHeight="1" x14ac:dyDescent="0.2">
      <c r="D308" s="112" t="s">
        <v>891</v>
      </c>
      <c r="E308" s="189" t="s">
        <v>892</v>
      </c>
      <c r="F308" s="190"/>
      <c r="G308" s="190"/>
      <c r="H308" s="190"/>
      <c r="I308" s="190"/>
      <c r="J308" s="190"/>
      <c r="K308" s="190"/>
      <c r="L308" s="190"/>
      <c r="M308" s="190"/>
      <c r="N308" s="190"/>
      <c r="O308" s="190"/>
      <c r="P308" s="115"/>
      <c r="Q308" s="191" t="s">
        <v>12702</v>
      </c>
      <c r="R308" s="191"/>
      <c r="S308" s="192"/>
      <c r="T308" s="192"/>
      <c r="U308" s="192"/>
      <c r="V308" s="192"/>
      <c r="W308" s="192"/>
      <c r="X308" s="193"/>
      <c r="Y308" s="108"/>
      <c r="AW308" s="90" t="s">
        <v>38</v>
      </c>
      <c r="AX308" s="90">
        <f t="shared" si="14"/>
        <v>1</v>
      </c>
      <c r="AY308" s="90" t="s">
        <v>774</v>
      </c>
      <c r="AZ308" s="90" t="s">
        <v>890</v>
      </c>
      <c r="BA308" s="90">
        <f>IF(AND($BB$308=1,$BC$308=1),1,0)</f>
        <v>0</v>
      </c>
      <c r="BB308" s="90">
        <f t="shared" si="16"/>
        <v>1</v>
      </c>
      <c r="BC308" s="90">
        <f t="shared" si="17"/>
        <v>0</v>
      </c>
      <c r="BD308" s="90">
        <f t="shared" si="18"/>
        <v>0</v>
      </c>
      <c r="BE308" s="90">
        <f t="shared" si="19"/>
        <v>0</v>
      </c>
      <c r="BX308" s="90">
        <v>1</v>
      </c>
      <c r="CA308" s="90" t="s">
        <v>843</v>
      </c>
      <c r="CC308" s="90" t="s">
        <v>775</v>
      </c>
      <c r="CD308" s="90">
        <f>IF($Y$308="Inaccurate – Incorrect",1,0)</f>
        <v>0</v>
      </c>
      <c r="DA308" s="90" t="s">
        <v>767</v>
      </c>
      <c r="DB308" s="90" t="s">
        <v>837</v>
      </c>
    </row>
    <row r="309" spans="4:106" ht="25.25" customHeight="1" x14ac:dyDescent="0.2">
      <c r="D309" s="112" t="s">
        <v>894</v>
      </c>
      <c r="E309" s="189" t="s">
        <v>895</v>
      </c>
      <c r="F309" s="190"/>
      <c r="G309" s="190"/>
      <c r="H309" s="190"/>
      <c r="I309" s="190"/>
      <c r="J309" s="190"/>
      <c r="K309" s="190"/>
      <c r="L309" s="190"/>
      <c r="M309" s="190"/>
      <c r="N309" s="190"/>
      <c r="O309" s="190"/>
      <c r="P309" s="115"/>
      <c r="Q309" s="191" t="s">
        <v>12702</v>
      </c>
      <c r="R309" s="191"/>
      <c r="S309" s="192"/>
      <c r="T309" s="192"/>
      <c r="U309" s="192"/>
      <c r="V309" s="192"/>
      <c r="W309" s="192"/>
      <c r="X309" s="193"/>
      <c r="Y309" s="108"/>
      <c r="AW309" s="90" t="s">
        <v>38</v>
      </c>
      <c r="AX309" s="90">
        <f t="shared" si="14"/>
        <v>1</v>
      </c>
      <c r="AY309" s="90" t="s">
        <v>774</v>
      </c>
      <c r="AZ309" s="90" t="s">
        <v>893</v>
      </c>
      <c r="BA309" s="90">
        <f>IF(AND($BB$309=1,$BC$309=1),1,0)</f>
        <v>0</v>
      </c>
      <c r="BB309" s="90">
        <f t="shared" si="16"/>
        <v>1</v>
      </c>
      <c r="BC309" s="90">
        <f t="shared" si="17"/>
        <v>0</v>
      </c>
      <c r="BD309" s="90">
        <f t="shared" si="18"/>
        <v>0</v>
      </c>
      <c r="BE309" s="90">
        <f t="shared" si="19"/>
        <v>0</v>
      </c>
      <c r="BX309" s="90">
        <v>1</v>
      </c>
      <c r="CA309" s="90" t="s">
        <v>843</v>
      </c>
      <c r="CC309" s="90" t="s">
        <v>775</v>
      </c>
      <c r="CD309" s="90">
        <f>IF($Y$309="Inaccurate – Incorrect",1,0)</f>
        <v>0</v>
      </c>
      <c r="DA309" s="90" t="s">
        <v>767</v>
      </c>
      <c r="DB309" s="90" t="s">
        <v>837</v>
      </c>
    </row>
    <row r="310" spans="4:106" ht="25.25" customHeight="1" x14ac:dyDescent="0.2">
      <c r="D310" s="112" t="s">
        <v>897</v>
      </c>
      <c r="E310" s="189" t="s">
        <v>898</v>
      </c>
      <c r="F310" s="190"/>
      <c r="G310" s="190"/>
      <c r="H310" s="190"/>
      <c r="I310" s="190"/>
      <c r="J310" s="190"/>
      <c r="K310" s="190"/>
      <c r="L310" s="190"/>
      <c r="M310" s="190"/>
      <c r="N310" s="190"/>
      <c r="O310" s="190"/>
      <c r="P310" s="115"/>
      <c r="Q310" s="191" t="s">
        <v>12702</v>
      </c>
      <c r="R310" s="191"/>
      <c r="S310" s="192"/>
      <c r="T310" s="192"/>
      <c r="U310" s="192"/>
      <c r="V310" s="192"/>
      <c r="W310" s="192"/>
      <c r="X310" s="193"/>
      <c r="Y310" s="108"/>
      <c r="AW310" s="90" t="s">
        <v>38</v>
      </c>
      <c r="AX310" s="90">
        <f t="shared" si="14"/>
        <v>1</v>
      </c>
      <c r="AY310" s="90" t="s">
        <v>774</v>
      </c>
      <c r="AZ310" s="90" t="s">
        <v>896</v>
      </c>
      <c r="BA310" s="90">
        <f>IF(AND($BB$310=1,$BC$310=1),1,0)</f>
        <v>0</v>
      </c>
      <c r="BB310" s="90">
        <f t="shared" si="16"/>
        <v>1</v>
      </c>
      <c r="BC310" s="90">
        <f t="shared" si="17"/>
        <v>0</v>
      </c>
      <c r="BD310" s="90">
        <f t="shared" si="18"/>
        <v>0</v>
      </c>
      <c r="BE310" s="90">
        <f t="shared" si="19"/>
        <v>0</v>
      </c>
      <c r="BX310" s="90">
        <v>1</v>
      </c>
      <c r="CA310" s="90" t="s">
        <v>843</v>
      </c>
      <c r="CC310" s="90" t="s">
        <v>775</v>
      </c>
      <c r="CD310" s="90">
        <f>IF($Y$310="Inaccurate – Incorrect",1,0)</f>
        <v>0</v>
      </c>
      <c r="DA310" s="90" t="s">
        <v>767</v>
      </c>
      <c r="DB310" s="90" t="s">
        <v>837</v>
      </c>
    </row>
    <row r="311" spans="4:106" ht="39.5" customHeight="1" x14ac:dyDescent="0.2">
      <c r="D311" s="112" t="s">
        <v>900</v>
      </c>
      <c r="E311" s="119"/>
      <c r="F311" s="118"/>
      <c r="G311" s="118"/>
      <c r="H311" s="118"/>
      <c r="I311" s="118"/>
      <c r="J311" s="118"/>
      <c r="K311" s="118"/>
      <c r="L311" s="118"/>
      <c r="M311" s="118"/>
      <c r="N311" s="118"/>
      <c r="O311" s="118"/>
      <c r="P311" s="118"/>
      <c r="Q311" s="215" t="s">
        <v>814</v>
      </c>
      <c r="R311" s="216"/>
      <c r="S311" s="216"/>
      <c r="T311" s="216"/>
      <c r="U311" s="216"/>
      <c r="V311" s="216"/>
      <c r="W311" s="216"/>
      <c r="X311" s="217"/>
      <c r="Y311" s="108"/>
      <c r="AX311" s="90">
        <f t="shared" si="14"/>
        <v>1</v>
      </c>
      <c r="AZ311" s="90" t="s">
        <v>899</v>
      </c>
      <c r="BA311" s="90">
        <f>IF(AND($BB$311=1,$BC$311=1),1,0)</f>
        <v>0</v>
      </c>
      <c r="BB311" s="90">
        <f t="shared" si="16"/>
        <v>1</v>
      </c>
      <c r="BC311" s="90">
        <f t="shared" ref="BC311:BC324" si="20">IF(OR(AND(OR($S$279&lt;&gt;"",$AB$279&lt;&gt;""),$AX$279=1)),1,0)</f>
        <v>0</v>
      </c>
      <c r="BD311" s="90">
        <f t="shared" ref="BD311:BD324" si="21">IF(OR(AND(OR($AB$279&lt;&gt;""),$AX$279=1)),1,0)</f>
        <v>0</v>
      </c>
      <c r="BE311" s="90">
        <f t="shared" ref="BE311:BE324" si="22">IF(OR(AND(OR($S$279&lt;&gt;""),$AX$279=1)),1,0)</f>
        <v>0</v>
      </c>
    </row>
    <row r="312" spans="4:106" ht="25.25" customHeight="1" x14ac:dyDescent="0.2">
      <c r="D312" s="112" t="s">
        <v>903</v>
      </c>
      <c r="E312" s="189" t="s">
        <v>904</v>
      </c>
      <c r="F312" s="190"/>
      <c r="G312" s="190"/>
      <c r="H312" s="190"/>
      <c r="I312" s="190"/>
      <c r="J312" s="190"/>
      <c r="K312" s="190"/>
      <c r="L312" s="190"/>
      <c r="M312" s="190"/>
      <c r="N312" s="190"/>
      <c r="O312" s="190"/>
      <c r="P312" s="115"/>
      <c r="Q312" s="191" t="s">
        <v>12702</v>
      </c>
      <c r="R312" s="191"/>
      <c r="S312" s="192"/>
      <c r="T312" s="192"/>
      <c r="U312" s="192"/>
      <c r="V312" s="192"/>
      <c r="W312" s="192"/>
      <c r="X312" s="193"/>
      <c r="Y312" s="108"/>
      <c r="AW312" s="90" t="s">
        <v>38</v>
      </c>
      <c r="AX312" s="90">
        <f t="shared" si="14"/>
        <v>1</v>
      </c>
      <c r="AY312" s="90" t="s">
        <v>774</v>
      </c>
      <c r="AZ312" s="90" t="s">
        <v>902</v>
      </c>
      <c r="BA312" s="90">
        <f>IF(AND($BB$312=1,$BC$312=1),1,0)</f>
        <v>0</v>
      </c>
      <c r="BB312" s="90">
        <f t="shared" si="16"/>
        <v>1</v>
      </c>
      <c r="BC312" s="90">
        <f t="shared" si="20"/>
        <v>0</v>
      </c>
      <c r="BD312" s="90">
        <f t="shared" si="21"/>
        <v>0</v>
      </c>
      <c r="BE312" s="90">
        <f t="shared" si="22"/>
        <v>0</v>
      </c>
      <c r="BX312" s="90">
        <v>1</v>
      </c>
      <c r="CA312" s="90" t="s">
        <v>899</v>
      </c>
      <c r="CB312" s="90">
        <f>IF((+COUNTA($S$312)+COUNTA($S$313)+COUNTA($S$314)+COUNTA($S$315)+COUNTA($S$316)+COUNTA($S$317)+COUNTA($S$318)+COUNTA($S$319)+COUNTA($S$320)+COUNTA($S$321)+COUNTA($S$322)+COUNTA($S$323)+COUNTA($S$324))&gt;0,1,0)</f>
        <v>0</v>
      </c>
      <c r="CC312" s="90" t="s">
        <v>775</v>
      </c>
      <c r="CD312" s="90">
        <f>IF($Y$312="Inaccurate – Incorrect",1,0)</f>
        <v>0</v>
      </c>
      <c r="DA312" s="90" t="s">
        <v>767</v>
      </c>
      <c r="DB312" s="90" t="s">
        <v>837</v>
      </c>
    </row>
    <row r="313" spans="4:106" ht="25.25" customHeight="1" x14ac:dyDescent="0.2">
      <c r="D313" s="112" t="s">
        <v>906</v>
      </c>
      <c r="E313" s="189" t="s">
        <v>907</v>
      </c>
      <c r="F313" s="190"/>
      <c r="G313" s="190"/>
      <c r="H313" s="190"/>
      <c r="I313" s="190"/>
      <c r="J313" s="190"/>
      <c r="K313" s="190"/>
      <c r="L313" s="190"/>
      <c r="M313" s="190"/>
      <c r="N313" s="190"/>
      <c r="O313" s="190"/>
      <c r="P313" s="115"/>
      <c r="Q313" s="191" t="s">
        <v>12702</v>
      </c>
      <c r="R313" s="191"/>
      <c r="S313" s="192"/>
      <c r="T313" s="192"/>
      <c r="U313" s="192"/>
      <c r="V313" s="192"/>
      <c r="W313" s="192"/>
      <c r="X313" s="193"/>
      <c r="Y313" s="108"/>
      <c r="AW313" s="90" t="s">
        <v>38</v>
      </c>
      <c r="AX313" s="90">
        <f t="shared" si="14"/>
        <v>1</v>
      </c>
      <c r="AY313" s="90" t="s">
        <v>774</v>
      </c>
      <c r="AZ313" s="90" t="s">
        <v>905</v>
      </c>
      <c r="BA313" s="90">
        <f>IF(AND($BB$313=1,$BC$313=1),1,0)</f>
        <v>0</v>
      </c>
      <c r="BB313" s="90">
        <f t="shared" si="16"/>
        <v>1</v>
      </c>
      <c r="BC313" s="90">
        <f t="shared" si="20"/>
        <v>0</v>
      </c>
      <c r="BD313" s="90">
        <f t="shared" si="21"/>
        <v>0</v>
      </c>
      <c r="BE313" s="90">
        <f t="shared" si="22"/>
        <v>0</v>
      </c>
      <c r="BX313" s="90">
        <v>1</v>
      </c>
      <c r="CA313" s="90" t="s">
        <v>899</v>
      </c>
      <c r="CC313" s="90" t="s">
        <v>775</v>
      </c>
      <c r="CD313" s="90">
        <f>IF($Y$313="Inaccurate – Incorrect",1,0)</f>
        <v>0</v>
      </c>
      <c r="DA313" s="90" t="s">
        <v>767</v>
      </c>
      <c r="DB313" s="90" t="s">
        <v>837</v>
      </c>
    </row>
    <row r="314" spans="4:106" ht="25.25" customHeight="1" x14ac:dyDescent="0.2">
      <c r="D314" s="112" t="s">
        <v>909</v>
      </c>
      <c r="E314" s="189" t="s">
        <v>910</v>
      </c>
      <c r="F314" s="190"/>
      <c r="G314" s="190"/>
      <c r="H314" s="190"/>
      <c r="I314" s="190"/>
      <c r="J314" s="190"/>
      <c r="K314" s="190"/>
      <c r="L314" s="190"/>
      <c r="M314" s="190"/>
      <c r="N314" s="190"/>
      <c r="O314" s="190"/>
      <c r="P314" s="115"/>
      <c r="Q314" s="191" t="s">
        <v>12702</v>
      </c>
      <c r="R314" s="191"/>
      <c r="S314" s="192"/>
      <c r="T314" s="192"/>
      <c r="U314" s="192"/>
      <c r="V314" s="192"/>
      <c r="W314" s="192"/>
      <c r="X314" s="193"/>
      <c r="Y314" s="108"/>
      <c r="AW314" s="90" t="s">
        <v>38</v>
      </c>
      <c r="AX314" s="90">
        <f t="shared" si="14"/>
        <v>1</v>
      </c>
      <c r="AY314" s="90" t="s">
        <v>774</v>
      </c>
      <c r="AZ314" s="90" t="s">
        <v>908</v>
      </c>
      <c r="BA314" s="90">
        <f>IF(AND($BB$314=1,$BC$314=1),1,0)</f>
        <v>0</v>
      </c>
      <c r="BB314" s="90">
        <f t="shared" si="16"/>
        <v>1</v>
      </c>
      <c r="BC314" s="90">
        <f t="shared" si="20"/>
        <v>0</v>
      </c>
      <c r="BD314" s="90">
        <f t="shared" si="21"/>
        <v>0</v>
      </c>
      <c r="BE314" s="90">
        <f t="shared" si="22"/>
        <v>0</v>
      </c>
      <c r="BX314" s="90">
        <v>1</v>
      </c>
      <c r="CA314" s="90" t="s">
        <v>899</v>
      </c>
      <c r="CC314" s="90" t="s">
        <v>775</v>
      </c>
      <c r="CD314" s="90">
        <f>IF($Y$314="Inaccurate – Incorrect",1,0)</f>
        <v>0</v>
      </c>
      <c r="DA314" s="90" t="s">
        <v>767</v>
      </c>
      <c r="DB314" s="90" t="s">
        <v>837</v>
      </c>
    </row>
    <row r="315" spans="4:106" ht="25.25" customHeight="1" x14ac:dyDescent="0.2">
      <c r="D315" s="112" t="s">
        <v>912</v>
      </c>
      <c r="E315" s="189" t="s">
        <v>913</v>
      </c>
      <c r="F315" s="190"/>
      <c r="G315" s="190"/>
      <c r="H315" s="190"/>
      <c r="I315" s="190"/>
      <c r="J315" s="190"/>
      <c r="K315" s="190"/>
      <c r="L315" s="190"/>
      <c r="M315" s="190"/>
      <c r="N315" s="190"/>
      <c r="O315" s="190"/>
      <c r="P315" s="115"/>
      <c r="Q315" s="191" t="s">
        <v>12702</v>
      </c>
      <c r="R315" s="191"/>
      <c r="S315" s="192"/>
      <c r="T315" s="192"/>
      <c r="U315" s="192"/>
      <c r="V315" s="192"/>
      <c r="W315" s="192"/>
      <c r="X315" s="193"/>
      <c r="Y315" s="108"/>
      <c r="AW315" s="90" t="s">
        <v>38</v>
      </c>
      <c r="AX315" s="90">
        <f t="shared" si="14"/>
        <v>1</v>
      </c>
      <c r="AY315" s="90" t="s">
        <v>774</v>
      </c>
      <c r="AZ315" s="90" t="s">
        <v>911</v>
      </c>
      <c r="BA315" s="90">
        <f>IF(AND($BB$315=1,$BC$315=1),1,0)</f>
        <v>0</v>
      </c>
      <c r="BB315" s="90">
        <f t="shared" si="16"/>
        <v>1</v>
      </c>
      <c r="BC315" s="90">
        <f t="shared" si="20"/>
        <v>0</v>
      </c>
      <c r="BD315" s="90">
        <f t="shared" si="21"/>
        <v>0</v>
      </c>
      <c r="BE315" s="90">
        <f t="shared" si="22"/>
        <v>0</v>
      </c>
      <c r="BX315" s="90">
        <v>1</v>
      </c>
      <c r="CA315" s="90" t="s">
        <v>899</v>
      </c>
      <c r="CC315" s="90" t="s">
        <v>775</v>
      </c>
      <c r="CD315" s="90">
        <f>IF($Y$315="Inaccurate – Incorrect",1,0)</f>
        <v>0</v>
      </c>
      <c r="DA315" s="90" t="s">
        <v>767</v>
      </c>
      <c r="DB315" s="90" t="s">
        <v>837</v>
      </c>
    </row>
    <row r="316" spans="4:106" ht="25.25" customHeight="1" x14ac:dyDescent="0.2">
      <c r="D316" s="112" t="s">
        <v>915</v>
      </c>
      <c r="E316" s="189" t="s">
        <v>869</v>
      </c>
      <c r="F316" s="190"/>
      <c r="G316" s="190"/>
      <c r="H316" s="190"/>
      <c r="I316" s="190"/>
      <c r="J316" s="190"/>
      <c r="K316" s="190"/>
      <c r="L316" s="190"/>
      <c r="M316" s="190"/>
      <c r="N316" s="190"/>
      <c r="O316" s="190"/>
      <c r="P316" s="115"/>
      <c r="Q316" s="191" t="s">
        <v>12702</v>
      </c>
      <c r="R316" s="191"/>
      <c r="S316" s="192"/>
      <c r="T316" s="192"/>
      <c r="U316" s="192"/>
      <c r="V316" s="192"/>
      <c r="W316" s="192"/>
      <c r="X316" s="193"/>
      <c r="Y316" s="108"/>
      <c r="AW316" s="90" t="s">
        <v>38</v>
      </c>
      <c r="AX316" s="90">
        <f t="shared" si="14"/>
        <v>1</v>
      </c>
      <c r="AY316" s="90" t="s">
        <v>774</v>
      </c>
      <c r="AZ316" s="90" t="s">
        <v>914</v>
      </c>
      <c r="BA316" s="90">
        <f>IF(AND($BB$316=1,$BC$316=1),1,0)</f>
        <v>0</v>
      </c>
      <c r="BB316" s="90">
        <f t="shared" si="16"/>
        <v>1</v>
      </c>
      <c r="BC316" s="90">
        <f t="shared" si="20"/>
        <v>0</v>
      </c>
      <c r="BD316" s="90">
        <f t="shared" si="21"/>
        <v>0</v>
      </c>
      <c r="BE316" s="90">
        <f t="shared" si="22"/>
        <v>0</v>
      </c>
      <c r="BX316" s="90">
        <v>1</v>
      </c>
      <c r="CA316" s="90" t="s">
        <v>899</v>
      </c>
      <c r="CC316" s="90" t="s">
        <v>775</v>
      </c>
      <c r="CD316" s="90">
        <f>IF($Y$316="Inaccurate – Incorrect",1,0)</f>
        <v>0</v>
      </c>
      <c r="DA316" s="90" t="s">
        <v>767</v>
      </c>
      <c r="DB316" s="90" t="s">
        <v>837</v>
      </c>
    </row>
    <row r="317" spans="4:106" ht="25.25" customHeight="1" x14ac:dyDescent="0.2">
      <c r="D317" s="112" t="s">
        <v>917</v>
      </c>
      <c r="E317" s="189" t="s">
        <v>895</v>
      </c>
      <c r="F317" s="190"/>
      <c r="G317" s="190"/>
      <c r="H317" s="190"/>
      <c r="I317" s="190"/>
      <c r="J317" s="190"/>
      <c r="K317" s="190"/>
      <c r="L317" s="190"/>
      <c r="M317" s="190"/>
      <c r="N317" s="190"/>
      <c r="O317" s="190"/>
      <c r="P317" s="115"/>
      <c r="Q317" s="191" t="s">
        <v>12702</v>
      </c>
      <c r="R317" s="191"/>
      <c r="S317" s="192"/>
      <c r="T317" s="192"/>
      <c r="U317" s="192"/>
      <c r="V317" s="192"/>
      <c r="W317" s="192"/>
      <c r="X317" s="193"/>
      <c r="Y317" s="108"/>
      <c r="AW317" s="90" t="s">
        <v>38</v>
      </c>
      <c r="AX317" s="90">
        <f t="shared" si="14"/>
        <v>1</v>
      </c>
      <c r="AY317" s="90" t="s">
        <v>774</v>
      </c>
      <c r="AZ317" s="90" t="s">
        <v>916</v>
      </c>
      <c r="BA317" s="90">
        <f>IF(AND($BB$317=1,$BC$317=1),1,0)</f>
        <v>0</v>
      </c>
      <c r="BB317" s="90">
        <f t="shared" si="16"/>
        <v>1</v>
      </c>
      <c r="BC317" s="90">
        <f t="shared" si="20"/>
        <v>0</v>
      </c>
      <c r="BD317" s="90">
        <f t="shared" si="21"/>
        <v>0</v>
      </c>
      <c r="BE317" s="90">
        <f t="shared" si="22"/>
        <v>0</v>
      </c>
      <c r="BX317" s="90">
        <v>1</v>
      </c>
      <c r="CA317" s="90" t="s">
        <v>899</v>
      </c>
      <c r="CC317" s="90" t="s">
        <v>775</v>
      </c>
      <c r="CD317" s="90">
        <f>IF($Y$317="Inaccurate – Incorrect",1,0)</f>
        <v>0</v>
      </c>
      <c r="DA317" s="90" t="s">
        <v>767</v>
      </c>
      <c r="DB317" s="90" t="s">
        <v>837</v>
      </c>
    </row>
    <row r="318" spans="4:106" ht="25.25" customHeight="1" x14ac:dyDescent="0.2">
      <c r="D318" s="112" t="s">
        <v>919</v>
      </c>
      <c r="E318" s="189" t="s">
        <v>920</v>
      </c>
      <c r="F318" s="190"/>
      <c r="G318" s="190"/>
      <c r="H318" s="190"/>
      <c r="I318" s="190"/>
      <c r="J318" s="190"/>
      <c r="K318" s="190"/>
      <c r="L318" s="190"/>
      <c r="M318" s="190"/>
      <c r="N318" s="190"/>
      <c r="O318" s="190"/>
      <c r="P318" s="115"/>
      <c r="Q318" s="191" t="s">
        <v>12702</v>
      </c>
      <c r="R318" s="191"/>
      <c r="S318" s="192"/>
      <c r="T318" s="192"/>
      <c r="U318" s="192"/>
      <c r="V318" s="192"/>
      <c r="W318" s="192"/>
      <c r="X318" s="193"/>
      <c r="Y318" s="108"/>
      <c r="AW318" s="90" t="s">
        <v>38</v>
      </c>
      <c r="AX318" s="90">
        <f t="shared" si="14"/>
        <v>1</v>
      </c>
      <c r="AY318" s="90" t="s">
        <v>774</v>
      </c>
      <c r="AZ318" s="90" t="s">
        <v>918</v>
      </c>
      <c r="BA318" s="90">
        <f>IF(AND($BB$318=1,$BC$318=1),1,0)</f>
        <v>0</v>
      </c>
      <c r="BB318" s="90">
        <f t="shared" si="16"/>
        <v>1</v>
      </c>
      <c r="BC318" s="90">
        <f t="shared" si="20"/>
        <v>0</v>
      </c>
      <c r="BD318" s="90">
        <f t="shared" si="21"/>
        <v>0</v>
      </c>
      <c r="BE318" s="90">
        <f t="shared" si="22"/>
        <v>0</v>
      </c>
      <c r="BX318" s="90">
        <v>1</v>
      </c>
      <c r="CA318" s="90" t="s">
        <v>899</v>
      </c>
      <c r="CC318" s="90" t="s">
        <v>775</v>
      </c>
      <c r="CD318" s="90">
        <f>IF($Y$318="Inaccurate – Incorrect",1,0)</f>
        <v>0</v>
      </c>
      <c r="DA318" s="90" t="s">
        <v>767</v>
      </c>
      <c r="DB318" s="90" t="s">
        <v>837</v>
      </c>
    </row>
    <row r="319" spans="4:106" ht="25.25" customHeight="1" x14ac:dyDescent="0.2">
      <c r="D319" s="112" t="s">
        <v>922</v>
      </c>
      <c r="E319" s="189" t="s">
        <v>851</v>
      </c>
      <c r="F319" s="190"/>
      <c r="G319" s="190"/>
      <c r="H319" s="190"/>
      <c r="I319" s="190"/>
      <c r="J319" s="190"/>
      <c r="K319" s="190"/>
      <c r="L319" s="190"/>
      <c r="M319" s="190"/>
      <c r="N319" s="190"/>
      <c r="O319" s="190"/>
      <c r="P319" s="115"/>
      <c r="Q319" s="191" t="s">
        <v>12702</v>
      </c>
      <c r="R319" s="191"/>
      <c r="S319" s="192"/>
      <c r="T319" s="192"/>
      <c r="U319" s="192"/>
      <c r="V319" s="192"/>
      <c r="W319" s="192"/>
      <c r="X319" s="193"/>
      <c r="Y319" s="108"/>
      <c r="AW319" s="90" t="s">
        <v>38</v>
      </c>
      <c r="AX319" s="90">
        <f t="shared" si="14"/>
        <v>1</v>
      </c>
      <c r="AY319" s="90" t="s">
        <v>774</v>
      </c>
      <c r="AZ319" s="90" t="s">
        <v>921</v>
      </c>
      <c r="BA319" s="90">
        <f>IF(AND($BB$319=1,$BC$319=1),1,0)</f>
        <v>0</v>
      </c>
      <c r="BB319" s="90">
        <f t="shared" si="16"/>
        <v>1</v>
      </c>
      <c r="BC319" s="90">
        <f t="shared" si="20"/>
        <v>0</v>
      </c>
      <c r="BD319" s="90">
        <f t="shared" si="21"/>
        <v>0</v>
      </c>
      <c r="BE319" s="90">
        <f t="shared" si="22"/>
        <v>0</v>
      </c>
      <c r="BX319" s="90">
        <v>1</v>
      </c>
      <c r="CA319" s="90" t="s">
        <v>899</v>
      </c>
      <c r="CC319" s="90" t="s">
        <v>775</v>
      </c>
      <c r="CD319" s="90">
        <f>IF($Y$319="Inaccurate – Incorrect",1,0)</f>
        <v>0</v>
      </c>
      <c r="DA319" s="90" t="s">
        <v>767</v>
      </c>
      <c r="DB319" s="90" t="s">
        <v>837</v>
      </c>
    </row>
    <row r="320" spans="4:106" ht="25.25" customHeight="1" x14ac:dyDescent="0.2">
      <c r="D320" s="112" t="s">
        <v>924</v>
      </c>
      <c r="E320" s="189" t="s">
        <v>925</v>
      </c>
      <c r="F320" s="190"/>
      <c r="G320" s="190"/>
      <c r="H320" s="190"/>
      <c r="I320" s="190"/>
      <c r="J320" s="190"/>
      <c r="K320" s="190"/>
      <c r="L320" s="190"/>
      <c r="M320" s="190"/>
      <c r="N320" s="190"/>
      <c r="O320" s="190"/>
      <c r="P320" s="115"/>
      <c r="Q320" s="191" t="s">
        <v>12702</v>
      </c>
      <c r="R320" s="191"/>
      <c r="S320" s="192"/>
      <c r="T320" s="192"/>
      <c r="U320" s="192"/>
      <c r="V320" s="192"/>
      <c r="W320" s="192"/>
      <c r="X320" s="193"/>
      <c r="Y320" s="108"/>
      <c r="AW320" s="90" t="s">
        <v>38</v>
      </c>
      <c r="AX320" s="90">
        <f t="shared" si="14"/>
        <v>1</v>
      </c>
      <c r="AY320" s="90" t="s">
        <v>774</v>
      </c>
      <c r="AZ320" s="90" t="s">
        <v>923</v>
      </c>
      <c r="BA320" s="90">
        <f>IF(AND($BB$320=1,$BC$320=1),1,0)</f>
        <v>0</v>
      </c>
      <c r="BB320" s="90">
        <f t="shared" si="16"/>
        <v>1</v>
      </c>
      <c r="BC320" s="90">
        <f t="shared" si="20"/>
        <v>0</v>
      </c>
      <c r="BD320" s="90">
        <f t="shared" si="21"/>
        <v>0</v>
      </c>
      <c r="BE320" s="90">
        <f t="shared" si="22"/>
        <v>0</v>
      </c>
      <c r="BX320" s="90">
        <v>1</v>
      </c>
      <c r="CA320" s="90" t="s">
        <v>899</v>
      </c>
      <c r="CC320" s="90" t="s">
        <v>775</v>
      </c>
      <c r="CD320" s="90">
        <f>IF($Y$320="Inaccurate – Incorrect",1,0)</f>
        <v>0</v>
      </c>
      <c r="DA320" s="90" t="s">
        <v>767</v>
      </c>
      <c r="DB320" s="90" t="s">
        <v>837</v>
      </c>
    </row>
    <row r="321" spans="4:106" ht="25.25" customHeight="1" x14ac:dyDescent="0.2">
      <c r="D321" s="112" t="s">
        <v>927</v>
      </c>
      <c r="E321" s="189" t="s">
        <v>928</v>
      </c>
      <c r="F321" s="190"/>
      <c r="G321" s="190"/>
      <c r="H321" s="190"/>
      <c r="I321" s="190"/>
      <c r="J321" s="190"/>
      <c r="K321" s="190"/>
      <c r="L321" s="190"/>
      <c r="M321" s="190"/>
      <c r="N321" s="190"/>
      <c r="O321" s="190"/>
      <c r="P321" s="115"/>
      <c r="Q321" s="191" t="s">
        <v>12702</v>
      </c>
      <c r="R321" s="191"/>
      <c r="S321" s="192"/>
      <c r="T321" s="192"/>
      <c r="U321" s="192"/>
      <c r="V321" s="192"/>
      <c r="W321" s="192"/>
      <c r="X321" s="193"/>
      <c r="Y321" s="108"/>
      <c r="AW321" s="90" t="s">
        <v>38</v>
      </c>
      <c r="AX321" s="90">
        <f t="shared" si="14"/>
        <v>1</v>
      </c>
      <c r="AY321" s="90" t="s">
        <v>774</v>
      </c>
      <c r="AZ321" s="90" t="s">
        <v>926</v>
      </c>
      <c r="BA321" s="90">
        <f>IF(AND($BB$321=1,$BC$321=1),1,0)</f>
        <v>0</v>
      </c>
      <c r="BB321" s="90">
        <f t="shared" ref="BB321:BB352" si="23">IF(OR($S$22="Step 3",$S$22="Step 2",$S$22="Step 1"),1,0)</f>
        <v>1</v>
      </c>
      <c r="BC321" s="90">
        <f t="shared" si="20"/>
        <v>0</v>
      </c>
      <c r="BD321" s="90">
        <f t="shared" si="21"/>
        <v>0</v>
      </c>
      <c r="BE321" s="90">
        <f t="shared" si="22"/>
        <v>0</v>
      </c>
      <c r="BX321" s="90">
        <v>1</v>
      </c>
      <c r="CA321" s="90" t="s">
        <v>899</v>
      </c>
      <c r="CC321" s="90" t="s">
        <v>775</v>
      </c>
      <c r="CD321" s="90">
        <f>IF($Y$321="Inaccurate – Incorrect",1,0)</f>
        <v>0</v>
      </c>
      <c r="DA321" s="90" t="s">
        <v>767</v>
      </c>
      <c r="DB321" s="90" t="s">
        <v>837</v>
      </c>
    </row>
    <row r="322" spans="4:106" ht="25.25" customHeight="1" x14ac:dyDescent="0.2">
      <c r="D322" s="112" t="s">
        <v>930</v>
      </c>
      <c r="E322" s="189" t="s">
        <v>866</v>
      </c>
      <c r="F322" s="190"/>
      <c r="G322" s="190"/>
      <c r="H322" s="190"/>
      <c r="I322" s="190"/>
      <c r="J322" s="190"/>
      <c r="K322" s="190"/>
      <c r="L322" s="190"/>
      <c r="M322" s="190"/>
      <c r="N322" s="190"/>
      <c r="O322" s="190"/>
      <c r="P322" s="115"/>
      <c r="Q322" s="191" t="s">
        <v>12702</v>
      </c>
      <c r="R322" s="191"/>
      <c r="S322" s="192"/>
      <c r="T322" s="192"/>
      <c r="U322" s="192"/>
      <c r="V322" s="192"/>
      <c r="W322" s="192"/>
      <c r="X322" s="193"/>
      <c r="Y322" s="108"/>
      <c r="AW322" s="90" t="s">
        <v>38</v>
      </c>
      <c r="AX322" s="90">
        <f t="shared" si="14"/>
        <v>1</v>
      </c>
      <c r="AY322" s="90" t="s">
        <v>774</v>
      </c>
      <c r="AZ322" s="90" t="s">
        <v>929</v>
      </c>
      <c r="BA322" s="90">
        <f>IF(AND($BB$322=1,$BC$322=1),1,0)</f>
        <v>0</v>
      </c>
      <c r="BB322" s="90">
        <f t="shared" si="23"/>
        <v>1</v>
      </c>
      <c r="BC322" s="90">
        <f t="shared" si="20"/>
        <v>0</v>
      </c>
      <c r="BD322" s="90">
        <f t="shared" si="21"/>
        <v>0</v>
      </c>
      <c r="BE322" s="90">
        <f t="shared" si="22"/>
        <v>0</v>
      </c>
      <c r="BX322" s="90">
        <v>1</v>
      </c>
      <c r="CA322" s="90" t="s">
        <v>899</v>
      </c>
      <c r="CC322" s="90" t="s">
        <v>775</v>
      </c>
      <c r="CD322" s="90">
        <f>IF($Y$322="Inaccurate – Incorrect",1,0)</f>
        <v>0</v>
      </c>
      <c r="DA322" s="90" t="s">
        <v>767</v>
      </c>
      <c r="DB322" s="90" t="s">
        <v>837</v>
      </c>
    </row>
    <row r="323" spans="4:106" ht="25.25" customHeight="1" x14ac:dyDescent="0.2">
      <c r="D323" s="112" t="s">
        <v>932</v>
      </c>
      <c r="E323" s="189" t="s">
        <v>933</v>
      </c>
      <c r="F323" s="190"/>
      <c r="G323" s="190"/>
      <c r="H323" s="190"/>
      <c r="I323" s="190"/>
      <c r="J323" s="190"/>
      <c r="K323" s="190"/>
      <c r="L323" s="190"/>
      <c r="M323" s="190"/>
      <c r="N323" s="190"/>
      <c r="O323" s="190"/>
      <c r="P323" s="115"/>
      <c r="Q323" s="191" t="s">
        <v>12702</v>
      </c>
      <c r="R323" s="191"/>
      <c r="S323" s="192"/>
      <c r="T323" s="192"/>
      <c r="U323" s="192"/>
      <c r="V323" s="192"/>
      <c r="W323" s="192"/>
      <c r="X323" s="193"/>
      <c r="Y323" s="108"/>
      <c r="AW323" s="90" t="s">
        <v>38</v>
      </c>
      <c r="AX323" s="90">
        <f t="shared" si="14"/>
        <v>1</v>
      </c>
      <c r="AY323" s="90" t="s">
        <v>774</v>
      </c>
      <c r="AZ323" s="90" t="s">
        <v>931</v>
      </c>
      <c r="BA323" s="90">
        <f>IF(AND($BB$323=1,$BC$323=1),1,0)</f>
        <v>0</v>
      </c>
      <c r="BB323" s="90">
        <f t="shared" si="23"/>
        <v>1</v>
      </c>
      <c r="BC323" s="90">
        <f t="shared" si="20"/>
        <v>0</v>
      </c>
      <c r="BD323" s="90">
        <f t="shared" si="21"/>
        <v>0</v>
      </c>
      <c r="BE323" s="90">
        <f t="shared" si="22"/>
        <v>0</v>
      </c>
      <c r="BX323" s="90">
        <v>1</v>
      </c>
      <c r="CA323" s="90" t="s">
        <v>899</v>
      </c>
      <c r="CC323" s="90" t="s">
        <v>775</v>
      </c>
      <c r="CD323" s="90">
        <f>IF($Y$323="Inaccurate – Incorrect",1,0)</f>
        <v>0</v>
      </c>
      <c r="DA323" s="90" t="s">
        <v>767</v>
      </c>
      <c r="DB323" s="90" t="s">
        <v>837</v>
      </c>
    </row>
    <row r="324" spans="4:106" ht="25.25" customHeight="1" x14ac:dyDescent="0.2">
      <c r="D324" s="112" t="s">
        <v>935</v>
      </c>
      <c r="E324" s="189" t="s">
        <v>829</v>
      </c>
      <c r="F324" s="190"/>
      <c r="G324" s="190"/>
      <c r="H324" s="190"/>
      <c r="I324" s="190"/>
      <c r="J324" s="190"/>
      <c r="K324" s="190"/>
      <c r="L324" s="190"/>
      <c r="M324" s="190"/>
      <c r="N324" s="190"/>
      <c r="O324" s="190"/>
      <c r="P324" s="115"/>
      <c r="Q324" s="191" t="s">
        <v>12702</v>
      </c>
      <c r="R324" s="191"/>
      <c r="S324" s="192"/>
      <c r="T324" s="192"/>
      <c r="U324" s="192"/>
      <c r="V324" s="192"/>
      <c r="W324" s="192"/>
      <c r="X324" s="193"/>
      <c r="Y324" s="108"/>
      <c r="AW324" s="90" t="s">
        <v>38</v>
      </c>
      <c r="AX324" s="90">
        <f t="shared" si="14"/>
        <v>1</v>
      </c>
      <c r="AY324" s="90" t="s">
        <v>774</v>
      </c>
      <c r="AZ324" s="90" t="s">
        <v>934</v>
      </c>
      <c r="BA324" s="90">
        <f>IF(AND($BB$324=1,$BC$324=1),1,0)</f>
        <v>0</v>
      </c>
      <c r="BB324" s="90">
        <f t="shared" si="23"/>
        <v>1</v>
      </c>
      <c r="BC324" s="90">
        <f t="shared" si="20"/>
        <v>0</v>
      </c>
      <c r="BD324" s="90">
        <f t="shared" si="21"/>
        <v>0</v>
      </c>
      <c r="BE324" s="90">
        <f t="shared" si="22"/>
        <v>0</v>
      </c>
      <c r="BX324" s="90">
        <v>1</v>
      </c>
      <c r="CA324" s="90" t="s">
        <v>899</v>
      </c>
      <c r="CC324" s="90" t="s">
        <v>775</v>
      </c>
      <c r="CD324" s="90">
        <f>IF($Y$324="Inaccurate – Incorrect",1,0)</f>
        <v>0</v>
      </c>
      <c r="DA324" s="90" t="s">
        <v>767</v>
      </c>
      <c r="DB324" s="90" t="s">
        <v>837</v>
      </c>
    </row>
    <row r="325" spans="4:106" ht="39.5" customHeight="1" x14ac:dyDescent="0.2">
      <c r="D325" s="112" t="s">
        <v>937</v>
      </c>
      <c r="E325" s="119"/>
      <c r="F325" s="118"/>
      <c r="G325" s="118"/>
      <c r="H325" s="118"/>
      <c r="I325" s="118"/>
      <c r="J325" s="118"/>
      <c r="K325" s="118"/>
      <c r="L325" s="118"/>
      <c r="M325" s="118"/>
      <c r="N325" s="118"/>
      <c r="O325" s="118"/>
      <c r="P325" s="118"/>
      <c r="Q325" s="215" t="s">
        <v>817</v>
      </c>
      <c r="R325" s="216"/>
      <c r="S325" s="216"/>
      <c r="T325" s="216"/>
      <c r="U325" s="216"/>
      <c r="V325" s="216"/>
      <c r="W325" s="216"/>
      <c r="X325" s="217"/>
      <c r="Y325" s="108"/>
      <c r="AX325" s="90">
        <f t="shared" si="14"/>
        <v>1</v>
      </c>
      <c r="AZ325" s="90" t="s">
        <v>936</v>
      </c>
      <c r="BA325" s="90">
        <f>IF(AND($BB$325=1,$BC$325=1),1,0)</f>
        <v>0</v>
      </c>
      <c r="BB325" s="90">
        <f t="shared" si="23"/>
        <v>1</v>
      </c>
      <c r="BC325" s="90">
        <f t="shared" ref="BC325:BC330" si="24">IF(OR(AND(OR($S$280&lt;&gt;"",$AB$280&lt;&gt;""),$AX$280=1)),1,0)</f>
        <v>0</v>
      </c>
      <c r="BD325" s="90">
        <f t="shared" ref="BD325:BD330" si="25">IF(OR(AND(OR($AB$280&lt;&gt;""),$AX$280=1)),1,0)</f>
        <v>0</v>
      </c>
      <c r="BE325" s="90">
        <f t="shared" ref="BE325:BE330" si="26">IF(OR(AND(OR($S$280&lt;&gt;""),$AX$280=1)),1,0)</f>
        <v>0</v>
      </c>
    </row>
    <row r="326" spans="4:106" ht="25.25" customHeight="1" x14ac:dyDescent="0.2">
      <c r="D326" s="112" t="s">
        <v>940</v>
      </c>
      <c r="E326" s="189" t="s">
        <v>941</v>
      </c>
      <c r="F326" s="190"/>
      <c r="G326" s="190"/>
      <c r="H326" s="190"/>
      <c r="I326" s="190"/>
      <c r="J326" s="190"/>
      <c r="K326" s="190"/>
      <c r="L326" s="190"/>
      <c r="M326" s="190"/>
      <c r="N326" s="190"/>
      <c r="O326" s="190"/>
      <c r="P326" s="115"/>
      <c r="Q326" s="191" t="s">
        <v>12702</v>
      </c>
      <c r="R326" s="191"/>
      <c r="S326" s="192"/>
      <c r="T326" s="192"/>
      <c r="U326" s="192"/>
      <c r="V326" s="192"/>
      <c r="W326" s="192"/>
      <c r="X326" s="193"/>
      <c r="Y326" s="108"/>
      <c r="AW326" s="90" t="s">
        <v>38</v>
      </c>
      <c r="AX326" s="90">
        <f t="shared" si="14"/>
        <v>1</v>
      </c>
      <c r="AY326" s="90" t="s">
        <v>774</v>
      </c>
      <c r="AZ326" s="90" t="s">
        <v>939</v>
      </c>
      <c r="BA326" s="90">
        <f>IF(AND($BB$326=1,$BC$326=1),1,0)</f>
        <v>0</v>
      </c>
      <c r="BB326" s="90">
        <f t="shared" si="23"/>
        <v>1</v>
      </c>
      <c r="BC326" s="90">
        <f t="shared" si="24"/>
        <v>0</v>
      </c>
      <c r="BD326" s="90">
        <f t="shared" si="25"/>
        <v>0</v>
      </c>
      <c r="BE326" s="90">
        <f t="shared" si="26"/>
        <v>0</v>
      </c>
      <c r="BX326" s="90">
        <v>1</v>
      </c>
      <c r="CA326" s="90" t="s">
        <v>936</v>
      </c>
      <c r="CB326" s="90">
        <f>IF((+COUNTA($S$326)+COUNTA($S$327)+COUNTA($S$328)+COUNTA($S$329)+COUNTA($S$330))&gt;0,1,0)</f>
        <v>0</v>
      </c>
      <c r="CC326" s="90" t="s">
        <v>775</v>
      </c>
      <c r="CD326" s="90">
        <f>IF($Y$326="Inaccurate – Incorrect",1,0)</f>
        <v>0</v>
      </c>
      <c r="DA326" s="90" t="s">
        <v>767</v>
      </c>
      <c r="DB326" s="90" t="s">
        <v>837</v>
      </c>
    </row>
    <row r="327" spans="4:106" ht="25.25" customHeight="1" x14ac:dyDescent="0.2">
      <c r="D327" s="112" t="s">
        <v>943</v>
      </c>
      <c r="E327" s="189" t="s">
        <v>944</v>
      </c>
      <c r="F327" s="190"/>
      <c r="G327" s="190"/>
      <c r="H327" s="190"/>
      <c r="I327" s="190"/>
      <c r="J327" s="190"/>
      <c r="K327" s="190"/>
      <c r="L327" s="190"/>
      <c r="M327" s="190"/>
      <c r="N327" s="190"/>
      <c r="O327" s="190"/>
      <c r="P327" s="115"/>
      <c r="Q327" s="191" t="s">
        <v>12702</v>
      </c>
      <c r="R327" s="191"/>
      <c r="S327" s="192"/>
      <c r="T327" s="192"/>
      <c r="U327" s="192"/>
      <c r="V327" s="192"/>
      <c r="W327" s="192"/>
      <c r="X327" s="193"/>
      <c r="Y327" s="108"/>
      <c r="AW327" s="90" t="s">
        <v>38</v>
      </c>
      <c r="AX327" s="90">
        <f t="shared" si="14"/>
        <v>1</v>
      </c>
      <c r="AY327" s="90" t="s">
        <v>774</v>
      </c>
      <c r="AZ327" s="90" t="s">
        <v>942</v>
      </c>
      <c r="BA327" s="90">
        <f>IF(AND($BB$327=1,$BC$327=1),1,0)</f>
        <v>0</v>
      </c>
      <c r="BB327" s="90">
        <f t="shared" si="23"/>
        <v>1</v>
      </c>
      <c r="BC327" s="90">
        <f t="shared" si="24"/>
        <v>0</v>
      </c>
      <c r="BD327" s="90">
        <f t="shared" si="25"/>
        <v>0</v>
      </c>
      <c r="BE327" s="90">
        <f t="shared" si="26"/>
        <v>0</v>
      </c>
      <c r="BX327" s="90">
        <v>1</v>
      </c>
      <c r="CA327" s="90" t="s">
        <v>936</v>
      </c>
      <c r="CC327" s="90" t="s">
        <v>775</v>
      </c>
      <c r="CD327" s="90">
        <f>IF($Y$327="Inaccurate – Incorrect",1,0)</f>
        <v>0</v>
      </c>
      <c r="DA327" s="90" t="s">
        <v>767</v>
      </c>
      <c r="DB327" s="90" t="s">
        <v>837</v>
      </c>
    </row>
    <row r="328" spans="4:106" ht="25.25" customHeight="1" x14ac:dyDescent="0.2">
      <c r="D328" s="112" t="s">
        <v>946</v>
      </c>
      <c r="E328" s="189" t="s">
        <v>947</v>
      </c>
      <c r="F328" s="190"/>
      <c r="G328" s="190"/>
      <c r="H328" s="190"/>
      <c r="I328" s="190"/>
      <c r="J328" s="190"/>
      <c r="K328" s="190"/>
      <c r="L328" s="190"/>
      <c r="M328" s="190"/>
      <c r="N328" s="190"/>
      <c r="O328" s="190"/>
      <c r="P328" s="115"/>
      <c r="Q328" s="191" t="s">
        <v>12702</v>
      </c>
      <c r="R328" s="191"/>
      <c r="S328" s="192"/>
      <c r="T328" s="192"/>
      <c r="U328" s="192"/>
      <c r="V328" s="192"/>
      <c r="W328" s="192"/>
      <c r="X328" s="193"/>
      <c r="Y328" s="108"/>
      <c r="AW328" s="90" t="s">
        <v>38</v>
      </c>
      <c r="AX328" s="90">
        <f t="shared" si="14"/>
        <v>1</v>
      </c>
      <c r="AY328" s="90" t="s">
        <v>774</v>
      </c>
      <c r="AZ328" s="90" t="s">
        <v>945</v>
      </c>
      <c r="BA328" s="90">
        <f>IF(AND($BB$328=1,$BC$328=1),1,0)</f>
        <v>0</v>
      </c>
      <c r="BB328" s="90">
        <f t="shared" si="23"/>
        <v>1</v>
      </c>
      <c r="BC328" s="90">
        <f t="shared" si="24"/>
        <v>0</v>
      </c>
      <c r="BD328" s="90">
        <f t="shared" si="25"/>
        <v>0</v>
      </c>
      <c r="BE328" s="90">
        <f t="shared" si="26"/>
        <v>0</v>
      </c>
      <c r="BX328" s="90">
        <v>1</v>
      </c>
      <c r="CA328" s="90" t="s">
        <v>936</v>
      </c>
      <c r="CC328" s="90" t="s">
        <v>775</v>
      </c>
      <c r="CD328" s="90">
        <f>IF($Y$328="Inaccurate – Incorrect",1,0)</f>
        <v>0</v>
      </c>
      <c r="DA328" s="90" t="s">
        <v>767</v>
      </c>
      <c r="DB328" s="90" t="s">
        <v>837</v>
      </c>
    </row>
    <row r="329" spans="4:106" ht="25.25" customHeight="1" x14ac:dyDescent="0.2">
      <c r="D329" s="112" t="s">
        <v>949</v>
      </c>
      <c r="E329" s="189" t="s">
        <v>950</v>
      </c>
      <c r="F329" s="190"/>
      <c r="G329" s="190"/>
      <c r="H329" s="190"/>
      <c r="I329" s="190"/>
      <c r="J329" s="190"/>
      <c r="K329" s="190"/>
      <c r="L329" s="190"/>
      <c r="M329" s="190"/>
      <c r="N329" s="190"/>
      <c r="O329" s="190"/>
      <c r="P329" s="115"/>
      <c r="Q329" s="191" t="s">
        <v>12702</v>
      </c>
      <c r="R329" s="191"/>
      <c r="S329" s="192"/>
      <c r="T329" s="192"/>
      <c r="U329" s="192"/>
      <c r="V329" s="192"/>
      <c r="W329" s="192"/>
      <c r="X329" s="193"/>
      <c r="Y329" s="108"/>
      <c r="AW329" s="90" t="s">
        <v>38</v>
      </c>
      <c r="AX329" s="90">
        <f t="shared" si="14"/>
        <v>1</v>
      </c>
      <c r="AY329" s="90" t="s">
        <v>774</v>
      </c>
      <c r="AZ329" s="90" t="s">
        <v>948</v>
      </c>
      <c r="BA329" s="90">
        <f>IF(AND($BB$329=1,$BC$329=1),1,0)</f>
        <v>0</v>
      </c>
      <c r="BB329" s="90">
        <f t="shared" si="23"/>
        <v>1</v>
      </c>
      <c r="BC329" s="90">
        <f t="shared" si="24"/>
        <v>0</v>
      </c>
      <c r="BD329" s="90">
        <f t="shared" si="25"/>
        <v>0</v>
      </c>
      <c r="BE329" s="90">
        <f t="shared" si="26"/>
        <v>0</v>
      </c>
      <c r="BX329" s="90">
        <v>1</v>
      </c>
      <c r="CA329" s="90" t="s">
        <v>936</v>
      </c>
      <c r="CC329" s="90" t="s">
        <v>775</v>
      </c>
      <c r="CD329" s="90">
        <f>IF($Y$329="Inaccurate – Incorrect",1,0)</f>
        <v>0</v>
      </c>
      <c r="DA329" s="90" t="s">
        <v>767</v>
      </c>
      <c r="DB329" s="90" t="s">
        <v>837</v>
      </c>
    </row>
    <row r="330" spans="4:106" ht="25.25" customHeight="1" x14ac:dyDescent="0.2">
      <c r="D330" s="112" t="s">
        <v>952</v>
      </c>
      <c r="E330" s="189" t="s">
        <v>953</v>
      </c>
      <c r="F330" s="190"/>
      <c r="G330" s="190"/>
      <c r="H330" s="190"/>
      <c r="I330" s="190"/>
      <c r="J330" s="190"/>
      <c r="K330" s="190"/>
      <c r="L330" s="190"/>
      <c r="M330" s="190"/>
      <c r="N330" s="190"/>
      <c r="O330" s="190"/>
      <c r="P330" s="115"/>
      <c r="Q330" s="191" t="s">
        <v>12702</v>
      </c>
      <c r="R330" s="191"/>
      <c r="S330" s="192"/>
      <c r="T330" s="192"/>
      <c r="U330" s="192"/>
      <c r="V330" s="192"/>
      <c r="W330" s="192"/>
      <c r="X330" s="193"/>
      <c r="Y330" s="108"/>
      <c r="AW330" s="90" t="s">
        <v>38</v>
      </c>
      <c r="AX330" s="90">
        <f t="shared" si="14"/>
        <v>1</v>
      </c>
      <c r="AY330" s="90" t="s">
        <v>774</v>
      </c>
      <c r="AZ330" s="90" t="s">
        <v>951</v>
      </c>
      <c r="BA330" s="90">
        <f>IF(AND($BB$330=1,$BC$330=1),1,0)</f>
        <v>0</v>
      </c>
      <c r="BB330" s="90">
        <f t="shared" si="23"/>
        <v>1</v>
      </c>
      <c r="BC330" s="90">
        <f t="shared" si="24"/>
        <v>0</v>
      </c>
      <c r="BD330" s="90">
        <f t="shared" si="25"/>
        <v>0</v>
      </c>
      <c r="BE330" s="90">
        <f t="shared" si="26"/>
        <v>0</v>
      </c>
      <c r="BX330" s="90">
        <v>1</v>
      </c>
      <c r="CA330" s="90" t="s">
        <v>936</v>
      </c>
      <c r="CC330" s="90" t="s">
        <v>775</v>
      </c>
      <c r="CD330" s="90">
        <f>IF($Y$330="Inaccurate – Incorrect",1,0)</f>
        <v>0</v>
      </c>
      <c r="DA330" s="90" t="s">
        <v>767</v>
      </c>
      <c r="DB330" s="90" t="s">
        <v>837</v>
      </c>
    </row>
    <row r="331" spans="4:106" ht="39.5" customHeight="1" x14ac:dyDescent="0.2">
      <c r="D331" s="112" t="s">
        <v>955</v>
      </c>
      <c r="E331" s="119"/>
      <c r="F331" s="118"/>
      <c r="G331" s="118"/>
      <c r="H331" s="118"/>
      <c r="I331" s="118"/>
      <c r="J331" s="118"/>
      <c r="K331" s="118"/>
      <c r="L331" s="118"/>
      <c r="M331" s="118"/>
      <c r="N331" s="118"/>
      <c r="O331" s="118"/>
      <c r="P331" s="118"/>
      <c r="Q331" s="215" t="s">
        <v>820</v>
      </c>
      <c r="R331" s="216"/>
      <c r="S331" s="216"/>
      <c r="T331" s="216"/>
      <c r="U331" s="216"/>
      <c r="V331" s="216"/>
      <c r="W331" s="216"/>
      <c r="X331" s="217"/>
      <c r="Y331" s="108"/>
      <c r="AX331" s="90">
        <f t="shared" si="14"/>
        <v>1</v>
      </c>
      <c r="AZ331" s="90" t="s">
        <v>954</v>
      </c>
      <c r="BA331" s="90">
        <f>IF(AND($BB$331=1,$BC$331=1),1,0)</f>
        <v>0</v>
      </c>
      <c r="BB331" s="90">
        <f t="shared" si="23"/>
        <v>1</v>
      </c>
      <c r="BC331" s="90">
        <f t="shared" ref="BC331:BC347" si="27">IF(OR(AND(OR($S$281&lt;&gt;"",$AB$281&lt;&gt;""),$AX$281=1)),1,0)</f>
        <v>0</v>
      </c>
      <c r="BD331" s="90">
        <f t="shared" ref="BD331:BD347" si="28">IF(OR(AND(OR($AB$281&lt;&gt;""),$AX$281=1)),1,0)</f>
        <v>0</v>
      </c>
      <c r="BE331" s="90">
        <f t="shared" ref="BE331:BE347" si="29">IF(OR(AND(OR($S$281&lt;&gt;""),$AX$281=1)),1,0)</f>
        <v>0</v>
      </c>
    </row>
    <row r="332" spans="4:106" ht="25.25" customHeight="1" x14ac:dyDescent="0.2">
      <c r="D332" s="112" t="s">
        <v>958</v>
      </c>
      <c r="E332" s="189" t="s">
        <v>848</v>
      </c>
      <c r="F332" s="190"/>
      <c r="G332" s="190"/>
      <c r="H332" s="190"/>
      <c r="I332" s="190"/>
      <c r="J332" s="190"/>
      <c r="K332" s="190"/>
      <c r="L332" s="190"/>
      <c r="M332" s="190"/>
      <c r="N332" s="190"/>
      <c r="O332" s="190"/>
      <c r="P332" s="115"/>
      <c r="Q332" s="191" t="s">
        <v>12702</v>
      </c>
      <c r="R332" s="191"/>
      <c r="S332" s="192"/>
      <c r="T332" s="192"/>
      <c r="U332" s="192"/>
      <c r="V332" s="192"/>
      <c r="W332" s="192"/>
      <c r="X332" s="193"/>
      <c r="Y332" s="108"/>
      <c r="AW332" s="90" t="s">
        <v>38</v>
      </c>
      <c r="AX332" s="90">
        <f t="shared" si="14"/>
        <v>1</v>
      </c>
      <c r="AY332" s="90" t="s">
        <v>774</v>
      </c>
      <c r="AZ332" s="90" t="s">
        <v>957</v>
      </c>
      <c r="BA332" s="90">
        <f>IF(AND($BB$332=1,$BC$332=1),1,0)</f>
        <v>0</v>
      </c>
      <c r="BB332" s="90">
        <f t="shared" si="23"/>
        <v>1</v>
      </c>
      <c r="BC332" s="90">
        <f t="shared" si="27"/>
        <v>0</v>
      </c>
      <c r="BD332" s="90">
        <f t="shared" si="28"/>
        <v>0</v>
      </c>
      <c r="BE332" s="90">
        <f t="shared" si="29"/>
        <v>0</v>
      </c>
      <c r="BX332" s="90">
        <v>1</v>
      </c>
      <c r="CA332" s="90" t="s">
        <v>954</v>
      </c>
      <c r="CB332" s="90">
        <f>IF((+COUNTA($S$332)+COUNTA($S$333)+COUNTA($S$334)+COUNTA($S$335)+COUNTA($S$336)+COUNTA($S$337)+COUNTA($S$338)+COUNTA($S$339)+COUNTA($S$340)+COUNTA($S$341)+COUNTA($S$342)+COUNTA($S$343)+COUNTA($S$344)+COUNTA($S$345)+COUNTA($S$346)+COUNTA($S$347))&gt;0,1,0)</f>
        <v>0</v>
      </c>
      <c r="CC332" s="90" t="s">
        <v>775</v>
      </c>
      <c r="CD332" s="90">
        <f>IF($Y$332="Inaccurate – Incorrect",1,0)</f>
        <v>0</v>
      </c>
      <c r="DA332" s="90" t="s">
        <v>767</v>
      </c>
      <c r="DB332" s="90" t="s">
        <v>837</v>
      </c>
    </row>
    <row r="333" spans="4:106" ht="25.25" customHeight="1" x14ac:dyDescent="0.2">
      <c r="D333" s="112" t="s">
        <v>960</v>
      </c>
      <c r="E333" s="189" t="s">
        <v>910</v>
      </c>
      <c r="F333" s="190"/>
      <c r="G333" s="190"/>
      <c r="H333" s="190"/>
      <c r="I333" s="190"/>
      <c r="J333" s="190"/>
      <c r="K333" s="190"/>
      <c r="L333" s="190"/>
      <c r="M333" s="190"/>
      <c r="N333" s="190"/>
      <c r="O333" s="190"/>
      <c r="P333" s="115"/>
      <c r="Q333" s="191" t="s">
        <v>12702</v>
      </c>
      <c r="R333" s="191"/>
      <c r="S333" s="192"/>
      <c r="T333" s="192"/>
      <c r="U333" s="192"/>
      <c r="V333" s="192"/>
      <c r="W333" s="192"/>
      <c r="X333" s="193"/>
      <c r="Y333" s="108"/>
      <c r="AW333" s="90" t="s">
        <v>38</v>
      </c>
      <c r="AX333" s="90">
        <f t="shared" si="14"/>
        <v>1</v>
      </c>
      <c r="AY333" s="90" t="s">
        <v>774</v>
      </c>
      <c r="AZ333" s="90" t="s">
        <v>959</v>
      </c>
      <c r="BA333" s="90">
        <f>IF(AND($BB$333=1,$BC$333=1),1,0)</f>
        <v>0</v>
      </c>
      <c r="BB333" s="90">
        <f t="shared" si="23"/>
        <v>1</v>
      </c>
      <c r="BC333" s="90">
        <f t="shared" si="27"/>
        <v>0</v>
      </c>
      <c r="BD333" s="90">
        <f t="shared" si="28"/>
        <v>0</v>
      </c>
      <c r="BE333" s="90">
        <f t="shared" si="29"/>
        <v>0</v>
      </c>
      <c r="BX333" s="90">
        <v>1</v>
      </c>
      <c r="CA333" s="90" t="s">
        <v>954</v>
      </c>
      <c r="CC333" s="90" t="s">
        <v>775</v>
      </c>
      <c r="CD333" s="90">
        <f>IF($Y$333="Inaccurate – Incorrect",1,0)</f>
        <v>0</v>
      </c>
      <c r="DA333" s="90" t="s">
        <v>767</v>
      </c>
      <c r="DB333" s="90" t="s">
        <v>837</v>
      </c>
    </row>
    <row r="334" spans="4:106" ht="25.25" customHeight="1" x14ac:dyDescent="0.2">
      <c r="D334" s="112" t="s">
        <v>962</v>
      </c>
      <c r="E334" s="189" t="s">
        <v>941</v>
      </c>
      <c r="F334" s="190"/>
      <c r="G334" s="190"/>
      <c r="H334" s="190"/>
      <c r="I334" s="190"/>
      <c r="J334" s="190"/>
      <c r="K334" s="190"/>
      <c r="L334" s="190"/>
      <c r="M334" s="190"/>
      <c r="N334" s="190"/>
      <c r="O334" s="190"/>
      <c r="P334" s="115"/>
      <c r="Q334" s="191" t="s">
        <v>12702</v>
      </c>
      <c r="R334" s="191"/>
      <c r="S334" s="192"/>
      <c r="T334" s="192"/>
      <c r="U334" s="192"/>
      <c r="V334" s="192"/>
      <c r="W334" s="192"/>
      <c r="X334" s="193"/>
      <c r="Y334" s="108"/>
      <c r="AW334" s="90" t="s">
        <v>38</v>
      </c>
      <c r="AX334" s="90">
        <f t="shared" si="14"/>
        <v>1</v>
      </c>
      <c r="AY334" s="90" t="s">
        <v>774</v>
      </c>
      <c r="AZ334" s="90" t="s">
        <v>961</v>
      </c>
      <c r="BA334" s="90">
        <f>IF(AND($BB$334=1,$BC$334=1),1,0)</f>
        <v>0</v>
      </c>
      <c r="BB334" s="90">
        <f t="shared" si="23"/>
        <v>1</v>
      </c>
      <c r="BC334" s="90">
        <f t="shared" si="27"/>
        <v>0</v>
      </c>
      <c r="BD334" s="90">
        <f t="shared" si="28"/>
        <v>0</v>
      </c>
      <c r="BE334" s="90">
        <f t="shared" si="29"/>
        <v>0</v>
      </c>
      <c r="BX334" s="90">
        <v>1</v>
      </c>
      <c r="CA334" s="90" t="s">
        <v>954</v>
      </c>
      <c r="CC334" s="90" t="s">
        <v>775</v>
      </c>
      <c r="CD334" s="90">
        <f>IF($Y$334="Inaccurate – Incorrect",1,0)</f>
        <v>0</v>
      </c>
      <c r="DA334" s="90" t="s">
        <v>767</v>
      </c>
      <c r="DB334" s="90" t="s">
        <v>837</v>
      </c>
    </row>
    <row r="335" spans="4:106" ht="25.25" customHeight="1" x14ac:dyDescent="0.2">
      <c r="D335" s="112" t="s">
        <v>964</v>
      </c>
      <c r="E335" s="189" t="s">
        <v>965</v>
      </c>
      <c r="F335" s="190"/>
      <c r="G335" s="190"/>
      <c r="H335" s="190"/>
      <c r="I335" s="190"/>
      <c r="J335" s="190"/>
      <c r="K335" s="190"/>
      <c r="L335" s="190"/>
      <c r="M335" s="190"/>
      <c r="N335" s="190"/>
      <c r="O335" s="190"/>
      <c r="P335" s="115"/>
      <c r="Q335" s="191" t="s">
        <v>12702</v>
      </c>
      <c r="R335" s="191"/>
      <c r="S335" s="192"/>
      <c r="T335" s="192"/>
      <c r="U335" s="192"/>
      <c r="V335" s="192"/>
      <c r="W335" s="192"/>
      <c r="X335" s="193"/>
      <c r="Y335" s="108"/>
      <c r="AW335" s="90" t="s">
        <v>38</v>
      </c>
      <c r="AX335" s="90">
        <f t="shared" ref="AX335:AX398" si="30">IF(SUBTOTAL(103,Q335)=1,1,0)</f>
        <v>1</v>
      </c>
      <c r="AY335" s="90" t="s">
        <v>774</v>
      </c>
      <c r="AZ335" s="90" t="s">
        <v>963</v>
      </c>
      <c r="BA335" s="90">
        <f>IF(AND($BB$335=1,$BC$335=1),1,0)</f>
        <v>0</v>
      </c>
      <c r="BB335" s="90">
        <f t="shared" si="23"/>
        <v>1</v>
      </c>
      <c r="BC335" s="90">
        <f t="shared" si="27"/>
        <v>0</v>
      </c>
      <c r="BD335" s="90">
        <f t="shared" si="28"/>
        <v>0</v>
      </c>
      <c r="BE335" s="90">
        <f t="shared" si="29"/>
        <v>0</v>
      </c>
      <c r="BX335" s="90">
        <v>1</v>
      </c>
      <c r="CA335" s="90" t="s">
        <v>954</v>
      </c>
      <c r="CC335" s="90" t="s">
        <v>775</v>
      </c>
      <c r="CD335" s="90">
        <f>IF($Y$335="Inaccurate – Incorrect",1,0)</f>
        <v>0</v>
      </c>
      <c r="DA335" s="90" t="s">
        <v>767</v>
      </c>
      <c r="DB335" s="90" t="s">
        <v>837</v>
      </c>
    </row>
    <row r="336" spans="4:106" ht="25.25" customHeight="1" x14ac:dyDescent="0.2">
      <c r="D336" s="112" t="s">
        <v>967</v>
      </c>
      <c r="E336" s="189" t="s">
        <v>933</v>
      </c>
      <c r="F336" s="190"/>
      <c r="G336" s="190"/>
      <c r="H336" s="190"/>
      <c r="I336" s="190"/>
      <c r="J336" s="190"/>
      <c r="K336" s="190"/>
      <c r="L336" s="190"/>
      <c r="M336" s="190"/>
      <c r="N336" s="190"/>
      <c r="O336" s="190"/>
      <c r="P336" s="115"/>
      <c r="Q336" s="191" t="s">
        <v>12702</v>
      </c>
      <c r="R336" s="191"/>
      <c r="S336" s="192"/>
      <c r="T336" s="192"/>
      <c r="U336" s="192"/>
      <c r="V336" s="192"/>
      <c r="W336" s="192"/>
      <c r="X336" s="193"/>
      <c r="Y336" s="108"/>
      <c r="AW336" s="90" t="s">
        <v>38</v>
      </c>
      <c r="AX336" s="90">
        <f t="shared" si="30"/>
        <v>1</v>
      </c>
      <c r="AY336" s="90" t="s">
        <v>774</v>
      </c>
      <c r="AZ336" s="90" t="s">
        <v>966</v>
      </c>
      <c r="BA336" s="90">
        <f>IF(AND($BB$336=1,$BC$336=1),1,0)</f>
        <v>0</v>
      </c>
      <c r="BB336" s="90">
        <f t="shared" si="23"/>
        <v>1</v>
      </c>
      <c r="BC336" s="90">
        <f t="shared" si="27"/>
        <v>0</v>
      </c>
      <c r="BD336" s="90">
        <f t="shared" si="28"/>
        <v>0</v>
      </c>
      <c r="BE336" s="90">
        <f t="shared" si="29"/>
        <v>0</v>
      </c>
      <c r="BX336" s="90">
        <v>1</v>
      </c>
      <c r="CA336" s="90" t="s">
        <v>954</v>
      </c>
      <c r="CC336" s="90" t="s">
        <v>775</v>
      </c>
      <c r="CD336" s="90">
        <f>IF($Y$336="Inaccurate – Incorrect",1,0)</f>
        <v>0</v>
      </c>
      <c r="DA336" s="90" t="s">
        <v>767</v>
      </c>
      <c r="DB336" s="90" t="s">
        <v>837</v>
      </c>
    </row>
    <row r="337" spans="4:106" ht="25.25" customHeight="1" x14ac:dyDescent="0.2">
      <c r="D337" s="112" t="s">
        <v>969</v>
      </c>
      <c r="E337" s="189" t="s">
        <v>970</v>
      </c>
      <c r="F337" s="190"/>
      <c r="G337" s="190"/>
      <c r="H337" s="190"/>
      <c r="I337" s="190"/>
      <c r="J337" s="190"/>
      <c r="K337" s="190"/>
      <c r="L337" s="190"/>
      <c r="M337" s="190"/>
      <c r="N337" s="190"/>
      <c r="O337" s="190"/>
      <c r="P337" s="115"/>
      <c r="Q337" s="191" t="s">
        <v>12702</v>
      </c>
      <c r="R337" s="191"/>
      <c r="S337" s="192"/>
      <c r="T337" s="192"/>
      <c r="U337" s="192"/>
      <c r="V337" s="192"/>
      <c r="W337" s="192"/>
      <c r="X337" s="193"/>
      <c r="Y337" s="108"/>
      <c r="AW337" s="90" t="s">
        <v>38</v>
      </c>
      <c r="AX337" s="90">
        <f t="shared" si="30"/>
        <v>1</v>
      </c>
      <c r="AY337" s="90" t="s">
        <v>774</v>
      </c>
      <c r="AZ337" s="90" t="s">
        <v>968</v>
      </c>
      <c r="BA337" s="90">
        <f>IF(AND($BB$337=1,$BC$337=1),1,0)</f>
        <v>0</v>
      </c>
      <c r="BB337" s="90">
        <f t="shared" si="23"/>
        <v>1</v>
      </c>
      <c r="BC337" s="90">
        <f t="shared" si="27"/>
        <v>0</v>
      </c>
      <c r="BD337" s="90">
        <f t="shared" si="28"/>
        <v>0</v>
      </c>
      <c r="BE337" s="90">
        <f t="shared" si="29"/>
        <v>0</v>
      </c>
      <c r="BX337" s="90">
        <v>1</v>
      </c>
      <c r="CA337" s="90" t="s">
        <v>954</v>
      </c>
      <c r="CC337" s="90" t="s">
        <v>775</v>
      </c>
      <c r="CD337" s="90">
        <f>IF($Y$337="Inaccurate – Incorrect",1,0)</f>
        <v>0</v>
      </c>
      <c r="DA337" s="90" t="s">
        <v>767</v>
      </c>
      <c r="DB337" s="90" t="s">
        <v>837</v>
      </c>
    </row>
    <row r="338" spans="4:106" ht="25.25" customHeight="1" x14ac:dyDescent="0.2">
      <c r="D338" s="112" t="s">
        <v>972</v>
      </c>
      <c r="E338" s="189" t="s">
        <v>973</v>
      </c>
      <c r="F338" s="190"/>
      <c r="G338" s="190"/>
      <c r="H338" s="190"/>
      <c r="I338" s="190"/>
      <c r="J338" s="190"/>
      <c r="K338" s="190"/>
      <c r="L338" s="190"/>
      <c r="M338" s="190"/>
      <c r="N338" s="190"/>
      <c r="O338" s="190"/>
      <c r="P338" s="115"/>
      <c r="Q338" s="191" t="s">
        <v>12702</v>
      </c>
      <c r="R338" s="191"/>
      <c r="S338" s="192"/>
      <c r="T338" s="192"/>
      <c r="U338" s="192"/>
      <c r="V338" s="192"/>
      <c r="W338" s="192"/>
      <c r="X338" s="193"/>
      <c r="Y338" s="108"/>
      <c r="AW338" s="90" t="s">
        <v>38</v>
      </c>
      <c r="AX338" s="90">
        <f t="shared" si="30"/>
        <v>1</v>
      </c>
      <c r="AY338" s="90" t="s">
        <v>774</v>
      </c>
      <c r="AZ338" s="90" t="s">
        <v>971</v>
      </c>
      <c r="BA338" s="90">
        <f>IF(AND($BB$338=1,$BC$338=1),1,0)</f>
        <v>0</v>
      </c>
      <c r="BB338" s="90">
        <f t="shared" si="23"/>
        <v>1</v>
      </c>
      <c r="BC338" s="90">
        <f t="shared" si="27"/>
        <v>0</v>
      </c>
      <c r="BD338" s="90">
        <f t="shared" si="28"/>
        <v>0</v>
      </c>
      <c r="BE338" s="90">
        <f t="shared" si="29"/>
        <v>0</v>
      </c>
      <c r="BX338" s="90">
        <v>1</v>
      </c>
      <c r="CA338" s="90" t="s">
        <v>954</v>
      </c>
      <c r="CC338" s="90" t="s">
        <v>775</v>
      </c>
      <c r="CD338" s="90">
        <f>IF($Y$338="Inaccurate – Incorrect",1,0)</f>
        <v>0</v>
      </c>
      <c r="DA338" s="90" t="s">
        <v>767</v>
      </c>
      <c r="DB338" s="90" t="s">
        <v>837</v>
      </c>
    </row>
    <row r="339" spans="4:106" ht="25.25" customHeight="1" x14ac:dyDescent="0.2">
      <c r="D339" s="112" t="s">
        <v>975</v>
      </c>
      <c r="E339" s="189" t="s">
        <v>976</v>
      </c>
      <c r="F339" s="190"/>
      <c r="G339" s="190"/>
      <c r="H339" s="190"/>
      <c r="I339" s="190"/>
      <c r="J339" s="190"/>
      <c r="K339" s="190"/>
      <c r="L339" s="190"/>
      <c r="M339" s="190"/>
      <c r="N339" s="190"/>
      <c r="O339" s="190"/>
      <c r="P339" s="115"/>
      <c r="Q339" s="191" t="s">
        <v>12702</v>
      </c>
      <c r="R339" s="191"/>
      <c r="S339" s="192"/>
      <c r="T339" s="192"/>
      <c r="U339" s="192"/>
      <c r="V339" s="192"/>
      <c r="W339" s="192"/>
      <c r="X339" s="193"/>
      <c r="Y339" s="108"/>
      <c r="AW339" s="90" t="s">
        <v>38</v>
      </c>
      <c r="AX339" s="90">
        <f t="shared" si="30"/>
        <v>1</v>
      </c>
      <c r="AY339" s="90" t="s">
        <v>774</v>
      </c>
      <c r="AZ339" s="90" t="s">
        <v>974</v>
      </c>
      <c r="BA339" s="90">
        <f>IF(AND($BB$339=1,$BC$339=1),1,0)</f>
        <v>0</v>
      </c>
      <c r="BB339" s="90">
        <f t="shared" si="23"/>
        <v>1</v>
      </c>
      <c r="BC339" s="90">
        <f t="shared" si="27"/>
        <v>0</v>
      </c>
      <c r="BD339" s="90">
        <f t="shared" si="28"/>
        <v>0</v>
      </c>
      <c r="BE339" s="90">
        <f t="shared" si="29"/>
        <v>0</v>
      </c>
      <c r="BX339" s="90">
        <v>1</v>
      </c>
      <c r="CA339" s="90" t="s">
        <v>954</v>
      </c>
      <c r="CC339" s="90" t="s">
        <v>775</v>
      </c>
      <c r="CD339" s="90">
        <f>IF($Y$339="Inaccurate – Incorrect",1,0)</f>
        <v>0</v>
      </c>
      <c r="DA339" s="90" t="s">
        <v>767</v>
      </c>
      <c r="DB339" s="90" t="s">
        <v>837</v>
      </c>
    </row>
    <row r="340" spans="4:106" ht="25.25" customHeight="1" x14ac:dyDescent="0.2">
      <c r="D340" s="112" t="s">
        <v>978</v>
      </c>
      <c r="E340" s="189" t="s">
        <v>979</v>
      </c>
      <c r="F340" s="190"/>
      <c r="G340" s="190"/>
      <c r="H340" s="190"/>
      <c r="I340" s="190"/>
      <c r="J340" s="190"/>
      <c r="K340" s="190"/>
      <c r="L340" s="190"/>
      <c r="M340" s="190"/>
      <c r="N340" s="190"/>
      <c r="O340" s="190"/>
      <c r="P340" s="115"/>
      <c r="Q340" s="191" t="s">
        <v>12702</v>
      </c>
      <c r="R340" s="191"/>
      <c r="S340" s="192"/>
      <c r="T340" s="192"/>
      <c r="U340" s="192"/>
      <c r="V340" s="192"/>
      <c r="W340" s="192"/>
      <c r="X340" s="193"/>
      <c r="Y340" s="108"/>
      <c r="AW340" s="90" t="s">
        <v>38</v>
      </c>
      <c r="AX340" s="90">
        <f t="shared" si="30"/>
        <v>1</v>
      </c>
      <c r="AY340" s="90" t="s">
        <v>774</v>
      </c>
      <c r="AZ340" s="90" t="s">
        <v>977</v>
      </c>
      <c r="BA340" s="90">
        <f>IF(AND($BB$340=1,$BC$340=1),1,0)</f>
        <v>0</v>
      </c>
      <c r="BB340" s="90">
        <f t="shared" si="23"/>
        <v>1</v>
      </c>
      <c r="BC340" s="90">
        <f t="shared" si="27"/>
        <v>0</v>
      </c>
      <c r="BD340" s="90">
        <f t="shared" si="28"/>
        <v>0</v>
      </c>
      <c r="BE340" s="90">
        <f t="shared" si="29"/>
        <v>0</v>
      </c>
      <c r="BX340" s="90">
        <v>1</v>
      </c>
      <c r="CA340" s="90" t="s">
        <v>954</v>
      </c>
      <c r="CC340" s="90" t="s">
        <v>775</v>
      </c>
      <c r="CD340" s="90">
        <f>IF($Y$340="Inaccurate – Incorrect",1,0)</f>
        <v>0</v>
      </c>
      <c r="DA340" s="90" t="s">
        <v>767</v>
      </c>
      <c r="DB340" s="90" t="s">
        <v>837</v>
      </c>
    </row>
    <row r="341" spans="4:106" ht="25.25" customHeight="1" x14ac:dyDescent="0.2">
      <c r="D341" s="112" t="s">
        <v>981</v>
      </c>
      <c r="E341" s="189" t="s">
        <v>982</v>
      </c>
      <c r="F341" s="190"/>
      <c r="G341" s="190"/>
      <c r="H341" s="190"/>
      <c r="I341" s="190"/>
      <c r="J341" s="190"/>
      <c r="K341" s="190"/>
      <c r="L341" s="190"/>
      <c r="M341" s="190"/>
      <c r="N341" s="190"/>
      <c r="O341" s="190"/>
      <c r="P341" s="115"/>
      <c r="Q341" s="191" t="s">
        <v>12702</v>
      </c>
      <c r="R341" s="191"/>
      <c r="S341" s="192"/>
      <c r="T341" s="192"/>
      <c r="U341" s="192"/>
      <c r="V341" s="192"/>
      <c r="W341" s="192"/>
      <c r="X341" s="193"/>
      <c r="Y341" s="108"/>
      <c r="AW341" s="90" t="s">
        <v>38</v>
      </c>
      <c r="AX341" s="90">
        <f t="shared" si="30"/>
        <v>1</v>
      </c>
      <c r="AY341" s="90" t="s">
        <v>774</v>
      </c>
      <c r="AZ341" s="90" t="s">
        <v>980</v>
      </c>
      <c r="BA341" s="90">
        <f>IF(AND($BB$341=1,$BC$341=1),1,0)</f>
        <v>0</v>
      </c>
      <c r="BB341" s="90">
        <f t="shared" si="23"/>
        <v>1</v>
      </c>
      <c r="BC341" s="90">
        <f t="shared" si="27"/>
        <v>0</v>
      </c>
      <c r="BD341" s="90">
        <f t="shared" si="28"/>
        <v>0</v>
      </c>
      <c r="BE341" s="90">
        <f t="shared" si="29"/>
        <v>0</v>
      </c>
      <c r="BX341" s="90">
        <v>1</v>
      </c>
      <c r="CA341" s="90" t="s">
        <v>954</v>
      </c>
      <c r="CC341" s="90" t="s">
        <v>775</v>
      </c>
      <c r="CD341" s="90">
        <f>IF($Y$341="Inaccurate – Incorrect",1,0)</f>
        <v>0</v>
      </c>
      <c r="DA341" s="90" t="s">
        <v>767</v>
      </c>
      <c r="DB341" s="90" t="s">
        <v>837</v>
      </c>
    </row>
    <row r="342" spans="4:106" ht="25.25" customHeight="1" x14ac:dyDescent="0.2">
      <c r="D342" s="112" t="s">
        <v>984</v>
      </c>
      <c r="E342" s="189" t="s">
        <v>985</v>
      </c>
      <c r="F342" s="190"/>
      <c r="G342" s="190"/>
      <c r="H342" s="190"/>
      <c r="I342" s="190"/>
      <c r="J342" s="190"/>
      <c r="K342" s="190"/>
      <c r="L342" s="190"/>
      <c r="M342" s="190"/>
      <c r="N342" s="190"/>
      <c r="O342" s="190"/>
      <c r="P342" s="115"/>
      <c r="Q342" s="191" t="s">
        <v>12702</v>
      </c>
      <c r="R342" s="191"/>
      <c r="S342" s="192"/>
      <c r="T342" s="192"/>
      <c r="U342" s="192"/>
      <c r="V342" s="192"/>
      <c r="W342" s="192"/>
      <c r="X342" s="193"/>
      <c r="Y342" s="108"/>
      <c r="AW342" s="90" t="s">
        <v>38</v>
      </c>
      <c r="AX342" s="90">
        <f t="shared" si="30"/>
        <v>1</v>
      </c>
      <c r="AY342" s="90" t="s">
        <v>774</v>
      </c>
      <c r="AZ342" s="90" t="s">
        <v>983</v>
      </c>
      <c r="BA342" s="90">
        <f>IF(AND($BB$342=1,$BC$342=1),1,0)</f>
        <v>0</v>
      </c>
      <c r="BB342" s="90">
        <f t="shared" si="23"/>
        <v>1</v>
      </c>
      <c r="BC342" s="90">
        <f t="shared" si="27"/>
        <v>0</v>
      </c>
      <c r="BD342" s="90">
        <f t="shared" si="28"/>
        <v>0</v>
      </c>
      <c r="BE342" s="90">
        <f t="shared" si="29"/>
        <v>0</v>
      </c>
      <c r="BX342" s="90">
        <v>1</v>
      </c>
      <c r="CA342" s="90" t="s">
        <v>954</v>
      </c>
      <c r="CC342" s="90" t="s">
        <v>775</v>
      </c>
      <c r="CD342" s="90">
        <f>IF($Y$342="Inaccurate – Incorrect",1,0)</f>
        <v>0</v>
      </c>
      <c r="DA342" s="90" t="s">
        <v>767</v>
      </c>
      <c r="DB342" s="90" t="s">
        <v>837</v>
      </c>
    </row>
    <row r="343" spans="4:106" ht="25.25" customHeight="1" x14ac:dyDescent="0.2">
      <c r="D343" s="112" t="s">
        <v>987</v>
      </c>
      <c r="E343" s="189" t="s">
        <v>988</v>
      </c>
      <c r="F343" s="190"/>
      <c r="G343" s="190"/>
      <c r="H343" s="190"/>
      <c r="I343" s="190"/>
      <c r="J343" s="190"/>
      <c r="K343" s="190"/>
      <c r="L343" s="190"/>
      <c r="M343" s="190"/>
      <c r="N343" s="190"/>
      <c r="O343" s="190"/>
      <c r="P343" s="115"/>
      <c r="Q343" s="191" t="s">
        <v>12702</v>
      </c>
      <c r="R343" s="191"/>
      <c r="S343" s="192"/>
      <c r="T343" s="192"/>
      <c r="U343" s="192"/>
      <c r="V343" s="192"/>
      <c r="W343" s="192"/>
      <c r="X343" s="193"/>
      <c r="Y343" s="108"/>
      <c r="AW343" s="90" t="s">
        <v>38</v>
      </c>
      <c r="AX343" s="90">
        <f t="shared" si="30"/>
        <v>1</v>
      </c>
      <c r="AY343" s="90" t="s">
        <v>774</v>
      </c>
      <c r="AZ343" s="90" t="s">
        <v>986</v>
      </c>
      <c r="BA343" s="90">
        <f>IF(AND($BB$343=1,$BC$343=1),1,0)</f>
        <v>0</v>
      </c>
      <c r="BB343" s="90">
        <f t="shared" si="23"/>
        <v>1</v>
      </c>
      <c r="BC343" s="90">
        <f t="shared" si="27"/>
        <v>0</v>
      </c>
      <c r="BD343" s="90">
        <f t="shared" si="28"/>
        <v>0</v>
      </c>
      <c r="BE343" s="90">
        <f t="shared" si="29"/>
        <v>0</v>
      </c>
      <c r="BX343" s="90">
        <v>1</v>
      </c>
      <c r="CA343" s="90" t="s">
        <v>954</v>
      </c>
      <c r="CC343" s="90" t="s">
        <v>775</v>
      </c>
      <c r="CD343" s="90">
        <f>IF($Y$343="Inaccurate – Incorrect",1,0)</f>
        <v>0</v>
      </c>
      <c r="DA343" s="90" t="s">
        <v>767</v>
      </c>
      <c r="DB343" s="90" t="s">
        <v>837</v>
      </c>
    </row>
    <row r="344" spans="4:106" ht="25.25" customHeight="1" x14ac:dyDescent="0.2">
      <c r="D344" s="112" t="s">
        <v>990</v>
      </c>
      <c r="E344" s="189" t="s">
        <v>9597</v>
      </c>
      <c r="F344" s="190"/>
      <c r="G344" s="190"/>
      <c r="H344" s="190"/>
      <c r="I344" s="190"/>
      <c r="J344" s="190"/>
      <c r="K344" s="190"/>
      <c r="L344" s="190"/>
      <c r="M344" s="190"/>
      <c r="N344" s="190"/>
      <c r="O344" s="190"/>
      <c r="P344" s="115"/>
      <c r="Q344" s="191" t="s">
        <v>12702</v>
      </c>
      <c r="R344" s="191"/>
      <c r="S344" s="192"/>
      <c r="T344" s="192"/>
      <c r="U344" s="192"/>
      <c r="V344" s="192"/>
      <c r="W344" s="192"/>
      <c r="X344" s="193"/>
      <c r="Y344" s="108"/>
      <c r="AW344" s="90" t="s">
        <v>38</v>
      </c>
      <c r="AX344" s="90">
        <f t="shared" si="30"/>
        <v>1</v>
      </c>
      <c r="AY344" s="90" t="s">
        <v>774</v>
      </c>
      <c r="AZ344" s="90" t="s">
        <v>989</v>
      </c>
      <c r="BA344" s="90">
        <f>IF(AND($BB$344=1,$BC$344=1),1,0)</f>
        <v>0</v>
      </c>
      <c r="BB344" s="90">
        <f t="shared" si="23"/>
        <v>1</v>
      </c>
      <c r="BC344" s="90">
        <f t="shared" si="27"/>
        <v>0</v>
      </c>
      <c r="BD344" s="90">
        <f t="shared" si="28"/>
        <v>0</v>
      </c>
      <c r="BE344" s="90">
        <f t="shared" si="29"/>
        <v>0</v>
      </c>
      <c r="BX344" s="90">
        <v>1</v>
      </c>
      <c r="CA344" s="90" t="s">
        <v>954</v>
      </c>
      <c r="CC344" s="90" t="s">
        <v>775</v>
      </c>
      <c r="CD344" s="90">
        <f>IF($Y$344="Inaccurate – Incorrect",1,0)</f>
        <v>0</v>
      </c>
      <c r="DA344" s="90" t="s">
        <v>767</v>
      </c>
      <c r="DB344" s="90" t="s">
        <v>837</v>
      </c>
    </row>
    <row r="345" spans="4:106" ht="25.25" customHeight="1" x14ac:dyDescent="0.2">
      <c r="D345" s="112" t="s">
        <v>993</v>
      </c>
      <c r="E345" s="189" t="s">
        <v>994</v>
      </c>
      <c r="F345" s="190"/>
      <c r="G345" s="190"/>
      <c r="H345" s="190"/>
      <c r="I345" s="190"/>
      <c r="J345" s="190"/>
      <c r="K345" s="190"/>
      <c r="L345" s="190"/>
      <c r="M345" s="190"/>
      <c r="N345" s="190"/>
      <c r="O345" s="190"/>
      <c r="P345" s="115"/>
      <c r="Q345" s="191" t="s">
        <v>12702</v>
      </c>
      <c r="R345" s="191"/>
      <c r="S345" s="192"/>
      <c r="T345" s="192"/>
      <c r="U345" s="192"/>
      <c r="V345" s="192"/>
      <c r="W345" s="192"/>
      <c r="X345" s="193"/>
      <c r="Y345" s="108"/>
      <c r="AW345" s="90" t="s">
        <v>38</v>
      </c>
      <c r="AX345" s="90">
        <f t="shared" si="30"/>
        <v>1</v>
      </c>
      <c r="AY345" s="90" t="s">
        <v>774</v>
      </c>
      <c r="AZ345" s="90" t="s">
        <v>992</v>
      </c>
      <c r="BA345" s="90">
        <f>IF(AND($BB$345=1,$BC$345=1),1,0)</f>
        <v>0</v>
      </c>
      <c r="BB345" s="90">
        <f t="shared" si="23"/>
        <v>1</v>
      </c>
      <c r="BC345" s="90">
        <f t="shared" si="27"/>
        <v>0</v>
      </c>
      <c r="BD345" s="90">
        <f t="shared" si="28"/>
        <v>0</v>
      </c>
      <c r="BE345" s="90">
        <f t="shared" si="29"/>
        <v>0</v>
      </c>
      <c r="BX345" s="90">
        <v>1</v>
      </c>
      <c r="CA345" s="90" t="s">
        <v>954</v>
      </c>
      <c r="CC345" s="90" t="s">
        <v>775</v>
      </c>
      <c r="CD345" s="90">
        <f>IF($Y$345="Inaccurate – Incorrect",1,0)</f>
        <v>0</v>
      </c>
      <c r="DA345" s="90" t="s">
        <v>767</v>
      </c>
      <c r="DB345" s="90" t="s">
        <v>837</v>
      </c>
    </row>
    <row r="346" spans="4:106" ht="25.25" customHeight="1" x14ac:dyDescent="0.2">
      <c r="D346" s="112" t="s">
        <v>996</v>
      </c>
      <c r="E346" s="189" t="s">
        <v>889</v>
      </c>
      <c r="F346" s="190"/>
      <c r="G346" s="190"/>
      <c r="H346" s="190"/>
      <c r="I346" s="190"/>
      <c r="J346" s="190"/>
      <c r="K346" s="190"/>
      <c r="L346" s="190"/>
      <c r="M346" s="190"/>
      <c r="N346" s="190"/>
      <c r="O346" s="190"/>
      <c r="P346" s="115"/>
      <c r="Q346" s="191" t="s">
        <v>12702</v>
      </c>
      <c r="R346" s="191"/>
      <c r="S346" s="192"/>
      <c r="T346" s="192"/>
      <c r="U346" s="192"/>
      <c r="V346" s="192"/>
      <c r="W346" s="192"/>
      <c r="X346" s="193"/>
      <c r="Y346" s="108"/>
      <c r="AW346" s="90" t="s">
        <v>38</v>
      </c>
      <c r="AX346" s="90">
        <f t="shared" si="30"/>
        <v>1</v>
      </c>
      <c r="AY346" s="90" t="s">
        <v>774</v>
      </c>
      <c r="AZ346" s="90" t="s">
        <v>995</v>
      </c>
      <c r="BA346" s="90">
        <f>IF(AND($BB$346=1,$BC$346=1),1,0)</f>
        <v>0</v>
      </c>
      <c r="BB346" s="90">
        <f t="shared" si="23"/>
        <v>1</v>
      </c>
      <c r="BC346" s="90">
        <f t="shared" si="27"/>
        <v>0</v>
      </c>
      <c r="BD346" s="90">
        <f t="shared" si="28"/>
        <v>0</v>
      </c>
      <c r="BE346" s="90">
        <f t="shared" si="29"/>
        <v>0</v>
      </c>
      <c r="BX346" s="90">
        <v>1</v>
      </c>
      <c r="CA346" s="90" t="s">
        <v>954</v>
      </c>
      <c r="CC346" s="90" t="s">
        <v>775</v>
      </c>
      <c r="CD346" s="90">
        <f>IF($Y$346="Inaccurate – Incorrect",1,0)</f>
        <v>0</v>
      </c>
      <c r="DA346" s="90" t="s">
        <v>767</v>
      </c>
      <c r="DB346" s="90" t="s">
        <v>837</v>
      </c>
    </row>
    <row r="347" spans="4:106" ht="25.25" customHeight="1" x14ac:dyDescent="0.2">
      <c r="D347" s="112" t="s">
        <v>998</v>
      </c>
      <c r="E347" s="189" t="s">
        <v>999</v>
      </c>
      <c r="F347" s="190"/>
      <c r="G347" s="190"/>
      <c r="H347" s="190"/>
      <c r="I347" s="190"/>
      <c r="J347" s="190"/>
      <c r="K347" s="190"/>
      <c r="L347" s="190"/>
      <c r="M347" s="190"/>
      <c r="N347" s="190"/>
      <c r="O347" s="190"/>
      <c r="P347" s="115"/>
      <c r="Q347" s="191" t="s">
        <v>12702</v>
      </c>
      <c r="R347" s="191"/>
      <c r="S347" s="192"/>
      <c r="T347" s="192"/>
      <c r="U347" s="192"/>
      <c r="V347" s="192"/>
      <c r="W347" s="192"/>
      <c r="X347" s="193"/>
      <c r="Y347" s="108"/>
      <c r="AW347" s="90" t="s">
        <v>38</v>
      </c>
      <c r="AX347" s="90">
        <f t="shared" si="30"/>
        <v>1</v>
      </c>
      <c r="AY347" s="90" t="s">
        <v>774</v>
      </c>
      <c r="AZ347" s="90" t="s">
        <v>997</v>
      </c>
      <c r="BA347" s="90">
        <f>IF(AND($BB$347=1,$BC$347=1),1,0)</f>
        <v>0</v>
      </c>
      <c r="BB347" s="90">
        <f t="shared" si="23"/>
        <v>1</v>
      </c>
      <c r="BC347" s="90">
        <f t="shared" si="27"/>
        <v>0</v>
      </c>
      <c r="BD347" s="90">
        <f t="shared" si="28"/>
        <v>0</v>
      </c>
      <c r="BE347" s="90">
        <f t="shared" si="29"/>
        <v>0</v>
      </c>
      <c r="BX347" s="90">
        <v>1</v>
      </c>
      <c r="CA347" s="90" t="s">
        <v>954</v>
      </c>
      <c r="CC347" s="90" t="s">
        <v>775</v>
      </c>
      <c r="CD347" s="90">
        <f>IF($Y$347="Inaccurate – Incorrect",1,0)</f>
        <v>0</v>
      </c>
      <c r="DA347" s="90" t="s">
        <v>767</v>
      </c>
      <c r="DB347" s="90" t="s">
        <v>837</v>
      </c>
    </row>
    <row r="348" spans="4:106" ht="39.5" customHeight="1" x14ac:dyDescent="0.2">
      <c r="D348" s="112" t="s">
        <v>1001</v>
      </c>
      <c r="E348" s="119"/>
      <c r="F348" s="118"/>
      <c r="G348" s="118"/>
      <c r="H348" s="118"/>
      <c r="I348" s="118"/>
      <c r="J348" s="118"/>
      <c r="K348" s="118"/>
      <c r="L348" s="118"/>
      <c r="M348" s="118"/>
      <c r="N348" s="118"/>
      <c r="O348" s="118"/>
      <c r="P348" s="118"/>
      <c r="Q348" s="215" t="s">
        <v>823</v>
      </c>
      <c r="R348" s="216"/>
      <c r="S348" s="216"/>
      <c r="T348" s="216"/>
      <c r="U348" s="216"/>
      <c r="V348" s="216"/>
      <c r="W348" s="216"/>
      <c r="X348" s="217"/>
      <c r="Y348" s="108"/>
      <c r="AX348" s="90">
        <f t="shared" si="30"/>
        <v>1</v>
      </c>
      <c r="AZ348" s="90" t="s">
        <v>1000</v>
      </c>
      <c r="BA348" s="90">
        <f>IF(AND($BB$348=1,$BC$348=1),1,0)</f>
        <v>0</v>
      </c>
      <c r="BB348" s="90">
        <f t="shared" si="23"/>
        <v>1</v>
      </c>
      <c r="BC348" s="90">
        <f t="shared" ref="BC348:BC355" si="31">IF(OR(AND(OR($S$282&lt;&gt;"",$AB$282&lt;&gt;""),$AX$282=1)),1,0)</f>
        <v>0</v>
      </c>
      <c r="BD348" s="90">
        <f t="shared" ref="BD348:BD355" si="32">IF(OR(AND(OR($AB$282&lt;&gt;""),$AX$282=1)),1,0)</f>
        <v>0</v>
      </c>
      <c r="BE348" s="90">
        <f t="shared" ref="BE348:BE355" si="33">IF(OR(AND(OR($S$282&lt;&gt;""),$AX$282=1)),1,0)</f>
        <v>0</v>
      </c>
    </row>
    <row r="349" spans="4:106" ht="25.25" customHeight="1" x14ac:dyDescent="0.2">
      <c r="D349" s="112" t="s">
        <v>1004</v>
      </c>
      <c r="E349" s="189" t="s">
        <v>848</v>
      </c>
      <c r="F349" s="190"/>
      <c r="G349" s="190"/>
      <c r="H349" s="190"/>
      <c r="I349" s="190"/>
      <c r="J349" s="190"/>
      <c r="K349" s="190"/>
      <c r="L349" s="190"/>
      <c r="M349" s="190"/>
      <c r="N349" s="190"/>
      <c r="O349" s="190"/>
      <c r="P349" s="115"/>
      <c r="Q349" s="191" t="s">
        <v>12702</v>
      </c>
      <c r="R349" s="191"/>
      <c r="S349" s="192"/>
      <c r="T349" s="192"/>
      <c r="U349" s="192"/>
      <c r="V349" s="192"/>
      <c r="W349" s="192"/>
      <c r="X349" s="193"/>
      <c r="Y349" s="108"/>
      <c r="AW349" s="90" t="s">
        <v>38</v>
      </c>
      <c r="AX349" s="90">
        <f t="shared" si="30"/>
        <v>1</v>
      </c>
      <c r="AY349" s="90" t="s">
        <v>774</v>
      </c>
      <c r="AZ349" s="90" t="s">
        <v>1003</v>
      </c>
      <c r="BA349" s="90">
        <f>IF(AND($BB$349=1,$BC$349=1),1,0)</f>
        <v>0</v>
      </c>
      <c r="BB349" s="90">
        <f t="shared" si="23"/>
        <v>1</v>
      </c>
      <c r="BC349" s="90">
        <f t="shared" si="31"/>
        <v>0</v>
      </c>
      <c r="BD349" s="90">
        <f t="shared" si="32"/>
        <v>0</v>
      </c>
      <c r="BE349" s="90">
        <f t="shared" si="33"/>
        <v>0</v>
      </c>
      <c r="BX349" s="90">
        <v>1</v>
      </c>
      <c r="CA349" s="90" t="s">
        <v>1000</v>
      </c>
      <c r="CB349" s="90">
        <f>IF((+COUNTA($S$349)+COUNTA($S$350)+COUNTA($S$351)+COUNTA($S$352)+COUNTA($S$353)+COUNTA($S$354)+COUNTA($S$355))&gt;0,1,0)</f>
        <v>0</v>
      </c>
      <c r="CC349" s="90" t="s">
        <v>775</v>
      </c>
      <c r="CD349" s="90">
        <f>IF($Y$349="Inaccurate – Incorrect",1,0)</f>
        <v>0</v>
      </c>
      <c r="DA349" s="90" t="s">
        <v>767</v>
      </c>
      <c r="DB349" s="90" t="s">
        <v>837</v>
      </c>
    </row>
    <row r="350" spans="4:106" ht="25.25" customHeight="1" x14ac:dyDescent="0.2">
      <c r="D350" s="112" t="s">
        <v>1006</v>
      </c>
      <c r="E350" s="189" t="s">
        <v>941</v>
      </c>
      <c r="F350" s="190"/>
      <c r="G350" s="190"/>
      <c r="H350" s="190"/>
      <c r="I350" s="190"/>
      <c r="J350" s="190"/>
      <c r="K350" s="190"/>
      <c r="L350" s="190"/>
      <c r="M350" s="190"/>
      <c r="N350" s="190"/>
      <c r="O350" s="190"/>
      <c r="P350" s="115"/>
      <c r="Q350" s="191" t="s">
        <v>12702</v>
      </c>
      <c r="R350" s="191"/>
      <c r="S350" s="192"/>
      <c r="T350" s="192"/>
      <c r="U350" s="192"/>
      <c r="V350" s="192"/>
      <c r="W350" s="192"/>
      <c r="X350" s="193"/>
      <c r="Y350" s="108"/>
      <c r="AW350" s="90" t="s">
        <v>38</v>
      </c>
      <c r="AX350" s="90">
        <f t="shared" si="30"/>
        <v>1</v>
      </c>
      <c r="AY350" s="90" t="s">
        <v>774</v>
      </c>
      <c r="AZ350" s="90" t="s">
        <v>1005</v>
      </c>
      <c r="BA350" s="90">
        <f>IF(AND($BB$350=1,$BC$350=1),1,0)</f>
        <v>0</v>
      </c>
      <c r="BB350" s="90">
        <f t="shared" si="23"/>
        <v>1</v>
      </c>
      <c r="BC350" s="90">
        <f t="shared" si="31"/>
        <v>0</v>
      </c>
      <c r="BD350" s="90">
        <f t="shared" si="32"/>
        <v>0</v>
      </c>
      <c r="BE350" s="90">
        <f t="shared" si="33"/>
        <v>0</v>
      </c>
      <c r="BX350" s="90">
        <v>1</v>
      </c>
      <c r="CA350" s="90" t="s">
        <v>1000</v>
      </c>
      <c r="CC350" s="90" t="s">
        <v>775</v>
      </c>
      <c r="CD350" s="90">
        <f>IF($Y$350="Inaccurate – Incorrect",1,0)</f>
        <v>0</v>
      </c>
      <c r="DA350" s="90" t="s">
        <v>767</v>
      </c>
      <c r="DB350" s="90" t="s">
        <v>837</v>
      </c>
    </row>
    <row r="351" spans="4:106" ht="25.25" customHeight="1" x14ac:dyDescent="0.2">
      <c r="D351" s="112" t="s">
        <v>1008</v>
      </c>
      <c r="E351" s="189" t="s">
        <v>877</v>
      </c>
      <c r="F351" s="190"/>
      <c r="G351" s="190"/>
      <c r="H351" s="190"/>
      <c r="I351" s="190"/>
      <c r="J351" s="190"/>
      <c r="K351" s="190"/>
      <c r="L351" s="190"/>
      <c r="M351" s="190"/>
      <c r="N351" s="190"/>
      <c r="O351" s="190"/>
      <c r="P351" s="115"/>
      <c r="Q351" s="191" t="s">
        <v>12702</v>
      </c>
      <c r="R351" s="191"/>
      <c r="S351" s="192"/>
      <c r="T351" s="192"/>
      <c r="U351" s="192"/>
      <c r="V351" s="192"/>
      <c r="W351" s="192"/>
      <c r="X351" s="193"/>
      <c r="Y351" s="108"/>
      <c r="AW351" s="90" t="s">
        <v>38</v>
      </c>
      <c r="AX351" s="90">
        <f t="shared" si="30"/>
        <v>1</v>
      </c>
      <c r="AY351" s="90" t="s">
        <v>774</v>
      </c>
      <c r="AZ351" s="90" t="s">
        <v>1007</v>
      </c>
      <c r="BA351" s="90">
        <f>IF(AND($BB$351=1,$BC$351=1),1,0)</f>
        <v>0</v>
      </c>
      <c r="BB351" s="90">
        <f t="shared" si="23"/>
        <v>1</v>
      </c>
      <c r="BC351" s="90">
        <f t="shared" si="31"/>
        <v>0</v>
      </c>
      <c r="BD351" s="90">
        <f t="shared" si="32"/>
        <v>0</v>
      </c>
      <c r="BE351" s="90">
        <f t="shared" si="33"/>
        <v>0</v>
      </c>
      <c r="BX351" s="90">
        <v>1</v>
      </c>
      <c r="CA351" s="90" t="s">
        <v>1000</v>
      </c>
      <c r="CC351" s="90" t="s">
        <v>775</v>
      </c>
      <c r="CD351" s="90">
        <f>IF($Y$351="Inaccurate – Incorrect",1,0)</f>
        <v>0</v>
      </c>
      <c r="DA351" s="90" t="s">
        <v>767</v>
      </c>
      <c r="DB351" s="90" t="s">
        <v>837</v>
      </c>
    </row>
    <row r="352" spans="4:106" ht="25.25" customHeight="1" x14ac:dyDescent="0.2">
      <c r="D352" s="112" t="s">
        <v>1010</v>
      </c>
      <c r="E352" s="189" t="s">
        <v>860</v>
      </c>
      <c r="F352" s="190"/>
      <c r="G352" s="190"/>
      <c r="H352" s="190"/>
      <c r="I352" s="190"/>
      <c r="J352" s="190"/>
      <c r="K352" s="190"/>
      <c r="L352" s="190"/>
      <c r="M352" s="190"/>
      <c r="N352" s="190"/>
      <c r="O352" s="190"/>
      <c r="P352" s="115"/>
      <c r="Q352" s="191" t="s">
        <v>12702</v>
      </c>
      <c r="R352" s="191"/>
      <c r="S352" s="192"/>
      <c r="T352" s="192"/>
      <c r="U352" s="192"/>
      <c r="V352" s="192"/>
      <c r="W352" s="192"/>
      <c r="X352" s="193"/>
      <c r="Y352" s="108"/>
      <c r="AW352" s="90" t="s">
        <v>38</v>
      </c>
      <c r="AX352" s="90">
        <f t="shared" si="30"/>
        <v>1</v>
      </c>
      <c r="AY352" s="90" t="s">
        <v>774</v>
      </c>
      <c r="AZ352" s="90" t="s">
        <v>1009</v>
      </c>
      <c r="BA352" s="90">
        <f>IF(AND($BB$352=1,$BC$352=1),1,0)</f>
        <v>0</v>
      </c>
      <c r="BB352" s="90">
        <f t="shared" si="23"/>
        <v>1</v>
      </c>
      <c r="BC352" s="90">
        <f t="shared" si="31"/>
        <v>0</v>
      </c>
      <c r="BD352" s="90">
        <f t="shared" si="32"/>
        <v>0</v>
      </c>
      <c r="BE352" s="90">
        <f t="shared" si="33"/>
        <v>0</v>
      </c>
      <c r="BX352" s="90">
        <v>1</v>
      </c>
      <c r="CA352" s="90" t="s">
        <v>1000</v>
      </c>
      <c r="CC352" s="90" t="s">
        <v>775</v>
      </c>
      <c r="CD352" s="90">
        <f>IF($Y$352="Inaccurate – Incorrect",1,0)</f>
        <v>0</v>
      </c>
      <c r="DA352" s="90" t="s">
        <v>767</v>
      </c>
      <c r="DB352" s="90" t="s">
        <v>837</v>
      </c>
    </row>
    <row r="353" spans="4:106" ht="25.25" customHeight="1" x14ac:dyDescent="0.2">
      <c r="D353" s="112" t="s">
        <v>1012</v>
      </c>
      <c r="E353" s="189" t="s">
        <v>1013</v>
      </c>
      <c r="F353" s="190"/>
      <c r="G353" s="190"/>
      <c r="H353" s="190"/>
      <c r="I353" s="190"/>
      <c r="J353" s="190"/>
      <c r="K353" s="190"/>
      <c r="L353" s="190"/>
      <c r="M353" s="190"/>
      <c r="N353" s="190"/>
      <c r="O353" s="190"/>
      <c r="P353" s="115"/>
      <c r="Q353" s="191" t="s">
        <v>12702</v>
      </c>
      <c r="R353" s="191"/>
      <c r="S353" s="192"/>
      <c r="T353" s="192"/>
      <c r="U353" s="192"/>
      <c r="V353" s="192"/>
      <c r="W353" s="192"/>
      <c r="X353" s="193"/>
      <c r="Y353" s="108"/>
      <c r="AW353" s="90" t="s">
        <v>38</v>
      </c>
      <c r="AX353" s="90">
        <f t="shared" si="30"/>
        <v>1</v>
      </c>
      <c r="AY353" s="90" t="s">
        <v>774</v>
      </c>
      <c r="AZ353" s="90" t="s">
        <v>1011</v>
      </c>
      <c r="BA353" s="90">
        <f>IF(AND($BB$353=1,$BC$353=1),1,0)</f>
        <v>0</v>
      </c>
      <c r="BB353" s="90">
        <f t="shared" ref="BB353:BB376" si="34">IF(OR($S$22="Step 3",$S$22="Step 2",$S$22="Step 1"),1,0)</f>
        <v>1</v>
      </c>
      <c r="BC353" s="90">
        <f t="shared" si="31"/>
        <v>0</v>
      </c>
      <c r="BD353" s="90">
        <f t="shared" si="32"/>
        <v>0</v>
      </c>
      <c r="BE353" s="90">
        <f t="shared" si="33"/>
        <v>0</v>
      </c>
      <c r="BX353" s="90">
        <v>1</v>
      </c>
      <c r="CA353" s="90" t="s">
        <v>1000</v>
      </c>
      <c r="CC353" s="90" t="s">
        <v>775</v>
      </c>
      <c r="CD353" s="90">
        <f>IF($Y$353="Inaccurate – Incorrect",1,0)</f>
        <v>0</v>
      </c>
      <c r="DA353" s="90" t="s">
        <v>767</v>
      </c>
      <c r="DB353" s="90" t="s">
        <v>837</v>
      </c>
    </row>
    <row r="354" spans="4:106" ht="25.25" customHeight="1" x14ac:dyDescent="0.2">
      <c r="D354" s="112" t="s">
        <v>1015</v>
      </c>
      <c r="E354" s="189" t="s">
        <v>869</v>
      </c>
      <c r="F354" s="190"/>
      <c r="G354" s="190"/>
      <c r="H354" s="190"/>
      <c r="I354" s="190"/>
      <c r="J354" s="190"/>
      <c r="K354" s="190"/>
      <c r="L354" s="190"/>
      <c r="M354" s="190"/>
      <c r="N354" s="190"/>
      <c r="O354" s="190"/>
      <c r="P354" s="115"/>
      <c r="Q354" s="191" t="s">
        <v>12702</v>
      </c>
      <c r="R354" s="191"/>
      <c r="S354" s="192"/>
      <c r="T354" s="192"/>
      <c r="U354" s="192"/>
      <c r="V354" s="192"/>
      <c r="W354" s="192"/>
      <c r="X354" s="193"/>
      <c r="Y354" s="108"/>
      <c r="AW354" s="90" t="s">
        <v>38</v>
      </c>
      <c r="AX354" s="90">
        <f t="shared" si="30"/>
        <v>1</v>
      </c>
      <c r="AY354" s="90" t="s">
        <v>774</v>
      </c>
      <c r="AZ354" s="90" t="s">
        <v>1014</v>
      </c>
      <c r="BA354" s="90">
        <f>IF(AND($BB$354=1,$BC$354=1),1,0)</f>
        <v>0</v>
      </c>
      <c r="BB354" s="90">
        <f t="shared" si="34"/>
        <v>1</v>
      </c>
      <c r="BC354" s="90">
        <f t="shared" si="31"/>
        <v>0</v>
      </c>
      <c r="BD354" s="90">
        <f t="shared" si="32"/>
        <v>0</v>
      </c>
      <c r="BE354" s="90">
        <f t="shared" si="33"/>
        <v>0</v>
      </c>
      <c r="BX354" s="90">
        <v>1</v>
      </c>
      <c r="CA354" s="90" t="s">
        <v>1000</v>
      </c>
      <c r="CC354" s="90" t="s">
        <v>775</v>
      </c>
      <c r="CD354" s="90">
        <f>IF($Y$354="Inaccurate – Incorrect",1,0)</f>
        <v>0</v>
      </c>
      <c r="DA354" s="90" t="s">
        <v>767</v>
      </c>
      <c r="DB354" s="90" t="s">
        <v>837</v>
      </c>
    </row>
    <row r="355" spans="4:106" ht="25.25" customHeight="1" x14ac:dyDescent="0.2">
      <c r="D355" s="112" t="s">
        <v>1017</v>
      </c>
      <c r="E355" s="189" t="s">
        <v>1018</v>
      </c>
      <c r="F355" s="190"/>
      <c r="G355" s="190"/>
      <c r="H355" s="190"/>
      <c r="I355" s="190"/>
      <c r="J355" s="190"/>
      <c r="K355" s="190"/>
      <c r="L355" s="190"/>
      <c r="M355" s="190"/>
      <c r="N355" s="190"/>
      <c r="O355" s="190"/>
      <c r="P355" s="115"/>
      <c r="Q355" s="191" t="s">
        <v>12702</v>
      </c>
      <c r="R355" s="191"/>
      <c r="S355" s="192"/>
      <c r="T355" s="192"/>
      <c r="U355" s="192"/>
      <c r="V355" s="192"/>
      <c r="W355" s="192"/>
      <c r="X355" s="193"/>
      <c r="Y355" s="108"/>
      <c r="AW355" s="90" t="s">
        <v>38</v>
      </c>
      <c r="AX355" s="90">
        <f t="shared" si="30"/>
        <v>1</v>
      </c>
      <c r="AY355" s="90" t="s">
        <v>774</v>
      </c>
      <c r="AZ355" s="90" t="s">
        <v>1016</v>
      </c>
      <c r="BA355" s="90">
        <f>IF(AND($BB$355=1,$BC$355=1),1,0)</f>
        <v>0</v>
      </c>
      <c r="BB355" s="90">
        <f t="shared" si="34"/>
        <v>1</v>
      </c>
      <c r="BC355" s="90">
        <f t="shared" si="31"/>
        <v>0</v>
      </c>
      <c r="BD355" s="90">
        <f t="shared" si="32"/>
        <v>0</v>
      </c>
      <c r="BE355" s="90">
        <f t="shared" si="33"/>
        <v>0</v>
      </c>
      <c r="BX355" s="90">
        <v>1</v>
      </c>
      <c r="CA355" s="90" t="s">
        <v>1000</v>
      </c>
      <c r="CC355" s="90" t="s">
        <v>775</v>
      </c>
      <c r="CD355" s="90">
        <f>IF($Y$355="Inaccurate – Incorrect",1,0)</f>
        <v>0</v>
      </c>
      <c r="DA355" s="90" t="s">
        <v>767</v>
      </c>
      <c r="DB355" s="90" t="s">
        <v>837</v>
      </c>
    </row>
    <row r="356" spans="4:106" ht="39.5" customHeight="1" x14ac:dyDescent="0.2">
      <c r="D356" s="112" t="s">
        <v>1020</v>
      </c>
      <c r="E356" s="119"/>
      <c r="F356" s="118"/>
      <c r="G356" s="118"/>
      <c r="H356" s="118"/>
      <c r="I356" s="118"/>
      <c r="J356" s="118"/>
      <c r="K356" s="118"/>
      <c r="L356" s="118"/>
      <c r="M356" s="118"/>
      <c r="N356" s="118"/>
      <c r="O356" s="118"/>
      <c r="P356" s="118"/>
      <c r="Q356" s="215" t="s">
        <v>826</v>
      </c>
      <c r="R356" s="216"/>
      <c r="S356" s="216"/>
      <c r="T356" s="216"/>
      <c r="U356" s="216"/>
      <c r="V356" s="216"/>
      <c r="W356" s="216"/>
      <c r="X356" s="217"/>
      <c r="Y356" s="108"/>
      <c r="AX356" s="90">
        <f t="shared" si="30"/>
        <v>1</v>
      </c>
      <c r="AZ356" s="90" t="s">
        <v>1019</v>
      </c>
      <c r="BA356" s="90">
        <f>IF(AND($BB$356=1,$BC$356=1),1,0)</f>
        <v>0</v>
      </c>
      <c r="BB356" s="90">
        <f t="shared" si="34"/>
        <v>1</v>
      </c>
      <c r="BC356" s="90">
        <f t="shared" ref="BC356:BC364" si="35">IF(OR(AND(OR($S$283&lt;&gt;"",$AB$283&lt;&gt;""),$AX$283=1)),1,0)</f>
        <v>0</v>
      </c>
      <c r="BD356" s="90">
        <f t="shared" ref="BD356:BD364" si="36">IF(OR(AND(OR($AB$283&lt;&gt;""),$AX$283=1)),1,0)</f>
        <v>0</v>
      </c>
      <c r="BE356" s="90">
        <f t="shared" ref="BE356:BE364" si="37">IF(OR(AND(OR($S$283&lt;&gt;""),$AX$283=1)),1,0)</f>
        <v>0</v>
      </c>
    </row>
    <row r="357" spans="4:106" ht="25.25" customHeight="1" x14ac:dyDescent="0.2">
      <c r="D357" s="112" t="s">
        <v>1023</v>
      </c>
      <c r="E357" s="189" t="s">
        <v>1024</v>
      </c>
      <c r="F357" s="190"/>
      <c r="G357" s="190"/>
      <c r="H357" s="190"/>
      <c r="I357" s="190"/>
      <c r="J357" s="190"/>
      <c r="K357" s="190"/>
      <c r="L357" s="190"/>
      <c r="M357" s="190"/>
      <c r="N357" s="190"/>
      <c r="O357" s="190"/>
      <c r="P357" s="115"/>
      <c r="Q357" s="191" t="s">
        <v>12702</v>
      </c>
      <c r="R357" s="191"/>
      <c r="S357" s="192"/>
      <c r="T357" s="192"/>
      <c r="U357" s="192"/>
      <c r="V357" s="192"/>
      <c r="W357" s="192"/>
      <c r="X357" s="193"/>
      <c r="Y357" s="108"/>
      <c r="AW357" s="90" t="s">
        <v>38</v>
      </c>
      <c r="AX357" s="90">
        <f t="shared" si="30"/>
        <v>1</v>
      </c>
      <c r="AY357" s="90" t="s">
        <v>774</v>
      </c>
      <c r="AZ357" s="90" t="s">
        <v>1022</v>
      </c>
      <c r="BA357" s="90">
        <f>IF(AND($BB$357=1,$BC$357=1),1,0)</f>
        <v>0</v>
      </c>
      <c r="BB357" s="90">
        <f t="shared" si="34"/>
        <v>1</v>
      </c>
      <c r="BC357" s="90">
        <f t="shared" si="35"/>
        <v>0</v>
      </c>
      <c r="BD357" s="90">
        <f t="shared" si="36"/>
        <v>0</v>
      </c>
      <c r="BE357" s="90">
        <f t="shared" si="37"/>
        <v>0</v>
      </c>
      <c r="BX357" s="90">
        <v>1</v>
      </c>
      <c r="CA357" s="90" t="s">
        <v>1019</v>
      </c>
      <c r="CB357" s="90">
        <f>IF((+COUNTA($S$357)+COUNTA($S$358)+COUNTA($S$359)+COUNTA($S$360)+COUNTA($S$361)+COUNTA($S$362)+COUNTA($S$363)+COUNTA($S$364))&gt;0,1,0)</f>
        <v>0</v>
      </c>
      <c r="CC357" s="90" t="s">
        <v>775</v>
      </c>
      <c r="CD357" s="90">
        <f>IF($Y$357="Inaccurate – Incorrect",1,0)</f>
        <v>0</v>
      </c>
      <c r="DA357" s="90" t="s">
        <v>767</v>
      </c>
      <c r="DB357" s="90" t="s">
        <v>837</v>
      </c>
    </row>
    <row r="358" spans="4:106" ht="25.25" customHeight="1" x14ac:dyDescent="0.2">
      <c r="D358" s="112" t="s">
        <v>1026</v>
      </c>
      <c r="E358" s="189" t="s">
        <v>1027</v>
      </c>
      <c r="F358" s="190"/>
      <c r="G358" s="190"/>
      <c r="H358" s="190"/>
      <c r="I358" s="190"/>
      <c r="J358" s="190"/>
      <c r="K358" s="190"/>
      <c r="L358" s="190"/>
      <c r="M358" s="190"/>
      <c r="N358" s="190"/>
      <c r="O358" s="190"/>
      <c r="P358" s="115"/>
      <c r="Q358" s="191" t="s">
        <v>12702</v>
      </c>
      <c r="R358" s="191"/>
      <c r="S358" s="192"/>
      <c r="T358" s="192"/>
      <c r="U358" s="192"/>
      <c r="V358" s="192"/>
      <c r="W358" s="192"/>
      <c r="X358" s="193"/>
      <c r="Y358" s="108"/>
      <c r="AW358" s="90" t="s">
        <v>38</v>
      </c>
      <c r="AX358" s="90">
        <f t="shared" si="30"/>
        <v>1</v>
      </c>
      <c r="AY358" s="90" t="s">
        <v>774</v>
      </c>
      <c r="AZ358" s="90" t="s">
        <v>1025</v>
      </c>
      <c r="BA358" s="90">
        <f>IF(AND($BB$358=1,$BC$358=1),1,0)</f>
        <v>0</v>
      </c>
      <c r="BB358" s="90">
        <f t="shared" si="34"/>
        <v>1</v>
      </c>
      <c r="BC358" s="90">
        <f t="shared" si="35"/>
        <v>0</v>
      </c>
      <c r="BD358" s="90">
        <f t="shared" si="36"/>
        <v>0</v>
      </c>
      <c r="BE358" s="90">
        <f t="shared" si="37"/>
        <v>0</v>
      </c>
      <c r="BX358" s="90">
        <v>1</v>
      </c>
      <c r="CA358" s="90" t="s">
        <v>1019</v>
      </c>
      <c r="CC358" s="90" t="s">
        <v>775</v>
      </c>
      <c r="CD358" s="90">
        <f>IF($Y$358="Inaccurate – Incorrect",1,0)</f>
        <v>0</v>
      </c>
      <c r="DA358" s="90" t="s">
        <v>767</v>
      </c>
      <c r="DB358" s="90" t="s">
        <v>837</v>
      </c>
    </row>
    <row r="359" spans="4:106" ht="25.25" customHeight="1" x14ac:dyDescent="0.2">
      <c r="D359" s="112" t="s">
        <v>1029</v>
      </c>
      <c r="E359" s="189" t="s">
        <v>1030</v>
      </c>
      <c r="F359" s="190"/>
      <c r="G359" s="190"/>
      <c r="H359" s="190"/>
      <c r="I359" s="190"/>
      <c r="J359" s="190"/>
      <c r="K359" s="190"/>
      <c r="L359" s="190"/>
      <c r="M359" s="190"/>
      <c r="N359" s="190"/>
      <c r="O359" s="190"/>
      <c r="P359" s="115"/>
      <c r="Q359" s="191" t="s">
        <v>12702</v>
      </c>
      <c r="R359" s="191"/>
      <c r="S359" s="192"/>
      <c r="T359" s="192"/>
      <c r="U359" s="192"/>
      <c r="V359" s="192"/>
      <c r="W359" s="192"/>
      <c r="X359" s="193"/>
      <c r="Y359" s="108"/>
      <c r="AW359" s="90" t="s">
        <v>38</v>
      </c>
      <c r="AX359" s="90">
        <f t="shared" si="30"/>
        <v>1</v>
      </c>
      <c r="AY359" s="90" t="s">
        <v>774</v>
      </c>
      <c r="AZ359" s="90" t="s">
        <v>1028</v>
      </c>
      <c r="BA359" s="90">
        <f>IF(AND($BB$359=1,$BC$359=1),1,0)</f>
        <v>0</v>
      </c>
      <c r="BB359" s="90">
        <f t="shared" si="34"/>
        <v>1</v>
      </c>
      <c r="BC359" s="90">
        <f t="shared" si="35"/>
        <v>0</v>
      </c>
      <c r="BD359" s="90">
        <f t="shared" si="36"/>
        <v>0</v>
      </c>
      <c r="BE359" s="90">
        <f t="shared" si="37"/>
        <v>0</v>
      </c>
      <c r="BX359" s="90">
        <v>1</v>
      </c>
      <c r="CA359" s="90" t="s">
        <v>1019</v>
      </c>
      <c r="CC359" s="90" t="s">
        <v>775</v>
      </c>
      <c r="CD359" s="90">
        <f>IF($Y$359="Inaccurate – Incorrect",1,0)</f>
        <v>0</v>
      </c>
      <c r="DA359" s="90" t="s">
        <v>767</v>
      </c>
      <c r="DB359" s="90" t="s">
        <v>837</v>
      </c>
    </row>
    <row r="360" spans="4:106" ht="25.25" customHeight="1" x14ac:dyDescent="0.2">
      <c r="D360" s="112" t="s">
        <v>1032</v>
      </c>
      <c r="E360" s="189" t="s">
        <v>1033</v>
      </c>
      <c r="F360" s="190"/>
      <c r="G360" s="190"/>
      <c r="H360" s="190"/>
      <c r="I360" s="190"/>
      <c r="J360" s="190"/>
      <c r="K360" s="190"/>
      <c r="L360" s="190"/>
      <c r="M360" s="190"/>
      <c r="N360" s="190"/>
      <c r="O360" s="190"/>
      <c r="P360" s="115"/>
      <c r="Q360" s="191" t="s">
        <v>12702</v>
      </c>
      <c r="R360" s="191"/>
      <c r="S360" s="192"/>
      <c r="T360" s="192"/>
      <c r="U360" s="192"/>
      <c r="V360" s="192"/>
      <c r="W360" s="192"/>
      <c r="X360" s="193"/>
      <c r="Y360" s="108"/>
      <c r="AW360" s="90" t="s">
        <v>38</v>
      </c>
      <c r="AX360" s="90">
        <f t="shared" si="30"/>
        <v>1</v>
      </c>
      <c r="AY360" s="90" t="s">
        <v>774</v>
      </c>
      <c r="AZ360" s="90" t="s">
        <v>1031</v>
      </c>
      <c r="BA360" s="90">
        <f>IF(AND($BB$360=1,$BC$360=1),1,0)</f>
        <v>0</v>
      </c>
      <c r="BB360" s="90">
        <f t="shared" si="34"/>
        <v>1</v>
      </c>
      <c r="BC360" s="90">
        <f t="shared" si="35"/>
        <v>0</v>
      </c>
      <c r="BD360" s="90">
        <f t="shared" si="36"/>
        <v>0</v>
      </c>
      <c r="BE360" s="90">
        <f t="shared" si="37"/>
        <v>0</v>
      </c>
      <c r="BX360" s="90">
        <v>1</v>
      </c>
      <c r="CA360" s="90" t="s">
        <v>1019</v>
      </c>
      <c r="CC360" s="90" t="s">
        <v>775</v>
      </c>
      <c r="CD360" s="90">
        <f>IF($Y$360="Inaccurate – Incorrect",1,0)</f>
        <v>0</v>
      </c>
      <c r="DA360" s="90" t="s">
        <v>767</v>
      </c>
      <c r="DB360" s="90" t="s">
        <v>837</v>
      </c>
    </row>
    <row r="361" spans="4:106" ht="25.25" customHeight="1" x14ac:dyDescent="0.2">
      <c r="D361" s="112" t="s">
        <v>1035</v>
      </c>
      <c r="E361" s="189" t="s">
        <v>829</v>
      </c>
      <c r="F361" s="190"/>
      <c r="G361" s="190"/>
      <c r="H361" s="190"/>
      <c r="I361" s="190"/>
      <c r="J361" s="190"/>
      <c r="K361" s="190"/>
      <c r="L361" s="190"/>
      <c r="M361" s="190"/>
      <c r="N361" s="190"/>
      <c r="O361" s="190"/>
      <c r="P361" s="115"/>
      <c r="Q361" s="191" t="s">
        <v>12702</v>
      </c>
      <c r="R361" s="191"/>
      <c r="S361" s="192"/>
      <c r="T361" s="192"/>
      <c r="U361" s="192"/>
      <c r="V361" s="192"/>
      <c r="W361" s="192"/>
      <c r="X361" s="193"/>
      <c r="Y361" s="108"/>
      <c r="AW361" s="90" t="s">
        <v>38</v>
      </c>
      <c r="AX361" s="90">
        <f t="shared" si="30"/>
        <v>1</v>
      </c>
      <c r="AY361" s="90" t="s">
        <v>774</v>
      </c>
      <c r="AZ361" s="90" t="s">
        <v>1034</v>
      </c>
      <c r="BA361" s="90">
        <f>IF(AND($BB$361=1,$BC$361=1),1,0)</f>
        <v>0</v>
      </c>
      <c r="BB361" s="90">
        <f t="shared" si="34"/>
        <v>1</v>
      </c>
      <c r="BC361" s="90">
        <f t="shared" si="35"/>
        <v>0</v>
      </c>
      <c r="BD361" s="90">
        <f t="shared" si="36"/>
        <v>0</v>
      </c>
      <c r="BE361" s="90">
        <f t="shared" si="37"/>
        <v>0</v>
      </c>
      <c r="BX361" s="90">
        <v>1</v>
      </c>
      <c r="CA361" s="90" t="s">
        <v>1019</v>
      </c>
      <c r="CC361" s="90" t="s">
        <v>775</v>
      </c>
      <c r="CD361" s="90">
        <f>IF($Y$361="Inaccurate – Incorrect",1,0)</f>
        <v>0</v>
      </c>
      <c r="DA361" s="90" t="s">
        <v>767</v>
      </c>
      <c r="DB361" s="90" t="s">
        <v>837</v>
      </c>
    </row>
    <row r="362" spans="4:106" ht="25.25" customHeight="1" x14ac:dyDescent="0.2">
      <c r="D362" s="112" t="s">
        <v>1037</v>
      </c>
      <c r="E362" s="189" t="s">
        <v>1038</v>
      </c>
      <c r="F362" s="190"/>
      <c r="G362" s="190"/>
      <c r="H362" s="190"/>
      <c r="I362" s="190"/>
      <c r="J362" s="190"/>
      <c r="K362" s="190"/>
      <c r="L362" s="190"/>
      <c r="M362" s="190"/>
      <c r="N362" s="190"/>
      <c r="O362" s="190"/>
      <c r="P362" s="115"/>
      <c r="Q362" s="191" t="s">
        <v>12702</v>
      </c>
      <c r="R362" s="191"/>
      <c r="S362" s="192"/>
      <c r="T362" s="192"/>
      <c r="U362" s="192"/>
      <c r="V362" s="192"/>
      <c r="W362" s="192"/>
      <c r="X362" s="193"/>
      <c r="Y362" s="108"/>
      <c r="AW362" s="90" t="s">
        <v>38</v>
      </c>
      <c r="AX362" s="90">
        <f t="shared" si="30"/>
        <v>1</v>
      </c>
      <c r="AY362" s="90" t="s">
        <v>774</v>
      </c>
      <c r="AZ362" s="90" t="s">
        <v>1036</v>
      </c>
      <c r="BA362" s="90">
        <f>IF(AND($BB$362=1,$BC$362=1),1,0)</f>
        <v>0</v>
      </c>
      <c r="BB362" s="90">
        <f t="shared" si="34"/>
        <v>1</v>
      </c>
      <c r="BC362" s="90">
        <f t="shared" si="35"/>
        <v>0</v>
      </c>
      <c r="BD362" s="90">
        <f t="shared" si="36"/>
        <v>0</v>
      </c>
      <c r="BE362" s="90">
        <f t="shared" si="37"/>
        <v>0</v>
      </c>
      <c r="BX362" s="90">
        <v>1</v>
      </c>
      <c r="CA362" s="90" t="s">
        <v>1019</v>
      </c>
      <c r="CC362" s="90" t="s">
        <v>775</v>
      </c>
      <c r="CD362" s="90">
        <f>IF($Y$362="Inaccurate – Incorrect",1,0)</f>
        <v>0</v>
      </c>
      <c r="DA362" s="90" t="s">
        <v>767</v>
      </c>
      <c r="DB362" s="90" t="s">
        <v>837</v>
      </c>
    </row>
    <row r="363" spans="4:106" ht="25.25" customHeight="1" x14ac:dyDescent="0.2">
      <c r="D363" s="112" t="s">
        <v>1040</v>
      </c>
      <c r="E363" s="189" t="s">
        <v>1041</v>
      </c>
      <c r="F363" s="190"/>
      <c r="G363" s="190"/>
      <c r="H363" s="190"/>
      <c r="I363" s="190"/>
      <c r="J363" s="190"/>
      <c r="K363" s="190"/>
      <c r="L363" s="190"/>
      <c r="M363" s="190"/>
      <c r="N363" s="190"/>
      <c r="O363" s="190"/>
      <c r="P363" s="115"/>
      <c r="Q363" s="191" t="s">
        <v>12702</v>
      </c>
      <c r="R363" s="191"/>
      <c r="S363" s="192"/>
      <c r="T363" s="192"/>
      <c r="U363" s="192"/>
      <c r="V363" s="192"/>
      <c r="W363" s="192"/>
      <c r="X363" s="193"/>
      <c r="Y363" s="108"/>
      <c r="AW363" s="90" t="s">
        <v>38</v>
      </c>
      <c r="AX363" s="90">
        <f t="shared" si="30"/>
        <v>1</v>
      </c>
      <c r="AY363" s="90" t="s">
        <v>774</v>
      </c>
      <c r="AZ363" s="90" t="s">
        <v>1039</v>
      </c>
      <c r="BA363" s="90">
        <f>IF(AND($BB$363=1,$BC$363=1),1,0)</f>
        <v>0</v>
      </c>
      <c r="BB363" s="90">
        <f t="shared" si="34"/>
        <v>1</v>
      </c>
      <c r="BC363" s="90">
        <f t="shared" si="35"/>
        <v>0</v>
      </c>
      <c r="BD363" s="90">
        <f t="shared" si="36"/>
        <v>0</v>
      </c>
      <c r="BE363" s="90">
        <f t="shared" si="37"/>
        <v>0</v>
      </c>
      <c r="BX363" s="90">
        <v>1</v>
      </c>
      <c r="CA363" s="90" t="s">
        <v>1019</v>
      </c>
      <c r="CC363" s="90" t="s">
        <v>775</v>
      </c>
      <c r="CD363" s="90">
        <f>IF($Y$363="Inaccurate – Incorrect",1,0)</f>
        <v>0</v>
      </c>
      <c r="DA363" s="90" t="s">
        <v>767</v>
      </c>
      <c r="DB363" s="90" t="s">
        <v>837</v>
      </c>
    </row>
    <row r="364" spans="4:106" ht="25.25" customHeight="1" x14ac:dyDescent="0.2">
      <c r="D364" s="112" t="s">
        <v>1043</v>
      </c>
      <c r="E364" s="189" t="s">
        <v>1044</v>
      </c>
      <c r="F364" s="190"/>
      <c r="G364" s="190"/>
      <c r="H364" s="190"/>
      <c r="I364" s="190"/>
      <c r="J364" s="190"/>
      <c r="K364" s="190"/>
      <c r="L364" s="190"/>
      <c r="M364" s="190"/>
      <c r="N364" s="190"/>
      <c r="O364" s="190"/>
      <c r="P364" s="115"/>
      <c r="Q364" s="191" t="s">
        <v>12702</v>
      </c>
      <c r="R364" s="191"/>
      <c r="S364" s="192"/>
      <c r="T364" s="192"/>
      <c r="U364" s="192"/>
      <c r="V364" s="192"/>
      <c r="W364" s="192"/>
      <c r="X364" s="193"/>
      <c r="Y364" s="108"/>
      <c r="AW364" s="90" t="s">
        <v>38</v>
      </c>
      <c r="AX364" s="90">
        <f t="shared" si="30"/>
        <v>1</v>
      </c>
      <c r="AY364" s="90" t="s">
        <v>774</v>
      </c>
      <c r="AZ364" s="90" t="s">
        <v>1042</v>
      </c>
      <c r="BA364" s="90">
        <f>IF(AND($BB$364=1,$BC$364=1),1,0)</f>
        <v>0</v>
      </c>
      <c r="BB364" s="90">
        <f t="shared" si="34"/>
        <v>1</v>
      </c>
      <c r="BC364" s="90">
        <f t="shared" si="35"/>
        <v>0</v>
      </c>
      <c r="BD364" s="90">
        <f t="shared" si="36"/>
        <v>0</v>
      </c>
      <c r="BE364" s="90">
        <f t="shared" si="37"/>
        <v>0</v>
      </c>
      <c r="BX364" s="90">
        <v>1</v>
      </c>
      <c r="CA364" s="90" t="s">
        <v>1019</v>
      </c>
      <c r="CC364" s="90" t="s">
        <v>775</v>
      </c>
      <c r="CD364" s="90">
        <f>IF($Y$364="Inaccurate – Incorrect",1,0)</f>
        <v>0</v>
      </c>
      <c r="DA364" s="90" t="s">
        <v>767</v>
      </c>
      <c r="DB364" s="90" t="s">
        <v>837</v>
      </c>
    </row>
    <row r="365" spans="4:106" ht="39.5" customHeight="1" x14ac:dyDescent="0.2">
      <c r="D365" s="112" t="s">
        <v>1046</v>
      </c>
      <c r="E365" s="119"/>
      <c r="F365" s="118"/>
      <c r="G365" s="118"/>
      <c r="H365" s="118"/>
      <c r="I365" s="118"/>
      <c r="J365" s="118"/>
      <c r="K365" s="118"/>
      <c r="L365" s="118"/>
      <c r="M365" s="118"/>
      <c r="N365" s="118"/>
      <c r="O365" s="118"/>
      <c r="P365" s="118"/>
      <c r="Q365" s="215" t="s">
        <v>829</v>
      </c>
      <c r="R365" s="216"/>
      <c r="S365" s="216"/>
      <c r="T365" s="216"/>
      <c r="U365" s="216"/>
      <c r="V365" s="216"/>
      <c r="W365" s="216"/>
      <c r="X365" s="217"/>
      <c r="Y365" s="108"/>
      <c r="AX365" s="90">
        <f t="shared" si="30"/>
        <v>1</v>
      </c>
      <c r="AZ365" s="90" t="s">
        <v>1045</v>
      </c>
      <c r="BA365" s="90">
        <f>IF(AND($BB$365=1,$BC$365=1),1,0)</f>
        <v>0</v>
      </c>
      <c r="BB365" s="90">
        <f t="shared" si="34"/>
        <v>1</v>
      </c>
      <c r="BC365" s="90">
        <f t="shared" ref="BC365:BC376" si="38">IF(OR(AND(OR($S$284&lt;&gt;"",$AB$284&lt;&gt;""),$AX$284=1)),1,0)</f>
        <v>0</v>
      </c>
      <c r="BD365" s="90">
        <f t="shared" ref="BD365:BD376" si="39">IF(OR(AND(OR($AB$284&lt;&gt;""),$AX$284=1)),1,0)</f>
        <v>0</v>
      </c>
      <c r="BE365" s="90">
        <f t="shared" ref="BE365:BE376" si="40">IF(OR(AND(OR($S$284&lt;&gt;""),$AX$284=1)),1,0)</f>
        <v>0</v>
      </c>
    </row>
    <row r="366" spans="4:106" ht="25.25" customHeight="1" x14ac:dyDescent="0.2">
      <c r="D366" s="112" t="s">
        <v>1049</v>
      </c>
      <c r="E366" s="189" t="s">
        <v>1050</v>
      </c>
      <c r="F366" s="190"/>
      <c r="G366" s="190"/>
      <c r="H366" s="190"/>
      <c r="I366" s="190"/>
      <c r="J366" s="190"/>
      <c r="K366" s="190"/>
      <c r="L366" s="190"/>
      <c r="M366" s="190"/>
      <c r="N366" s="190"/>
      <c r="O366" s="190"/>
      <c r="P366" s="115"/>
      <c r="Q366" s="191" t="s">
        <v>12702</v>
      </c>
      <c r="R366" s="191"/>
      <c r="S366" s="192"/>
      <c r="T366" s="192"/>
      <c r="U366" s="192"/>
      <c r="V366" s="192"/>
      <c r="W366" s="192"/>
      <c r="X366" s="193"/>
      <c r="Y366" s="108"/>
      <c r="AW366" s="90" t="s">
        <v>38</v>
      </c>
      <c r="AX366" s="90">
        <f t="shared" si="30"/>
        <v>1</v>
      </c>
      <c r="AY366" s="90" t="s">
        <v>774</v>
      </c>
      <c r="AZ366" s="90" t="s">
        <v>1048</v>
      </c>
      <c r="BA366" s="90">
        <f>IF(AND($BB$366=1,$BC$366=1),1,0)</f>
        <v>0</v>
      </c>
      <c r="BB366" s="90">
        <f t="shared" si="34"/>
        <v>1</v>
      </c>
      <c r="BC366" s="90">
        <f t="shared" si="38"/>
        <v>0</v>
      </c>
      <c r="BD366" s="90">
        <f t="shared" si="39"/>
        <v>0</v>
      </c>
      <c r="BE366" s="90">
        <f t="shared" si="40"/>
        <v>0</v>
      </c>
      <c r="BX366" s="90">
        <v>1</v>
      </c>
      <c r="CA366" s="90" t="s">
        <v>1045</v>
      </c>
      <c r="CB366" s="90">
        <f>IF((+COUNTA($S$366)+COUNTA($S$367)+COUNTA($S$368)+COUNTA($S$369)+COUNTA($S$370)+COUNTA($S$371)+COUNTA($S$372)+COUNTA($S$373)+COUNTA($S$374)+COUNTA($S$375)+COUNTA($S$376))&gt;0,1,0)</f>
        <v>0</v>
      </c>
      <c r="CC366" s="90" t="s">
        <v>775</v>
      </c>
      <c r="CD366" s="90">
        <f>IF($Y$366="Inaccurate – Incorrect",1,0)</f>
        <v>0</v>
      </c>
      <c r="DA366" s="90" t="s">
        <v>767</v>
      </c>
      <c r="DB366" s="90" t="s">
        <v>837</v>
      </c>
    </row>
    <row r="367" spans="4:106" ht="25.25" customHeight="1" x14ac:dyDescent="0.2">
      <c r="D367" s="112" t="s">
        <v>1052</v>
      </c>
      <c r="E367" s="189" t="s">
        <v>1053</v>
      </c>
      <c r="F367" s="190"/>
      <c r="G367" s="190"/>
      <c r="H367" s="190"/>
      <c r="I367" s="190"/>
      <c r="J367" s="190"/>
      <c r="K367" s="190"/>
      <c r="L367" s="190"/>
      <c r="M367" s="190"/>
      <c r="N367" s="190"/>
      <c r="O367" s="190"/>
      <c r="P367" s="115"/>
      <c r="Q367" s="191" t="s">
        <v>12702</v>
      </c>
      <c r="R367" s="191"/>
      <c r="S367" s="192"/>
      <c r="T367" s="192"/>
      <c r="U367" s="192"/>
      <c r="V367" s="192"/>
      <c r="W367" s="192"/>
      <c r="X367" s="193"/>
      <c r="Y367" s="108"/>
      <c r="AW367" s="90" t="s">
        <v>38</v>
      </c>
      <c r="AX367" s="90">
        <f t="shared" si="30"/>
        <v>1</v>
      </c>
      <c r="AY367" s="90" t="s">
        <v>774</v>
      </c>
      <c r="AZ367" s="90" t="s">
        <v>1051</v>
      </c>
      <c r="BA367" s="90">
        <f>IF(AND($BB$367=1,$BC$367=1),1,0)</f>
        <v>0</v>
      </c>
      <c r="BB367" s="90">
        <f t="shared" si="34"/>
        <v>1</v>
      </c>
      <c r="BC367" s="90">
        <f t="shared" si="38"/>
        <v>0</v>
      </c>
      <c r="BD367" s="90">
        <f t="shared" si="39"/>
        <v>0</v>
      </c>
      <c r="BE367" s="90">
        <f t="shared" si="40"/>
        <v>0</v>
      </c>
      <c r="BX367" s="90">
        <v>1</v>
      </c>
      <c r="CA367" s="90" t="s">
        <v>1045</v>
      </c>
      <c r="CC367" s="90" t="s">
        <v>775</v>
      </c>
      <c r="CD367" s="90">
        <f>IF($Y$367="Inaccurate – Incorrect",1,0)</f>
        <v>0</v>
      </c>
      <c r="DA367" s="90" t="s">
        <v>767</v>
      </c>
      <c r="DB367" s="90" t="s">
        <v>837</v>
      </c>
    </row>
    <row r="368" spans="4:106" ht="25.25" customHeight="1" x14ac:dyDescent="0.2">
      <c r="D368" s="112" t="s">
        <v>1055</v>
      </c>
      <c r="E368" s="189" t="s">
        <v>1056</v>
      </c>
      <c r="F368" s="190"/>
      <c r="G368" s="190"/>
      <c r="H368" s="190"/>
      <c r="I368" s="190"/>
      <c r="J368" s="190"/>
      <c r="K368" s="190"/>
      <c r="L368" s="190"/>
      <c r="M368" s="190"/>
      <c r="N368" s="190"/>
      <c r="O368" s="190"/>
      <c r="P368" s="115"/>
      <c r="Q368" s="191" t="s">
        <v>12702</v>
      </c>
      <c r="R368" s="191"/>
      <c r="S368" s="192"/>
      <c r="T368" s="192"/>
      <c r="U368" s="192"/>
      <c r="V368" s="192"/>
      <c r="W368" s="192"/>
      <c r="X368" s="193"/>
      <c r="Y368" s="108"/>
      <c r="AW368" s="90" t="s">
        <v>38</v>
      </c>
      <c r="AX368" s="90">
        <f t="shared" si="30"/>
        <v>1</v>
      </c>
      <c r="AY368" s="90" t="s">
        <v>774</v>
      </c>
      <c r="AZ368" s="90" t="s">
        <v>1054</v>
      </c>
      <c r="BA368" s="90">
        <f>IF(AND($BB$368=1,$BC$368=1),1,0)</f>
        <v>0</v>
      </c>
      <c r="BB368" s="90">
        <f t="shared" si="34"/>
        <v>1</v>
      </c>
      <c r="BC368" s="90">
        <f t="shared" si="38"/>
        <v>0</v>
      </c>
      <c r="BD368" s="90">
        <f t="shared" si="39"/>
        <v>0</v>
      </c>
      <c r="BE368" s="90">
        <f t="shared" si="40"/>
        <v>0</v>
      </c>
      <c r="BX368" s="90">
        <v>1</v>
      </c>
      <c r="CA368" s="90" t="s">
        <v>1045</v>
      </c>
      <c r="CC368" s="90" t="s">
        <v>775</v>
      </c>
      <c r="CD368" s="90">
        <f>IF($Y$368="Inaccurate – Incorrect",1,0)</f>
        <v>0</v>
      </c>
      <c r="DA368" s="90" t="s">
        <v>767</v>
      </c>
      <c r="DB368" s="90" t="s">
        <v>837</v>
      </c>
    </row>
    <row r="369" spans="4:106" ht="25.25" customHeight="1" x14ac:dyDescent="0.2">
      <c r="D369" s="112" t="s">
        <v>1058</v>
      </c>
      <c r="E369" s="189" t="s">
        <v>1059</v>
      </c>
      <c r="F369" s="190"/>
      <c r="G369" s="190"/>
      <c r="H369" s="190"/>
      <c r="I369" s="190"/>
      <c r="J369" s="190"/>
      <c r="K369" s="190"/>
      <c r="L369" s="190"/>
      <c r="M369" s="190"/>
      <c r="N369" s="190"/>
      <c r="O369" s="190"/>
      <c r="P369" s="115"/>
      <c r="Q369" s="191" t="s">
        <v>12702</v>
      </c>
      <c r="R369" s="191"/>
      <c r="S369" s="192"/>
      <c r="T369" s="192"/>
      <c r="U369" s="192"/>
      <c r="V369" s="192"/>
      <c r="W369" s="192"/>
      <c r="X369" s="193"/>
      <c r="Y369" s="108"/>
      <c r="AW369" s="90" t="s">
        <v>38</v>
      </c>
      <c r="AX369" s="90">
        <f t="shared" si="30"/>
        <v>1</v>
      </c>
      <c r="AY369" s="90" t="s">
        <v>774</v>
      </c>
      <c r="AZ369" s="90" t="s">
        <v>1057</v>
      </c>
      <c r="BA369" s="90">
        <f>IF(AND($BB$369=1,$BC$369=1),1,0)</f>
        <v>0</v>
      </c>
      <c r="BB369" s="90">
        <f t="shared" si="34"/>
        <v>1</v>
      </c>
      <c r="BC369" s="90">
        <f t="shared" si="38"/>
        <v>0</v>
      </c>
      <c r="BD369" s="90">
        <f t="shared" si="39"/>
        <v>0</v>
      </c>
      <c r="BE369" s="90">
        <f t="shared" si="40"/>
        <v>0</v>
      </c>
      <c r="BX369" s="90">
        <v>1</v>
      </c>
      <c r="CA369" s="90" t="s">
        <v>1045</v>
      </c>
      <c r="CC369" s="90" t="s">
        <v>775</v>
      </c>
      <c r="CD369" s="90">
        <f>IF($Y$369="Inaccurate – Incorrect",1,0)</f>
        <v>0</v>
      </c>
      <c r="DA369" s="90" t="s">
        <v>767</v>
      </c>
      <c r="DB369" s="90" t="s">
        <v>837</v>
      </c>
    </row>
    <row r="370" spans="4:106" ht="25.25" customHeight="1" x14ac:dyDescent="0.2">
      <c r="D370" s="112" t="s">
        <v>1061</v>
      </c>
      <c r="E370" s="189" t="s">
        <v>895</v>
      </c>
      <c r="F370" s="190"/>
      <c r="G370" s="190"/>
      <c r="H370" s="190"/>
      <c r="I370" s="190"/>
      <c r="J370" s="190"/>
      <c r="K370" s="190"/>
      <c r="L370" s="190"/>
      <c r="M370" s="190"/>
      <c r="N370" s="190"/>
      <c r="O370" s="190"/>
      <c r="P370" s="115"/>
      <c r="Q370" s="191" t="s">
        <v>12702</v>
      </c>
      <c r="R370" s="191"/>
      <c r="S370" s="192"/>
      <c r="T370" s="192"/>
      <c r="U370" s="192"/>
      <c r="V370" s="192"/>
      <c r="W370" s="192"/>
      <c r="X370" s="193"/>
      <c r="Y370" s="108"/>
      <c r="AW370" s="90" t="s">
        <v>38</v>
      </c>
      <c r="AX370" s="90">
        <f t="shared" si="30"/>
        <v>1</v>
      </c>
      <c r="AY370" s="90" t="s">
        <v>774</v>
      </c>
      <c r="AZ370" s="90" t="s">
        <v>1060</v>
      </c>
      <c r="BA370" s="90">
        <f>IF(AND($BB$370=1,$BC$370=1),1,0)</f>
        <v>0</v>
      </c>
      <c r="BB370" s="90">
        <f t="shared" si="34"/>
        <v>1</v>
      </c>
      <c r="BC370" s="90">
        <f t="shared" si="38"/>
        <v>0</v>
      </c>
      <c r="BD370" s="90">
        <f t="shared" si="39"/>
        <v>0</v>
      </c>
      <c r="BE370" s="90">
        <f t="shared" si="40"/>
        <v>0</v>
      </c>
      <c r="BX370" s="90">
        <v>1</v>
      </c>
      <c r="CA370" s="90" t="s">
        <v>1045</v>
      </c>
      <c r="CC370" s="90" t="s">
        <v>775</v>
      </c>
      <c r="CD370" s="90">
        <f>IF($Y$370="Inaccurate – Incorrect",1,0)</f>
        <v>0</v>
      </c>
      <c r="DA370" s="90" t="s">
        <v>767</v>
      </c>
      <c r="DB370" s="90" t="s">
        <v>837</v>
      </c>
    </row>
    <row r="371" spans="4:106" ht="25.25" customHeight="1" x14ac:dyDescent="0.2">
      <c r="D371" s="112" t="s">
        <v>1063</v>
      </c>
      <c r="E371" s="189" t="s">
        <v>1064</v>
      </c>
      <c r="F371" s="190"/>
      <c r="G371" s="190"/>
      <c r="H371" s="190"/>
      <c r="I371" s="190"/>
      <c r="J371" s="190"/>
      <c r="K371" s="190"/>
      <c r="L371" s="190"/>
      <c r="M371" s="190"/>
      <c r="N371" s="190"/>
      <c r="O371" s="190"/>
      <c r="P371" s="115"/>
      <c r="Q371" s="191" t="s">
        <v>12702</v>
      </c>
      <c r="R371" s="191"/>
      <c r="S371" s="192"/>
      <c r="T371" s="192"/>
      <c r="U371" s="192"/>
      <c r="V371" s="192"/>
      <c r="W371" s="192"/>
      <c r="X371" s="193"/>
      <c r="Y371" s="108"/>
      <c r="AW371" s="90" t="s">
        <v>38</v>
      </c>
      <c r="AX371" s="90">
        <f t="shared" si="30"/>
        <v>1</v>
      </c>
      <c r="AY371" s="90" t="s">
        <v>774</v>
      </c>
      <c r="AZ371" s="90" t="s">
        <v>1062</v>
      </c>
      <c r="BA371" s="90">
        <f>IF(AND($BB$371=1,$BC$371=1),1,0)</f>
        <v>0</v>
      </c>
      <c r="BB371" s="90">
        <f t="shared" si="34"/>
        <v>1</v>
      </c>
      <c r="BC371" s="90">
        <f t="shared" si="38"/>
        <v>0</v>
      </c>
      <c r="BD371" s="90">
        <f t="shared" si="39"/>
        <v>0</v>
      </c>
      <c r="BE371" s="90">
        <f t="shared" si="40"/>
        <v>0</v>
      </c>
      <c r="BX371" s="90">
        <v>1</v>
      </c>
      <c r="CA371" s="90" t="s">
        <v>1045</v>
      </c>
      <c r="CC371" s="90" t="s">
        <v>775</v>
      </c>
      <c r="CD371" s="90">
        <f>IF($Y$371="Inaccurate – Incorrect",1,0)</f>
        <v>0</v>
      </c>
      <c r="DA371" s="90" t="s">
        <v>767</v>
      </c>
      <c r="DB371" s="90" t="s">
        <v>837</v>
      </c>
    </row>
    <row r="372" spans="4:106" ht="25.25" customHeight="1" x14ac:dyDescent="0.2">
      <c r="D372" s="112" t="s">
        <v>1066</v>
      </c>
      <c r="E372" s="189" t="s">
        <v>877</v>
      </c>
      <c r="F372" s="190"/>
      <c r="G372" s="190"/>
      <c r="H372" s="190"/>
      <c r="I372" s="190"/>
      <c r="J372" s="190"/>
      <c r="K372" s="190"/>
      <c r="L372" s="190"/>
      <c r="M372" s="190"/>
      <c r="N372" s="190"/>
      <c r="O372" s="190"/>
      <c r="P372" s="115"/>
      <c r="Q372" s="191" t="s">
        <v>12702</v>
      </c>
      <c r="R372" s="191"/>
      <c r="S372" s="192"/>
      <c r="T372" s="192"/>
      <c r="U372" s="192"/>
      <c r="V372" s="192"/>
      <c r="W372" s="192"/>
      <c r="X372" s="193"/>
      <c r="Y372" s="108"/>
      <c r="AW372" s="90" t="s">
        <v>38</v>
      </c>
      <c r="AX372" s="90">
        <f t="shared" si="30"/>
        <v>1</v>
      </c>
      <c r="AY372" s="90" t="s">
        <v>774</v>
      </c>
      <c r="AZ372" s="90" t="s">
        <v>1065</v>
      </c>
      <c r="BA372" s="90">
        <f>IF(AND($BB$372=1,$BC$372=1),1,0)</f>
        <v>0</v>
      </c>
      <c r="BB372" s="90">
        <f t="shared" si="34"/>
        <v>1</v>
      </c>
      <c r="BC372" s="90">
        <f t="shared" si="38"/>
        <v>0</v>
      </c>
      <c r="BD372" s="90">
        <f t="shared" si="39"/>
        <v>0</v>
      </c>
      <c r="BE372" s="90">
        <f t="shared" si="40"/>
        <v>0</v>
      </c>
      <c r="BX372" s="90">
        <v>1</v>
      </c>
      <c r="CA372" s="90" t="s">
        <v>1045</v>
      </c>
      <c r="CC372" s="90" t="s">
        <v>775</v>
      </c>
      <c r="CD372" s="90">
        <f>IF($Y$372="Inaccurate – Incorrect",1,0)</f>
        <v>0</v>
      </c>
      <c r="DA372" s="90" t="s">
        <v>767</v>
      </c>
      <c r="DB372" s="90" t="s">
        <v>837</v>
      </c>
    </row>
    <row r="373" spans="4:106" ht="25.25" customHeight="1" x14ac:dyDescent="0.2">
      <c r="D373" s="112" t="s">
        <v>1068</v>
      </c>
      <c r="E373" s="189" t="s">
        <v>933</v>
      </c>
      <c r="F373" s="190"/>
      <c r="G373" s="190"/>
      <c r="H373" s="190"/>
      <c r="I373" s="190"/>
      <c r="J373" s="190"/>
      <c r="K373" s="190"/>
      <c r="L373" s="190"/>
      <c r="M373" s="190"/>
      <c r="N373" s="190"/>
      <c r="O373" s="190"/>
      <c r="P373" s="115"/>
      <c r="Q373" s="191" t="s">
        <v>12702</v>
      </c>
      <c r="R373" s="191"/>
      <c r="S373" s="192"/>
      <c r="T373" s="192"/>
      <c r="U373" s="192"/>
      <c r="V373" s="192"/>
      <c r="W373" s="192"/>
      <c r="X373" s="193"/>
      <c r="Y373" s="108"/>
      <c r="AW373" s="90" t="s">
        <v>38</v>
      </c>
      <c r="AX373" s="90">
        <f t="shared" si="30"/>
        <v>1</v>
      </c>
      <c r="AY373" s="90" t="s">
        <v>774</v>
      </c>
      <c r="AZ373" s="90" t="s">
        <v>1067</v>
      </c>
      <c r="BA373" s="90">
        <f>IF(AND($BB$373=1,$BC$373=1),1,0)</f>
        <v>0</v>
      </c>
      <c r="BB373" s="90">
        <f t="shared" si="34"/>
        <v>1</v>
      </c>
      <c r="BC373" s="90">
        <f t="shared" si="38"/>
        <v>0</v>
      </c>
      <c r="BD373" s="90">
        <f t="shared" si="39"/>
        <v>0</v>
      </c>
      <c r="BE373" s="90">
        <f t="shared" si="40"/>
        <v>0</v>
      </c>
      <c r="BX373" s="90">
        <v>1</v>
      </c>
      <c r="CA373" s="90" t="s">
        <v>1045</v>
      </c>
      <c r="CC373" s="90" t="s">
        <v>775</v>
      </c>
      <c r="CD373" s="90">
        <f>IF($Y$373="Inaccurate – Incorrect",1,0)</f>
        <v>0</v>
      </c>
      <c r="DA373" s="90" t="s">
        <v>767</v>
      </c>
      <c r="DB373" s="90" t="s">
        <v>837</v>
      </c>
    </row>
    <row r="374" spans="4:106" ht="25.25" customHeight="1" x14ac:dyDescent="0.2">
      <c r="D374" s="112" t="s">
        <v>1070</v>
      </c>
      <c r="E374" s="189" t="s">
        <v>1071</v>
      </c>
      <c r="F374" s="190"/>
      <c r="G374" s="190"/>
      <c r="H374" s="190"/>
      <c r="I374" s="190"/>
      <c r="J374" s="190"/>
      <c r="K374" s="190"/>
      <c r="L374" s="190"/>
      <c r="M374" s="190"/>
      <c r="N374" s="190"/>
      <c r="O374" s="190"/>
      <c r="P374" s="115"/>
      <c r="Q374" s="191" t="s">
        <v>12702</v>
      </c>
      <c r="R374" s="191"/>
      <c r="S374" s="192"/>
      <c r="T374" s="192"/>
      <c r="U374" s="192"/>
      <c r="V374" s="192"/>
      <c r="W374" s="192"/>
      <c r="X374" s="193"/>
      <c r="Y374" s="108"/>
      <c r="AW374" s="90" t="s">
        <v>38</v>
      </c>
      <c r="AX374" s="90">
        <f t="shared" si="30"/>
        <v>1</v>
      </c>
      <c r="AY374" s="90" t="s">
        <v>774</v>
      </c>
      <c r="AZ374" s="90" t="s">
        <v>1069</v>
      </c>
      <c r="BA374" s="90">
        <f>IF(AND($BB$374=1,$BC$374=1),1,0)</f>
        <v>0</v>
      </c>
      <c r="BB374" s="90">
        <f t="shared" si="34"/>
        <v>1</v>
      </c>
      <c r="BC374" s="90">
        <f t="shared" si="38"/>
        <v>0</v>
      </c>
      <c r="BD374" s="90">
        <f t="shared" si="39"/>
        <v>0</v>
      </c>
      <c r="BE374" s="90">
        <f t="shared" si="40"/>
        <v>0</v>
      </c>
      <c r="BX374" s="90">
        <v>1</v>
      </c>
      <c r="CA374" s="90" t="s">
        <v>1045</v>
      </c>
      <c r="CC374" s="90" t="s">
        <v>775</v>
      </c>
      <c r="CD374" s="90">
        <f>IF($Y$374="Inaccurate – Incorrect",1,0)</f>
        <v>0</v>
      </c>
      <c r="DA374" s="90" t="s">
        <v>767</v>
      </c>
      <c r="DB374" s="90" t="s">
        <v>837</v>
      </c>
    </row>
    <row r="375" spans="4:106" ht="25.25" customHeight="1" x14ac:dyDescent="0.2">
      <c r="D375" s="112" t="s">
        <v>1073</v>
      </c>
      <c r="E375" s="189" t="s">
        <v>1074</v>
      </c>
      <c r="F375" s="190"/>
      <c r="G375" s="190"/>
      <c r="H375" s="190"/>
      <c r="I375" s="190"/>
      <c r="J375" s="190"/>
      <c r="K375" s="190"/>
      <c r="L375" s="190"/>
      <c r="M375" s="190"/>
      <c r="N375" s="190"/>
      <c r="O375" s="190"/>
      <c r="P375" s="115"/>
      <c r="Q375" s="191" t="s">
        <v>12702</v>
      </c>
      <c r="R375" s="191"/>
      <c r="S375" s="192"/>
      <c r="T375" s="192"/>
      <c r="U375" s="192"/>
      <c r="V375" s="192"/>
      <c r="W375" s="192"/>
      <c r="X375" s="193"/>
      <c r="Y375" s="108"/>
      <c r="AW375" s="90" t="s">
        <v>38</v>
      </c>
      <c r="AX375" s="90">
        <f t="shared" si="30"/>
        <v>1</v>
      </c>
      <c r="AY375" s="90" t="s">
        <v>774</v>
      </c>
      <c r="AZ375" s="90" t="s">
        <v>1072</v>
      </c>
      <c r="BA375" s="90">
        <f>IF(AND($BB$375=1,$BC$375=1),1,0)</f>
        <v>0</v>
      </c>
      <c r="BB375" s="90">
        <f t="shared" si="34"/>
        <v>1</v>
      </c>
      <c r="BC375" s="90">
        <f t="shared" si="38"/>
        <v>0</v>
      </c>
      <c r="BD375" s="90">
        <f t="shared" si="39"/>
        <v>0</v>
      </c>
      <c r="BE375" s="90">
        <f t="shared" si="40"/>
        <v>0</v>
      </c>
      <c r="BX375" s="90">
        <v>1</v>
      </c>
      <c r="CA375" s="90" t="s">
        <v>1045</v>
      </c>
      <c r="CC375" s="90" t="s">
        <v>775</v>
      </c>
      <c r="CD375" s="90">
        <f>IF($Y$375="Inaccurate – Incorrect",1,0)</f>
        <v>0</v>
      </c>
      <c r="DA375" s="90" t="s">
        <v>767</v>
      </c>
      <c r="DB375" s="90" t="s">
        <v>837</v>
      </c>
    </row>
    <row r="376" spans="4:106" ht="25.25" customHeight="1" x14ac:dyDescent="0.2">
      <c r="D376" s="112" t="s">
        <v>1076</v>
      </c>
      <c r="E376" s="189" t="s">
        <v>1044</v>
      </c>
      <c r="F376" s="190"/>
      <c r="G376" s="190"/>
      <c r="H376" s="190"/>
      <c r="I376" s="190"/>
      <c r="J376" s="190"/>
      <c r="K376" s="190"/>
      <c r="L376" s="190"/>
      <c r="M376" s="190"/>
      <c r="N376" s="190"/>
      <c r="O376" s="190"/>
      <c r="P376" s="115"/>
      <c r="Q376" s="191" t="s">
        <v>12702</v>
      </c>
      <c r="R376" s="191"/>
      <c r="S376" s="197"/>
      <c r="T376" s="197"/>
      <c r="U376" s="197"/>
      <c r="V376" s="197"/>
      <c r="W376" s="197"/>
      <c r="X376" s="198"/>
      <c r="Y376" s="108"/>
      <c r="AW376" s="90" t="s">
        <v>38</v>
      </c>
      <c r="AX376" s="90">
        <f t="shared" si="30"/>
        <v>1</v>
      </c>
      <c r="AY376" s="90" t="s">
        <v>774</v>
      </c>
      <c r="AZ376" s="90" t="s">
        <v>1075</v>
      </c>
      <c r="BA376" s="90">
        <f>IF(AND($BB$376=1,$BC$376=1),1,0)</f>
        <v>0</v>
      </c>
      <c r="BB376" s="90">
        <f t="shared" si="34"/>
        <v>1</v>
      </c>
      <c r="BC376" s="90">
        <f t="shared" si="38"/>
        <v>0</v>
      </c>
      <c r="BD376" s="90">
        <f t="shared" si="39"/>
        <v>0</v>
      </c>
      <c r="BE376" s="90">
        <f t="shared" si="40"/>
        <v>0</v>
      </c>
      <c r="BX376" s="90">
        <v>1</v>
      </c>
      <c r="CA376" s="90" t="s">
        <v>1045</v>
      </c>
      <c r="CC376" s="90" t="s">
        <v>775</v>
      </c>
      <c r="CD376" s="90">
        <f>IF($Y$376="Inaccurate – Incorrect",1,0)</f>
        <v>0</v>
      </c>
      <c r="DA376" s="90" t="s">
        <v>767</v>
      </c>
      <c r="DB376" s="90" t="s">
        <v>837</v>
      </c>
    </row>
    <row r="377" spans="4:106" x14ac:dyDescent="0.2">
      <c r="D377" s="103"/>
      <c r="E377" s="117"/>
      <c r="F377" s="117"/>
      <c r="G377" s="117"/>
      <c r="H377" s="117"/>
      <c r="I377" s="117"/>
      <c r="J377" s="117"/>
      <c r="K377" s="117"/>
      <c r="L377" s="117"/>
      <c r="M377" s="117"/>
      <c r="N377" s="117"/>
      <c r="O377" s="117"/>
      <c r="P377" s="117"/>
      <c r="Q377" s="117"/>
      <c r="R377" s="117"/>
      <c r="S377" s="117"/>
      <c r="T377" s="117"/>
      <c r="U377" s="117"/>
      <c r="V377" s="117"/>
      <c r="W377" s="117"/>
      <c r="X377" s="117"/>
      <c r="Y377" s="105"/>
      <c r="AX377" s="90">
        <f t="shared" si="30"/>
        <v>0</v>
      </c>
      <c r="BA377" s="90">
        <f>IF(OR($S$22="Step 3",$S$22="Step 2",$S$22="Step 1"),1,0)</f>
        <v>1</v>
      </c>
    </row>
    <row r="378" spans="4:106" ht="21" x14ac:dyDescent="0.25">
      <c r="D378" s="103"/>
      <c r="E378" s="109" t="s">
        <v>1079</v>
      </c>
      <c r="F378" s="110"/>
      <c r="G378" s="110"/>
      <c r="H378" s="110"/>
      <c r="I378" s="110"/>
      <c r="J378" s="110"/>
      <c r="K378" s="110"/>
      <c r="L378" s="110"/>
      <c r="M378" s="110"/>
      <c r="N378" s="110"/>
      <c r="O378" s="110"/>
      <c r="P378" s="110"/>
      <c r="Q378" s="110"/>
      <c r="R378" s="110"/>
      <c r="S378" s="110"/>
      <c r="T378" s="110"/>
      <c r="U378" s="110"/>
      <c r="V378" s="110"/>
      <c r="W378" s="110"/>
      <c r="X378" s="110"/>
      <c r="Y378" s="105"/>
      <c r="AX378" s="90">
        <f t="shared" si="30"/>
        <v>0</v>
      </c>
      <c r="BA378" s="90">
        <f>IF(OR($S$22="Step 3",$S$22="Step 2",$S$22="Step 1"),1,0)</f>
        <v>1</v>
      </c>
    </row>
    <row r="379" spans="4:106" ht="25.25" customHeight="1" x14ac:dyDescent="0.2">
      <c r="D379" s="112" t="s">
        <v>1078</v>
      </c>
      <c r="E379" s="194" t="s">
        <v>1080</v>
      </c>
      <c r="F379" s="195"/>
      <c r="G379" s="195"/>
      <c r="H379" s="195"/>
      <c r="I379" s="195"/>
      <c r="J379" s="195"/>
      <c r="K379" s="195"/>
      <c r="L379" s="195"/>
      <c r="M379" s="195"/>
      <c r="N379" s="195"/>
      <c r="O379" s="195"/>
      <c r="P379" s="113" t="s">
        <v>12697</v>
      </c>
      <c r="Q379" s="196" t="s">
        <v>12698</v>
      </c>
      <c r="R379" s="196"/>
      <c r="S379" s="192"/>
      <c r="T379" s="192"/>
      <c r="U379" s="192"/>
      <c r="V379" s="192"/>
      <c r="W379" s="192"/>
      <c r="X379" s="193"/>
      <c r="Y379" s="108"/>
      <c r="AW379" s="90" t="s">
        <v>38</v>
      </c>
      <c r="AX379" s="90">
        <f t="shared" si="30"/>
        <v>1</v>
      </c>
      <c r="AY379" s="90" t="s">
        <v>1082</v>
      </c>
      <c r="AZ379" s="90" t="s">
        <v>1077</v>
      </c>
      <c r="BA379" s="90">
        <f>IF(AND($BC$379=1,$BB$379=1),1,0)</f>
        <v>1</v>
      </c>
      <c r="BB379" s="90">
        <f>IF(OR($S$22="Step 3",$S$22="Step 2",$S$22="Step 1"),1,0)</f>
        <v>1</v>
      </c>
      <c r="BC379" s="90">
        <v>1</v>
      </c>
      <c r="BD379" s="90">
        <v>1</v>
      </c>
      <c r="BE379" s="90">
        <v>1</v>
      </c>
      <c r="BL379" s="90">
        <v>380</v>
      </c>
      <c r="CB379" s="90">
        <f>IF($S$379&lt;&gt;"",1,0)</f>
        <v>0</v>
      </c>
      <c r="CD379" s="90">
        <f>IF($Y$379="Inaccurate – Incorrect",1,0)</f>
        <v>0</v>
      </c>
      <c r="DA379" s="90" t="s">
        <v>767</v>
      </c>
      <c r="DB379" s="90" t="s">
        <v>1079</v>
      </c>
    </row>
    <row r="380" spans="4:106" ht="25.25" customHeight="1" x14ac:dyDescent="0.2">
      <c r="D380" s="112" t="s">
        <v>1084</v>
      </c>
      <c r="E380" s="189" t="s">
        <v>643</v>
      </c>
      <c r="F380" s="190"/>
      <c r="G380" s="190"/>
      <c r="H380" s="190"/>
      <c r="I380" s="190"/>
      <c r="J380" s="190"/>
      <c r="K380" s="190"/>
      <c r="L380" s="190"/>
      <c r="M380" s="190"/>
      <c r="N380" s="190"/>
      <c r="O380" s="190"/>
      <c r="P380" s="115"/>
      <c r="Q380" s="191" t="s">
        <v>12699</v>
      </c>
      <c r="R380" s="191"/>
      <c r="S380" s="192"/>
      <c r="T380" s="192"/>
      <c r="U380" s="192"/>
      <c r="V380" s="192"/>
      <c r="W380" s="192"/>
      <c r="X380" s="193"/>
      <c r="Y380" s="108"/>
      <c r="AW380" s="90" t="s">
        <v>38</v>
      </c>
      <c r="AX380" s="90">
        <f t="shared" si="30"/>
        <v>1</v>
      </c>
      <c r="AZ380" s="90" t="s">
        <v>1083</v>
      </c>
      <c r="BA380" s="90">
        <f>IF(AND($BB$380=1,$BC$380=1),1,0)</f>
        <v>0</v>
      </c>
      <c r="BB380" s="90">
        <f>IF(OR($S$22="Step 3",$S$22="Step 2",$S$22="Step 1"),1,0)</f>
        <v>1</v>
      </c>
      <c r="BC380" s="90">
        <f>IF(AND(AND(OR($S$379="Other",$AB$379="Other"),$AX$379=1)),1,0)</f>
        <v>0</v>
      </c>
      <c r="BD380" s="90">
        <f>IF(AND(AND(OR($AB$379="Other"),$AX$379=1)),1,0)</f>
        <v>0</v>
      </c>
      <c r="BE380" s="90">
        <f>IF(AND(AND(OR($S$379="Other"),$AX$379=1)),1,0)</f>
        <v>0</v>
      </c>
      <c r="CB380" s="90">
        <f>IF($S$380&lt;&gt;"",1,0)</f>
        <v>0</v>
      </c>
      <c r="CD380" s="90">
        <f>IF($Y$380="Inaccurate – Incorrect",1,0)</f>
        <v>0</v>
      </c>
      <c r="DA380" s="90" t="s">
        <v>767</v>
      </c>
      <c r="DB380" s="90" t="s">
        <v>1079</v>
      </c>
    </row>
    <row r="381" spans="4:106" ht="25.25" customHeight="1" x14ac:dyDescent="0.2">
      <c r="D381" s="112" t="s">
        <v>1088</v>
      </c>
      <c r="E381" s="189" t="s">
        <v>1089</v>
      </c>
      <c r="F381" s="190"/>
      <c r="G381" s="190"/>
      <c r="H381" s="190"/>
      <c r="I381" s="190"/>
      <c r="J381" s="190"/>
      <c r="K381" s="190"/>
      <c r="L381" s="190"/>
      <c r="M381" s="190"/>
      <c r="N381" s="190"/>
      <c r="O381" s="190"/>
      <c r="P381" s="115"/>
      <c r="Q381" s="191" t="s">
        <v>12701</v>
      </c>
      <c r="R381" s="191"/>
      <c r="S381" s="197"/>
      <c r="T381" s="197"/>
      <c r="U381" s="197"/>
      <c r="V381" s="197"/>
      <c r="W381" s="197"/>
      <c r="X381" s="198"/>
      <c r="Y381" s="108"/>
      <c r="AW381" s="90" t="s">
        <v>38</v>
      </c>
      <c r="AX381" s="90">
        <f t="shared" si="30"/>
        <v>1</v>
      </c>
      <c r="AZ381" s="90" t="s">
        <v>1087</v>
      </c>
      <c r="BA381" s="90">
        <f>IF(AND($BC$381=1,$BB$381=1),1,0)</f>
        <v>1</v>
      </c>
      <c r="BB381" s="90">
        <f>IF(OR($S$22="Step 3",$S$22="Step 2",$S$22="Step 1"),1,0)</f>
        <v>1</v>
      </c>
      <c r="BC381" s="90">
        <v>1</v>
      </c>
      <c r="BD381" s="90">
        <v>1</v>
      </c>
      <c r="BE381" s="90">
        <v>1</v>
      </c>
      <c r="CB381" s="90">
        <f>IF($S$381&lt;&gt;"",1,0)</f>
        <v>0</v>
      </c>
      <c r="CD381" s="90">
        <f>IF($Y$381="Inaccurate – Incorrect",1,0)</f>
        <v>0</v>
      </c>
      <c r="DA381" s="90" t="s">
        <v>767</v>
      </c>
      <c r="DB381" s="90" t="s">
        <v>1079</v>
      </c>
    </row>
    <row r="382" spans="4:106" x14ac:dyDescent="0.2">
      <c r="D382" s="103"/>
      <c r="E382" s="117"/>
      <c r="F382" s="117"/>
      <c r="G382" s="117"/>
      <c r="H382" s="117"/>
      <c r="I382" s="117"/>
      <c r="J382" s="117"/>
      <c r="K382" s="117"/>
      <c r="L382" s="117"/>
      <c r="M382" s="117"/>
      <c r="N382" s="117"/>
      <c r="O382" s="117"/>
      <c r="P382" s="117"/>
      <c r="Q382" s="117"/>
      <c r="R382" s="117"/>
      <c r="S382" s="117"/>
      <c r="T382" s="117"/>
      <c r="U382" s="117"/>
      <c r="V382" s="117"/>
      <c r="W382" s="117"/>
      <c r="X382" s="117"/>
      <c r="Y382" s="105"/>
      <c r="AX382" s="90">
        <f t="shared" si="30"/>
        <v>0</v>
      </c>
      <c r="BA382" s="90">
        <f>IF(OR($S$22="Step 3",$S$22="Step 2",$S$22="Step 1"),1,0)</f>
        <v>1</v>
      </c>
    </row>
    <row r="383" spans="4:106" ht="21" x14ac:dyDescent="0.25">
      <c r="D383" s="103"/>
      <c r="E383" s="109" t="s">
        <v>1092</v>
      </c>
      <c r="F383" s="110"/>
      <c r="G383" s="110"/>
      <c r="H383" s="110"/>
      <c r="I383" s="110"/>
      <c r="J383" s="110"/>
      <c r="K383" s="110"/>
      <c r="L383" s="110"/>
      <c r="M383" s="110"/>
      <c r="N383" s="110"/>
      <c r="O383" s="110"/>
      <c r="P383" s="110"/>
      <c r="Q383" s="110"/>
      <c r="R383" s="110"/>
      <c r="S383" s="110"/>
      <c r="T383" s="110"/>
      <c r="U383" s="110"/>
      <c r="V383" s="110"/>
      <c r="W383" s="110"/>
      <c r="X383" s="110"/>
      <c r="Y383" s="105"/>
      <c r="AX383" s="90">
        <f t="shared" si="30"/>
        <v>0</v>
      </c>
      <c r="BA383" s="90">
        <f>IF(OR($S$22="Step 3",$S$22="Step 2",$S$22="Step 1"),1,0)</f>
        <v>1</v>
      </c>
    </row>
    <row r="384" spans="4:106" ht="25.25" customHeight="1" x14ac:dyDescent="0.2">
      <c r="D384" s="112" t="s">
        <v>1091</v>
      </c>
      <c r="E384" s="194" t="s">
        <v>1093</v>
      </c>
      <c r="F384" s="195"/>
      <c r="G384" s="195"/>
      <c r="H384" s="195"/>
      <c r="I384" s="195"/>
      <c r="J384" s="195"/>
      <c r="K384" s="195"/>
      <c r="L384" s="195"/>
      <c r="M384" s="195"/>
      <c r="N384" s="195"/>
      <c r="O384" s="195"/>
      <c r="P384" s="113" t="s">
        <v>12697</v>
      </c>
      <c r="Q384" s="196" t="s">
        <v>12698</v>
      </c>
      <c r="R384" s="196"/>
      <c r="S384" s="192"/>
      <c r="T384" s="192"/>
      <c r="U384" s="192"/>
      <c r="V384" s="192"/>
      <c r="W384" s="192"/>
      <c r="X384" s="193"/>
      <c r="Y384" s="108"/>
      <c r="AW384" s="90" t="s">
        <v>38</v>
      </c>
      <c r="AX384" s="90">
        <f t="shared" si="30"/>
        <v>1</v>
      </c>
      <c r="AY384" s="90" t="s">
        <v>1082</v>
      </c>
      <c r="AZ384" s="90" t="s">
        <v>1090</v>
      </c>
      <c r="BA384" s="90">
        <f>IF(AND($BC$384=1,$BB$384=1),1,0)</f>
        <v>1</v>
      </c>
      <c r="BB384" s="90">
        <f>IF(OR($S$22="Step 3",$S$22="Step 2",$S$22="Step 1"),1,0)</f>
        <v>1</v>
      </c>
      <c r="BC384" s="90">
        <v>1</v>
      </c>
      <c r="BD384" s="90">
        <v>1</v>
      </c>
      <c r="BE384" s="90">
        <v>1</v>
      </c>
      <c r="BL384" s="90">
        <v>385</v>
      </c>
      <c r="CB384" s="90">
        <f>IF($S$384&lt;&gt;"",1,0)</f>
        <v>0</v>
      </c>
      <c r="CD384" s="90">
        <f>IF($Y$384="Inaccurate – Incorrect",1,0)</f>
        <v>0</v>
      </c>
      <c r="DA384" s="90" t="s">
        <v>767</v>
      </c>
      <c r="DB384" s="90" t="s">
        <v>1092</v>
      </c>
    </row>
    <row r="385" spans="4:106" ht="25.25" customHeight="1" x14ac:dyDescent="0.2">
      <c r="D385" s="112" t="s">
        <v>1096</v>
      </c>
      <c r="E385" s="189" t="s">
        <v>643</v>
      </c>
      <c r="F385" s="190"/>
      <c r="G385" s="190"/>
      <c r="H385" s="190"/>
      <c r="I385" s="190"/>
      <c r="J385" s="190"/>
      <c r="K385" s="190"/>
      <c r="L385" s="190"/>
      <c r="M385" s="190"/>
      <c r="N385" s="190"/>
      <c r="O385" s="190"/>
      <c r="P385" s="115"/>
      <c r="Q385" s="191" t="s">
        <v>12699</v>
      </c>
      <c r="R385" s="191"/>
      <c r="S385" s="192"/>
      <c r="T385" s="192"/>
      <c r="U385" s="192"/>
      <c r="V385" s="192"/>
      <c r="W385" s="192"/>
      <c r="X385" s="193"/>
      <c r="Y385" s="108"/>
      <c r="AW385" s="90" t="s">
        <v>38</v>
      </c>
      <c r="AX385" s="90">
        <f t="shared" si="30"/>
        <v>1</v>
      </c>
      <c r="AZ385" s="90" t="s">
        <v>1095</v>
      </c>
      <c r="BA385" s="90">
        <f>IF(AND($BB$385=1,$BC$385=1),1,0)</f>
        <v>0</v>
      </c>
      <c r="BB385" s="90">
        <f>IF(OR($S$22="Step 3",$S$22="Step 2",$S$22="Step 1"),1,0)</f>
        <v>1</v>
      </c>
      <c r="BC385" s="90">
        <f>IF(AND(AND(OR($S$384="Other",$AB$384="Other"),$AX$384=1)),1,0)</f>
        <v>0</v>
      </c>
      <c r="BD385" s="90">
        <f>IF(AND(AND(OR($AB$384="Other"),$AX$384=1)),1,0)</f>
        <v>0</v>
      </c>
      <c r="BE385" s="90">
        <f>IF(AND(AND(OR($S$384="Other"),$AX$384=1)),1,0)</f>
        <v>0</v>
      </c>
      <c r="CB385" s="90">
        <f>IF($S$385&lt;&gt;"",1,0)</f>
        <v>0</v>
      </c>
      <c r="CD385" s="90">
        <f>IF($Y$385="Inaccurate – Incorrect",1,0)</f>
        <v>0</v>
      </c>
      <c r="DA385" s="90" t="s">
        <v>767</v>
      </c>
      <c r="DB385" s="90" t="s">
        <v>1092</v>
      </c>
    </row>
    <row r="386" spans="4:106" ht="25.25" customHeight="1" x14ac:dyDescent="0.2">
      <c r="D386" s="112" t="s">
        <v>1100</v>
      </c>
      <c r="E386" s="189" t="s">
        <v>1101</v>
      </c>
      <c r="F386" s="190"/>
      <c r="G386" s="190"/>
      <c r="H386" s="190"/>
      <c r="I386" s="190"/>
      <c r="J386" s="190"/>
      <c r="K386" s="190"/>
      <c r="L386" s="190"/>
      <c r="M386" s="190"/>
      <c r="N386" s="190"/>
      <c r="O386" s="190"/>
      <c r="P386" s="115"/>
      <c r="Q386" s="191" t="s">
        <v>12701</v>
      </c>
      <c r="R386" s="191"/>
      <c r="S386" s="192"/>
      <c r="T386" s="192"/>
      <c r="U386" s="192"/>
      <c r="V386" s="192"/>
      <c r="W386" s="192"/>
      <c r="X386" s="193"/>
      <c r="Y386" s="108"/>
      <c r="AW386" s="90" t="s">
        <v>38</v>
      </c>
      <c r="AX386" s="90">
        <f t="shared" si="30"/>
        <v>1</v>
      </c>
      <c r="AZ386" s="90" t="s">
        <v>1099</v>
      </c>
      <c r="BA386" s="90">
        <f>IF(AND($BC$386=1,$BB$386=1),1,0)</f>
        <v>1</v>
      </c>
      <c r="BB386" s="90">
        <f>IF(OR($S$22="Step 3",$S$22="Step 2",$S$22="Step 1"),1,0)</f>
        <v>1</v>
      </c>
      <c r="BC386" s="90">
        <v>1</v>
      </c>
      <c r="BD386" s="90">
        <v>1</v>
      </c>
      <c r="BE386" s="90">
        <v>1</v>
      </c>
      <c r="CB386" s="90">
        <f>IF($S$386&lt;&gt;"",1,0)</f>
        <v>0</v>
      </c>
      <c r="CD386" s="90">
        <f>IF($Y$386="Inaccurate – Incorrect",1,0)</f>
        <v>0</v>
      </c>
      <c r="DA386" s="90" t="s">
        <v>767</v>
      </c>
      <c r="DB386" s="90" t="s">
        <v>1092</v>
      </c>
    </row>
    <row r="387" spans="4:106" ht="50.5" customHeight="1" x14ac:dyDescent="0.2">
      <c r="D387" s="112" t="s">
        <v>1103</v>
      </c>
      <c r="E387" s="189" t="s">
        <v>1104</v>
      </c>
      <c r="F387" s="190"/>
      <c r="G387" s="190"/>
      <c r="H387" s="190"/>
      <c r="I387" s="190"/>
      <c r="J387" s="190"/>
      <c r="K387" s="190"/>
      <c r="L387" s="190"/>
      <c r="M387" s="190"/>
      <c r="N387" s="190"/>
      <c r="O387" s="190"/>
      <c r="P387" s="115"/>
      <c r="Q387" s="191" t="s">
        <v>12699</v>
      </c>
      <c r="R387" s="191"/>
      <c r="S387" s="197"/>
      <c r="T387" s="197"/>
      <c r="U387" s="197"/>
      <c r="V387" s="197"/>
      <c r="W387" s="197"/>
      <c r="X387" s="198"/>
      <c r="Y387" s="108"/>
      <c r="AW387" s="90" t="s">
        <v>38</v>
      </c>
      <c r="AX387" s="90">
        <f t="shared" si="30"/>
        <v>1</v>
      </c>
      <c r="AZ387" s="90" t="s">
        <v>1102</v>
      </c>
      <c r="BA387" s="90">
        <f>IF(AND($BC$387=1,$BB$387=1),1,0)</f>
        <v>1</v>
      </c>
      <c r="BB387" s="90">
        <f>IF(OR($S$22="Step 3",$S$22="Step 2",$S$22="Step 1"),1,0)</f>
        <v>1</v>
      </c>
      <c r="BC387" s="90">
        <v>1</v>
      </c>
      <c r="BD387" s="90">
        <v>1</v>
      </c>
      <c r="BE387" s="90">
        <v>1</v>
      </c>
      <c r="CB387" s="90">
        <f>IF($S$387&lt;&gt;"",1,0)</f>
        <v>0</v>
      </c>
      <c r="CD387" s="90">
        <f>IF($Y$387="Inaccurate – Incorrect",1,0)</f>
        <v>0</v>
      </c>
      <c r="DA387" s="90" t="s">
        <v>767</v>
      </c>
      <c r="DB387" s="90" t="s">
        <v>1092</v>
      </c>
    </row>
    <row r="388" spans="4:106" x14ac:dyDescent="0.2">
      <c r="D388" s="103"/>
      <c r="E388" s="117"/>
      <c r="F388" s="117"/>
      <c r="G388" s="117"/>
      <c r="H388" s="117"/>
      <c r="I388" s="117"/>
      <c r="J388" s="117"/>
      <c r="K388" s="117"/>
      <c r="L388" s="117"/>
      <c r="M388" s="117"/>
      <c r="N388" s="117"/>
      <c r="O388" s="117"/>
      <c r="P388" s="117"/>
      <c r="Q388" s="117"/>
      <c r="R388" s="117"/>
      <c r="S388" s="117"/>
      <c r="T388" s="117"/>
      <c r="U388" s="117"/>
      <c r="V388" s="117"/>
      <c r="W388" s="117"/>
      <c r="X388" s="117"/>
      <c r="Y388" s="105"/>
      <c r="AX388" s="90">
        <f t="shared" si="30"/>
        <v>0</v>
      </c>
      <c r="BA388" s="90">
        <f>IF(OR($S$22="Step 3",$S$22="Step 2",$S$22="Step 1"),1,0)</f>
        <v>1</v>
      </c>
    </row>
    <row r="389" spans="4:106" ht="21" x14ac:dyDescent="0.25">
      <c r="D389" s="103"/>
      <c r="E389" s="109" t="s">
        <v>1107</v>
      </c>
      <c r="F389" s="110"/>
      <c r="G389" s="110"/>
      <c r="H389" s="110"/>
      <c r="I389" s="110"/>
      <c r="J389" s="110"/>
      <c r="K389" s="110"/>
      <c r="L389" s="110"/>
      <c r="M389" s="110"/>
      <c r="N389" s="110"/>
      <c r="O389" s="110"/>
      <c r="P389" s="110"/>
      <c r="Q389" s="110"/>
      <c r="R389" s="110"/>
      <c r="S389" s="110"/>
      <c r="T389" s="110"/>
      <c r="U389" s="110"/>
      <c r="V389" s="110"/>
      <c r="W389" s="110"/>
      <c r="X389" s="110"/>
      <c r="Y389" s="105"/>
      <c r="AX389" s="90">
        <f t="shared" si="30"/>
        <v>0</v>
      </c>
      <c r="BA389" s="90">
        <f>IF(OR($S$22="Step 3",$S$22="Step 2",$S$22="Step 1"),1,0)</f>
        <v>1</v>
      </c>
    </row>
    <row r="390" spans="4:106" ht="25.25" customHeight="1" x14ac:dyDescent="0.2">
      <c r="D390" s="112" t="s">
        <v>1106</v>
      </c>
      <c r="E390" s="194" t="s">
        <v>1108</v>
      </c>
      <c r="F390" s="195"/>
      <c r="G390" s="195"/>
      <c r="H390" s="195"/>
      <c r="I390" s="195"/>
      <c r="J390" s="195"/>
      <c r="K390" s="195"/>
      <c r="L390" s="195"/>
      <c r="M390" s="195"/>
      <c r="N390" s="195"/>
      <c r="O390" s="195"/>
      <c r="P390" s="111"/>
      <c r="Q390" s="196" t="s">
        <v>12698</v>
      </c>
      <c r="R390" s="196"/>
      <c r="S390" s="192"/>
      <c r="T390" s="192"/>
      <c r="U390" s="192"/>
      <c r="V390" s="192"/>
      <c r="W390" s="192"/>
      <c r="X390" s="193"/>
      <c r="Y390" s="108"/>
      <c r="AW390" s="90" t="s">
        <v>38</v>
      </c>
      <c r="AX390" s="90">
        <f t="shared" si="30"/>
        <v>1</v>
      </c>
      <c r="AY390" s="90" t="s">
        <v>1109</v>
      </c>
      <c r="AZ390" s="90" t="s">
        <v>1105</v>
      </c>
      <c r="BA390" s="90">
        <f>IF(AND($BC$390=1,$BB$390=1),1,0)</f>
        <v>0</v>
      </c>
      <c r="BB390" s="90">
        <f>IF(OR($S$22="Step 3",$S$22="Step 2"),1,0)</f>
        <v>0</v>
      </c>
      <c r="BC390" s="90">
        <v>1</v>
      </c>
      <c r="BD390" s="90">
        <v>1</v>
      </c>
      <c r="BE390" s="90">
        <v>1</v>
      </c>
      <c r="BL390" s="90">
        <v>391</v>
      </c>
      <c r="CB390" s="90">
        <f>IF($S$390&lt;&gt;"",1,0)</f>
        <v>0</v>
      </c>
      <c r="CD390" s="90">
        <f>IF($Y$390="Inaccurate – Incorrect",1,0)</f>
        <v>0</v>
      </c>
      <c r="DA390" s="90" t="s">
        <v>767</v>
      </c>
      <c r="DB390" s="90" t="s">
        <v>1107</v>
      </c>
    </row>
    <row r="391" spans="4:106" ht="25.25" customHeight="1" x14ac:dyDescent="0.2">
      <c r="D391" s="112" t="s">
        <v>1111</v>
      </c>
      <c r="E391" s="189" t="s">
        <v>643</v>
      </c>
      <c r="F391" s="190"/>
      <c r="G391" s="190"/>
      <c r="H391" s="190"/>
      <c r="I391" s="190"/>
      <c r="J391" s="190"/>
      <c r="K391" s="190"/>
      <c r="L391" s="190"/>
      <c r="M391" s="190"/>
      <c r="N391" s="190"/>
      <c r="O391" s="190"/>
      <c r="P391" s="115"/>
      <c r="Q391" s="191" t="s">
        <v>12699</v>
      </c>
      <c r="R391" s="191"/>
      <c r="S391" s="192"/>
      <c r="T391" s="192"/>
      <c r="U391" s="192"/>
      <c r="V391" s="192"/>
      <c r="W391" s="192"/>
      <c r="X391" s="193"/>
      <c r="Y391" s="108"/>
      <c r="AW391" s="90" t="s">
        <v>38</v>
      </c>
      <c r="AX391" s="90">
        <f t="shared" si="30"/>
        <v>1</v>
      </c>
      <c r="AZ391" s="90" t="s">
        <v>1110</v>
      </c>
      <c r="BA391" s="90">
        <f>IF(AND($BB$391=1,$BC$391=1),1,0)</f>
        <v>0</v>
      </c>
      <c r="BB391" s="90">
        <f>IF(OR($S$22="Step 3",$S$22="Step 2"),1,0)</f>
        <v>0</v>
      </c>
      <c r="BC391" s="90">
        <f>IF(AND(AND(OR($S$390="Other",$AB$390="Other"),$AX$390=1)),1,0)</f>
        <v>0</v>
      </c>
      <c r="BD391" s="90">
        <f>IF(AND(AND(OR($AB$390="Other"),$AX$390=1)),1,0)</f>
        <v>0</v>
      </c>
      <c r="BE391" s="90">
        <f>IF(AND(AND(OR($S$390="Other"),$AX$390=1)),1,0)</f>
        <v>0</v>
      </c>
      <c r="CB391" s="90">
        <f>IF($S$391&lt;&gt;"",1,0)</f>
        <v>0</v>
      </c>
      <c r="CD391" s="90">
        <f>IF($Y$391="Inaccurate – Incorrect",1,0)</f>
        <v>0</v>
      </c>
      <c r="DA391" s="90" t="s">
        <v>767</v>
      </c>
      <c r="DB391" s="90" t="s">
        <v>1107</v>
      </c>
    </row>
    <row r="392" spans="4:106" ht="25.25" customHeight="1" x14ac:dyDescent="0.2">
      <c r="D392" s="112" t="s">
        <v>1115</v>
      </c>
      <c r="E392" s="189" t="s">
        <v>1116</v>
      </c>
      <c r="F392" s="190"/>
      <c r="G392" s="190"/>
      <c r="H392" s="190"/>
      <c r="I392" s="190"/>
      <c r="J392" s="190"/>
      <c r="K392" s="190"/>
      <c r="L392" s="190"/>
      <c r="M392" s="190"/>
      <c r="N392" s="190"/>
      <c r="O392" s="190"/>
      <c r="P392" s="116" t="s">
        <v>12697</v>
      </c>
      <c r="Q392" s="191" t="s">
        <v>12699</v>
      </c>
      <c r="R392" s="191"/>
      <c r="S392" s="192"/>
      <c r="T392" s="192"/>
      <c r="U392" s="192"/>
      <c r="V392" s="192"/>
      <c r="W392" s="192"/>
      <c r="X392" s="193"/>
      <c r="Y392" s="108"/>
      <c r="AW392" s="90" t="s">
        <v>38</v>
      </c>
      <c r="AX392" s="90">
        <f t="shared" si="30"/>
        <v>1</v>
      </c>
      <c r="AZ392" s="90" t="s">
        <v>1114</v>
      </c>
      <c r="BA392" s="90">
        <f>IF(AND($BC$392=1,$BB$392=1),1,0)</f>
        <v>0</v>
      </c>
      <c r="BB392" s="90">
        <f>IF(OR($S$22="Step 3",$S$22="Step 2"),1,0)</f>
        <v>0</v>
      </c>
      <c r="BC392" s="90">
        <v>1</v>
      </c>
      <c r="BD392" s="90">
        <v>1</v>
      </c>
      <c r="BE392" s="90">
        <v>1</v>
      </c>
      <c r="CB392" s="90">
        <f>IF($S$392&lt;&gt;"",1,0)</f>
        <v>0</v>
      </c>
      <c r="CD392" s="90">
        <f>IF($Y$392="Inaccurate – Incorrect",1,0)</f>
        <v>0</v>
      </c>
      <c r="DA392" s="90" t="s">
        <v>767</v>
      </c>
      <c r="DB392" s="90" t="s">
        <v>1107</v>
      </c>
    </row>
    <row r="393" spans="4:106" ht="25.25" customHeight="1" x14ac:dyDescent="0.2">
      <c r="D393" s="112" t="s">
        <v>1119</v>
      </c>
      <c r="E393" s="189" t="s">
        <v>1120</v>
      </c>
      <c r="F393" s="190"/>
      <c r="G393" s="190"/>
      <c r="H393" s="190"/>
      <c r="I393" s="190"/>
      <c r="J393" s="190"/>
      <c r="K393" s="190"/>
      <c r="L393" s="190"/>
      <c r="M393" s="190"/>
      <c r="N393" s="190"/>
      <c r="O393" s="190"/>
      <c r="P393" s="115"/>
      <c r="Q393" s="191" t="s">
        <v>12701</v>
      </c>
      <c r="R393" s="191"/>
      <c r="S393" s="192"/>
      <c r="T393" s="192"/>
      <c r="U393" s="192"/>
      <c r="V393" s="192"/>
      <c r="W393" s="192"/>
      <c r="X393" s="193"/>
      <c r="Y393" s="108"/>
      <c r="AW393" s="90" t="s">
        <v>38</v>
      </c>
      <c r="AX393" s="90">
        <f t="shared" si="30"/>
        <v>1</v>
      </c>
      <c r="AZ393" s="90" t="s">
        <v>1118</v>
      </c>
      <c r="BA393" s="90">
        <f>IF(AND($BC$393=1,$BB$393=1),1,0)</f>
        <v>0</v>
      </c>
      <c r="BB393" s="90">
        <f>IF(OR($S$22="Step 3",$S$22="Step 2"),1,0)</f>
        <v>0</v>
      </c>
      <c r="BC393" s="90">
        <v>1</v>
      </c>
      <c r="BD393" s="90">
        <v>1</v>
      </c>
      <c r="BE393" s="90">
        <v>1</v>
      </c>
      <c r="CB393" s="90">
        <f>IF($S$393&lt;&gt;"",1,0)</f>
        <v>0</v>
      </c>
      <c r="CD393" s="90">
        <f>IF($Y$393="Inaccurate – Incorrect",1,0)</f>
        <v>0</v>
      </c>
      <c r="DA393" s="90" t="s">
        <v>767</v>
      </c>
      <c r="DB393" s="90" t="s">
        <v>1107</v>
      </c>
    </row>
    <row r="394" spans="4:106" ht="25.25" customHeight="1" x14ac:dyDescent="0.2">
      <c r="D394" s="112" t="s">
        <v>1122</v>
      </c>
      <c r="E394" s="189" t="s">
        <v>1123</v>
      </c>
      <c r="F394" s="190"/>
      <c r="G394" s="190"/>
      <c r="H394" s="190"/>
      <c r="I394" s="190"/>
      <c r="J394" s="190"/>
      <c r="K394" s="190"/>
      <c r="L394" s="190"/>
      <c r="M394" s="190"/>
      <c r="N394" s="190"/>
      <c r="O394" s="190"/>
      <c r="P394" s="115"/>
      <c r="Q394" s="191" t="s">
        <v>12698</v>
      </c>
      <c r="R394" s="191"/>
      <c r="S394" s="192"/>
      <c r="T394" s="192"/>
      <c r="U394" s="192"/>
      <c r="V394" s="192"/>
      <c r="W394" s="192"/>
      <c r="X394" s="193"/>
      <c r="Y394" s="108"/>
      <c r="AW394" s="90" t="s">
        <v>38</v>
      </c>
      <c r="AX394" s="90">
        <f t="shared" si="30"/>
        <v>1</v>
      </c>
      <c r="AY394" s="90" t="s">
        <v>236</v>
      </c>
      <c r="AZ394" s="90" t="s">
        <v>1121</v>
      </c>
      <c r="BA394" s="90">
        <f>IF(AND($BC$394=1,$BB$394=1),1,0)</f>
        <v>1</v>
      </c>
      <c r="BB394" s="90">
        <f>IF(OR($S$22="Step 3",$S$22="Step 2",$S$22="Step 1"),1,0)</f>
        <v>1</v>
      </c>
      <c r="BC394" s="90">
        <v>1</v>
      </c>
      <c r="BD394" s="90">
        <v>1</v>
      </c>
      <c r="BE394" s="90">
        <v>1</v>
      </c>
      <c r="BL394" s="90">
        <v>395</v>
      </c>
      <c r="CB394" s="90">
        <f>IF($S$394&lt;&gt;"",1,0)</f>
        <v>0</v>
      </c>
      <c r="CD394" s="90">
        <f>IF($Y$394="Inaccurate – Incorrect",1,0)</f>
        <v>0</v>
      </c>
      <c r="DA394" s="90" t="s">
        <v>767</v>
      </c>
      <c r="DB394" s="90" t="s">
        <v>1107</v>
      </c>
    </row>
    <row r="395" spans="4:106" ht="25.25" customHeight="1" x14ac:dyDescent="0.2">
      <c r="D395" s="112" t="s">
        <v>1125</v>
      </c>
      <c r="E395" s="189" t="s">
        <v>1126</v>
      </c>
      <c r="F395" s="190"/>
      <c r="G395" s="190"/>
      <c r="H395" s="190"/>
      <c r="I395" s="190"/>
      <c r="J395" s="190"/>
      <c r="K395" s="190"/>
      <c r="L395" s="190"/>
      <c r="M395" s="190"/>
      <c r="N395" s="190"/>
      <c r="O395" s="190"/>
      <c r="P395" s="115"/>
      <c r="Q395" s="191" t="s">
        <v>12699</v>
      </c>
      <c r="R395" s="191"/>
      <c r="S395" s="197"/>
      <c r="T395" s="197"/>
      <c r="U395" s="197"/>
      <c r="V395" s="197"/>
      <c r="W395" s="197"/>
      <c r="X395" s="198"/>
      <c r="Y395" s="108"/>
      <c r="AW395" s="90" t="s">
        <v>38</v>
      </c>
      <c r="AX395" s="90">
        <f t="shared" si="30"/>
        <v>1</v>
      </c>
      <c r="AZ395" s="90" t="s">
        <v>1124</v>
      </c>
      <c r="BA395" s="90">
        <f>IF(AND($BB$395=1,$BC$395=1),1,0)</f>
        <v>0</v>
      </c>
      <c r="BB395" s="90">
        <f>IF(OR($S$22="Step 3",$S$22="Step 2",$S$22="Step 1"),1,0)</f>
        <v>1</v>
      </c>
      <c r="BC395" s="90">
        <f>IF(AND(AND(OR($S$394="Yes",$AB$394="Yes"),$AX$394=1)),1,0)</f>
        <v>0</v>
      </c>
      <c r="BD395" s="90">
        <f>IF(AND(AND(OR($AB$394="Yes"),$AX$394=1)),1,0)</f>
        <v>0</v>
      </c>
      <c r="BE395" s="90">
        <f>IF(AND(AND(OR($S$394="Yes"),$AX$394=1)),1,0)</f>
        <v>0</v>
      </c>
      <c r="CB395" s="90">
        <f>IF($S$395&lt;&gt;"",1,0)</f>
        <v>0</v>
      </c>
      <c r="CD395" s="90">
        <f>IF($Y$395="Inaccurate – Incorrect",1,0)</f>
        <v>0</v>
      </c>
      <c r="DA395" s="90" t="s">
        <v>767</v>
      </c>
      <c r="DB395" s="90" t="s">
        <v>1107</v>
      </c>
    </row>
    <row r="396" spans="4:106" x14ac:dyDescent="0.2">
      <c r="D396" s="103"/>
      <c r="E396" s="114"/>
      <c r="F396" s="114"/>
      <c r="G396" s="114"/>
      <c r="H396" s="114"/>
      <c r="I396" s="114"/>
      <c r="J396" s="114"/>
      <c r="K396" s="114"/>
      <c r="L396" s="114"/>
      <c r="M396" s="114"/>
      <c r="N396" s="114"/>
      <c r="O396" s="114"/>
      <c r="P396" s="114"/>
      <c r="Q396" s="114"/>
      <c r="R396" s="114"/>
      <c r="S396" s="114"/>
      <c r="T396" s="114"/>
      <c r="U396" s="114"/>
      <c r="V396" s="114"/>
      <c r="W396" s="114"/>
      <c r="X396" s="114"/>
      <c r="Y396" s="105"/>
      <c r="AX396" s="90">
        <f t="shared" si="30"/>
        <v>0</v>
      </c>
      <c r="BA396" s="90">
        <f>IF(OR($S$22="Step 3",$S$22="Step 2",$S$22="Step 1"),1,0)</f>
        <v>1</v>
      </c>
    </row>
    <row r="397" spans="4:106" ht="21" x14ac:dyDescent="0.25">
      <c r="D397" s="103"/>
      <c r="E397" s="106" t="s">
        <v>1131</v>
      </c>
      <c r="F397" s="104"/>
      <c r="G397" s="104"/>
      <c r="H397" s="104"/>
      <c r="I397" s="104"/>
      <c r="J397" s="104"/>
      <c r="K397" s="104"/>
      <c r="L397" s="104"/>
      <c r="M397" s="104"/>
      <c r="N397" s="104"/>
      <c r="O397" s="104"/>
      <c r="P397" s="104"/>
      <c r="Q397" s="104"/>
      <c r="R397" s="104"/>
      <c r="S397" s="104"/>
      <c r="T397" s="104"/>
      <c r="U397" s="104"/>
      <c r="V397" s="104"/>
      <c r="W397" s="104"/>
      <c r="X397" s="104"/>
      <c r="Y397" s="105"/>
      <c r="AX397" s="90">
        <f t="shared" si="30"/>
        <v>0</v>
      </c>
      <c r="BA397" s="90">
        <f>IF(OR($S$22="Step 3",$S$22="Step 2",$S$22="Step 1"),1,0)</f>
        <v>1</v>
      </c>
    </row>
    <row r="398" spans="4:106" ht="21" x14ac:dyDescent="0.25">
      <c r="D398" s="103"/>
      <c r="E398" s="109" t="s">
        <v>1132</v>
      </c>
      <c r="F398" s="110"/>
      <c r="G398" s="110"/>
      <c r="H398" s="110"/>
      <c r="I398" s="110"/>
      <c r="J398" s="110"/>
      <c r="K398" s="110"/>
      <c r="L398" s="110"/>
      <c r="M398" s="110"/>
      <c r="N398" s="110"/>
      <c r="O398" s="110"/>
      <c r="P398" s="110"/>
      <c r="Q398" s="110"/>
      <c r="R398" s="110"/>
      <c r="S398" s="110"/>
      <c r="T398" s="110"/>
      <c r="U398" s="110"/>
      <c r="V398" s="110"/>
      <c r="W398" s="110"/>
      <c r="X398" s="110"/>
      <c r="Y398" s="105"/>
      <c r="AX398" s="90">
        <f t="shared" si="30"/>
        <v>0</v>
      </c>
      <c r="BA398" s="90">
        <f>IF(OR($S$22="Step 3",$S$22="Step 2",$S$22="Step 1"),1,0)</f>
        <v>1</v>
      </c>
    </row>
    <row r="399" spans="4:106" ht="25.25" customHeight="1" x14ac:dyDescent="0.2">
      <c r="D399" s="112" t="s">
        <v>1130</v>
      </c>
      <c r="E399" s="194" t="s">
        <v>1133</v>
      </c>
      <c r="F399" s="195"/>
      <c r="G399" s="195"/>
      <c r="H399" s="195"/>
      <c r="I399" s="195"/>
      <c r="J399" s="195"/>
      <c r="K399" s="195"/>
      <c r="L399" s="195"/>
      <c r="M399" s="195"/>
      <c r="N399" s="195"/>
      <c r="O399" s="195"/>
      <c r="P399" s="113" t="s">
        <v>12697</v>
      </c>
      <c r="Q399" s="196" t="s">
        <v>12698</v>
      </c>
      <c r="R399" s="196"/>
      <c r="S399" s="192"/>
      <c r="T399" s="192"/>
      <c r="U399" s="192"/>
      <c r="V399" s="192"/>
      <c r="W399" s="192"/>
      <c r="X399" s="193"/>
      <c r="Y399" s="108"/>
      <c r="AW399" s="90" t="s">
        <v>38</v>
      </c>
      <c r="AX399" s="90">
        <f t="shared" ref="AX399:AX462" si="41">IF(SUBTOTAL(103,Q399)=1,1,0)</f>
        <v>1</v>
      </c>
      <c r="AY399" s="90" t="s">
        <v>236</v>
      </c>
      <c r="AZ399" s="90" t="s">
        <v>1129</v>
      </c>
      <c r="BA399" s="90">
        <f>IF(AND($BC$399=1,$BB$399=1),1,0)</f>
        <v>1</v>
      </c>
      <c r="BB399" s="90">
        <f t="shared" ref="BB399:BB443" si="42">IF(OR($S$22="Step 3",$S$22="Step 2",$S$22="Step 1"),1,0)</f>
        <v>1</v>
      </c>
      <c r="BC399" s="90">
        <v>1</v>
      </c>
      <c r="BD399" s="90">
        <v>1</v>
      </c>
      <c r="BE399" s="90">
        <v>1</v>
      </c>
      <c r="BL399" s="90" t="s">
        <v>12731</v>
      </c>
      <c r="CB399" s="90">
        <f>IF($S$399&lt;&gt;"",1,0)</f>
        <v>0</v>
      </c>
      <c r="CD399" s="90">
        <f>IF($Y$399="Inaccurate – Incorrect",1,0)</f>
        <v>0</v>
      </c>
      <c r="DA399" s="90" t="s">
        <v>1131</v>
      </c>
      <c r="DB399" s="90" t="s">
        <v>1132</v>
      </c>
    </row>
    <row r="400" spans="4:106" ht="25.25" customHeight="1" x14ac:dyDescent="0.2">
      <c r="D400" s="112" t="s">
        <v>1136</v>
      </c>
      <c r="E400" s="189" t="s">
        <v>1137</v>
      </c>
      <c r="F400" s="190"/>
      <c r="G400" s="190"/>
      <c r="H400" s="190"/>
      <c r="I400" s="190"/>
      <c r="J400" s="190"/>
      <c r="K400" s="190"/>
      <c r="L400" s="190"/>
      <c r="M400" s="190"/>
      <c r="N400" s="190"/>
      <c r="O400" s="190"/>
      <c r="P400" s="115"/>
      <c r="Q400" s="191" t="s">
        <v>12701</v>
      </c>
      <c r="R400" s="191"/>
      <c r="S400" s="192"/>
      <c r="T400" s="192"/>
      <c r="U400" s="192"/>
      <c r="V400" s="192"/>
      <c r="W400" s="192"/>
      <c r="X400" s="193"/>
      <c r="Y400" s="108"/>
      <c r="AW400" s="90" t="s">
        <v>38</v>
      </c>
      <c r="AX400" s="90">
        <f t="shared" si="41"/>
        <v>1</v>
      </c>
      <c r="AZ400" s="90" t="s">
        <v>1135</v>
      </c>
      <c r="BA400" s="90">
        <f>IF(AND($BB$400=1,$BC$400=1),1,0)</f>
        <v>0</v>
      </c>
      <c r="BB400" s="90">
        <f t="shared" si="42"/>
        <v>1</v>
      </c>
      <c r="BC400" s="90">
        <f>IF(AND(AND(OR($S$399="Yes",$AB$399="Yes"),$AX$399=1)),1,0)</f>
        <v>0</v>
      </c>
      <c r="BD400" s="90">
        <f>IF(AND(AND(OR($AB$399="Yes"),$AX$399=1)),1,0)</f>
        <v>0</v>
      </c>
      <c r="BE400" s="90">
        <f>IF(AND(AND(OR($S$399="Yes"),$AX$399=1)),1,0)</f>
        <v>0</v>
      </c>
      <c r="BL400" s="90" t="s">
        <v>12732</v>
      </c>
      <c r="CB400" s="90">
        <f>IF($S$400&lt;&gt;"",1,0)</f>
        <v>0</v>
      </c>
      <c r="CD400" s="90">
        <f>IF($Y$400="Inaccurate – Incorrect",1,0)</f>
        <v>0</v>
      </c>
      <c r="DA400" s="90" t="s">
        <v>1131</v>
      </c>
      <c r="DB400" s="90" t="s">
        <v>1132</v>
      </c>
    </row>
    <row r="401" spans="4:106" ht="50.5" customHeight="1" x14ac:dyDescent="0.2">
      <c r="D401" s="112" t="s">
        <v>1142</v>
      </c>
      <c r="E401" s="189" t="s">
        <v>1143</v>
      </c>
      <c r="F401" s="190"/>
      <c r="G401" s="190"/>
      <c r="H401" s="190"/>
      <c r="I401" s="190"/>
      <c r="J401" s="190"/>
      <c r="K401" s="190"/>
      <c r="L401" s="190"/>
      <c r="M401" s="190"/>
      <c r="N401" s="190"/>
      <c r="O401" s="190"/>
      <c r="P401" s="115"/>
      <c r="Q401" s="191" t="s">
        <v>12699</v>
      </c>
      <c r="R401" s="191"/>
      <c r="S401" s="192"/>
      <c r="T401" s="192"/>
      <c r="U401" s="192"/>
      <c r="V401" s="192"/>
      <c r="W401" s="192"/>
      <c r="X401" s="193"/>
      <c r="Y401" s="108"/>
      <c r="AW401" s="90" t="s">
        <v>38</v>
      </c>
      <c r="AX401" s="90">
        <f t="shared" si="41"/>
        <v>1</v>
      </c>
      <c r="AZ401" s="90" t="s">
        <v>1140</v>
      </c>
      <c r="BA401" s="90">
        <f>IF(AND($BB$401=1,$BC$401=1),1,0)</f>
        <v>0</v>
      </c>
      <c r="BB401" s="90">
        <f t="shared" si="42"/>
        <v>1</v>
      </c>
      <c r="BC401" s="90">
        <f>IF(AND(AND(OR($S$399="Yes",$AB$399="Yes"),$AX$399=1)),1,0)</f>
        <v>0</v>
      </c>
      <c r="BD401" s="90">
        <f>IF(AND(AND(OR($AB$399="Yes"),$AX$399=1)),1,0)</f>
        <v>0</v>
      </c>
      <c r="BE401" s="90">
        <f>IF(AND(AND(OR($S$399="Yes"),$AX$399=1)),1,0)</f>
        <v>0</v>
      </c>
      <c r="CB401" s="90">
        <f>IF($S$401&lt;&gt;"",1,0)</f>
        <v>0</v>
      </c>
      <c r="CD401" s="90">
        <f>IF($Y$401="Inaccurate – Incorrect",1,0)</f>
        <v>0</v>
      </c>
      <c r="DA401" s="90" t="s">
        <v>1131</v>
      </c>
      <c r="DB401" s="90" t="s">
        <v>1132</v>
      </c>
    </row>
    <row r="402" spans="4:106" ht="39.5" customHeight="1" x14ac:dyDescent="0.2">
      <c r="D402" s="108"/>
      <c r="E402" s="119"/>
      <c r="F402" s="118"/>
      <c r="G402" s="118"/>
      <c r="H402" s="118"/>
      <c r="I402" s="118"/>
      <c r="J402" s="118"/>
      <c r="K402" s="118"/>
      <c r="L402" s="118"/>
      <c r="M402" s="118"/>
      <c r="N402" s="118"/>
      <c r="O402" s="118"/>
      <c r="P402" s="118"/>
      <c r="Q402" s="215" t="s">
        <v>1145</v>
      </c>
      <c r="R402" s="216"/>
      <c r="S402" s="216"/>
      <c r="T402" s="216"/>
      <c r="U402" s="216"/>
      <c r="V402" s="216"/>
      <c r="W402" s="216"/>
      <c r="X402" s="217"/>
      <c r="Y402" s="108"/>
      <c r="AX402" s="90">
        <f t="shared" si="41"/>
        <v>1</v>
      </c>
      <c r="AZ402" s="90" t="s">
        <v>1144</v>
      </c>
      <c r="BA402" s="90">
        <f>IF(AND($BB$402=1,$BC$402=1),1,0)</f>
        <v>0</v>
      </c>
      <c r="BB402" s="90">
        <f t="shared" si="42"/>
        <v>1</v>
      </c>
      <c r="BC402" s="90">
        <f t="shared" ref="BC402:BC408" si="43">IF(AND(AND(OR($S$400&gt;0,$AB$400&gt;0),$AX$400=1)),1,0)</f>
        <v>0</v>
      </c>
      <c r="BD402" s="90">
        <f t="shared" ref="BD402:BD408" si="44">IF(AND(AND(OR($AB$400&gt;0),$AX$400=1)),1,0)</f>
        <v>0</v>
      </c>
      <c r="BE402" s="90">
        <f t="shared" ref="BE402:BE408" si="45">IF(AND(AND(OR($S$400&gt;0),$AX$400=1)),1,0)</f>
        <v>0</v>
      </c>
    </row>
    <row r="403" spans="4:106" ht="25.25" customHeight="1" x14ac:dyDescent="0.2">
      <c r="D403" s="112" t="s">
        <v>1149</v>
      </c>
      <c r="E403" s="189" t="s">
        <v>1150</v>
      </c>
      <c r="F403" s="190"/>
      <c r="G403" s="190"/>
      <c r="H403" s="190"/>
      <c r="I403" s="190"/>
      <c r="J403" s="190"/>
      <c r="K403" s="190"/>
      <c r="L403" s="190"/>
      <c r="M403" s="190"/>
      <c r="N403" s="190"/>
      <c r="O403" s="190"/>
      <c r="P403" s="116" t="s">
        <v>12697</v>
      </c>
      <c r="Q403" s="191" t="s">
        <v>12699</v>
      </c>
      <c r="R403" s="191"/>
      <c r="S403" s="192"/>
      <c r="T403" s="192"/>
      <c r="U403" s="192"/>
      <c r="V403" s="192"/>
      <c r="W403" s="192"/>
      <c r="X403" s="193"/>
      <c r="Y403" s="108"/>
      <c r="AW403" s="90" t="s">
        <v>38</v>
      </c>
      <c r="AX403" s="90">
        <f t="shared" si="41"/>
        <v>1</v>
      </c>
      <c r="AZ403" s="90" t="s">
        <v>1148</v>
      </c>
      <c r="BA403" s="90">
        <f>IF(AND($BB$403=1,$BC$403=1),1,0)</f>
        <v>0</v>
      </c>
      <c r="BB403" s="90">
        <f t="shared" si="42"/>
        <v>1</v>
      </c>
      <c r="BC403" s="90">
        <f t="shared" si="43"/>
        <v>0</v>
      </c>
      <c r="BD403" s="90">
        <f t="shared" si="44"/>
        <v>0</v>
      </c>
      <c r="BE403" s="90">
        <f t="shared" si="45"/>
        <v>0</v>
      </c>
      <c r="CB403" s="90">
        <f>IF($S$403&lt;&gt;"",1,0)</f>
        <v>0</v>
      </c>
      <c r="CD403" s="90">
        <f>IF($Y$403="Inaccurate – Incorrect",1,0)</f>
        <v>0</v>
      </c>
      <c r="DA403" s="90" t="s">
        <v>1131</v>
      </c>
      <c r="DB403" s="90" t="s">
        <v>1132</v>
      </c>
    </row>
    <row r="404" spans="4:106" ht="25.25" customHeight="1" x14ac:dyDescent="0.2">
      <c r="D404" s="112" t="s">
        <v>1153</v>
      </c>
      <c r="E404" s="189" t="s">
        <v>1154</v>
      </c>
      <c r="F404" s="190"/>
      <c r="G404" s="190"/>
      <c r="H404" s="190"/>
      <c r="I404" s="190"/>
      <c r="J404" s="190"/>
      <c r="K404" s="190"/>
      <c r="L404" s="190"/>
      <c r="M404" s="190"/>
      <c r="N404" s="190"/>
      <c r="O404" s="190"/>
      <c r="P404" s="115"/>
      <c r="Q404" s="191" t="s">
        <v>12699</v>
      </c>
      <c r="R404" s="191"/>
      <c r="S404" s="192"/>
      <c r="T404" s="192"/>
      <c r="U404" s="192"/>
      <c r="V404" s="192"/>
      <c r="W404" s="192"/>
      <c r="X404" s="193"/>
      <c r="Y404" s="108"/>
      <c r="AW404" s="90" t="s">
        <v>38</v>
      </c>
      <c r="AX404" s="90">
        <f t="shared" si="41"/>
        <v>1</v>
      </c>
      <c r="AZ404" s="90" t="s">
        <v>1152</v>
      </c>
      <c r="BA404" s="90">
        <f>IF(AND($BB$404=1,$BC$404=1),1,0)</f>
        <v>0</v>
      </c>
      <c r="BB404" s="90">
        <f t="shared" si="42"/>
        <v>1</v>
      </c>
      <c r="BC404" s="90">
        <f t="shared" si="43"/>
        <v>0</v>
      </c>
      <c r="BD404" s="90">
        <f t="shared" si="44"/>
        <v>0</v>
      </c>
      <c r="BE404" s="90">
        <f t="shared" si="45"/>
        <v>0</v>
      </c>
      <c r="CB404" s="90">
        <f>IF($S$404&lt;&gt;"",1,0)</f>
        <v>0</v>
      </c>
      <c r="CD404" s="90">
        <f>IF($Y$404="Inaccurate – Incorrect",1,0)</f>
        <v>0</v>
      </c>
      <c r="DA404" s="90" t="s">
        <v>1131</v>
      </c>
      <c r="DB404" s="90" t="s">
        <v>1132</v>
      </c>
    </row>
    <row r="405" spans="4:106" ht="25.25" customHeight="1" x14ac:dyDescent="0.2">
      <c r="D405" s="112" t="s">
        <v>1156</v>
      </c>
      <c r="E405" s="189" t="s">
        <v>1157</v>
      </c>
      <c r="F405" s="190"/>
      <c r="G405" s="190"/>
      <c r="H405" s="190"/>
      <c r="I405" s="190"/>
      <c r="J405" s="190"/>
      <c r="K405" s="190"/>
      <c r="L405" s="190"/>
      <c r="M405" s="190"/>
      <c r="N405" s="190"/>
      <c r="O405" s="190"/>
      <c r="P405" s="115"/>
      <c r="Q405" s="191" t="s">
        <v>12699</v>
      </c>
      <c r="R405" s="191"/>
      <c r="S405" s="192"/>
      <c r="T405" s="192"/>
      <c r="U405" s="192"/>
      <c r="V405" s="192"/>
      <c r="W405" s="192"/>
      <c r="X405" s="193"/>
      <c r="Y405" s="108"/>
      <c r="AW405" s="90" t="s">
        <v>38</v>
      </c>
      <c r="AX405" s="90">
        <f t="shared" si="41"/>
        <v>1</v>
      </c>
      <c r="AZ405" s="90" t="s">
        <v>1155</v>
      </c>
      <c r="BA405" s="90">
        <f>IF(AND($BB$405=1,$BC$405=1),1,0)</f>
        <v>0</v>
      </c>
      <c r="BB405" s="90">
        <f t="shared" si="42"/>
        <v>1</v>
      </c>
      <c r="BC405" s="90">
        <f t="shared" si="43"/>
        <v>0</v>
      </c>
      <c r="BD405" s="90">
        <f t="shared" si="44"/>
        <v>0</v>
      </c>
      <c r="BE405" s="90">
        <f t="shared" si="45"/>
        <v>0</v>
      </c>
      <c r="CB405" s="90">
        <f>IF($S$405&lt;&gt;"",1,0)</f>
        <v>0</v>
      </c>
      <c r="CD405" s="90">
        <f>IF($Y$405="Inaccurate – Incorrect",1,0)</f>
        <v>0</v>
      </c>
      <c r="DA405" s="90" t="s">
        <v>1131</v>
      </c>
      <c r="DB405" s="90" t="s">
        <v>1132</v>
      </c>
    </row>
    <row r="406" spans="4:106" ht="25.25" customHeight="1" x14ac:dyDescent="0.2">
      <c r="D406" s="112" t="s">
        <v>1159</v>
      </c>
      <c r="E406" s="189" t="s">
        <v>1160</v>
      </c>
      <c r="F406" s="190"/>
      <c r="G406" s="190"/>
      <c r="H406" s="190"/>
      <c r="I406" s="190"/>
      <c r="J406" s="190"/>
      <c r="K406" s="190"/>
      <c r="L406" s="190"/>
      <c r="M406" s="190"/>
      <c r="N406" s="190"/>
      <c r="O406" s="190"/>
      <c r="P406" s="115"/>
      <c r="Q406" s="191" t="s">
        <v>12699</v>
      </c>
      <c r="R406" s="191"/>
      <c r="S406" s="192"/>
      <c r="T406" s="192"/>
      <c r="U406" s="192"/>
      <c r="V406" s="192"/>
      <c r="W406" s="192"/>
      <c r="X406" s="193"/>
      <c r="Y406" s="108"/>
      <c r="AW406" s="90" t="s">
        <v>38</v>
      </c>
      <c r="AX406" s="90">
        <f t="shared" si="41"/>
        <v>1</v>
      </c>
      <c r="AZ406" s="90" t="s">
        <v>1158</v>
      </c>
      <c r="BA406" s="90">
        <f>IF(AND($BB$406=1,$BC$406=1),1,0)</f>
        <v>0</v>
      </c>
      <c r="BB406" s="90">
        <f t="shared" si="42"/>
        <v>1</v>
      </c>
      <c r="BC406" s="90">
        <f t="shared" si="43"/>
        <v>0</v>
      </c>
      <c r="BD406" s="90">
        <f t="shared" si="44"/>
        <v>0</v>
      </c>
      <c r="BE406" s="90">
        <f t="shared" si="45"/>
        <v>0</v>
      </c>
      <c r="CB406" s="90">
        <f>IF($S$406&lt;&gt;"",1,0)</f>
        <v>0</v>
      </c>
      <c r="CD406" s="90">
        <f>IF($Y$406="Inaccurate – Incorrect",1,0)</f>
        <v>0</v>
      </c>
      <c r="DA406" s="90" t="s">
        <v>1131</v>
      </c>
      <c r="DB406" s="90" t="s">
        <v>1132</v>
      </c>
    </row>
    <row r="407" spans="4:106" ht="25.25" customHeight="1" x14ac:dyDescent="0.2">
      <c r="D407" s="112" t="s">
        <v>1162</v>
      </c>
      <c r="E407" s="189" t="s">
        <v>1163</v>
      </c>
      <c r="F407" s="190"/>
      <c r="G407" s="190"/>
      <c r="H407" s="190"/>
      <c r="I407" s="190"/>
      <c r="J407" s="190"/>
      <c r="K407" s="190"/>
      <c r="L407" s="190"/>
      <c r="M407" s="190"/>
      <c r="N407" s="190"/>
      <c r="O407" s="190"/>
      <c r="P407" s="115"/>
      <c r="Q407" s="191" t="s">
        <v>12699</v>
      </c>
      <c r="R407" s="191"/>
      <c r="S407" s="192"/>
      <c r="T407" s="192"/>
      <c r="U407" s="192"/>
      <c r="V407" s="192"/>
      <c r="W407" s="192"/>
      <c r="X407" s="193"/>
      <c r="Y407" s="108"/>
      <c r="AW407" s="90" t="s">
        <v>38</v>
      </c>
      <c r="AX407" s="90">
        <f t="shared" si="41"/>
        <v>1</v>
      </c>
      <c r="AZ407" s="90" t="s">
        <v>1161</v>
      </c>
      <c r="BA407" s="90">
        <f>IF(AND($BB$407=1,$BC$407=1),1,0)</f>
        <v>0</v>
      </c>
      <c r="BB407" s="90">
        <f t="shared" si="42"/>
        <v>1</v>
      </c>
      <c r="BC407" s="90">
        <f t="shared" si="43"/>
        <v>0</v>
      </c>
      <c r="BD407" s="90">
        <f t="shared" si="44"/>
        <v>0</v>
      </c>
      <c r="BE407" s="90">
        <f t="shared" si="45"/>
        <v>0</v>
      </c>
      <c r="CB407" s="90">
        <f>IF($S$407&lt;&gt;"",1,0)</f>
        <v>0</v>
      </c>
      <c r="CD407" s="90">
        <f>IF($Y$407="Inaccurate – Incorrect",1,0)</f>
        <v>0</v>
      </c>
      <c r="DA407" s="90" t="s">
        <v>1131</v>
      </c>
      <c r="DB407" s="90" t="s">
        <v>1132</v>
      </c>
    </row>
    <row r="408" spans="4:106" ht="25.25" customHeight="1" x14ac:dyDescent="0.2">
      <c r="D408" s="112" t="s">
        <v>1165</v>
      </c>
      <c r="E408" s="189" t="s">
        <v>1166</v>
      </c>
      <c r="F408" s="190"/>
      <c r="G408" s="190"/>
      <c r="H408" s="190"/>
      <c r="I408" s="190"/>
      <c r="J408" s="190"/>
      <c r="K408" s="190"/>
      <c r="L408" s="190"/>
      <c r="M408" s="190"/>
      <c r="N408" s="190"/>
      <c r="O408" s="190"/>
      <c r="P408" s="115"/>
      <c r="Q408" s="191" t="s">
        <v>12699</v>
      </c>
      <c r="R408" s="191"/>
      <c r="S408" s="192"/>
      <c r="T408" s="192"/>
      <c r="U408" s="192"/>
      <c r="V408" s="192"/>
      <c r="W408" s="192"/>
      <c r="X408" s="193"/>
      <c r="Y408" s="108"/>
      <c r="AW408" s="90" t="s">
        <v>38</v>
      </c>
      <c r="AX408" s="90">
        <f t="shared" si="41"/>
        <v>1</v>
      </c>
      <c r="AZ408" s="90" t="s">
        <v>1164</v>
      </c>
      <c r="BA408" s="90">
        <f>IF(AND($BB$408=1,$BC$408=1),1,0)</f>
        <v>0</v>
      </c>
      <c r="BB408" s="90">
        <f t="shared" si="42"/>
        <v>1</v>
      </c>
      <c r="BC408" s="90">
        <f t="shared" si="43"/>
        <v>0</v>
      </c>
      <c r="BD408" s="90">
        <f t="shared" si="44"/>
        <v>0</v>
      </c>
      <c r="BE408" s="90">
        <f t="shared" si="45"/>
        <v>0</v>
      </c>
      <c r="CB408" s="90">
        <f>IF($S$408&lt;&gt;"",1,0)</f>
        <v>0</v>
      </c>
      <c r="CD408" s="90">
        <f>IF($Y$408="Inaccurate – Incorrect",1,0)</f>
        <v>0</v>
      </c>
      <c r="DA408" s="90" t="s">
        <v>1131</v>
      </c>
      <c r="DB408" s="90" t="s">
        <v>1132</v>
      </c>
    </row>
    <row r="409" spans="4:106" ht="39.5" customHeight="1" x14ac:dyDescent="0.2">
      <c r="D409" s="108"/>
      <c r="E409" s="119"/>
      <c r="F409" s="118"/>
      <c r="G409" s="118"/>
      <c r="H409" s="118"/>
      <c r="I409" s="118"/>
      <c r="J409" s="118"/>
      <c r="K409" s="118"/>
      <c r="L409" s="118"/>
      <c r="M409" s="118"/>
      <c r="N409" s="118"/>
      <c r="O409" s="118"/>
      <c r="P409" s="118"/>
      <c r="Q409" s="215" t="s">
        <v>1168</v>
      </c>
      <c r="R409" s="216"/>
      <c r="S409" s="216"/>
      <c r="T409" s="216"/>
      <c r="U409" s="216"/>
      <c r="V409" s="216"/>
      <c r="W409" s="216"/>
      <c r="X409" s="217"/>
      <c r="Y409" s="108"/>
      <c r="AX409" s="90">
        <f t="shared" si="41"/>
        <v>1</v>
      </c>
      <c r="AZ409" s="90" t="s">
        <v>1167</v>
      </c>
      <c r="BA409" s="90">
        <f>IF(AND($BB$409=1,$BC$409=1),1,0)</f>
        <v>0</v>
      </c>
      <c r="BB409" s="90">
        <f t="shared" si="42"/>
        <v>1</v>
      </c>
      <c r="BC409" s="90">
        <f t="shared" ref="BC409:BC415" si="46">IF(AND(AND(OR($S$400&gt;1,$AB$400&gt;1),$AX$400=1)),1,0)</f>
        <v>0</v>
      </c>
      <c r="BD409" s="90">
        <f t="shared" ref="BD409:BD415" si="47">IF(AND(AND(OR($AB$400&gt;1),$AX$400=1)),1,0)</f>
        <v>0</v>
      </c>
      <c r="BE409" s="90">
        <f t="shared" ref="BE409:BE415" si="48">IF(AND(AND(OR($S$400&gt;1),$AX$400=1)),1,0)</f>
        <v>0</v>
      </c>
    </row>
    <row r="410" spans="4:106" ht="25.25" customHeight="1" x14ac:dyDescent="0.2">
      <c r="D410" s="112" t="s">
        <v>1172</v>
      </c>
      <c r="E410" s="189" t="s">
        <v>1150</v>
      </c>
      <c r="F410" s="190"/>
      <c r="G410" s="190"/>
      <c r="H410" s="190"/>
      <c r="I410" s="190"/>
      <c r="J410" s="190"/>
      <c r="K410" s="190"/>
      <c r="L410" s="190"/>
      <c r="M410" s="190"/>
      <c r="N410" s="190"/>
      <c r="O410" s="190"/>
      <c r="P410" s="115"/>
      <c r="Q410" s="191" t="s">
        <v>12699</v>
      </c>
      <c r="R410" s="191"/>
      <c r="S410" s="192"/>
      <c r="T410" s="192"/>
      <c r="U410" s="192"/>
      <c r="V410" s="192"/>
      <c r="W410" s="192"/>
      <c r="X410" s="193"/>
      <c r="Y410" s="108"/>
      <c r="AW410" s="90" t="s">
        <v>38</v>
      </c>
      <c r="AX410" s="90">
        <f t="shared" si="41"/>
        <v>1</v>
      </c>
      <c r="AZ410" s="90" t="s">
        <v>1171</v>
      </c>
      <c r="BA410" s="90">
        <f>IF(AND($BB$410=1,$BC$410=1),1,0)</f>
        <v>0</v>
      </c>
      <c r="BB410" s="90">
        <f t="shared" si="42"/>
        <v>1</v>
      </c>
      <c r="BC410" s="90">
        <f t="shared" si="46"/>
        <v>0</v>
      </c>
      <c r="BD410" s="90">
        <f t="shared" si="47"/>
        <v>0</v>
      </c>
      <c r="BE410" s="90">
        <f t="shared" si="48"/>
        <v>0</v>
      </c>
      <c r="CB410" s="90">
        <f>IF($S$410&lt;&gt;"",1,0)</f>
        <v>0</v>
      </c>
      <c r="CD410" s="90">
        <f>IF($Y$410="Inaccurate – Incorrect",1,0)</f>
        <v>0</v>
      </c>
      <c r="DA410" s="90" t="s">
        <v>1131</v>
      </c>
      <c r="DB410" s="90" t="s">
        <v>1132</v>
      </c>
    </row>
    <row r="411" spans="4:106" ht="25.25" customHeight="1" x14ac:dyDescent="0.2">
      <c r="D411" s="112" t="s">
        <v>1174</v>
      </c>
      <c r="E411" s="189" t="s">
        <v>1154</v>
      </c>
      <c r="F411" s="190"/>
      <c r="G411" s="190"/>
      <c r="H411" s="190"/>
      <c r="I411" s="190"/>
      <c r="J411" s="190"/>
      <c r="K411" s="190"/>
      <c r="L411" s="190"/>
      <c r="M411" s="190"/>
      <c r="N411" s="190"/>
      <c r="O411" s="190"/>
      <c r="P411" s="115"/>
      <c r="Q411" s="191" t="s">
        <v>12699</v>
      </c>
      <c r="R411" s="191"/>
      <c r="S411" s="192"/>
      <c r="T411" s="192"/>
      <c r="U411" s="192"/>
      <c r="V411" s="192"/>
      <c r="W411" s="192"/>
      <c r="X411" s="193"/>
      <c r="Y411" s="108"/>
      <c r="AW411" s="90" t="s">
        <v>38</v>
      </c>
      <c r="AX411" s="90">
        <f t="shared" si="41"/>
        <v>1</v>
      </c>
      <c r="AZ411" s="90" t="s">
        <v>1173</v>
      </c>
      <c r="BA411" s="90">
        <f>IF(AND($BB$411=1,$BC$411=1),1,0)</f>
        <v>0</v>
      </c>
      <c r="BB411" s="90">
        <f t="shared" si="42"/>
        <v>1</v>
      </c>
      <c r="BC411" s="90">
        <f t="shared" si="46"/>
        <v>0</v>
      </c>
      <c r="BD411" s="90">
        <f t="shared" si="47"/>
        <v>0</v>
      </c>
      <c r="BE411" s="90">
        <f t="shared" si="48"/>
        <v>0</v>
      </c>
      <c r="CB411" s="90">
        <f>IF($S$411&lt;&gt;"",1,0)</f>
        <v>0</v>
      </c>
      <c r="CD411" s="90">
        <f>IF($Y$411="Inaccurate – Incorrect",1,0)</f>
        <v>0</v>
      </c>
      <c r="DA411" s="90" t="s">
        <v>1131</v>
      </c>
      <c r="DB411" s="90" t="s">
        <v>1132</v>
      </c>
    </row>
    <row r="412" spans="4:106" ht="25.25" customHeight="1" x14ac:dyDescent="0.2">
      <c r="D412" s="112" t="s">
        <v>1176</v>
      </c>
      <c r="E412" s="189" t="s">
        <v>1157</v>
      </c>
      <c r="F412" s="190"/>
      <c r="G412" s="190"/>
      <c r="H412" s="190"/>
      <c r="I412" s="190"/>
      <c r="J412" s="190"/>
      <c r="K412" s="190"/>
      <c r="L412" s="190"/>
      <c r="M412" s="190"/>
      <c r="N412" s="190"/>
      <c r="O412" s="190"/>
      <c r="P412" s="115"/>
      <c r="Q412" s="191" t="s">
        <v>12699</v>
      </c>
      <c r="R412" s="191"/>
      <c r="S412" s="192"/>
      <c r="T412" s="192"/>
      <c r="U412" s="192"/>
      <c r="V412" s="192"/>
      <c r="W412" s="192"/>
      <c r="X412" s="193"/>
      <c r="Y412" s="108"/>
      <c r="AW412" s="90" t="s">
        <v>38</v>
      </c>
      <c r="AX412" s="90">
        <f t="shared" si="41"/>
        <v>1</v>
      </c>
      <c r="AZ412" s="90" t="s">
        <v>1175</v>
      </c>
      <c r="BA412" s="90">
        <f>IF(AND($BB$412=1,$BC$412=1),1,0)</f>
        <v>0</v>
      </c>
      <c r="BB412" s="90">
        <f t="shared" si="42"/>
        <v>1</v>
      </c>
      <c r="BC412" s="90">
        <f t="shared" si="46"/>
        <v>0</v>
      </c>
      <c r="BD412" s="90">
        <f t="shared" si="47"/>
        <v>0</v>
      </c>
      <c r="BE412" s="90">
        <f t="shared" si="48"/>
        <v>0</v>
      </c>
      <c r="CB412" s="90">
        <f>IF($S$412&lt;&gt;"",1,0)</f>
        <v>0</v>
      </c>
      <c r="CD412" s="90">
        <f>IF($Y$412="Inaccurate – Incorrect",1,0)</f>
        <v>0</v>
      </c>
      <c r="DA412" s="90" t="s">
        <v>1131</v>
      </c>
      <c r="DB412" s="90" t="s">
        <v>1132</v>
      </c>
    </row>
    <row r="413" spans="4:106" ht="25.25" customHeight="1" x14ac:dyDescent="0.2">
      <c r="D413" s="112" t="s">
        <v>1178</v>
      </c>
      <c r="E413" s="189" t="s">
        <v>1160</v>
      </c>
      <c r="F413" s="190"/>
      <c r="G413" s="190"/>
      <c r="H413" s="190"/>
      <c r="I413" s="190"/>
      <c r="J413" s="190"/>
      <c r="K413" s="190"/>
      <c r="L413" s="190"/>
      <c r="M413" s="190"/>
      <c r="N413" s="190"/>
      <c r="O413" s="190"/>
      <c r="P413" s="115"/>
      <c r="Q413" s="191" t="s">
        <v>12699</v>
      </c>
      <c r="R413" s="191"/>
      <c r="S413" s="192"/>
      <c r="T413" s="192"/>
      <c r="U413" s="192"/>
      <c r="V413" s="192"/>
      <c r="W413" s="192"/>
      <c r="X413" s="193"/>
      <c r="Y413" s="108"/>
      <c r="AW413" s="90" t="s">
        <v>38</v>
      </c>
      <c r="AX413" s="90">
        <f t="shared" si="41"/>
        <v>1</v>
      </c>
      <c r="AZ413" s="90" t="s">
        <v>1177</v>
      </c>
      <c r="BA413" s="90">
        <f>IF(AND($BB$413=1,$BC$413=1),1,0)</f>
        <v>0</v>
      </c>
      <c r="BB413" s="90">
        <f t="shared" si="42"/>
        <v>1</v>
      </c>
      <c r="BC413" s="90">
        <f t="shared" si="46"/>
        <v>0</v>
      </c>
      <c r="BD413" s="90">
        <f t="shared" si="47"/>
        <v>0</v>
      </c>
      <c r="BE413" s="90">
        <f t="shared" si="48"/>
        <v>0</v>
      </c>
      <c r="CB413" s="90">
        <f>IF($S$413&lt;&gt;"",1,0)</f>
        <v>0</v>
      </c>
      <c r="CD413" s="90">
        <f>IF($Y$413="Inaccurate – Incorrect",1,0)</f>
        <v>0</v>
      </c>
      <c r="DA413" s="90" t="s">
        <v>1131</v>
      </c>
      <c r="DB413" s="90" t="s">
        <v>1132</v>
      </c>
    </row>
    <row r="414" spans="4:106" ht="25.25" customHeight="1" x14ac:dyDescent="0.2">
      <c r="D414" s="112" t="s">
        <v>1180</v>
      </c>
      <c r="E414" s="189" t="s">
        <v>1163</v>
      </c>
      <c r="F414" s="190"/>
      <c r="G414" s="190"/>
      <c r="H414" s="190"/>
      <c r="I414" s="190"/>
      <c r="J414" s="190"/>
      <c r="K414" s="190"/>
      <c r="L414" s="190"/>
      <c r="M414" s="190"/>
      <c r="N414" s="190"/>
      <c r="O414" s="190"/>
      <c r="P414" s="115"/>
      <c r="Q414" s="191" t="s">
        <v>12699</v>
      </c>
      <c r="R414" s="191"/>
      <c r="S414" s="192"/>
      <c r="T414" s="192"/>
      <c r="U414" s="192"/>
      <c r="V414" s="192"/>
      <c r="W414" s="192"/>
      <c r="X414" s="193"/>
      <c r="Y414" s="108"/>
      <c r="AW414" s="90" t="s">
        <v>38</v>
      </c>
      <c r="AX414" s="90">
        <f t="shared" si="41"/>
        <v>1</v>
      </c>
      <c r="AZ414" s="90" t="s">
        <v>1179</v>
      </c>
      <c r="BA414" s="90">
        <f>IF(AND($BB$414=1,$BC$414=1),1,0)</f>
        <v>0</v>
      </c>
      <c r="BB414" s="90">
        <f t="shared" si="42"/>
        <v>1</v>
      </c>
      <c r="BC414" s="90">
        <f t="shared" si="46"/>
        <v>0</v>
      </c>
      <c r="BD414" s="90">
        <f t="shared" si="47"/>
        <v>0</v>
      </c>
      <c r="BE414" s="90">
        <f t="shared" si="48"/>
        <v>0</v>
      </c>
      <c r="CB414" s="90">
        <f>IF($S$414&lt;&gt;"",1,0)</f>
        <v>0</v>
      </c>
      <c r="CD414" s="90">
        <f>IF($Y$414="Inaccurate – Incorrect",1,0)</f>
        <v>0</v>
      </c>
      <c r="DA414" s="90" t="s">
        <v>1131</v>
      </c>
      <c r="DB414" s="90" t="s">
        <v>1132</v>
      </c>
    </row>
    <row r="415" spans="4:106" ht="25.25" customHeight="1" x14ac:dyDescent="0.2">
      <c r="D415" s="112" t="s">
        <v>1182</v>
      </c>
      <c r="E415" s="189" t="s">
        <v>1166</v>
      </c>
      <c r="F415" s="190"/>
      <c r="G415" s="190"/>
      <c r="H415" s="190"/>
      <c r="I415" s="190"/>
      <c r="J415" s="190"/>
      <c r="K415" s="190"/>
      <c r="L415" s="190"/>
      <c r="M415" s="190"/>
      <c r="N415" s="190"/>
      <c r="O415" s="190"/>
      <c r="P415" s="115"/>
      <c r="Q415" s="191" t="s">
        <v>12699</v>
      </c>
      <c r="R415" s="191"/>
      <c r="S415" s="192"/>
      <c r="T415" s="192"/>
      <c r="U415" s="192"/>
      <c r="V415" s="192"/>
      <c r="W415" s="192"/>
      <c r="X415" s="193"/>
      <c r="Y415" s="108"/>
      <c r="AW415" s="90" t="s">
        <v>38</v>
      </c>
      <c r="AX415" s="90">
        <f t="shared" si="41"/>
        <v>1</v>
      </c>
      <c r="AZ415" s="90" t="s">
        <v>1181</v>
      </c>
      <c r="BA415" s="90">
        <f>IF(AND($BB$415=1,$BC$415=1),1,0)</f>
        <v>0</v>
      </c>
      <c r="BB415" s="90">
        <f t="shared" si="42"/>
        <v>1</v>
      </c>
      <c r="BC415" s="90">
        <f t="shared" si="46"/>
        <v>0</v>
      </c>
      <c r="BD415" s="90">
        <f t="shared" si="47"/>
        <v>0</v>
      </c>
      <c r="BE415" s="90">
        <f t="shared" si="48"/>
        <v>0</v>
      </c>
      <c r="CB415" s="90">
        <f>IF($S$415&lt;&gt;"",1,0)</f>
        <v>0</v>
      </c>
      <c r="CD415" s="90">
        <f>IF($Y$415="Inaccurate – Incorrect",1,0)</f>
        <v>0</v>
      </c>
      <c r="DA415" s="90" t="s">
        <v>1131</v>
      </c>
      <c r="DB415" s="90" t="s">
        <v>1132</v>
      </c>
    </row>
    <row r="416" spans="4:106" ht="39.5" customHeight="1" x14ac:dyDescent="0.2">
      <c r="D416" s="108"/>
      <c r="E416" s="119"/>
      <c r="F416" s="118"/>
      <c r="G416" s="118"/>
      <c r="H416" s="118"/>
      <c r="I416" s="118"/>
      <c r="J416" s="118"/>
      <c r="K416" s="118"/>
      <c r="L416" s="118"/>
      <c r="M416" s="118"/>
      <c r="N416" s="118"/>
      <c r="O416" s="118"/>
      <c r="P416" s="118"/>
      <c r="Q416" s="215" t="s">
        <v>1184</v>
      </c>
      <c r="R416" s="216"/>
      <c r="S416" s="216"/>
      <c r="T416" s="216"/>
      <c r="U416" s="216"/>
      <c r="V416" s="216"/>
      <c r="W416" s="216"/>
      <c r="X416" s="217"/>
      <c r="Y416" s="108"/>
      <c r="AX416" s="90">
        <f t="shared" si="41"/>
        <v>1</v>
      </c>
      <c r="AZ416" s="90" t="s">
        <v>1183</v>
      </c>
      <c r="BA416" s="90">
        <f>IF(AND($BB$416=1,$BC$416=1),1,0)</f>
        <v>0</v>
      </c>
      <c r="BB416" s="90">
        <f t="shared" si="42"/>
        <v>1</v>
      </c>
      <c r="BC416" s="90">
        <f t="shared" ref="BC416:BC422" si="49">IF(AND(AND(OR($S$400&gt;2,$AB$400&gt;2),$AX$400=1)),1,0)</f>
        <v>0</v>
      </c>
      <c r="BD416" s="90">
        <f t="shared" ref="BD416:BD422" si="50">IF(AND(AND(OR($AB$400&gt;2),$AX$400=1)),1,0)</f>
        <v>0</v>
      </c>
      <c r="BE416" s="90">
        <f t="shared" ref="BE416:BE422" si="51">IF(AND(AND(OR($S$400&gt;2),$AX$400=1)),1,0)</f>
        <v>0</v>
      </c>
    </row>
    <row r="417" spans="4:106" ht="25.25" customHeight="1" x14ac:dyDescent="0.2">
      <c r="D417" s="112" t="s">
        <v>1188</v>
      </c>
      <c r="E417" s="189" t="s">
        <v>1150</v>
      </c>
      <c r="F417" s="190"/>
      <c r="G417" s="190"/>
      <c r="H417" s="190"/>
      <c r="I417" s="190"/>
      <c r="J417" s="190"/>
      <c r="K417" s="190"/>
      <c r="L417" s="190"/>
      <c r="M417" s="190"/>
      <c r="N417" s="190"/>
      <c r="O417" s="190"/>
      <c r="P417" s="115"/>
      <c r="Q417" s="191" t="s">
        <v>12699</v>
      </c>
      <c r="R417" s="191"/>
      <c r="S417" s="192"/>
      <c r="T417" s="192"/>
      <c r="U417" s="192"/>
      <c r="V417" s="192"/>
      <c r="W417" s="192"/>
      <c r="X417" s="193"/>
      <c r="Y417" s="108"/>
      <c r="AW417" s="90" t="s">
        <v>38</v>
      </c>
      <c r="AX417" s="90">
        <f t="shared" si="41"/>
        <v>1</v>
      </c>
      <c r="AZ417" s="90" t="s">
        <v>1187</v>
      </c>
      <c r="BA417" s="90">
        <f>IF(AND($BB$417=1,$BC$417=1),1,0)</f>
        <v>0</v>
      </c>
      <c r="BB417" s="90">
        <f t="shared" si="42"/>
        <v>1</v>
      </c>
      <c r="BC417" s="90">
        <f t="shared" si="49"/>
        <v>0</v>
      </c>
      <c r="BD417" s="90">
        <f t="shared" si="50"/>
        <v>0</v>
      </c>
      <c r="BE417" s="90">
        <f t="shared" si="51"/>
        <v>0</v>
      </c>
      <c r="CB417" s="90">
        <f>IF($S$417&lt;&gt;"",1,0)</f>
        <v>0</v>
      </c>
      <c r="CD417" s="90">
        <f>IF($Y$417="Inaccurate – Incorrect",1,0)</f>
        <v>0</v>
      </c>
      <c r="DA417" s="90" t="s">
        <v>1131</v>
      </c>
      <c r="DB417" s="90" t="s">
        <v>1132</v>
      </c>
    </row>
    <row r="418" spans="4:106" ht="25.25" customHeight="1" x14ac:dyDescent="0.2">
      <c r="D418" s="112" t="s">
        <v>1190</v>
      </c>
      <c r="E418" s="189" t="s">
        <v>1154</v>
      </c>
      <c r="F418" s="190"/>
      <c r="G418" s="190"/>
      <c r="H418" s="190"/>
      <c r="I418" s="190"/>
      <c r="J418" s="190"/>
      <c r="K418" s="190"/>
      <c r="L418" s="190"/>
      <c r="M418" s="190"/>
      <c r="N418" s="190"/>
      <c r="O418" s="190"/>
      <c r="P418" s="115"/>
      <c r="Q418" s="191" t="s">
        <v>12699</v>
      </c>
      <c r="R418" s="191"/>
      <c r="S418" s="192"/>
      <c r="T418" s="192"/>
      <c r="U418" s="192"/>
      <c r="V418" s="192"/>
      <c r="W418" s="192"/>
      <c r="X418" s="193"/>
      <c r="Y418" s="108"/>
      <c r="AW418" s="90" t="s">
        <v>38</v>
      </c>
      <c r="AX418" s="90">
        <f t="shared" si="41"/>
        <v>1</v>
      </c>
      <c r="AZ418" s="90" t="s">
        <v>1189</v>
      </c>
      <c r="BA418" s="90">
        <f>IF(AND($BB$418=1,$BC$418=1),1,0)</f>
        <v>0</v>
      </c>
      <c r="BB418" s="90">
        <f t="shared" si="42"/>
        <v>1</v>
      </c>
      <c r="BC418" s="90">
        <f t="shared" si="49"/>
        <v>0</v>
      </c>
      <c r="BD418" s="90">
        <f t="shared" si="50"/>
        <v>0</v>
      </c>
      <c r="BE418" s="90">
        <f t="shared" si="51"/>
        <v>0</v>
      </c>
      <c r="CB418" s="90">
        <f>IF($S$418&lt;&gt;"",1,0)</f>
        <v>0</v>
      </c>
      <c r="CD418" s="90">
        <f>IF($Y$418="Inaccurate – Incorrect",1,0)</f>
        <v>0</v>
      </c>
      <c r="DA418" s="90" t="s">
        <v>1131</v>
      </c>
      <c r="DB418" s="90" t="s">
        <v>1132</v>
      </c>
    </row>
    <row r="419" spans="4:106" ht="25.25" customHeight="1" x14ac:dyDescent="0.2">
      <c r="D419" s="112" t="s">
        <v>1192</v>
      </c>
      <c r="E419" s="189" t="s">
        <v>1157</v>
      </c>
      <c r="F419" s="190"/>
      <c r="G419" s="190"/>
      <c r="H419" s="190"/>
      <c r="I419" s="190"/>
      <c r="J419" s="190"/>
      <c r="K419" s="190"/>
      <c r="L419" s="190"/>
      <c r="M419" s="190"/>
      <c r="N419" s="190"/>
      <c r="O419" s="190"/>
      <c r="P419" s="115"/>
      <c r="Q419" s="191" t="s">
        <v>12699</v>
      </c>
      <c r="R419" s="191"/>
      <c r="S419" s="192"/>
      <c r="T419" s="192"/>
      <c r="U419" s="192"/>
      <c r="V419" s="192"/>
      <c r="W419" s="192"/>
      <c r="X419" s="193"/>
      <c r="Y419" s="108"/>
      <c r="AW419" s="90" t="s">
        <v>38</v>
      </c>
      <c r="AX419" s="90">
        <f t="shared" si="41"/>
        <v>1</v>
      </c>
      <c r="AZ419" s="90" t="s">
        <v>1191</v>
      </c>
      <c r="BA419" s="90">
        <f>IF(AND($BB$419=1,$BC$419=1),1,0)</f>
        <v>0</v>
      </c>
      <c r="BB419" s="90">
        <f t="shared" si="42"/>
        <v>1</v>
      </c>
      <c r="BC419" s="90">
        <f t="shared" si="49"/>
        <v>0</v>
      </c>
      <c r="BD419" s="90">
        <f t="shared" si="50"/>
        <v>0</v>
      </c>
      <c r="BE419" s="90">
        <f t="shared" si="51"/>
        <v>0</v>
      </c>
      <c r="CB419" s="90">
        <f>IF($S$419&lt;&gt;"",1,0)</f>
        <v>0</v>
      </c>
      <c r="CD419" s="90">
        <f>IF($Y$419="Inaccurate – Incorrect",1,0)</f>
        <v>0</v>
      </c>
      <c r="DA419" s="90" t="s">
        <v>1131</v>
      </c>
      <c r="DB419" s="90" t="s">
        <v>1132</v>
      </c>
    </row>
    <row r="420" spans="4:106" ht="25.25" customHeight="1" x14ac:dyDescent="0.2">
      <c r="D420" s="112" t="s">
        <v>1194</v>
      </c>
      <c r="E420" s="189" t="s">
        <v>1160</v>
      </c>
      <c r="F420" s="190"/>
      <c r="G420" s="190"/>
      <c r="H420" s="190"/>
      <c r="I420" s="190"/>
      <c r="J420" s="190"/>
      <c r="K420" s="190"/>
      <c r="L420" s="190"/>
      <c r="M420" s="190"/>
      <c r="N420" s="190"/>
      <c r="O420" s="190"/>
      <c r="P420" s="115"/>
      <c r="Q420" s="191" t="s">
        <v>12699</v>
      </c>
      <c r="R420" s="191"/>
      <c r="S420" s="192"/>
      <c r="T420" s="192"/>
      <c r="U420" s="192"/>
      <c r="V420" s="192"/>
      <c r="W420" s="192"/>
      <c r="X420" s="193"/>
      <c r="Y420" s="108"/>
      <c r="AW420" s="90" t="s">
        <v>38</v>
      </c>
      <c r="AX420" s="90">
        <f t="shared" si="41"/>
        <v>1</v>
      </c>
      <c r="AZ420" s="90" t="s">
        <v>1193</v>
      </c>
      <c r="BA420" s="90">
        <f>IF(AND($BB$420=1,$BC$420=1),1,0)</f>
        <v>0</v>
      </c>
      <c r="BB420" s="90">
        <f t="shared" si="42"/>
        <v>1</v>
      </c>
      <c r="BC420" s="90">
        <f t="shared" si="49"/>
        <v>0</v>
      </c>
      <c r="BD420" s="90">
        <f t="shared" si="50"/>
        <v>0</v>
      </c>
      <c r="BE420" s="90">
        <f t="shared" si="51"/>
        <v>0</v>
      </c>
      <c r="CB420" s="90">
        <f>IF($S$420&lt;&gt;"",1,0)</f>
        <v>0</v>
      </c>
      <c r="CD420" s="90">
        <f>IF($Y$420="Inaccurate – Incorrect",1,0)</f>
        <v>0</v>
      </c>
      <c r="DA420" s="90" t="s">
        <v>1131</v>
      </c>
      <c r="DB420" s="90" t="s">
        <v>1132</v>
      </c>
    </row>
    <row r="421" spans="4:106" ht="25.25" customHeight="1" x14ac:dyDescent="0.2">
      <c r="D421" s="112" t="s">
        <v>1196</v>
      </c>
      <c r="E421" s="189" t="s">
        <v>1163</v>
      </c>
      <c r="F421" s="190"/>
      <c r="G421" s="190"/>
      <c r="H421" s="190"/>
      <c r="I421" s="190"/>
      <c r="J421" s="190"/>
      <c r="K421" s="190"/>
      <c r="L421" s="190"/>
      <c r="M421" s="190"/>
      <c r="N421" s="190"/>
      <c r="O421" s="190"/>
      <c r="P421" s="115"/>
      <c r="Q421" s="191" t="s">
        <v>12699</v>
      </c>
      <c r="R421" s="191"/>
      <c r="S421" s="192"/>
      <c r="T421" s="192"/>
      <c r="U421" s="192"/>
      <c r="V421" s="192"/>
      <c r="W421" s="192"/>
      <c r="X421" s="193"/>
      <c r="Y421" s="108"/>
      <c r="AW421" s="90" t="s">
        <v>38</v>
      </c>
      <c r="AX421" s="90">
        <f t="shared" si="41"/>
        <v>1</v>
      </c>
      <c r="AZ421" s="90" t="s">
        <v>1195</v>
      </c>
      <c r="BA421" s="90">
        <f>IF(AND($BB$421=1,$BC$421=1),1,0)</f>
        <v>0</v>
      </c>
      <c r="BB421" s="90">
        <f t="shared" si="42"/>
        <v>1</v>
      </c>
      <c r="BC421" s="90">
        <f t="shared" si="49"/>
        <v>0</v>
      </c>
      <c r="BD421" s="90">
        <f t="shared" si="50"/>
        <v>0</v>
      </c>
      <c r="BE421" s="90">
        <f t="shared" si="51"/>
        <v>0</v>
      </c>
      <c r="CB421" s="90">
        <f>IF($S$421&lt;&gt;"",1,0)</f>
        <v>0</v>
      </c>
      <c r="CD421" s="90">
        <f>IF($Y$421="Inaccurate – Incorrect",1,0)</f>
        <v>0</v>
      </c>
      <c r="DA421" s="90" t="s">
        <v>1131</v>
      </c>
      <c r="DB421" s="90" t="s">
        <v>1132</v>
      </c>
    </row>
    <row r="422" spans="4:106" ht="25.25" customHeight="1" x14ac:dyDescent="0.2">
      <c r="D422" s="112" t="s">
        <v>1198</v>
      </c>
      <c r="E422" s="189" t="s">
        <v>1166</v>
      </c>
      <c r="F422" s="190"/>
      <c r="G422" s="190"/>
      <c r="H422" s="190"/>
      <c r="I422" s="190"/>
      <c r="J422" s="190"/>
      <c r="K422" s="190"/>
      <c r="L422" s="190"/>
      <c r="M422" s="190"/>
      <c r="N422" s="190"/>
      <c r="O422" s="190"/>
      <c r="P422" s="115"/>
      <c r="Q422" s="191" t="s">
        <v>12699</v>
      </c>
      <c r="R422" s="191"/>
      <c r="S422" s="192"/>
      <c r="T422" s="192"/>
      <c r="U422" s="192"/>
      <c r="V422" s="192"/>
      <c r="W422" s="192"/>
      <c r="X422" s="193"/>
      <c r="Y422" s="108"/>
      <c r="AW422" s="90" t="s">
        <v>38</v>
      </c>
      <c r="AX422" s="90">
        <f t="shared" si="41"/>
        <v>1</v>
      </c>
      <c r="AZ422" s="90" t="s">
        <v>1197</v>
      </c>
      <c r="BA422" s="90">
        <f>IF(AND($BB$422=1,$BC$422=1),1,0)</f>
        <v>0</v>
      </c>
      <c r="BB422" s="90">
        <f t="shared" si="42"/>
        <v>1</v>
      </c>
      <c r="BC422" s="90">
        <f t="shared" si="49"/>
        <v>0</v>
      </c>
      <c r="BD422" s="90">
        <f t="shared" si="50"/>
        <v>0</v>
      </c>
      <c r="BE422" s="90">
        <f t="shared" si="51"/>
        <v>0</v>
      </c>
      <c r="CB422" s="90">
        <f>IF($S$422&lt;&gt;"",1,0)</f>
        <v>0</v>
      </c>
      <c r="CD422" s="90">
        <f>IF($Y$422="Inaccurate – Incorrect",1,0)</f>
        <v>0</v>
      </c>
      <c r="DA422" s="90" t="s">
        <v>1131</v>
      </c>
      <c r="DB422" s="90" t="s">
        <v>1132</v>
      </c>
    </row>
    <row r="423" spans="4:106" ht="39.5" customHeight="1" x14ac:dyDescent="0.2">
      <c r="D423" s="108"/>
      <c r="E423" s="119"/>
      <c r="F423" s="118"/>
      <c r="G423" s="118"/>
      <c r="H423" s="118"/>
      <c r="I423" s="118"/>
      <c r="J423" s="118"/>
      <c r="K423" s="118"/>
      <c r="L423" s="118"/>
      <c r="M423" s="118"/>
      <c r="N423" s="118"/>
      <c r="O423" s="118"/>
      <c r="P423" s="118"/>
      <c r="Q423" s="215" t="s">
        <v>1200</v>
      </c>
      <c r="R423" s="216"/>
      <c r="S423" s="216"/>
      <c r="T423" s="216"/>
      <c r="U423" s="216"/>
      <c r="V423" s="216"/>
      <c r="W423" s="216"/>
      <c r="X423" s="217"/>
      <c r="Y423" s="108"/>
      <c r="AX423" s="90">
        <f t="shared" si="41"/>
        <v>1</v>
      </c>
      <c r="AZ423" s="90" t="s">
        <v>1199</v>
      </c>
      <c r="BA423" s="90">
        <f>IF(AND($BB$423=1,$BC$423=1),1,0)</f>
        <v>0</v>
      </c>
      <c r="BB423" s="90">
        <f t="shared" si="42"/>
        <v>1</v>
      </c>
      <c r="BC423" s="90">
        <f t="shared" ref="BC423:BC429" si="52">IF(AND(AND(OR($S$400&gt;3,$AB$400&gt;3),$AX$400=1)),1,0)</f>
        <v>0</v>
      </c>
      <c r="BD423" s="90">
        <f t="shared" ref="BD423:BD429" si="53">IF(AND(AND(OR($AB$400&gt;3),$AX$400=1)),1,0)</f>
        <v>0</v>
      </c>
      <c r="BE423" s="90">
        <f t="shared" ref="BE423:BE429" si="54">IF(AND(AND(OR($S$400&gt;3),$AX$400=1)),1,0)</f>
        <v>0</v>
      </c>
    </row>
    <row r="424" spans="4:106" ht="25.25" customHeight="1" x14ac:dyDescent="0.2">
      <c r="D424" s="112" t="s">
        <v>1204</v>
      </c>
      <c r="E424" s="189" t="s">
        <v>1150</v>
      </c>
      <c r="F424" s="190"/>
      <c r="G424" s="190"/>
      <c r="H424" s="190"/>
      <c r="I424" s="190"/>
      <c r="J424" s="190"/>
      <c r="K424" s="190"/>
      <c r="L424" s="190"/>
      <c r="M424" s="190"/>
      <c r="N424" s="190"/>
      <c r="O424" s="190"/>
      <c r="P424" s="115"/>
      <c r="Q424" s="191" t="s">
        <v>12699</v>
      </c>
      <c r="R424" s="191"/>
      <c r="S424" s="192"/>
      <c r="T424" s="192"/>
      <c r="U424" s="192"/>
      <c r="V424" s="192"/>
      <c r="W424" s="192"/>
      <c r="X424" s="193"/>
      <c r="Y424" s="108"/>
      <c r="AW424" s="90" t="s">
        <v>38</v>
      </c>
      <c r="AX424" s="90">
        <f t="shared" si="41"/>
        <v>1</v>
      </c>
      <c r="AZ424" s="90" t="s">
        <v>1203</v>
      </c>
      <c r="BA424" s="90">
        <f>IF(AND($BB$424=1,$BC$424=1),1,0)</f>
        <v>0</v>
      </c>
      <c r="BB424" s="90">
        <f t="shared" si="42"/>
        <v>1</v>
      </c>
      <c r="BC424" s="90">
        <f t="shared" si="52"/>
        <v>0</v>
      </c>
      <c r="BD424" s="90">
        <f t="shared" si="53"/>
        <v>0</v>
      </c>
      <c r="BE424" s="90">
        <f t="shared" si="54"/>
        <v>0</v>
      </c>
      <c r="CB424" s="90">
        <f>IF($S$424&lt;&gt;"",1,0)</f>
        <v>0</v>
      </c>
      <c r="CD424" s="90">
        <f>IF($Y$424="Inaccurate – Incorrect",1,0)</f>
        <v>0</v>
      </c>
      <c r="DA424" s="90" t="s">
        <v>1131</v>
      </c>
      <c r="DB424" s="90" t="s">
        <v>1132</v>
      </c>
    </row>
    <row r="425" spans="4:106" ht="25.25" customHeight="1" x14ac:dyDescent="0.2">
      <c r="D425" s="112" t="s">
        <v>1206</v>
      </c>
      <c r="E425" s="189" t="s">
        <v>1154</v>
      </c>
      <c r="F425" s="190"/>
      <c r="G425" s="190"/>
      <c r="H425" s="190"/>
      <c r="I425" s="190"/>
      <c r="J425" s="190"/>
      <c r="K425" s="190"/>
      <c r="L425" s="190"/>
      <c r="M425" s="190"/>
      <c r="N425" s="190"/>
      <c r="O425" s="190"/>
      <c r="P425" s="115"/>
      <c r="Q425" s="191" t="s">
        <v>12699</v>
      </c>
      <c r="R425" s="191"/>
      <c r="S425" s="192"/>
      <c r="T425" s="192"/>
      <c r="U425" s="192"/>
      <c r="V425" s="192"/>
      <c r="W425" s="192"/>
      <c r="X425" s="193"/>
      <c r="Y425" s="108"/>
      <c r="AW425" s="90" t="s">
        <v>38</v>
      </c>
      <c r="AX425" s="90">
        <f t="shared" si="41"/>
        <v>1</v>
      </c>
      <c r="AZ425" s="90" t="s">
        <v>1205</v>
      </c>
      <c r="BA425" s="90">
        <f>IF(AND($BB$425=1,$BC$425=1),1,0)</f>
        <v>0</v>
      </c>
      <c r="BB425" s="90">
        <f t="shared" si="42"/>
        <v>1</v>
      </c>
      <c r="BC425" s="90">
        <f t="shared" si="52"/>
        <v>0</v>
      </c>
      <c r="BD425" s="90">
        <f t="shared" si="53"/>
        <v>0</v>
      </c>
      <c r="BE425" s="90">
        <f t="shared" si="54"/>
        <v>0</v>
      </c>
      <c r="CB425" s="90">
        <f>IF($S$425&lt;&gt;"",1,0)</f>
        <v>0</v>
      </c>
      <c r="CD425" s="90">
        <f>IF($Y$425="Inaccurate – Incorrect",1,0)</f>
        <v>0</v>
      </c>
      <c r="DA425" s="90" t="s">
        <v>1131</v>
      </c>
      <c r="DB425" s="90" t="s">
        <v>1132</v>
      </c>
    </row>
    <row r="426" spans="4:106" ht="25.25" customHeight="1" x14ac:dyDescent="0.2">
      <c r="D426" s="112" t="s">
        <v>1208</v>
      </c>
      <c r="E426" s="189" t="s">
        <v>1157</v>
      </c>
      <c r="F426" s="190"/>
      <c r="G426" s="190"/>
      <c r="H426" s="190"/>
      <c r="I426" s="190"/>
      <c r="J426" s="190"/>
      <c r="K426" s="190"/>
      <c r="L426" s="190"/>
      <c r="M426" s="190"/>
      <c r="N426" s="190"/>
      <c r="O426" s="190"/>
      <c r="P426" s="115"/>
      <c r="Q426" s="191" t="s">
        <v>12699</v>
      </c>
      <c r="R426" s="191"/>
      <c r="S426" s="192"/>
      <c r="T426" s="192"/>
      <c r="U426" s="192"/>
      <c r="V426" s="192"/>
      <c r="W426" s="192"/>
      <c r="X426" s="193"/>
      <c r="Y426" s="108"/>
      <c r="AW426" s="90" t="s">
        <v>38</v>
      </c>
      <c r="AX426" s="90">
        <f t="shared" si="41"/>
        <v>1</v>
      </c>
      <c r="AZ426" s="90" t="s">
        <v>1207</v>
      </c>
      <c r="BA426" s="90">
        <f>IF(AND($BB$426=1,$BC$426=1),1,0)</f>
        <v>0</v>
      </c>
      <c r="BB426" s="90">
        <f t="shared" si="42"/>
        <v>1</v>
      </c>
      <c r="BC426" s="90">
        <f t="shared" si="52"/>
        <v>0</v>
      </c>
      <c r="BD426" s="90">
        <f t="shared" si="53"/>
        <v>0</v>
      </c>
      <c r="BE426" s="90">
        <f t="shared" si="54"/>
        <v>0</v>
      </c>
      <c r="CB426" s="90">
        <f>IF($S$426&lt;&gt;"",1,0)</f>
        <v>0</v>
      </c>
      <c r="CD426" s="90">
        <f>IF($Y$426="Inaccurate – Incorrect",1,0)</f>
        <v>0</v>
      </c>
      <c r="DA426" s="90" t="s">
        <v>1131</v>
      </c>
      <c r="DB426" s="90" t="s">
        <v>1132</v>
      </c>
    </row>
    <row r="427" spans="4:106" ht="25.25" customHeight="1" x14ac:dyDescent="0.2">
      <c r="D427" s="112" t="s">
        <v>1210</v>
      </c>
      <c r="E427" s="189" t="s">
        <v>1160</v>
      </c>
      <c r="F427" s="190"/>
      <c r="G427" s="190"/>
      <c r="H427" s="190"/>
      <c r="I427" s="190"/>
      <c r="J427" s="190"/>
      <c r="K427" s="190"/>
      <c r="L427" s="190"/>
      <c r="M427" s="190"/>
      <c r="N427" s="190"/>
      <c r="O427" s="190"/>
      <c r="P427" s="115"/>
      <c r="Q427" s="191" t="s">
        <v>12699</v>
      </c>
      <c r="R427" s="191"/>
      <c r="S427" s="192"/>
      <c r="T427" s="192"/>
      <c r="U427" s="192"/>
      <c r="V427" s="192"/>
      <c r="W427" s="192"/>
      <c r="X427" s="193"/>
      <c r="Y427" s="108"/>
      <c r="AW427" s="90" t="s">
        <v>38</v>
      </c>
      <c r="AX427" s="90">
        <f t="shared" si="41"/>
        <v>1</v>
      </c>
      <c r="AZ427" s="90" t="s">
        <v>1209</v>
      </c>
      <c r="BA427" s="90">
        <f>IF(AND($BB$427=1,$BC$427=1),1,0)</f>
        <v>0</v>
      </c>
      <c r="BB427" s="90">
        <f t="shared" si="42"/>
        <v>1</v>
      </c>
      <c r="BC427" s="90">
        <f t="shared" si="52"/>
        <v>0</v>
      </c>
      <c r="BD427" s="90">
        <f t="shared" si="53"/>
        <v>0</v>
      </c>
      <c r="BE427" s="90">
        <f t="shared" si="54"/>
        <v>0</v>
      </c>
      <c r="CB427" s="90">
        <f>IF($S$427&lt;&gt;"",1,0)</f>
        <v>0</v>
      </c>
      <c r="CD427" s="90">
        <f>IF($Y$427="Inaccurate – Incorrect",1,0)</f>
        <v>0</v>
      </c>
      <c r="DA427" s="90" t="s">
        <v>1131</v>
      </c>
      <c r="DB427" s="90" t="s">
        <v>1132</v>
      </c>
    </row>
    <row r="428" spans="4:106" ht="25.25" customHeight="1" x14ac:dyDescent="0.2">
      <c r="D428" s="112" t="s">
        <v>1212</v>
      </c>
      <c r="E428" s="189" t="s">
        <v>1163</v>
      </c>
      <c r="F428" s="190"/>
      <c r="G428" s="190"/>
      <c r="H428" s="190"/>
      <c r="I428" s="190"/>
      <c r="J428" s="190"/>
      <c r="K428" s="190"/>
      <c r="L428" s="190"/>
      <c r="M428" s="190"/>
      <c r="N428" s="190"/>
      <c r="O428" s="190"/>
      <c r="P428" s="115"/>
      <c r="Q428" s="191" t="s">
        <v>12699</v>
      </c>
      <c r="R428" s="191"/>
      <c r="S428" s="192"/>
      <c r="T428" s="192"/>
      <c r="U428" s="192"/>
      <c r="V428" s="192"/>
      <c r="W428" s="192"/>
      <c r="X428" s="193"/>
      <c r="Y428" s="108"/>
      <c r="AW428" s="90" t="s">
        <v>38</v>
      </c>
      <c r="AX428" s="90">
        <f t="shared" si="41"/>
        <v>1</v>
      </c>
      <c r="AZ428" s="90" t="s">
        <v>1211</v>
      </c>
      <c r="BA428" s="90">
        <f>IF(AND($BB$428=1,$BC$428=1),1,0)</f>
        <v>0</v>
      </c>
      <c r="BB428" s="90">
        <f t="shared" si="42"/>
        <v>1</v>
      </c>
      <c r="BC428" s="90">
        <f t="shared" si="52"/>
        <v>0</v>
      </c>
      <c r="BD428" s="90">
        <f t="shared" si="53"/>
        <v>0</v>
      </c>
      <c r="BE428" s="90">
        <f t="shared" si="54"/>
        <v>0</v>
      </c>
      <c r="CB428" s="90">
        <f>IF($S$428&lt;&gt;"",1,0)</f>
        <v>0</v>
      </c>
      <c r="CD428" s="90">
        <f>IF($Y$428="Inaccurate – Incorrect",1,0)</f>
        <v>0</v>
      </c>
      <c r="DA428" s="90" t="s">
        <v>1131</v>
      </c>
      <c r="DB428" s="90" t="s">
        <v>1132</v>
      </c>
    </row>
    <row r="429" spans="4:106" ht="25.25" customHeight="1" x14ac:dyDescent="0.2">
      <c r="D429" s="112" t="s">
        <v>1214</v>
      </c>
      <c r="E429" s="189" t="s">
        <v>1166</v>
      </c>
      <c r="F429" s="190"/>
      <c r="G429" s="190"/>
      <c r="H429" s="190"/>
      <c r="I429" s="190"/>
      <c r="J429" s="190"/>
      <c r="K429" s="190"/>
      <c r="L429" s="190"/>
      <c r="M429" s="190"/>
      <c r="N429" s="190"/>
      <c r="O429" s="190"/>
      <c r="P429" s="115"/>
      <c r="Q429" s="191" t="s">
        <v>12699</v>
      </c>
      <c r="R429" s="191"/>
      <c r="S429" s="192"/>
      <c r="T429" s="192"/>
      <c r="U429" s="192"/>
      <c r="V429" s="192"/>
      <c r="W429" s="192"/>
      <c r="X429" s="193"/>
      <c r="Y429" s="108"/>
      <c r="AW429" s="90" t="s">
        <v>38</v>
      </c>
      <c r="AX429" s="90">
        <f t="shared" si="41"/>
        <v>1</v>
      </c>
      <c r="AZ429" s="90" t="s">
        <v>1213</v>
      </c>
      <c r="BA429" s="90">
        <f>IF(AND($BB$429=1,$BC$429=1),1,0)</f>
        <v>0</v>
      </c>
      <c r="BB429" s="90">
        <f t="shared" si="42"/>
        <v>1</v>
      </c>
      <c r="BC429" s="90">
        <f t="shared" si="52"/>
        <v>0</v>
      </c>
      <c r="BD429" s="90">
        <f t="shared" si="53"/>
        <v>0</v>
      </c>
      <c r="BE429" s="90">
        <f t="shared" si="54"/>
        <v>0</v>
      </c>
      <c r="CB429" s="90">
        <f>IF($S$429&lt;&gt;"",1,0)</f>
        <v>0</v>
      </c>
      <c r="CD429" s="90">
        <f>IF($Y$429="Inaccurate – Incorrect",1,0)</f>
        <v>0</v>
      </c>
      <c r="DA429" s="90" t="s">
        <v>1131</v>
      </c>
      <c r="DB429" s="90" t="s">
        <v>1132</v>
      </c>
    </row>
    <row r="430" spans="4:106" ht="39.5" customHeight="1" x14ac:dyDescent="0.2">
      <c r="D430" s="108"/>
      <c r="E430" s="119"/>
      <c r="F430" s="118"/>
      <c r="G430" s="118"/>
      <c r="H430" s="118"/>
      <c r="I430" s="118"/>
      <c r="J430" s="118"/>
      <c r="K430" s="118"/>
      <c r="L430" s="118"/>
      <c r="M430" s="118"/>
      <c r="N430" s="118"/>
      <c r="O430" s="118"/>
      <c r="P430" s="118"/>
      <c r="Q430" s="215" t="s">
        <v>1216</v>
      </c>
      <c r="R430" s="216"/>
      <c r="S430" s="216"/>
      <c r="T430" s="216"/>
      <c r="U430" s="216"/>
      <c r="V430" s="216"/>
      <c r="W430" s="216"/>
      <c r="X430" s="217"/>
      <c r="Y430" s="108"/>
      <c r="AX430" s="90">
        <f t="shared" si="41"/>
        <v>1</v>
      </c>
      <c r="AZ430" s="90" t="s">
        <v>1215</v>
      </c>
      <c r="BA430" s="90">
        <f>IF(AND($BB$430=1,$BC$430=1),1,0)</f>
        <v>0</v>
      </c>
      <c r="BB430" s="90">
        <f t="shared" si="42"/>
        <v>1</v>
      </c>
      <c r="BC430" s="90">
        <f t="shared" ref="BC430:BC436" si="55">IF(AND(AND(OR($S$400&gt;4,$AB$400&gt;4),$AX$400=1)),1,0)</f>
        <v>0</v>
      </c>
      <c r="BD430" s="90">
        <f t="shared" ref="BD430:BD436" si="56">IF(AND(AND(OR($AB$400&gt;4),$AX$400=1)),1,0)</f>
        <v>0</v>
      </c>
      <c r="BE430" s="90">
        <f t="shared" ref="BE430:BE436" si="57">IF(AND(AND(OR($S$400&gt;4),$AX$400=1)),1,0)</f>
        <v>0</v>
      </c>
    </row>
    <row r="431" spans="4:106" ht="25.25" customHeight="1" x14ac:dyDescent="0.2">
      <c r="D431" s="112" t="s">
        <v>1220</v>
      </c>
      <c r="E431" s="189" t="s">
        <v>1150</v>
      </c>
      <c r="F431" s="190"/>
      <c r="G431" s="190"/>
      <c r="H431" s="190"/>
      <c r="I431" s="190"/>
      <c r="J431" s="190"/>
      <c r="K431" s="190"/>
      <c r="L431" s="190"/>
      <c r="M431" s="190"/>
      <c r="N431" s="190"/>
      <c r="O431" s="190"/>
      <c r="P431" s="115"/>
      <c r="Q431" s="191" t="s">
        <v>12699</v>
      </c>
      <c r="R431" s="191"/>
      <c r="S431" s="192"/>
      <c r="T431" s="192"/>
      <c r="U431" s="192"/>
      <c r="V431" s="192"/>
      <c r="W431" s="192"/>
      <c r="X431" s="193"/>
      <c r="Y431" s="108"/>
      <c r="AW431" s="90" t="s">
        <v>38</v>
      </c>
      <c r="AX431" s="90">
        <f t="shared" si="41"/>
        <v>1</v>
      </c>
      <c r="AZ431" s="90" t="s">
        <v>1219</v>
      </c>
      <c r="BA431" s="90">
        <f>IF(AND($BB$431=1,$BC$431=1),1,0)</f>
        <v>0</v>
      </c>
      <c r="BB431" s="90">
        <f t="shared" si="42"/>
        <v>1</v>
      </c>
      <c r="BC431" s="90">
        <f t="shared" si="55"/>
        <v>0</v>
      </c>
      <c r="BD431" s="90">
        <f t="shared" si="56"/>
        <v>0</v>
      </c>
      <c r="BE431" s="90">
        <f t="shared" si="57"/>
        <v>0</v>
      </c>
      <c r="CB431" s="90">
        <f>IF($S$431&lt;&gt;"",1,0)</f>
        <v>0</v>
      </c>
      <c r="CD431" s="90">
        <f>IF($Y$431="Inaccurate – Incorrect",1,0)</f>
        <v>0</v>
      </c>
      <c r="DA431" s="90" t="s">
        <v>1131</v>
      </c>
      <c r="DB431" s="90" t="s">
        <v>1132</v>
      </c>
    </row>
    <row r="432" spans="4:106" ht="25.25" customHeight="1" x14ac:dyDescent="0.2">
      <c r="D432" s="112" t="s">
        <v>1222</v>
      </c>
      <c r="E432" s="189" t="s">
        <v>1154</v>
      </c>
      <c r="F432" s="190"/>
      <c r="G432" s="190"/>
      <c r="H432" s="190"/>
      <c r="I432" s="190"/>
      <c r="J432" s="190"/>
      <c r="K432" s="190"/>
      <c r="L432" s="190"/>
      <c r="M432" s="190"/>
      <c r="N432" s="190"/>
      <c r="O432" s="190"/>
      <c r="P432" s="115"/>
      <c r="Q432" s="191" t="s">
        <v>12699</v>
      </c>
      <c r="R432" s="191"/>
      <c r="S432" s="192"/>
      <c r="T432" s="192"/>
      <c r="U432" s="192"/>
      <c r="V432" s="192"/>
      <c r="W432" s="192"/>
      <c r="X432" s="193"/>
      <c r="Y432" s="108"/>
      <c r="AW432" s="90" t="s">
        <v>38</v>
      </c>
      <c r="AX432" s="90">
        <f t="shared" si="41"/>
        <v>1</v>
      </c>
      <c r="AZ432" s="90" t="s">
        <v>1221</v>
      </c>
      <c r="BA432" s="90">
        <f>IF(AND($BB$432=1,$BC$432=1),1,0)</f>
        <v>0</v>
      </c>
      <c r="BB432" s="90">
        <f t="shared" si="42"/>
        <v>1</v>
      </c>
      <c r="BC432" s="90">
        <f t="shared" si="55"/>
        <v>0</v>
      </c>
      <c r="BD432" s="90">
        <f t="shared" si="56"/>
        <v>0</v>
      </c>
      <c r="BE432" s="90">
        <f t="shared" si="57"/>
        <v>0</v>
      </c>
      <c r="CB432" s="90">
        <f>IF($S$432&lt;&gt;"",1,0)</f>
        <v>0</v>
      </c>
      <c r="CD432" s="90">
        <f>IF($Y$432="Inaccurate – Incorrect",1,0)</f>
        <v>0</v>
      </c>
      <c r="DA432" s="90" t="s">
        <v>1131</v>
      </c>
      <c r="DB432" s="90" t="s">
        <v>1132</v>
      </c>
    </row>
    <row r="433" spans="4:106" ht="25.25" customHeight="1" x14ac:dyDescent="0.2">
      <c r="D433" s="112" t="s">
        <v>1224</v>
      </c>
      <c r="E433" s="189" t="s">
        <v>1157</v>
      </c>
      <c r="F433" s="190"/>
      <c r="G433" s="190"/>
      <c r="H433" s="190"/>
      <c r="I433" s="190"/>
      <c r="J433" s="190"/>
      <c r="K433" s="190"/>
      <c r="L433" s="190"/>
      <c r="M433" s="190"/>
      <c r="N433" s="190"/>
      <c r="O433" s="190"/>
      <c r="P433" s="115"/>
      <c r="Q433" s="191" t="s">
        <v>12699</v>
      </c>
      <c r="R433" s="191"/>
      <c r="S433" s="192"/>
      <c r="T433" s="192"/>
      <c r="U433" s="192"/>
      <c r="V433" s="192"/>
      <c r="W433" s="192"/>
      <c r="X433" s="193"/>
      <c r="Y433" s="108"/>
      <c r="AW433" s="90" t="s">
        <v>38</v>
      </c>
      <c r="AX433" s="90">
        <f t="shared" si="41"/>
        <v>1</v>
      </c>
      <c r="AZ433" s="90" t="s">
        <v>1223</v>
      </c>
      <c r="BA433" s="90">
        <f>IF(AND($BB$433=1,$BC$433=1),1,0)</f>
        <v>0</v>
      </c>
      <c r="BB433" s="90">
        <f t="shared" si="42"/>
        <v>1</v>
      </c>
      <c r="BC433" s="90">
        <f t="shared" si="55"/>
        <v>0</v>
      </c>
      <c r="BD433" s="90">
        <f t="shared" si="56"/>
        <v>0</v>
      </c>
      <c r="BE433" s="90">
        <f t="shared" si="57"/>
        <v>0</v>
      </c>
      <c r="CB433" s="90">
        <f>IF($S$433&lt;&gt;"",1,0)</f>
        <v>0</v>
      </c>
      <c r="CD433" s="90">
        <f>IF($Y$433="Inaccurate – Incorrect",1,0)</f>
        <v>0</v>
      </c>
      <c r="DA433" s="90" t="s">
        <v>1131</v>
      </c>
      <c r="DB433" s="90" t="s">
        <v>1132</v>
      </c>
    </row>
    <row r="434" spans="4:106" ht="25.25" customHeight="1" x14ac:dyDescent="0.2">
      <c r="D434" s="112" t="s">
        <v>1226</v>
      </c>
      <c r="E434" s="189" t="s">
        <v>1160</v>
      </c>
      <c r="F434" s="190"/>
      <c r="G434" s="190"/>
      <c r="H434" s="190"/>
      <c r="I434" s="190"/>
      <c r="J434" s="190"/>
      <c r="K434" s="190"/>
      <c r="L434" s="190"/>
      <c r="M434" s="190"/>
      <c r="N434" s="190"/>
      <c r="O434" s="190"/>
      <c r="P434" s="115"/>
      <c r="Q434" s="191" t="s">
        <v>12699</v>
      </c>
      <c r="R434" s="191"/>
      <c r="S434" s="192"/>
      <c r="T434" s="192"/>
      <c r="U434" s="192"/>
      <c r="V434" s="192"/>
      <c r="W434" s="192"/>
      <c r="X434" s="193"/>
      <c r="Y434" s="108"/>
      <c r="AW434" s="90" t="s">
        <v>38</v>
      </c>
      <c r="AX434" s="90">
        <f t="shared" si="41"/>
        <v>1</v>
      </c>
      <c r="AZ434" s="90" t="s">
        <v>1225</v>
      </c>
      <c r="BA434" s="90">
        <f>IF(AND($BB$434=1,$BC$434=1),1,0)</f>
        <v>0</v>
      </c>
      <c r="BB434" s="90">
        <f t="shared" si="42"/>
        <v>1</v>
      </c>
      <c r="BC434" s="90">
        <f t="shared" si="55"/>
        <v>0</v>
      </c>
      <c r="BD434" s="90">
        <f t="shared" si="56"/>
        <v>0</v>
      </c>
      <c r="BE434" s="90">
        <f t="shared" si="57"/>
        <v>0</v>
      </c>
      <c r="CB434" s="90">
        <f>IF($S$434&lt;&gt;"",1,0)</f>
        <v>0</v>
      </c>
      <c r="CD434" s="90">
        <f>IF($Y$434="Inaccurate – Incorrect",1,0)</f>
        <v>0</v>
      </c>
      <c r="DA434" s="90" t="s">
        <v>1131</v>
      </c>
      <c r="DB434" s="90" t="s">
        <v>1132</v>
      </c>
    </row>
    <row r="435" spans="4:106" ht="25.25" customHeight="1" x14ac:dyDescent="0.2">
      <c r="D435" s="112" t="s">
        <v>1228</v>
      </c>
      <c r="E435" s="189" t="s">
        <v>1163</v>
      </c>
      <c r="F435" s="190"/>
      <c r="G435" s="190"/>
      <c r="H435" s="190"/>
      <c r="I435" s="190"/>
      <c r="J435" s="190"/>
      <c r="K435" s="190"/>
      <c r="L435" s="190"/>
      <c r="M435" s="190"/>
      <c r="N435" s="190"/>
      <c r="O435" s="190"/>
      <c r="P435" s="115"/>
      <c r="Q435" s="191" t="s">
        <v>12699</v>
      </c>
      <c r="R435" s="191"/>
      <c r="S435" s="192"/>
      <c r="T435" s="192"/>
      <c r="U435" s="192"/>
      <c r="V435" s="192"/>
      <c r="W435" s="192"/>
      <c r="X435" s="193"/>
      <c r="Y435" s="108"/>
      <c r="AW435" s="90" t="s">
        <v>38</v>
      </c>
      <c r="AX435" s="90">
        <f t="shared" si="41"/>
        <v>1</v>
      </c>
      <c r="AZ435" s="90" t="s">
        <v>1227</v>
      </c>
      <c r="BA435" s="90">
        <f>IF(AND($BB$435=1,$BC$435=1),1,0)</f>
        <v>0</v>
      </c>
      <c r="BB435" s="90">
        <f t="shared" si="42"/>
        <v>1</v>
      </c>
      <c r="BC435" s="90">
        <f t="shared" si="55"/>
        <v>0</v>
      </c>
      <c r="BD435" s="90">
        <f t="shared" si="56"/>
        <v>0</v>
      </c>
      <c r="BE435" s="90">
        <f t="shared" si="57"/>
        <v>0</v>
      </c>
      <c r="CB435" s="90">
        <f>IF($S$435&lt;&gt;"",1,0)</f>
        <v>0</v>
      </c>
      <c r="CD435" s="90">
        <f>IF($Y$435="Inaccurate – Incorrect",1,0)</f>
        <v>0</v>
      </c>
      <c r="DA435" s="90" t="s">
        <v>1131</v>
      </c>
      <c r="DB435" s="90" t="s">
        <v>1132</v>
      </c>
    </row>
    <row r="436" spans="4:106" ht="25.25" customHeight="1" x14ac:dyDescent="0.2">
      <c r="D436" s="112" t="s">
        <v>1230</v>
      </c>
      <c r="E436" s="189" t="s">
        <v>1166</v>
      </c>
      <c r="F436" s="190"/>
      <c r="G436" s="190"/>
      <c r="H436" s="190"/>
      <c r="I436" s="190"/>
      <c r="J436" s="190"/>
      <c r="K436" s="190"/>
      <c r="L436" s="190"/>
      <c r="M436" s="190"/>
      <c r="N436" s="190"/>
      <c r="O436" s="190"/>
      <c r="P436" s="115"/>
      <c r="Q436" s="191" t="s">
        <v>12699</v>
      </c>
      <c r="R436" s="191"/>
      <c r="S436" s="192"/>
      <c r="T436" s="192"/>
      <c r="U436" s="192"/>
      <c r="V436" s="192"/>
      <c r="W436" s="192"/>
      <c r="X436" s="193"/>
      <c r="Y436" s="108"/>
      <c r="AW436" s="90" t="s">
        <v>38</v>
      </c>
      <c r="AX436" s="90">
        <f t="shared" si="41"/>
        <v>1</v>
      </c>
      <c r="AZ436" s="90" t="s">
        <v>1229</v>
      </c>
      <c r="BA436" s="90">
        <f>IF(AND($BB$436=1,$BC$436=1),1,0)</f>
        <v>0</v>
      </c>
      <c r="BB436" s="90">
        <f t="shared" si="42"/>
        <v>1</v>
      </c>
      <c r="BC436" s="90">
        <f t="shared" si="55"/>
        <v>0</v>
      </c>
      <c r="BD436" s="90">
        <f t="shared" si="56"/>
        <v>0</v>
      </c>
      <c r="BE436" s="90">
        <f t="shared" si="57"/>
        <v>0</v>
      </c>
      <c r="CB436" s="90">
        <f>IF($S$436&lt;&gt;"",1,0)</f>
        <v>0</v>
      </c>
      <c r="CD436" s="90">
        <f>IF($Y$436="Inaccurate – Incorrect",1,0)</f>
        <v>0</v>
      </c>
      <c r="DA436" s="90" t="s">
        <v>1131</v>
      </c>
      <c r="DB436" s="90" t="s">
        <v>1132</v>
      </c>
    </row>
    <row r="437" spans="4:106" ht="39.5" customHeight="1" x14ac:dyDescent="0.2">
      <c r="D437" s="108"/>
      <c r="E437" s="119"/>
      <c r="F437" s="118"/>
      <c r="G437" s="118"/>
      <c r="H437" s="118"/>
      <c r="I437" s="118"/>
      <c r="J437" s="118"/>
      <c r="K437" s="118"/>
      <c r="L437" s="118"/>
      <c r="M437" s="118"/>
      <c r="N437" s="118"/>
      <c r="O437" s="118"/>
      <c r="P437" s="118"/>
      <c r="Q437" s="215" t="s">
        <v>1232</v>
      </c>
      <c r="R437" s="216"/>
      <c r="S437" s="216"/>
      <c r="T437" s="216"/>
      <c r="U437" s="216"/>
      <c r="V437" s="216"/>
      <c r="W437" s="216"/>
      <c r="X437" s="217"/>
      <c r="Y437" s="108"/>
      <c r="AX437" s="90">
        <f t="shared" si="41"/>
        <v>1</v>
      </c>
      <c r="AZ437" s="90" t="s">
        <v>1231</v>
      </c>
      <c r="BA437" s="90">
        <f>IF(AND($BB$437=1,$BC$437=1),1,0)</f>
        <v>0</v>
      </c>
      <c r="BB437" s="90">
        <f t="shared" si="42"/>
        <v>1</v>
      </c>
      <c r="BC437" s="90">
        <f t="shared" ref="BC437:BC443" si="58">IF(AND(AND(OR($S$400&gt;5,$AB$400&gt;5),$AX$400=1)),1,0)</f>
        <v>0</v>
      </c>
      <c r="BD437" s="90">
        <f t="shared" ref="BD437:BD443" si="59">IF(AND(AND(OR($AB$400&gt;5),$AX$400=1)),1,0)</f>
        <v>0</v>
      </c>
      <c r="BE437" s="90">
        <f t="shared" ref="BE437:BE443" si="60">IF(AND(AND(OR($S$400&gt;5),$AX$400=1)),1,0)</f>
        <v>0</v>
      </c>
    </row>
    <row r="438" spans="4:106" ht="25.25" customHeight="1" x14ac:dyDescent="0.2">
      <c r="D438" s="112" t="s">
        <v>1236</v>
      </c>
      <c r="E438" s="189" t="s">
        <v>1150</v>
      </c>
      <c r="F438" s="190"/>
      <c r="G438" s="190"/>
      <c r="H438" s="190"/>
      <c r="I438" s="190"/>
      <c r="J438" s="190"/>
      <c r="K438" s="190"/>
      <c r="L438" s="190"/>
      <c r="M438" s="190"/>
      <c r="N438" s="190"/>
      <c r="O438" s="190"/>
      <c r="P438" s="115"/>
      <c r="Q438" s="191" t="s">
        <v>12699</v>
      </c>
      <c r="R438" s="191"/>
      <c r="S438" s="192"/>
      <c r="T438" s="192"/>
      <c r="U438" s="192"/>
      <c r="V438" s="192"/>
      <c r="W438" s="192"/>
      <c r="X438" s="193"/>
      <c r="Y438" s="108"/>
      <c r="AW438" s="90" t="s">
        <v>38</v>
      </c>
      <c r="AX438" s="90">
        <f t="shared" si="41"/>
        <v>1</v>
      </c>
      <c r="AZ438" s="90" t="s">
        <v>1235</v>
      </c>
      <c r="BA438" s="90">
        <f>IF(AND($BB$438=1,$BC$438=1),1,0)</f>
        <v>0</v>
      </c>
      <c r="BB438" s="90">
        <f t="shared" si="42"/>
        <v>1</v>
      </c>
      <c r="BC438" s="90">
        <f t="shared" si="58"/>
        <v>0</v>
      </c>
      <c r="BD438" s="90">
        <f t="shared" si="59"/>
        <v>0</v>
      </c>
      <c r="BE438" s="90">
        <f t="shared" si="60"/>
        <v>0</v>
      </c>
      <c r="CB438" s="90">
        <f>IF($S$438&lt;&gt;"",1,0)</f>
        <v>0</v>
      </c>
      <c r="CD438" s="90">
        <f>IF($Y$438="Inaccurate – Incorrect",1,0)</f>
        <v>0</v>
      </c>
      <c r="DA438" s="90" t="s">
        <v>1131</v>
      </c>
      <c r="DB438" s="90" t="s">
        <v>1132</v>
      </c>
    </row>
    <row r="439" spans="4:106" ht="25.25" customHeight="1" x14ac:dyDescent="0.2">
      <c r="D439" s="112" t="s">
        <v>1238</v>
      </c>
      <c r="E439" s="189" t="s">
        <v>1154</v>
      </c>
      <c r="F439" s="190"/>
      <c r="G439" s="190"/>
      <c r="H439" s="190"/>
      <c r="I439" s="190"/>
      <c r="J439" s="190"/>
      <c r="K439" s="190"/>
      <c r="L439" s="190"/>
      <c r="M439" s="190"/>
      <c r="N439" s="190"/>
      <c r="O439" s="190"/>
      <c r="P439" s="115"/>
      <c r="Q439" s="191" t="s">
        <v>12699</v>
      </c>
      <c r="R439" s="191"/>
      <c r="S439" s="192"/>
      <c r="T439" s="192"/>
      <c r="U439" s="192"/>
      <c r="V439" s="192"/>
      <c r="W439" s="192"/>
      <c r="X439" s="193"/>
      <c r="Y439" s="108"/>
      <c r="AW439" s="90" t="s">
        <v>38</v>
      </c>
      <c r="AX439" s="90">
        <f t="shared" si="41"/>
        <v>1</v>
      </c>
      <c r="AZ439" s="90" t="s">
        <v>1237</v>
      </c>
      <c r="BA439" s="90">
        <f>IF(AND($BB$439=1,$BC$439=1),1,0)</f>
        <v>0</v>
      </c>
      <c r="BB439" s="90">
        <f t="shared" si="42"/>
        <v>1</v>
      </c>
      <c r="BC439" s="90">
        <f t="shared" si="58"/>
        <v>0</v>
      </c>
      <c r="BD439" s="90">
        <f t="shared" si="59"/>
        <v>0</v>
      </c>
      <c r="BE439" s="90">
        <f t="shared" si="60"/>
        <v>0</v>
      </c>
      <c r="CB439" s="90">
        <f>IF($S$439&lt;&gt;"",1,0)</f>
        <v>0</v>
      </c>
      <c r="CD439" s="90">
        <f>IF($Y$439="Inaccurate – Incorrect",1,0)</f>
        <v>0</v>
      </c>
      <c r="DA439" s="90" t="s">
        <v>1131</v>
      </c>
      <c r="DB439" s="90" t="s">
        <v>1132</v>
      </c>
    </row>
    <row r="440" spans="4:106" ht="25.25" customHeight="1" x14ac:dyDescent="0.2">
      <c r="D440" s="112" t="s">
        <v>1240</v>
      </c>
      <c r="E440" s="189" t="s">
        <v>1157</v>
      </c>
      <c r="F440" s="190"/>
      <c r="G440" s="190"/>
      <c r="H440" s="190"/>
      <c r="I440" s="190"/>
      <c r="J440" s="190"/>
      <c r="K440" s="190"/>
      <c r="L440" s="190"/>
      <c r="M440" s="190"/>
      <c r="N440" s="190"/>
      <c r="O440" s="190"/>
      <c r="P440" s="115"/>
      <c r="Q440" s="191" t="s">
        <v>12699</v>
      </c>
      <c r="R440" s="191"/>
      <c r="S440" s="192"/>
      <c r="T440" s="192"/>
      <c r="U440" s="192"/>
      <c r="V440" s="192"/>
      <c r="W440" s="192"/>
      <c r="X440" s="193"/>
      <c r="Y440" s="108"/>
      <c r="AW440" s="90" t="s">
        <v>38</v>
      </c>
      <c r="AX440" s="90">
        <f t="shared" si="41"/>
        <v>1</v>
      </c>
      <c r="AZ440" s="90" t="s">
        <v>1239</v>
      </c>
      <c r="BA440" s="90">
        <f>IF(AND($BB$440=1,$BC$440=1),1,0)</f>
        <v>0</v>
      </c>
      <c r="BB440" s="90">
        <f t="shared" si="42"/>
        <v>1</v>
      </c>
      <c r="BC440" s="90">
        <f t="shared" si="58"/>
        <v>0</v>
      </c>
      <c r="BD440" s="90">
        <f t="shared" si="59"/>
        <v>0</v>
      </c>
      <c r="BE440" s="90">
        <f t="shared" si="60"/>
        <v>0</v>
      </c>
      <c r="CB440" s="90">
        <f>IF($S$440&lt;&gt;"",1,0)</f>
        <v>0</v>
      </c>
      <c r="CD440" s="90">
        <f>IF($Y$440="Inaccurate – Incorrect",1,0)</f>
        <v>0</v>
      </c>
      <c r="DA440" s="90" t="s">
        <v>1131</v>
      </c>
      <c r="DB440" s="90" t="s">
        <v>1132</v>
      </c>
    </row>
    <row r="441" spans="4:106" ht="25.25" customHeight="1" x14ac:dyDescent="0.2">
      <c r="D441" s="112" t="s">
        <v>1242</v>
      </c>
      <c r="E441" s="189" t="s">
        <v>1160</v>
      </c>
      <c r="F441" s="190"/>
      <c r="G441" s="190"/>
      <c r="H441" s="190"/>
      <c r="I441" s="190"/>
      <c r="J441" s="190"/>
      <c r="K441" s="190"/>
      <c r="L441" s="190"/>
      <c r="M441" s="190"/>
      <c r="N441" s="190"/>
      <c r="O441" s="190"/>
      <c r="P441" s="115"/>
      <c r="Q441" s="191" t="s">
        <v>12699</v>
      </c>
      <c r="R441" s="191"/>
      <c r="S441" s="192"/>
      <c r="T441" s="192"/>
      <c r="U441" s="192"/>
      <c r="V441" s="192"/>
      <c r="W441" s="192"/>
      <c r="X441" s="193"/>
      <c r="Y441" s="108"/>
      <c r="AW441" s="90" t="s">
        <v>38</v>
      </c>
      <c r="AX441" s="90">
        <f t="shared" si="41"/>
        <v>1</v>
      </c>
      <c r="AZ441" s="90" t="s">
        <v>1241</v>
      </c>
      <c r="BA441" s="90">
        <f>IF(AND($BB$441=1,$BC$441=1),1,0)</f>
        <v>0</v>
      </c>
      <c r="BB441" s="90">
        <f t="shared" si="42"/>
        <v>1</v>
      </c>
      <c r="BC441" s="90">
        <f t="shared" si="58"/>
        <v>0</v>
      </c>
      <c r="BD441" s="90">
        <f t="shared" si="59"/>
        <v>0</v>
      </c>
      <c r="BE441" s="90">
        <f t="shared" si="60"/>
        <v>0</v>
      </c>
      <c r="CB441" s="90">
        <f>IF($S$441&lt;&gt;"",1,0)</f>
        <v>0</v>
      </c>
      <c r="CD441" s="90">
        <f>IF($Y$441="Inaccurate – Incorrect",1,0)</f>
        <v>0</v>
      </c>
      <c r="DA441" s="90" t="s">
        <v>1131</v>
      </c>
      <c r="DB441" s="90" t="s">
        <v>1132</v>
      </c>
    </row>
    <row r="442" spans="4:106" ht="25.25" customHeight="1" x14ac:dyDescent="0.2">
      <c r="D442" s="112" t="s">
        <v>1244</v>
      </c>
      <c r="E442" s="189" t="s">
        <v>1163</v>
      </c>
      <c r="F442" s="190"/>
      <c r="G442" s="190"/>
      <c r="H442" s="190"/>
      <c r="I442" s="190"/>
      <c r="J442" s="190"/>
      <c r="K442" s="190"/>
      <c r="L442" s="190"/>
      <c r="M442" s="190"/>
      <c r="N442" s="190"/>
      <c r="O442" s="190"/>
      <c r="P442" s="115"/>
      <c r="Q442" s="191" t="s">
        <v>12699</v>
      </c>
      <c r="R442" s="191"/>
      <c r="S442" s="192"/>
      <c r="T442" s="192"/>
      <c r="U442" s="192"/>
      <c r="V442" s="192"/>
      <c r="W442" s="192"/>
      <c r="X442" s="193"/>
      <c r="Y442" s="108"/>
      <c r="AW442" s="90" t="s">
        <v>38</v>
      </c>
      <c r="AX442" s="90">
        <f t="shared" si="41"/>
        <v>1</v>
      </c>
      <c r="AZ442" s="90" t="s">
        <v>1243</v>
      </c>
      <c r="BA442" s="90">
        <f>IF(AND($BB$442=1,$BC$442=1),1,0)</f>
        <v>0</v>
      </c>
      <c r="BB442" s="90">
        <f t="shared" si="42"/>
        <v>1</v>
      </c>
      <c r="BC442" s="90">
        <f t="shared" si="58"/>
        <v>0</v>
      </c>
      <c r="BD442" s="90">
        <f t="shared" si="59"/>
        <v>0</v>
      </c>
      <c r="BE442" s="90">
        <f t="shared" si="60"/>
        <v>0</v>
      </c>
      <c r="CB442" s="90">
        <f>IF($S$442&lt;&gt;"",1,0)</f>
        <v>0</v>
      </c>
      <c r="CD442" s="90">
        <f>IF($Y$442="Inaccurate – Incorrect",1,0)</f>
        <v>0</v>
      </c>
      <c r="DA442" s="90" t="s">
        <v>1131</v>
      </c>
      <c r="DB442" s="90" t="s">
        <v>1132</v>
      </c>
    </row>
    <row r="443" spans="4:106" ht="25.25" customHeight="1" x14ac:dyDescent="0.2">
      <c r="D443" s="112" t="s">
        <v>1246</v>
      </c>
      <c r="E443" s="189" t="s">
        <v>1166</v>
      </c>
      <c r="F443" s="190"/>
      <c r="G443" s="190"/>
      <c r="H443" s="190"/>
      <c r="I443" s="190"/>
      <c r="J443" s="190"/>
      <c r="K443" s="190"/>
      <c r="L443" s="190"/>
      <c r="M443" s="190"/>
      <c r="N443" s="190"/>
      <c r="O443" s="190"/>
      <c r="P443" s="115"/>
      <c r="Q443" s="191" t="s">
        <v>12699</v>
      </c>
      <c r="R443" s="191"/>
      <c r="S443" s="197"/>
      <c r="T443" s="197"/>
      <c r="U443" s="197"/>
      <c r="V443" s="197"/>
      <c r="W443" s="197"/>
      <c r="X443" s="198"/>
      <c r="Y443" s="108"/>
      <c r="AW443" s="90" t="s">
        <v>38</v>
      </c>
      <c r="AX443" s="90">
        <f t="shared" si="41"/>
        <v>1</v>
      </c>
      <c r="AZ443" s="90" t="s">
        <v>1245</v>
      </c>
      <c r="BA443" s="90">
        <f>IF(AND($BB$443=1,$BC$443=1),1,0)</f>
        <v>0</v>
      </c>
      <c r="BB443" s="90">
        <f t="shared" si="42"/>
        <v>1</v>
      </c>
      <c r="BC443" s="90">
        <f t="shared" si="58"/>
        <v>0</v>
      </c>
      <c r="BD443" s="90">
        <f t="shared" si="59"/>
        <v>0</v>
      </c>
      <c r="BE443" s="90">
        <f t="shared" si="60"/>
        <v>0</v>
      </c>
      <c r="CB443" s="90">
        <f>IF($S$443&lt;&gt;"",1,0)</f>
        <v>0</v>
      </c>
      <c r="CD443" s="90">
        <f>IF($Y$443="Inaccurate – Incorrect",1,0)</f>
        <v>0</v>
      </c>
      <c r="DA443" s="90" t="s">
        <v>1131</v>
      </c>
      <c r="DB443" s="90" t="s">
        <v>1132</v>
      </c>
    </row>
    <row r="444" spans="4:106" x14ac:dyDescent="0.2">
      <c r="D444" s="103"/>
      <c r="E444" s="114"/>
      <c r="F444" s="114"/>
      <c r="G444" s="114"/>
      <c r="H444" s="114"/>
      <c r="I444" s="114"/>
      <c r="J444" s="114"/>
      <c r="K444" s="114"/>
      <c r="L444" s="114"/>
      <c r="M444" s="114"/>
      <c r="N444" s="114"/>
      <c r="O444" s="114"/>
      <c r="P444" s="114"/>
      <c r="Q444" s="114"/>
      <c r="R444" s="114"/>
      <c r="S444" s="114"/>
      <c r="T444" s="114"/>
      <c r="U444" s="114"/>
      <c r="V444" s="114"/>
      <c r="W444" s="114"/>
      <c r="X444" s="114"/>
      <c r="Y444" s="105"/>
      <c r="AX444" s="90">
        <f t="shared" si="41"/>
        <v>0</v>
      </c>
      <c r="BA444" s="90">
        <f>IF(OR($S$22="Step 3",$S$22="Step 2",$S$22="Step 1"),1,0)</f>
        <v>1</v>
      </c>
    </row>
    <row r="445" spans="4:106" ht="21" x14ac:dyDescent="0.25">
      <c r="D445" s="103"/>
      <c r="E445" s="106" t="s">
        <v>1249</v>
      </c>
      <c r="F445" s="104"/>
      <c r="G445" s="104"/>
      <c r="H445" s="104"/>
      <c r="I445" s="104"/>
      <c r="J445" s="104"/>
      <c r="K445" s="104"/>
      <c r="L445" s="104"/>
      <c r="M445" s="104"/>
      <c r="N445" s="104"/>
      <c r="O445" s="104"/>
      <c r="P445" s="104"/>
      <c r="Q445" s="104"/>
      <c r="R445" s="104"/>
      <c r="S445" s="104"/>
      <c r="T445" s="104"/>
      <c r="U445" s="104"/>
      <c r="V445" s="104"/>
      <c r="W445" s="104"/>
      <c r="X445" s="104"/>
      <c r="Y445" s="105"/>
      <c r="AX445" s="90">
        <f t="shared" si="41"/>
        <v>0</v>
      </c>
      <c r="BA445" s="90">
        <f>IF(OR($S$22="Step 3",$S$22="Step 2",$S$22="Step 1"),1,0)</f>
        <v>1</v>
      </c>
    </row>
    <row r="446" spans="4:106" ht="21" x14ac:dyDescent="0.25">
      <c r="D446" s="103"/>
      <c r="E446" s="109"/>
      <c r="F446" s="110"/>
      <c r="G446" s="110"/>
      <c r="H446" s="110"/>
      <c r="I446" s="110"/>
      <c r="J446" s="110"/>
      <c r="K446" s="110"/>
      <c r="L446" s="110"/>
      <c r="M446" s="110"/>
      <c r="N446" s="110"/>
      <c r="O446" s="110"/>
      <c r="P446" s="110"/>
      <c r="Q446" s="110"/>
      <c r="R446" s="110"/>
      <c r="S446" s="110"/>
      <c r="T446" s="110"/>
      <c r="U446" s="110"/>
      <c r="V446" s="110"/>
      <c r="W446" s="110"/>
      <c r="X446" s="110"/>
      <c r="Y446" s="105"/>
      <c r="AX446" s="90">
        <f t="shared" si="41"/>
        <v>0</v>
      </c>
      <c r="BA446" s="90">
        <f>IF(OR($S$22="Step 3",$S$22="Step 2",$S$22="Step 1"),1,0)</f>
        <v>1</v>
      </c>
    </row>
    <row r="447" spans="4:106" ht="25.25" customHeight="1" x14ac:dyDescent="0.2">
      <c r="D447" s="112" t="s">
        <v>1248</v>
      </c>
      <c r="E447" s="194" t="s">
        <v>1250</v>
      </c>
      <c r="F447" s="195"/>
      <c r="G447" s="195"/>
      <c r="H447" s="195"/>
      <c r="I447" s="195"/>
      <c r="J447" s="195"/>
      <c r="K447" s="195"/>
      <c r="L447" s="195"/>
      <c r="M447" s="195"/>
      <c r="N447" s="195"/>
      <c r="O447" s="195"/>
      <c r="P447" s="113" t="s">
        <v>12697</v>
      </c>
      <c r="Q447" s="196" t="s">
        <v>12699</v>
      </c>
      <c r="R447" s="196"/>
      <c r="S447" s="192"/>
      <c r="T447" s="192"/>
      <c r="U447" s="192"/>
      <c r="V447" s="192"/>
      <c r="W447" s="192"/>
      <c r="X447" s="193"/>
      <c r="Y447" s="108"/>
      <c r="AW447" s="90" t="s">
        <v>38</v>
      </c>
      <c r="AX447" s="90">
        <f t="shared" si="41"/>
        <v>1</v>
      </c>
      <c r="AZ447" s="90" t="s">
        <v>1247</v>
      </c>
      <c r="BA447" s="90">
        <f>IF(AND($BC$447=1,$BB$447=1),1,0)</f>
        <v>1</v>
      </c>
      <c r="BB447" s="90">
        <f>IF(OR($S$22="Step 3",$S$22="Step 2",$S$22="Step 1"),1,0)</f>
        <v>1</v>
      </c>
      <c r="BC447" s="90">
        <v>1</v>
      </c>
      <c r="BD447" s="90">
        <v>1</v>
      </c>
      <c r="BE447" s="90">
        <v>1</v>
      </c>
      <c r="DA447" s="90" t="s">
        <v>1249</v>
      </c>
    </row>
    <row r="448" spans="4:106" x14ac:dyDescent="0.2">
      <c r="D448" s="121"/>
      <c r="E448" s="122"/>
      <c r="F448" s="122"/>
      <c r="G448" s="122"/>
      <c r="H448" s="122"/>
      <c r="I448" s="122"/>
      <c r="J448" s="122"/>
      <c r="K448" s="122"/>
      <c r="L448" s="122"/>
      <c r="M448" s="122"/>
      <c r="N448" s="122"/>
      <c r="O448" s="122"/>
      <c r="P448" s="122"/>
      <c r="Q448" s="122"/>
      <c r="R448" s="122"/>
      <c r="S448" s="122"/>
      <c r="T448" s="122"/>
      <c r="U448" s="122"/>
      <c r="V448" s="122"/>
      <c r="W448" s="122"/>
      <c r="X448" s="122"/>
      <c r="Y448" s="123"/>
      <c r="AX448" s="90">
        <f t="shared" si="41"/>
        <v>0</v>
      </c>
    </row>
    <row r="449" spans="4:106" x14ac:dyDescent="0.2">
      <c r="D449" s="91"/>
      <c r="E449" s="91"/>
      <c r="F449" s="91"/>
      <c r="G449" s="91"/>
      <c r="H449" s="91"/>
      <c r="I449" s="91"/>
      <c r="J449" s="91"/>
      <c r="K449" s="91"/>
      <c r="L449" s="91"/>
      <c r="M449" s="91"/>
      <c r="N449" s="91"/>
      <c r="O449" s="91"/>
      <c r="P449" s="91"/>
      <c r="Q449" s="91"/>
      <c r="R449" s="91"/>
      <c r="S449" s="91"/>
      <c r="T449" s="91"/>
      <c r="U449" s="91"/>
      <c r="V449" s="91"/>
      <c r="W449" s="91"/>
      <c r="X449" s="91"/>
      <c r="Y449" s="91"/>
      <c r="AX449" s="90">
        <f t="shared" si="41"/>
        <v>0</v>
      </c>
      <c r="BA449" s="90">
        <f>IF(OR($S$22="Step 3",$S$22="Step 2",$S$22="Step 1"),1,0)</f>
        <v>1</v>
      </c>
    </row>
    <row r="450" spans="4:106" ht="21" x14ac:dyDescent="0.25">
      <c r="D450" s="101" t="s">
        <v>1253</v>
      </c>
      <c r="E450" s="100"/>
      <c r="F450" s="100"/>
      <c r="G450" s="100"/>
      <c r="H450" s="100"/>
      <c r="I450" s="100"/>
      <c r="J450" s="100"/>
      <c r="K450" s="100"/>
      <c r="L450" s="100"/>
      <c r="M450" s="100"/>
      <c r="N450" s="100"/>
      <c r="O450" s="100"/>
      <c r="P450" s="100"/>
      <c r="Q450" s="100"/>
      <c r="R450" s="100"/>
      <c r="S450" s="100"/>
      <c r="T450" s="100"/>
      <c r="U450" s="100"/>
      <c r="V450" s="100"/>
      <c r="W450" s="100"/>
      <c r="X450" s="100"/>
      <c r="Y450" s="102"/>
      <c r="AX450" s="90">
        <f t="shared" si="41"/>
        <v>0</v>
      </c>
      <c r="BA450" s="90">
        <f>IF(OR($S$22="Step 3",$S$22="Step 2",$S$22="Step 1"),1,0)</f>
        <v>1</v>
      </c>
    </row>
    <row r="451" spans="4:106" x14ac:dyDescent="0.2">
      <c r="D451" s="103"/>
      <c r="E451" s="104"/>
      <c r="F451" s="104"/>
      <c r="G451" s="104"/>
      <c r="H451" s="104"/>
      <c r="I451" s="104"/>
      <c r="J451" s="104"/>
      <c r="K451" s="104"/>
      <c r="L451" s="104"/>
      <c r="M451" s="104"/>
      <c r="N451" s="104"/>
      <c r="O451" s="104"/>
      <c r="P451" s="104"/>
      <c r="Q451" s="104"/>
      <c r="R451" s="104"/>
      <c r="S451" s="104"/>
      <c r="T451" s="104"/>
      <c r="U451" s="104"/>
      <c r="V451" s="104"/>
      <c r="W451" s="104"/>
      <c r="X451" s="104"/>
      <c r="Y451" s="105"/>
      <c r="AX451" s="90">
        <f t="shared" si="41"/>
        <v>0</v>
      </c>
      <c r="BA451" s="90">
        <f>IF(OR($S$22="Step 3",$S$22="Step 2",$S$22="Step 1"),1,0)</f>
        <v>1</v>
      </c>
    </row>
    <row r="452" spans="4:106" ht="21" x14ac:dyDescent="0.25">
      <c r="D452" s="103"/>
      <c r="E452" s="106" t="s">
        <v>39</v>
      </c>
      <c r="F452" s="104"/>
      <c r="G452" s="104"/>
      <c r="H452" s="104"/>
      <c r="I452" s="104"/>
      <c r="J452" s="104"/>
      <c r="K452" s="104"/>
      <c r="L452" s="104"/>
      <c r="M452" s="104"/>
      <c r="N452" s="104"/>
      <c r="O452" s="104"/>
      <c r="P452" s="104"/>
      <c r="Q452" s="104"/>
      <c r="R452" s="104"/>
      <c r="S452" s="104"/>
      <c r="T452" s="104"/>
      <c r="U452" s="104"/>
      <c r="V452" s="104"/>
      <c r="W452" s="104"/>
      <c r="X452" s="104"/>
      <c r="Y452" s="105"/>
      <c r="AX452" s="90">
        <f t="shared" si="41"/>
        <v>0</v>
      </c>
      <c r="BA452" s="90">
        <v>1</v>
      </c>
    </row>
    <row r="453" spans="4:106" ht="183.5" customHeight="1" x14ac:dyDescent="0.2">
      <c r="D453" s="108"/>
      <c r="E453" s="205" t="s">
        <v>1254</v>
      </c>
      <c r="F453" s="206"/>
      <c r="G453" s="206"/>
      <c r="H453" s="206"/>
      <c r="I453" s="206"/>
      <c r="J453" s="206"/>
      <c r="K453" s="206"/>
      <c r="L453" s="206"/>
      <c r="M453" s="206"/>
      <c r="N453" s="206"/>
      <c r="O453" s="206"/>
      <c r="P453" s="206"/>
      <c r="Q453" s="206"/>
      <c r="R453" s="206"/>
      <c r="S453" s="206"/>
      <c r="T453" s="206"/>
      <c r="U453" s="206"/>
      <c r="V453" s="206"/>
      <c r="W453" s="206"/>
      <c r="X453" s="207"/>
      <c r="Y453" s="108"/>
      <c r="AX453" s="90">
        <f t="shared" si="41"/>
        <v>0</v>
      </c>
      <c r="AZ453" s="90" t="s">
        <v>1252</v>
      </c>
      <c r="BA453" s="90">
        <v>1</v>
      </c>
    </row>
    <row r="454" spans="4:106" x14ac:dyDescent="0.2">
      <c r="D454" s="103"/>
      <c r="E454" s="100"/>
      <c r="F454" s="100"/>
      <c r="G454" s="100"/>
      <c r="H454" s="100"/>
      <c r="I454" s="100"/>
      <c r="J454" s="100"/>
      <c r="K454" s="100"/>
      <c r="L454" s="100"/>
      <c r="M454" s="100"/>
      <c r="N454" s="100"/>
      <c r="O454" s="100"/>
      <c r="P454" s="100"/>
      <c r="Q454" s="100"/>
      <c r="R454" s="100"/>
      <c r="S454" s="100"/>
      <c r="T454" s="100"/>
      <c r="U454" s="100"/>
      <c r="V454" s="100"/>
      <c r="W454" s="100"/>
      <c r="X454" s="100"/>
      <c r="Y454" s="105"/>
      <c r="AX454" s="90">
        <f t="shared" si="41"/>
        <v>0</v>
      </c>
      <c r="BA454" s="90">
        <f>IF(OR($S$22="Step 3",$S$22="Step 2",$S$22="Step 1"),1,0)</f>
        <v>1</v>
      </c>
    </row>
    <row r="455" spans="4:106" ht="21" x14ac:dyDescent="0.25">
      <c r="D455" s="103"/>
      <c r="E455" s="106" t="s">
        <v>1256</v>
      </c>
      <c r="F455" s="104"/>
      <c r="G455" s="104"/>
      <c r="H455" s="104"/>
      <c r="I455" s="104"/>
      <c r="J455" s="104"/>
      <c r="K455" s="104"/>
      <c r="L455" s="104"/>
      <c r="M455" s="104"/>
      <c r="N455" s="104"/>
      <c r="O455" s="104"/>
      <c r="P455" s="104"/>
      <c r="Q455" s="104"/>
      <c r="R455" s="104"/>
      <c r="S455" s="104"/>
      <c r="T455" s="104"/>
      <c r="U455" s="104"/>
      <c r="V455" s="104"/>
      <c r="W455" s="104"/>
      <c r="X455" s="104"/>
      <c r="Y455" s="105"/>
      <c r="AX455" s="90">
        <f t="shared" si="41"/>
        <v>0</v>
      </c>
      <c r="BA455" s="90">
        <f>IF(OR($S$22="Step 3",$S$22="Step 2",$S$22="Step 1"),1,0)</f>
        <v>1</v>
      </c>
    </row>
    <row r="456" spans="4:106" ht="21" x14ac:dyDescent="0.25">
      <c r="D456" s="103"/>
      <c r="E456" s="109" t="s">
        <v>12703</v>
      </c>
      <c r="F456" s="110"/>
      <c r="G456" s="110"/>
      <c r="H456" s="110"/>
      <c r="I456" s="110"/>
      <c r="J456" s="110"/>
      <c r="K456" s="110"/>
      <c r="L456" s="110"/>
      <c r="M456" s="110"/>
      <c r="N456" s="110"/>
      <c r="O456" s="110"/>
      <c r="P456" s="110"/>
      <c r="Q456" s="110"/>
      <c r="R456" s="110"/>
      <c r="S456" s="110"/>
      <c r="T456" s="110"/>
      <c r="U456" s="110"/>
      <c r="V456" s="110"/>
      <c r="W456" s="110"/>
      <c r="X456" s="110"/>
      <c r="Y456" s="105"/>
      <c r="AX456" s="90">
        <f t="shared" si="41"/>
        <v>0</v>
      </c>
      <c r="BA456" s="90">
        <f>IF(OR($S$22="Step 3",$S$22="Step 2",$S$22="Step 1"),1,0)</f>
        <v>1</v>
      </c>
    </row>
    <row r="457" spans="4:106" ht="212.25" customHeight="1" x14ac:dyDescent="0.2">
      <c r="D457" s="108"/>
      <c r="E457" s="205" t="s">
        <v>9659</v>
      </c>
      <c r="F457" s="206"/>
      <c r="G457" s="206"/>
      <c r="H457" s="206"/>
      <c r="I457" s="206"/>
      <c r="J457" s="206"/>
      <c r="K457" s="206"/>
      <c r="L457" s="206"/>
      <c r="M457" s="206"/>
      <c r="N457" s="206"/>
      <c r="O457" s="206"/>
      <c r="P457" s="206"/>
      <c r="Q457" s="206"/>
      <c r="R457" s="206"/>
      <c r="S457" s="206"/>
      <c r="T457" s="206"/>
      <c r="U457" s="206"/>
      <c r="V457" s="206"/>
      <c r="W457" s="206"/>
      <c r="X457" s="207"/>
      <c r="Y457" s="108"/>
      <c r="AX457" s="90">
        <f t="shared" si="41"/>
        <v>0</v>
      </c>
      <c r="AZ457" s="90" t="s">
        <v>1255</v>
      </c>
      <c r="BA457" s="90">
        <f>IF(AND($BC$457=1,$BB$457=1),1,0)</f>
        <v>1</v>
      </c>
      <c r="BB457" s="90">
        <f>IF(OR($S$22="Step 3",$S$22="Step 2",$S$22="Step 1"),1,0)</f>
        <v>1</v>
      </c>
      <c r="BC457" s="90">
        <v>1</v>
      </c>
      <c r="BD457" s="90">
        <v>1</v>
      </c>
      <c r="BE457" s="90">
        <v>1</v>
      </c>
    </row>
    <row r="458" spans="4:106" x14ac:dyDescent="0.2">
      <c r="D458" s="103"/>
      <c r="E458" s="107"/>
      <c r="F458" s="107"/>
      <c r="G458" s="107"/>
      <c r="H458" s="107"/>
      <c r="I458" s="107"/>
      <c r="J458" s="107"/>
      <c r="K458" s="107"/>
      <c r="L458" s="107"/>
      <c r="M458" s="107"/>
      <c r="N458" s="107"/>
      <c r="O458" s="107"/>
      <c r="P458" s="107"/>
      <c r="Q458" s="107"/>
      <c r="R458" s="107"/>
      <c r="S458" s="107"/>
      <c r="T458" s="107"/>
      <c r="U458" s="107"/>
      <c r="V458" s="107"/>
      <c r="W458" s="107"/>
      <c r="X458" s="107"/>
      <c r="Y458" s="105"/>
      <c r="AX458" s="90">
        <f t="shared" si="41"/>
        <v>0</v>
      </c>
      <c r="BA458" s="90">
        <f>IF(OR($S$22="Step 3",$S$22="Step 2",$S$22="Step 1"),1,0)</f>
        <v>1</v>
      </c>
    </row>
    <row r="459" spans="4:106" ht="21" x14ac:dyDescent="0.25">
      <c r="D459" s="103"/>
      <c r="E459" s="109" t="s">
        <v>1261</v>
      </c>
      <c r="F459" s="110"/>
      <c r="G459" s="110"/>
      <c r="H459" s="110"/>
      <c r="I459" s="110"/>
      <c r="J459" s="110"/>
      <c r="K459" s="110"/>
      <c r="L459" s="110"/>
      <c r="M459" s="110"/>
      <c r="N459" s="110"/>
      <c r="O459" s="110"/>
      <c r="P459" s="110"/>
      <c r="Q459" s="110"/>
      <c r="R459" s="110"/>
      <c r="S459" s="110"/>
      <c r="T459" s="110"/>
      <c r="U459" s="110"/>
      <c r="V459" s="110"/>
      <c r="W459" s="110"/>
      <c r="X459" s="110"/>
      <c r="Y459" s="105"/>
      <c r="AX459" s="90">
        <f t="shared" si="41"/>
        <v>0</v>
      </c>
      <c r="BA459" s="90">
        <f>IF(OR($S$22="Step 3",$S$22="Step 2",$S$22="Step 1"),1,0)</f>
        <v>1</v>
      </c>
    </row>
    <row r="460" spans="4:106" ht="25.25" customHeight="1" x14ac:dyDescent="0.2">
      <c r="D460" s="112" t="s">
        <v>1260</v>
      </c>
      <c r="E460" s="194" t="s">
        <v>1262</v>
      </c>
      <c r="F460" s="195"/>
      <c r="G460" s="195"/>
      <c r="H460" s="195"/>
      <c r="I460" s="195"/>
      <c r="J460" s="195"/>
      <c r="K460" s="195"/>
      <c r="L460" s="195"/>
      <c r="M460" s="195"/>
      <c r="N460" s="195"/>
      <c r="O460" s="195"/>
      <c r="P460" s="113" t="s">
        <v>12697</v>
      </c>
      <c r="Q460" s="196" t="s">
        <v>12698</v>
      </c>
      <c r="R460" s="196"/>
      <c r="S460" s="192"/>
      <c r="T460" s="192"/>
      <c r="U460" s="192"/>
      <c r="V460" s="192"/>
      <c r="W460" s="192"/>
      <c r="X460" s="193"/>
      <c r="Y460" s="108"/>
      <c r="AW460" s="90" t="s">
        <v>1253</v>
      </c>
      <c r="AX460" s="90">
        <f t="shared" si="41"/>
        <v>1</v>
      </c>
      <c r="AY460" s="90" t="s">
        <v>236</v>
      </c>
      <c r="AZ460" s="90" t="s">
        <v>1259</v>
      </c>
      <c r="BA460" s="90">
        <f>IF(AND($BC$460=1,$BB$460=1),1,0)</f>
        <v>1</v>
      </c>
      <c r="BB460" s="90">
        <f>IF(OR($S$22="Step 3",$S$22="Step 2",$S$22="Step 1"),1,0)</f>
        <v>1</v>
      </c>
      <c r="BC460" s="90">
        <v>1</v>
      </c>
      <c r="BD460" s="90">
        <v>1</v>
      </c>
      <c r="BE460" s="90">
        <v>1</v>
      </c>
      <c r="BL460" s="90">
        <v>461</v>
      </c>
      <c r="CB460" s="90">
        <f>IF($S$460&lt;&gt;"",1,0)</f>
        <v>0</v>
      </c>
      <c r="CD460" s="90">
        <f>IF($Y$460="Inaccurate – Incorrect",1,0)</f>
        <v>0</v>
      </c>
      <c r="DA460" s="90" t="s">
        <v>1256</v>
      </c>
      <c r="DB460" s="90" t="s">
        <v>1261</v>
      </c>
    </row>
    <row r="461" spans="4:106" ht="50.5" customHeight="1" x14ac:dyDescent="0.2">
      <c r="D461" s="112" t="s">
        <v>1268</v>
      </c>
      <c r="E461" s="189" t="s">
        <v>1269</v>
      </c>
      <c r="F461" s="190"/>
      <c r="G461" s="190"/>
      <c r="H461" s="190"/>
      <c r="I461" s="190"/>
      <c r="J461" s="190"/>
      <c r="K461" s="190"/>
      <c r="L461" s="190"/>
      <c r="M461" s="190"/>
      <c r="N461" s="190"/>
      <c r="O461" s="190"/>
      <c r="P461" s="115"/>
      <c r="Q461" s="191" t="s">
        <v>12699</v>
      </c>
      <c r="R461" s="191"/>
      <c r="S461" s="197"/>
      <c r="T461" s="197"/>
      <c r="U461" s="197"/>
      <c r="V461" s="197"/>
      <c r="W461" s="197"/>
      <c r="X461" s="198"/>
      <c r="Y461" s="108"/>
      <c r="AW461" s="90" t="s">
        <v>1253</v>
      </c>
      <c r="AX461" s="90">
        <f t="shared" si="41"/>
        <v>1</v>
      </c>
      <c r="AZ461" s="90" t="s">
        <v>1267</v>
      </c>
      <c r="BA461" s="90">
        <f>IF(AND($BB$461=1,$BC$461=1),1,0)</f>
        <v>0</v>
      </c>
      <c r="BB461" s="90">
        <f>IF(OR($S$22="Step 3",$S$22="Step 2",$S$22="Step 1"),1,0)</f>
        <v>1</v>
      </c>
      <c r="BC461" s="90">
        <f>IF(AND(AND(OR($S$460="Yes",$AB$460="Yes"),$AX$460=1)),1,0)</f>
        <v>0</v>
      </c>
      <c r="BD461" s="90">
        <f>IF(AND(AND(OR($AB$460="Yes"),$AX$460=1)),1,0)</f>
        <v>0</v>
      </c>
      <c r="BE461" s="90">
        <f>IF(AND(AND(OR($S$460="Yes"),$AX$460=1)),1,0)</f>
        <v>0</v>
      </c>
      <c r="CB461" s="90">
        <f>IF($S$461&lt;&gt;"",1,0)</f>
        <v>0</v>
      </c>
      <c r="CD461" s="90">
        <f>IF($Y$461="Inaccurate – Incorrect",1,0)</f>
        <v>0</v>
      </c>
      <c r="DA461" s="90" t="s">
        <v>1256</v>
      </c>
      <c r="DB461" s="90" t="s">
        <v>1261</v>
      </c>
    </row>
    <row r="462" spans="4:106" x14ac:dyDescent="0.2">
      <c r="D462" s="103"/>
      <c r="E462" s="117"/>
      <c r="F462" s="117"/>
      <c r="G462" s="117"/>
      <c r="H462" s="117"/>
      <c r="I462" s="117"/>
      <c r="J462" s="117"/>
      <c r="K462" s="117"/>
      <c r="L462" s="117"/>
      <c r="M462" s="117"/>
      <c r="N462" s="117"/>
      <c r="O462" s="117"/>
      <c r="P462" s="117"/>
      <c r="Q462" s="117"/>
      <c r="R462" s="117"/>
      <c r="S462" s="117"/>
      <c r="T462" s="117"/>
      <c r="U462" s="117"/>
      <c r="V462" s="117"/>
      <c r="W462" s="117"/>
      <c r="X462" s="117"/>
      <c r="Y462" s="105"/>
      <c r="AX462" s="90">
        <f t="shared" si="41"/>
        <v>0</v>
      </c>
      <c r="BA462" s="90">
        <f>IF(OR($S$22="Step 3",$S$22="Step 2",$S$22="Step 1"),1,0)</f>
        <v>1</v>
      </c>
    </row>
    <row r="463" spans="4:106" ht="21" x14ac:dyDescent="0.25">
      <c r="D463" s="103"/>
      <c r="E463" s="109" t="s">
        <v>1274</v>
      </c>
      <c r="F463" s="110"/>
      <c r="G463" s="110"/>
      <c r="H463" s="110"/>
      <c r="I463" s="110"/>
      <c r="J463" s="110"/>
      <c r="K463" s="110"/>
      <c r="L463" s="110"/>
      <c r="M463" s="110"/>
      <c r="N463" s="110"/>
      <c r="O463" s="110"/>
      <c r="P463" s="110"/>
      <c r="Q463" s="110"/>
      <c r="R463" s="110"/>
      <c r="S463" s="110"/>
      <c r="T463" s="110"/>
      <c r="U463" s="110"/>
      <c r="V463" s="110"/>
      <c r="W463" s="110"/>
      <c r="X463" s="110"/>
      <c r="Y463" s="105"/>
      <c r="AX463" s="90">
        <f t="shared" ref="AX463:AX526" si="61">IF(SUBTOTAL(103,Q463)=1,1,0)</f>
        <v>0</v>
      </c>
      <c r="BA463" s="90">
        <f>IF(OR($S$22="Step 3",$S$22="Step 2",$S$22="Step 1"),1,0)</f>
        <v>1</v>
      </c>
    </row>
    <row r="464" spans="4:106" ht="25.25" customHeight="1" x14ac:dyDescent="0.2">
      <c r="D464" s="112" t="s">
        <v>1273</v>
      </c>
      <c r="E464" s="194" t="s">
        <v>1275</v>
      </c>
      <c r="F464" s="195"/>
      <c r="G464" s="195"/>
      <c r="H464" s="195"/>
      <c r="I464" s="195"/>
      <c r="J464" s="195"/>
      <c r="K464" s="195"/>
      <c r="L464" s="195"/>
      <c r="M464" s="195"/>
      <c r="N464" s="195"/>
      <c r="O464" s="195"/>
      <c r="P464" s="113" t="s">
        <v>12697</v>
      </c>
      <c r="Q464" s="196" t="s">
        <v>12698</v>
      </c>
      <c r="R464" s="196"/>
      <c r="S464" s="192"/>
      <c r="T464" s="192"/>
      <c r="U464" s="192"/>
      <c r="V464" s="192"/>
      <c r="W464" s="192"/>
      <c r="X464" s="193"/>
      <c r="Y464" s="108"/>
      <c r="AW464" s="90" t="s">
        <v>1253</v>
      </c>
      <c r="AX464" s="90">
        <f t="shared" si="61"/>
        <v>1</v>
      </c>
      <c r="AY464" s="90" t="s">
        <v>1277</v>
      </c>
      <c r="AZ464" s="90" t="s">
        <v>1272</v>
      </c>
      <c r="BA464" s="90">
        <f>IF(AND($BC$464=1,$BB$464=1),1,0)</f>
        <v>0</v>
      </c>
      <c r="BB464" s="90">
        <f>IF(OR($S$22="Step 3",$S$22="Step 2"),1,0)</f>
        <v>0</v>
      </c>
      <c r="BC464" s="90">
        <v>1</v>
      </c>
      <c r="BD464" s="90">
        <v>1</v>
      </c>
      <c r="BE464" s="90">
        <v>1</v>
      </c>
      <c r="BL464" s="90">
        <v>465</v>
      </c>
      <c r="CB464" s="90">
        <f>IF($S$464&lt;&gt;"",1,0)</f>
        <v>0</v>
      </c>
      <c r="CD464" s="90">
        <f>IF($Y$464="Inaccurate – Incorrect",1,0)</f>
        <v>0</v>
      </c>
      <c r="DA464" s="90" t="s">
        <v>1256</v>
      </c>
      <c r="DB464" s="90" t="s">
        <v>1274</v>
      </c>
    </row>
    <row r="465" spans="4:106" ht="25.25" customHeight="1" x14ac:dyDescent="0.2">
      <c r="D465" s="112" t="s">
        <v>1279</v>
      </c>
      <c r="E465" s="189" t="s">
        <v>643</v>
      </c>
      <c r="F465" s="190"/>
      <c r="G465" s="190"/>
      <c r="H465" s="190"/>
      <c r="I465" s="190"/>
      <c r="J465" s="190"/>
      <c r="K465" s="190"/>
      <c r="L465" s="190"/>
      <c r="M465" s="190"/>
      <c r="N465" s="190"/>
      <c r="O465" s="190"/>
      <c r="P465" s="115"/>
      <c r="Q465" s="191" t="s">
        <v>12701</v>
      </c>
      <c r="R465" s="191"/>
      <c r="S465" s="192"/>
      <c r="T465" s="192"/>
      <c r="U465" s="192"/>
      <c r="V465" s="192"/>
      <c r="W465" s="192"/>
      <c r="X465" s="193"/>
      <c r="Y465" s="108"/>
      <c r="AW465" s="90" t="s">
        <v>1253</v>
      </c>
      <c r="AX465" s="90">
        <f t="shared" si="61"/>
        <v>1</v>
      </c>
      <c r="AZ465" s="90" t="s">
        <v>1278</v>
      </c>
      <c r="BA465" s="90">
        <f>IF(AND($BB$465=1,$BC$465=1),1,0)</f>
        <v>0</v>
      </c>
      <c r="BB465" s="90">
        <f>IF(OR($S$22="Step 3",$S$22="Step 2"),1,0)</f>
        <v>0</v>
      </c>
      <c r="BC465" s="90">
        <f>IF(AND(AND(OR($S$464="Other",$AB$464="Other"),$AX$464=1)),1,0)</f>
        <v>0</v>
      </c>
      <c r="BD465" s="90">
        <f>IF(AND(AND(OR($AB$464="Other"),$AX$464=1)),1,0)</f>
        <v>0</v>
      </c>
      <c r="BE465" s="90">
        <f>IF(AND(AND(OR($S$464="Other"),$AX$464=1)),1,0)</f>
        <v>0</v>
      </c>
      <c r="CB465" s="90">
        <f>IF($S$465&lt;&gt;"",1,0)</f>
        <v>0</v>
      </c>
      <c r="CD465" s="90">
        <f>IF($Y$465="Inaccurate – Incorrect",1,0)</f>
        <v>0</v>
      </c>
      <c r="DA465" s="90" t="s">
        <v>1256</v>
      </c>
      <c r="DB465" s="90" t="s">
        <v>1274</v>
      </c>
    </row>
    <row r="466" spans="4:106" ht="25.25" customHeight="1" x14ac:dyDescent="0.2">
      <c r="D466" s="112" t="s">
        <v>1283</v>
      </c>
      <c r="E466" s="189" t="s">
        <v>1284</v>
      </c>
      <c r="F466" s="190"/>
      <c r="G466" s="190"/>
      <c r="H466" s="190"/>
      <c r="I466" s="190"/>
      <c r="J466" s="190"/>
      <c r="K466" s="190"/>
      <c r="L466" s="190"/>
      <c r="M466" s="190"/>
      <c r="N466" s="190"/>
      <c r="O466" s="190"/>
      <c r="P466" s="116" t="s">
        <v>12697</v>
      </c>
      <c r="Q466" s="191" t="s">
        <v>12698</v>
      </c>
      <c r="R466" s="191"/>
      <c r="S466" s="192"/>
      <c r="T466" s="192"/>
      <c r="U466" s="192"/>
      <c r="V466" s="192"/>
      <c r="W466" s="192"/>
      <c r="X466" s="193"/>
      <c r="Y466" s="108"/>
      <c r="AW466" s="90" t="s">
        <v>1253</v>
      </c>
      <c r="AX466" s="90">
        <f t="shared" si="61"/>
        <v>1</v>
      </c>
      <c r="AY466" s="90" t="s">
        <v>236</v>
      </c>
      <c r="AZ466" s="90" t="s">
        <v>1282</v>
      </c>
      <c r="BA466" s="90">
        <f>IF(AND($BC$466=1,$BB$466=1),1,0)</f>
        <v>1</v>
      </c>
      <c r="BB466" s="90">
        <f>IF(OR($S$22="Step 3",$S$22="Step 2",$S$22="Step 1"),1,0)</f>
        <v>1</v>
      </c>
      <c r="BC466" s="90">
        <v>1</v>
      </c>
      <c r="BD466" s="90">
        <v>1</v>
      </c>
      <c r="BE466" s="90">
        <v>1</v>
      </c>
      <c r="BL466" s="90" t="s">
        <v>12733</v>
      </c>
      <c r="CB466" s="90">
        <f>IF($S$466&lt;&gt;"",1,0)</f>
        <v>0</v>
      </c>
      <c r="CD466" s="90">
        <f>IF($Y$466="Inaccurate – Incorrect",1,0)</f>
        <v>0</v>
      </c>
      <c r="DA466" s="90" t="s">
        <v>1256</v>
      </c>
      <c r="DB466" s="90" t="s">
        <v>1274</v>
      </c>
    </row>
    <row r="467" spans="4:106" ht="25.25" customHeight="1" x14ac:dyDescent="0.2">
      <c r="D467" s="112" t="s">
        <v>1287</v>
      </c>
      <c r="E467" s="189" t="s">
        <v>1288</v>
      </c>
      <c r="F467" s="190"/>
      <c r="G467" s="190"/>
      <c r="H467" s="190"/>
      <c r="I467" s="190"/>
      <c r="J467" s="190"/>
      <c r="K467" s="190"/>
      <c r="L467" s="190"/>
      <c r="M467" s="190"/>
      <c r="N467" s="190"/>
      <c r="O467" s="190"/>
      <c r="P467" s="115"/>
      <c r="Q467" s="191" t="s">
        <v>12701</v>
      </c>
      <c r="R467" s="191"/>
      <c r="S467" s="192"/>
      <c r="T467" s="192"/>
      <c r="U467" s="192"/>
      <c r="V467" s="192"/>
      <c r="W467" s="192"/>
      <c r="X467" s="193"/>
      <c r="Y467" s="108"/>
      <c r="AW467" s="90" t="s">
        <v>1253</v>
      </c>
      <c r="AX467" s="90">
        <f t="shared" si="61"/>
        <v>1</v>
      </c>
      <c r="AZ467" s="90" t="s">
        <v>1286</v>
      </c>
      <c r="BA467" s="90">
        <f>IF(AND($BB$467=1,$BC$467=1),1,0)</f>
        <v>0</v>
      </c>
      <c r="BB467" s="90">
        <f>IF(OR($S$22="Step 3",$S$22="Step 2",$S$22="Step 1"),1,0)</f>
        <v>1</v>
      </c>
      <c r="BC467" s="90">
        <f>IF(AND(AND(OR($S$466="Yes",$AB$466="Yes"),$AX$466=1)),1,0)</f>
        <v>0</v>
      </c>
      <c r="BD467" s="90">
        <f>IF(AND(AND(OR($AB$466="Yes"),$AX$466=1)),1,0)</f>
        <v>0</v>
      </c>
      <c r="BE467" s="90">
        <f>IF(AND(AND(OR($S$466="Yes"),$AX$466=1)),1,0)</f>
        <v>0</v>
      </c>
      <c r="CB467" s="90">
        <f>IF($S$467&lt;&gt;"",1,0)</f>
        <v>0</v>
      </c>
      <c r="CD467" s="90">
        <f>IF($Y$467="Inaccurate – Incorrect",1,0)</f>
        <v>0</v>
      </c>
      <c r="DA467" s="90" t="s">
        <v>1256</v>
      </c>
      <c r="DB467" s="90" t="s">
        <v>1274</v>
      </c>
    </row>
    <row r="468" spans="4:106" ht="25.25" customHeight="1" x14ac:dyDescent="0.2">
      <c r="D468" s="112" t="s">
        <v>1292</v>
      </c>
      <c r="E468" s="189" t="s">
        <v>1293</v>
      </c>
      <c r="F468" s="190"/>
      <c r="G468" s="190"/>
      <c r="H468" s="190"/>
      <c r="I468" s="190"/>
      <c r="J468" s="190"/>
      <c r="K468" s="190"/>
      <c r="L468" s="190"/>
      <c r="M468" s="190"/>
      <c r="N468" s="190"/>
      <c r="O468" s="190"/>
      <c r="P468" s="115"/>
      <c r="Q468" s="191" t="s">
        <v>12701</v>
      </c>
      <c r="R468" s="191"/>
      <c r="S468" s="197"/>
      <c r="T468" s="197"/>
      <c r="U468" s="197"/>
      <c r="V468" s="197"/>
      <c r="W468" s="197"/>
      <c r="X468" s="198"/>
      <c r="Y468" s="108"/>
      <c r="AW468" s="90" t="s">
        <v>1253</v>
      </c>
      <c r="AX468" s="90">
        <f t="shared" si="61"/>
        <v>1</v>
      </c>
      <c r="AZ468" s="90" t="s">
        <v>1291</v>
      </c>
      <c r="BA468" s="90">
        <f>IF(AND($BB$468=1,$BC$468=1),1,0)</f>
        <v>0</v>
      </c>
      <c r="BB468" s="90">
        <f>IF(OR($S$22="Step 3",$S$22="Step 2",$S$22="Step 1"),1,0)</f>
        <v>1</v>
      </c>
      <c r="BC468" s="90">
        <f>IF(AND(AND(OR($S$466="Yes",$AB$466="Yes"),$AX$466=1)),1,0)</f>
        <v>0</v>
      </c>
      <c r="BD468" s="90">
        <f>IF(AND(AND(OR($AB$466="Yes"),$AX$466=1)),1,0)</f>
        <v>0</v>
      </c>
      <c r="BE468" s="90">
        <f>IF(AND(AND(OR($S$466="Yes"),$AX$466=1)),1,0)</f>
        <v>0</v>
      </c>
      <c r="CB468" s="90">
        <f>IF($S$468&lt;&gt;"",1,0)</f>
        <v>0</v>
      </c>
      <c r="CD468" s="90">
        <f>IF($Y$468="Inaccurate – Incorrect",1,0)</f>
        <v>0</v>
      </c>
      <c r="DA468" s="90" t="s">
        <v>1256</v>
      </c>
      <c r="DB468" s="90" t="s">
        <v>1274</v>
      </c>
    </row>
    <row r="469" spans="4:106" x14ac:dyDescent="0.2">
      <c r="D469" s="103"/>
      <c r="E469" s="117"/>
      <c r="F469" s="117"/>
      <c r="G469" s="117"/>
      <c r="H469" s="117"/>
      <c r="I469" s="117"/>
      <c r="J469" s="117"/>
      <c r="K469" s="117"/>
      <c r="L469" s="117"/>
      <c r="M469" s="117"/>
      <c r="N469" s="117"/>
      <c r="O469" s="117"/>
      <c r="P469" s="117"/>
      <c r="Q469" s="117"/>
      <c r="R469" s="117"/>
      <c r="S469" s="117"/>
      <c r="T469" s="117"/>
      <c r="U469" s="117"/>
      <c r="V469" s="117"/>
      <c r="W469" s="117"/>
      <c r="X469" s="117"/>
      <c r="Y469" s="105"/>
      <c r="AX469" s="90">
        <f t="shared" si="61"/>
        <v>0</v>
      </c>
      <c r="BA469" s="90">
        <f>IF(OR($S$22="Step 3",$S$22="Step 2"),1,0)</f>
        <v>0</v>
      </c>
    </row>
    <row r="470" spans="4:106" ht="21" x14ac:dyDescent="0.25">
      <c r="D470" s="103"/>
      <c r="E470" s="109" t="s">
        <v>1296</v>
      </c>
      <c r="F470" s="110"/>
      <c r="G470" s="110"/>
      <c r="H470" s="110"/>
      <c r="I470" s="110"/>
      <c r="J470" s="110"/>
      <c r="K470" s="110"/>
      <c r="L470" s="110"/>
      <c r="M470" s="110"/>
      <c r="N470" s="110"/>
      <c r="O470" s="110"/>
      <c r="P470" s="110"/>
      <c r="Q470" s="110"/>
      <c r="R470" s="110"/>
      <c r="S470" s="110"/>
      <c r="T470" s="110"/>
      <c r="U470" s="110"/>
      <c r="V470" s="110"/>
      <c r="W470" s="110"/>
      <c r="X470" s="110"/>
      <c r="Y470" s="105"/>
      <c r="AX470" s="90">
        <f t="shared" si="61"/>
        <v>0</v>
      </c>
      <c r="BA470" s="90">
        <f>IF(OR($S$22="Step 3",$S$22="Step 2"),1,0)</f>
        <v>0</v>
      </c>
    </row>
    <row r="471" spans="4:106" ht="50.5" customHeight="1" x14ac:dyDescent="0.2">
      <c r="D471" s="112" t="s">
        <v>1295</v>
      </c>
      <c r="E471" s="194" t="s">
        <v>1297</v>
      </c>
      <c r="F471" s="195"/>
      <c r="G471" s="195"/>
      <c r="H471" s="195"/>
      <c r="I471" s="195"/>
      <c r="J471" s="195"/>
      <c r="K471" s="195"/>
      <c r="L471" s="195"/>
      <c r="M471" s="195"/>
      <c r="N471" s="195"/>
      <c r="O471" s="195"/>
      <c r="P471" s="113" t="s">
        <v>12697</v>
      </c>
      <c r="Q471" s="196" t="s">
        <v>12698</v>
      </c>
      <c r="R471" s="196"/>
      <c r="S471" s="192"/>
      <c r="T471" s="192"/>
      <c r="U471" s="192"/>
      <c r="V471" s="192"/>
      <c r="W471" s="192"/>
      <c r="X471" s="193"/>
      <c r="Y471" s="108"/>
      <c r="AW471" s="90" t="s">
        <v>1253</v>
      </c>
      <c r="AX471" s="90">
        <f t="shared" si="61"/>
        <v>1</v>
      </c>
      <c r="AY471" s="90" t="s">
        <v>236</v>
      </c>
      <c r="AZ471" s="90" t="s">
        <v>1294</v>
      </c>
      <c r="BA471" s="90">
        <f>IF(AND($BC$471=1,$BB$471=1),1,0)</f>
        <v>0</v>
      </c>
      <c r="BB471" s="90">
        <f>IF(OR($S$22="Step 3",$S$22="Step 2"),1,0)</f>
        <v>0</v>
      </c>
      <c r="BC471" s="90">
        <v>1</v>
      </c>
      <c r="BD471" s="90">
        <v>1</v>
      </c>
      <c r="BE471" s="90">
        <v>1</v>
      </c>
      <c r="BL471" s="90">
        <v>472</v>
      </c>
      <c r="CB471" s="90">
        <f>IF($S$471&lt;&gt;"",1,0)</f>
        <v>0</v>
      </c>
      <c r="CD471" s="90">
        <f>IF($Y$471="Inaccurate – Incorrect",1,0)</f>
        <v>0</v>
      </c>
      <c r="DA471" s="90" t="s">
        <v>1256</v>
      </c>
      <c r="DB471" s="90" t="s">
        <v>1296</v>
      </c>
    </row>
    <row r="472" spans="4:106" ht="25.25" customHeight="1" x14ac:dyDescent="0.2">
      <c r="D472" s="112" t="s">
        <v>1300</v>
      </c>
      <c r="E472" s="189" t="s">
        <v>1301</v>
      </c>
      <c r="F472" s="190"/>
      <c r="G472" s="190"/>
      <c r="H472" s="190"/>
      <c r="I472" s="190"/>
      <c r="J472" s="190"/>
      <c r="K472" s="190"/>
      <c r="L472" s="190"/>
      <c r="M472" s="190"/>
      <c r="N472" s="190"/>
      <c r="O472" s="190"/>
      <c r="P472" s="115"/>
      <c r="Q472" s="191" t="s">
        <v>12699</v>
      </c>
      <c r="R472" s="191"/>
      <c r="S472" s="197"/>
      <c r="T472" s="197"/>
      <c r="U472" s="197"/>
      <c r="V472" s="197"/>
      <c r="W472" s="197"/>
      <c r="X472" s="198"/>
      <c r="Y472" s="108"/>
      <c r="AW472" s="90" t="s">
        <v>1253</v>
      </c>
      <c r="AX472" s="90">
        <f t="shared" si="61"/>
        <v>1</v>
      </c>
      <c r="AZ472" s="90" t="s">
        <v>1299</v>
      </c>
      <c r="BA472" s="90">
        <f>IF(AND($BB$472=1,$BC$472=1),1,0)</f>
        <v>0</v>
      </c>
      <c r="BB472" s="90">
        <f>IF(OR($S$22="Step 3",$S$22="Step 2"),1,0)</f>
        <v>0</v>
      </c>
      <c r="BC472" s="90">
        <f>IF(AND(AND(OR($S$471="Yes",$AB$471="Yes"),$AX$471=1)),1,0)</f>
        <v>0</v>
      </c>
      <c r="BD472" s="90">
        <f>IF(AND(AND(OR($AB$471="Yes"),$AX$471=1)),1,0)</f>
        <v>0</v>
      </c>
      <c r="BE472" s="90">
        <f>IF(AND(AND(OR($S$471="Yes"),$AX$471=1)),1,0)</f>
        <v>0</v>
      </c>
      <c r="CB472" s="90">
        <f>IF($S$472&lt;&gt;"",1,0)</f>
        <v>0</v>
      </c>
      <c r="CD472" s="90">
        <f>IF($Y$472="Inaccurate – Incorrect",1,0)</f>
        <v>0</v>
      </c>
      <c r="DA472" s="90" t="s">
        <v>1256</v>
      </c>
      <c r="DB472" s="90" t="s">
        <v>1296</v>
      </c>
    </row>
    <row r="473" spans="4:106" x14ac:dyDescent="0.2">
      <c r="D473" s="103"/>
      <c r="E473" s="117"/>
      <c r="F473" s="117"/>
      <c r="G473" s="117"/>
      <c r="H473" s="117"/>
      <c r="I473" s="117"/>
      <c r="J473" s="117"/>
      <c r="K473" s="117"/>
      <c r="L473" s="117"/>
      <c r="M473" s="117"/>
      <c r="N473" s="117"/>
      <c r="O473" s="117"/>
      <c r="P473" s="117"/>
      <c r="Q473" s="117"/>
      <c r="R473" s="117"/>
      <c r="S473" s="117"/>
      <c r="T473" s="117"/>
      <c r="U473" s="117"/>
      <c r="V473" s="117"/>
      <c r="W473" s="117"/>
      <c r="X473" s="117"/>
      <c r="Y473" s="105"/>
      <c r="AX473" s="90">
        <f t="shared" si="61"/>
        <v>0</v>
      </c>
      <c r="BA473" s="90">
        <f>IF(OR($S$22="Step 3",$S$22="Step 2",$S$22="Step 1"),1,0)</f>
        <v>1</v>
      </c>
    </row>
    <row r="474" spans="4:106" ht="21" x14ac:dyDescent="0.25">
      <c r="D474" s="103"/>
      <c r="E474" s="109" t="s">
        <v>1306</v>
      </c>
      <c r="F474" s="110"/>
      <c r="G474" s="110"/>
      <c r="H474" s="110"/>
      <c r="I474" s="110"/>
      <c r="J474" s="110"/>
      <c r="K474" s="110"/>
      <c r="L474" s="110"/>
      <c r="M474" s="110"/>
      <c r="N474" s="110"/>
      <c r="O474" s="110"/>
      <c r="P474" s="110"/>
      <c r="Q474" s="110"/>
      <c r="R474" s="110"/>
      <c r="S474" s="110"/>
      <c r="T474" s="110"/>
      <c r="U474" s="110"/>
      <c r="V474" s="110"/>
      <c r="W474" s="110"/>
      <c r="X474" s="110"/>
      <c r="Y474" s="105"/>
      <c r="AX474" s="90">
        <f t="shared" si="61"/>
        <v>0</v>
      </c>
      <c r="BA474" s="90">
        <f>IF(OR($S$22="Step 3",$S$22="Step 2",$S$22="Step 1"),1,0)</f>
        <v>1</v>
      </c>
    </row>
    <row r="475" spans="4:106" ht="25.25" customHeight="1" x14ac:dyDescent="0.2">
      <c r="D475" s="112" t="s">
        <v>1305</v>
      </c>
      <c r="E475" s="194" t="s">
        <v>1307</v>
      </c>
      <c r="F475" s="195"/>
      <c r="G475" s="195"/>
      <c r="H475" s="195"/>
      <c r="I475" s="195"/>
      <c r="J475" s="195"/>
      <c r="K475" s="195"/>
      <c r="L475" s="195"/>
      <c r="M475" s="195"/>
      <c r="N475" s="195"/>
      <c r="O475" s="195"/>
      <c r="P475" s="113" t="s">
        <v>12697</v>
      </c>
      <c r="Q475" s="196" t="s">
        <v>12698</v>
      </c>
      <c r="R475" s="196"/>
      <c r="S475" s="197"/>
      <c r="T475" s="197"/>
      <c r="U475" s="197"/>
      <c r="V475" s="197"/>
      <c r="W475" s="197"/>
      <c r="X475" s="198"/>
      <c r="Y475" s="108"/>
      <c r="AW475" s="90" t="s">
        <v>1253</v>
      </c>
      <c r="AX475" s="90">
        <f t="shared" si="61"/>
        <v>1</v>
      </c>
      <c r="AY475" s="90" t="s">
        <v>236</v>
      </c>
      <c r="AZ475" s="90" t="s">
        <v>1304</v>
      </c>
      <c r="BA475" s="90">
        <f>IF(AND($BC$475=1,$BB$475=1),1,0)</f>
        <v>1</v>
      </c>
      <c r="BB475" s="90">
        <f>IF(OR($S$22="Step 3",$S$22="Step 2",$S$22="Step 1"),1,0)</f>
        <v>1</v>
      </c>
      <c r="BC475" s="90">
        <v>1</v>
      </c>
      <c r="BD475" s="90">
        <v>1</v>
      </c>
      <c r="BE475" s="90">
        <v>1</v>
      </c>
      <c r="CB475" s="90">
        <f>IF($S$475&lt;&gt;"",1,0)</f>
        <v>0</v>
      </c>
      <c r="CD475" s="90">
        <f>IF($Y$475="Inaccurate – Incorrect",1,0)</f>
        <v>0</v>
      </c>
      <c r="DA475" s="90" t="s">
        <v>1256</v>
      </c>
      <c r="DB475" s="90" t="s">
        <v>1306</v>
      </c>
    </row>
    <row r="476" spans="4:106" x14ac:dyDescent="0.2">
      <c r="D476" s="103"/>
      <c r="E476" s="117"/>
      <c r="F476" s="117"/>
      <c r="G476" s="117"/>
      <c r="H476" s="117"/>
      <c r="I476" s="117"/>
      <c r="J476" s="117"/>
      <c r="K476" s="117"/>
      <c r="L476" s="117"/>
      <c r="M476" s="117"/>
      <c r="N476" s="117"/>
      <c r="O476" s="117"/>
      <c r="P476" s="117"/>
      <c r="Q476" s="117"/>
      <c r="R476" s="117"/>
      <c r="S476" s="117"/>
      <c r="T476" s="117"/>
      <c r="U476" s="117"/>
      <c r="V476" s="117"/>
      <c r="W476" s="117"/>
      <c r="X476" s="117"/>
      <c r="Y476" s="105"/>
      <c r="AX476" s="90">
        <f t="shared" si="61"/>
        <v>0</v>
      </c>
      <c r="BA476" s="90">
        <f>IF(OR($S$22="Step 3",$S$22="Step 2",$S$22="Step 1"),1,0)</f>
        <v>1</v>
      </c>
    </row>
    <row r="477" spans="4:106" ht="21" x14ac:dyDescent="0.25">
      <c r="D477" s="103"/>
      <c r="E477" s="109" t="s">
        <v>1311</v>
      </c>
      <c r="F477" s="110"/>
      <c r="G477" s="110"/>
      <c r="H477" s="110"/>
      <c r="I477" s="110"/>
      <c r="J477" s="110"/>
      <c r="K477" s="110"/>
      <c r="L477" s="110"/>
      <c r="M477" s="110"/>
      <c r="N477" s="110"/>
      <c r="O477" s="110"/>
      <c r="P477" s="110"/>
      <c r="Q477" s="110"/>
      <c r="R477" s="110"/>
      <c r="S477" s="110"/>
      <c r="T477" s="110"/>
      <c r="U477" s="110"/>
      <c r="V477" s="110"/>
      <c r="W477" s="110"/>
      <c r="X477" s="110"/>
      <c r="Y477" s="105"/>
      <c r="AX477" s="90">
        <f t="shared" si="61"/>
        <v>0</v>
      </c>
      <c r="BA477" s="90">
        <f>IF(OR($S$22="Step 3",$S$22="Step 2",$S$22="Step 1"),1,0)</f>
        <v>1</v>
      </c>
    </row>
    <row r="478" spans="4:106" ht="25.25" customHeight="1" x14ac:dyDescent="0.2">
      <c r="D478" s="112" t="s">
        <v>1310</v>
      </c>
      <c r="E478" s="194" t="s">
        <v>1312</v>
      </c>
      <c r="F478" s="195"/>
      <c r="G478" s="195"/>
      <c r="H478" s="195"/>
      <c r="I478" s="195"/>
      <c r="J478" s="195"/>
      <c r="K478" s="195"/>
      <c r="L478" s="195"/>
      <c r="M478" s="195"/>
      <c r="N478" s="195"/>
      <c r="O478" s="195"/>
      <c r="P478" s="113" t="s">
        <v>12697</v>
      </c>
      <c r="Q478" s="196" t="s">
        <v>12698</v>
      </c>
      <c r="R478" s="196"/>
      <c r="S478" s="192"/>
      <c r="T478" s="192"/>
      <c r="U478" s="192"/>
      <c r="V478" s="192"/>
      <c r="W478" s="192"/>
      <c r="X478" s="193"/>
      <c r="Y478" s="108"/>
      <c r="AW478" s="90" t="s">
        <v>1253</v>
      </c>
      <c r="AX478" s="90">
        <f t="shared" si="61"/>
        <v>1</v>
      </c>
      <c r="AY478" s="90" t="s">
        <v>236</v>
      </c>
      <c r="AZ478" s="90" t="s">
        <v>1309</v>
      </c>
      <c r="BA478" s="90">
        <f>IF(AND($BB$478=1,$BC$478=1),1,0)</f>
        <v>0</v>
      </c>
      <c r="BB478" s="90">
        <f>IF(OR($S$22="Step 3",$S$22="Step 2"),1,0)</f>
        <v>0</v>
      </c>
      <c r="BC478" s="90">
        <f>IF(AND(AND(OR($S$147&gt;0,$AB$147&gt;0),$AX$147=1)),1,0)</f>
        <v>0</v>
      </c>
      <c r="BD478" s="90">
        <f>IF(AND(AND(OR($AB$147&gt;0),$AX$147=1)),1,0)</f>
        <v>0</v>
      </c>
      <c r="BE478" s="90">
        <f>IF(AND(AND(OR($S$147&gt;0),$AX$147=1)),1,0)</f>
        <v>0</v>
      </c>
      <c r="BL478" s="90">
        <v>479</v>
      </c>
      <c r="CB478" s="90">
        <f>IF($S$478&lt;&gt;"",1,0)</f>
        <v>0</v>
      </c>
      <c r="CD478" s="90">
        <f>IF($Y$478="Inaccurate – Incorrect",1,0)</f>
        <v>0</v>
      </c>
      <c r="DA478" s="90" t="s">
        <v>1256</v>
      </c>
      <c r="DB478" s="90" t="s">
        <v>1311</v>
      </c>
    </row>
    <row r="479" spans="4:106" ht="50.5" customHeight="1" x14ac:dyDescent="0.2">
      <c r="D479" s="112" t="s">
        <v>1317</v>
      </c>
      <c r="E479" s="189" t="s">
        <v>1318</v>
      </c>
      <c r="F479" s="190"/>
      <c r="G479" s="190"/>
      <c r="H479" s="190"/>
      <c r="I479" s="190"/>
      <c r="J479" s="190"/>
      <c r="K479" s="190"/>
      <c r="L479" s="190"/>
      <c r="M479" s="190"/>
      <c r="N479" s="190"/>
      <c r="O479" s="190"/>
      <c r="P479" s="116" t="s">
        <v>12697</v>
      </c>
      <c r="Q479" s="191" t="s">
        <v>12698</v>
      </c>
      <c r="R479" s="191"/>
      <c r="S479" s="192"/>
      <c r="T479" s="192"/>
      <c r="U479" s="192"/>
      <c r="V479" s="192"/>
      <c r="W479" s="192"/>
      <c r="X479" s="193"/>
      <c r="Y479" s="108"/>
      <c r="AW479" s="90" t="s">
        <v>1253</v>
      </c>
      <c r="AX479" s="90">
        <f t="shared" si="61"/>
        <v>1</v>
      </c>
      <c r="AY479" s="90" t="s">
        <v>1320</v>
      </c>
      <c r="AZ479" s="90" t="s">
        <v>1316</v>
      </c>
      <c r="BA479" s="90">
        <f>IF(AND($BB$479=1,$BC$479=1),1,0)</f>
        <v>0</v>
      </c>
      <c r="BB479" s="90">
        <f>IF(OR($S$22="Step 3",$S$22="Step 2"),1,0)</f>
        <v>0</v>
      </c>
      <c r="BC479" s="90">
        <f>IF(AND(AND(OR($S$478="Yes",$AB$478="Yes"),$AX$478=1)),1,0)</f>
        <v>0</v>
      </c>
      <c r="BD479" s="90">
        <f>IF(AND(AND(OR($AB$478="Yes"),$AX$478=1)),1,0)</f>
        <v>0</v>
      </c>
      <c r="BE479" s="90">
        <f>IF(AND(AND(OR($S$478="Yes"),$AX$478=1)),1,0)</f>
        <v>0</v>
      </c>
      <c r="CB479" s="90">
        <f>IF($S$479&lt;&gt;"",1,0)</f>
        <v>0</v>
      </c>
      <c r="CD479" s="90">
        <f>IF($Y$479="Inaccurate – Incorrect",1,0)</f>
        <v>0</v>
      </c>
      <c r="DA479" s="90" t="s">
        <v>1256</v>
      </c>
      <c r="DB479" s="90" t="s">
        <v>1311</v>
      </c>
    </row>
    <row r="480" spans="4:106" ht="25.25" customHeight="1" x14ac:dyDescent="0.2">
      <c r="D480" s="112" t="s">
        <v>1324</v>
      </c>
      <c r="E480" s="189" t="s">
        <v>1325</v>
      </c>
      <c r="F480" s="190"/>
      <c r="G480" s="190"/>
      <c r="H480" s="190"/>
      <c r="I480" s="190"/>
      <c r="J480" s="190"/>
      <c r="K480" s="190"/>
      <c r="L480" s="190"/>
      <c r="M480" s="190"/>
      <c r="N480" s="190"/>
      <c r="O480" s="190"/>
      <c r="P480" s="116" t="s">
        <v>12697</v>
      </c>
      <c r="Q480" s="191" t="s">
        <v>12698</v>
      </c>
      <c r="R480" s="191"/>
      <c r="S480" s="192"/>
      <c r="T480" s="192"/>
      <c r="U480" s="192"/>
      <c r="V480" s="192"/>
      <c r="W480" s="192"/>
      <c r="X480" s="193"/>
      <c r="Y480" s="108"/>
      <c r="AW480" s="90" t="s">
        <v>1253</v>
      </c>
      <c r="AX480" s="90">
        <f t="shared" si="61"/>
        <v>1</v>
      </c>
      <c r="AY480" s="90" t="s">
        <v>1320</v>
      </c>
      <c r="AZ480" s="90" t="s">
        <v>1323</v>
      </c>
      <c r="BA480" s="90">
        <f>IF(AND($BB$480=1,$BC$480=1),1,0)</f>
        <v>0</v>
      </c>
      <c r="BB480" s="90">
        <f>IF(OR($S$22="Step 3",$S$22="Step 2",$S$22="Step 1"),1,0)</f>
        <v>1</v>
      </c>
      <c r="BC480" s="90">
        <f>IF(AND(AND(OR($S$147&gt;0,$AB$147&gt;0),$AX$147=1)),1,0)</f>
        <v>0</v>
      </c>
      <c r="BD480" s="90">
        <f>IF(AND(AND(OR($AB$147&gt;0),$AX$147=1)),1,0)</f>
        <v>0</v>
      </c>
      <c r="BE480" s="90">
        <f>IF(AND(AND(OR($S$147&gt;0),$AX$147=1)),1,0)</f>
        <v>0</v>
      </c>
      <c r="BL480" s="90">
        <v>481</v>
      </c>
      <c r="CB480" s="90">
        <f>IF($S$480&lt;&gt;"",1,0)</f>
        <v>0</v>
      </c>
      <c r="CD480" s="90">
        <f>IF($Y$480="Inaccurate – Incorrect",1,0)</f>
        <v>0</v>
      </c>
      <c r="DA480" s="90" t="s">
        <v>1256</v>
      </c>
      <c r="DB480" s="90" t="s">
        <v>1311</v>
      </c>
    </row>
    <row r="481" spans="4:106" ht="50.5" customHeight="1" x14ac:dyDescent="0.2">
      <c r="D481" s="112" t="s">
        <v>1328</v>
      </c>
      <c r="E481" s="189" t="s">
        <v>1329</v>
      </c>
      <c r="F481" s="190"/>
      <c r="G481" s="190"/>
      <c r="H481" s="190"/>
      <c r="I481" s="190"/>
      <c r="J481" s="190"/>
      <c r="K481" s="190"/>
      <c r="L481" s="190"/>
      <c r="M481" s="190"/>
      <c r="N481" s="190"/>
      <c r="O481" s="190"/>
      <c r="P481" s="116" t="s">
        <v>12697</v>
      </c>
      <c r="Q481" s="191" t="s">
        <v>12698</v>
      </c>
      <c r="R481" s="191"/>
      <c r="S481" s="192"/>
      <c r="T481" s="192"/>
      <c r="U481" s="192"/>
      <c r="V481" s="192"/>
      <c r="W481" s="192"/>
      <c r="X481" s="193"/>
      <c r="Y481" s="108"/>
      <c r="AW481" s="90" t="s">
        <v>1253</v>
      </c>
      <c r="AX481" s="90">
        <f t="shared" si="61"/>
        <v>1</v>
      </c>
      <c r="AY481" s="90" t="s">
        <v>1320</v>
      </c>
      <c r="AZ481" s="90" t="s">
        <v>1327</v>
      </c>
      <c r="BA481" s="90">
        <f>IF(AND($BB$481=1,$BC$481=1),1,0)</f>
        <v>0</v>
      </c>
      <c r="BB481" s="90">
        <f>IF(OR($S$22="Step 3",$S$22="Step 2",$S$22="Step 1"),1,0)</f>
        <v>1</v>
      </c>
      <c r="BC481" s="90">
        <f>IF(AND(AND(OR($S$480="Yes",$AB$480="Yes"),$AX$480=1)),1,0)</f>
        <v>0</v>
      </c>
      <c r="BD481" s="90">
        <f>IF(AND(AND(OR($AB$480="Yes"),$AX$480=1)),1,0)</f>
        <v>0</v>
      </c>
      <c r="BE481" s="90">
        <f>IF(AND(AND(OR($S$480="Yes"),$AX$480=1)),1,0)</f>
        <v>0</v>
      </c>
      <c r="CB481" s="90">
        <f>IF($S$481&lt;&gt;"",1,0)</f>
        <v>0</v>
      </c>
      <c r="CD481" s="90">
        <f>IF($Y$481="Inaccurate – Incorrect",1,0)</f>
        <v>0</v>
      </c>
      <c r="DA481" s="90" t="s">
        <v>1256</v>
      </c>
      <c r="DB481" s="90" t="s">
        <v>1311</v>
      </c>
    </row>
    <row r="482" spans="4:106" ht="25.25" customHeight="1" x14ac:dyDescent="0.2">
      <c r="D482" s="112" t="s">
        <v>1334</v>
      </c>
      <c r="E482" s="189" t="s">
        <v>1335</v>
      </c>
      <c r="F482" s="190"/>
      <c r="G482" s="190"/>
      <c r="H482" s="190"/>
      <c r="I482" s="190"/>
      <c r="J482" s="190"/>
      <c r="K482" s="190"/>
      <c r="L482" s="190"/>
      <c r="M482" s="190"/>
      <c r="N482" s="190"/>
      <c r="O482" s="190"/>
      <c r="P482" s="116" t="s">
        <v>12697</v>
      </c>
      <c r="Q482" s="191" t="s">
        <v>12698</v>
      </c>
      <c r="R482" s="191"/>
      <c r="S482" s="192"/>
      <c r="T482" s="192"/>
      <c r="U482" s="192"/>
      <c r="V482" s="192"/>
      <c r="W482" s="192"/>
      <c r="X482" s="193"/>
      <c r="Y482" s="108"/>
      <c r="AW482" s="90" t="s">
        <v>1253</v>
      </c>
      <c r="AX482" s="90">
        <f t="shared" si="61"/>
        <v>1</v>
      </c>
      <c r="AY482" s="90" t="s">
        <v>236</v>
      </c>
      <c r="AZ482" s="90" t="s">
        <v>1333</v>
      </c>
      <c r="BA482" s="90">
        <f>IF(AND($BB$482=1,$BC$482=1),1,0)</f>
        <v>0</v>
      </c>
      <c r="BB482" s="90">
        <f>IF(OR($S$22="Step 3",$S$22="Step 2"),1,0)</f>
        <v>0</v>
      </c>
      <c r="BC482" s="90">
        <f>IF(AND(AND(OR($S$147&gt;0,$AB$147&gt;0),$AX$147=1)),1,0)</f>
        <v>0</v>
      </c>
      <c r="BD482" s="90">
        <f>IF(AND(AND(OR($AB$147&gt;0),$AX$147=1)),1,0)</f>
        <v>0</v>
      </c>
      <c r="BE482" s="90">
        <f>IF(AND(AND(OR($S$147&gt;0),$AX$147=1)),1,0)</f>
        <v>0</v>
      </c>
      <c r="BL482" s="90">
        <v>483</v>
      </c>
      <c r="CB482" s="90">
        <f>IF($S$482&lt;&gt;"",1,0)</f>
        <v>0</v>
      </c>
      <c r="CD482" s="90">
        <f>IF($Y$482="Inaccurate – Incorrect",1,0)</f>
        <v>0</v>
      </c>
      <c r="DA482" s="90" t="s">
        <v>1256</v>
      </c>
      <c r="DB482" s="90" t="s">
        <v>1311</v>
      </c>
    </row>
    <row r="483" spans="4:106" ht="25.25" customHeight="1" x14ac:dyDescent="0.2">
      <c r="D483" s="112" t="s">
        <v>1338</v>
      </c>
      <c r="E483" s="189" t="s">
        <v>1339</v>
      </c>
      <c r="F483" s="190"/>
      <c r="G483" s="190"/>
      <c r="H483" s="190"/>
      <c r="I483" s="190"/>
      <c r="J483" s="190"/>
      <c r="K483" s="190"/>
      <c r="L483" s="190"/>
      <c r="M483" s="190"/>
      <c r="N483" s="190"/>
      <c r="O483" s="190"/>
      <c r="P483" s="115"/>
      <c r="Q483" s="191" t="s">
        <v>12698</v>
      </c>
      <c r="R483" s="191"/>
      <c r="S483" s="192"/>
      <c r="T483" s="192"/>
      <c r="U483" s="192"/>
      <c r="V483" s="192"/>
      <c r="W483" s="192"/>
      <c r="X483" s="193"/>
      <c r="Y483" s="108"/>
      <c r="AW483" s="90" t="s">
        <v>1253</v>
      </c>
      <c r="AX483" s="90">
        <f t="shared" si="61"/>
        <v>1</v>
      </c>
      <c r="AY483" s="90" t="s">
        <v>236</v>
      </c>
      <c r="AZ483" s="90" t="s">
        <v>1337</v>
      </c>
      <c r="BA483" s="90">
        <f>IF(AND($BB$483=1,$BC$483=1),1,0)</f>
        <v>0</v>
      </c>
      <c r="BB483" s="90">
        <f>IF(OR($S$22="Step 3",$S$22="Step 2"),1,0)</f>
        <v>0</v>
      </c>
      <c r="BC483" s="90">
        <f>IF(AND(AND(OR($S$482="Yes",$AB$482="Yes"),$AX$482=1)),1,0)</f>
        <v>0</v>
      </c>
      <c r="BD483" s="90">
        <f>IF(AND(AND(OR($AB$482="Yes"),$AX$482=1)),1,0)</f>
        <v>0</v>
      </c>
      <c r="BE483" s="90">
        <f>IF(AND(AND(OR($S$482="Yes"),$AX$482=1)),1,0)</f>
        <v>0</v>
      </c>
      <c r="CB483" s="90">
        <f>IF($S$483&lt;&gt;"",1,0)</f>
        <v>0</v>
      </c>
      <c r="CD483" s="90">
        <f>IF($Y$483="Inaccurate – Incorrect",1,0)</f>
        <v>0</v>
      </c>
      <c r="DA483" s="90" t="s">
        <v>1256</v>
      </c>
      <c r="DB483" s="90" t="s">
        <v>1311</v>
      </c>
    </row>
    <row r="484" spans="4:106" ht="25.25" customHeight="1" x14ac:dyDescent="0.2">
      <c r="D484" s="112" t="s">
        <v>1343</v>
      </c>
      <c r="E484" s="189" t="s">
        <v>1344</v>
      </c>
      <c r="F484" s="190"/>
      <c r="G484" s="190"/>
      <c r="H484" s="190"/>
      <c r="I484" s="190"/>
      <c r="J484" s="190"/>
      <c r="K484" s="190"/>
      <c r="L484" s="190"/>
      <c r="M484" s="190"/>
      <c r="N484" s="190"/>
      <c r="O484" s="190"/>
      <c r="P484" s="116" t="s">
        <v>12697</v>
      </c>
      <c r="Q484" s="191" t="s">
        <v>12698</v>
      </c>
      <c r="R484" s="191"/>
      <c r="S484" s="192"/>
      <c r="T484" s="192"/>
      <c r="U484" s="192"/>
      <c r="V484" s="192"/>
      <c r="W484" s="192"/>
      <c r="X484" s="193"/>
      <c r="Y484" s="108"/>
      <c r="AW484" s="90" t="s">
        <v>1253</v>
      </c>
      <c r="AX484" s="90">
        <f t="shared" si="61"/>
        <v>1</v>
      </c>
      <c r="AY484" s="90" t="s">
        <v>1320</v>
      </c>
      <c r="AZ484" s="90" t="s">
        <v>1342</v>
      </c>
      <c r="BA484" s="90">
        <f>IF(AND($BB$484=1,$BC$484=1),1,0)</f>
        <v>0</v>
      </c>
      <c r="BB484" s="90">
        <f>IF(OR($S$22="Step 3",$S$22="Step 2",$S$22="Step 1"),1,0)</f>
        <v>1</v>
      </c>
      <c r="BC484" s="90">
        <f>IF(AND(AND(OR($S$147&gt;0,$AB$147&gt;0),$AX$147=1)),1,0)</f>
        <v>0</v>
      </c>
      <c r="BD484" s="90">
        <f>IF(AND(AND(OR($AB$147&gt;0),$AX$147=1)),1,0)</f>
        <v>0</v>
      </c>
      <c r="BE484" s="90">
        <f>IF(AND(AND(OR($S$147&gt;0),$AX$147=1)),1,0)</f>
        <v>0</v>
      </c>
      <c r="CB484" s="90">
        <f>IF($S$484&lt;&gt;"",1,0)</f>
        <v>0</v>
      </c>
      <c r="CD484" s="90">
        <f>IF($Y$484="Inaccurate – Incorrect",1,0)</f>
        <v>0</v>
      </c>
      <c r="DA484" s="90" t="s">
        <v>1256</v>
      </c>
      <c r="DB484" s="90" t="s">
        <v>1311</v>
      </c>
    </row>
    <row r="485" spans="4:106" ht="50.5" customHeight="1" x14ac:dyDescent="0.2">
      <c r="D485" s="112" t="s">
        <v>1347</v>
      </c>
      <c r="E485" s="189" t="s">
        <v>1348</v>
      </c>
      <c r="F485" s="190"/>
      <c r="G485" s="190"/>
      <c r="H485" s="190"/>
      <c r="I485" s="190"/>
      <c r="J485" s="190"/>
      <c r="K485" s="190"/>
      <c r="L485" s="190"/>
      <c r="M485" s="190"/>
      <c r="N485" s="190"/>
      <c r="O485" s="190"/>
      <c r="P485" s="116" t="s">
        <v>12697</v>
      </c>
      <c r="Q485" s="191" t="s">
        <v>12698</v>
      </c>
      <c r="R485" s="191"/>
      <c r="S485" s="192"/>
      <c r="T485" s="192"/>
      <c r="U485" s="192"/>
      <c r="V485" s="192"/>
      <c r="W485" s="192"/>
      <c r="X485" s="193"/>
      <c r="Y485" s="108"/>
      <c r="AW485" s="90" t="s">
        <v>1253</v>
      </c>
      <c r="AX485" s="90">
        <f t="shared" si="61"/>
        <v>1</v>
      </c>
      <c r="AY485" s="90" t="s">
        <v>236</v>
      </c>
      <c r="AZ485" s="90" t="s">
        <v>1346</v>
      </c>
      <c r="BA485" s="90">
        <f>IF(AND($BB$485=1,$BC$485=1),1,0)</f>
        <v>0</v>
      </c>
      <c r="BB485" s="90">
        <f>IF(OR($S$22="Step 3",$S$22="Step 2"),1,0)</f>
        <v>0</v>
      </c>
      <c r="BC485" s="90">
        <f>IF(AND(AND(OR($S$147&gt;0,$AB$147&gt;0),$AX$147=1)),1,0)</f>
        <v>0</v>
      </c>
      <c r="BD485" s="90">
        <f>IF(AND(AND(OR($AB$147&gt;0),$AX$147=1)),1,0)</f>
        <v>0</v>
      </c>
      <c r="BE485" s="90">
        <f>IF(AND(AND(OR($S$147&gt;0),$AX$147=1)),1,0)</f>
        <v>0</v>
      </c>
      <c r="BL485" s="90">
        <v>486</v>
      </c>
      <c r="CB485" s="90">
        <f>IF($S$485&lt;&gt;"",1,0)</f>
        <v>0</v>
      </c>
      <c r="CD485" s="90">
        <f>IF($Y$485="Inaccurate – Incorrect",1,0)</f>
        <v>0</v>
      </c>
      <c r="DA485" s="90" t="s">
        <v>1256</v>
      </c>
      <c r="DB485" s="90" t="s">
        <v>1311</v>
      </c>
    </row>
    <row r="486" spans="4:106" ht="50.5" customHeight="1" x14ac:dyDescent="0.2">
      <c r="D486" s="112" t="s">
        <v>1351</v>
      </c>
      <c r="E486" s="189" t="s">
        <v>1352</v>
      </c>
      <c r="F486" s="190"/>
      <c r="G486" s="190"/>
      <c r="H486" s="190"/>
      <c r="I486" s="190"/>
      <c r="J486" s="190"/>
      <c r="K486" s="190"/>
      <c r="L486" s="190"/>
      <c r="M486" s="190"/>
      <c r="N486" s="190"/>
      <c r="O486" s="190"/>
      <c r="P486" s="116" t="s">
        <v>12697</v>
      </c>
      <c r="Q486" s="191" t="s">
        <v>12698</v>
      </c>
      <c r="R486" s="191"/>
      <c r="S486" s="192"/>
      <c r="T486" s="192"/>
      <c r="U486" s="192"/>
      <c r="V486" s="192"/>
      <c r="W486" s="192"/>
      <c r="X486" s="193"/>
      <c r="Y486" s="108"/>
      <c r="AW486" s="90" t="s">
        <v>1253</v>
      </c>
      <c r="AX486" s="90">
        <f t="shared" si="61"/>
        <v>1</v>
      </c>
      <c r="AY486" s="90" t="s">
        <v>1320</v>
      </c>
      <c r="AZ486" s="90" t="s">
        <v>1350</v>
      </c>
      <c r="BA486" s="90">
        <f>IF(AND($BB$486=1,$BC$486=1),1,0)</f>
        <v>0</v>
      </c>
      <c r="BB486" s="90">
        <f>IF(OR($S$22="Step 3",$S$22="Step 2"),1,0)</f>
        <v>0</v>
      </c>
      <c r="BC486" s="90">
        <f>IF(AND(AND(OR($S$485="Yes",$AB$485="Yes"),$AX$485=1)),1,0)</f>
        <v>0</v>
      </c>
      <c r="BD486" s="90">
        <f>IF(AND(AND(OR($AB$485="Yes"),$AX$485=1)),1,0)</f>
        <v>0</v>
      </c>
      <c r="BE486" s="90">
        <f>IF(AND(AND(OR($S$485="Yes"),$AX$485=1)),1,0)</f>
        <v>0</v>
      </c>
      <c r="CB486" s="90">
        <f>IF($S$486&lt;&gt;"",1,0)</f>
        <v>0</v>
      </c>
      <c r="CD486" s="90">
        <f>IF($Y$486="Inaccurate – Incorrect",1,0)</f>
        <v>0</v>
      </c>
      <c r="DA486" s="90" t="s">
        <v>1256</v>
      </c>
      <c r="DB486" s="90" t="s">
        <v>1311</v>
      </c>
    </row>
    <row r="487" spans="4:106" ht="25.25" customHeight="1" x14ac:dyDescent="0.2">
      <c r="D487" s="112" t="s">
        <v>1357</v>
      </c>
      <c r="E487" s="189" t="s">
        <v>1358</v>
      </c>
      <c r="F487" s="190"/>
      <c r="G487" s="190"/>
      <c r="H487" s="190"/>
      <c r="I487" s="190"/>
      <c r="J487" s="190"/>
      <c r="K487" s="190"/>
      <c r="L487" s="190"/>
      <c r="M487" s="190"/>
      <c r="N487" s="190"/>
      <c r="O487" s="190"/>
      <c r="P487" s="116" t="s">
        <v>12697</v>
      </c>
      <c r="Q487" s="191" t="s">
        <v>12698</v>
      </c>
      <c r="R487" s="191"/>
      <c r="S487" s="192"/>
      <c r="T487" s="192"/>
      <c r="U487" s="192"/>
      <c r="V487" s="192"/>
      <c r="W487" s="192"/>
      <c r="X487" s="193"/>
      <c r="Y487" s="108"/>
      <c r="AW487" s="90" t="s">
        <v>1253</v>
      </c>
      <c r="AX487" s="90">
        <f t="shared" si="61"/>
        <v>1</v>
      </c>
      <c r="AY487" s="90" t="s">
        <v>236</v>
      </c>
      <c r="AZ487" s="90" t="s">
        <v>1356</v>
      </c>
      <c r="BA487" s="90">
        <f>IF(AND($BB$487=1,$BC$487=1),1,0)</f>
        <v>0</v>
      </c>
      <c r="BB487" s="90">
        <f>IF(OR($S$22="Step 3",$S$22="Step 2"),1,0)</f>
        <v>0</v>
      </c>
      <c r="BC487" s="90">
        <f>IF(AND(AND(OR($S$147&gt;0,$AB$147&gt;0),$AX$147=1)),1,0)</f>
        <v>0</v>
      </c>
      <c r="BD487" s="90">
        <f>IF(AND(AND(OR($AB$147&gt;0),$AX$147=1)),1,0)</f>
        <v>0</v>
      </c>
      <c r="BE487" s="90">
        <f>IF(AND(AND(OR($S$147&gt;0),$AX$147=1)),1,0)</f>
        <v>0</v>
      </c>
      <c r="BL487" s="90">
        <v>488</v>
      </c>
      <c r="CB487" s="90">
        <f>IF($S$487&lt;&gt;"",1,0)</f>
        <v>0</v>
      </c>
      <c r="CD487" s="90">
        <f>IF($Y$487="Inaccurate – Incorrect",1,0)</f>
        <v>0</v>
      </c>
      <c r="DA487" s="90" t="s">
        <v>1256</v>
      </c>
      <c r="DB487" s="90" t="s">
        <v>1311</v>
      </c>
    </row>
    <row r="488" spans="4:106" ht="25.25" customHeight="1" x14ac:dyDescent="0.2">
      <c r="D488" s="112" t="s">
        <v>1361</v>
      </c>
      <c r="E488" s="189" t="s">
        <v>1362</v>
      </c>
      <c r="F488" s="190"/>
      <c r="G488" s="190"/>
      <c r="H488" s="190"/>
      <c r="I488" s="190"/>
      <c r="J488" s="190"/>
      <c r="K488" s="190"/>
      <c r="L488" s="190"/>
      <c r="M488" s="190"/>
      <c r="N488" s="190"/>
      <c r="O488" s="190"/>
      <c r="P488" s="115"/>
      <c r="Q488" s="191" t="s">
        <v>12699</v>
      </c>
      <c r="R488" s="191"/>
      <c r="S488" s="192"/>
      <c r="T488" s="192"/>
      <c r="U488" s="192"/>
      <c r="V488" s="192"/>
      <c r="W488" s="192"/>
      <c r="X488" s="193"/>
      <c r="Y488" s="108"/>
      <c r="AW488" s="90" t="s">
        <v>1253</v>
      </c>
      <c r="AX488" s="90">
        <f t="shared" si="61"/>
        <v>1</v>
      </c>
      <c r="AZ488" s="90" t="s">
        <v>1360</v>
      </c>
      <c r="BA488" s="90">
        <f>IF(AND($BB$488=1,$BC$488=1),1,0)</f>
        <v>0</v>
      </c>
      <c r="BB488" s="90">
        <f>IF(OR($S$22="Step 3",$S$22="Step 2"),1,0)</f>
        <v>0</v>
      </c>
      <c r="BC488" s="90">
        <f>IF(AND(AND(OR($S$487="Yes",$AB$487="Yes"),$AX$487=1)),1,0)</f>
        <v>0</v>
      </c>
      <c r="BD488" s="90">
        <f>IF(AND(AND(OR($AB$487="Yes"),$AX$487=1)),1,0)</f>
        <v>0</v>
      </c>
      <c r="BE488" s="90">
        <f>IF(AND(AND(OR($S$487="Yes"),$AX$487=1)),1,0)</f>
        <v>0</v>
      </c>
      <c r="CB488" s="90">
        <f>IF($S$488&lt;&gt;"",1,0)</f>
        <v>0</v>
      </c>
      <c r="CD488" s="90">
        <f>IF($Y$488="Inaccurate – Incorrect",1,0)</f>
        <v>0</v>
      </c>
      <c r="DA488" s="90" t="s">
        <v>1256</v>
      </c>
      <c r="DB488" s="90" t="s">
        <v>1311</v>
      </c>
    </row>
    <row r="489" spans="4:106" ht="25.25" customHeight="1" x14ac:dyDescent="0.2">
      <c r="D489" s="112" t="s">
        <v>1366</v>
      </c>
      <c r="E489" s="189" t="s">
        <v>1367</v>
      </c>
      <c r="F489" s="190"/>
      <c r="G489" s="190"/>
      <c r="H489" s="190"/>
      <c r="I489" s="190"/>
      <c r="J489" s="190"/>
      <c r="K489" s="190"/>
      <c r="L489" s="190"/>
      <c r="M489" s="190"/>
      <c r="N489" s="190"/>
      <c r="O489" s="190"/>
      <c r="P489" s="116" t="s">
        <v>12697</v>
      </c>
      <c r="Q489" s="191" t="s">
        <v>12698</v>
      </c>
      <c r="R489" s="191"/>
      <c r="S489" s="192"/>
      <c r="T489" s="192"/>
      <c r="U489" s="192"/>
      <c r="V489" s="192"/>
      <c r="W489" s="192"/>
      <c r="X489" s="193"/>
      <c r="Y489" s="108"/>
      <c r="AW489" s="90" t="s">
        <v>1253</v>
      </c>
      <c r="AX489" s="90">
        <f t="shared" si="61"/>
        <v>1</v>
      </c>
      <c r="AY489" s="90" t="s">
        <v>1320</v>
      </c>
      <c r="AZ489" s="90" t="s">
        <v>1365</v>
      </c>
      <c r="BA489" s="90">
        <f>IF(AND($BB$489=1,$BC$489=1),1,0)</f>
        <v>0</v>
      </c>
      <c r="BB489" s="90">
        <f>IF(OR($S$22="Step 3",$S$22="Step 2",$S$22="Step 1"),1,0)</f>
        <v>1</v>
      </c>
      <c r="BC489" s="90">
        <f>IF(AND(AND(OR($S$147&gt;0,$AB$147&gt;0),$AX$147=1)),1,0)</f>
        <v>0</v>
      </c>
      <c r="BD489" s="90">
        <f>IF(AND(AND(OR($AB$147&gt;0),$AX$147=1)),1,0)</f>
        <v>0</v>
      </c>
      <c r="BE489" s="90">
        <f>IF(AND(AND(OR($S$147&gt;0),$AX$147=1)),1,0)</f>
        <v>0</v>
      </c>
      <c r="CB489" s="90">
        <f>IF($S$489&lt;&gt;"",1,0)</f>
        <v>0</v>
      </c>
      <c r="CD489" s="90">
        <f>IF($Y$489="Inaccurate – Incorrect",1,0)</f>
        <v>0</v>
      </c>
      <c r="DA489" s="90" t="s">
        <v>1256</v>
      </c>
      <c r="DB489" s="90" t="s">
        <v>1311</v>
      </c>
    </row>
    <row r="490" spans="4:106" ht="25.25" customHeight="1" x14ac:dyDescent="0.2">
      <c r="D490" s="112" t="s">
        <v>1370</v>
      </c>
      <c r="E490" s="189" t="s">
        <v>1371</v>
      </c>
      <c r="F490" s="190"/>
      <c r="G490" s="190"/>
      <c r="H490" s="190"/>
      <c r="I490" s="190"/>
      <c r="J490" s="190"/>
      <c r="K490" s="190"/>
      <c r="L490" s="190"/>
      <c r="M490" s="190"/>
      <c r="N490" s="190"/>
      <c r="O490" s="190"/>
      <c r="P490" s="116" t="s">
        <v>12697</v>
      </c>
      <c r="Q490" s="191" t="s">
        <v>12698</v>
      </c>
      <c r="R490" s="191"/>
      <c r="S490" s="197"/>
      <c r="T490" s="197"/>
      <c r="U490" s="197"/>
      <c r="V490" s="197"/>
      <c r="W490" s="197"/>
      <c r="X490" s="198"/>
      <c r="Y490" s="108"/>
      <c r="AW490" s="90" t="s">
        <v>1253</v>
      </c>
      <c r="AX490" s="90">
        <f t="shared" si="61"/>
        <v>1</v>
      </c>
      <c r="AY490" s="90" t="s">
        <v>236</v>
      </c>
      <c r="AZ490" s="90" t="s">
        <v>1369</v>
      </c>
      <c r="BA490" s="90">
        <f>IF(AND($BB$490=1,$BC$490=1),1,0)</f>
        <v>0</v>
      </c>
      <c r="BB490" s="90">
        <f>IF(OR($S$22="Step 3",$S$22="Step 2"),1,0)</f>
        <v>0</v>
      </c>
      <c r="BC490" s="90">
        <f>IF(AND(AND(OR($S$147&gt;0,$AB$147&gt;0),$AX$147=1)),1,0)</f>
        <v>0</v>
      </c>
      <c r="BD490" s="90">
        <f>IF(AND(AND(OR($AB$147&gt;0),$AX$147=1)),1,0)</f>
        <v>0</v>
      </c>
      <c r="BE490" s="90">
        <f>IF(AND(AND(OR($S$147&gt;0),$AX$147=1)),1,0)</f>
        <v>0</v>
      </c>
      <c r="CB490" s="90">
        <f>IF($S$490&lt;&gt;"",1,0)</f>
        <v>0</v>
      </c>
      <c r="CD490" s="90">
        <f>IF($Y$490="Inaccurate – Incorrect",1,0)</f>
        <v>0</v>
      </c>
      <c r="DA490" s="90" t="s">
        <v>1256</v>
      </c>
      <c r="DB490" s="90" t="s">
        <v>1311</v>
      </c>
    </row>
    <row r="491" spans="4:106" x14ac:dyDescent="0.2">
      <c r="D491" s="103"/>
      <c r="E491" s="117"/>
      <c r="F491" s="117"/>
      <c r="G491" s="117"/>
      <c r="H491" s="117"/>
      <c r="I491" s="117"/>
      <c r="J491" s="117"/>
      <c r="K491" s="117"/>
      <c r="L491" s="117"/>
      <c r="M491" s="117"/>
      <c r="N491" s="117"/>
      <c r="O491" s="117"/>
      <c r="P491" s="117"/>
      <c r="Q491" s="117"/>
      <c r="R491" s="117"/>
      <c r="S491" s="117"/>
      <c r="T491" s="117"/>
      <c r="U491" s="117"/>
      <c r="V491" s="117"/>
      <c r="W491" s="117"/>
      <c r="X491" s="117"/>
      <c r="Y491" s="105"/>
      <c r="AX491" s="90">
        <f t="shared" si="61"/>
        <v>0</v>
      </c>
      <c r="BA491" s="90">
        <f>IF(OR($S$22="Step 3",$S$22="Step 2",$S$22="Step 1"),1,0)</f>
        <v>1</v>
      </c>
    </row>
    <row r="492" spans="4:106" ht="21" x14ac:dyDescent="0.25">
      <c r="D492" s="103"/>
      <c r="E492" s="109" t="s">
        <v>1375</v>
      </c>
      <c r="F492" s="110"/>
      <c r="G492" s="110"/>
      <c r="H492" s="110"/>
      <c r="I492" s="110"/>
      <c r="J492" s="110"/>
      <c r="K492" s="110"/>
      <c r="L492" s="110"/>
      <c r="M492" s="110"/>
      <c r="N492" s="110"/>
      <c r="O492" s="110"/>
      <c r="P492" s="110"/>
      <c r="Q492" s="110"/>
      <c r="R492" s="110"/>
      <c r="S492" s="110"/>
      <c r="T492" s="110"/>
      <c r="U492" s="110"/>
      <c r="V492" s="110"/>
      <c r="W492" s="110"/>
      <c r="X492" s="110"/>
      <c r="Y492" s="105"/>
      <c r="AX492" s="90">
        <f t="shared" si="61"/>
        <v>0</v>
      </c>
      <c r="BA492" s="90">
        <f>IF(OR($S$22="Step 3",$S$22="Step 2",$S$22="Step 1"),1,0)</f>
        <v>1</v>
      </c>
    </row>
    <row r="493" spans="4:106" ht="53.75" customHeight="1" x14ac:dyDescent="0.2">
      <c r="D493" s="112" t="s">
        <v>1374</v>
      </c>
      <c r="E493" s="120"/>
      <c r="F493" s="118"/>
      <c r="G493" s="118"/>
      <c r="H493" s="118"/>
      <c r="I493" s="118"/>
      <c r="J493" s="118"/>
      <c r="K493" s="118"/>
      <c r="L493" s="118"/>
      <c r="M493" s="118"/>
      <c r="N493" s="118"/>
      <c r="O493" s="118"/>
      <c r="P493" s="118"/>
      <c r="Q493" s="219" t="s">
        <v>1376</v>
      </c>
      <c r="R493" s="220"/>
      <c r="S493" s="220"/>
      <c r="T493" s="220"/>
      <c r="U493" s="220"/>
      <c r="V493" s="220"/>
      <c r="W493" s="220"/>
      <c r="X493" s="217"/>
      <c r="Y493" s="108"/>
      <c r="AX493" s="90">
        <f t="shared" si="61"/>
        <v>1</v>
      </c>
      <c r="AZ493" s="90" t="s">
        <v>1373</v>
      </c>
      <c r="BA493" s="90">
        <f>IF(AND($BB$493=1,$BC$493=1),1,0)</f>
        <v>0</v>
      </c>
      <c r="BB493" s="90">
        <f t="shared" ref="BB493:BB503" si="62">IF(OR($S$22="Step 3",$S$22="Step 2",$S$22="Step 1"),1,0)</f>
        <v>1</v>
      </c>
      <c r="BC493" s="90">
        <f>IF(AND(AND(OR($S$147&gt;0,$AB$147&gt;0),$AX$147=1)),1,0)</f>
        <v>0</v>
      </c>
      <c r="BD493" s="90">
        <f>IF(AND(AND(OR($AB$147&gt;0),$AX$147=1)),1,0)</f>
        <v>0</v>
      </c>
      <c r="BE493" s="90">
        <f>IF(AND(AND(OR($S$147&gt;0),$AX$147=1)),1,0)</f>
        <v>0</v>
      </c>
    </row>
    <row r="494" spans="4:106" ht="25.25" customHeight="1" x14ac:dyDescent="0.2">
      <c r="D494" s="112" t="s">
        <v>1378</v>
      </c>
      <c r="E494" s="189" t="s">
        <v>1379</v>
      </c>
      <c r="F494" s="190"/>
      <c r="G494" s="190"/>
      <c r="H494" s="190"/>
      <c r="I494" s="190"/>
      <c r="J494" s="190"/>
      <c r="K494" s="190"/>
      <c r="L494" s="190"/>
      <c r="M494" s="190"/>
      <c r="N494" s="190"/>
      <c r="O494" s="190"/>
      <c r="P494" s="116" t="s">
        <v>12697</v>
      </c>
      <c r="Q494" s="191" t="s">
        <v>12702</v>
      </c>
      <c r="R494" s="191"/>
      <c r="S494" s="192"/>
      <c r="T494" s="192"/>
      <c r="U494" s="192"/>
      <c r="V494" s="192"/>
      <c r="W494" s="192"/>
      <c r="X494" s="193"/>
      <c r="Y494" s="108"/>
      <c r="AW494" s="90" t="s">
        <v>1253</v>
      </c>
      <c r="AX494" s="90">
        <f t="shared" si="61"/>
        <v>1</v>
      </c>
      <c r="AY494" s="90" t="s">
        <v>774</v>
      </c>
      <c r="AZ494" s="90" t="s">
        <v>1377</v>
      </c>
      <c r="BA494" s="90">
        <f>IF(AND($BB$494=1,$BC$494=1),1,0)</f>
        <v>0</v>
      </c>
      <c r="BB494" s="90">
        <f t="shared" si="62"/>
        <v>1</v>
      </c>
      <c r="BC494" s="90">
        <f>IF(AND(AND(OR($S$147&gt;0,$AB$147&gt;0),$AX$147=1)),1,0)</f>
        <v>0</v>
      </c>
      <c r="BD494" s="90">
        <f>IF(AND(AND(OR($AB$147&gt;0),$AX$147=1)),1,0)</f>
        <v>0</v>
      </c>
      <c r="BE494" s="90">
        <f>IF(AND(AND(OR($S$147&gt;0),$AX$147=1)),1,0)</f>
        <v>0</v>
      </c>
      <c r="BL494" s="90">
        <v>495</v>
      </c>
      <c r="BX494" s="90">
        <v>1</v>
      </c>
      <c r="CA494" s="90" t="s">
        <v>1373</v>
      </c>
      <c r="CB494" s="90">
        <f>IF((+COUNTA($S$494)+COUNTA($S$496)+COUNTA($S$498)+COUNTA($S$500)+COUNTA($S$502))&gt;0,1,0)</f>
        <v>0</v>
      </c>
      <c r="CC494" s="90" t="s">
        <v>775</v>
      </c>
      <c r="CD494" s="90">
        <f>IF($Y$494="Inaccurate – Incorrect",1,0)</f>
        <v>0</v>
      </c>
      <c r="DA494" s="90" t="s">
        <v>1256</v>
      </c>
      <c r="DB494" s="90" t="s">
        <v>1375</v>
      </c>
    </row>
    <row r="495" spans="4:106" ht="25.25" customHeight="1" x14ac:dyDescent="0.2">
      <c r="D495" s="112" t="s">
        <v>1382</v>
      </c>
      <c r="E495" s="189" t="s">
        <v>1383</v>
      </c>
      <c r="F495" s="190"/>
      <c r="G495" s="190"/>
      <c r="H495" s="190"/>
      <c r="I495" s="190"/>
      <c r="J495" s="190"/>
      <c r="K495" s="190"/>
      <c r="L495" s="190"/>
      <c r="M495" s="190"/>
      <c r="N495" s="190"/>
      <c r="O495" s="190"/>
      <c r="P495" s="115"/>
      <c r="Q495" s="191" t="s">
        <v>12699</v>
      </c>
      <c r="R495" s="191"/>
      <c r="S495" s="192"/>
      <c r="T495" s="192"/>
      <c r="U495" s="192"/>
      <c r="V495" s="192"/>
      <c r="W495" s="192"/>
      <c r="X495" s="193"/>
      <c r="Y495" s="108"/>
      <c r="AW495" s="90" t="s">
        <v>1253</v>
      </c>
      <c r="AX495" s="90">
        <f t="shared" si="61"/>
        <v>1</v>
      </c>
      <c r="AZ495" s="90" t="s">
        <v>1381</v>
      </c>
      <c r="BA495" s="90">
        <f>IF(AND($BB$495=1,$BC$495=1),1,0)</f>
        <v>0</v>
      </c>
      <c r="BB495" s="90">
        <f t="shared" si="62"/>
        <v>1</v>
      </c>
      <c r="BC495" s="90">
        <f>IF(OR(AND(OR($S$494&lt;&gt;"",$AB$494&lt;&gt;""),$AX$494=1)),1,0)</f>
        <v>0</v>
      </c>
      <c r="BD495" s="90">
        <f>IF(OR(AND(OR($AB$494&lt;&gt;""),$AX$494=1)),1,0)</f>
        <v>0</v>
      </c>
      <c r="BE495" s="90">
        <f>IF(OR(AND(OR($S$494&lt;&gt;""),$AX$494=1)),1,0)</f>
        <v>0</v>
      </c>
      <c r="CB495" s="90">
        <f>IF($S$495&lt;&gt;"",1,0)</f>
        <v>0</v>
      </c>
      <c r="CD495" s="90">
        <f>IF($Y$495="Inaccurate – Incorrect",1,0)</f>
        <v>0</v>
      </c>
      <c r="DA495" s="90" t="s">
        <v>1256</v>
      </c>
      <c r="DB495" s="90" t="s">
        <v>1375</v>
      </c>
    </row>
    <row r="496" spans="4:106" ht="25.25" customHeight="1" x14ac:dyDescent="0.2">
      <c r="D496" s="112" t="s">
        <v>1386</v>
      </c>
      <c r="E496" s="189" t="s">
        <v>1387</v>
      </c>
      <c r="F496" s="190"/>
      <c r="G496" s="190"/>
      <c r="H496" s="190"/>
      <c r="I496" s="190"/>
      <c r="J496" s="190"/>
      <c r="K496" s="190"/>
      <c r="L496" s="190"/>
      <c r="M496" s="190"/>
      <c r="N496" s="190"/>
      <c r="O496" s="190"/>
      <c r="P496" s="116" t="s">
        <v>12697</v>
      </c>
      <c r="Q496" s="191" t="s">
        <v>12702</v>
      </c>
      <c r="R496" s="191"/>
      <c r="S496" s="192"/>
      <c r="T496" s="192"/>
      <c r="U496" s="192"/>
      <c r="V496" s="192"/>
      <c r="W496" s="192"/>
      <c r="X496" s="193"/>
      <c r="Y496" s="108"/>
      <c r="AW496" s="90" t="s">
        <v>1253</v>
      </c>
      <c r="AX496" s="90">
        <f t="shared" si="61"/>
        <v>1</v>
      </c>
      <c r="AY496" s="90" t="s">
        <v>774</v>
      </c>
      <c r="AZ496" s="90" t="s">
        <v>1385</v>
      </c>
      <c r="BA496" s="90">
        <f>IF(AND($BB$496=1,$BC$496=1),1,0)</f>
        <v>0</v>
      </c>
      <c r="BB496" s="90">
        <f t="shared" si="62"/>
        <v>1</v>
      </c>
      <c r="BC496" s="90">
        <f>IF(AND(AND(OR($S$147&gt;0,$AB$147&gt;0),$AX$147=1)),1,0)</f>
        <v>0</v>
      </c>
      <c r="BD496" s="90">
        <f>IF(AND(AND(OR($AB$147&gt;0),$AX$147=1)),1,0)</f>
        <v>0</v>
      </c>
      <c r="BE496" s="90">
        <f>IF(AND(AND(OR($S$147&gt;0),$AX$147=1)),1,0)</f>
        <v>0</v>
      </c>
      <c r="BL496" s="90">
        <v>497</v>
      </c>
      <c r="BX496" s="90">
        <v>1</v>
      </c>
      <c r="CA496" s="90" t="s">
        <v>1373</v>
      </c>
      <c r="CC496" s="90" t="s">
        <v>775</v>
      </c>
      <c r="CD496" s="90">
        <f>IF($Y$496="Inaccurate – Incorrect",1,0)</f>
        <v>0</v>
      </c>
      <c r="DA496" s="90" t="s">
        <v>1256</v>
      </c>
      <c r="DB496" s="90" t="s">
        <v>1375</v>
      </c>
    </row>
    <row r="497" spans="4:106" ht="25.25" customHeight="1" x14ac:dyDescent="0.2">
      <c r="D497" s="112" t="s">
        <v>1390</v>
      </c>
      <c r="E497" s="189" t="s">
        <v>1391</v>
      </c>
      <c r="F497" s="190"/>
      <c r="G497" s="190"/>
      <c r="H497" s="190"/>
      <c r="I497" s="190"/>
      <c r="J497" s="190"/>
      <c r="K497" s="190"/>
      <c r="L497" s="190"/>
      <c r="M497" s="190"/>
      <c r="N497" s="190"/>
      <c r="O497" s="190"/>
      <c r="P497" s="115"/>
      <c r="Q497" s="191" t="s">
        <v>12699</v>
      </c>
      <c r="R497" s="191"/>
      <c r="S497" s="192"/>
      <c r="T497" s="192"/>
      <c r="U497" s="192"/>
      <c r="V497" s="192"/>
      <c r="W497" s="192"/>
      <c r="X497" s="193"/>
      <c r="Y497" s="108"/>
      <c r="AW497" s="90" t="s">
        <v>1253</v>
      </c>
      <c r="AX497" s="90">
        <f t="shared" si="61"/>
        <v>1</v>
      </c>
      <c r="AZ497" s="90" t="s">
        <v>1389</v>
      </c>
      <c r="BA497" s="90">
        <f>IF(AND($BB$497=1,$BC$497=1),1,0)</f>
        <v>0</v>
      </c>
      <c r="BB497" s="90">
        <f t="shared" si="62"/>
        <v>1</v>
      </c>
      <c r="BC497" s="90">
        <f>IF(OR(AND(OR($S$496&lt;&gt;"",$AB$496&lt;&gt;""),$AX$496=1)),1,0)</f>
        <v>0</v>
      </c>
      <c r="BD497" s="90">
        <f>IF(OR(AND(OR($AB$496&lt;&gt;""),$AX$496=1)),1,0)</f>
        <v>0</v>
      </c>
      <c r="BE497" s="90">
        <f>IF(OR(AND(OR($S$496&lt;&gt;""),$AX$496=1)),1,0)</f>
        <v>0</v>
      </c>
      <c r="CB497" s="90">
        <f>IF($S$497&lt;&gt;"",1,0)</f>
        <v>0</v>
      </c>
      <c r="CD497" s="90">
        <f>IF($Y$497="Inaccurate – Incorrect",1,0)</f>
        <v>0</v>
      </c>
      <c r="DA497" s="90" t="s">
        <v>1256</v>
      </c>
      <c r="DB497" s="90" t="s">
        <v>1375</v>
      </c>
    </row>
    <row r="498" spans="4:106" ht="25.25" customHeight="1" x14ac:dyDescent="0.2">
      <c r="D498" s="112" t="s">
        <v>1394</v>
      </c>
      <c r="E498" s="189" t="s">
        <v>1395</v>
      </c>
      <c r="F498" s="190"/>
      <c r="G498" s="190"/>
      <c r="H498" s="190"/>
      <c r="I498" s="190"/>
      <c r="J498" s="190"/>
      <c r="K498" s="190"/>
      <c r="L498" s="190"/>
      <c r="M498" s="190"/>
      <c r="N498" s="190"/>
      <c r="O498" s="190"/>
      <c r="P498" s="116" t="s">
        <v>12697</v>
      </c>
      <c r="Q498" s="191" t="s">
        <v>12702</v>
      </c>
      <c r="R498" s="191"/>
      <c r="S498" s="192"/>
      <c r="T498" s="192"/>
      <c r="U498" s="192"/>
      <c r="V498" s="192"/>
      <c r="W498" s="192"/>
      <c r="X498" s="193"/>
      <c r="Y498" s="108"/>
      <c r="AW498" s="90" t="s">
        <v>1253</v>
      </c>
      <c r="AX498" s="90">
        <f t="shared" si="61"/>
        <v>1</v>
      </c>
      <c r="AY498" s="90" t="s">
        <v>774</v>
      </c>
      <c r="AZ498" s="90" t="s">
        <v>1393</v>
      </c>
      <c r="BA498" s="90">
        <f>IF(AND($BB$498=1,$BC$498=1),1,0)</f>
        <v>0</v>
      </c>
      <c r="BB498" s="90">
        <f t="shared" si="62"/>
        <v>1</v>
      </c>
      <c r="BC498" s="90">
        <f>IF(AND(AND(OR($S$147&gt;0,$AB$147&gt;0),$AX$147=1)),1,0)</f>
        <v>0</v>
      </c>
      <c r="BD498" s="90">
        <f>IF(AND(AND(OR($AB$147&gt;0),$AX$147=1)),1,0)</f>
        <v>0</v>
      </c>
      <c r="BE498" s="90">
        <f>IF(AND(AND(OR($S$147&gt;0),$AX$147=1)),1,0)</f>
        <v>0</v>
      </c>
      <c r="BL498" s="90">
        <v>499</v>
      </c>
      <c r="BX498" s="90">
        <v>1</v>
      </c>
      <c r="CA498" s="90" t="s">
        <v>1373</v>
      </c>
      <c r="CC498" s="90" t="s">
        <v>775</v>
      </c>
      <c r="CD498" s="90">
        <f>IF($Y$498="Inaccurate – Incorrect",1,0)</f>
        <v>0</v>
      </c>
      <c r="DA498" s="90" t="s">
        <v>1256</v>
      </c>
      <c r="DB498" s="90" t="s">
        <v>1375</v>
      </c>
    </row>
    <row r="499" spans="4:106" ht="50.5" customHeight="1" x14ac:dyDescent="0.2">
      <c r="D499" s="112" t="s">
        <v>1398</v>
      </c>
      <c r="E499" s="189" t="s">
        <v>1399</v>
      </c>
      <c r="F499" s="190"/>
      <c r="G499" s="190"/>
      <c r="H499" s="190"/>
      <c r="I499" s="190"/>
      <c r="J499" s="190"/>
      <c r="K499" s="190"/>
      <c r="L499" s="190"/>
      <c r="M499" s="190"/>
      <c r="N499" s="190"/>
      <c r="O499" s="190"/>
      <c r="P499" s="115"/>
      <c r="Q499" s="191" t="s">
        <v>12699</v>
      </c>
      <c r="R499" s="191"/>
      <c r="S499" s="192"/>
      <c r="T499" s="192"/>
      <c r="U499" s="192"/>
      <c r="V499" s="192"/>
      <c r="W499" s="192"/>
      <c r="X499" s="193"/>
      <c r="Y499" s="108"/>
      <c r="AW499" s="90" t="s">
        <v>1253</v>
      </c>
      <c r="AX499" s="90">
        <f t="shared" si="61"/>
        <v>1</v>
      </c>
      <c r="AZ499" s="90" t="s">
        <v>1397</v>
      </c>
      <c r="BA499" s="90">
        <f>IF(AND($BB$499=1,$BC$499=1),1,0)</f>
        <v>0</v>
      </c>
      <c r="BB499" s="90">
        <f t="shared" si="62"/>
        <v>1</v>
      </c>
      <c r="BC499" s="90">
        <f>IF(OR(AND(OR($S$498&lt;&gt;"",$AB$498&lt;&gt;""),$AX$498=1)),1,0)</f>
        <v>0</v>
      </c>
      <c r="BD499" s="90">
        <f>IF(OR(AND(OR($AB$498&lt;&gt;""),$AX$498=1)),1,0)</f>
        <v>0</v>
      </c>
      <c r="BE499" s="90">
        <f>IF(OR(AND(OR($S$498&lt;&gt;""),$AX$498=1)),1,0)</f>
        <v>0</v>
      </c>
      <c r="CB499" s="90">
        <f>IF($S$499&lt;&gt;"",1,0)</f>
        <v>0</v>
      </c>
      <c r="CD499" s="90">
        <f>IF($Y$499="Inaccurate – Incorrect",1,0)</f>
        <v>0</v>
      </c>
      <c r="DA499" s="90" t="s">
        <v>1256</v>
      </c>
      <c r="DB499" s="90" t="s">
        <v>1375</v>
      </c>
    </row>
    <row r="500" spans="4:106" ht="25.25" customHeight="1" x14ac:dyDescent="0.2">
      <c r="D500" s="112" t="s">
        <v>1402</v>
      </c>
      <c r="E500" s="189" t="s">
        <v>802</v>
      </c>
      <c r="F500" s="190"/>
      <c r="G500" s="190"/>
      <c r="H500" s="190"/>
      <c r="I500" s="190"/>
      <c r="J500" s="190"/>
      <c r="K500" s="190"/>
      <c r="L500" s="190"/>
      <c r="M500" s="190"/>
      <c r="N500" s="190"/>
      <c r="O500" s="190"/>
      <c r="P500" s="115"/>
      <c r="Q500" s="191" t="s">
        <v>12702</v>
      </c>
      <c r="R500" s="191"/>
      <c r="S500" s="192"/>
      <c r="T500" s="192"/>
      <c r="U500" s="192"/>
      <c r="V500" s="192"/>
      <c r="W500" s="192"/>
      <c r="X500" s="193"/>
      <c r="Y500" s="108"/>
      <c r="AW500" s="90" t="s">
        <v>1253</v>
      </c>
      <c r="AX500" s="90">
        <f t="shared" si="61"/>
        <v>1</v>
      </c>
      <c r="AY500" s="90" t="s">
        <v>774</v>
      </c>
      <c r="AZ500" s="90" t="s">
        <v>1401</v>
      </c>
      <c r="BA500" s="90">
        <f>IF(AND($BB$500=1,$BC$500=1),1,0)</f>
        <v>0</v>
      </c>
      <c r="BB500" s="90">
        <f t="shared" si="62"/>
        <v>1</v>
      </c>
      <c r="BC500" s="90">
        <f>IF(AND(AND(OR($S$147&gt;0,$AB$147&gt;0),$AX$147=1)),1,0)</f>
        <v>0</v>
      </c>
      <c r="BD500" s="90">
        <f>IF(AND(AND(OR($AB$147&gt;0),$AX$147=1)),1,0)</f>
        <v>0</v>
      </c>
      <c r="BE500" s="90">
        <f>IF(AND(AND(OR($S$147&gt;0),$AX$147=1)),1,0)</f>
        <v>0</v>
      </c>
      <c r="BL500" s="90">
        <v>501</v>
      </c>
      <c r="BX500" s="90">
        <v>1</v>
      </c>
      <c r="CA500" s="90" t="s">
        <v>1373</v>
      </c>
      <c r="CC500" s="90" t="s">
        <v>775</v>
      </c>
      <c r="CD500" s="90">
        <f>IF($Y$500="Inaccurate – Incorrect",1,0)</f>
        <v>0</v>
      </c>
      <c r="DA500" s="90" t="s">
        <v>1256</v>
      </c>
      <c r="DB500" s="90" t="s">
        <v>1375</v>
      </c>
    </row>
    <row r="501" spans="4:106" ht="25.25" customHeight="1" x14ac:dyDescent="0.2">
      <c r="D501" s="112" t="s">
        <v>1404</v>
      </c>
      <c r="E501" s="189" t="s">
        <v>643</v>
      </c>
      <c r="F501" s="190"/>
      <c r="G501" s="190"/>
      <c r="H501" s="190"/>
      <c r="I501" s="190"/>
      <c r="J501" s="190"/>
      <c r="K501" s="190"/>
      <c r="L501" s="190"/>
      <c r="M501" s="190"/>
      <c r="N501" s="190"/>
      <c r="O501" s="190"/>
      <c r="P501" s="115"/>
      <c r="Q501" s="191" t="s">
        <v>12699</v>
      </c>
      <c r="R501" s="191"/>
      <c r="S501" s="192"/>
      <c r="T501" s="192"/>
      <c r="U501" s="192"/>
      <c r="V501" s="192"/>
      <c r="W501" s="192"/>
      <c r="X501" s="193"/>
      <c r="Y501" s="108"/>
      <c r="AW501" s="90" t="s">
        <v>1253</v>
      </c>
      <c r="AX501" s="90">
        <f t="shared" si="61"/>
        <v>1</v>
      </c>
      <c r="AZ501" s="90" t="s">
        <v>1403</v>
      </c>
      <c r="BA501" s="90">
        <f>IF(AND($BB$501=1,$BC$501=1),1,0)</f>
        <v>0</v>
      </c>
      <c r="BB501" s="90">
        <f t="shared" si="62"/>
        <v>1</v>
      </c>
      <c r="BC501" s="90">
        <f>IF(OR(AND(OR($S$500&lt;&gt;"",$AB$500&lt;&gt;""),$AX$500=1)),1,0)</f>
        <v>0</v>
      </c>
      <c r="BD501" s="90">
        <f>IF(OR(AND(OR($AB$500&lt;&gt;""),$AX$500=1)),1,0)</f>
        <v>0</v>
      </c>
      <c r="BE501" s="90">
        <f>IF(OR(AND(OR($S$500&lt;&gt;""),$AX$500=1)),1,0)</f>
        <v>0</v>
      </c>
      <c r="CB501" s="90">
        <f>IF($S$501&lt;&gt;"",1,0)</f>
        <v>0</v>
      </c>
      <c r="CD501" s="90">
        <f>IF($Y$501="Inaccurate – Incorrect",1,0)</f>
        <v>0</v>
      </c>
      <c r="DA501" s="90" t="s">
        <v>1256</v>
      </c>
      <c r="DB501" s="90" t="s">
        <v>1375</v>
      </c>
    </row>
    <row r="502" spans="4:106" ht="25.25" customHeight="1" x14ac:dyDescent="0.2">
      <c r="D502" s="112" t="s">
        <v>1407</v>
      </c>
      <c r="E502" s="189" t="s">
        <v>1408</v>
      </c>
      <c r="F502" s="190"/>
      <c r="G502" s="190"/>
      <c r="H502" s="190"/>
      <c r="I502" s="190"/>
      <c r="J502" s="190"/>
      <c r="K502" s="190"/>
      <c r="L502" s="190"/>
      <c r="M502" s="190"/>
      <c r="N502" s="190"/>
      <c r="O502" s="190"/>
      <c r="P502" s="115"/>
      <c r="Q502" s="191" t="s">
        <v>12702</v>
      </c>
      <c r="R502" s="191"/>
      <c r="S502" s="192"/>
      <c r="T502" s="192"/>
      <c r="U502" s="192"/>
      <c r="V502" s="192"/>
      <c r="W502" s="192"/>
      <c r="X502" s="193"/>
      <c r="Y502" s="108"/>
      <c r="AW502" s="90" t="s">
        <v>1253</v>
      </c>
      <c r="AX502" s="90">
        <f t="shared" si="61"/>
        <v>1</v>
      </c>
      <c r="AY502" s="90" t="s">
        <v>774</v>
      </c>
      <c r="AZ502" s="90" t="s">
        <v>1406</v>
      </c>
      <c r="BA502" s="90">
        <f>IF(AND($BB$502=1,$BC$502=1),1,0)</f>
        <v>0</v>
      </c>
      <c r="BB502" s="90">
        <f t="shared" si="62"/>
        <v>1</v>
      </c>
      <c r="BC502" s="90">
        <f>IF(AND(AND(OR($S$147&gt;0,$AB$147&gt;0),$AX$147=1)),1,0)</f>
        <v>0</v>
      </c>
      <c r="BD502" s="90">
        <f>IF(AND(AND(OR($AB$147&gt;0),$AX$147=1)),1,0)</f>
        <v>0</v>
      </c>
      <c r="BE502" s="90">
        <f>IF(AND(AND(OR($S$147&gt;0),$AX$147=1)),1,0)</f>
        <v>0</v>
      </c>
      <c r="BX502" s="90">
        <v>2</v>
      </c>
      <c r="CA502" s="90" t="s">
        <v>1373</v>
      </c>
      <c r="CC502" s="90" t="s">
        <v>775</v>
      </c>
      <c r="CD502" s="90">
        <f>IF($Y$502="Inaccurate – Incorrect",1,0)</f>
        <v>0</v>
      </c>
      <c r="DA502" s="90" t="s">
        <v>1256</v>
      </c>
      <c r="DB502" s="90" t="s">
        <v>1375</v>
      </c>
    </row>
    <row r="503" spans="4:106" ht="50.5" customHeight="1" x14ac:dyDescent="0.2">
      <c r="D503" s="112" t="s">
        <v>1410</v>
      </c>
      <c r="E503" s="189" t="s">
        <v>1411</v>
      </c>
      <c r="F503" s="190"/>
      <c r="G503" s="190"/>
      <c r="H503" s="190"/>
      <c r="I503" s="190"/>
      <c r="J503" s="190"/>
      <c r="K503" s="190"/>
      <c r="L503" s="190"/>
      <c r="M503" s="190"/>
      <c r="N503" s="190"/>
      <c r="O503" s="190"/>
      <c r="P503" s="116" t="s">
        <v>12697</v>
      </c>
      <c r="Q503" s="191" t="s">
        <v>12698</v>
      </c>
      <c r="R503" s="191"/>
      <c r="S503" s="197"/>
      <c r="T503" s="197"/>
      <c r="U503" s="197"/>
      <c r="V503" s="197"/>
      <c r="W503" s="197"/>
      <c r="X503" s="198"/>
      <c r="Y503" s="108"/>
      <c r="AW503" s="90" t="s">
        <v>1253</v>
      </c>
      <c r="AX503" s="90">
        <f t="shared" si="61"/>
        <v>1</v>
      </c>
      <c r="AY503" s="90" t="s">
        <v>236</v>
      </c>
      <c r="AZ503" s="90" t="s">
        <v>1409</v>
      </c>
      <c r="BA503" s="90">
        <f>IF(AND($BB$503=1,$BC$503=1),1,0)</f>
        <v>0</v>
      </c>
      <c r="BB503" s="90">
        <f t="shared" si="62"/>
        <v>1</v>
      </c>
      <c r="BC503" s="90">
        <f>IF(AND(AND(OR($S$147&gt;0,$AB$147&gt;0),$AX$147=1)),1,0)</f>
        <v>0</v>
      </c>
      <c r="BD503" s="90">
        <f>IF(AND(AND(OR($AB$147&gt;0),$AX$147=1)),1,0)</f>
        <v>0</v>
      </c>
      <c r="BE503" s="90">
        <f>IF(AND(AND(OR($S$147&gt;0),$AX$147=1)),1,0)</f>
        <v>0</v>
      </c>
      <c r="CB503" s="90">
        <f>IF($S$503&lt;&gt;"",1,0)</f>
        <v>0</v>
      </c>
      <c r="CD503" s="90">
        <f>IF($Y$503="Inaccurate – Incorrect",1,0)</f>
        <v>0</v>
      </c>
      <c r="DA503" s="90" t="s">
        <v>1256</v>
      </c>
      <c r="DB503" s="90" t="s">
        <v>1375</v>
      </c>
    </row>
    <row r="504" spans="4:106" x14ac:dyDescent="0.2">
      <c r="D504" s="103"/>
      <c r="E504" s="117"/>
      <c r="F504" s="117"/>
      <c r="G504" s="117"/>
      <c r="H504" s="117"/>
      <c r="I504" s="117"/>
      <c r="J504" s="117"/>
      <c r="K504" s="117"/>
      <c r="L504" s="117"/>
      <c r="M504" s="117"/>
      <c r="N504" s="117"/>
      <c r="O504" s="117"/>
      <c r="P504" s="117"/>
      <c r="Q504" s="117"/>
      <c r="R504" s="117"/>
      <c r="S504" s="117"/>
      <c r="T504" s="117"/>
      <c r="U504" s="117"/>
      <c r="V504" s="117"/>
      <c r="W504" s="117"/>
      <c r="X504" s="117"/>
      <c r="Y504" s="105"/>
      <c r="AX504" s="90">
        <f t="shared" si="61"/>
        <v>0</v>
      </c>
      <c r="BA504" s="90">
        <f>IF(OR($S$22="Step 3",$S$22="Step 2",$S$22="Step 1"),1,0)</f>
        <v>1</v>
      </c>
    </row>
    <row r="505" spans="4:106" ht="21" x14ac:dyDescent="0.25">
      <c r="D505" s="103"/>
      <c r="E505" s="109" t="s">
        <v>1415</v>
      </c>
      <c r="F505" s="110"/>
      <c r="G505" s="110"/>
      <c r="H505" s="110"/>
      <c r="I505" s="110"/>
      <c r="J505" s="110"/>
      <c r="K505" s="110"/>
      <c r="L505" s="110"/>
      <c r="M505" s="110"/>
      <c r="N505" s="110"/>
      <c r="O505" s="110"/>
      <c r="P505" s="110"/>
      <c r="Q505" s="110"/>
      <c r="R505" s="110"/>
      <c r="S505" s="110"/>
      <c r="T505" s="110"/>
      <c r="U505" s="110"/>
      <c r="V505" s="110"/>
      <c r="W505" s="110"/>
      <c r="X505" s="110"/>
      <c r="Y505" s="105"/>
      <c r="AX505" s="90">
        <f t="shared" si="61"/>
        <v>0</v>
      </c>
      <c r="BA505" s="90">
        <f>IF(OR($S$22="Step 3",$S$22="Step 2",$S$22="Step 1"),1,0)</f>
        <v>1</v>
      </c>
    </row>
    <row r="506" spans="4:106" ht="25.25" customHeight="1" x14ac:dyDescent="0.2">
      <c r="D506" s="112" t="s">
        <v>1414</v>
      </c>
      <c r="E506" s="194" t="s">
        <v>1416</v>
      </c>
      <c r="F506" s="195"/>
      <c r="G506" s="195"/>
      <c r="H506" s="195"/>
      <c r="I506" s="195"/>
      <c r="J506" s="195"/>
      <c r="K506" s="195"/>
      <c r="L506" s="195"/>
      <c r="M506" s="195"/>
      <c r="N506" s="195"/>
      <c r="O506" s="195"/>
      <c r="P506" s="113" t="s">
        <v>12697</v>
      </c>
      <c r="Q506" s="196" t="s">
        <v>12698</v>
      </c>
      <c r="R506" s="196"/>
      <c r="S506" s="197"/>
      <c r="T506" s="197"/>
      <c r="U506" s="197"/>
      <c r="V506" s="197"/>
      <c r="W506" s="197"/>
      <c r="X506" s="198"/>
      <c r="Y506" s="108"/>
      <c r="AW506" s="90" t="s">
        <v>1253</v>
      </c>
      <c r="AX506" s="90">
        <f t="shared" si="61"/>
        <v>1</v>
      </c>
      <c r="AY506" s="90" t="s">
        <v>1320</v>
      </c>
      <c r="AZ506" s="90" t="s">
        <v>1413</v>
      </c>
      <c r="BA506" s="90">
        <f>IF(AND($BC$506=1,$BB$506=1),1,0)</f>
        <v>1</v>
      </c>
      <c r="BB506" s="90">
        <f>IF(OR($S$22="Step 3",$S$22="Step 2",$S$22="Step 1"),1,0)</f>
        <v>1</v>
      </c>
      <c r="BC506" s="90">
        <v>1</v>
      </c>
      <c r="BD506" s="90">
        <v>1</v>
      </c>
      <c r="BE506" s="90">
        <v>1</v>
      </c>
      <c r="CB506" s="90">
        <f>IF($S$506&lt;&gt;"",1,0)</f>
        <v>0</v>
      </c>
      <c r="CD506" s="90">
        <f>IF($Y$506="Inaccurate – Incorrect",1,0)</f>
        <v>0</v>
      </c>
      <c r="DA506" s="90" t="s">
        <v>1256</v>
      </c>
      <c r="DB506" s="90" t="s">
        <v>1415</v>
      </c>
    </row>
    <row r="507" spans="4:106" x14ac:dyDescent="0.2">
      <c r="D507" s="103"/>
      <c r="E507" s="114"/>
      <c r="F507" s="114"/>
      <c r="G507" s="114"/>
      <c r="H507" s="114"/>
      <c r="I507" s="114"/>
      <c r="J507" s="114"/>
      <c r="K507" s="114"/>
      <c r="L507" s="114"/>
      <c r="M507" s="114"/>
      <c r="N507" s="114"/>
      <c r="O507" s="114"/>
      <c r="P507" s="114"/>
      <c r="Q507" s="114"/>
      <c r="R507" s="114"/>
      <c r="S507" s="114"/>
      <c r="T507" s="114"/>
      <c r="U507" s="114"/>
      <c r="V507" s="114"/>
      <c r="W507" s="114"/>
      <c r="X507" s="114"/>
      <c r="Y507" s="105"/>
      <c r="AX507" s="90">
        <f t="shared" si="61"/>
        <v>0</v>
      </c>
      <c r="BA507" s="90">
        <f>IF(OR($S$22="Step 3",$S$22="Step 2",$S$22="Step 1"),1,0)</f>
        <v>1</v>
      </c>
    </row>
    <row r="508" spans="4:106" ht="21" x14ac:dyDescent="0.25">
      <c r="D508" s="103"/>
      <c r="E508" s="106" t="s">
        <v>1420</v>
      </c>
      <c r="F508" s="104"/>
      <c r="G508" s="104"/>
      <c r="H508" s="104"/>
      <c r="I508" s="104"/>
      <c r="J508" s="104"/>
      <c r="K508" s="104"/>
      <c r="L508" s="104"/>
      <c r="M508" s="104"/>
      <c r="N508" s="104"/>
      <c r="O508" s="104"/>
      <c r="P508" s="104"/>
      <c r="Q508" s="104"/>
      <c r="R508" s="104"/>
      <c r="S508" s="104"/>
      <c r="T508" s="104"/>
      <c r="U508" s="104"/>
      <c r="V508" s="104"/>
      <c r="W508" s="104"/>
      <c r="X508" s="104"/>
      <c r="Y508" s="105"/>
      <c r="AX508" s="90">
        <f t="shared" si="61"/>
        <v>0</v>
      </c>
      <c r="BA508" s="90">
        <f>IF(OR($S$22="Step 3",$S$22="Step 2",$S$22="Step 1"),1,0)</f>
        <v>1</v>
      </c>
    </row>
    <row r="509" spans="4:106" ht="21" x14ac:dyDescent="0.25">
      <c r="D509" s="103"/>
      <c r="E509" s="109"/>
      <c r="F509" s="110"/>
      <c r="G509" s="110"/>
      <c r="H509" s="110"/>
      <c r="I509" s="110"/>
      <c r="J509" s="110"/>
      <c r="K509" s="110"/>
      <c r="L509" s="110"/>
      <c r="M509" s="110"/>
      <c r="N509" s="110"/>
      <c r="O509" s="110"/>
      <c r="P509" s="110"/>
      <c r="Q509" s="110"/>
      <c r="R509" s="110"/>
      <c r="S509" s="110"/>
      <c r="T509" s="110"/>
      <c r="U509" s="110"/>
      <c r="V509" s="110"/>
      <c r="W509" s="110"/>
      <c r="X509" s="110"/>
      <c r="Y509" s="105"/>
      <c r="AX509" s="90">
        <f t="shared" si="61"/>
        <v>0</v>
      </c>
      <c r="BA509" s="90">
        <f>IF(OR($S$22="Step 3",$S$22="Step 2",$S$22="Step 1"),1,0)</f>
        <v>1</v>
      </c>
    </row>
    <row r="510" spans="4:106" ht="25.25" customHeight="1" x14ac:dyDescent="0.2">
      <c r="D510" s="112" t="s">
        <v>1419</v>
      </c>
      <c r="E510" s="194" t="s">
        <v>1421</v>
      </c>
      <c r="F510" s="195"/>
      <c r="G510" s="195"/>
      <c r="H510" s="195"/>
      <c r="I510" s="195"/>
      <c r="J510" s="195"/>
      <c r="K510" s="195"/>
      <c r="L510" s="195"/>
      <c r="M510" s="195"/>
      <c r="N510" s="195"/>
      <c r="O510" s="195"/>
      <c r="P510" s="113" t="s">
        <v>12697</v>
      </c>
      <c r="Q510" s="196" t="s">
        <v>12698</v>
      </c>
      <c r="R510" s="196"/>
      <c r="S510" s="192"/>
      <c r="T510" s="192"/>
      <c r="U510" s="192"/>
      <c r="V510" s="192"/>
      <c r="W510" s="192"/>
      <c r="X510" s="193"/>
      <c r="Y510" s="108"/>
      <c r="AW510" s="90" t="s">
        <v>1253</v>
      </c>
      <c r="AX510" s="90">
        <f t="shared" si="61"/>
        <v>1</v>
      </c>
      <c r="AY510" s="90" t="s">
        <v>236</v>
      </c>
      <c r="AZ510" s="90" t="s">
        <v>1418</v>
      </c>
      <c r="BA510" s="90">
        <f>IF(AND($BC$510=1,$BB$510=1),1,0)</f>
        <v>1</v>
      </c>
      <c r="BB510" s="90">
        <f t="shared" ref="BB510:BB517" si="63">IF(OR($S$22="Step 3",$S$22="Step 2",$S$22="Step 1"),1,0)</f>
        <v>1</v>
      </c>
      <c r="BC510" s="90">
        <v>1</v>
      </c>
      <c r="BD510" s="90">
        <v>1</v>
      </c>
      <c r="BE510" s="90">
        <v>1</v>
      </c>
      <c r="BL510" s="90" t="s">
        <v>12734</v>
      </c>
      <c r="CB510" s="90">
        <f>IF($S$510&lt;&gt;"",1,0)</f>
        <v>0</v>
      </c>
      <c r="CD510" s="90">
        <f>IF($Y$510="Inaccurate – Incorrect",1,0)</f>
        <v>0</v>
      </c>
      <c r="DA510" s="90" t="s">
        <v>1420</v>
      </c>
    </row>
    <row r="511" spans="4:106" ht="53.75" customHeight="1" x14ac:dyDescent="0.2">
      <c r="D511" s="112" t="s">
        <v>1424</v>
      </c>
      <c r="E511" s="119"/>
      <c r="F511" s="118"/>
      <c r="G511" s="118"/>
      <c r="H511" s="118"/>
      <c r="I511" s="118"/>
      <c r="J511" s="118"/>
      <c r="K511" s="118"/>
      <c r="L511" s="118"/>
      <c r="M511" s="118"/>
      <c r="N511" s="118"/>
      <c r="O511" s="118"/>
      <c r="P511" s="118"/>
      <c r="Q511" s="215" t="s">
        <v>1425</v>
      </c>
      <c r="R511" s="216"/>
      <c r="S511" s="216"/>
      <c r="T511" s="216"/>
      <c r="U511" s="216"/>
      <c r="V511" s="216"/>
      <c r="W511" s="216"/>
      <c r="X511" s="217"/>
      <c r="Y511" s="108"/>
      <c r="AX511" s="90">
        <f t="shared" si="61"/>
        <v>1</v>
      </c>
      <c r="AZ511" s="90" t="s">
        <v>1423</v>
      </c>
      <c r="BA511" s="90">
        <f>IF(AND($BB$511=1,$BC$511=1),1,0)</f>
        <v>0</v>
      </c>
      <c r="BB511" s="90">
        <f t="shared" si="63"/>
        <v>1</v>
      </c>
      <c r="BC511" s="90">
        <f>IF(AND(AND(OR($S$510="Yes",$AB$510="Yes"),$AX$510=1)),1,0)</f>
        <v>0</v>
      </c>
      <c r="BD511" s="90">
        <f>IF(AND(AND(OR($AB$510="Yes"),$AX$510=1)),1,0)</f>
        <v>0</v>
      </c>
      <c r="BE511" s="90">
        <f>IF(AND(AND(OR($S$510="Yes"),$AX$510=1)),1,0)</f>
        <v>0</v>
      </c>
    </row>
    <row r="512" spans="4:106" ht="25.25" customHeight="1" x14ac:dyDescent="0.2">
      <c r="D512" s="112" t="s">
        <v>1429</v>
      </c>
      <c r="E512" s="189" t="s">
        <v>1430</v>
      </c>
      <c r="F512" s="190"/>
      <c r="G512" s="190"/>
      <c r="H512" s="190"/>
      <c r="I512" s="190"/>
      <c r="J512" s="190"/>
      <c r="K512" s="190"/>
      <c r="L512" s="190"/>
      <c r="M512" s="190"/>
      <c r="N512" s="190"/>
      <c r="O512" s="190"/>
      <c r="P512" s="116" t="s">
        <v>12697</v>
      </c>
      <c r="Q512" s="191" t="s">
        <v>12702</v>
      </c>
      <c r="R512" s="191"/>
      <c r="S512" s="192"/>
      <c r="T512" s="192"/>
      <c r="U512" s="192"/>
      <c r="V512" s="192"/>
      <c r="W512" s="192"/>
      <c r="X512" s="193"/>
      <c r="Y512" s="108"/>
      <c r="AW512" s="90" t="s">
        <v>1253</v>
      </c>
      <c r="AX512" s="90">
        <f t="shared" si="61"/>
        <v>1</v>
      </c>
      <c r="AY512" s="90" t="s">
        <v>774</v>
      </c>
      <c r="AZ512" s="90" t="s">
        <v>1428</v>
      </c>
      <c r="BA512" s="90">
        <f>IF(AND($BB$512=1,$BC$512=1),1,0)</f>
        <v>0</v>
      </c>
      <c r="BB512" s="90">
        <f t="shared" si="63"/>
        <v>1</v>
      </c>
      <c r="BC512" s="90">
        <f>IF(AND(AND(OR($S$510="Yes",$AB$510="Yes"),$AX$510=1)),1,0)</f>
        <v>0</v>
      </c>
      <c r="BD512" s="90">
        <f>IF(AND(AND(OR($AB$510="Yes"),$AX$510=1)),1,0)</f>
        <v>0</v>
      </c>
      <c r="BE512" s="90">
        <f>IF(AND(AND(OR($S$510="Yes"),$AX$510=1)),1,0)</f>
        <v>0</v>
      </c>
      <c r="BL512" s="90">
        <v>513</v>
      </c>
      <c r="BX512" s="90">
        <v>1</v>
      </c>
      <c r="CA512" s="90" t="s">
        <v>1423</v>
      </c>
      <c r="CB512" s="90">
        <f>IF((+COUNTA($S$512)+COUNTA($S$514)+COUNTA($S$516))&gt;0,1,0)</f>
        <v>0</v>
      </c>
      <c r="CC512" s="90" t="s">
        <v>775</v>
      </c>
      <c r="CD512" s="90">
        <f>IF($Y$512="Inaccurate – Incorrect",1,0)</f>
        <v>0</v>
      </c>
      <c r="DA512" s="90" t="s">
        <v>1420</v>
      </c>
    </row>
    <row r="513" spans="4:106" ht="25.25" customHeight="1" x14ac:dyDescent="0.2">
      <c r="D513" s="112" t="s">
        <v>1433</v>
      </c>
      <c r="E513" s="189" t="s">
        <v>1434</v>
      </c>
      <c r="F513" s="190"/>
      <c r="G513" s="190"/>
      <c r="H513" s="190"/>
      <c r="I513" s="190"/>
      <c r="J513" s="190"/>
      <c r="K513" s="190"/>
      <c r="L513" s="190"/>
      <c r="M513" s="190"/>
      <c r="N513" s="190"/>
      <c r="O513" s="190"/>
      <c r="P513" s="115"/>
      <c r="Q513" s="191" t="s">
        <v>12699</v>
      </c>
      <c r="R513" s="191"/>
      <c r="S513" s="192"/>
      <c r="T513" s="192"/>
      <c r="U513" s="192"/>
      <c r="V513" s="192"/>
      <c r="W513" s="192"/>
      <c r="X513" s="193"/>
      <c r="Y513" s="108"/>
      <c r="AW513" s="90" t="s">
        <v>1253</v>
      </c>
      <c r="AX513" s="90">
        <f t="shared" si="61"/>
        <v>1</v>
      </c>
      <c r="AZ513" s="90" t="s">
        <v>1432</v>
      </c>
      <c r="BA513" s="90">
        <f>IF(AND($BB$513=1,$BC$513=1),1,0)</f>
        <v>0</v>
      </c>
      <c r="BB513" s="90">
        <f t="shared" si="63"/>
        <v>1</v>
      </c>
      <c r="BC513" s="90">
        <f>IF(OR(AND(OR($S$512&lt;&gt;"",$AB$512&lt;&gt;""),$AX$512=1)),1,0)</f>
        <v>0</v>
      </c>
      <c r="BD513" s="90">
        <f>IF(OR(AND(OR($AB$512&lt;&gt;""),$AX$512=1)),1,0)</f>
        <v>0</v>
      </c>
      <c r="BE513" s="90">
        <f>IF(OR(AND(OR($S$512&lt;&gt;""),$AX$512=1)),1,0)</f>
        <v>0</v>
      </c>
      <c r="CB513" s="90">
        <f>IF($S$513&lt;&gt;"",1,0)</f>
        <v>0</v>
      </c>
      <c r="CD513" s="90">
        <f>IF($Y$513="Inaccurate – Incorrect",1,0)</f>
        <v>0</v>
      </c>
      <c r="DA513" s="90" t="s">
        <v>1420</v>
      </c>
    </row>
    <row r="514" spans="4:106" ht="25.25" customHeight="1" x14ac:dyDescent="0.2">
      <c r="D514" s="112" t="s">
        <v>1437</v>
      </c>
      <c r="E514" s="189" t="s">
        <v>1438</v>
      </c>
      <c r="F514" s="190"/>
      <c r="G514" s="190"/>
      <c r="H514" s="190"/>
      <c r="I514" s="190"/>
      <c r="J514" s="190"/>
      <c r="K514" s="190"/>
      <c r="L514" s="190"/>
      <c r="M514" s="190"/>
      <c r="N514" s="190"/>
      <c r="O514" s="190"/>
      <c r="P514" s="116" t="s">
        <v>12697</v>
      </c>
      <c r="Q514" s="191" t="s">
        <v>12702</v>
      </c>
      <c r="R514" s="191"/>
      <c r="S514" s="192"/>
      <c r="T514" s="192"/>
      <c r="U514" s="192"/>
      <c r="V514" s="192"/>
      <c r="W514" s="192"/>
      <c r="X514" s="193"/>
      <c r="Y514" s="108"/>
      <c r="AW514" s="90" t="s">
        <v>1253</v>
      </c>
      <c r="AX514" s="90">
        <f t="shared" si="61"/>
        <v>1</v>
      </c>
      <c r="AY514" s="90" t="s">
        <v>774</v>
      </c>
      <c r="AZ514" s="90" t="s">
        <v>1436</v>
      </c>
      <c r="BA514" s="90">
        <f>IF(AND($BB$514=1,$BC$514=1),1,0)</f>
        <v>0</v>
      </c>
      <c r="BB514" s="90">
        <f t="shared" si="63"/>
        <v>1</v>
      </c>
      <c r="BC514" s="90">
        <f>IF(AND(AND(OR($S$510="Yes",$AB$510="Yes"),$AX$510=1)),1,0)</f>
        <v>0</v>
      </c>
      <c r="BD514" s="90">
        <f>IF(AND(AND(OR($AB$510="Yes"),$AX$510=1)),1,0)</f>
        <v>0</v>
      </c>
      <c r="BE514" s="90">
        <f>IF(AND(AND(OR($S$510="Yes"),$AX$510=1)),1,0)</f>
        <v>0</v>
      </c>
      <c r="BL514" s="90">
        <v>515</v>
      </c>
      <c r="BX514" s="90">
        <v>1</v>
      </c>
      <c r="CA514" s="90" t="s">
        <v>1423</v>
      </c>
      <c r="CC514" s="90" t="s">
        <v>775</v>
      </c>
      <c r="CD514" s="90">
        <f>IF($Y$514="Inaccurate – Incorrect",1,0)</f>
        <v>0</v>
      </c>
      <c r="DA514" s="90" t="s">
        <v>1420</v>
      </c>
    </row>
    <row r="515" spans="4:106" ht="25.25" customHeight="1" x14ac:dyDescent="0.2">
      <c r="D515" s="112" t="s">
        <v>1441</v>
      </c>
      <c r="E515" s="189" t="s">
        <v>1442</v>
      </c>
      <c r="F515" s="190"/>
      <c r="G515" s="190"/>
      <c r="H515" s="190"/>
      <c r="I515" s="190"/>
      <c r="J515" s="190"/>
      <c r="K515" s="190"/>
      <c r="L515" s="190"/>
      <c r="M515" s="190"/>
      <c r="N515" s="190"/>
      <c r="O515" s="190"/>
      <c r="P515" s="115"/>
      <c r="Q515" s="191" t="s">
        <v>12699</v>
      </c>
      <c r="R515" s="191"/>
      <c r="S515" s="192"/>
      <c r="T515" s="192"/>
      <c r="U515" s="192"/>
      <c r="V515" s="192"/>
      <c r="W515" s="192"/>
      <c r="X515" s="193"/>
      <c r="Y515" s="108"/>
      <c r="AW515" s="90" t="s">
        <v>1253</v>
      </c>
      <c r="AX515" s="90">
        <f t="shared" si="61"/>
        <v>1</v>
      </c>
      <c r="AZ515" s="90" t="s">
        <v>1440</v>
      </c>
      <c r="BA515" s="90">
        <f>IF(AND($BB$515=1,$BC$515=1),1,0)</f>
        <v>0</v>
      </c>
      <c r="BB515" s="90">
        <f t="shared" si="63"/>
        <v>1</v>
      </c>
      <c r="BC515" s="90">
        <f>IF(OR(AND(OR($S$514&lt;&gt;"",$AB$514&lt;&gt;""),$AX$514=1)),1,0)</f>
        <v>0</v>
      </c>
      <c r="BD515" s="90">
        <f>IF(OR(AND(OR($AB$514&lt;&gt;""),$AX$514=1)),1,0)</f>
        <v>0</v>
      </c>
      <c r="BE515" s="90">
        <f>IF(OR(AND(OR($S$514&lt;&gt;""),$AX$514=1)),1,0)</f>
        <v>0</v>
      </c>
      <c r="CB515" s="90">
        <f>IF($S$515&lt;&gt;"",1,0)</f>
        <v>0</v>
      </c>
      <c r="CD515" s="90">
        <f>IF($Y$515="Inaccurate – Incorrect",1,0)</f>
        <v>0</v>
      </c>
      <c r="DA515" s="90" t="s">
        <v>1420</v>
      </c>
    </row>
    <row r="516" spans="4:106" ht="25.25" customHeight="1" x14ac:dyDescent="0.2">
      <c r="D516" s="112" t="s">
        <v>1445</v>
      </c>
      <c r="E516" s="189" t="s">
        <v>1446</v>
      </c>
      <c r="F516" s="190"/>
      <c r="G516" s="190"/>
      <c r="H516" s="190"/>
      <c r="I516" s="190"/>
      <c r="J516" s="190"/>
      <c r="K516" s="190"/>
      <c r="L516" s="190"/>
      <c r="M516" s="190"/>
      <c r="N516" s="190"/>
      <c r="O516" s="190"/>
      <c r="P516" s="116" t="s">
        <v>12697</v>
      </c>
      <c r="Q516" s="191" t="s">
        <v>12702</v>
      </c>
      <c r="R516" s="191"/>
      <c r="S516" s="192"/>
      <c r="T516" s="192"/>
      <c r="U516" s="192"/>
      <c r="V516" s="192"/>
      <c r="W516" s="192"/>
      <c r="X516" s="193"/>
      <c r="Y516" s="108"/>
      <c r="AW516" s="90" t="s">
        <v>1253</v>
      </c>
      <c r="AX516" s="90">
        <f t="shared" si="61"/>
        <v>1</v>
      </c>
      <c r="AY516" s="90" t="s">
        <v>774</v>
      </c>
      <c r="AZ516" s="90" t="s">
        <v>1444</v>
      </c>
      <c r="BA516" s="90">
        <f>IF(AND($BB$516=1,$BC$516=1),1,0)</f>
        <v>0</v>
      </c>
      <c r="BB516" s="90">
        <f t="shared" si="63"/>
        <v>1</v>
      </c>
      <c r="BC516" s="90">
        <f>IF(AND(AND(OR($S$510="Yes",$AB$510="Yes"),$AX$510=1)),1,0)</f>
        <v>0</v>
      </c>
      <c r="BD516" s="90">
        <f>IF(AND(AND(OR($AB$510="Yes"),$AX$510=1)),1,0)</f>
        <v>0</v>
      </c>
      <c r="BE516" s="90">
        <f>IF(AND(AND(OR($S$510="Yes"),$AX$510=1)),1,0)</f>
        <v>0</v>
      </c>
      <c r="BL516" s="90">
        <v>517</v>
      </c>
      <c r="BX516" s="90">
        <v>1</v>
      </c>
      <c r="CA516" s="90" t="s">
        <v>1423</v>
      </c>
      <c r="CC516" s="90" t="s">
        <v>775</v>
      </c>
      <c r="CD516" s="90">
        <f>IF($Y$516="Inaccurate – Incorrect",1,0)</f>
        <v>0</v>
      </c>
      <c r="DA516" s="90" t="s">
        <v>1420</v>
      </c>
    </row>
    <row r="517" spans="4:106" ht="25.25" customHeight="1" x14ac:dyDescent="0.2">
      <c r="D517" s="112" t="s">
        <v>1449</v>
      </c>
      <c r="E517" s="189" t="s">
        <v>1450</v>
      </c>
      <c r="F517" s="190"/>
      <c r="G517" s="190"/>
      <c r="H517" s="190"/>
      <c r="I517" s="190"/>
      <c r="J517" s="190"/>
      <c r="K517" s="190"/>
      <c r="L517" s="190"/>
      <c r="M517" s="190"/>
      <c r="N517" s="190"/>
      <c r="O517" s="190"/>
      <c r="P517" s="115"/>
      <c r="Q517" s="191" t="s">
        <v>12699</v>
      </c>
      <c r="R517" s="191"/>
      <c r="S517" s="192"/>
      <c r="T517" s="192"/>
      <c r="U517" s="192"/>
      <c r="V517" s="192"/>
      <c r="W517" s="192"/>
      <c r="X517" s="193"/>
      <c r="Y517" s="108"/>
      <c r="AW517" s="90" t="s">
        <v>1253</v>
      </c>
      <c r="AX517" s="90">
        <f t="shared" si="61"/>
        <v>1</v>
      </c>
      <c r="AZ517" s="90" t="s">
        <v>1448</v>
      </c>
      <c r="BA517" s="90">
        <f>IF(AND($BB$517=1,$BC$517=1),1,0)</f>
        <v>0</v>
      </c>
      <c r="BB517" s="90">
        <f t="shared" si="63"/>
        <v>1</v>
      </c>
      <c r="BC517" s="90">
        <f>IF(OR(AND(OR($S$516&lt;&gt;"",$AB$516&lt;&gt;""),$AX$516=1)),1,0)</f>
        <v>0</v>
      </c>
      <c r="BD517" s="90">
        <f>IF(OR(AND(OR($AB$516&lt;&gt;""),$AX$516=1)),1,0)</f>
        <v>0</v>
      </c>
      <c r="BE517" s="90">
        <f>IF(OR(AND(OR($S$516&lt;&gt;""),$AX$516=1)),1,0)</f>
        <v>0</v>
      </c>
      <c r="CB517" s="90">
        <f>IF($S$517&lt;&gt;"",1,0)</f>
        <v>0</v>
      </c>
      <c r="CD517" s="90">
        <f>IF($Y$517="Inaccurate – Incorrect",1,0)</f>
        <v>0</v>
      </c>
      <c r="DA517" s="90" t="s">
        <v>1420</v>
      </c>
    </row>
    <row r="518" spans="4:106" ht="50.5" customHeight="1" x14ac:dyDescent="0.2">
      <c r="D518" s="112" t="s">
        <v>1453</v>
      </c>
      <c r="E518" s="189" t="s">
        <v>1454</v>
      </c>
      <c r="F518" s="190"/>
      <c r="G518" s="190"/>
      <c r="H518" s="190"/>
      <c r="I518" s="190"/>
      <c r="J518" s="190"/>
      <c r="K518" s="190"/>
      <c r="L518" s="190"/>
      <c r="M518" s="190"/>
      <c r="N518" s="190"/>
      <c r="O518" s="190"/>
      <c r="P518" s="116" t="s">
        <v>12697</v>
      </c>
      <c r="Q518" s="191" t="s">
        <v>12701</v>
      </c>
      <c r="R518" s="191"/>
      <c r="S518" s="192"/>
      <c r="T518" s="192"/>
      <c r="U518" s="192"/>
      <c r="V518" s="192"/>
      <c r="W518" s="192"/>
      <c r="X518" s="193"/>
      <c r="Y518" s="108"/>
      <c r="AW518" s="90" t="s">
        <v>1253</v>
      </c>
      <c r="AX518" s="90">
        <f t="shared" si="61"/>
        <v>1</v>
      </c>
      <c r="AZ518" s="90" t="s">
        <v>1452</v>
      </c>
      <c r="BA518" s="90">
        <f>IF(AND($BB$518=1,$BC$518=1),1,0)</f>
        <v>0</v>
      </c>
      <c r="BB518" s="90">
        <f>IF(OR($S$22="Step 3",$S$22="Step 2"),1,0)</f>
        <v>0</v>
      </c>
      <c r="BC518" s="90">
        <f>IF(AND(AND(OR($S$510="Yes",$AB$510="Yes"),$AX$510=1)),1,0)</f>
        <v>0</v>
      </c>
      <c r="BD518" s="90">
        <f>IF(AND(AND(OR($AB$510="Yes"),$AX$510=1)),1,0)</f>
        <v>0</v>
      </c>
      <c r="BE518" s="90">
        <f>IF(AND(AND(OR($S$510="Yes"),$AX$510=1)),1,0)</f>
        <v>0</v>
      </c>
      <c r="CB518" s="90">
        <f>IF($S$518&lt;&gt;"",1,0)</f>
        <v>0</v>
      </c>
      <c r="CD518" s="90">
        <f>IF($Y$518="Inaccurate – Incorrect",1,0)</f>
        <v>0</v>
      </c>
      <c r="DA518" s="90" t="s">
        <v>1420</v>
      </c>
    </row>
    <row r="519" spans="4:106" ht="50.5" customHeight="1" x14ac:dyDescent="0.2">
      <c r="D519" s="112" t="s">
        <v>1459</v>
      </c>
      <c r="E519" s="189" t="s">
        <v>1460</v>
      </c>
      <c r="F519" s="190"/>
      <c r="G519" s="190"/>
      <c r="H519" s="190"/>
      <c r="I519" s="190"/>
      <c r="J519" s="190"/>
      <c r="K519" s="190"/>
      <c r="L519" s="190"/>
      <c r="M519" s="190"/>
      <c r="N519" s="190"/>
      <c r="O519" s="190"/>
      <c r="P519" s="116" t="s">
        <v>12697</v>
      </c>
      <c r="Q519" s="191" t="s">
        <v>12698</v>
      </c>
      <c r="R519" s="191"/>
      <c r="S519" s="192"/>
      <c r="T519" s="192"/>
      <c r="U519" s="192"/>
      <c r="V519" s="192"/>
      <c r="W519" s="192"/>
      <c r="X519" s="193"/>
      <c r="Y519" s="108"/>
      <c r="AW519" s="90" t="s">
        <v>1253</v>
      </c>
      <c r="AX519" s="90">
        <f t="shared" si="61"/>
        <v>1</v>
      </c>
      <c r="AY519" s="90" t="s">
        <v>236</v>
      </c>
      <c r="AZ519" s="90" t="s">
        <v>1458</v>
      </c>
      <c r="BA519" s="90">
        <f>IF(AND($BB$519=1,$BC$519=1),1,0)</f>
        <v>0</v>
      </c>
      <c r="BB519" s="90">
        <f>IF(OR($S$22="Step 3",$S$22="Step 2"),1,0)</f>
        <v>0</v>
      </c>
      <c r="BC519" s="90">
        <f>IF(AND(AND(OR($S$510="Yes",$AB$510="Yes"),$AX$510=1)),1,0)</f>
        <v>0</v>
      </c>
      <c r="BD519" s="90">
        <f>IF(AND(AND(OR($AB$510="Yes"),$AX$510=1)),1,0)</f>
        <v>0</v>
      </c>
      <c r="BE519" s="90">
        <f>IF(AND(AND(OR($S$510="Yes"),$AX$510=1)),1,0)</f>
        <v>0</v>
      </c>
      <c r="CB519" s="90">
        <f>IF($S$519&lt;&gt;"",1,0)</f>
        <v>0</v>
      </c>
      <c r="CD519" s="90">
        <f>IF($Y$519="Inaccurate – Incorrect",1,0)</f>
        <v>0</v>
      </c>
      <c r="DA519" s="90" t="s">
        <v>1420</v>
      </c>
    </row>
    <row r="520" spans="4:106" ht="25.25" customHeight="1" x14ac:dyDescent="0.2">
      <c r="D520" s="112" t="s">
        <v>1463</v>
      </c>
      <c r="E520" s="189" t="s">
        <v>1464</v>
      </c>
      <c r="F520" s="190"/>
      <c r="G520" s="190"/>
      <c r="H520" s="190"/>
      <c r="I520" s="190"/>
      <c r="J520" s="190"/>
      <c r="K520" s="190"/>
      <c r="L520" s="190"/>
      <c r="M520" s="190"/>
      <c r="N520" s="190"/>
      <c r="O520" s="190"/>
      <c r="P520" s="116" t="s">
        <v>12697</v>
      </c>
      <c r="Q520" s="191" t="s">
        <v>12698</v>
      </c>
      <c r="R520" s="191"/>
      <c r="S520" s="197"/>
      <c r="T520" s="197"/>
      <c r="U520" s="197"/>
      <c r="V520" s="197"/>
      <c r="W520" s="197"/>
      <c r="X520" s="198"/>
      <c r="Y520" s="108"/>
      <c r="AW520" s="90" t="s">
        <v>1253</v>
      </c>
      <c r="AX520" s="90">
        <f t="shared" si="61"/>
        <v>1</v>
      </c>
      <c r="AY520" s="90" t="s">
        <v>1320</v>
      </c>
      <c r="AZ520" s="90" t="s">
        <v>1462</v>
      </c>
      <c r="BA520" s="90">
        <f>IF(AND($BB$520=1,$BC$520=1),1,0)</f>
        <v>0</v>
      </c>
      <c r="BB520" s="90">
        <f>IF(OR($S$22="Step 3",$S$22="Step 2",$S$22="Step 1"),1,0)</f>
        <v>1</v>
      </c>
      <c r="BC520" s="90">
        <f>IF(AND(AND(OR($S$510="Yes",$AB$510="Yes"),$AX$510=1)),1,0)</f>
        <v>0</v>
      </c>
      <c r="BD520" s="90">
        <f>IF(AND(AND(OR($AB$510="Yes"),$AX$510=1)),1,0)</f>
        <v>0</v>
      </c>
      <c r="BE520" s="90">
        <f>IF(AND(AND(OR($S$510="Yes"),$AX$510=1)),1,0)</f>
        <v>0</v>
      </c>
      <c r="CB520" s="90">
        <f>IF($S$520&lt;&gt;"",1,0)</f>
        <v>0</v>
      </c>
      <c r="CD520" s="90">
        <f>IF($Y$520="Inaccurate – Incorrect",1,0)</f>
        <v>0</v>
      </c>
      <c r="DA520" s="90" t="s">
        <v>1420</v>
      </c>
    </row>
    <row r="521" spans="4:106" x14ac:dyDescent="0.2">
      <c r="D521" s="103"/>
      <c r="E521" s="114"/>
      <c r="F521" s="114"/>
      <c r="G521" s="114"/>
      <c r="H521" s="114"/>
      <c r="I521" s="114"/>
      <c r="J521" s="114"/>
      <c r="K521" s="114"/>
      <c r="L521" s="114"/>
      <c r="M521" s="114"/>
      <c r="N521" s="114"/>
      <c r="O521" s="114"/>
      <c r="P521" s="114"/>
      <c r="Q521" s="114"/>
      <c r="R521" s="114"/>
      <c r="S521" s="114"/>
      <c r="T521" s="114"/>
      <c r="U521" s="114"/>
      <c r="V521" s="114"/>
      <c r="W521" s="114"/>
      <c r="X521" s="114"/>
      <c r="Y521" s="105"/>
      <c r="AX521" s="90">
        <f t="shared" si="61"/>
        <v>0</v>
      </c>
      <c r="BA521" s="90">
        <f>IF(OR($S$22="Step 3",$S$22="Step 2",$S$22="Step 1"),1,0)</f>
        <v>1</v>
      </c>
    </row>
    <row r="522" spans="4:106" ht="21" x14ac:dyDescent="0.25">
      <c r="D522" s="103"/>
      <c r="E522" s="106" t="s">
        <v>1467</v>
      </c>
      <c r="F522" s="104"/>
      <c r="G522" s="104"/>
      <c r="H522" s="104"/>
      <c r="I522" s="104"/>
      <c r="J522" s="104"/>
      <c r="K522" s="104"/>
      <c r="L522" s="104"/>
      <c r="M522" s="104"/>
      <c r="N522" s="104"/>
      <c r="O522" s="104"/>
      <c r="P522" s="104"/>
      <c r="Q522" s="104"/>
      <c r="R522" s="104"/>
      <c r="S522" s="104"/>
      <c r="T522" s="104"/>
      <c r="U522" s="104"/>
      <c r="V522" s="104"/>
      <c r="W522" s="104"/>
      <c r="X522" s="104"/>
      <c r="Y522" s="105"/>
      <c r="AX522" s="90">
        <f t="shared" si="61"/>
        <v>0</v>
      </c>
      <c r="BA522" s="90">
        <f>IF(OR($S$22="Step 3",$S$22="Step 2",$S$22="Step 1"),1,0)</f>
        <v>1</v>
      </c>
    </row>
    <row r="523" spans="4:106" ht="21" x14ac:dyDescent="0.25">
      <c r="D523" s="103"/>
      <c r="E523" s="109" t="s">
        <v>12703</v>
      </c>
      <c r="F523" s="110"/>
      <c r="G523" s="110"/>
      <c r="H523" s="110"/>
      <c r="I523" s="110"/>
      <c r="J523" s="110"/>
      <c r="K523" s="110"/>
      <c r="L523" s="110"/>
      <c r="M523" s="110"/>
      <c r="N523" s="110"/>
      <c r="O523" s="110"/>
      <c r="P523" s="110"/>
      <c r="Q523" s="110"/>
      <c r="R523" s="110"/>
      <c r="S523" s="110"/>
      <c r="T523" s="110"/>
      <c r="U523" s="110"/>
      <c r="V523" s="110"/>
      <c r="W523" s="110"/>
      <c r="X523" s="110"/>
      <c r="Y523" s="105"/>
      <c r="AX523" s="90">
        <f t="shared" si="61"/>
        <v>0</v>
      </c>
      <c r="BA523" s="90">
        <f>IF(OR($S$22="Step 3",$S$22="Step 2",$S$22="Step 1"),1,0)</f>
        <v>1</v>
      </c>
    </row>
    <row r="524" spans="4:106" x14ac:dyDescent="0.2">
      <c r="D524" s="108"/>
      <c r="E524" s="205" t="s">
        <v>1468</v>
      </c>
      <c r="F524" s="206"/>
      <c r="G524" s="206"/>
      <c r="H524" s="206"/>
      <c r="I524" s="206"/>
      <c r="J524" s="206"/>
      <c r="K524" s="206"/>
      <c r="L524" s="206"/>
      <c r="M524" s="206"/>
      <c r="N524" s="206"/>
      <c r="O524" s="206"/>
      <c r="P524" s="206"/>
      <c r="Q524" s="206"/>
      <c r="R524" s="206"/>
      <c r="S524" s="206"/>
      <c r="T524" s="206"/>
      <c r="U524" s="206"/>
      <c r="V524" s="206"/>
      <c r="W524" s="206"/>
      <c r="X524" s="207"/>
      <c r="Y524" s="108"/>
      <c r="AX524" s="90">
        <f t="shared" si="61"/>
        <v>0</v>
      </c>
      <c r="AZ524" s="90" t="s">
        <v>1466</v>
      </c>
      <c r="BA524" s="90">
        <f>IF(AND($BC$524=1,$BB$524=1),1,0)</f>
        <v>1</v>
      </c>
      <c r="BB524" s="90">
        <f>IF(OR($S$22="Step 3",$S$22="Step 2",$S$22="Step 1"),1,0)</f>
        <v>1</v>
      </c>
      <c r="BC524" s="90">
        <v>1</v>
      </c>
      <c r="BD524" s="90">
        <v>1</v>
      </c>
      <c r="BE524" s="90">
        <v>1</v>
      </c>
    </row>
    <row r="525" spans="4:106" x14ac:dyDescent="0.2">
      <c r="D525" s="103"/>
      <c r="E525" s="100"/>
      <c r="F525" s="100"/>
      <c r="G525" s="100"/>
      <c r="H525" s="100"/>
      <c r="I525" s="100"/>
      <c r="J525" s="100"/>
      <c r="K525" s="100"/>
      <c r="L525" s="100"/>
      <c r="M525" s="100"/>
      <c r="N525" s="100"/>
      <c r="O525" s="100"/>
      <c r="P525" s="100"/>
      <c r="Q525" s="100"/>
      <c r="R525" s="100"/>
      <c r="S525" s="100"/>
      <c r="T525" s="100"/>
      <c r="U525" s="100"/>
      <c r="V525" s="100"/>
      <c r="W525" s="100"/>
      <c r="X525" s="100"/>
      <c r="Y525" s="105"/>
      <c r="AX525" s="90">
        <f t="shared" si="61"/>
        <v>0</v>
      </c>
      <c r="BA525" s="90">
        <f>IF(OR($S$22="Step 3",$S$22="Step 2",$S$22="Step 1"),1,0)</f>
        <v>1</v>
      </c>
    </row>
    <row r="526" spans="4:106" ht="21" x14ac:dyDescent="0.25">
      <c r="D526" s="103"/>
      <c r="E526" s="106" t="s">
        <v>1471</v>
      </c>
      <c r="F526" s="104"/>
      <c r="G526" s="104"/>
      <c r="H526" s="104"/>
      <c r="I526" s="104"/>
      <c r="J526" s="104"/>
      <c r="K526" s="104"/>
      <c r="L526" s="104"/>
      <c r="M526" s="104"/>
      <c r="N526" s="104"/>
      <c r="O526" s="104"/>
      <c r="P526" s="104"/>
      <c r="Q526" s="104"/>
      <c r="R526" s="104"/>
      <c r="S526" s="104"/>
      <c r="T526" s="104"/>
      <c r="U526" s="104"/>
      <c r="V526" s="104"/>
      <c r="W526" s="104"/>
      <c r="X526" s="104"/>
      <c r="Y526" s="105"/>
      <c r="AX526" s="90">
        <f t="shared" si="61"/>
        <v>0</v>
      </c>
      <c r="BA526" s="90">
        <f>IF(OR($S$22="Step 3",$S$22="Step 2",$S$22="Step 1"),1,0)</f>
        <v>1</v>
      </c>
    </row>
    <row r="527" spans="4:106" ht="21" x14ac:dyDescent="0.25">
      <c r="D527" s="103"/>
      <c r="E527" s="109" t="s">
        <v>1472</v>
      </c>
      <c r="F527" s="110"/>
      <c r="G527" s="110"/>
      <c r="H527" s="110"/>
      <c r="I527" s="110"/>
      <c r="J527" s="110"/>
      <c r="K527" s="110"/>
      <c r="L527" s="110"/>
      <c r="M527" s="110"/>
      <c r="N527" s="110"/>
      <c r="O527" s="110"/>
      <c r="P527" s="110"/>
      <c r="Q527" s="110"/>
      <c r="R527" s="110"/>
      <c r="S527" s="110"/>
      <c r="T527" s="110"/>
      <c r="U527" s="110"/>
      <c r="V527" s="110"/>
      <c r="W527" s="110"/>
      <c r="X527" s="110"/>
      <c r="Y527" s="105"/>
      <c r="AX527" s="90">
        <f t="shared" ref="AX527:AX590" si="64">IF(SUBTOTAL(103,Q527)=1,1,0)</f>
        <v>0</v>
      </c>
      <c r="BA527" s="90">
        <f>IF(OR($S$22="Step 3",$S$22="Step 2",$S$22="Step 1"),1,0)</f>
        <v>1</v>
      </c>
    </row>
    <row r="528" spans="4:106" ht="25.25" customHeight="1" x14ac:dyDescent="0.2">
      <c r="D528" s="112" t="s">
        <v>1470</v>
      </c>
      <c r="E528" s="194" t="s">
        <v>1473</v>
      </c>
      <c r="F528" s="195"/>
      <c r="G528" s="195"/>
      <c r="H528" s="195"/>
      <c r="I528" s="195"/>
      <c r="J528" s="195"/>
      <c r="K528" s="195"/>
      <c r="L528" s="195"/>
      <c r="M528" s="195"/>
      <c r="N528" s="195"/>
      <c r="O528" s="195"/>
      <c r="P528" s="113" t="s">
        <v>12697</v>
      </c>
      <c r="Q528" s="196" t="s">
        <v>12698</v>
      </c>
      <c r="R528" s="196"/>
      <c r="S528" s="192"/>
      <c r="T528" s="192"/>
      <c r="U528" s="192"/>
      <c r="V528" s="192"/>
      <c r="W528" s="192"/>
      <c r="X528" s="193"/>
      <c r="Y528" s="108"/>
      <c r="AW528" s="90" t="s">
        <v>1253</v>
      </c>
      <c r="AX528" s="90">
        <f t="shared" si="64"/>
        <v>1</v>
      </c>
      <c r="AY528" s="90" t="s">
        <v>236</v>
      </c>
      <c r="AZ528" s="90" t="s">
        <v>1469</v>
      </c>
      <c r="BA528" s="90">
        <f>IF(AND($BC$528=1,$BB$528=1),1,0)</f>
        <v>1</v>
      </c>
      <c r="BB528" s="90">
        <f>IF(OR($S$22="Step 3",$S$22="Step 2",$S$22="Step 1"),1,0)</f>
        <v>1</v>
      </c>
      <c r="BC528" s="90">
        <v>1</v>
      </c>
      <c r="BD528" s="90">
        <v>1</v>
      </c>
      <c r="BE528" s="90">
        <v>1</v>
      </c>
      <c r="BL528" s="90">
        <v>529</v>
      </c>
      <c r="CB528" s="90">
        <f>IF($S$528&lt;&gt;"",1,0)</f>
        <v>0</v>
      </c>
      <c r="CD528" s="90">
        <f>IF($Y$528="Inaccurate – Incorrect",1,0)</f>
        <v>0</v>
      </c>
      <c r="DA528" s="90" t="s">
        <v>1471</v>
      </c>
      <c r="DB528" s="90" t="s">
        <v>1472</v>
      </c>
    </row>
    <row r="529" spans="4:106" ht="25.25" customHeight="1" x14ac:dyDescent="0.2">
      <c r="D529" s="112" t="s">
        <v>1476</v>
      </c>
      <c r="E529" s="189" t="s">
        <v>1477</v>
      </c>
      <c r="F529" s="190"/>
      <c r="G529" s="190"/>
      <c r="H529" s="190"/>
      <c r="I529" s="190"/>
      <c r="J529" s="190"/>
      <c r="K529" s="190"/>
      <c r="L529" s="190"/>
      <c r="M529" s="190"/>
      <c r="N529" s="190"/>
      <c r="O529" s="190"/>
      <c r="P529" s="116" t="s">
        <v>12697</v>
      </c>
      <c r="Q529" s="191" t="s">
        <v>12698</v>
      </c>
      <c r="R529" s="191"/>
      <c r="S529" s="197"/>
      <c r="T529" s="197"/>
      <c r="U529" s="197"/>
      <c r="V529" s="197"/>
      <c r="W529" s="197"/>
      <c r="X529" s="198"/>
      <c r="Y529" s="108"/>
      <c r="AW529" s="90" t="s">
        <v>1253</v>
      </c>
      <c r="AX529" s="90">
        <f t="shared" si="64"/>
        <v>1</v>
      </c>
      <c r="AY529" s="90" t="s">
        <v>1320</v>
      </c>
      <c r="AZ529" s="90" t="s">
        <v>1475</v>
      </c>
      <c r="BA529" s="90">
        <f>IF(AND($BB$529=1,$BC$529=1),1,0)</f>
        <v>0</v>
      </c>
      <c r="BB529" s="90">
        <f>IF(OR($S$22="Step 3",$S$22="Step 2",$S$22="Step 1"),1,0)</f>
        <v>1</v>
      </c>
      <c r="BC529" s="90">
        <f>IF(AND(AND(OR($S$528="Yes",$AB$528="Yes"),$AX$528=1)),1,0)</f>
        <v>0</v>
      </c>
      <c r="BD529" s="90">
        <f>IF(AND(AND(OR($AB$528="Yes"),$AX$528=1)),1,0)</f>
        <v>0</v>
      </c>
      <c r="BE529" s="90">
        <f>IF(AND(AND(OR($S$528="Yes"),$AX$528=1)),1,0)</f>
        <v>0</v>
      </c>
      <c r="CB529" s="90">
        <f>IF($S$529&lt;&gt;"",1,0)</f>
        <v>0</v>
      </c>
      <c r="CD529" s="90">
        <f>IF($Y$529="Inaccurate – Incorrect",1,0)</f>
        <v>0</v>
      </c>
      <c r="DA529" s="90" t="s">
        <v>1471</v>
      </c>
      <c r="DB529" s="90" t="s">
        <v>1472</v>
      </c>
    </row>
    <row r="530" spans="4:106" x14ac:dyDescent="0.2">
      <c r="D530" s="103"/>
      <c r="E530" s="117"/>
      <c r="F530" s="117"/>
      <c r="G530" s="117"/>
      <c r="H530" s="117"/>
      <c r="I530" s="117"/>
      <c r="J530" s="117"/>
      <c r="K530" s="117"/>
      <c r="L530" s="117"/>
      <c r="M530" s="117"/>
      <c r="N530" s="117"/>
      <c r="O530" s="117"/>
      <c r="P530" s="117"/>
      <c r="Q530" s="117"/>
      <c r="R530" s="117"/>
      <c r="S530" s="117"/>
      <c r="T530" s="117"/>
      <c r="U530" s="117"/>
      <c r="V530" s="117"/>
      <c r="W530" s="117"/>
      <c r="X530" s="117"/>
      <c r="Y530" s="105"/>
      <c r="AX530" s="90">
        <f t="shared" si="64"/>
        <v>0</v>
      </c>
      <c r="BA530" s="90">
        <f>IF(OR($S$22="Step 3",$S$22="Step 2"),1,0)</f>
        <v>0</v>
      </c>
    </row>
    <row r="531" spans="4:106" ht="21" x14ac:dyDescent="0.25">
      <c r="D531" s="103"/>
      <c r="E531" s="109" t="s">
        <v>1483</v>
      </c>
      <c r="F531" s="110"/>
      <c r="G531" s="110"/>
      <c r="H531" s="110"/>
      <c r="I531" s="110"/>
      <c r="J531" s="110"/>
      <c r="K531" s="110"/>
      <c r="L531" s="110"/>
      <c r="M531" s="110"/>
      <c r="N531" s="110"/>
      <c r="O531" s="110"/>
      <c r="P531" s="110"/>
      <c r="Q531" s="110"/>
      <c r="R531" s="110"/>
      <c r="S531" s="110"/>
      <c r="T531" s="110"/>
      <c r="U531" s="110"/>
      <c r="V531" s="110"/>
      <c r="W531" s="110"/>
      <c r="X531" s="110"/>
      <c r="Y531" s="105"/>
      <c r="AX531" s="90">
        <f t="shared" si="64"/>
        <v>0</v>
      </c>
      <c r="BA531" s="90">
        <f>IF(OR($S$22="Step 3",$S$22="Step 2"),1,0)</f>
        <v>0</v>
      </c>
    </row>
    <row r="532" spans="4:106" ht="25.25" customHeight="1" x14ac:dyDescent="0.2">
      <c r="D532" s="112" t="s">
        <v>1482</v>
      </c>
      <c r="E532" s="194" t="s">
        <v>1484</v>
      </c>
      <c r="F532" s="195"/>
      <c r="G532" s="195"/>
      <c r="H532" s="195"/>
      <c r="I532" s="195"/>
      <c r="J532" s="195"/>
      <c r="K532" s="195"/>
      <c r="L532" s="195"/>
      <c r="M532" s="195"/>
      <c r="N532" s="195"/>
      <c r="O532" s="195"/>
      <c r="P532" s="113" t="s">
        <v>12697</v>
      </c>
      <c r="Q532" s="196" t="s">
        <v>12698</v>
      </c>
      <c r="R532" s="196"/>
      <c r="S532" s="197"/>
      <c r="T532" s="197"/>
      <c r="U532" s="197"/>
      <c r="V532" s="197"/>
      <c r="W532" s="197"/>
      <c r="X532" s="198"/>
      <c r="Y532" s="108"/>
      <c r="AW532" s="90" t="s">
        <v>1253</v>
      </c>
      <c r="AX532" s="90">
        <f t="shared" si="64"/>
        <v>1</v>
      </c>
      <c r="AY532" s="90" t="s">
        <v>236</v>
      </c>
      <c r="AZ532" s="90" t="s">
        <v>1481</v>
      </c>
      <c r="BA532" s="90">
        <f>IF(AND($BC$532=1,$BB$532=1),1,0)</f>
        <v>0</v>
      </c>
      <c r="BB532" s="90">
        <f>IF(OR($S$22="Step 3",$S$22="Step 2"),1,0)</f>
        <v>0</v>
      </c>
      <c r="BC532" s="90">
        <v>1</v>
      </c>
      <c r="BD532" s="90">
        <v>1</v>
      </c>
      <c r="BE532" s="90">
        <v>1</v>
      </c>
      <c r="CB532" s="90">
        <f>IF($S$532&lt;&gt;"",1,0)</f>
        <v>0</v>
      </c>
      <c r="CD532" s="90">
        <f>IF($Y$532="Inaccurate – Incorrect",1,0)</f>
        <v>0</v>
      </c>
      <c r="DA532" s="90" t="s">
        <v>1471</v>
      </c>
      <c r="DB532" s="90" t="s">
        <v>1483</v>
      </c>
    </row>
    <row r="533" spans="4:106" x14ac:dyDescent="0.2">
      <c r="D533" s="103"/>
      <c r="E533" s="117"/>
      <c r="F533" s="117"/>
      <c r="G533" s="117"/>
      <c r="H533" s="117"/>
      <c r="I533" s="117"/>
      <c r="J533" s="117"/>
      <c r="K533" s="117"/>
      <c r="L533" s="117"/>
      <c r="M533" s="117"/>
      <c r="N533" s="117"/>
      <c r="O533" s="117"/>
      <c r="P533" s="117"/>
      <c r="Q533" s="117"/>
      <c r="R533" s="117"/>
      <c r="S533" s="117"/>
      <c r="T533" s="117"/>
      <c r="U533" s="117"/>
      <c r="V533" s="117"/>
      <c r="W533" s="117"/>
      <c r="X533" s="117"/>
      <c r="Y533" s="105"/>
      <c r="AX533" s="90">
        <f t="shared" si="64"/>
        <v>0</v>
      </c>
      <c r="BA533" s="90">
        <f>IF(OR($S$22="Step 3",$S$22="Step 2",$S$22="Step 1"),1,0)</f>
        <v>1</v>
      </c>
    </row>
    <row r="534" spans="4:106" ht="21" x14ac:dyDescent="0.25">
      <c r="D534" s="103"/>
      <c r="E534" s="109" t="s">
        <v>1488</v>
      </c>
      <c r="F534" s="110"/>
      <c r="G534" s="110"/>
      <c r="H534" s="110"/>
      <c r="I534" s="110"/>
      <c r="J534" s="110"/>
      <c r="K534" s="110"/>
      <c r="L534" s="110"/>
      <c r="M534" s="110"/>
      <c r="N534" s="110"/>
      <c r="O534" s="110"/>
      <c r="P534" s="110"/>
      <c r="Q534" s="110"/>
      <c r="R534" s="110"/>
      <c r="S534" s="110"/>
      <c r="T534" s="110"/>
      <c r="U534" s="110"/>
      <c r="V534" s="110"/>
      <c r="W534" s="110"/>
      <c r="X534" s="110"/>
      <c r="Y534" s="105"/>
      <c r="AX534" s="90">
        <f t="shared" si="64"/>
        <v>0</v>
      </c>
      <c r="BA534" s="90">
        <f>IF(OR($S$22="Step 3",$S$22="Step 2",$S$22="Step 1"),1,0)</f>
        <v>1</v>
      </c>
    </row>
    <row r="535" spans="4:106" ht="25.25" customHeight="1" x14ac:dyDescent="0.2">
      <c r="D535" s="112" t="s">
        <v>1487</v>
      </c>
      <c r="E535" s="194" t="s">
        <v>1489</v>
      </c>
      <c r="F535" s="195"/>
      <c r="G535" s="195"/>
      <c r="H535" s="195"/>
      <c r="I535" s="195"/>
      <c r="J535" s="195"/>
      <c r="K535" s="195"/>
      <c r="L535" s="195"/>
      <c r="M535" s="195"/>
      <c r="N535" s="195"/>
      <c r="O535" s="195"/>
      <c r="P535" s="113" t="s">
        <v>12697</v>
      </c>
      <c r="Q535" s="196" t="s">
        <v>12698</v>
      </c>
      <c r="R535" s="196"/>
      <c r="S535" s="197"/>
      <c r="T535" s="197"/>
      <c r="U535" s="197"/>
      <c r="V535" s="197"/>
      <c r="W535" s="197"/>
      <c r="X535" s="198"/>
      <c r="Y535" s="108"/>
      <c r="AW535" s="90" t="s">
        <v>1253</v>
      </c>
      <c r="AX535" s="90">
        <f t="shared" si="64"/>
        <v>1</v>
      </c>
      <c r="AY535" s="90" t="s">
        <v>1320</v>
      </c>
      <c r="AZ535" s="90" t="s">
        <v>1486</v>
      </c>
      <c r="BA535" s="90">
        <f>IF(AND($BB$535=1,$BC$535=1),1,0)</f>
        <v>0</v>
      </c>
      <c r="BB535" s="90">
        <f>IF(OR($S$22="Step 3",$S$22="Step 2",$S$22="Step 1"),1,0)</f>
        <v>1</v>
      </c>
      <c r="BC535" s="90">
        <f>IF(AND(AND(OR($S$137&gt;0,$AB$137&gt;0),$AX$137=1)),1,0)</f>
        <v>0</v>
      </c>
      <c r="BD535" s="90">
        <f>IF(AND(AND(OR($AB$137&gt;0),$AX$137=1)),1,0)</f>
        <v>0</v>
      </c>
      <c r="BE535" s="90">
        <f>IF(AND(AND(OR($S$137&gt;0),$AX$137=1)),1,0)</f>
        <v>0</v>
      </c>
      <c r="CB535" s="90">
        <f>IF($S$535&lt;&gt;"",1,0)</f>
        <v>0</v>
      </c>
      <c r="CD535" s="90">
        <f>IF($Y$535="Inaccurate – Incorrect",1,0)</f>
        <v>0</v>
      </c>
      <c r="DA535" s="90" t="s">
        <v>1471</v>
      </c>
      <c r="DB535" s="90" t="s">
        <v>1488</v>
      </c>
    </row>
    <row r="536" spans="4:106" x14ac:dyDescent="0.2">
      <c r="D536" s="103"/>
      <c r="E536" s="117"/>
      <c r="F536" s="117"/>
      <c r="G536" s="117"/>
      <c r="H536" s="117"/>
      <c r="I536" s="117"/>
      <c r="J536" s="117"/>
      <c r="K536" s="117"/>
      <c r="L536" s="117"/>
      <c r="M536" s="117"/>
      <c r="N536" s="117"/>
      <c r="O536" s="117"/>
      <c r="P536" s="117"/>
      <c r="Q536" s="117"/>
      <c r="R536" s="117"/>
      <c r="S536" s="117"/>
      <c r="T536" s="117"/>
      <c r="U536" s="117"/>
      <c r="V536" s="117"/>
      <c r="W536" s="117"/>
      <c r="X536" s="117"/>
      <c r="Y536" s="105"/>
      <c r="AX536" s="90">
        <f t="shared" si="64"/>
        <v>0</v>
      </c>
      <c r="BA536" s="90">
        <f>IF(OR($S$22="Step 3",$S$22="Step 2",$S$22="Step 1"),1,0)</f>
        <v>1</v>
      </c>
    </row>
    <row r="537" spans="4:106" ht="21" x14ac:dyDescent="0.25">
      <c r="D537" s="103"/>
      <c r="E537" s="109" t="s">
        <v>1493</v>
      </c>
      <c r="F537" s="110"/>
      <c r="G537" s="110"/>
      <c r="H537" s="110"/>
      <c r="I537" s="110"/>
      <c r="J537" s="110"/>
      <c r="K537" s="110"/>
      <c r="L537" s="110"/>
      <c r="M537" s="110"/>
      <c r="N537" s="110"/>
      <c r="O537" s="110"/>
      <c r="P537" s="110"/>
      <c r="Q537" s="110"/>
      <c r="R537" s="110"/>
      <c r="S537" s="110"/>
      <c r="T537" s="110"/>
      <c r="U537" s="110"/>
      <c r="V537" s="110"/>
      <c r="W537" s="110"/>
      <c r="X537" s="110"/>
      <c r="Y537" s="105"/>
      <c r="AX537" s="90">
        <f t="shared" si="64"/>
        <v>0</v>
      </c>
      <c r="BA537" s="90">
        <f>IF(OR($S$22="Step 3",$S$22="Step 2",$S$22="Step 1"),1,0)</f>
        <v>1</v>
      </c>
    </row>
    <row r="538" spans="4:106" ht="25.25" customHeight="1" x14ac:dyDescent="0.2">
      <c r="D538" s="112" t="s">
        <v>1492</v>
      </c>
      <c r="E538" s="194" t="s">
        <v>1494</v>
      </c>
      <c r="F538" s="195"/>
      <c r="G538" s="195"/>
      <c r="H538" s="195"/>
      <c r="I538" s="195"/>
      <c r="J538" s="195"/>
      <c r="K538" s="195"/>
      <c r="L538" s="195"/>
      <c r="M538" s="195"/>
      <c r="N538" s="195"/>
      <c r="O538" s="195"/>
      <c r="P538" s="113" t="s">
        <v>12697</v>
      </c>
      <c r="Q538" s="196" t="s">
        <v>12698</v>
      </c>
      <c r="R538" s="196"/>
      <c r="S538" s="192"/>
      <c r="T538" s="192"/>
      <c r="U538" s="192"/>
      <c r="V538" s="192"/>
      <c r="W538" s="192"/>
      <c r="X538" s="193"/>
      <c r="Y538" s="108"/>
      <c r="AW538" s="90" t="s">
        <v>1253</v>
      </c>
      <c r="AX538" s="90">
        <f t="shared" si="64"/>
        <v>1</v>
      </c>
      <c r="AY538" s="90" t="s">
        <v>1496</v>
      </c>
      <c r="AZ538" s="90" t="s">
        <v>1491</v>
      </c>
      <c r="BA538" s="90">
        <f>IF(AND($BC$538=1,$BB$538=1),1,0)</f>
        <v>0</v>
      </c>
      <c r="BB538" s="90">
        <f t="shared" ref="BB538:BB550" si="65">IF(OR($S$22="Step 3",$S$22="Step 2"),1,0)</f>
        <v>0</v>
      </c>
      <c r="BC538" s="90">
        <v>1</v>
      </c>
      <c r="BD538" s="90">
        <v>1</v>
      </c>
      <c r="BE538" s="90">
        <v>1</v>
      </c>
      <c r="BL538" s="90" t="s">
        <v>12735</v>
      </c>
      <c r="CB538" s="90">
        <f>IF($S$538&lt;&gt;"",1,0)</f>
        <v>0</v>
      </c>
      <c r="CD538" s="90">
        <f>IF($Y$538="Inaccurate – Incorrect",1,0)</f>
        <v>0</v>
      </c>
      <c r="DA538" s="90" t="s">
        <v>1471</v>
      </c>
      <c r="DB538" s="90" t="s">
        <v>1493</v>
      </c>
    </row>
    <row r="539" spans="4:106" ht="53.75" customHeight="1" x14ac:dyDescent="0.2">
      <c r="D539" s="112" t="s">
        <v>1498</v>
      </c>
      <c r="E539" s="119"/>
      <c r="F539" s="118"/>
      <c r="G539" s="118"/>
      <c r="H539" s="118"/>
      <c r="I539" s="118"/>
      <c r="J539" s="118"/>
      <c r="K539" s="118"/>
      <c r="L539" s="118"/>
      <c r="M539" s="118"/>
      <c r="N539" s="118"/>
      <c r="O539" s="118"/>
      <c r="P539" s="124" t="s">
        <v>12697</v>
      </c>
      <c r="Q539" s="215" t="s">
        <v>1499</v>
      </c>
      <c r="R539" s="216"/>
      <c r="S539" s="216"/>
      <c r="T539" s="216"/>
      <c r="U539" s="216"/>
      <c r="V539" s="216"/>
      <c r="W539" s="216"/>
      <c r="X539" s="217"/>
      <c r="Y539" s="108"/>
      <c r="AX539" s="90">
        <f t="shared" si="64"/>
        <v>1</v>
      </c>
      <c r="AZ539" s="90" t="s">
        <v>1497</v>
      </c>
      <c r="BA539" s="90">
        <f>IF(AND($BB$539=1,$BC$539=1),1,0)</f>
        <v>0</v>
      </c>
      <c r="BB539" s="90">
        <f t="shared" si="65"/>
        <v>0</v>
      </c>
      <c r="BC539" s="90">
        <f t="shared" ref="BC539:BC547" si="66">IF(OR(AND(OR($S$538="Worker Only",$AB$538="Worker Only"),$AX$538=1),AND(OR($S$538="Facility and Worker", $AB$538="Facility and Worker"),$AX$538=1)),1,0)</f>
        <v>0</v>
      </c>
      <c r="BD539" s="90">
        <f t="shared" ref="BD539:BD547" si="67">IF(OR(AND(OR($AB$538="Worker Only"),$AX$538=1),AND(OR($AB$538="Facility and Worker"),$AX$538=1)),1,0)</f>
        <v>0</v>
      </c>
      <c r="BE539" s="90">
        <f t="shared" ref="BE539:BE547" si="68">IF(OR(AND(OR($S$538="Worker Only"),$AX$538=1),AND(OR($S$538="Facility and Worker"),$AX$538=1)),1,0)</f>
        <v>0</v>
      </c>
    </row>
    <row r="540" spans="4:106" ht="25.25" customHeight="1" x14ac:dyDescent="0.2">
      <c r="D540" s="112" t="s">
        <v>1504</v>
      </c>
      <c r="E540" s="189" t="s">
        <v>1505</v>
      </c>
      <c r="F540" s="190"/>
      <c r="G540" s="190"/>
      <c r="H540" s="190"/>
      <c r="I540" s="190"/>
      <c r="J540" s="190"/>
      <c r="K540" s="190"/>
      <c r="L540" s="190"/>
      <c r="M540" s="190"/>
      <c r="N540" s="190"/>
      <c r="O540" s="190"/>
      <c r="P540" s="116" t="s">
        <v>12697</v>
      </c>
      <c r="Q540" s="191" t="s">
        <v>12702</v>
      </c>
      <c r="R540" s="191"/>
      <c r="S540" s="192"/>
      <c r="T540" s="192"/>
      <c r="U540" s="192"/>
      <c r="V540" s="192"/>
      <c r="W540" s="192"/>
      <c r="X540" s="193"/>
      <c r="Y540" s="108"/>
      <c r="AW540" s="90" t="s">
        <v>1253</v>
      </c>
      <c r="AX540" s="90">
        <f t="shared" si="64"/>
        <v>1</v>
      </c>
      <c r="AY540" s="90" t="s">
        <v>774</v>
      </c>
      <c r="AZ540" s="90" t="s">
        <v>1503</v>
      </c>
      <c r="BA540" s="90">
        <f>IF(AND($BB$540=1,$BC$540=1),1,0)</f>
        <v>0</v>
      </c>
      <c r="BB540" s="90">
        <f t="shared" si="65"/>
        <v>0</v>
      </c>
      <c r="BC540" s="90">
        <f t="shared" si="66"/>
        <v>0</v>
      </c>
      <c r="BD540" s="90">
        <f t="shared" si="67"/>
        <v>0</v>
      </c>
      <c r="BE540" s="90">
        <f t="shared" si="68"/>
        <v>0</v>
      </c>
      <c r="BX540" s="90">
        <v>1</v>
      </c>
      <c r="CA540" s="90" t="s">
        <v>1497</v>
      </c>
      <c r="CB540" s="90">
        <f>IF((+COUNTA($S$540)+COUNTA($S$541)+COUNTA($S$542)+COUNTA($S$543)+COUNTA($S$544)+COUNTA($S$545)+COUNTA($S$546)+COUNTA($S$547))&gt;0,1,0)</f>
        <v>0</v>
      </c>
      <c r="CC540" s="90" t="s">
        <v>775</v>
      </c>
      <c r="CD540" s="90">
        <f>IF($Y$540="Inaccurate – Incorrect",1,0)</f>
        <v>0</v>
      </c>
      <c r="DA540" s="90" t="s">
        <v>1471</v>
      </c>
      <c r="DB540" s="90" t="s">
        <v>1493</v>
      </c>
    </row>
    <row r="541" spans="4:106" ht="25.25" customHeight="1" x14ac:dyDescent="0.2">
      <c r="D541" s="112" t="s">
        <v>1508</v>
      </c>
      <c r="E541" s="189" t="s">
        <v>1509</v>
      </c>
      <c r="F541" s="190"/>
      <c r="G541" s="190"/>
      <c r="H541" s="190"/>
      <c r="I541" s="190"/>
      <c r="J541" s="190"/>
      <c r="K541" s="190"/>
      <c r="L541" s="190"/>
      <c r="M541" s="190"/>
      <c r="N541" s="190"/>
      <c r="O541" s="190"/>
      <c r="P541" s="116" t="s">
        <v>12697</v>
      </c>
      <c r="Q541" s="191" t="s">
        <v>12702</v>
      </c>
      <c r="R541" s="191"/>
      <c r="S541" s="192"/>
      <c r="T541" s="192"/>
      <c r="U541" s="192"/>
      <c r="V541" s="192"/>
      <c r="W541" s="192"/>
      <c r="X541" s="193"/>
      <c r="Y541" s="108"/>
      <c r="AW541" s="90" t="s">
        <v>1253</v>
      </c>
      <c r="AX541" s="90">
        <f t="shared" si="64"/>
        <v>1</v>
      </c>
      <c r="AY541" s="90" t="s">
        <v>774</v>
      </c>
      <c r="AZ541" s="90" t="s">
        <v>1507</v>
      </c>
      <c r="BA541" s="90">
        <f>IF(AND($BB$541=1,$BC$541=1),1,0)</f>
        <v>0</v>
      </c>
      <c r="BB541" s="90">
        <f t="shared" si="65"/>
        <v>0</v>
      </c>
      <c r="BC541" s="90">
        <f t="shared" si="66"/>
        <v>0</v>
      </c>
      <c r="BD541" s="90">
        <f t="shared" si="67"/>
        <v>0</v>
      </c>
      <c r="BE541" s="90">
        <f t="shared" si="68"/>
        <v>0</v>
      </c>
      <c r="BX541" s="90">
        <v>1</v>
      </c>
      <c r="CA541" s="90" t="s">
        <v>1497</v>
      </c>
      <c r="CC541" s="90" t="s">
        <v>775</v>
      </c>
      <c r="CD541" s="90">
        <f>IF($Y$541="Inaccurate – Incorrect",1,0)</f>
        <v>0</v>
      </c>
      <c r="DA541" s="90" t="s">
        <v>1471</v>
      </c>
      <c r="DB541" s="90" t="s">
        <v>1493</v>
      </c>
    </row>
    <row r="542" spans="4:106" ht="25.25" customHeight="1" x14ac:dyDescent="0.2">
      <c r="D542" s="112" t="s">
        <v>1512</v>
      </c>
      <c r="E542" s="189" t="s">
        <v>1513</v>
      </c>
      <c r="F542" s="190"/>
      <c r="G542" s="190"/>
      <c r="H542" s="190"/>
      <c r="I542" s="190"/>
      <c r="J542" s="190"/>
      <c r="K542" s="190"/>
      <c r="L542" s="190"/>
      <c r="M542" s="190"/>
      <c r="N542" s="190"/>
      <c r="O542" s="190"/>
      <c r="P542" s="116" t="s">
        <v>12697</v>
      </c>
      <c r="Q542" s="191" t="s">
        <v>12702</v>
      </c>
      <c r="R542" s="191"/>
      <c r="S542" s="192"/>
      <c r="T542" s="192"/>
      <c r="U542" s="192"/>
      <c r="V542" s="192"/>
      <c r="W542" s="192"/>
      <c r="X542" s="193"/>
      <c r="Y542" s="108"/>
      <c r="AW542" s="90" t="s">
        <v>1253</v>
      </c>
      <c r="AX542" s="90">
        <f t="shared" si="64"/>
        <v>1</v>
      </c>
      <c r="AY542" s="90" t="s">
        <v>774</v>
      </c>
      <c r="AZ542" s="90" t="s">
        <v>1511</v>
      </c>
      <c r="BA542" s="90">
        <f>IF(AND($BB$542=1,$BC$542=1),1,0)</f>
        <v>0</v>
      </c>
      <c r="BB542" s="90">
        <f t="shared" si="65"/>
        <v>0</v>
      </c>
      <c r="BC542" s="90">
        <f t="shared" si="66"/>
        <v>0</v>
      </c>
      <c r="BD542" s="90">
        <f t="shared" si="67"/>
        <v>0</v>
      </c>
      <c r="BE542" s="90">
        <f t="shared" si="68"/>
        <v>0</v>
      </c>
      <c r="BX542" s="90">
        <v>1</v>
      </c>
      <c r="CA542" s="90" t="s">
        <v>1497</v>
      </c>
      <c r="CC542" s="90" t="s">
        <v>775</v>
      </c>
      <c r="CD542" s="90">
        <f>IF($Y$542="Inaccurate – Incorrect",1,0)</f>
        <v>0</v>
      </c>
      <c r="DA542" s="90" t="s">
        <v>1471</v>
      </c>
      <c r="DB542" s="90" t="s">
        <v>1493</v>
      </c>
    </row>
    <row r="543" spans="4:106" ht="25.25" customHeight="1" x14ac:dyDescent="0.2">
      <c r="D543" s="112" t="s">
        <v>1516</v>
      </c>
      <c r="E543" s="189" t="s">
        <v>1517</v>
      </c>
      <c r="F543" s="190"/>
      <c r="G543" s="190"/>
      <c r="H543" s="190"/>
      <c r="I543" s="190"/>
      <c r="J543" s="190"/>
      <c r="K543" s="190"/>
      <c r="L543" s="190"/>
      <c r="M543" s="190"/>
      <c r="N543" s="190"/>
      <c r="O543" s="190"/>
      <c r="P543" s="116" t="s">
        <v>12697</v>
      </c>
      <c r="Q543" s="191" t="s">
        <v>12702</v>
      </c>
      <c r="R543" s="191"/>
      <c r="S543" s="192"/>
      <c r="T543" s="192"/>
      <c r="U543" s="192"/>
      <c r="V543" s="192"/>
      <c r="W543" s="192"/>
      <c r="X543" s="193"/>
      <c r="Y543" s="108"/>
      <c r="AW543" s="90" t="s">
        <v>1253</v>
      </c>
      <c r="AX543" s="90">
        <f t="shared" si="64"/>
        <v>1</v>
      </c>
      <c r="AY543" s="90" t="s">
        <v>774</v>
      </c>
      <c r="AZ543" s="90" t="s">
        <v>1515</v>
      </c>
      <c r="BA543" s="90">
        <f>IF(AND($BB$543=1,$BC$543=1),1,0)</f>
        <v>0</v>
      </c>
      <c r="BB543" s="90">
        <f t="shared" si="65"/>
        <v>0</v>
      </c>
      <c r="BC543" s="90">
        <f t="shared" si="66"/>
        <v>0</v>
      </c>
      <c r="BD543" s="90">
        <f t="shared" si="67"/>
        <v>0</v>
      </c>
      <c r="BE543" s="90">
        <f t="shared" si="68"/>
        <v>0</v>
      </c>
      <c r="BX543" s="90">
        <v>1</v>
      </c>
      <c r="CA543" s="90" t="s">
        <v>1497</v>
      </c>
      <c r="CC543" s="90" t="s">
        <v>775</v>
      </c>
      <c r="CD543" s="90">
        <f>IF($Y$543="Inaccurate – Incorrect",1,0)</f>
        <v>0</v>
      </c>
      <c r="DA543" s="90" t="s">
        <v>1471</v>
      </c>
      <c r="DB543" s="90" t="s">
        <v>1493</v>
      </c>
    </row>
    <row r="544" spans="4:106" ht="25.25" customHeight="1" x14ac:dyDescent="0.2">
      <c r="D544" s="112" t="s">
        <v>1520</v>
      </c>
      <c r="E544" s="189" t="s">
        <v>1521</v>
      </c>
      <c r="F544" s="190"/>
      <c r="G544" s="190"/>
      <c r="H544" s="190"/>
      <c r="I544" s="190"/>
      <c r="J544" s="190"/>
      <c r="K544" s="190"/>
      <c r="L544" s="190"/>
      <c r="M544" s="190"/>
      <c r="N544" s="190"/>
      <c r="O544" s="190"/>
      <c r="P544" s="116" t="s">
        <v>12697</v>
      </c>
      <c r="Q544" s="191" t="s">
        <v>12702</v>
      </c>
      <c r="R544" s="191"/>
      <c r="S544" s="192"/>
      <c r="T544" s="192"/>
      <c r="U544" s="192"/>
      <c r="V544" s="192"/>
      <c r="W544" s="192"/>
      <c r="X544" s="193"/>
      <c r="Y544" s="108"/>
      <c r="AW544" s="90" t="s">
        <v>1253</v>
      </c>
      <c r="AX544" s="90">
        <f t="shared" si="64"/>
        <v>1</v>
      </c>
      <c r="AY544" s="90" t="s">
        <v>774</v>
      </c>
      <c r="AZ544" s="90" t="s">
        <v>1519</v>
      </c>
      <c r="BA544" s="90">
        <f>IF(AND($BB$544=1,$BC$544=1),1,0)</f>
        <v>0</v>
      </c>
      <c r="BB544" s="90">
        <f t="shared" si="65"/>
        <v>0</v>
      </c>
      <c r="BC544" s="90">
        <f t="shared" si="66"/>
        <v>0</v>
      </c>
      <c r="BD544" s="90">
        <f t="shared" si="67"/>
        <v>0</v>
      </c>
      <c r="BE544" s="90">
        <f t="shared" si="68"/>
        <v>0</v>
      </c>
      <c r="BX544" s="90">
        <v>1</v>
      </c>
      <c r="CA544" s="90" t="s">
        <v>1497</v>
      </c>
      <c r="CC544" s="90" t="s">
        <v>775</v>
      </c>
      <c r="CD544" s="90">
        <f>IF($Y$544="Inaccurate – Incorrect",1,0)</f>
        <v>0</v>
      </c>
      <c r="DA544" s="90" t="s">
        <v>1471</v>
      </c>
      <c r="DB544" s="90" t="s">
        <v>1493</v>
      </c>
    </row>
    <row r="545" spans="4:106" ht="25.25" customHeight="1" x14ac:dyDescent="0.2">
      <c r="D545" s="112" t="s">
        <v>1524</v>
      </c>
      <c r="E545" s="189" t="s">
        <v>1525</v>
      </c>
      <c r="F545" s="190"/>
      <c r="G545" s="190"/>
      <c r="H545" s="190"/>
      <c r="I545" s="190"/>
      <c r="J545" s="190"/>
      <c r="K545" s="190"/>
      <c r="L545" s="190"/>
      <c r="M545" s="190"/>
      <c r="N545" s="190"/>
      <c r="O545" s="190"/>
      <c r="P545" s="116" t="s">
        <v>12697</v>
      </c>
      <c r="Q545" s="191" t="s">
        <v>12702</v>
      </c>
      <c r="R545" s="191"/>
      <c r="S545" s="192"/>
      <c r="T545" s="192"/>
      <c r="U545" s="192"/>
      <c r="V545" s="192"/>
      <c r="W545" s="192"/>
      <c r="X545" s="193"/>
      <c r="Y545" s="108"/>
      <c r="AW545" s="90" t="s">
        <v>1253</v>
      </c>
      <c r="AX545" s="90">
        <f t="shared" si="64"/>
        <v>1</v>
      </c>
      <c r="AY545" s="90" t="s">
        <v>774</v>
      </c>
      <c r="AZ545" s="90" t="s">
        <v>1523</v>
      </c>
      <c r="BA545" s="90">
        <f>IF(AND($BB$545=1,$BC$545=1),1,0)</f>
        <v>0</v>
      </c>
      <c r="BB545" s="90">
        <f t="shared" si="65"/>
        <v>0</v>
      </c>
      <c r="BC545" s="90">
        <f t="shared" si="66"/>
        <v>0</v>
      </c>
      <c r="BD545" s="90">
        <f t="shared" si="67"/>
        <v>0</v>
      </c>
      <c r="BE545" s="90">
        <f t="shared" si="68"/>
        <v>0</v>
      </c>
      <c r="BX545" s="90">
        <v>1</v>
      </c>
      <c r="CA545" s="90" t="s">
        <v>1497</v>
      </c>
      <c r="CC545" s="90" t="s">
        <v>775</v>
      </c>
      <c r="CD545" s="90">
        <f>IF($Y$545="Inaccurate – Incorrect",1,0)</f>
        <v>0</v>
      </c>
      <c r="DA545" s="90" t="s">
        <v>1471</v>
      </c>
      <c r="DB545" s="90" t="s">
        <v>1493</v>
      </c>
    </row>
    <row r="546" spans="4:106" ht="25.25" customHeight="1" x14ac:dyDescent="0.2">
      <c r="D546" s="112" t="s">
        <v>1528</v>
      </c>
      <c r="E546" s="189" t="s">
        <v>1529</v>
      </c>
      <c r="F546" s="190"/>
      <c r="G546" s="190"/>
      <c r="H546" s="190"/>
      <c r="I546" s="190"/>
      <c r="J546" s="190"/>
      <c r="K546" s="190"/>
      <c r="L546" s="190"/>
      <c r="M546" s="190"/>
      <c r="N546" s="190"/>
      <c r="O546" s="190"/>
      <c r="P546" s="116" t="s">
        <v>12697</v>
      </c>
      <c r="Q546" s="191" t="s">
        <v>12702</v>
      </c>
      <c r="R546" s="191"/>
      <c r="S546" s="192"/>
      <c r="T546" s="192"/>
      <c r="U546" s="192"/>
      <c r="V546" s="192"/>
      <c r="W546" s="192"/>
      <c r="X546" s="193"/>
      <c r="Y546" s="108"/>
      <c r="AW546" s="90" t="s">
        <v>1253</v>
      </c>
      <c r="AX546" s="90">
        <f t="shared" si="64"/>
        <v>1</v>
      </c>
      <c r="AY546" s="90" t="s">
        <v>774</v>
      </c>
      <c r="AZ546" s="90" t="s">
        <v>1527</v>
      </c>
      <c r="BA546" s="90">
        <f>IF(AND($BB$546=1,$BC$546=1),1,0)</f>
        <v>0</v>
      </c>
      <c r="BB546" s="90">
        <f t="shared" si="65"/>
        <v>0</v>
      </c>
      <c r="BC546" s="90">
        <f t="shared" si="66"/>
        <v>0</v>
      </c>
      <c r="BD546" s="90">
        <f t="shared" si="67"/>
        <v>0</v>
      </c>
      <c r="BE546" s="90">
        <f t="shared" si="68"/>
        <v>0</v>
      </c>
      <c r="BX546" s="90">
        <v>1</v>
      </c>
      <c r="CA546" s="90" t="s">
        <v>1497</v>
      </c>
      <c r="CC546" s="90" t="s">
        <v>775</v>
      </c>
      <c r="CD546" s="90">
        <f>IF($Y$546="Inaccurate – Incorrect",1,0)</f>
        <v>0</v>
      </c>
      <c r="DA546" s="90" t="s">
        <v>1471</v>
      </c>
      <c r="DB546" s="90" t="s">
        <v>1493</v>
      </c>
    </row>
    <row r="547" spans="4:106" ht="25.25" customHeight="1" x14ac:dyDescent="0.2">
      <c r="D547" s="112" t="s">
        <v>1532</v>
      </c>
      <c r="E547" s="189" t="s">
        <v>802</v>
      </c>
      <c r="F547" s="190"/>
      <c r="G547" s="190"/>
      <c r="H547" s="190"/>
      <c r="I547" s="190"/>
      <c r="J547" s="190"/>
      <c r="K547" s="190"/>
      <c r="L547" s="190"/>
      <c r="M547" s="190"/>
      <c r="N547" s="190"/>
      <c r="O547" s="190"/>
      <c r="P547" s="115"/>
      <c r="Q547" s="191" t="s">
        <v>12702</v>
      </c>
      <c r="R547" s="191"/>
      <c r="S547" s="192"/>
      <c r="T547" s="192"/>
      <c r="U547" s="192"/>
      <c r="V547" s="192"/>
      <c r="W547" s="192"/>
      <c r="X547" s="193"/>
      <c r="Y547" s="108"/>
      <c r="AW547" s="90" t="s">
        <v>1253</v>
      </c>
      <c r="AX547" s="90">
        <f t="shared" si="64"/>
        <v>1</v>
      </c>
      <c r="AY547" s="90" t="s">
        <v>774</v>
      </c>
      <c r="AZ547" s="90" t="s">
        <v>1531</v>
      </c>
      <c r="BA547" s="90">
        <f>IF(AND($BB$547=1,$BC$547=1),1,0)</f>
        <v>0</v>
      </c>
      <c r="BB547" s="90">
        <f t="shared" si="65"/>
        <v>0</v>
      </c>
      <c r="BC547" s="90">
        <f t="shared" si="66"/>
        <v>0</v>
      </c>
      <c r="BD547" s="90">
        <f t="shared" si="67"/>
        <v>0</v>
      </c>
      <c r="BE547" s="90">
        <f t="shared" si="68"/>
        <v>0</v>
      </c>
      <c r="BL547" s="90">
        <v>548</v>
      </c>
      <c r="BX547" s="90">
        <v>1</v>
      </c>
      <c r="CA547" s="90" t="s">
        <v>1497</v>
      </c>
      <c r="CC547" s="90" t="s">
        <v>775</v>
      </c>
      <c r="CD547" s="90">
        <f>IF($Y$547="Inaccurate – Incorrect",1,0)</f>
        <v>0</v>
      </c>
      <c r="DA547" s="90" t="s">
        <v>1471</v>
      </c>
      <c r="DB547" s="90" t="s">
        <v>1493</v>
      </c>
    </row>
    <row r="548" spans="4:106" ht="25.25" customHeight="1" x14ac:dyDescent="0.2">
      <c r="D548" s="112" t="s">
        <v>1534</v>
      </c>
      <c r="E548" s="189" t="s">
        <v>643</v>
      </c>
      <c r="F548" s="190"/>
      <c r="G548" s="190"/>
      <c r="H548" s="190"/>
      <c r="I548" s="190"/>
      <c r="J548" s="190"/>
      <c r="K548" s="190"/>
      <c r="L548" s="190"/>
      <c r="M548" s="190"/>
      <c r="N548" s="190"/>
      <c r="O548" s="190"/>
      <c r="P548" s="115"/>
      <c r="Q548" s="191" t="s">
        <v>12699</v>
      </c>
      <c r="R548" s="191"/>
      <c r="S548" s="192"/>
      <c r="T548" s="192"/>
      <c r="U548" s="192"/>
      <c r="V548" s="192"/>
      <c r="W548" s="192"/>
      <c r="X548" s="193"/>
      <c r="Y548" s="108"/>
      <c r="AW548" s="90" t="s">
        <v>1253</v>
      </c>
      <c r="AX548" s="90">
        <f t="shared" si="64"/>
        <v>1</v>
      </c>
      <c r="AZ548" s="90" t="s">
        <v>1533</v>
      </c>
      <c r="BA548" s="90">
        <f>IF(AND($BB$548=1,$BC$548=1),1,0)</f>
        <v>0</v>
      </c>
      <c r="BB548" s="90">
        <f t="shared" si="65"/>
        <v>0</v>
      </c>
      <c r="BC548" s="90">
        <f>IF(OR(AND(OR($S$547&lt;&gt;"",$AB$547&lt;&gt;""),$AX$547=1)),1,0)</f>
        <v>0</v>
      </c>
      <c r="BD548" s="90">
        <f>IF(OR(AND(OR($AB$547&lt;&gt;""),$AX$547=1)),1,0)</f>
        <v>0</v>
      </c>
      <c r="BE548" s="90">
        <f>IF(OR(AND(OR($S$547&lt;&gt;""),$AX$547=1)),1,0)</f>
        <v>0</v>
      </c>
      <c r="CB548" s="90">
        <f>IF($S$548&lt;&gt;"",1,0)</f>
        <v>0</v>
      </c>
      <c r="CD548" s="90">
        <f>IF($Y$548="Inaccurate – Incorrect",1,0)</f>
        <v>0</v>
      </c>
      <c r="DA548" s="90" t="s">
        <v>1471</v>
      </c>
      <c r="DB548" s="90" t="s">
        <v>1493</v>
      </c>
    </row>
    <row r="549" spans="4:106" ht="25.25" customHeight="1" x14ac:dyDescent="0.2">
      <c r="D549" s="112" t="s">
        <v>1537</v>
      </c>
      <c r="E549" s="189" t="s">
        <v>1538</v>
      </c>
      <c r="F549" s="190"/>
      <c r="G549" s="190"/>
      <c r="H549" s="190"/>
      <c r="I549" s="190"/>
      <c r="J549" s="190"/>
      <c r="K549" s="190"/>
      <c r="L549" s="190"/>
      <c r="M549" s="190"/>
      <c r="N549" s="190"/>
      <c r="O549" s="190"/>
      <c r="P549" s="116" t="s">
        <v>12697</v>
      </c>
      <c r="Q549" s="191" t="s">
        <v>12698</v>
      </c>
      <c r="R549" s="191"/>
      <c r="S549" s="192"/>
      <c r="T549" s="192"/>
      <c r="U549" s="192"/>
      <c r="V549" s="192"/>
      <c r="W549" s="192"/>
      <c r="X549" s="193"/>
      <c r="Y549" s="108"/>
      <c r="AW549" s="90" t="s">
        <v>1253</v>
      </c>
      <c r="AX549" s="90">
        <f t="shared" si="64"/>
        <v>1</v>
      </c>
      <c r="AY549" s="90" t="s">
        <v>236</v>
      </c>
      <c r="AZ549" s="90" t="s">
        <v>1536</v>
      </c>
      <c r="BA549" s="90">
        <f>IF(AND($BB$549=1,$BC$549=1),1,0)</f>
        <v>0</v>
      </c>
      <c r="BB549" s="90">
        <f t="shared" si="65"/>
        <v>0</v>
      </c>
      <c r="BC549" s="90">
        <f>IF(OR(AND(OR($S$538="Worker Only",$AB$538="Worker Only"),$AX$538=1),AND(OR($S$538="Facility and Worker", $AB$538="Facility and Worker"),$AX$538=1)),1,0)</f>
        <v>0</v>
      </c>
      <c r="BD549" s="90">
        <f>IF(OR(AND(OR($AB$538="Worker Only"),$AX$538=1),AND(OR($AB$538="Facility and Worker"),$AX$538=1)),1,0)</f>
        <v>0</v>
      </c>
      <c r="BE549" s="90">
        <f>IF(OR(AND(OR($S$538="Worker Only"),$AX$538=1),AND(OR($S$538="Facility and Worker"),$AX$538=1)),1,0)</f>
        <v>0</v>
      </c>
      <c r="BL549" s="90">
        <v>550</v>
      </c>
      <c r="CB549" s="90">
        <f>IF($S$549&lt;&gt;"",1,0)</f>
        <v>0</v>
      </c>
      <c r="CD549" s="90">
        <f>IF($Y$549="Inaccurate – Incorrect",1,0)</f>
        <v>0</v>
      </c>
      <c r="DA549" s="90" t="s">
        <v>1471</v>
      </c>
      <c r="DB549" s="90" t="s">
        <v>1493</v>
      </c>
    </row>
    <row r="550" spans="4:106" ht="126" customHeight="1" x14ac:dyDescent="0.2">
      <c r="D550" s="112" t="s">
        <v>1541</v>
      </c>
      <c r="E550" s="189" t="s">
        <v>1542</v>
      </c>
      <c r="F550" s="190"/>
      <c r="G550" s="190"/>
      <c r="H550" s="190"/>
      <c r="I550" s="190"/>
      <c r="J550" s="190"/>
      <c r="K550" s="190"/>
      <c r="L550" s="190"/>
      <c r="M550" s="190"/>
      <c r="N550" s="190"/>
      <c r="O550" s="190"/>
      <c r="P550" s="115"/>
      <c r="Q550" s="191" t="s">
        <v>12699</v>
      </c>
      <c r="R550" s="191"/>
      <c r="S550" s="192"/>
      <c r="T550" s="192"/>
      <c r="U550" s="192"/>
      <c r="V550" s="192"/>
      <c r="W550" s="192"/>
      <c r="X550" s="193"/>
      <c r="Y550" s="108"/>
      <c r="AW550" s="90" t="s">
        <v>1253</v>
      </c>
      <c r="AX550" s="90">
        <f t="shared" si="64"/>
        <v>1</v>
      </c>
      <c r="AZ550" s="90" t="s">
        <v>1540</v>
      </c>
      <c r="BA550" s="90">
        <f>IF(AND($BB$550=1,$BC$550=1),1,0)</f>
        <v>0</v>
      </c>
      <c r="BB550" s="90">
        <f t="shared" si="65"/>
        <v>0</v>
      </c>
      <c r="BC550" s="90">
        <f>IF(AND(AND(OR($S$549="Yes",$AB$549="Yes"),$AX$549=1)),1,0)</f>
        <v>0</v>
      </c>
      <c r="BD550" s="90">
        <f>IF(AND(AND(OR($AB$549="Yes"),$AX$549=1)),1,0)</f>
        <v>0</v>
      </c>
      <c r="BE550" s="90">
        <f>IF(AND(AND(OR($S$549="Yes"),$AX$549=1)),1,0)</f>
        <v>0</v>
      </c>
      <c r="CB550" s="90">
        <f>IF($S$550&lt;&gt;"",1,0)</f>
        <v>0</v>
      </c>
      <c r="CD550" s="90">
        <f>IF($Y$550="Inaccurate – Incorrect",1,0)</f>
        <v>0</v>
      </c>
      <c r="DA550" s="90" t="s">
        <v>1471</v>
      </c>
      <c r="DB550" s="90" t="s">
        <v>1493</v>
      </c>
    </row>
    <row r="551" spans="4:106" ht="25.25" customHeight="1" x14ac:dyDescent="0.2">
      <c r="D551" s="112" t="s">
        <v>1546</v>
      </c>
      <c r="E551" s="189" t="s">
        <v>1547</v>
      </c>
      <c r="F551" s="190"/>
      <c r="G551" s="190"/>
      <c r="H551" s="190"/>
      <c r="I551" s="190"/>
      <c r="J551" s="190"/>
      <c r="K551" s="190"/>
      <c r="L551" s="190"/>
      <c r="M551" s="190"/>
      <c r="N551" s="190"/>
      <c r="O551" s="190"/>
      <c r="P551" s="116" t="s">
        <v>12697</v>
      </c>
      <c r="Q551" s="191" t="s">
        <v>12698</v>
      </c>
      <c r="R551" s="191"/>
      <c r="S551" s="197"/>
      <c r="T551" s="197"/>
      <c r="U551" s="197"/>
      <c r="V551" s="197"/>
      <c r="W551" s="197"/>
      <c r="X551" s="198"/>
      <c r="Y551" s="108"/>
      <c r="AW551" s="90" t="s">
        <v>1253</v>
      </c>
      <c r="AX551" s="90">
        <f t="shared" si="64"/>
        <v>1</v>
      </c>
      <c r="AY551" s="90" t="s">
        <v>1549</v>
      </c>
      <c r="AZ551" s="90" t="s">
        <v>1545</v>
      </c>
      <c r="BA551" s="90">
        <f>IF(AND($BC$551=1,$BB$551=1),1,0)</f>
        <v>1</v>
      </c>
      <c r="BB551" s="90">
        <f>IF(OR($S$22="Step 3",$S$22="Step 2",$S$22="Step 1"),1,0)</f>
        <v>1</v>
      </c>
      <c r="BC551" s="90">
        <v>1</v>
      </c>
      <c r="BD551" s="90">
        <v>1</v>
      </c>
      <c r="BE551" s="90">
        <v>1</v>
      </c>
      <c r="CB551" s="90">
        <f>IF($S$551&lt;&gt;"",1,0)</f>
        <v>0</v>
      </c>
      <c r="CD551" s="90">
        <f>IF($Y$551="Inaccurate – Incorrect",1,0)</f>
        <v>0</v>
      </c>
      <c r="DA551" s="90" t="s">
        <v>1471</v>
      </c>
      <c r="DB551" s="90" t="s">
        <v>1493</v>
      </c>
    </row>
    <row r="552" spans="4:106" x14ac:dyDescent="0.2">
      <c r="D552" s="103"/>
      <c r="E552" s="114"/>
      <c r="F552" s="114"/>
      <c r="G552" s="114"/>
      <c r="H552" s="114"/>
      <c r="I552" s="114"/>
      <c r="J552" s="114"/>
      <c r="K552" s="114"/>
      <c r="L552" s="114"/>
      <c r="M552" s="114"/>
      <c r="N552" s="114"/>
      <c r="O552" s="114"/>
      <c r="P552" s="114"/>
      <c r="Q552" s="114"/>
      <c r="R552" s="114"/>
      <c r="S552" s="114"/>
      <c r="T552" s="114"/>
      <c r="U552" s="114"/>
      <c r="V552" s="114"/>
      <c r="W552" s="114"/>
      <c r="X552" s="114"/>
      <c r="Y552" s="105"/>
      <c r="AX552" s="90">
        <f t="shared" si="64"/>
        <v>0</v>
      </c>
      <c r="BA552" s="90">
        <f>IF(OR($S$22="Step 3",$S$22="Step 2",$S$22="Step 1"),1,0)</f>
        <v>1</v>
      </c>
    </row>
    <row r="553" spans="4:106" ht="21" x14ac:dyDescent="0.25">
      <c r="D553" s="103"/>
      <c r="E553" s="106" t="s">
        <v>1467</v>
      </c>
      <c r="F553" s="104"/>
      <c r="G553" s="104"/>
      <c r="H553" s="104"/>
      <c r="I553" s="104"/>
      <c r="J553" s="104"/>
      <c r="K553" s="104"/>
      <c r="L553" s="104"/>
      <c r="M553" s="104"/>
      <c r="N553" s="104"/>
      <c r="O553" s="104"/>
      <c r="P553" s="104"/>
      <c r="Q553" s="104"/>
      <c r="R553" s="104"/>
      <c r="S553" s="104"/>
      <c r="T553" s="104"/>
      <c r="U553" s="104"/>
      <c r="V553" s="104"/>
      <c r="W553" s="104"/>
      <c r="X553" s="104"/>
      <c r="Y553" s="105"/>
      <c r="AX553" s="90">
        <f t="shared" si="64"/>
        <v>0</v>
      </c>
      <c r="BA553" s="90">
        <f>IF(OR($S$22="Step 3",$S$22="Step 2",$S$22="Step 1"),1,0)</f>
        <v>1</v>
      </c>
    </row>
    <row r="554" spans="4:106" ht="21" x14ac:dyDescent="0.25">
      <c r="D554" s="103"/>
      <c r="E554" s="109" t="s">
        <v>1552</v>
      </c>
      <c r="F554" s="110"/>
      <c r="G554" s="110"/>
      <c r="H554" s="110"/>
      <c r="I554" s="110"/>
      <c r="J554" s="110"/>
      <c r="K554" s="110"/>
      <c r="L554" s="110"/>
      <c r="M554" s="110"/>
      <c r="N554" s="110"/>
      <c r="O554" s="110"/>
      <c r="P554" s="110"/>
      <c r="Q554" s="110"/>
      <c r="R554" s="110"/>
      <c r="S554" s="110"/>
      <c r="T554" s="110"/>
      <c r="U554" s="110"/>
      <c r="V554" s="110"/>
      <c r="W554" s="110"/>
      <c r="X554" s="110"/>
      <c r="Y554" s="105"/>
      <c r="AX554" s="90">
        <f t="shared" si="64"/>
        <v>0</v>
      </c>
      <c r="BA554" s="90">
        <f>IF(OR($S$22="Step 3",$S$22="Step 2",$S$22="Step 1"),1,0)</f>
        <v>1</v>
      </c>
    </row>
    <row r="555" spans="4:106" ht="25.25" customHeight="1" x14ac:dyDescent="0.2">
      <c r="D555" s="112" t="s">
        <v>1551</v>
      </c>
      <c r="E555" s="194" t="s">
        <v>1553</v>
      </c>
      <c r="F555" s="195"/>
      <c r="G555" s="195"/>
      <c r="H555" s="195"/>
      <c r="I555" s="195"/>
      <c r="J555" s="195"/>
      <c r="K555" s="195"/>
      <c r="L555" s="195"/>
      <c r="M555" s="195"/>
      <c r="N555" s="195"/>
      <c r="O555" s="195"/>
      <c r="P555" s="113" t="s">
        <v>12697</v>
      </c>
      <c r="Q555" s="196" t="s">
        <v>12698</v>
      </c>
      <c r="R555" s="196"/>
      <c r="S555" s="192"/>
      <c r="T555" s="192"/>
      <c r="U555" s="192"/>
      <c r="V555" s="192"/>
      <c r="W555" s="192"/>
      <c r="X555" s="193"/>
      <c r="Y555" s="108"/>
      <c r="AW555" s="90" t="s">
        <v>1253</v>
      </c>
      <c r="AX555" s="90">
        <f t="shared" si="64"/>
        <v>1</v>
      </c>
      <c r="AY555" s="90" t="s">
        <v>236</v>
      </c>
      <c r="AZ555" s="90" t="s">
        <v>1550</v>
      </c>
      <c r="BA555" s="90">
        <f>IF(AND($BC$555=1,$BB$555=1),1,0)</f>
        <v>1</v>
      </c>
      <c r="BB555" s="90">
        <f t="shared" ref="BB555:BB560" si="69">IF(OR($S$22="Step 3",$S$22="Step 2",$S$22="Step 1"),1,0)</f>
        <v>1</v>
      </c>
      <c r="BC555" s="90">
        <v>1</v>
      </c>
      <c r="BD555" s="90">
        <v>1</v>
      </c>
      <c r="BE555" s="90">
        <v>1</v>
      </c>
      <c r="BL555" s="90" t="s">
        <v>12736</v>
      </c>
      <c r="CB555" s="90">
        <f>IF($S$555&lt;&gt;"",1,0)</f>
        <v>0</v>
      </c>
      <c r="CD555" s="90">
        <f>IF($Y$555="Inaccurate – Incorrect",1,0)</f>
        <v>0</v>
      </c>
      <c r="DA555" s="90" t="s">
        <v>1467</v>
      </c>
      <c r="DB555" s="90" t="s">
        <v>1552</v>
      </c>
    </row>
    <row r="556" spans="4:106" ht="53.75" customHeight="1" x14ac:dyDescent="0.2">
      <c r="D556" s="112" t="s">
        <v>1556</v>
      </c>
      <c r="E556" s="119"/>
      <c r="F556" s="118"/>
      <c r="G556" s="118"/>
      <c r="H556" s="118"/>
      <c r="I556" s="118"/>
      <c r="J556" s="118"/>
      <c r="K556" s="118"/>
      <c r="L556" s="118"/>
      <c r="M556" s="118"/>
      <c r="N556" s="118"/>
      <c r="O556" s="118"/>
      <c r="P556" s="118"/>
      <c r="Q556" s="215" t="s">
        <v>1557</v>
      </c>
      <c r="R556" s="216"/>
      <c r="S556" s="216"/>
      <c r="T556" s="216"/>
      <c r="U556" s="216"/>
      <c r="V556" s="216"/>
      <c r="W556" s="216"/>
      <c r="X556" s="217"/>
      <c r="Y556" s="108"/>
      <c r="AX556" s="90">
        <f t="shared" si="64"/>
        <v>1</v>
      </c>
      <c r="AZ556" s="90" t="s">
        <v>1555</v>
      </c>
      <c r="BA556" s="90">
        <f>IF(AND($BB$556=1,$BC$556=1),1,0)</f>
        <v>0</v>
      </c>
      <c r="BB556" s="90">
        <f t="shared" si="69"/>
        <v>1</v>
      </c>
      <c r="BC556" s="90">
        <f>IF(AND(AND(OR($S$555="Yes",$AB$555="Yes"),$AX$555=1)),1,0)</f>
        <v>0</v>
      </c>
      <c r="BD556" s="90">
        <f>IF(AND(AND(OR($AB$555="Yes"),$AX$555=1)),1,0)</f>
        <v>0</v>
      </c>
      <c r="BE556" s="90">
        <f>IF(AND(AND(OR($S$555="Yes"),$AX$555=1)),1,0)</f>
        <v>0</v>
      </c>
    </row>
    <row r="557" spans="4:106" ht="25.25" customHeight="1" x14ac:dyDescent="0.2">
      <c r="D557" s="112" t="s">
        <v>1561</v>
      </c>
      <c r="E557" s="189" t="s">
        <v>1562</v>
      </c>
      <c r="F557" s="190"/>
      <c r="G557" s="190"/>
      <c r="H557" s="190"/>
      <c r="I557" s="190"/>
      <c r="J557" s="190"/>
      <c r="K557" s="190"/>
      <c r="L557" s="190"/>
      <c r="M557" s="190"/>
      <c r="N557" s="190"/>
      <c r="O557" s="190"/>
      <c r="P557" s="116" t="s">
        <v>12697</v>
      </c>
      <c r="Q557" s="191" t="s">
        <v>12702</v>
      </c>
      <c r="R557" s="191"/>
      <c r="S557" s="192"/>
      <c r="T557" s="192"/>
      <c r="U557" s="192"/>
      <c r="V557" s="192"/>
      <c r="W557" s="192"/>
      <c r="X557" s="193"/>
      <c r="Y557" s="108"/>
      <c r="AW557" s="90" t="s">
        <v>1253</v>
      </c>
      <c r="AX557" s="90">
        <f t="shared" si="64"/>
        <v>1</v>
      </c>
      <c r="AY557" s="90" t="s">
        <v>774</v>
      </c>
      <c r="AZ557" s="90" t="s">
        <v>1560</v>
      </c>
      <c r="BA557" s="90">
        <f>IF(AND($BB$557=1,$BC$557=1),1,0)</f>
        <v>0</v>
      </c>
      <c r="BB557" s="90">
        <f t="shared" si="69"/>
        <v>1</v>
      </c>
      <c r="BC557" s="90">
        <f>IF(AND(AND(OR($S$555="Yes",$AB$555="Yes"),$AX$555=1)),1,0)</f>
        <v>0</v>
      </c>
      <c r="BD557" s="90">
        <f>IF(AND(AND(OR($AB$555="Yes"),$AX$555=1)),1,0)</f>
        <v>0</v>
      </c>
      <c r="BE557" s="90">
        <f>IF(AND(AND(OR($S$555="Yes"),$AX$555=1)),1,0)</f>
        <v>0</v>
      </c>
      <c r="BX557" s="90">
        <v>1</v>
      </c>
      <c r="CA557" s="90" t="s">
        <v>1555</v>
      </c>
      <c r="CB557" s="90">
        <f>IF((+COUNTA($S$557)+COUNTA($S$558)+COUNTA($S$559)+COUNTA($S$560))&gt;0,1,0)</f>
        <v>0</v>
      </c>
      <c r="CC557" s="90" t="s">
        <v>775</v>
      </c>
      <c r="CD557" s="90">
        <f>IF($Y$557="Inaccurate – Incorrect",1,0)</f>
        <v>0</v>
      </c>
      <c r="DA557" s="90" t="s">
        <v>1467</v>
      </c>
      <c r="DB557" s="90" t="s">
        <v>1552</v>
      </c>
    </row>
    <row r="558" spans="4:106" ht="50.5" customHeight="1" x14ac:dyDescent="0.2">
      <c r="D558" s="112" t="s">
        <v>1565</v>
      </c>
      <c r="E558" s="189" t="s">
        <v>1566</v>
      </c>
      <c r="F558" s="190"/>
      <c r="G558" s="190"/>
      <c r="H558" s="190"/>
      <c r="I558" s="190"/>
      <c r="J558" s="190"/>
      <c r="K558" s="190"/>
      <c r="L558" s="190"/>
      <c r="M558" s="190"/>
      <c r="N558" s="190"/>
      <c r="O558" s="190"/>
      <c r="P558" s="116" t="s">
        <v>12697</v>
      </c>
      <c r="Q558" s="191" t="s">
        <v>12702</v>
      </c>
      <c r="R558" s="191"/>
      <c r="S558" s="192"/>
      <c r="T558" s="192"/>
      <c r="U558" s="192"/>
      <c r="V558" s="192"/>
      <c r="W558" s="192"/>
      <c r="X558" s="193"/>
      <c r="Y558" s="108"/>
      <c r="AW558" s="90" t="s">
        <v>1253</v>
      </c>
      <c r="AX558" s="90">
        <f t="shared" si="64"/>
        <v>1</v>
      </c>
      <c r="AY558" s="90" t="s">
        <v>774</v>
      </c>
      <c r="AZ558" s="90" t="s">
        <v>1564</v>
      </c>
      <c r="BA558" s="90">
        <f>IF(AND($BB$558=1,$BC$558=1),1,0)</f>
        <v>0</v>
      </c>
      <c r="BB558" s="90">
        <f t="shared" si="69"/>
        <v>1</v>
      </c>
      <c r="BC558" s="90">
        <f>IF(AND(AND(OR($S$555="Yes",$AB$555="Yes"),$AX$555=1)),1,0)</f>
        <v>0</v>
      </c>
      <c r="BD558" s="90">
        <f>IF(AND(AND(OR($AB$555="Yes"),$AX$555=1)),1,0)</f>
        <v>0</v>
      </c>
      <c r="BE558" s="90">
        <f>IF(AND(AND(OR($S$555="Yes"),$AX$555=1)),1,0)</f>
        <v>0</v>
      </c>
      <c r="BX558" s="90">
        <v>1</v>
      </c>
      <c r="CA558" s="90" t="s">
        <v>1555</v>
      </c>
      <c r="CC558" s="90" t="s">
        <v>775</v>
      </c>
      <c r="CD558" s="90">
        <f>IF($Y$558="Inaccurate – Incorrect",1,0)</f>
        <v>0</v>
      </c>
      <c r="DA558" s="90" t="s">
        <v>1467</v>
      </c>
      <c r="DB558" s="90" t="s">
        <v>1552</v>
      </c>
    </row>
    <row r="559" spans="4:106" ht="25.25" customHeight="1" x14ac:dyDescent="0.2">
      <c r="D559" s="112" t="s">
        <v>1569</v>
      </c>
      <c r="E559" s="189" t="s">
        <v>1570</v>
      </c>
      <c r="F559" s="190"/>
      <c r="G559" s="190"/>
      <c r="H559" s="190"/>
      <c r="I559" s="190"/>
      <c r="J559" s="190"/>
      <c r="K559" s="190"/>
      <c r="L559" s="190"/>
      <c r="M559" s="190"/>
      <c r="N559" s="190"/>
      <c r="O559" s="190"/>
      <c r="P559" s="116" t="s">
        <v>12697</v>
      </c>
      <c r="Q559" s="191" t="s">
        <v>12702</v>
      </c>
      <c r="R559" s="191"/>
      <c r="S559" s="192"/>
      <c r="T559" s="192"/>
      <c r="U559" s="192"/>
      <c r="V559" s="192"/>
      <c r="W559" s="192"/>
      <c r="X559" s="193"/>
      <c r="Y559" s="108"/>
      <c r="AW559" s="90" t="s">
        <v>1253</v>
      </c>
      <c r="AX559" s="90">
        <f t="shared" si="64"/>
        <v>1</v>
      </c>
      <c r="AY559" s="90" t="s">
        <v>774</v>
      </c>
      <c r="AZ559" s="90" t="s">
        <v>1568</v>
      </c>
      <c r="BA559" s="90">
        <f>IF(AND($BB$559=1,$BC$559=1),1,0)</f>
        <v>0</v>
      </c>
      <c r="BB559" s="90">
        <f t="shared" si="69"/>
        <v>1</v>
      </c>
      <c r="BC559" s="90">
        <f>IF(AND(AND(OR($S$555="Yes",$AB$555="Yes"),$AX$555=1)),1,0)</f>
        <v>0</v>
      </c>
      <c r="BD559" s="90">
        <f>IF(AND(AND(OR($AB$555="Yes"),$AX$555=1)),1,0)</f>
        <v>0</v>
      </c>
      <c r="BE559" s="90">
        <f>IF(AND(AND(OR($S$555="Yes"),$AX$555=1)),1,0)</f>
        <v>0</v>
      </c>
      <c r="BX559" s="90">
        <v>1</v>
      </c>
      <c r="CA559" s="90" t="s">
        <v>1555</v>
      </c>
      <c r="CC559" s="90" t="s">
        <v>775</v>
      </c>
      <c r="CD559" s="90">
        <f>IF($Y$559="Inaccurate – Incorrect",1,0)</f>
        <v>0</v>
      </c>
      <c r="DA559" s="90" t="s">
        <v>1467</v>
      </c>
      <c r="DB559" s="90" t="s">
        <v>1552</v>
      </c>
    </row>
    <row r="560" spans="4:106" ht="25.25" customHeight="1" x14ac:dyDescent="0.2">
      <c r="D560" s="112" t="s">
        <v>1573</v>
      </c>
      <c r="E560" s="189" t="s">
        <v>1408</v>
      </c>
      <c r="F560" s="190"/>
      <c r="G560" s="190"/>
      <c r="H560" s="190"/>
      <c r="I560" s="190"/>
      <c r="J560" s="190"/>
      <c r="K560" s="190"/>
      <c r="L560" s="190"/>
      <c r="M560" s="190"/>
      <c r="N560" s="190"/>
      <c r="O560" s="190"/>
      <c r="P560" s="115"/>
      <c r="Q560" s="191" t="s">
        <v>12702</v>
      </c>
      <c r="R560" s="191"/>
      <c r="S560" s="197"/>
      <c r="T560" s="197"/>
      <c r="U560" s="197"/>
      <c r="V560" s="197"/>
      <c r="W560" s="197"/>
      <c r="X560" s="198"/>
      <c r="Y560" s="108"/>
      <c r="AW560" s="90" t="s">
        <v>1253</v>
      </c>
      <c r="AX560" s="90">
        <f t="shared" si="64"/>
        <v>1</v>
      </c>
      <c r="AY560" s="90" t="s">
        <v>774</v>
      </c>
      <c r="AZ560" s="90" t="s">
        <v>1572</v>
      </c>
      <c r="BA560" s="90">
        <f>IF(AND($BB$560=1,$BC$560=1),1,0)</f>
        <v>0</v>
      </c>
      <c r="BB560" s="90">
        <f t="shared" si="69"/>
        <v>1</v>
      </c>
      <c r="BC560" s="90">
        <f>IF(AND(AND(OR($S$555="Yes",$AB$555="Yes"),$AX$555=1)),1,0)</f>
        <v>0</v>
      </c>
      <c r="BD560" s="90">
        <f>IF(AND(AND(OR($AB$555="Yes"),$AX$555=1)),1,0)</f>
        <v>0</v>
      </c>
      <c r="BE560" s="90">
        <f>IF(AND(AND(OR($S$555="Yes"),$AX$555=1)),1,0)</f>
        <v>0</v>
      </c>
      <c r="BX560" s="90">
        <v>2</v>
      </c>
      <c r="CA560" s="90" t="s">
        <v>1555</v>
      </c>
      <c r="CC560" s="90" t="s">
        <v>775</v>
      </c>
      <c r="CD560" s="90">
        <f>IF($Y$560="Inaccurate – Incorrect",1,0)</f>
        <v>0</v>
      </c>
      <c r="DA560" s="90" t="s">
        <v>1467</v>
      </c>
      <c r="DB560" s="90" t="s">
        <v>1552</v>
      </c>
    </row>
    <row r="561" spans="4:106" x14ac:dyDescent="0.2">
      <c r="D561" s="103"/>
      <c r="E561" s="117"/>
      <c r="F561" s="117"/>
      <c r="G561" s="117"/>
      <c r="H561" s="117"/>
      <c r="I561" s="117"/>
      <c r="J561" s="117"/>
      <c r="K561" s="117"/>
      <c r="L561" s="117"/>
      <c r="M561" s="117"/>
      <c r="N561" s="117"/>
      <c r="O561" s="117"/>
      <c r="P561" s="117"/>
      <c r="Q561" s="117"/>
      <c r="R561" s="117"/>
      <c r="S561" s="117"/>
      <c r="T561" s="117"/>
      <c r="U561" s="117"/>
      <c r="V561" s="117"/>
      <c r="W561" s="117"/>
      <c r="X561" s="117"/>
      <c r="Y561" s="105"/>
      <c r="AX561" s="90">
        <f t="shared" si="64"/>
        <v>0</v>
      </c>
      <c r="BA561" s="90">
        <f>IF(OR($S$22="Step 3",$S$22="Step 2"),1,0)</f>
        <v>0</v>
      </c>
    </row>
    <row r="562" spans="4:106" ht="21" x14ac:dyDescent="0.25">
      <c r="D562" s="103"/>
      <c r="E562" s="109" t="s">
        <v>1576</v>
      </c>
      <c r="F562" s="110"/>
      <c r="G562" s="110"/>
      <c r="H562" s="110"/>
      <c r="I562" s="110"/>
      <c r="J562" s="110"/>
      <c r="K562" s="110"/>
      <c r="L562" s="110"/>
      <c r="M562" s="110"/>
      <c r="N562" s="110"/>
      <c r="O562" s="110"/>
      <c r="P562" s="110"/>
      <c r="Q562" s="110"/>
      <c r="R562" s="110"/>
      <c r="S562" s="110"/>
      <c r="T562" s="110"/>
      <c r="U562" s="110"/>
      <c r="V562" s="110"/>
      <c r="W562" s="110"/>
      <c r="X562" s="110"/>
      <c r="Y562" s="105"/>
      <c r="AX562" s="90">
        <f t="shared" si="64"/>
        <v>0</v>
      </c>
      <c r="BA562" s="90">
        <f>IF(OR($S$22="Step 3",$S$22="Step 2"),1,0)</f>
        <v>0</v>
      </c>
    </row>
    <row r="563" spans="4:106" ht="25.25" customHeight="1" x14ac:dyDescent="0.2">
      <c r="D563" s="112" t="s">
        <v>1575</v>
      </c>
      <c r="E563" s="194" t="s">
        <v>1577</v>
      </c>
      <c r="F563" s="195"/>
      <c r="G563" s="195"/>
      <c r="H563" s="195"/>
      <c r="I563" s="195"/>
      <c r="J563" s="195"/>
      <c r="K563" s="195"/>
      <c r="L563" s="195"/>
      <c r="M563" s="195"/>
      <c r="N563" s="195"/>
      <c r="O563" s="195"/>
      <c r="P563" s="113" t="s">
        <v>12697</v>
      </c>
      <c r="Q563" s="196" t="s">
        <v>12698</v>
      </c>
      <c r="R563" s="196"/>
      <c r="S563" s="192"/>
      <c r="T563" s="192"/>
      <c r="U563" s="192"/>
      <c r="V563" s="192"/>
      <c r="W563" s="192"/>
      <c r="X563" s="193"/>
      <c r="Y563" s="108"/>
      <c r="AW563" s="90" t="s">
        <v>1253</v>
      </c>
      <c r="AX563" s="90">
        <f t="shared" si="64"/>
        <v>1</v>
      </c>
      <c r="AY563" s="90" t="s">
        <v>236</v>
      </c>
      <c r="AZ563" s="90" t="s">
        <v>1574</v>
      </c>
      <c r="BA563" s="90">
        <f>IF(AND($BC$563=1,$BB$563=1),1,0)</f>
        <v>0</v>
      </c>
      <c r="BB563" s="90">
        <f>IF(OR($S$22="Step 3",$S$22="Step 2"),1,0)</f>
        <v>0</v>
      </c>
      <c r="BC563" s="90">
        <v>1</v>
      </c>
      <c r="BD563" s="90">
        <v>1</v>
      </c>
      <c r="BE563" s="90">
        <v>1</v>
      </c>
      <c r="BL563" s="90">
        <v>564</v>
      </c>
      <c r="CB563" s="90">
        <f>IF($S$563&lt;&gt;"",1,0)</f>
        <v>0</v>
      </c>
      <c r="CD563" s="90">
        <f>IF($Y$563="Inaccurate – Incorrect",1,0)</f>
        <v>0</v>
      </c>
      <c r="DA563" s="90" t="s">
        <v>1467</v>
      </c>
      <c r="DB563" s="90" t="s">
        <v>1576</v>
      </c>
    </row>
    <row r="564" spans="4:106" ht="25.25" customHeight="1" x14ac:dyDescent="0.2">
      <c r="D564" s="112" t="s">
        <v>1580</v>
      </c>
      <c r="E564" s="189" t="s">
        <v>1581</v>
      </c>
      <c r="F564" s="190"/>
      <c r="G564" s="190"/>
      <c r="H564" s="190"/>
      <c r="I564" s="190"/>
      <c r="J564" s="190"/>
      <c r="K564" s="190"/>
      <c r="L564" s="190"/>
      <c r="M564" s="190"/>
      <c r="N564" s="190"/>
      <c r="O564" s="190"/>
      <c r="P564" s="115"/>
      <c r="Q564" s="191" t="s">
        <v>12699</v>
      </c>
      <c r="R564" s="191"/>
      <c r="S564" s="197"/>
      <c r="T564" s="197"/>
      <c r="U564" s="197"/>
      <c r="V564" s="197"/>
      <c r="W564" s="197"/>
      <c r="X564" s="198"/>
      <c r="Y564" s="108"/>
      <c r="AW564" s="90" t="s">
        <v>1253</v>
      </c>
      <c r="AX564" s="90">
        <f t="shared" si="64"/>
        <v>1</v>
      </c>
      <c r="AZ564" s="90" t="s">
        <v>1579</v>
      </c>
      <c r="BA564" s="90">
        <f>IF(AND($BB$564=1,$BC$564=1),1,0)</f>
        <v>0</v>
      </c>
      <c r="BB564" s="90">
        <f>IF(OR($S$22="Step 3",$S$22="Step 2"),1,0)</f>
        <v>0</v>
      </c>
      <c r="BC564" s="90">
        <f>IF(AND(AND(OR($S$563="Yes",$AB$563="Yes"),$AX$563=1)),1,0)</f>
        <v>0</v>
      </c>
      <c r="BD564" s="90">
        <f>IF(AND(AND(OR($AB$563="Yes"),$AX$563=1)),1,0)</f>
        <v>0</v>
      </c>
      <c r="BE564" s="90">
        <f>IF(AND(AND(OR($S$563="Yes"),$AX$563=1)),1,0)</f>
        <v>0</v>
      </c>
      <c r="CB564" s="90">
        <f>IF($S$564&lt;&gt;"",1,0)</f>
        <v>0</v>
      </c>
      <c r="CD564" s="90">
        <f>IF($Y$564="Inaccurate – Incorrect",1,0)</f>
        <v>0</v>
      </c>
      <c r="DA564" s="90" t="s">
        <v>1467</v>
      </c>
      <c r="DB564" s="90" t="s">
        <v>1576</v>
      </c>
    </row>
    <row r="565" spans="4:106" x14ac:dyDescent="0.2">
      <c r="D565" s="103"/>
      <c r="E565" s="114"/>
      <c r="F565" s="114"/>
      <c r="G565" s="114"/>
      <c r="H565" s="114"/>
      <c r="I565" s="114"/>
      <c r="J565" s="114"/>
      <c r="K565" s="114"/>
      <c r="L565" s="114"/>
      <c r="M565" s="114"/>
      <c r="N565" s="114"/>
      <c r="O565" s="114"/>
      <c r="P565" s="114"/>
      <c r="Q565" s="114"/>
      <c r="R565" s="114"/>
      <c r="S565" s="114"/>
      <c r="T565" s="114"/>
      <c r="U565" s="114"/>
      <c r="V565" s="114"/>
      <c r="W565" s="114"/>
      <c r="X565" s="114"/>
      <c r="Y565" s="105"/>
      <c r="AX565" s="90">
        <f t="shared" si="64"/>
        <v>0</v>
      </c>
      <c r="BA565" s="90">
        <f>IF(OR($S$22="Step 3",$S$22="Step 2",$S$22="Step 1"),1,0)</f>
        <v>1</v>
      </c>
    </row>
    <row r="566" spans="4:106" ht="21" x14ac:dyDescent="0.25">
      <c r="D566" s="103"/>
      <c r="E566" s="106" t="s">
        <v>1585</v>
      </c>
      <c r="F566" s="104"/>
      <c r="G566" s="104"/>
      <c r="H566" s="104"/>
      <c r="I566" s="104"/>
      <c r="J566" s="104"/>
      <c r="K566" s="104"/>
      <c r="L566" s="104"/>
      <c r="M566" s="104"/>
      <c r="N566" s="104"/>
      <c r="O566" s="104"/>
      <c r="P566" s="104"/>
      <c r="Q566" s="104"/>
      <c r="R566" s="104"/>
      <c r="S566" s="104"/>
      <c r="T566" s="104"/>
      <c r="U566" s="104"/>
      <c r="V566" s="104"/>
      <c r="W566" s="104"/>
      <c r="X566" s="104"/>
      <c r="Y566" s="105"/>
      <c r="AX566" s="90">
        <f t="shared" si="64"/>
        <v>0</v>
      </c>
      <c r="BA566" s="90">
        <f>IF(OR($S$22="Step 3",$S$22="Step 2",$S$22="Step 1"),1,0)</f>
        <v>1</v>
      </c>
    </row>
    <row r="567" spans="4:106" ht="21" x14ac:dyDescent="0.25">
      <c r="D567" s="103"/>
      <c r="E567" s="109" t="s">
        <v>12703</v>
      </c>
      <c r="F567" s="110"/>
      <c r="G567" s="110"/>
      <c r="H567" s="110"/>
      <c r="I567" s="110"/>
      <c r="J567" s="110"/>
      <c r="K567" s="110"/>
      <c r="L567" s="110"/>
      <c r="M567" s="110"/>
      <c r="N567" s="110"/>
      <c r="O567" s="110"/>
      <c r="P567" s="110"/>
      <c r="Q567" s="110"/>
      <c r="R567" s="110"/>
      <c r="S567" s="110"/>
      <c r="T567" s="110"/>
      <c r="U567" s="110"/>
      <c r="V567" s="110"/>
      <c r="W567" s="110"/>
      <c r="X567" s="110"/>
      <c r="Y567" s="105"/>
      <c r="AX567" s="90">
        <f t="shared" si="64"/>
        <v>0</v>
      </c>
      <c r="BA567" s="90">
        <f>IF(OR($S$22="Step 3",$S$22="Step 2",$S$22="Step 1"),1,0)</f>
        <v>1</v>
      </c>
    </row>
    <row r="568" spans="4:106" ht="197.75" customHeight="1" x14ac:dyDescent="0.2">
      <c r="D568" s="108"/>
      <c r="E568" s="205" t="s">
        <v>9804</v>
      </c>
      <c r="F568" s="206"/>
      <c r="G568" s="206"/>
      <c r="H568" s="206"/>
      <c r="I568" s="206"/>
      <c r="J568" s="206"/>
      <c r="K568" s="206"/>
      <c r="L568" s="206"/>
      <c r="M568" s="206"/>
      <c r="N568" s="206"/>
      <c r="O568" s="206"/>
      <c r="P568" s="206"/>
      <c r="Q568" s="206"/>
      <c r="R568" s="206"/>
      <c r="S568" s="206"/>
      <c r="T568" s="206"/>
      <c r="U568" s="206"/>
      <c r="V568" s="206"/>
      <c r="W568" s="206"/>
      <c r="X568" s="207"/>
      <c r="Y568" s="108"/>
      <c r="AX568" s="90">
        <f t="shared" si="64"/>
        <v>0</v>
      </c>
      <c r="AZ568" s="90" t="s">
        <v>1584</v>
      </c>
      <c r="BA568" s="90">
        <f>IF(AND($BC$568=1,$BB$568=1),1,0)</f>
        <v>1</v>
      </c>
      <c r="BB568" s="90">
        <f>IF(OR($S$22="Step 3",$S$22="Step 2",$S$22="Step 1"),1,0)</f>
        <v>1</v>
      </c>
      <c r="BC568" s="90">
        <v>1</v>
      </c>
      <c r="BD568" s="90">
        <v>1</v>
      </c>
      <c r="BE568" s="90">
        <v>1</v>
      </c>
    </row>
    <row r="569" spans="4:106" x14ac:dyDescent="0.2">
      <c r="D569" s="103"/>
      <c r="E569" s="107"/>
      <c r="F569" s="107"/>
      <c r="G569" s="107"/>
      <c r="H569" s="107"/>
      <c r="I569" s="107"/>
      <c r="J569" s="107"/>
      <c r="K569" s="107"/>
      <c r="L569" s="107"/>
      <c r="M569" s="107"/>
      <c r="N569" s="107"/>
      <c r="O569" s="107"/>
      <c r="P569" s="107"/>
      <c r="Q569" s="107"/>
      <c r="R569" s="107"/>
      <c r="S569" s="107"/>
      <c r="T569" s="107"/>
      <c r="U569" s="107"/>
      <c r="V569" s="107"/>
      <c r="W569" s="107"/>
      <c r="X569" s="107"/>
      <c r="Y569" s="105"/>
      <c r="AX569" s="90">
        <f t="shared" si="64"/>
        <v>0</v>
      </c>
      <c r="BA569" s="90">
        <f>IF(OR($S$22="Step 3",$S$22="Step 2",$S$22="Step 1"),1,0)</f>
        <v>1</v>
      </c>
    </row>
    <row r="570" spans="4:106" ht="21" x14ac:dyDescent="0.25">
      <c r="D570" s="103"/>
      <c r="E570" s="109" t="s">
        <v>1589</v>
      </c>
      <c r="F570" s="110"/>
      <c r="G570" s="110"/>
      <c r="H570" s="110"/>
      <c r="I570" s="110"/>
      <c r="J570" s="110"/>
      <c r="K570" s="110"/>
      <c r="L570" s="110"/>
      <c r="M570" s="110"/>
      <c r="N570" s="110"/>
      <c r="O570" s="110"/>
      <c r="P570" s="110"/>
      <c r="Q570" s="110"/>
      <c r="R570" s="110"/>
      <c r="S570" s="110"/>
      <c r="T570" s="110"/>
      <c r="U570" s="110"/>
      <c r="V570" s="110"/>
      <c r="W570" s="110"/>
      <c r="X570" s="110"/>
      <c r="Y570" s="105"/>
      <c r="AX570" s="90">
        <f t="shared" si="64"/>
        <v>0</v>
      </c>
      <c r="BA570" s="90">
        <f>IF(OR($S$22="Step 3",$S$22="Step 2",$S$22="Step 1"),1,0)</f>
        <v>1</v>
      </c>
    </row>
    <row r="571" spans="4:106" ht="100.75" customHeight="1" x14ac:dyDescent="0.2">
      <c r="D571" s="112" t="s">
        <v>1588</v>
      </c>
      <c r="E571" s="194" t="s">
        <v>1590</v>
      </c>
      <c r="F571" s="195"/>
      <c r="G571" s="195"/>
      <c r="H571" s="195"/>
      <c r="I571" s="195"/>
      <c r="J571" s="195"/>
      <c r="K571" s="195"/>
      <c r="L571" s="195"/>
      <c r="M571" s="195"/>
      <c r="N571" s="195"/>
      <c r="O571" s="195"/>
      <c r="P571" s="113" t="s">
        <v>12697</v>
      </c>
      <c r="Q571" s="196" t="s">
        <v>12698</v>
      </c>
      <c r="R571" s="196"/>
      <c r="S571" s="192"/>
      <c r="T571" s="192"/>
      <c r="U571" s="192"/>
      <c r="V571" s="192"/>
      <c r="W571" s="192"/>
      <c r="X571" s="193"/>
      <c r="Y571" s="108"/>
      <c r="AW571" s="90" t="s">
        <v>1253</v>
      </c>
      <c r="AX571" s="90">
        <f t="shared" si="64"/>
        <v>1</v>
      </c>
      <c r="AY571" s="90" t="s">
        <v>236</v>
      </c>
      <c r="AZ571" s="90" t="s">
        <v>1587</v>
      </c>
      <c r="BA571" s="90">
        <f>IF(AND($BC$571=1,$BB$571=1),1,0)</f>
        <v>1</v>
      </c>
      <c r="BB571" s="90">
        <f t="shared" ref="BB571:BB603" si="70">IF(OR($S$22="Step 3",$S$22="Step 2",$S$22="Step 1"),1,0)</f>
        <v>1</v>
      </c>
      <c r="BC571" s="90">
        <v>1</v>
      </c>
      <c r="BD571" s="90">
        <v>1</v>
      </c>
      <c r="BE571" s="90">
        <v>1</v>
      </c>
      <c r="BL571" s="90" t="s">
        <v>12737</v>
      </c>
      <c r="CB571" s="90">
        <f>IF($S$571&lt;&gt;"",1,0)</f>
        <v>0</v>
      </c>
      <c r="CD571" s="90">
        <f>IF($Y$571="Inaccurate – Incorrect",1,0)</f>
        <v>0</v>
      </c>
      <c r="DA571" s="90" t="s">
        <v>1585</v>
      </c>
      <c r="DB571" s="90" t="s">
        <v>1589</v>
      </c>
    </row>
    <row r="572" spans="4:106" ht="53.75" customHeight="1" x14ac:dyDescent="0.2">
      <c r="D572" s="112" t="s">
        <v>1593</v>
      </c>
      <c r="E572" s="119"/>
      <c r="F572" s="118"/>
      <c r="G572" s="118"/>
      <c r="H572" s="118"/>
      <c r="I572" s="118"/>
      <c r="J572" s="118"/>
      <c r="K572" s="118"/>
      <c r="L572" s="118"/>
      <c r="M572" s="118"/>
      <c r="N572" s="118"/>
      <c r="O572" s="118"/>
      <c r="P572" s="118"/>
      <c r="Q572" s="215" t="s">
        <v>1594</v>
      </c>
      <c r="R572" s="216"/>
      <c r="S572" s="216"/>
      <c r="T572" s="216"/>
      <c r="U572" s="216"/>
      <c r="V572" s="216"/>
      <c r="W572" s="216"/>
      <c r="X572" s="217"/>
      <c r="Y572" s="108"/>
      <c r="AX572" s="90">
        <f t="shared" si="64"/>
        <v>1</v>
      </c>
      <c r="AZ572" s="90" t="s">
        <v>1592</v>
      </c>
      <c r="BA572" s="90">
        <f>IF(AND($BB$572=1,$BC$572=1),1,0)</f>
        <v>0</v>
      </c>
      <c r="BB572" s="90">
        <f t="shared" si="70"/>
        <v>1</v>
      </c>
      <c r="BC572" s="90">
        <f>IF(AND(AND(OR($S$571="Yes",$AB$571="Yes"),$AX$571=1)),1,0)</f>
        <v>0</v>
      </c>
      <c r="BD572" s="90">
        <f>IF(AND(AND(OR($AB$571="Yes"),$AX$571=1)),1,0)</f>
        <v>0</v>
      </c>
      <c r="BE572" s="90">
        <f>IF(AND(AND(OR($S$571="Yes"),$AX$571=1)),1,0)</f>
        <v>0</v>
      </c>
    </row>
    <row r="573" spans="4:106" ht="25.25" customHeight="1" x14ac:dyDescent="0.2">
      <c r="D573" s="112" t="s">
        <v>1598</v>
      </c>
      <c r="E573" s="189" t="s">
        <v>1599</v>
      </c>
      <c r="F573" s="190"/>
      <c r="G573" s="190"/>
      <c r="H573" s="190"/>
      <c r="I573" s="190"/>
      <c r="J573" s="190"/>
      <c r="K573" s="190"/>
      <c r="L573" s="190"/>
      <c r="M573" s="190"/>
      <c r="N573" s="190"/>
      <c r="O573" s="190"/>
      <c r="P573" s="116" t="s">
        <v>12697</v>
      </c>
      <c r="Q573" s="191" t="s">
        <v>12702</v>
      </c>
      <c r="R573" s="191"/>
      <c r="S573" s="192"/>
      <c r="T573" s="192"/>
      <c r="U573" s="192"/>
      <c r="V573" s="192"/>
      <c r="W573" s="192"/>
      <c r="X573" s="193"/>
      <c r="Y573" s="108"/>
      <c r="AW573" s="90" t="s">
        <v>1253</v>
      </c>
      <c r="AX573" s="90">
        <f t="shared" si="64"/>
        <v>1</v>
      </c>
      <c r="AY573" s="90" t="s">
        <v>774</v>
      </c>
      <c r="AZ573" s="90" t="s">
        <v>1597</v>
      </c>
      <c r="BA573" s="90">
        <f>IF(AND($BB$573=1,$BC$573=1),1,0)</f>
        <v>0</v>
      </c>
      <c r="BB573" s="90">
        <f t="shared" si="70"/>
        <v>1</v>
      </c>
      <c r="BC573" s="90">
        <f>IF(AND(AND(OR($S$571="Yes",$AB$571="Yes"),$AX$571=1)),1,0)</f>
        <v>0</v>
      </c>
      <c r="BD573" s="90">
        <f>IF(AND(AND(OR($AB$571="Yes"),$AX$571=1)),1,0)</f>
        <v>0</v>
      </c>
      <c r="BE573" s="90">
        <f>IF(AND(AND(OR($S$571="Yes"),$AX$571=1)),1,0)</f>
        <v>0</v>
      </c>
      <c r="BL573" s="90">
        <v>574</v>
      </c>
      <c r="BX573" s="90">
        <v>1</v>
      </c>
      <c r="CA573" s="90" t="s">
        <v>1592</v>
      </c>
      <c r="CB573" s="90">
        <f>IF((+COUNTA($S$573)+COUNTA($S$575)+COUNTA($S$577)+COUNTA($S$579)+COUNTA($S$581)+COUNTA($S$583)+COUNTA($S$585)+COUNTA($S$587)+COUNTA($S$589)+COUNTA($S$591)+COUNTA($S$593)+COUNTA($S$595)+COUNTA($S$597)+COUNTA($S$599)+COUNTA($S$601))&gt;0,1,0)</f>
        <v>0</v>
      </c>
      <c r="CC573" s="90" t="s">
        <v>775</v>
      </c>
      <c r="CD573" s="90">
        <f>IF($Y$573="Inaccurate – Incorrect",1,0)</f>
        <v>0</v>
      </c>
      <c r="DA573" s="90" t="s">
        <v>1585</v>
      </c>
      <c r="DB573" s="90" t="s">
        <v>1589</v>
      </c>
    </row>
    <row r="574" spans="4:106" ht="50.5" customHeight="1" x14ac:dyDescent="0.2">
      <c r="D574" s="112" t="s">
        <v>1602</v>
      </c>
      <c r="E574" s="189" t="s">
        <v>1603</v>
      </c>
      <c r="F574" s="190"/>
      <c r="G574" s="190"/>
      <c r="H574" s="190"/>
      <c r="I574" s="190"/>
      <c r="J574" s="190"/>
      <c r="K574" s="190"/>
      <c r="L574" s="190"/>
      <c r="M574" s="190"/>
      <c r="N574" s="190"/>
      <c r="O574" s="190"/>
      <c r="P574" s="116" t="s">
        <v>12697</v>
      </c>
      <c r="Q574" s="191" t="s">
        <v>12698</v>
      </c>
      <c r="R574" s="191"/>
      <c r="S574" s="192"/>
      <c r="T574" s="192"/>
      <c r="U574" s="192"/>
      <c r="V574" s="192"/>
      <c r="W574" s="192"/>
      <c r="X574" s="193"/>
      <c r="Y574" s="108"/>
      <c r="AW574" s="90" t="s">
        <v>1253</v>
      </c>
      <c r="AX574" s="90">
        <f t="shared" si="64"/>
        <v>1</v>
      </c>
      <c r="AY574" s="90" t="s">
        <v>236</v>
      </c>
      <c r="AZ574" s="90" t="s">
        <v>1601</v>
      </c>
      <c r="BA574" s="90">
        <f>IF(AND($BB$574=1,$BC$574=1),1,0)</f>
        <v>0</v>
      </c>
      <c r="BB574" s="90">
        <f t="shared" si="70"/>
        <v>1</v>
      </c>
      <c r="BC574" s="90">
        <f>IF(OR(AND(OR($S$573&lt;&gt;"",$AB$573&lt;&gt;""),$AX$573=1)),1,0)</f>
        <v>0</v>
      </c>
      <c r="BD574" s="90">
        <f>IF(OR(AND(OR($AB$573&lt;&gt;""),$AX$573=1)),1,0)</f>
        <v>0</v>
      </c>
      <c r="BE574" s="90">
        <f>IF(OR(AND(OR($S$573&lt;&gt;""),$AX$573=1)),1,0)</f>
        <v>0</v>
      </c>
      <c r="CB574" s="90">
        <f>IF($S$574&lt;&gt;"",1,0)</f>
        <v>0</v>
      </c>
      <c r="CD574" s="90">
        <f>IF($Y$574="Inaccurate – Incorrect",1,0)</f>
        <v>0</v>
      </c>
      <c r="DA574" s="90" t="s">
        <v>1585</v>
      </c>
      <c r="DB574" s="90" t="s">
        <v>1589</v>
      </c>
    </row>
    <row r="575" spans="4:106" ht="25.25" customHeight="1" x14ac:dyDescent="0.2">
      <c r="D575" s="112" t="s">
        <v>1607</v>
      </c>
      <c r="E575" s="189" t="s">
        <v>1608</v>
      </c>
      <c r="F575" s="190"/>
      <c r="G575" s="190"/>
      <c r="H575" s="190"/>
      <c r="I575" s="190"/>
      <c r="J575" s="190"/>
      <c r="K575" s="190"/>
      <c r="L575" s="190"/>
      <c r="M575" s="190"/>
      <c r="N575" s="190"/>
      <c r="O575" s="190"/>
      <c r="P575" s="116" t="s">
        <v>12697</v>
      </c>
      <c r="Q575" s="191" t="s">
        <v>12702</v>
      </c>
      <c r="R575" s="191"/>
      <c r="S575" s="192"/>
      <c r="T575" s="192"/>
      <c r="U575" s="192"/>
      <c r="V575" s="192"/>
      <c r="W575" s="192"/>
      <c r="X575" s="193"/>
      <c r="Y575" s="108"/>
      <c r="AW575" s="90" t="s">
        <v>1253</v>
      </c>
      <c r="AX575" s="90">
        <f t="shared" si="64"/>
        <v>1</v>
      </c>
      <c r="AY575" s="90" t="s">
        <v>774</v>
      </c>
      <c r="AZ575" s="90" t="s">
        <v>1606</v>
      </c>
      <c r="BA575" s="90">
        <f>IF(AND($BB$575=1,$BC$575=1),1,0)</f>
        <v>0</v>
      </c>
      <c r="BB575" s="90">
        <f t="shared" si="70"/>
        <v>1</v>
      </c>
      <c r="BC575" s="90">
        <f>IF(AND(AND(OR($S$571="Yes",$AB$571="Yes"),$AX$571=1)),1,0)</f>
        <v>0</v>
      </c>
      <c r="BD575" s="90">
        <f>IF(AND(AND(OR($AB$571="Yes"),$AX$571=1)),1,0)</f>
        <v>0</v>
      </c>
      <c r="BE575" s="90">
        <f>IF(AND(AND(OR($S$571="Yes"),$AX$571=1)),1,0)</f>
        <v>0</v>
      </c>
      <c r="BL575" s="90">
        <v>576</v>
      </c>
      <c r="BX575" s="90">
        <v>1</v>
      </c>
      <c r="CA575" s="90" t="s">
        <v>1592</v>
      </c>
      <c r="CC575" s="90" t="s">
        <v>775</v>
      </c>
      <c r="CD575" s="90">
        <f>IF($Y$575="Inaccurate – Incorrect",1,0)</f>
        <v>0</v>
      </c>
      <c r="DA575" s="90" t="s">
        <v>1585</v>
      </c>
      <c r="DB575" s="90" t="s">
        <v>1589</v>
      </c>
    </row>
    <row r="576" spans="4:106" ht="50.5" customHeight="1" x14ac:dyDescent="0.2">
      <c r="D576" s="112" t="s">
        <v>1611</v>
      </c>
      <c r="E576" s="189" t="s">
        <v>1612</v>
      </c>
      <c r="F576" s="190"/>
      <c r="G576" s="190"/>
      <c r="H576" s="190"/>
      <c r="I576" s="190"/>
      <c r="J576" s="190"/>
      <c r="K576" s="190"/>
      <c r="L576" s="190"/>
      <c r="M576" s="190"/>
      <c r="N576" s="190"/>
      <c r="O576" s="190"/>
      <c r="P576" s="116" t="s">
        <v>12697</v>
      </c>
      <c r="Q576" s="191" t="s">
        <v>12698</v>
      </c>
      <c r="R576" s="191"/>
      <c r="S576" s="192"/>
      <c r="T576" s="192"/>
      <c r="U576" s="192"/>
      <c r="V576" s="192"/>
      <c r="W576" s="192"/>
      <c r="X576" s="193"/>
      <c r="Y576" s="108"/>
      <c r="AW576" s="90" t="s">
        <v>1253</v>
      </c>
      <c r="AX576" s="90">
        <f t="shared" si="64"/>
        <v>1</v>
      </c>
      <c r="AY576" s="90" t="s">
        <v>236</v>
      </c>
      <c r="AZ576" s="90" t="s">
        <v>1610</v>
      </c>
      <c r="BA576" s="90">
        <f>IF(AND($BB$576=1,$BC$576=1),1,0)</f>
        <v>0</v>
      </c>
      <c r="BB576" s="90">
        <f t="shared" si="70"/>
        <v>1</v>
      </c>
      <c r="BC576" s="90">
        <f>IF(OR(AND(OR($S$575&lt;&gt;"",$AB$575&lt;&gt;""),$AX$575=1)),1,0)</f>
        <v>0</v>
      </c>
      <c r="BD576" s="90">
        <f>IF(OR(AND(OR($AB$575&lt;&gt;""),$AX$575=1)),1,0)</f>
        <v>0</v>
      </c>
      <c r="BE576" s="90">
        <f>IF(OR(AND(OR($S$575&lt;&gt;""),$AX$575=1)),1,0)</f>
        <v>0</v>
      </c>
      <c r="CB576" s="90">
        <f>IF($S$576&lt;&gt;"",1,0)</f>
        <v>0</v>
      </c>
      <c r="CD576" s="90">
        <f>IF($Y$576="Inaccurate – Incorrect",1,0)</f>
        <v>0</v>
      </c>
      <c r="DA576" s="90" t="s">
        <v>1585</v>
      </c>
      <c r="DB576" s="90" t="s">
        <v>1589</v>
      </c>
    </row>
    <row r="577" spans="4:106" ht="25.25" customHeight="1" x14ac:dyDescent="0.2">
      <c r="D577" s="112" t="s">
        <v>1617</v>
      </c>
      <c r="E577" s="189" t="s">
        <v>1618</v>
      </c>
      <c r="F577" s="190"/>
      <c r="G577" s="190"/>
      <c r="H577" s="190"/>
      <c r="I577" s="190"/>
      <c r="J577" s="190"/>
      <c r="K577" s="190"/>
      <c r="L577" s="190"/>
      <c r="M577" s="190"/>
      <c r="N577" s="190"/>
      <c r="O577" s="190"/>
      <c r="P577" s="116" t="s">
        <v>12697</v>
      </c>
      <c r="Q577" s="191" t="s">
        <v>12702</v>
      </c>
      <c r="R577" s="191"/>
      <c r="S577" s="192"/>
      <c r="T577" s="192"/>
      <c r="U577" s="192"/>
      <c r="V577" s="192"/>
      <c r="W577" s="192"/>
      <c r="X577" s="193"/>
      <c r="Y577" s="108"/>
      <c r="AW577" s="90" t="s">
        <v>1253</v>
      </c>
      <c r="AX577" s="90">
        <f t="shared" si="64"/>
        <v>1</v>
      </c>
      <c r="AY577" s="90" t="s">
        <v>774</v>
      </c>
      <c r="AZ577" s="90" t="s">
        <v>1616</v>
      </c>
      <c r="BA577" s="90">
        <f>IF(AND($BB$577=1,$BC$577=1),1,0)</f>
        <v>0</v>
      </c>
      <c r="BB577" s="90">
        <f t="shared" si="70"/>
        <v>1</v>
      </c>
      <c r="BC577" s="90">
        <f>IF(AND(AND(OR($S$571="Yes",$AB$571="Yes"),$AX$571=1)),1,0)</f>
        <v>0</v>
      </c>
      <c r="BD577" s="90">
        <f>IF(AND(AND(OR($AB$571="Yes"),$AX$571=1)),1,0)</f>
        <v>0</v>
      </c>
      <c r="BE577" s="90">
        <f>IF(AND(AND(OR($S$571="Yes"),$AX$571=1)),1,0)</f>
        <v>0</v>
      </c>
      <c r="BL577" s="90">
        <v>578</v>
      </c>
      <c r="BX577" s="90">
        <v>1</v>
      </c>
      <c r="CA577" s="90" t="s">
        <v>1592</v>
      </c>
      <c r="CC577" s="90" t="s">
        <v>775</v>
      </c>
      <c r="CD577" s="90">
        <f>IF($Y$577="Inaccurate – Incorrect",1,0)</f>
        <v>0</v>
      </c>
      <c r="DA577" s="90" t="s">
        <v>1585</v>
      </c>
      <c r="DB577" s="90" t="s">
        <v>1589</v>
      </c>
    </row>
    <row r="578" spans="4:106" ht="50.5" customHeight="1" x14ac:dyDescent="0.2">
      <c r="D578" s="112" t="s">
        <v>1621</v>
      </c>
      <c r="E578" s="189" t="s">
        <v>1622</v>
      </c>
      <c r="F578" s="190"/>
      <c r="G578" s="190"/>
      <c r="H578" s="190"/>
      <c r="I578" s="190"/>
      <c r="J578" s="190"/>
      <c r="K578" s="190"/>
      <c r="L578" s="190"/>
      <c r="M578" s="190"/>
      <c r="N578" s="190"/>
      <c r="O578" s="190"/>
      <c r="P578" s="116" t="s">
        <v>12697</v>
      </c>
      <c r="Q578" s="191" t="s">
        <v>12698</v>
      </c>
      <c r="R578" s="191"/>
      <c r="S578" s="192"/>
      <c r="T578" s="192"/>
      <c r="U578" s="192"/>
      <c r="V578" s="192"/>
      <c r="W578" s="192"/>
      <c r="X578" s="193"/>
      <c r="Y578" s="108"/>
      <c r="AW578" s="90" t="s">
        <v>1253</v>
      </c>
      <c r="AX578" s="90">
        <f t="shared" si="64"/>
        <v>1</v>
      </c>
      <c r="AY578" s="90" t="s">
        <v>236</v>
      </c>
      <c r="AZ578" s="90" t="s">
        <v>1620</v>
      </c>
      <c r="BA578" s="90">
        <f>IF(AND($BB$578=1,$BC$578=1),1,0)</f>
        <v>0</v>
      </c>
      <c r="BB578" s="90">
        <f t="shared" si="70"/>
        <v>1</v>
      </c>
      <c r="BC578" s="90">
        <f>IF(OR(AND(OR($S$577&lt;&gt;"",$AB$577&lt;&gt;""),$AX$577=1)),1,0)</f>
        <v>0</v>
      </c>
      <c r="BD578" s="90">
        <f>IF(OR(AND(OR($AB$577&lt;&gt;""),$AX$577=1)),1,0)</f>
        <v>0</v>
      </c>
      <c r="BE578" s="90">
        <f>IF(OR(AND(OR($S$577&lt;&gt;""),$AX$577=1)),1,0)</f>
        <v>0</v>
      </c>
      <c r="CB578" s="90">
        <f>IF($S$578&lt;&gt;"",1,0)</f>
        <v>0</v>
      </c>
      <c r="CD578" s="90">
        <f>IF($Y$578="Inaccurate – Incorrect",1,0)</f>
        <v>0</v>
      </c>
      <c r="DA578" s="90" t="s">
        <v>1585</v>
      </c>
      <c r="DB578" s="90" t="s">
        <v>1589</v>
      </c>
    </row>
    <row r="579" spans="4:106" ht="25.25" customHeight="1" x14ac:dyDescent="0.2">
      <c r="D579" s="112" t="s">
        <v>1626</v>
      </c>
      <c r="E579" s="189" t="s">
        <v>1627</v>
      </c>
      <c r="F579" s="190"/>
      <c r="G579" s="190"/>
      <c r="H579" s="190"/>
      <c r="I579" s="190"/>
      <c r="J579" s="190"/>
      <c r="K579" s="190"/>
      <c r="L579" s="190"/>
      <c r="M579" s="190"/>
      <c r="N579" s="190"/>
      <c r="O579" s="190"/>
      <c r="P579" s="116" t="s">
        <v>12697</v>
      </c>
      <c r="Q579" s="191" t="s">
        <v>12702</v>
      </c>
      <c r="R579" s="191"/>
      <c r="S579" s="192"/>
      <c r="T579" s="192"/>
      <c r="U579" s="192"/>
      <c r="V579" s="192"/>
      <c r="W579" s="192"/>
      <c r="X579" s="193"/>
      <c r="Y579" s="108"/>
      <c r="AW579" s="90" t="s">
        <v>1253</v>
      </c>
      <c r="AX579" s="90">
        <f t="shared" si="64"/>
        <v>1</v>
      </c>
      <c r="AY579" s="90" t="s">
        <v>774</v>
      </c>
      <c r="AZ579" s="90" t="s">
        <v>1625</v>
      </c>
      <c r="BA579" s="90">
        <f>IF(AND($BB$579=1,$BC$579=1),1,0)</f>
        <v>0</v>
      </c>
      <c r="BB579" s="90">
        <f t="shared" si="70"/>
        <v>1</v>
      </c>
      <c r="BC579" s="90">
        <f>IF(AND(AND(OR($S$571="Yes",$AB$571="Yes"),$AX$571=1)),1,0)</f>
        <v>0</v>
      </c>
      <c r="BD579" s="90">
        <f>IF(AND(AND(OR($AB$571="Yes"),$AX$571=1)),1,0)</f>
        <v>0</v>
      </c>
      <c r="BE579" s="90">
        <f>IF(AND(AND(OR($S$571="Yes"),$AX$571=1)),1,0)</f>
        <v>0</v>
      </c>
      <c r="BL579" s="90">
        <v>580</v>
      </c>
      <c r="BX579" s="90">
        <v>1</v>
      </c>
      <c r="CA579" s="90" t="s">
        <v>1592</v>
      </c>
      <c r="CC579" s="90" t="s">
        <v>775</v>
      </c>
      <c r="CD579" s="90">
        <f>IF($Y$579="Inaccurate – Incorrect",1,0)</f>
        <v>0</v>
      </c>
      <c r="DA579" s="90" t="s">
        <v>1585</v>
      </c>
      <c r="DB579" s="90" t="s">
        <v>1589</v>
      </c>
    </row>
    <row r="580" spans="4:106" ht="50.5" customHeight="1" x14ac:dyDescent="0.2">
      <c r="D580" s="112" t="s">
        <v>1630</v>
      </c>
      <c r="E580" s="189" t="s">
        <v>1631</v>
      </c>
      <c r="F580" s="190"/>
      <c r="G580" s="190"/>
      <c r="H580" s="190"/>
      <c r="I580" s="190"/>
      <c r="J580" s="190"/>
      <c r="K580" s="190"/>
      <c r="L580" s="190"/>
      <c r="M580" s="190"/>
      <c r="N580" s="190"/>
      <c r="O580" s="190"/>
      <c r="P580" s="116" t="s">
        <v>12697</v>
      </c>
      <c r="Q580" s="191" t="s">
        <v>12698</v>
      </c>
      <c r="R580" s="191"/>
      <c r="S580" s="192"/>
      <c r="T580" s="192"/>
      <c r="U580" s="192"/>
      <c r="V580" s="192"/>
      <c r="W580" s="192"/>
      <c r="X580" s="193"/>
      <c r="Y580" s="108"/>
      <c r="AW580" s="90" t="s">
        <v>1253</v>
      </c>
      <c r="AX580" s="90">
        <f t="shared" si="64"/>
        <v>1</v>
      </c>
      <c r="AY580" s="90" t="s">
        <v>236</v>
      </c>
      <c r="AZ580" s="90" t="s">
        <v>1629</v>
      </c>
      <c r="BA580" s="90">
        <f>IF(AND($BB$580=1,$BC$580=1),1,0)</f>
        <v>0</v>
      </c>
      <c r="BB580" s="90">
        <f t="shared" si="70"/>
        <v>1</v>
      </c>
      <c r="BC580" s="90">
        <f>IF(OR(AND(OR($S$579&lt;&gt;"",$AB$579&lt;&gt;""),$AX$579=1)),1,0)</f>
        <v>0</v>
      </c>
      <c r="BD580" s="90">
        <f>IF(OR(AND(OR($AB$579&lt;&gt;""),$AX$579=1)),1,0)</f>
        <v>0</v>
      </c>
      <c r="BE580" s="90">
        <f>IF(OR(AND(OR($S$579&lt;&gt;""),$AX$579=1)),1,0)</f>
        <v>0</v>
      </c>
      <c r="CB580" s="90">
        <f>IF($S$580&lt;&gt;"",1,0)</f>
        <v>0</v>
      </c>
      <c r="CD580" s="90">
        <f>IF($Y$580="Inaccurate – Incorrect",1,0)</f>
        <v>0</v>
      </c>
      <c r="DA580" s="90" t="s">
        <v>1585</v>
      </c>
      <c r="DB580" s="90" t="s">
        <v>1589</v>
      </c>
    </row>
    <row r="581" spans="4:106" ht="25.25" customHeight="1" x14ac:dyDescent="0.2">
      <c r="D581" s="112" t="s">
        <v>1635</v>
      </c>
      <c r="E581" s="189" t="s">
        <v>1636</v>
      </c>
      <c r="F581" s="190"/>
      <c r="G581" s="190"/>
      <c r="H581" s="190"/>
      <c r="I581" s="190"/>
      <c r="J581" s="190"/>
      <c r="K581" s="190"/>
      <c r="L581" s="190"/>
      <c r="M581" s="190"/>
      <c r="N581" s="190"/>
      <c r="O581" s="190"/>
      <c r="P581" s="116" t="s">
        <v>12697</v>
      </c>
      <c r="Q581" s="191" t="s">
        <v>12702</v>
      </c>
      <c r="R581" s="191"/>
      <c r="S581" s="192"/>
      <c r="T581" s="192"/>
      <c r="U581" s="192"/>
      <c r="V581" s="192"/>
      <c r="W581" s="192"/>
      <c r="X581" s="193"/>
      <c r="Y581" s="108"/>
      <c r="AW581" s="90" t="s">
        <v>1253</v>
      </c>
      <c r="AX581" s="90">
        <f t="shared" si="64"/>
        <v>1</v>
      </c>
      <c r="AY581" s="90" t="s">
        <v>774</v>
      </c>
      <c r="AZ581" s="90" t="s">
        <v>1634</v>
      </c>
      <c r="BA581" s="90">
        <f>IF(AND($BB$581=1,$BC$581=1),1,0)</f>
        <v>0</v>
      </c>
      <c r="BB581" s="90">
        <f t="shared" si="70"/>
        <v>1</v>
      </c>
      <c r="BC581" s="90">
        <f>IF(AND(AND(OR($S$571="Yes",$AB$571="Yes"),$AX$571=1)),1,0)</f>
        <v>0</v>
      </c>
      <c r="BD581" s="90">
        <f>IF(AND(AND(OR($AB$571="Yes"),$AX$571=1)),1,0)</f>
        <v>0</v>
      </c>
      <c r="BE581" s="90">
        <f>IF(AND(AND(OR($S$571="Yes"),$AX$571=1)),1,0)</f>
        <v>0</v>
      </c>
      <c r="BL581" s="90">
        <v>582</v>
      </c>
      <c r="BX581" s="90">
        <v>1</v>
      </c>
      <c r="CA581" s="90" t="s">
        <v>1592</v>
      </c>
      <c r="CC581" s="90" t="s">
        <v>775</v>
      </c>
      <c r="CD581" s="90">
        <f>IF($Y$581="Inaccurate – Incorrect",1,0)</f>
        <v>0</v>
      </c>
      <c r="DA581" s="90" t="s">
        <v>1585</v>
      </c>
      <c r="DB581" s="90" t="s">
        <v>1589</v>
      </c>
    </row>
    <row r="582" spans="4:106" ht="50.5" customHeight="1" x14ac:dyDescent="0.2">
      <c r="D582" s="112" t="s">
        <v>1639</v>
      </c>
      <c r="E582" s="189" t="s">
        <v>1640</v>
      </c>
      <c r="F582" s="190"/>
      <c r="G582" s="190"/>
      <c r="H582" s="190"/>
      <c r="I582" s="190"/>
      <c r="J582" s="190"/>
      <c r="K582" s="190"/>
      <c r="L582" s="190"/>
      <c r="M582" s="190"/>
      <c r="N582" s="190"/>
      <c r="O582" s="190"/>
      <c r="P582" s="116" t="s">
        <v>12697</v>
      </c>
      <c r="Q582" s="191" t="s">
        <v>12698</v>
      </c>
      <c r="R582" s="191"/>
      <c r="S582" s="192"/>
      <c r="T582" s="192"/>
      <c r="U582" s="192"/>
      <c r="V582" s="192"/>
      <c r="W582" s="192"/>
      <c r="X582" s="193"/>
      <c r="Y582" s="108"/>
      <c r="AW582" s="90" t="s">
        <v>1253</v>
      </c>
      <c r="AX582" s="90">
        <f t="shared" si="64"/>
        <v>1</v>
      </c>
      <c r="AY582" s="90" t="s">
        <v>236</v>
      </c>
      <c r="AZ582" s="90" t="s">
        <v>1638</v>
      </c>
      <c r="BA582" s="90">
        <f>IF(AND($BB$582=1,$BC$582=1),1,0)</f>
        <v>0</v>
      </c>
      <c r="BB582" s="90">
        <f t="shared" si="70"/>
        <v>1</v>
      </c>
      <c r="BC582" s="90">
        <f>IF(OR(AND(OR($S$581&lt;&gt;"",$AB$581&lt;&gt;""),$AX$581=1)),1,0)</f>
        <v>0</v>
      </c>
      <c r="BD582" s="90">
        <f>IF(OR(AND(OR($AB$581&lt;&gt;""),$AX$581=1)),1,0)</f>
        <v>0</v>
      </c>
      <c r="BE582" s="90">
        <f>IF(OR(AND(OR($S$581&lt;&gt;""),$AX$581=1)),1,0)</f>
        <v>0</v>
      </c>
      <c r="CB582" s="90">
        <f>IF($S$582&lt;&gt;"",1,0)</f>
        <v>0</v>
      </c>
      <c r="CD582" s="90">
        <f>IF($Y$582="Inaccurate – Incorrect",1,0)</f>
        <v>0</v>
      </c>
      <c r="DA582" s="90" t="s">
        <v>1585</v>
      </c>
      <c r="DB582" s="90" t="s">
        <v>1589</v>
      </c>
    </row>
    <row r="583" spans="4:106" ht="25.25" customHeight="1" x14ac:dyDescent="0.2">
      <c r="D583" s="112" t="s">
        <v>1644</v>
      </c>
      <c r="E583" s="189" t="s">
        <v>1645</v>
      </c>
      <c r="F583" s="190"/>
      <c r="G583" s="190"/>
      <c r="H583" s="190"/>
      <c r="I583" s="190"/>
      <c r="J583" s="190"/>
      <c r="K583" s="190"/>
      <c r="L583" s="190"/>
      <c r="M583" s="190"/>
      <c r="N583" s="190"/>
      <c r="O583" s="190"/>
      <c r="P583" s="116" t="s">
        <v>12697</v>
      </c>
      <c r="Q583" s="191" t="s">
        <v>12702</v>
      </c>
      <c r="R583" s="191"/>
      <c r="S583" s="192"/>
      <c r="T583" s="192"/>
      <c r="U583" s="192"/>
      <c r="V583" s="192"/>
      <c r="W583" s="192"/>
      <c r="X583" s="193"/>
      <c r="Y583" s="108"/>
      <c r="AW583" s="90" t="s">
        <v>1253</v>
      </c>
      <c r="AX583" s="90">
        <f t="shared" si="64"/>
        <v>1</v>
      </c>
      <c r="AY583" s="90" t="s">
        <v>774</v>
      </c>
      <c r="AZ583" s="90" t="s">
        <v>1643</v>
      </c>
      <c r="BA583" s="90">
        <f>IF(AND($BB$583=1,$BC$583=1),1,0)</f>
        <v>0</v>
      </c>
      <c r="BB583" s="90">
        <f t="shared" si="70"/>
        <v>1</v>
      </c>
      <c r="BC583" s="90">
        <f>IF(AND(AND(OR($S$571="Yes",$AB$571="Yes"),$AX$571=1)),1,0)</f>
        <v>0</v>
      </c>
      <c r="BD583" s="90">
        <f>IF(AND(AND(OR($AB$571="Yes"),$AX$571=1)),1,0)</f>
        <v>0</v>
      </c>
      <c r="BE583" s="90">
        <f>IF(AND(AND(OR($S$571="Yes"),$AX$571=1)),1,0)</f>
        <v>0</v>
      </c>
      <c r="BL583" s="90">
        <v>584</v>
      </c>
      <c r="BX583" s="90">
        <v>1</v>
      </c>
      <c r="CA583" s="90" t="s">
        <v>1592</v>
      </c>
      <c r="CC583" s="90" t="s">
        <v>775</v>
      </c>
      <c r="CD583" s="90">
        <f>IF($Y$583="Inaccurate – Incorrect",1,0)</f>
        <v>0</v>
      </c>
      <c r="DA583" s="90" t="s">
        <v>1585</v>
      </c>
      <c r="DB583" s="90" t="s">
        <v>1589</v>
      </c>
    </row>
    <row r="584" spans="4:106" ht="50.5" customHeight="1" x14ac:dyDescent="0.2">
      <c r="D584" s="112" t="s">
        <v>1648</v>
      </c>
      <c r="E584" s="189" t="s">
        <v>1649</v>
      </c>
      <c r="F584" s="190"/>
      <c r="G584" s="190"/>
      <c r="H584" s="190"/>
      <c r="I584" s="190"/>
      <c r="J584" s="190"/>
      <c r="K584" s="190"/>
      <c r="L584" s="190"/>
      <c r="M584" s="190"/>
      <c r="N584" s="190"/>
      <c r="O584" s="190"/>
      <c r="P584" s="116" t="s">
        <v>12697</v>
      </c>
      <c r="Q584" s="191" t="s">
        <v>12698</v>
      </c>
      <c r="R584" s="191"/>
      <c r="S584" s="192"/>
      <c r="T584" s="192"/>
      <c r="U584" s="192"/>
      <c r="V584" s="192"/>
      <c r="W584" s="192"/>
      <c r="X584" s="193"/>
      <c r="Y584" s="108"/>
      <c r="AW584" s="90" t="s">
        <v>1253</v>
      </c>
      <c r="AX584" s="90">
        <f t="shared" si="64"/>
        <v>1</v>
      </c>
      <c r="AY584" s="90" t="s">
        <v>236</v>
      </c>
      <c r="AZ584" s="90" t="s">
        <v>1647</v>
      </c>
      <c r="BA584" s="90">
        <f>IF(AND($BB$584=1,$BC$584=1),1,0)</f>
        <v>0</v>
      </c>
      <c r="BB584" s="90">
        <f t="shared" si="70"/>
        <v>1</v>
      </c>
      <c r="BC584" s="90">
        <f>IF(OR(AND(OR($S$583&lt;&gt;"",$AB$583&lt;&gt;""),$AX$583=1)),1,0)</f>
        <v>0</v>
      </c>
      <c r="BD584" s="90">
        <f>IF(OR(AND(OR($AB$583&lt;&gt;""),$AX$583=1)),1,0)</f>
        <v>0</v>
      </c>
      <c r="BE584" s="90">
        <f>IF(OR(AND(OR($S$583&lt;&gt;""),$AX$583=1)),1,0)</f>
        <v>0</v>
      </c>
      <c r="CB584" s="90">
        <f>IF($S$584&lt;&gt;"",1,0)</f>
        <v>0</v>
      </c>
      <c r="CD584" s="90">
        <f>IF($Y$584="Inaccurate – Incorrect",1,0)</f>
        <v>0</v>
      </c>
      <c r="DA584" s="90" t="s">
        <v>1585</v>
      </c>
      <c r="DB584" s="90" t="s">
        <v>1589</v>
      </c>
    </row>
    <row r="585" spans="4:106" ht="25.25" customHeight="1" x14ac:dyDescent="0.2">
      <c r="D585" s="112" t="s">
        <v>1653</v>
      </c>
      <c r="E585" s="189" t="s">
        <v>1654</v>
      </c>
      <c r="F585" s="190"/>
      <c r="G585" s="190"/>
      <c r="H585" s="190"/>
      <c r="I585" s="190"/>
      <c r="J585" s="190"/>
      <c r="K585" s="190"/>
      <c r="L585" s="190"/>
      <c r="M585" s="190"/>
      <c r="N585" s="190"/>
      <c r="O585" s="190"/>
      <c r="P585" s="116" t="s">
        <v>12697</v>
      </c>
      <c r="Q585" s="191" t="s">
        <v>12702</v>
      </c>
      <c r="R585" s="191"/>
      <c r="S585" s="192"/>
      <c r="T585" s="192"/>
      <c r="U585" s="192"/>
      <c r="V585" s="192"/>
      <c r="W585" s="192"/>
      <c r="X585" s="193"/>
      <c r="Y585" s="108"/>
      <c r="AW585" s="90" t="s">
        <v>1253</v>
      </c>
      <c r="AX585" s="90">
        <f t="shared" si="64"/>
        <v>1</v>
      </c>
      <c r="AY585" s="90" t="s">
        <v>774</v>
      </c>
      <c r="AZ585" s="90" t="s">
        <v>1652</v>
      </c>
      <c r="BA585" s="90">
        <f>IF(AND($BB$585=1,$BC$585=1),1,0)</f>
        <v>0</v>
      </c>
      <c r="BB585" s="90">
        <f t="shared" si="70"/>
        <v>1</v>
      </c>
      <c r="BC585" s="90">
        <f>IF(AND(AND(OR($S$571="Yes",$AB$571="Yes"),$AX$571=1)),1,0)</f>
        <v>0</v>
      </c>
      <c r="BD585" s="90">
        <f>IF(AND(AND(OR($AB$571="Yes"),$AX$571=1)),1,0)</f>
        <v>0</v>
      </c>
      <c r="BE585" s="90">
        <f>IF(AND(AND(OR($S$571="Yes"),$AX$571=1)),1,0)</f>
        <v>0</v>
      </c>
      <c r="BL585" s="90">
        <v>586</v>
      </c>
      <c r="BX585" s="90">
        <v>1</v>
      </c>
      <c r="CA585" s="90" t="s">
        <v>1592</v>
      </c>
      <c r="CC585" s="90" t="s">
        <v>775</v>
      </c>
      <c r="CD585" s="90">
        <f>IF($Y$585="Inaccurate – Incorrect",1,0)</f>
        <v>0</v>
      </c>
      <c r="DA585" s="90" t="s">
        <v>1585</v>
      </c>
      <c r="DB585" s="90" t="s">
        <v>1589</v>
      </c>
    </row>
    <row r="586" spans="4:106" ht="50.5" customHeight="1" x14ac:dyDescent="0.2">
      <c r="D586" s="112" t="s">
        <v>1657</v>
      </c>
      <c r="E586" s="189" t="s">
        <v>1658</v>
      </c>
      <c r="F586" s="190"/>
      <c r="G586" s="190"/>
      <c r="H586" s="190"/>
      <c r="I586" s="190"/>
      <c r="J586" s="190"/>
      <c r="K586" s="190"/>
      <c r="L586" s="190"/>
      <c r="M586" s="190"/>
      <c r="N586" s="190"/>
      <c r="O586" s="190"/>
      <c r="P586" s="116" t="s">
        <v>12697</v>
      </c>
      <c r="Q586" s="191" t="s">
        <v>12698</v>
      </c>
      <c r="R586" s="191"/>
      <c r="S586" s="192"/>
      <c r="T586" s="192"/>
      <c r="U586" s="192"/>
      <c r="V586" s="192"/>
      <c r="W586" s="192"/>
      <c r="X586" s="193"/>
      <c r="Y586" s="108"/>
      <c r="AW586" s="90" t="s">
        <v>1253</v>
      </c>
      <c r="AX586" s="90">
        <f t="shared" si="64"/>
        <v>1</v>
      </c>
      <c r="AY586" s="90" t="s">
        <v>1320</v>
      </c>
      <c r="AZ586" s="90" t="s">
        <v>1656</v>
      </c>
      <c r="BA586" s="90">
        <f>IF(AND($BB$586=1,$BC$586=1),1,0)</f>
        <v>0</v>
      </c>
      <c r="BB586" s="90">
        <f t="shared" si="70"/>
        <v>1</v>
      </c>
      <c r="BC586" s="90">
        <f>IF(OR(AND(OR($S$585&lt;&gt;"",$AB$585&lt;&gt;""),$AX$585=1)),1,0)</f>
        <v>0</v>
      </c>
      <c r="BD586" s="90">
        <f>IF(OR(AND(OR($AB$585&lt;&gt;""),$AX$585=1)),1,0)</f>
        <v>0</v>
      </c>
      <c r="BE586" s="90">
        <f>IF(OR(AND(OR($S$585&lt;&gt;""),$AX$585=1)),1,0)</f>
        <v>0</v>
      </c>
      <c r="CB586" s="90">
        <f>IF($S$586&lt;&gt;"",1,0)</f>
        <v>0</v>
      </c>
      <c r="CD586" s="90">
        <f>IF($Y$586="Inaccurate – Incorrect",1,0)</f>
        <v>0</v>
      </c>
      <c r="DA586" s="90" t="s">
        <v>1585</v>
      </c>
      <c r="DB586" s="90" t="s">
        <v>1589</v>
      </c>
    </row>
    <row r="587" spans="4:106" ht="25.25" customHeight="1" x14ac:dyDescent="0.2">
      <c r="D587" s="112" t="s">
        <v>1662</v>
      </c>
      <c r="E587" s="189" t="s">
        <v>1663</v>
      </c>
      <c r="F587" s="190"/>
      <c r="G587" s="190"/>
      <c r="H587" s="190"/>
      <c r="I587" s="190"/>
      <c r="J587" s="190"/>
      <c r="K587" s="190"/>
      <c r="L587" s="190"/>
      <c r="M587" s="190"/>
      <c r="N587" s="190"/>
      <c r="O587" s="190"/>
      <c r="P587" s="116" t="s">
        <v>12697</v>
      </c>
      <c r="Q587" s="191" t="s">
        <v>12702</v>
      </c>
      <c r="R587" s="191"/>
      <c r="S587" s="192"/>
      <c r="T587" s="192"/>
      <c r="U587" s="192"/>
      <c r="V587" s="192"/>
      <c r="W587" s="192"/>
      <c r="X587" s="193"/>
      <c r="Y587" s="108"/>
      <c r="AW587" s="90" t="s">
        <v>1253</v>
      </c>
      <c r="AX587" s="90">
        <f t="shared" si="64"/>
        <v>1</v>
      </c>
      <c r="AY587" s="90" t="s">
        <v>774</v>
      </c>
      <c r="AZ587" s="90" t="s">
        <v>1661</v>
      </c>
      <c r="BA587" s="90">
        <f>IF(AND($BB$587=1,$BC$587=1),1,0)</f>
        <v>0</v>
      </c>
      <c r="BB587" s="90">
        <f t="shared" si="70"/>
        <v>1</v>
      </c>
      <c r="BC587" s="90">
        <f>IF(AND(AND(OR($S$571="Yes",$AB$571="Yes"),$AX$571=1)),1,0)</f>
        <v>0</v>
      </c>
      <c r="BD587" s="90">
        <f>IF(AND(AND(OR($AB$571="Yes"),$AX$571=1)),1,0)</f>
        <v>0</v>
      </c>
      <c r="BE587" s="90">
        <f>IF(AND(AND(OR($S$571="Yes"),$AX$571=1)),1,0)</f>
        <v>0</v>
      </c>
      <c r="BL587" s="90">
        <v>588</v>
      </c>
      <c r="BX587" s="90">
        <v>1</v>
      </c>
      <c r="CA587" s="90" t="s">
        <v>1592</v>
      </c>
      <c r="CC587" s="90" t="s">
        <v>775</v>
      </c>
      <c r="CD587" s="90">
        <f>IF($Y$587="Inaccurate – Incorrect",1,0)</f>
        <v>0</v>
      </c>
      <c r="DA587" s="90" t="s">
        <v>1585</v>
      </c>
      <c r="DB587" s="90" t="s">
        <v>1589</v>
      </c>
    </row>
    <row r="588" spans="4:106" ht="50.5" customHeight="1" x14ac:dyDescent="0.2">
      <c r="D588" s="112" t="s">
        <v>1666</v>
      </c>
      <c r="E588" s="189" t="s">
        <v>1667</v>
      </c>
      <c r="F588" s="190"/>
      <c r="G588" s="190"/>
      <c r="H588" s="190"/>
      <c r="I588" s="190"/>
      <c r="J588" s="190"/>
      <c r="K588" s="190"/>
      <c r="L588" s="190"/>
      <c r="M588" s="190"/>
      <c r="N588" s="190"/>
      <c r="O588" s="190"/>
      <c r="P588" s="116" t="s">
        <v>12697</v>
      </c>
      <c r="Q588" s="191" t="s">
        <v>12698</v>
      </c>
      <c r="R588" s="191"/>
      <c r="S588" s="192"/>
      <c r="T588" s="192"/>
      <c r="U588" s="192"/>
      <c r="V588" s="192"/>
      <c r="W588" s="192"/>
      <c r="X588" s="193"/>
      <c r="Y588" s="108"/>
      <c r="AW588" s="90" t="s">
        <v>1253</v>
      </c>
      <c r="AX588" s="90">
        <f t="shared" si="64"/>
        <v>1</v>
      </c>
      <c r="AY588" s="90" t="s">
        <v>1320</v>
      </c>
      <c r="AZ588" s="90" t="s">
        <v>1665</v>
      </c>
      <c r="BA588" s="90">
        <f>IF(AND($BB$588=1,$BC$588=1),1,0)</f>
        <v>0</v>
      </c>
      <c r="BB588" s="90">
        <f t="shared" si="70"/>
        <v>1</v>
      </c>
      <c r="BC588" s="90">
        <f>IF(OR(AND(OR($S$587&lt;&gt;"",$AB$587&lt;&gt;""),$AX$587=1)),1,0)</f>
        <v>0</v>
      </c>
      <c r="BD588" s="90">
        <f>IF(OR(AND(OR($AB$587&lt;&gt;""),$AX$587=1)),1,0)</f>
        <v>0</v>
      </c>
      <c r="BE588" s="90">
        <f>IF(OR(AND(OR($S$587&lt;&gt;""),$AX$587=1)),1,0)</f>
        <v>0</v>
      </c>
      <c r="CB588" s="90">
        <f>IF($S$588&lt;&gt;"",1,0)</f>
        <v>0</v>
      </c>
      <c r="CD588" s="90">
        <f>IF($Y$588="Inaccurate – Incorrect",1,0)</f>
        <v>0</v>
      </c>
      <c r="DA588" s="90" t="s">
        <v>1585</v>
      </c>
      <c r="DB588" s="90" t="s">
        <v>1589</v>
      </c>
    </row>
    <row r="589" spans="4:106" ht="25.25" customHeight="1" x14ac:dyDescent="0.2">
      <c r="D589" s="112" t="s">
        <v>1671</v>
      </c>
      <c r="E589" s="189" t="s">
        <v>1672</v>
      </c>
      <c r="F589" s="190"/>
      <c r="G589" s="190"/>
      <c r="H589" s="190"/>
      <c r="I589" s="190"/>
      <c r="J589" s="190"/>
      <c r="K589" s="190"/>
      <c r="L589" s="190"/>
      <c r="M589" s="190"/>
      <c r="N589" s="190"/>
      <c r="O589" s="190"/>
      <c r="P589" s="116" t="s">
        <v>12697</v>
      </c>
      <c r="Q589" s="191" t="s">
        <v>12702</v>
      </c>
      <c r="R589" s="191"/>
      <c r="S589" s="192"/>
      <c r="T589" s="192"/>
      <c r="U589" s="192"/>
      <c r="V589" s="192"/>
      <c r="W589" s="192"/>
      <c r="X589" s="193"/>
      <c r="Y589" s="108"/>
      <c r="AW589" s="90" t="s">
        <v>1253</v>
      </c>
      <c r="AX589" s="90">
        <f t="shared" si="64"/>
        <v>1</v>
      </c>
      <c r="AY589" s="90" t="s">
        <v>774</v>
      </c>
      <c r="AZ589" s="90" t="s">
        <v>1670</v>
      </c>
      <c r="BA589" s="90">
        <f>IF(AND($BB$589=1,$BC$589=1),1,0)</f>
        <v>0</v>
      </c>
      <c r="BB589" s="90">
        <f t="shared" si="70"/>
        <v>1</v>
      </c>
      <c r="BC589" s="90">
        <f>IF(AND(AND(OR($S$571="Yes",$AB$571="Yes"),$AX$571=1)),1,0)</f>
        <v>0</v>
      </c>
      <c r="BD589" s="90">
        <f>IF(AND(AND(OR($AB$571="Yes"),$AX$571=1)),1,0)</f>
        <v>0</v>
      </c>
      <c r="BE589" s="90">
        <f>IF(AND(AND(OR($S$571="Yes"),$AX$571=1)),1,0)</f>
        <v>0</v>
      </c>
      <c r="BL589" s="90">
        <v>590</v>
      </c>
      <c r="BX589" s="90">
        <v>1</v>
      </c>
      <c r="CA589" s="90" t="s">
        <v>1592</v>
      </c>
      <c r="CC589" s="90" t="s">
        <v>775</v>
      </c>
      <c r="CD589" s="90">
        <f>IF($Y$589="Inaccurate – Incorrect",1,0)</f>
        <v>0</v>
      </c>
      <c r="DA589" s="90" t="s">
        <v>1585</v>
      </c>
      <c r="DB589" s="90" t="s">
        <v>1589</v>
      </c>
    </row>
    <row r="590" spans="4:106" ht="50.5" customHeight="1" x14ac:dyDescent="0.2">
      <c r="D590" s="112" t="s">
        <v>1675</v>
      </c>
      <c r="E590" s="189" t="s">
        <v>1676</v>
      </c>
      <c r="F590" s="190"/>
      <c r="G590" s="190"/>
      <c r="H590" s="190"/>
      <c r="I590" s="190"/>
      <c r="J590" s="190"/>
      <c r="K590" s="190"/>
      <c r="L590" s="190"/>
      <c r="M590" s="190"/>
      <c r="N590" s="190"/>
      <c r="O590" s="190"/>
      <c r="P590" s="116" t="s">
        <v>12697</v>
      </c>
      <c r="Q590" s="191" t="s">
        <v>12698</v>
      </c>
      <c r="R590" s="191"/>
      <c r="S590" s="192"/>
      <c r="T590" s="192"/>
      <c r="U590" s="192"/>
      <c r="V590" s="192"/>
      <c r="W590" s="192"/>
      <c r="X590" s="193"/>
      <c r="Y590" s="108"/>
      <c r="AW590" s="90" t="s">
        <v>1253</v>
      </c>
      <c r="AX590" s="90">
        <f t="shared" si="64"/>
        <v>1</v>
      </c>
      <c r="AY590" s="90" t="s">
        <v>1320</v>
      </c>
      <c r="AZ590" s="90" t="s">
        <v>1674</v>
      </c>
      <c r="BA590" s="90">
        <f>IF(AND($BB$590=1,$BC$590=1),1,0)</f>
        <v>0</v>
      </c>
      <c r="BB590" s="90">
        <f t="shared" si="70"/>
        <v>1</v>
      </c>
      <c r="BC590" s="90">
        <f>IF(OR(AND(OR($S$589&lt;&gt;"",$AB$589&lt;&gt;""),$AX$589=1)),1,0)</f>
        <v>0</v>
      </c>
      <c r="BD590" s="90">
        <f>IF(OR(AND(OR($AB$589&lt;&gt;""),$AX$589=1)),1,0)</f>
        <v>0</v>
      </c>
      <c r="BE590" s="90">
        <f>IF(OR(AND(OR($S$589&lt;&gt;""),$AX$589=1)),1,0)</f>
        <v>0</v>
      </c>
      <c r="CB590" s="90">
        <f>IF($S$590&lt;&gt;"",1,0)</f>
        <v>0</v>
      </c>
      <c r="CD590" s="90">
        <f>IF($Y$590="Inaccurate – Incorrect",1,0)</f>
        <v>0</v>
      </c>
      <c r="DA590" s="90" t="s">
        <v>1585</v>
      </c>
      <c r="DB590" s="90" t="s">
        <v>1589</v>
      </c>
    </row>
    <row r="591" spans="4:106" ht="25.25" customHeight="1" x14ac:dyDescent="0.2">
      <c r="D591" s="112" t="s">
        <v>1680</v>
      </c>
      <c r="E591" s="189" t="s">
        <v>1681</v>
      </c>
      <c r="F591" s="190"/>
      <c r="G591" s="190"/>
      <c r="H591" s="190"/>
      <c r="I591" s="190"/>
      <c r="J591" s="190"/>
      <c r="K591" s="190"/>
      <c r="L591" s="190"/>
      <c r="M591" s="190"/>
      <c r="N591" s="190"/>
      <c r="O591" s="190"/>
      <c r="P591" s="116" t="s">
        <v>12697</v>
      </c>
      <c r="Q591" s="191" t="s">
        <v>12702</v>
      </c>
      <c r="R591" s="191"/>
      <c r="S591" s="192"/>
      <c r="T591" s="192"/>
      <c r="U591" s="192"/>
      <c r="V591" s="192"/>
      <c r="W591" s="192"/>
      <c r="X591" s="193"/>
      <c r="Y591" s="108"/>
      <c r="AW591" s="90" t="s">
        <v>1253</v>
      </c>
      <c r="AX591" s="90">
        <f t="shared" ref="AX591:AX654" si="71">IF(SUBTOTAL(103,Q591)=1,1,0)</f>
        <v>1</v>
      </c>
      <c r="AY591" s="90" t="s">
        <v>774</v>
      </c>
      <c r="AZ591" s="90" t="s">
        <v>1679</v>
      </c>
      <c r="BA591" s="90">
        <f>IF(AND($BB$591=1,$BC$591=1),1,0)</f>
        <v>0</v>
      </c>
      <c r="BB591" s="90">
        <f t="shared" si="70"/>
        <v>1</v>
      </c>
      <c r="BC591" s="90">
        <f>IF(AND(AND(OR($S$571="Yes",$AB$571="Yes"),$AX$571=1)),1,0)</f>
        <v>0</v>
      </c>
      <c r="BD591" s="90">
        <f>IF(AND(AND(OR($AB$571="Yes"),$AX$571=1)),1,0)</f>
        <v>0</v>
      </c>
      <c r="BE591" s="90">
        <f>IF(AND(AND(OR($S$571="Yes"),$AX$571=1)),1,0)</f>
        <v>0</v>
      </c>
      <c r="BL591" s="90">
        <v>592</v>
      </c>
      <c r="BX591" s="90">
        <v>1</v>
      </c>
      <c r="CA591" s="90" t="s">
        <v>1592</v>
      </c>
      <c r="CC591" s="90" t="s">
        <v>775</v>
      </c>
      <c r="CD591" s="90">
        <f>IF($Y$591="Inaccurate – Incorrect",1,0)</f>
        <v>0</v>
      </c>
      <c r="DA591" s="90" t="s">
        <v>1585</v>
      </c>
      <c r="DB591" s="90" t="s">
        <v>1589</v>
      </c>
    </row>
    <row r="592" spans="4:106" ht="50.5" customHeight="1" x14ac:dyDescent="0.2">
      <c r="D592" s="112" t="s">
        <v>1684</v>
      </c>
      <c r="E592" s="189" t="s">
        <v>1685</v>
      </c>
      <c r="F592" s="190"/>
      <c r="G592" s="190"/>
      <c r="H592" s="190"/>
      <c r="I592" s="190"/>
      <c r="J592" s="190"/>
      <c r="K592" s="190"/>
      <c r="L592" s="190"/>
      <c r="M592" s="190"/>
      <c r="N592" s="190"/>
      <c r="O592" s="190"/>
      <c r="P592" s="116" t="s">
        <v>12697</v>
      </c>
      <c r="Q592" s="191" t="s">
        <v>12698</v>
      </c>
      <c r="R592" s="191"/>
      <c r="S592" s="192"/>
      <c r="T592" s="192"/>
      <c r="U592" s="192"/>
      <c r="V592" s="192"/>
      <c r="W592" s="192"/>
      <c r="X592" s="193"/>
      <c r="Y592" s="108"/>
      <c r="AW592" s="90" t="s">
        <v>1253</v>
      </c>
      <c r="AX592" s="90">
        <f t="shared" si="71"/>
        <v>1</v>
      </c>
      <c r="AY592" s="90" t="s">
        <v>236</v>
      </c>
      <c r="AZ592" s="90" t="s">
        <v>1683</v>
      </c>
      <c r="BA592" s="90">
        <f>IF(AND($BB$592=1,$BC$592=1),1,0)</f>
        <v>0</v>
      </c>
      <c r="BB592" s="90">
        <f t="shared" si="70"/>
        <v>1</v>
      </c>
      <c r="BC592" s="90">
        <f>IF(OR(AND(OR($S$591&lt;&gt;"",$AB$591&lt;&gt;""),$AX$591=1)),1,0)</f>
        <v>0</v>
      </c>
      <c r="BD592" s="90">
        <f>IF(OR(AND(OR($AB$591&lt;&gt;""),$AX$591=1)),1,0)</f>
        <v>0</v>
      </c>
      <c r="BE592" s="90">
        <f>IF(OR(AND(OR($S$591&lt;&gt;""),$AX$591=1)),1,0)</f>
        <v>0</v>
      </c>
      <c r="CB592" s="90">
        <f>IF($S$592&lt;&gt;"",1,0)</f>
        <v>0</v>
      </c>
      <c r="CD592" s="90">
        <f>IF($Y$592="Inaccurate – Incorrect",1,0)</f>
        <v>0</v>
      </c>
      <c r="DA592" s="90" t="s">
        <v>1585</v>
      </c>
      <c r="DB592" s="90" t="s">
        <v>1589</v>
      </c>
    </row>
    <row r="593" spans="4:106" ht="25.25" customHeight="1" x14ac:dyDescent="0.2">
      <c r="D593" s="112" t="s">
        <v>1689</v>
      </c>
      <c r="E593" s="189" t="s">
        <v>1690</v>
      </c>
      <c r="F593" s="190"/>
      <c r="G593" s="190"/>
      <c r="H593" s="190"/>
      <c r="I593" s="190"/>
      <c r="J593" s="190"/>
      <c r="K593" s="190"/>
      <c r="L593" s="190"/>
      <c r="M593" s="190"/>
      <c r="N593" s="190"/>
      <c r="O593" s="190"/>
      <c r="P593" s="116" t="s">
        <v>12697</v>
      </c>
      <c r="Q593" s="191" t="s">
        <v>12702</v>
      </c>
      <c r="R593" s="191"/>
      <c r="S593" s="192"/>
      <c r="T593" s="192"/>
      <c r="U593" s="192"/>
      <c r="V593" s="192"/>
      <c r="W593" s="192"/>
      <c r="X593" s="193"/>
      <c r="Y593" s="108"/>
      <c r="AW593" s="90" t="s">
        <v>1253</v>
      </c>
      <c r="AX593" s="90">
        <f t="shared" si="71"/>
        <v>1</v>
      </c>
      <c r="AY593" s="90" t="s">
        <v>774</v>
      </c>
      <c r="AZ593" s="90" t="s">
        <v>1688</v>
      </c>
      <c r="BA593" s="90">
        <f>IF(AND($BB$593=1,$BC$593=1),1,0)</f>
        <v>0</v>
      </c>
      <c r="BB593" s="90">
        <f t="shared" si="70"/>
        <v>1</v>
      </c>
      <c r="BC593" s="90">
        <f>IF(AND(AND(OR($S$571="Yes",$AB$571="Yes"),$AX$571=1)),1,0)</f>
        <v>0</v>
      </c>
      <c r="BD593" s="90">
        <f>IF(AND(AND(OR($AB$571="Yes"),$AX$571=1)),1,0)</f>
        <v>0</v>
      </c>
      <c r="BE593" s="90">
        <f>IF(AND(AND(OR($S$571="Yes"),$AX$571=1)),1,0)</f>
        <v>0</v>
      </c>
      <c r="BL593" s="90">
        <v>594</v>
      </c>
      <c r="BX593" s="90">
        <v>1</v>
      </c>
      <c r="CA593" s="90" t="s">
        <v>1592</v>
      </c>
      <c r="CC593" s="90" t="s">
        <v>775</v>
      </c>
      <c r="CD593" s="90">
        <f>IF($Y$593="Inaccurate – Incorrect",1,0)</f>
        <v>0</v>
      </c>
      <c r="DA593" s="90" t="s">
        <v>1585</v>
      </c>
      <c r="DB593" s="90" t="s">
        <v>1589</v>
      </c>
    </row>
    <row r="594" spans="4:106" ht="50.5" customHeight="1" x14ac:dyDescent="0.2">
      <c r="D594" s="112" t="s">
        <v>1693</v>
      </c>
      <c r="E594" s="189" t="s">
        <v>1694</v>
      </c>
      <c r="F594" s="190"/>
      <c r="G594" s="190"/>
      <c r="H594" s="190"/>
      <c r="I594" s="190"/>
      <c r="J594" s="190"/>
      <c r="K594" s="190"/>
      <c r="L594" s="190"/>
      <c r="M594" s="190"/>
      <c r="N594" s="190"/>
      <c r="O594" s="190"/>
      <c r="P594" s="116" t="s">
        <v>12697</v>
      </c>
      <c r="Q594" s="191" t="s">
        <v>12698</v>
      </c>
      <c r="R594" s="191"/>
      <c r="S594" s="192"/>
      <c r="T594" s="192"/>
      <c r="U594" s="192"/>
      <c r="V594" s="192"/>
      <c r="W594" s="192"/>
      <c r="X594" s="193"/>
      <c r="Y594" s="108"/>
      <c r="AW594" s="90" t="s">
        <v>1253</v>
      </c>
      <c r="AX594" s="90">
        <f t="shared" si="71"/>
        <v>1</v>
      </c>
      <c r="AY594" s="90" t="s">
        <v>1320</v>
      </c>
      <c r="AZ594" s="90" t="s">
        <v>1692</v>
      </c>
      <c r="BA594" s="90">
        <f>IF(AND($BB$594=1,$BC$594=1),1,0)</f>
        <v>0</v>
      </c>
      <c r="BB594" s="90">
        <f t="shared" si="70"/>
        <v>1</v>
      </c>
      <c r="BC594" s="90">
        <f>IF(OR(AND(OR($S$593&lt;&gt;"",$AB$593&lt;&gt;""),$AX$593=1)),1,0)</f>
        <v>0</v>
      </c>
      <c r="BD594" s="90">
        <f>IF(OR(AND(OR($AB$593&lt;&gt;""),$AX$593=1)),1,0)</f>
        <v>0</v>
      </c>
      <c r="BE594" s="90">
        <f>IF(OR(AND(OR($S$593&lt;&gt;""),$AX$593=1)),1,0)</f>
        <v>0</v>
      </c>
      <c r="CB594" s="90">
        <f>IF($S$594&lt;&gt;"",1,0)</f>
        <v>0</v>
      </c>
      <c r="CD594" s="90">
        <f>IF($Y$594="Inaccurate – Incorrect",1,0)</f>
        <v>0</v>
      </c>
      <c r="DA594" s="90" t="s">
        <v>1585</v>
      </c>
      <c r="DB594" s="90" t="s">
        <v>1589</v>
      </c>
    </row>
    <row r="595" spans="4:106" ht="25.25" customHeight="1" x14ac:dyDescent="0.2">
      <c r="D595" s="112" t="s">
        <v>1698</v>
      </c>
      <c r="E595" s="189" t="s">
        <v>1699</v>
      </c>
      <c r="F595" s="190"/>
      <c r="G595" s="190"/>
      <c r="H595" s="190"/>
      <c r="I595" s="190"/>
      <c r="J595" s="190"/>
      <c r="K595" s="190"/>
      <c r="L595" s="190"/>
      <c r="M595" s="190"/>
      <c r="N595" s="190"/>
      <c r="O595" s="190"/>
      <c r="P595" s="116" t="s">
        <v>12697</v>
      </c>
      <c r="Q595" s="191" t="s">
        <v>12698</v>
      </c>
      <c r="R595" s="191"/>
      <c r="S595" s="192"/>
      <c r="T595" s="192"/>
      <c r="U595" s="192"/>
      <c r="V595" s="192"/>
      <c r="W595" s="192"/>
      <c r="X595" s="193"/>
      <c r="Y595" s="108"/>
      <c r="AW595" s="90" t="s">
        <v>1253</v>
      </c>
      <c r="AX595" s="90">
        <f t="shared" si="71"/>
        <v>1</v>
      </c>
      <c r="AY595" s="90" t="s">
        <v>774</v>
      </c>
      <c r="AZ595" s="90" t="s">
        <v>1697</v>
      </c>
      <c r="BA595" s="90">
        <f>IF(AND($BB$595=1,$BC$595=1),1,0)</f>
        <v>0</v>
      </c>
      <c r="BB595" s="90">
        <f t="shared" si="70"/>
        <v>1</v>
      </c>
      <c r="BC595" s="90">
        <f>IF(AND(AND(OR($S$571="Yes",$AB$571="Yes"),$AX$571=1)),1,0)</f>
        <v>0</v>
      </c>
      <c r="BD595" s="90">
        <f>IF(AND(AND(OR($AB$571="Yes"),$AX$571=1)),1,0)</f>
        <v>0</v>
      </c>
      <c r="BE595" s="90">
        <f>IF(AND(AND(OR($S$571="Yes"),$AX$571=1)),1,0)</f>
        <v>0</v>
      </c>
      <c r="BL595" s="90">
        <v>596</v>
      </c>
      <c r="BX595" s="90">
        <v>1</v>
      </c>
      <c r="CA595" s="90" t="s">
        <v>1592</v>
      </c>
      <c r="CC595" s="90" t="s">
        <v>775</v>
      </c>
      <c r="CD595" s="90">
        <f>IF($Y$595="Inaccurate – Incorrect",1,0)</f>
        <v>0</v>
      </c>
      <c r="DA595" s="90" t="s">
        <v>1585</v>
      </c>
      <c r="DB595" s="90" t="s">
        <v>1589</v>
      </c>
    </row>
    <row r="596" spans="4:106" ht="50.5" customHeight="1" x14ac:dyDescent="0.2">
      <c r="D596" s="112" t="s">
        <v>1702</v>
      </c>
      <c r="E596" s="189" t="s">
        <v>1703</v>
      </c>
      <c r="F596" s="190"/>
      <c r="G596" s="190"/>
      <c r="H596" s="190"/>
      <c r="I596" s="190"/>
      <c r="J596" s="190"/>
      <c r="K596" s="190"/>
      <c r="L596" s="190"/>
      <c r="M596" s="190"/>
      <c r="N596" s="190"/>
      <c r="O596" s="190"/>
      <c r="P596" s="116" t="s">
        <v>12697</v>
      </c>
      <c r="Q596" s="191" t="s">
        <v>12698</v>
      </c>
      <c r="R596" s="191"/>
      <c r="S596" s="192"/>
      <c r="T596" s="192"/>
      <c r="U596" s="192"/>
      <c r="V596" s="192"/>
      <c r="W596" s="192"/>
      <c r="X596" s="193"/>
      <c r="Y596" s="108"/>
      <c r="AW596" s="90" t="s">
        <v>1253</v>
      </c>
      <c r="AX596" s="90">
        <f t="shared" si="71"/>
        <v>1</v>
      </c>
      <c r="AY596" s="90" t="s">
        <v>1320</v>
      </c>
      <c r="AZ596" s="90" t="s">
        <v>1701</v>
      </c>
      <c r="BA596" s="90">
        <f>IF(AND($BB$596=1,$BC$596=1),1,0)</f>
        <v>0</v>
      </c>
      <c r="BB596" s="90">
        <f t="shared" si="70"/>
        <v>1</v>
      </c>
      <c r="BC596" s="90">
        <f>IF(OR(AND(OR($S$595&lt;&gt;"",$AB$595&lt;&gt;""),$AX$595=1)),1,0)</f>
        <v>0</v>
      </c>
      <c r="BD596" s="90">
        <f>IF(OR(AND(OR($AB$595&lt;&gt;""),$AX$595=1)),1,0)</f>
        <v>0</v>
      </c>
      <c r="BE596" s="90">
        <f>IF(OR(AND(OR($S$595&lt;&gt;""),$AX$595=1)),1,0)</f>
        <v>0</v>
      </c>
      <c r="CB596" s="90">
        <f>IF($S$596&lt;&gt;"",1,0)</f>
        <v>0</v>
      </c>
      <c r="CD596" s="90">
        <f>IF($Y$596="Inaccurate – Incorrect",1,0)</f>
        <v>0</v>
      </c>
      <c r="DA596" s="90" t="s">
        <v>1585</v>
      </c>
      <c r="DB596" s="90" t="s">
        <v>1589</v>
      </c>
    </row>
    <row r="597" spans="4:106" ht="25.25" customHeight="1" x14ac:dyDescent="0.2">
      <c r="D597" s="112" t="s">
        <v>1707</v>
      </c>
      <c r="E597" s="189" t="s">
        <v>1708</v>
      </c>
      <c r="F597" s="190"/>
      <c r="G597" s="190"/>
      <c r="H597" s="190"/>
      <c r="I597" s="190"/>
      <c r="J597" s="190"/>
      <c r="K597" s="190"/>
      <c r="L597" s="190"/>
      <c r="M597" s="190"/>
      <c r="N597" s="190"/>
      <c r="O597" s="190"/>
      <c r="P597" s="116" t="s">
        <v>12697</v>
      </c>
      <c r="Q597" s="191" t="s">
        <v>12702</v>
      </c>
      <c r="R597" s="191"/>
      <c r="S597" s="192"/>
      <c r="T597" s="192"/>
      <c r="U597" s="192"/>
      <c r="V597" s="192"/>
      <c r="W597" s="192"/>
      <c r="X597" s="193"/>
      <c r="Y597" s="108"/>
      <c r="AW597" s="90" t="s">
        <v>1253</v>
      </c>
      <c r="AX597" s="90">
        <f t="shared" si="71"/>
        <v>1</v>
      </c>
      <c r="AY597" s="90" t="s">
        <v>774</v>
      </c>
      <c r="AZ597" s="90" t="s">
        <v>1706</v>
      </c>
      <c r="BA597" s="90">
        <f>IF(AND($BB$597=1,$BC$597=1),1,0)</f>
        <v>0</v>
      </c>
      <c r="BB597" s="90">
        <f t="shared" si="70"/>
        <v>1</v>
      </c>
      <c r="BC597" s="90">
        <f>IF(AND(AND(OR($S$571="Yes",$AB$571="Yes"),$AX$571=1)),1,0)</f>
        <v>0</v>
      </c>
      <c r="BD597" s="90">
        <f>IF(AND(AND(OR($AB$571="Yes"),$AX$571=1)),1,0)</f>
        <v>0</v>
      </c>
      <c r="BE597" s="90">
        <f>IF(AND(AND(OR($S$571="Yes"),$AX$571=1)),1,0)</f>
        <v>0</v>
      </c>
      <c r="BL597" s="90">
        <v>598</v>
      </c>
      <c r="BX597" s="90">
        <v>1</v>
      </c>
      <c r="CA597" s="90" t="s">
        <v>1592</v>
      </c>
      <c r="CC597" s="90" t="s">
        <v>775</v>
      </c>
      <c r="CD597" s="90">
        <f>IF($Y$597="Inaccurate – Incorrect",1,0)</f>
        <v>0</v>
      </c>
      <c r="DA597" s="90" t="s">
        <v>1585</v>
      </c>
      <c r="DB597" s="90" t="s">
        <v>1589</v>
      </c>
    </row>
    <row r="598" spans="4:106" ht="50.5" customHeight="1" x14ac:dyDescent="0.2">
      <c r="D598" s="112" t="s">
        <v>1711</v>
      </c>
      <c r="E598" s="189" t="s">
        <v>1712</v>
      </c>
      <c r="F598" s="190"/>
      <c r="G598" s="190"/>
      <c r="H598" s="190"/>
      <c r="I598" s="190"/>
      <c r="J598" s="190"/>
      <c r="K598" s="190"/>
      <c r="L598" s="190"/>
      <c r="M598" s="190"/>
      <c r="N598" s="190"/>
      <c r="O598" s="190"/>
      <c r="P598" s="116" t="s">
        <v>12697</v>
      </c>
      <c r="Q598" s="191" t="s">
        <v>12698</v>
      </c>
      <c r="R598" s="191"/>
      <c r="S598" s="192"/>
      <c r="T598" s="192"/>
      <c r="U598" s="192"/>
      <c r="V598" s="192"/>
      <c r="W598" s="192"/>
      <c r="X598" s="193"/>
      <c r="Y598" s="108"/>
      <c r="AW598" s="90" t="s">
        <v>1253</v>
      </c>
      <c r="AX598" s="90">
        <f t="shared" si="71"/>
        <v>1</v>
      </c>
      <c r="AY598" s="90" t="s">
        <v>1320</v>
      </c>
      <c r="AZ598" s="90" t="s">
        <v>1710</v>
      </c>
      <c r="BA598" s="90">
        <f>IF(AND($BB$598=1,$BC$598=1),1,0)</f>
        <v>0</v>
      </c>
      <c r="BB598" s="90">
        <f t="shared" si="70"/>
        <v>1</v>
      </c>
      <c r="BC598" s="90">
        <f>IF(OR(AND(OR($S$597&lt;&gt;"",$AB$597&lt;&gt;""),$AX$597=1)),1,0)</f>
        <v>0</v>
      </c>
      <c r="BD598" s="90">
        <f>IF(OR(AND(OR($AB$597&lt;&gt;""),$AX$597=1)),1,0)</f>
        <v>0</v>
      </c>
      <c r="BE598" s="90">
        <f>IF(OR(AND(OR($S$597&lt;&gt;""),$AX$597=1)),1,0)</f>
        <v>0</v>
      </c>
      <c r="CB598" s="90">
        <f>IF($S$598&lt;&gt;"",1,0)</f>
        <v>0</v>
      </c>
      <c r="CD598" s="90">
        <f>IF($Y$598="Inaccurate – Incorrect",1,0)</f>
        <v>0</v>
      </c>
      <c r="DA598" s="90" t="s">
        <v>1585</v>
      </c>
      <c r="DB598" s="90" t="s">
        <v>1589</v>
      </c>
    </row>
    <row r="599" spans="4:106" ht="25.25" customHeight="1" x14ac:dyDescent="0.2">
      <c r="D599" s="112" t="s">
        <v>1716</v>
      </c>
      <c r="E599" s="189" t="s">
        <v>1717</v>
      </c>
      <c r="F599" s="190"/>
      <c r="G599" s="190"/>
      <c r="H599" s="190"/>
      <c r="I599" s="190"/>
      <c r="J599" s="190"/>
      <c r="K599" s="190"/>
      <c r="L599" s="190"/>
      <c r="M599" s="190"/>
      <c r="N599" s="190"/>
      <c r="O599" s="190"/>
      <c r="P599" s="116" t="s">
        <v>12697</v>
      </c>
      <c r="Q599" s="191" t="s">
        <v>12702</v>
      </c>
      <c r="R599" s="191"/>
      <c r="S599" s="192"/>
      <c r="T599" s="192"/>
      <c r="U599" s="192"/>
      <c r="V599" s="192"/>
      <c r="W599" s="192"/>
      <c r="X599" s="193"/>
      <c r="Y599" s="108"/>
      <c r="AW599" s="90" t="s">
        <v>1253</v>
      </c>
      <c r="AX599" s="90">
        <f t="shared" si="71"/>
        <v>1</v>
      </c>
      <c r="AY599" s="90" t="s">
        <v>774</v>
      </c>
      <c r="AZ599" s="90" t="s">
        <v>1715</v>
      </c>
      <c r="BA599" s="90">
        <f>IF(AND($BB$599=1,$BC$599=1),1,0)</f>
        <v>0</v>
      </c>
      <c r="BB599" s="90">
        <f t="shared" si="70"/>
        <v>1</v>
      </c>
      <c r="BC599" s="90">
        <f>IF(AND(AND(OR($S$571="Yes",$AB$571="Yes"),$AX$571=1)),1,0)</f>
        <v>0</v>
      </c>
      <c r="BD599" s="90">
        <f>IF(AND(AND(OR($AB$571="Yes"),$AX$571=1)),1,0)</f>
        <v>0</v>
      </c>
      <c r="BE599" s="90">
        <f>IF(AND(AND(OR($S$571="Yes"),$AX$571=1)),1,0)</f>
        <v>0</v>
      </c>
      <c r="BL599" s="90">
        <v>600</v>
      </c>
      <c r="BX599" s="90">
        <v>1</v>
      </c>
      <c r="CA599" s="90" t="s">
        <v>1592</v>
      </c>
      <c r="CC599" s="90" t="s">
        <v>775</v>
      </c>
      <c r="CD599" s="90">
        <f>IF($Y$599="Inaccurate – Incorrect",1,0)</f>
        <v>0</v>
      </c>
      <c r="DA599" s="90" t="s">
        <v>1585</v>
      </c>
      <c r="DB599" s="90" t="s">
        <v>1589</v>
      </c>
    </row>
    <row r="600" spans="4:106" ht="50.5" customHeight="1" x14ac:dyDescent="0.2">
      <c r="D600" s="112" t="s">
        <v>1720</v>
      </c>
      <c r="E600" s="189" t="s">
        <v>1721</v>
      </c>
      <c r="F600" s="190"/>
      <c r="G600" s="190"/>
      <c r="H600" s="190"/>
      <c r="I600" s="190"/>
      <c r="J600" s="190"/>
      <c r="K600" s="190"/>
      <c r="L600" s="190"/>
      <c r="M600" s="190"/>
      <c r="N600" s="190"/>
      <c r="O600" s="190"/>
      <c r="P600" s="116" t="s">
        <v>12697</v>
      </c>
      <c r="Q600" s="191" t="s">
        <v>12698</v>
      </c>
      <c r="R600" s="191"/>
      <c r="S600" s="192"/>
      <c r="T600" s="192"/>
      <c r="U600" s="192"/>
      <c r="V600" s="192"/>
      <c r="W600" s="192"/>
      <c r="X600" s="193"/>
      <c r="Y600" s="108"/>
      <c r="AW600" s="90" t="s">
        <v>1253</v>
      </c>
      <c r="AX600" s="90">
        <f t="shared" si="71"/>
        <v>1</v>
      </c>
      <c r="AY600" s="90" t="s">
        <v>1320</v>
      </c>
      <c r="AZ600" s="90" t="s">
        <v>1719</v>
      </c>
      <c r="BA600" s="90">
        <f>IF(AND($BB$600=1,$BC$600=1),1,0)</f>
        <v>0</v>
      </c>
      <c r="BB600" s="90">
        <f t="shared" si="70"/>
        <v>1</v>
      </c>
      <c r="BC600" s="90">
        <f>IF(OR(AND(OR($S$599&lt;&gt;"",$AB$599&lt;&gt;""),$AX$599=1)),1,0)</f>
        <v>0</v>
      </c>
      <c r="BD600" s="90">
        <f>IF(OR(AND(OR($AB$599&lt;&gt;""),$AX$599=1)),1,0)</f>
        <v>0</v>
      </c>
      <c r="BE600" s="90">
        <f>IF(OR(AND(OR($S$599&lt;&gt;""),$AX$599=1)),1,0)</f>
        <v>0</v>
      </c>
      <c r="CB600" s="90">
        <f>IF($S$600&lt;&gt;"",1,0)</f>
        <v>0</v>
      </c>
      <c r="CD600" s="90">
        <f>IF($Y$600="Inaccurate – Incorrect",1,0)</f>
        <v>0</v>
      </c>
      <c r="DA600" s="90" t="s">
        <v>1585</v>
      </c>
      <c r="DB600" s="90" t="s">
        <v>1589</v>
      </c>
    </row>
    <row r="601" spans="4:106" ht="25.25" customHeight="1" x14ac:dyDescent="0.2">
      <c r="D601" s="112" t="s">
        <v>1725</v>
      </c>
      <c r="E601" s="189" t="s">
        <v>802</v>
      </c>
      <c r="F601" s="190"/>
      <c r="G601" s="190"/>
      <c r="H601" s="190"/>
      <c r="I601" s="190"/>
      <c r="J601" s="190"/>
      <c r="K601" s="190"/>
      <c r="L601" s="190"/>
      <c r="M601" s="190"/>
      <c r="N601" s="190"/>
      <c r="O601" s="190"/>
      <c r="P601" s="116" t="s">
        <v>12697</v>
      </c>
      <c r="Q601" s="191" t="s">
        <v>12702</v>
      </c>
      <c r="R601" s="191"/>
      <c r="S601" s="192"/>
      <c r="T601" s="192"/>
      <c r="U601" s="192"/>
      <c r="V601" s="192"/>
      <c r="W601" s="192"/>
      <c r="X601" s="193"/>
      <c r="Y601" s="108"/>
      <c r="AW601" s="90" t="s">
        <v>1253</v>
      </c>
      <c r="AX601" s="90">
        <f t="shared" si="71"/>
        <v>1</v>
      </c>
      <c r="AY601" s="90" t="s">
        <v>774</v>
      </c>
      <c r="AZ601" s="90" t="s">
        <v>1724</v>
      </c>
      <c r="BA601" s="90">
        <f>IF(AND($BB$601=1,$BC$601=1),1,0)</f>
        <v>0</v>
      </c>
      <c r="BB601" s="90">
        <f t="shared" si="70"/>
        <v>1</v>
      </c>
      <c r="BC601" s="90">
        <f>IF(AND(AND(OR($S$571="Yes",$AB$571="Yes"),$AX$571=1)),1,0)</f>
        <v>0</v>
      </c>
      <c r="BD601" s="90">
        <f>IF(AND(AND(OR($AB$571="Yes"),$AX$571=1)),1,0)</f>
        <v>0</v>
      </c>
      <c r="BE601" s="90">
        <f>IF(AND(AND(OR($S$571="Yes"),$AX$571=1)),1,0)</f>
        <v>0</v>
      </c>
      <c r="BL601" s="90" t="s">
        <v>12738</v>
      </c>
      <c r="BX601" s="90">
        <v>1</v>
      </c>
      <c r="CA601" s="90" t="s">
        <v>1592</v>
      </c>
      <c r="CC601" s="90" t="s">
        <v>775</v>
      </c>
      <c r="CD601" s="90">
        <f>IF($Y$601="Inaccurate – Incorrect",1,0)</f>
        <v>0</v>
      </c>
      <c r="DA601" s="90" t="s">
        <v>1585</v>
      </c>
      <c r="DB601" s="90" t="s">
        <v>1589</v>
      </c>
    </row>
    <row r="602" spans="4:106" ht="25.25" customHeight="1" x14ac:dyDescent="0.2">
      <c r="D602" s="112" t="s">
        <v>1728</v>
      </c>
      <c r="E602" s="189" t="s">
        <v>643</v>
      </c>
      <c r="F602" s="190"/>
      <c r="G602" s="190"/>
      <c r="H602" s="190"/>
      <c r="I602" s="190"/>
      <c r="J602" s="190"/>
      <c r="K602" s="190"/>
      <c r="L602" s="190"/>
      <c r="M602" s="190"/>
      <c r="N602" s="190"/>
      <c r="O602" s="190"/>
      <c r="P602" s="115"/>
      <c r="Q602" s="191" t="s">
        <v>12699</v>
      </c>
      <c r="R602" s="191"/>
      <c r="S602" s="192"/>
      <c r="T602" s="192"/>
      <c r="U602" s="192"/>
      <c r="V602" s="192"/>
      <c r="W602" s="192"/>
      <c r="X602" s="193"/>
      <c r="Y602" s="108"/>
      <c r="AW602" s="90" t="s">
        <v>1253</v>
      </c>
      <c r="AX602" s="90">
        <f t="shared" si="71"/>
        <v>1</v>
      </c>
      <c r="AZ602" s="90" t="s">
        <v>1727</v>
      </c>
      <c r="BA602" s="90">
        <f>IF(AND($BB$602=1,$BC$602=1),1,0)</f>
        <v>0</v>
      </c>
      <c r="BB602" s="90">
        <f t="shared" si="70"/>
        <v>1</v>
      </c>
      <c r="BC602" s="90">
        <f>IF(OR(AND(OR($S$601&lt;&gt;"",$AB$601&lt;&gt;""),$AX$601=1)),1,0)</f>
        <v>0</v>
      </c>
      <c r="BD602" s="90">
        <f>IF(OR(AND(OR($AB$601&lt;&gt;""),$AX$601=1)),1,0)</f>
        <v>0</v>
      </c>
      <c r="BE602" s="90">
        <f>IF(OR(AND(OR($S$601&lt;&gt;""),$AX$601=1)),1,0)</f>
        <v>0</v>
      </c>
      <c r="CB602" s="90">
        <f>IF($S$602&lt;&gt;"",1,0)</f>
        <v>0</v>
      </c>
      <c r="CD602" s="90">
        <f>IF($Y$602="Inaccurate – Incorrect",1,0)</f>
        <v>0</v>
      </c>
      <c r="DA602" s="90" t="s">
        <v>1585</v>
      </c>
      <c r="DB602" s="90" t="s">
        <v>1589</v>
      </c>
    </row>
    <row r="603" spans="4:106" ht="50.5" customHeight="1" x14ac:dyDescent="0.2">
      <c r="D603" s="112" t="s">
        <v>1731</v>
      </c>
      <c r="E603" s="189" t="s">
        <v>1732</v>
      </c>
      <c r="F603" s="190"/>
      <c r="G603" s="190"/>
      <c r="H603" s="190"/>
      <c r="I603" s="190"/>
      <c r="J603" s="190"/>
      <c r="K603" s="190"/>
      <c r="L603" s="190"/>
      <c r="M603" s="190"/>
      <c r="N603" s="190"/>
      <c r="O603" s="190"/>
      <c r="P603" s="116" t="s">
        <v>12697</v>
      </c>
      <c r="Q603" s="191" t="s">
        <v>12698</v>
      </c>
      <c r="R603" s="191"/>
      <c r="S603" s="197"/>
      <c r="T603" s="197"/>
      <c r="U603" s="197"/>
      <c r="V603" s="197"/>
      <c r="W603" s="197"/>
      <c r="X603" s="198"/>
      <c r="Y603" s="108"/>
      <c r="AW603" s="90" t="s">
        <v>1253</v>
      </c>
      <c r="AX603" s="90">
        <f t="shared" si="71"/>
        <v>1</v>
      </c>
      <c r="AY603" s="90" t="s">
        <v>1320</v>
      </c>
      <c r="AZ603" s="90" t="s">
        <v>1730</v>
      </c>
      <c r="BA603" s="90">
        <f>IF(AND($BB$603=1,$BC$603=1),1,0)</f>
        <v>0</v>
      </c>
      <c r="BB603" s="90">
        <f t="shared" si="70"/>
        <v>1</v>
      </c>
      <c r="BC603" s="90">
        <f>IF(OR(AND(OR($S$601&lt;&gt;"",$AB$601&lt;&gt;""),$AX$601=1)),1,0)</f>
        <v>0</v>
      </c>
      <c r="BD603" s="90">
        <f>IF(OR(AND(OR($AB$601&lt;&gt;""),$AX$601=1)),1,0)</f>
        <v>0</v>
      </c>
      <c r="BE603" s="90">
        <f>IF(OR(AND(OR($S$601&lt;&gt;""),$AX$601=1)),1,0)</f>
        <v>0</v>
      </c>
      <c r="CB603" s="90">
        <f>IF($S$603&lt;&gt;"",1,0)</f>
        <v>0</v>
      </c>
      <c r="CD603" s="90">
        <f>IF($Y$603="Inaccurate – Incorrect",1,0)</f>
        <v>0</v>
      </c>
      <c r="DA603" s="90" t="s">
        <v>1585</v>
      </c>
      <c r="DB603" s="90" t="s">
        <v>1589</v>
      </c>
    </row>
    <row r="604" spans="4:106" x14ac:dyDescent="0.2">
      <c r="D604" s="103"/>
      <c r="E604" s="117"/>
      <c r="F604" s="117"/>
      <c r="G604" s="117"/>
      <c r="H604" s="117"/>
      <c r="I604" s="117"/>
      <c r="J604" s="117"/>
      <c r="K604" s="117"/>
      <c r="L604" s="117"/>
      <c r="M604" s="117"/>
      <c r="N604" s="117"/>
      <c r="O604" s="117"/>
      <c r="P604" s="117"/>
      <c r="Q604" s="117"/>
      <c r="R604" s="117"/>
      <c r="S604" s="117"/>
      <c r="T604" s="117"/>
      <c r="U604" s="117"/>
      <c r="V604" s="117"/>
      <c r="W604" s="117"/>
      <c r="X604" s="117"/>
      <c r="Y604" s="105"/>
      <c r="AX604" s="90">
        <f t="shared" si="71"/>
        <v>0</v>
      </c>
      <c r="BA604" s="90">
        <f>IF(OR($S$22="Step 3",$S$22="Step 2",$S$22="Step 1"),1,0)</f>
        <v>1</v>
      </c>
    </row>
    <row r="605" spans="4:106" ht="21" x14ac:dyDescent="0.25">
      <c r="D605" s="103"/>
      <c r="E605" s="109" t="s">
        <v>1736</v>
      </c>
      <c r="F605" s="110"/>
      <c r="G605" s="110"/>
      <c r="H605" s="110"/>
      <c r="I605" s="110"/>
      <c r="J605" s="110"/>
      <c r="K605" s="110"/>
      <c r="L605" s="110"/>
      <c r="M605" s="110"/>
      <c r="N605" s="110"/>
      <c r="O605" s="110"/>
      <c r="P605" s="110"/>
      <c r="Q605" s="110"/>
      <c r="R605" s="110"/>
      <c r="S605" s="110"/>
      <c r="T605" s="110"/>
      <c r="U605" s="110"/>
      <c r="V605" s="110"/>
      <c r="W605" s="110"/>
      <c r="X605" s="110"/>
      <c r="Y605" s="105"/>
      <c r="AX605" s="90">
        <f t="shared" si="71"/>
        <v>0</v>
      </c>
      <c r="BA605" s="90">
        <f>IF(OR($S$22="Step 3",$S$22="Step 2",$S$22="Step 1"),1,0)</f>
        <v>1</v>
      </c>
    </row>
    <row r="606" spans="4:106" ht="75.5" customHeight="1" x14ac:dyDescent="0.2">
      <c r="D606" s="112" t="s">
        <v>1735</v>
      </c>
      <c r="E606" s="194" t="s">
        <v>1737</v>
      </c>
      <c r="F606" s="195"/>
      <c r="G606" s="195"/>
      <c r="H606" s="195"/>
      <c r="I606" s="195"/>
      <c r="J606" s="195"/>
      <c r="K606" s="195"/>
      <c r="L606" s="195"/>
      <c r="M606" s="195"/>
      <c r="N606" s="195"/>
      <c r="O606" s="195"/>
      <c r="P606" s="113" t="s">
        <v>12697</v>
      </c>
      <c r="Q606" s="196" t="s">
        <v>12698</v>
      </c>
      <c r="R606" s="196"/>
      <c r="S606" s="192"/>
      <c r="T606" s="192"/>
      <c r="U606" s="192"/>
      <c r="V606" s="192"/>
      <c r="W606" s="192"/>
      <c r="X606" s="193"/>
      <c r="Y606" s="108"/>
      <c r="AW606" s="90" t="s">
        <v>1253</v>
      </c>
      <c r="AX606" s="90">
        <f t="shared" si="71"/>
        <v>1</v>
      </c>
      <c r="AY606" s="90" t="s">
        <v>236</v>
      </c>
      <c r="AZ606" s="90" t="s">
        <v>1734</v>
      </c>
      <c r="BA606" s="90">
        <f>IF(AND($BC$606=1,$BB$606=1),1,0)</f>
        <v>1</v>
      </c>
      <c r="BB606" s="90">
        <f t="shared" ref="BB606:BB636" si="72">IF(OR($S$22="Step 3",$S$22="Step 2",$S$22="Step 1"),1,0)</f>
        <v>1</v>
      </c>
      <c r="BC606" s="90">
        <v>1</v>
      </c>
      <c r="BD606" s="90">
        <v>1</v>
      </c>
      <c r="BE606" s="90">
        <v>1</v>
      </c>
      <c r="BL606" s="90" t="s">
        <v>12739</v>
      </c>
      <c r="CB606" s="90">
        <f>IF($S$606&lt;&gt;"",1,0)</f>
        <v>0</v>
      </c>
      <c r="CD606" s="90">
        <f>IF($Y$606="Inaccurate – Incorrect",1,0)</f>
        <v>0</v>
      </c>
      <c r="DA606" s="90" t="s">
        <v>1585</v>
      </c>
      <c r="DB606" s="90" t="s">
        <v>1736</v>
      </c>
    </row>
    <row r="607" spans="4:106" ht="53.75" customHeight="1" x14ac:dyDescent="0.2">
      <c r="D607" s="112" t="s">
        <v>1740</v>
      </c>
      <c r="E607" s="119"/>
      <c r="F607" s="118"/>
      <c r="G607" s="118"/>
      <c r="H607" s="118"/>
      <c r="I607" s="118"/>
      <c r="J607" s="118"/>
      <c r="K607" s="118"/>
      <c r="L607" s="118"/>
      <c r="M607" s="118"/>
      <c r="N607" s="118"/>
      <c r="O607" s="118"/>
      <c r="P607" s="118"/>
      <c r="Q607" s="215" t="s">
        <v>1741</v>
      </c>
      <c r="R607" s="216"/>
      <c r="S607" s="216"/>
      <c r="T607" s="216"/>
      <c r="U607" s="216"/>
      <c r="V607" s="216"/>
      <c r="W607" s="216"/>
      <c r="X607" s="217"/>
      <c r="Y607" s="108"/>
      <c r="AX607" s="90">
        <f t="shared" si="71"/>
        <v>1</v>
      </c>
      <c r="AZ607" s="90" t="s">
        <v>1739</v>
      </c>
      <c r="BA607" s="90">
        <f>IF(AND($BB$607=1,$BC$607=1),1,0)</f>
        <v>0</v>
      </c>
      <c r="BB607" s="90">
        <f t="shared" si="72"/>
        <v>1</v>
      </c>
      <c r="BC607" s="90">
        <f>IF(AND(AND(OR($S$606="Yes",$AB$606="Yes"),$AX$606=1)),1,0)</f>
        <v>0</v>
      </c>
      <c r="BD607" s="90">
        <f>IF(AND(AND(OR($AB$606="Yes"),$AX$606=1)),1,0)</f>
        <v>0</v>
      </c>
      <c r="BE607" s="90">
        <f>IF(AND(AND(OR($S$606="Yes"),$AX$606=1)),1,0)</f>
        <v>0</v>
      </c>
    </row>
    <row r="608" spans="4:106" ht="25.25" customHeight="1" x14ac:dyDescent="0.2">
      <c r="D608" s="112" t="s">
        <v>1745</v>
      </c>
      <c r="E608" s="189" t="s">
        <v>1599</v>
      </c>
      <c r="F608" s="190"/>
      <c r="G608" s="190"/>
      <c r="H608" s="190"/>
      <c r="I608" s="190"/>
      <c r="J608" s="190"/>
      <c r="K608" s="190"/>
      <c r="L608" s="190"/>
      <c r="M608" s="190"/>
      <c r="N608" s="190"/>
      <c r="O608" s="190"/>
      <c r="P608" s="116" t="s">
        <v>12697</v>
      </c>
      <c r="Q608" s="191" t="s">
        <v>12702</v>
      </c>
      <c r="R608" s="191"/>
      <c r="S608" s="192"/>
      <c r="T608" s="192"/>
      <c r="U608" s="192"/>
      <c r="V608" s="192"/>
      <c r="W608" s="192"/>
      <c r="X608" s="193"/>
      <c r="Y608" s="108"/>
      <c r="AW608" s="90" t="s">
        <v>1253</v>
      </c>
      <c r="AX608" s="90">
        <f t="shared" si="71"/>
        <v>1</v>
      </c>
      <c r="AY608" s="90" t="s">
        <v>774</v>
      </c>
      <c r="AZ608" s="90" t="s">
        <v>1744</v>
      </c>
      <c r="BA608" s="90">
        <f>IF(AND($BB$608=1,$BC$608=1),1,0)</f>
        <v>0</v>
      </c>
      <c r="BB608" s="90">
        <f t="shared" si="72"/>
        <v>1</v>
      </c>
      <c r="BC608" s="90">
        <f>IF(AND(AND(OR($S$606="Yes",$AB$606="Yes"),$AX$606=1)),1,0)</f>
        <v>0</v>
      </c>
      <c r="BD608" s="90">
        <f>IF(AND(AND(OR($AB$606="Yes"),$AX$606=1)),1,0)</f>
        <v>0</v>
      </c>
      <c r="BE608" s="90">
        <f>IF(AND(AND(OR($S$606="Yes"),$AX$606=1)),1,0)</f>
        <v>0</v>
      </c>
      <c r="BL608" s="90">
        <v>609</v>
      </c>
      <c r="BX608" s="90">
        <v>1</v>
      </c>
      <c r="CA608" s="90" t="s">
        <v>1739</v>
      </c>
      <c r="CB608" s="90">
        <f>IF((+COUNTA($S$608)+COUNTA($S$610)+COUNTA($S$612)+COUNTA($S$614)+COUNTA($S$616)+COUNTA($S$618)+COUNTA($S$620)+COUNTA($S$622)+COUNTA($S$624)+COUNTA($S$626)+COUNTA($S$628)+COUNTA($S$630)+COUNTA($S$632)+COUNTA($S$634))&gt;0,1,0)</f>
        <v>0</v>
      </c>
      <c r="CC608" s="90" t="s">
        <v>775</v>
      </c>
      <c r="CD608" s="90">
        <f>IF($Y$608="Inaccurate – Incorrect",1,0)</f>
        <v>0</v>
      </c>
      <c r="DA608" s="90" t="s">
        <v>1585</v>
      </c>
      <c r="DB608" s="90" t="s">
        <v>1736</v>
      </c>
    </row>
    <row r="609" spans="4:106" ht="25.25" customHeight="1" x14ac:dyDescent="0.2">
      <c r="D609" s="112" t="s">
        <v>1747</v>
      </c>
      <c r="E609" s="189" t="s">
        <v>1748</v>
      </c>
      <c r="F609" s="190"/>
      <c r="G609" s="190"/>
      <c r="H609" s="190"/>
      <c r="I609" s="190"/>
      <c r="J609" s="190"/>
      <c r="K609" s="190"/>
      <c r="L609" s="190"/>
      <c r="M609" s="190"/>
      <c r="N609" s="190"/>
      <c r="O609" s="190"/>
      <c r="P609" s="116" t="s">
        <v>12697</v>
      </c>
      <c r="Q609" s="191" t="s">
        <v>12698</v>
      </c>
      <c r="R609" s="191"/>
      <c r="S609" s="192"/>
      <c r="T609" s="192"/>
      <c r="U609" s="192"/>
      <c r="V609" s="192"/>
      <c r="W609" s="192"/>
      <c r="X609" s="193"/>
      <c r="Y609" s="108"/>
      <c r="AW609" s="90" t="s">
        <v>1253</v>
      </c>
      <c r="AX609" s="90">
        <f t="shared" si="71"/>
        <v>1</v>
      </c>
      <c r="AY609" s="90" t="s">
        <v>236</v>
      </c>
      <c r="AZ609" s="90" t="s">
        <v>1746</v>
      </c>
      <c r="BA609" s="90">
        <f>IF(AND($BB$609=1,$BC$609=1),1,0)</f>
        <v>0</v>
      </c>
      <c r="BB609" s="90">
        <f t="shared" si="72"/>
        <v>1</v>
      </c>
      <c r="BC609" s="90">
        <f>IF(OR(AND(OR($S$608&lt;&gt;"",$AB$608&lt;&gt;""),$AX$608=1)),1,0)</f>
        <v>0</v>
      </c>
      <c r="BD609" s="90">
        <f>IF(OR(AND(OR($AB$608&lt;&gt;""),$AX$608=1)),1,0)</f>
        <v>0</v>
      </c>
      <c r="BE609" s="90">
        <f>IF(OR(AND(OR($S$608&lt;&gt;""),$AX$608=1)),1,0)</f>
        <v>0</v>
      </c>
      <c r="CB609" s="90">
        <f>IF($S$609&lt;&gt;"",1,0)</f>
        <v>0</v>
      </c>
      <c r="CD609" s="90">
        <f>IF($Y$609="Inaccurate – Incorrect",1,0)</f>
        <v>0</v>
      </c>
      <c r="DA609" s="90" t="s">
        <v>1585</v>
      </c>
      <c r="DB609" s="90" t="s">
        <v>1736</v>
      </c>
    </row>
    <row r="610" spans="4:106" ht="25.25" customHeight="1" x14ac:dyDescent="0.2">
      <c r="D610" s="112" t="s">
        <v>1752</v>
      </c>
      <c r="E610" s="189" t="s">
        <v>1608</v>
      </c>
      <c r="F610" s="190"/>
      <c r="G610" s="190"/>
      <c r="H610" s="190"/>
      <c r="I610" s="190"/>
      <c r="J610" s="190"/>
      <c r="K610" s="190"/>
      <c r="L610" s="190"/>
      <c r="M610" s="190"/>
      <c r="N610" s="190"/>
      <c r="O610" s="190"/>
      <c r="P610" s="116" t="s">
        <v>12697</v>
      </c>
      <c r="Q610" s="191" t="s">
        <v>12702</v>
      </c>
      <c r="R610" s="191"/>
      <c r="S610" s="192"/>
      <c r="T610" s="192"/>
      <c r="U610" s="192"/>
      <c r="V610" s="192"/>
      <c r="W610" s="192"/>
      <c r="X610" s="193"/>
      <c r="Y610" s="108"/>
      <c r="AW610" s="90" t="s">
        <v>1253</v>
      </c>
      <c r="AX610" s="90">
        <f t="shared" si="71"/>
        <v>1</v>
      </c>
      <c r="AY610" s="90" t="s">
        <v>774</v>
      </c>
      <c r="AZ610" s="90" t="s">
        <v>1751</v>
      </c>
      <c r="BA610" s="90">
        <f>IF(AND($BB$610=1,$BC$610=1),1,0)</f>
        <v>0</v>
      </c>
      <c r="BB610" s="90">
        <f t="shared" si="72"/>
        <v>1</v>
      </c>
      <c r="BC610" s="90">
        <f>IF(AND(AND(OR($S$606="Yes",$AB$606="Yes"),$AX$606=1)),1,0)</f>
        <v>0</v>
      </c>
      <c r="BD610" s="90">
        <f>IF(AND(AND(OR($AB$606="Yes"),$AX$606=1)),1,0)</f>
        <v>0</v>
      </c>
      <c r="BE610" s="90">
        <f>IF(AND(AND(OR($S$606="Yes"),$AX$606=1)),1,0)</f>
        <v>0</v>
      </c>
      <c r="BL610" s="90">
        <v>611</v>
      </c>
      <c r="BX610" s="90">
        <v>1</v>
      </c>
      <c r="CA610" s="90" t="s">
        <v>1739</v>
      </c>
      <c r="CC610" s="90" t="s">
        <v>775</v>
      </c>
      <c r="CD610" s="90">
        <f>IF($Y$610="Inaccurate – Incorrect",1,0)</f>
        <v>0</v>
      </c>
      <c r="DA610" s="90" t="s">
        <v>1585</v>
      </c>
      <c r="DB610" s="90" t="s">
        <v>1736</v>
      </c>
    </row>
    <row r="611" spans="4:106" ht="25.25" customHeight="1" x14ac:dyDescent="0.2">
      <c r="D611" s="112" t="s">
        <v>1754</v>
      </c>
      <c r="E611" s="189" t="s">
        <v>1755</v>
      </c>
      <c r="F611" s="190"/>
      <c r="G611" s="190"/>
      <c r="H611" s="190"/>
      <c r="I611" s="190"/>
      <c r="J611" s="190"/>
      <c r="K611" s="190"/>
      <c r="L611" s="190"/>
      <c r="M611" s="190"/>
      <c r="N611" s="190"/>
      <c r="O611" s="190"/>
      <c r="P611" s="116" t="s">
        <v>12697</v>
      </c>
      <c r="Q611" s="191" t="s">
        <v>12698</v>
      </c>
      <c r="R611" s="191"/>
      <c r="S611" s="192"/>
      <c r="T611" s="192"/>
      <c r="U611" s="192"/>
      <c r="V611" s="192"/>
      <c r="W611" s="192"/>
      <c r="X611" s="193"/>
      <c r="Y611" s="108"/>
      <c r="AW611" s="90" t="s">
        <v>1253</v>
      </c>
      <c r="AX611" s="90">
        <f t="shared" si="71"/>
        <v>1</v>
      </c>
      <c r="AY611" s="90" t="s">
        <v>236</v>
      </c>
      <c r="AZ611" s="90" t="s">
        <v>1753</v>
      </c>
      <c r="BA611" s="90">
        <f>IF(AND($BB$611=1,$BC$611=1),1,0)</f>
        <v>0</v>
      </c>
      <c r="BB611" s="90">
        <f t="shared" si="72"/>
        <v>1</v>
      </c>
      <c r="BC611" s="90">
        <f>IF(OR(AND(OR($S$610&lt;&gt;"",$AB$610&lt;&gt;""),$AX$610=1)),1,0)</f>
        <v>0</v>
      </c>
      <c r="BD611" s="90">
        <f>IF(OR(AND(OR($AB$610&lt;&gt;""),$AX$610=1)),1,0)</f>
        <v>0</v>
      </c>
      <c r="BE611" s="90">
        <f>IF(OR(AND(OR($S$610&lt;&gt;""),$AX$610=1)),1,0)</f>
        <v>0</v>
      </c>
      <c r="CB611" s="90">
        <f>IF($S$611&lt;&gt;"",1,0)</f>
        <v>0</v>
      </c>
      <c r="CD611" s="90">
        <f>IF($Y$611="Inaccurate – Incorrect",1,0)</f>
        <v>0</v>
      </c>
      <c r="DA611" s="90" t="s">
        <v>1585</v>
      </c>
      <c r="DB611" s="90" t="s">
        <v>1736</v>
      </c>
    </row>
    <row r="612" spans="4:106" ht="25.25" customHeight="1" x14ac:dyDescent="0.2">
      <c r="D612" s="112" t="s">
        <v>1759</v>
      </c>
      <c r="E612" s="189" t="s">
        <v>1618</v>
      </c>
      <c r="F612" s="190"/>
      <c r="G612" s="190"/>
      <c r="H612" s="190"/>
      <c r="I612" s="190"/>
      <c r="J612" s="190"/>
      <c r="K612" s="190"/>
      <c r="L612" s="190"/>
      <c r="M612" s="190"/>
      <c r="N612" s="190"/>
      <c r="O612" s="190"/>
      <c r="P612" s="116" t="s">
        <v>12697</v>
      </c>
      <c r="Q612" s="191" t="s">
        <v>12702</v>
      </c>
      <c r="R612" s="191"/>
      <c r="S612" s="192"/>
      <c r="T612" s="192"/>
      <c r="U612" s="192"/>
      <c r="V612" s="192"/>
      <c r="W612" s="192"/>
      <c r="X612" s="193"/>
      <c r="Y612" s="108"/>
      <c r="AW612" s="90" t="s">
        <v>1253</v>
      </c>
      <c r="AX612" s="90">
        <f t="shared" si="71"/>
        <v>1</v>
      </c>
      <c r="AY612" s="90" t="s">
        <v>774</v>
      </c>
      <c r="AZ612" s="90" t="s">
        <v>1758</v>
      </c>
      <c r="BA612" s="90">
        <f>IF(AND($BB$612=1,$BC$612=1),1,0)</f>
        <v>0</v>
      </c>
      <c r="BB612" s="90">
        <f t="shared" si="72"/>
        <v>1</v>
      </c>
      <c r="BC612" s="90">
        <f>IF(AND(AND(OR($S$606="Yes",$AB$606="Yes"),$AX$606=1)),1,0)</f>
        <v>0</v>
      </c>
      <c r="BD612" s="90">
        <f>IF(AND(AND(OR($AB$606="Yes"),$AX$606=1)),1,0)</f>
        <v>0</v>
      </c>
      <c r="BE612" s="90">
        <f>IF(AND(AND(OR($S$606="Yes"),$AX$606=1)),1,0)</f>
        <v>0</v>
      </c>
      <c r="BL612" s="90">
        <v>613</v>
      </c>
      <c r="BX612" s="90">
        <v>1</v>
      </c>
      <c r="CA612" s="90" t="s">
        <v>1739</v>
      </c>
      <c r="CC612" s="90" t="s">
        <v>775</v>
      </c>
      <c r="CD612" s="90">
        <f>IF($Y$612="Inaccurate – Incorrect",1,0)</f>
        <v>0</v>
      </c>
      <c r="DA612" s="90" t="s">
        <v>1585</v>
      </c>
      <c r="DB612" s="90" t="s">
        <v>1736</v>
      </c>
    </row>
    <row r="613" spans="4:106" ht="25.25" customHeight="1" x14ac:dyDescent="0.2">
      <c r="D613" s="112" t="s">
        <v>1761</v>
      </c>
      <c r="E613" s="189" t="s">
        <v>1762</v>
      </c>
      <c r="F613" s="190"/>
      <c r="G613" s="190"/>
      <c r="H613" s="190"/>
      <c r="I613" s="190"/>
      <c r="J613" s="190"/>
      <c r="K613" s="190"/>
      <c r="L613" s="190"/>
      <c r="M613" s="190"/>
      <c r="N613" s="190"/>
      <c r="O613" s="190"/>
      <c r="P613" s="116" t="s">
        <v>12697</v>
      </c>
      <c r="Q613" s="191" t="s">
        <v>12698</v>
      </c>
      <c r="R613" s="191"/>
      <c r="S613" s="192"/>
      <c r="T613" s="192"/>
      <c r="U613" s="192"/>
      <c r="V613" s="192"/>
      <c r="W613" s="192"/>
      <c r="X613" s="193"/>
      <c r="Y613" s="108"/>
      <c r="AW613" s="90" t="s">
        <v>1253</v>
      </c>
      <c r="AX613" s="90">
        <f t="shared" si="71"/>
        <v>1</v>
      </c>
      <c r="AY613" s="90" t="s">
        <v>236</v>
      </c>
      <c r="AZ613" s="90" t="s">
        <v>1760</v>
      </c>
      <c r="BA613" s="90">
        <f>IF(AND($BB$613=1,$BC$613=1),1,0)</f>
        <v>0</v>
      </c>
      <c r="BB613" s="90">
        <f t="shared" si="72"/>
        <v>1</v>
      </c>
      <c r="BC613" s="90">
        <f>IF(OR(AND(OR($S$612&lt;&gt;"",$AB$612&lt;&gt;""),$AX$612=1)),1,0)</f>
        <v>0</v>
      </c>
      <c r="BD613" s="90">
        <f>IF(OR(AND(OR($AB$612&lt;&gt;""),$AX$612=1)),1,0)</f>
        <v>0</v>
      </c>
      <c r="BE613" s="90">
        <f>IF(OR(AND(OR($S$612&lt;&gt;""),$AX$612=1)),1,0)</f>
        <v>0</v>
      </c>
      <c r="CB613" s="90">
        <f>IF($S$613&lt;&gt;"",1,0)</f>
        <v>0</v>
      </c>
      <c r="CD613" s="90">
        <f>IF($Y$613="Inaccurate – Incorrect",1,0)</f>
        <v>0</v>
      </c>
      <c r="DA613" s="90" t="s">
        <v>1585</v>
      </c>
      <c r="DB613" s="90" t="s">
        <v>1736</v>
      </c>
    </row>
    <row r="614" spans="4:106" ht="25.25" customHeight="1" x14ac:dyDescent="0.2">
      <c r="D614" s="112" t="s">
        <v>1766</v>
      </c>
      <c r="E614" s="189" t="s">
        <v>1627</v>
      </c>
      <c r="F614" s="190"/>
      <c r="G614" s="190"/>
      <c r="H614" s="190"/>
      <c r="I614" s="190"/>
      <c r="J614" s="190"/>
      <c r="K614" s="190"/>
      <c r="L614" s="190"/>
      <c r="M614" s="190"/>
      <c r="N614" s="190"/>
      <c r="O614" s="190"/>
      <c r="P614" s="116" t="s">
        <v>12697</v>
      </c>
      <c r="Q614" s="191" t="s">
        <v>12702</v>
      </c>
      <c r="R614" s="191"/>
      <c r="S614" s="192"/>
      <c r="T614" s="192"/>
      <c r="U614" s="192"/>
      <c r="V614" s="192"/>
      <c r="W614" s="192"/>
      <c r="X614" s="193"/>
      <c r="Y614" s="108"/>
      <c r="AW614" s="90" t="s">
        <v>1253</v>
      </c>
      <c r="AX614" s="90">
        <f t="shared" si="71"/>
        <v>1</v>
      </c>
      <c r="AY614" s="90" t="s">
        <v>774</v>
      </c>
      <c r="AZ614" s="90" t="s">
        <v>1765</v>
      </c>
      <c r="BA614" s="90">
        <f>IF(AND($BB$614=1,$BC$614=1),1,0)</f>
        <v>0</v>
      </c>
      <c r="BB614" s="90">
        <f t="shared" si="72"/>
        <v>1</v>
      </c>
      <c r="BC614" s="90">
        <f>IF(AND(AND(OR($S$606="Yes",$AB$606="Yes"),$AX$606=1)),1,0)</f>
        <v>0</v>
      </c>
      <c r="BD614" s="90">
        <f>IF(AND(AND(OR($AB$606="Yes"),$AX$606=1)),1,0)</f>
        <v>0</v>
      </c>
      <c r="BE614" s="90">
        <f>IF(AND(AND(OR($S$606="Yes"),$AX$606=1)),1,0)</f>
        <v>0</v>
      </c>
      <c r="BL614" s="90">
        <v>615</v>
      </c>
      <c r="BX614" s="90">
        <v>1</v>
      </c>
      <c r="CA614" s="90" t="s">
        <v>1739</v>
      </c>
      <c r="CC614" s="90" t="s">
        <v>775</v>
      </c>
      <c r="CD614" s="90">
        <f>IF($Y$614="Inaccurate – Incorrect",1,0)</f>
        <v>0</v>
      </c>
      <c r="DA614" s="90" t="s">
        <v>1585</v>
      </c>
      <c r="DB614" s="90" t="s">
        <v>1736</v>
      </c>
    </row>
    <row r="615" spans="4:106" ht="25.25" customHeight="1" x14ac:dyDescent="0.2">
      <c r="D615" s="112" t="s">
        <v>1768</v>
      </c>
      <c r="E615" s="189" t="s">
        <v>1769</v>
      </c>
      <c r="F615" s="190"/>
      <c r="G615" s="190"/>
      <c r="H615" s="190"/>
      <c r="I615" s="190"/>
      <c r="J615" s="190"/>
      <c r="K615" s="190"/>
      <c r="L615" s="190"/>
      <c r="M615" s="190"/>
      <c r="N615" s="190"/>
      <c r="O615" s="190"/>
      <c r="P615" s="116" t="s">
        <v>12697</v>
      </c>
      <c r="Q615" s="191" t="s">
        <v>12698</v>
      </c>
      <c r="R615" s="191"/>
      <c r="S615" s="192"/>
      <c r="T615" s="192"/>
      <c r="U615" s="192"/>
      <c r="V615" s="192"/>
      <c r="W615" s="192"/>
      <c r="X615" s="193"/>
      <c r="Y615" s="108"/>
      <c r="AW615" s="90" t="s">
        <v>1253</v>
      </c>
      <c r="AX615" s="90">
        <f t="shared" si="71"/>
        <v>1</v>
      </c>
      <c r="AY615" s="90" t="s">
        <v>236</v>
      </c>
      <c r="AZ615" s="90" t="s">
        <v>1767</v>
      </c>
      <c r="BA615" s="90">
        <f>IF(AND($BB$615=1,$BC$615=1),1,0)</f>
        <v>0</v>
      </c>
      <c r="BB615" s="90">
        <f t="shared" si="72"/>
        <v>1</v>
      </c>
      <c r="BC615" s="90">
        <f>IF(OR(AND(OR($S$614&lt;&gt;"",$AB$614&lt;&gt;""),$AX$614=1)),1,0)</f>
        <v>0</v>
      </c>
      <c r="BD615" s="90">
        <f>IF(OR(AND(OR($AB$614&lt;&gt;""),$AX$614=1)),1,0)</f>
        <v>0</v>
      </c>
      <c r="BE615" s="90">
        <f>IF(OR(AND(OR($S$614&lt;&gt;""),$AX$614=1)),1,0)</f>
        <v>0</v>
      </c>
      <c r="CB615" s="90">
        <f>IF($S$615&lt;&gt;"",1,0)</f>
        <v>0</v>
      </c>
      <c r="CD615" s="90">
        <f>IF($Y$615="Inaccurate – Incorrect",1,0)</f>
        <v>0</v>
      </c>
      <c r="DA615" s="90" t="s">
        <v>1585</v>
      </c>
      <c r="DB615" s="90" t="s">
        <v>1736</v>
      </c>
    </row>
    <row r="616" spans="4:106" ht="25.25" customHeight="1" x14ac:dyDescent="0.2">
      <c r="D616" s="112" t="s">
        <v>1773</v>
      </c>
      <c r="E616" s="189" t="s">
        <v>1636</v>
      </c>
      <c r="F616" s="190"/>
      <c r="G616" s="190"/>
      <c r="H616" s="190"/>
      <c r="I616" s="190"/>
      <c r="J616" s="190"/>
      <c r="K616" s="190"/>
      <c r="L616" s="190"/>
      <c r="M616" s="190"/>
      <c r="N616" s="190"/>
      <c r="O616" s="190"/>
      <c r="P616" s="116" t="s">
        <v>12697</v>
      </c>
      <c r="Q616" s="191" t="s">
        <v>12702</v>
      </c>
      <c r="R616" s="191"/>
      <c r="S616" s="192"/>
      <c r="T616" s="192"/>
      <c r="U616" s="192"/>
      <c r="V616" s="192"/>
      <c r="W616" s="192"/>
      <c r="X616" s="193"/>
      <c r="Y616" s="108"/>
      <c r="AW616" s="90" t="s">
        <v>1253</v>
      </c>
      <c r="AX616" s="90">
        <f t="shared" si="71"/>
        <v>1</v>
      </c>
      <c r="AY616" s="90" t="s">
        <v>774</v>
      </c>
      <c r="AZ616" s="90" t="s">
        <v>1772</v>
      </c>
      <c r="BA616" s="90">
        <f>IF(AND($BB$616=1,$BC$616=1),1,0)</f>
        <v>0</v>
      </c>
      <c r="BB616" s="90">
        <f t="shared" si="72"/>
        <v>1</v>
      </c>
      <c r="BC616" s="90">
        <f>IF(AND(AND(OR($S$606="Yes",$AB$606="Yes"),$AX$606=1)),1,0)</f>
        <v>0</v>
      </c>
      <c r="BD616" s="90">
        <f>IF(AND(AND(OR($AB$606="Yes"),$AX$606=1)),1,0)</f>
        <v>0</v>
      </c>
      <c r="BE616" s="90">
        <f>IF(AND(AND(OR($S$606="Yes"),$AX$606=1)),1,0)</f>
        <v>0</v>
      </c>
      <c r="BL616" s="90">
        <v>617</v>
      </c>
      <c r="BX616" s="90">
        <v>1</v>
      </c>
      <c r="CA616" s="90" t="s">
        <v>1739</v>
      </c>
      <c r="CC616" s="90" t="s">
        <v>775</v>
      </c>
      <c r="CD616" s="90">
        <f>IF($Y$616="Inaccurate – Incorrect",1,0)</f>
        <v>0</v>
      </c>
      <c r="DA616" s="90" t="s">
        <v>1585</v>
      </c>
      <c r="DB616" s="90" t="s">
        <v>1736</v>
      </c>
    </row>
    <row r="617" spans="4:106" ht="25.25" customHeight="1" x14ac:dyDescent="0.2">
      <c r="D617" s="112" t="s">
        <v>1775</v>
      </c>
      <c r="E617" s="189" t="s">
        <v>1776</v>
      </c>
      <c r="F617" s="190"/>
      <c r="G617" s="190"/>
      <c r="H617" s="190"/>
      <c r="I617" s="190"/>
      <c r="J617" s="190"/>
      <c r="K617" s="190"/>
      <c r="L617" s="190"/>
      <c r="M617" s="190"/>
      <c r="N617" s="190"/>
      <c r="O617" s="190"/>
      <c r="P617" s="116" t="s">
        <v>12697</v>
      </c>
      <c r="Q617" s="191" t="s">
        <v>12698</v>
      </c>
      <c r="R617" s="191"/>
      <c r="S617" s="192"/>
      <c r="T617" s="192"/>
      <c r="U617" s="192"/>
      <c r="V617" s="192"/>
      <c r="W617" s="192"/>
      <c r="X617" s="193"/>
      <c r="Y617" s="108"/>
      <c r="AW617" s="90" t="s">
        <v>1253</v>
      </c>
      <c r="AX617" s="90">
        <f t="shared" si="71"/>
        <v>1</v>
      </c>
      <c r="AY617" s="90" t="s">
        <v>236</v>
      </c>
      <c r="AZ617" s="90" t="s">
        <v>1774</v>
      </c>
      <c r="BA617" s="90">
        <f>IF(AND($BB$617=1,$BC$617=1),1,0)</f>
        <v>0</v>
      </c>
      <c r="BB617" s="90">
        <f t="shared" si="72"/>
        <v>1</v>
      </c>
      <c r="BC617" s="90">
        <f>IF(OR(AND(OR($S$616&lt;&gt;"",$AB$616&lt;&gt;""),$AX$616=1)),1,0)</f>
        <v>0</v>
      </c>
      <c r="BD617" s="90">
        <f>IF(OR(AND(OR($AB$616&lt;&gt;""),$AX$616=1)),1,0)</f>
        <v>0</v>
      </c>
      <c r="BE617" s="90">
        <f>IF(OR(AND(OR($S$616&lt;&gt;""),$AX$616=1)),1,0)</f>
        <v>0</v>
      </c>
      <c r="CB617" s="90">
        <f>IF($S$617&lt;&gt;"",1,0)</f>
        <v>0</v>
      </c>
      <c r="CD617" s="90">
        <f>IF($Y$617="Inaccurate – Incorrect",1,0)</f>
        <v>0</v>
      </c>
      <c r="DA617" s="90" t="s">
        <v>1585</v>
      </c>
      <c r="DB617" s="90" t="s">
        <v>1736</v>
      </c>
    </row>
    <row r="618" spans="4:106" ht="25.25" customHeight="1" x14ac:dyDescent="0.2">
      <c r="D618" s="112" t="s">
        <v>1780</v>
      </c>
      <c r="E618" s="189" t="s">
        <v>1645</v>
      </c>
      <c r="F618" s="190"/>
      <c r="G618" s="190"/>
      <c r="H618" s="190"/>
      <c r="I618" s="190"/>
      <c r="J618" s="190"/>
      <c r="K618" s="190"/>
      <c r="L618" s="190"/>
      <c r="M618" s="190"/>
      <c r="N618" s="190"/>
      <c r="O618" s="190"/>
      <c r="P618" s="116" t="s">
        <v>12697</v>
      </c>
      <c r="Q618" s="191" t="s">
        <v>12702</v>
      </c>
      <c r="R618" s="191"/>
      <c r="S618" s="192"/>
      <c r="T618" s="192"/>
      <c r="U618" s="192"/>
      <c r="V618" s="192"/>
      <c r="W618" s="192"/>
      <c r="X618" s="193"/>
      <c r="Y618" s="108"/>
      <c r="AW618" s="90" t="s">
        <v>1253</v>
      </c>
      <c r="AX618" s="90">
        <f t="shared" si="71"/>
        <v>1</v>
      </c>
      <c r="AY618" s="90" t="s">
        <v>774</v>
      </c>
      <c r="AZ618" s="90" t="s">
        <v>1779</v>
      </c>
      <c r="BA618" s="90">
        <f>IF(AND($BB$618=1,$BC$618=1),1,0)</f>
        <v>0</v>
      </c>
      <c r="BB618" s="90">
        <f t="shared" si="72"/>
        <v>1</v>
      </c>
      <c r="BC618" s="90">
        <f>IF(AND(AND(OR($S$606="Yes",$AB$606="Yes"),$AX$606=1)),1,0)</f>
        <v>0</v>
      </c>
      <c r="BD618" s="90">
        <f>IF(AND(AND(OR($AB$606="Yes"),$AX$606=1)),1,0)</f>
        <v>0</v>
      </c>
      <c r="BE618" s="90">
        <f>IF(AND(AND(OR($S$606="Yes"),$AX$606=1)),1,0)</f>
        <v>0</v>
      </c>
      <c r="BL618" s="90">
        <v>619</v>
      </c>
      <c r="BX618" s="90">
        <v>1</v>
      </c>
      <c r="CA618" s="90" t="s">
        <v>1739</v>
      </c>
      <c r="CC618" s="90" t="s">
        <v>775</v>
      </c>
      <c r="CD618" s="90">
        <f>IF($Y$618="Inaccurate – Incorrect",1,0)</f>
        <v>0</v>
      </c>
      <c r="DA618" s="90" t="s">
        <v>1585</v>
      </c>
      <c r="DB618" s="90" t="s">
        <v>1736</v>
      </c>
    </row>
    <row r="619" spans="4:106" ht="25.25" customHeight="1" x14ac:dyDescent="0.2">
      <c r="D619" s="112" t="s">
        <v>1782</v>
      </c>
      <c r="E619" s="189" t="s">
        <v>1783</v>
      </c>
      <c r="F619" s="190"/>
      <c r="G619" s="190"/>
      <c r="H619" s="190"/>
      <c r="I619" s="190"/>
      <c r="J619" s="190"/>
      <c r="K619" s="190"/>
      <c r="L619" s="190"/>
      <c r="M619" s="190"/>
      <c r="N619" s="190"/>
      <c r="O619" s="190"/>
      <c r="P619" s="116" t="s">
        <v>12697</v>
      </c>
      <c r="Q619" s="191" t="s">
        <v>12698</v>
      </c>
      <c r="R619" s="191"/>
      <c r="S619" s="192"/>
      <c r="T619" s="192"/>
      <c r="U619" s="192"/>
      <c r="V619" s="192"/>
      <c r="W619" s="192"/>
      <c r="X619" s="193"/>
      <c r="Y619" s="108"/>
      <c r="AW619" s="90" t="s">
        <v>1253</v>
      </c>
      <c r="AX619" s="90">
        <f t="shared" si="71"/>
        <v>1</v>
      </c>
      <c r="AY619" s="90" t="s">
        <v>236</v>
      </c>
      <c r="AZ619" s="90" t="s">
        <v>1781</v>
      </c>
      <c r="BA619" s="90">
        <f>IF(AND($BB$619=1,$BC$619=1),1,0)</f>
        <v>0</v>
      </c>
      <c r="BB619" s="90">
        <f t="shared" si="72"/>
        <v>1</v>
      </c>
      <c r="BC619" s="90">
        <f>IF(OR(AND(OR($S$618&lt;&gt;"",$AB$618&lt;&gt;""),$AX$618=1)),1,0)</f>
        <v>0</v>
      </c>
      <c r="BD619" s="90">
        <f>IF(OR(AND(OR($AB$618&lt;&gt;""),$AX$618=1)),1,0)</f>
        <v>0</v>
      </c>
      <c r="BE619" s="90">
        <f>IF(OR(AND(OR($S$618&lt;&gt;""),$AX$618=1)),1,0)</f>
        <v>0</v>
      </c>
      <c r="CB619" s="90">
        <f>IF($S$619&lt;&gt;"",1,0)</f>
        <v>0</v>
      </c>
      <c r="CD619" s="90">
        <f>IF($Y$619="Inaccurate – Incorrect",1,0)</f>
        <v>0</v>
      </c>
      <c r="DA619" s="90" t="s">
        <v>1585</v>
      </c>
      <c r="DB619" s="90" t="s">
        <v>1736</v>
      </c>
    </row>
    <row r="620" spans="4:106" ht="25.25" customHeight="1" x14ac:dyDescent="0.2">
      <c r="D620" s="112" t="s">
        <v>1787</v>
      </c>
      <c r="E620" s="189" t="s">
        <v>1663</v>
      </c>
      <c r="F620" s="190"/>
      <c r="G620" s="190"/>
      <c r="H620" s="190"/>
      <c r="I620" s="190"/>
      <c r="J620" s="190"/>
      <c r="K620" s="190"/>
      <c r="L620" s="190"/>
      <c r="M620" s="190"/>
      <c r="N620" s="190"/>
      <c r="O620" s="190"/>
      <c r="P620" s="116" t="s">
        <v>12697</v>
      </c>
      <c r="Q620" s="191" t="s">
        <v>12702</v>
      </c>
      <c r="R620" s="191"/>
      <c r="S620" s="192"/>
      <c r="T620" s="192"/>
      <c r="U620" s="192"/>
      <c r="V620" s="192"/>
      <c r="W620" s="192"/>
      <c r="X620" s="193"/>
      <c r="Y620" s="108"/>
      <c r="AW620" s="90" t="s">
        <v>1253</v>
      </c>
      <c r="AX620" s="90">
        <f t="shared" si="71"/>
        <v>1</v>
      </c>
      <c r="AY620" s="90" t="s">
        <v>774</v>
      </c>
      <c r="AZ620" s="90" t="s">
        <v>1786</v>
      </c>
      <c r="BA620" s="90">
        <f>IF(AND($BB$620=1,$BC$620=1),1,0)</f>
        <v>0</v>
      </c>
      <c r="BB620" s="90">
        <f t="shared" si="72"/>
        <v>1</v>
      </c>
      <c r="BC620" s="90">
        <f>IF(AND(AND(OR($S$606="Yes",$AB$606="Yes"),$AX$606=1)),1,0)</f>
        <v>0</v>
      </c>
      <c r="BD620" s="90">
        <f>IF(AND(AND(OR($AB$606="Yes"),$AX$606=1)),1,0)</f>
        <v>0</v>
      </c>
      <c r="BE620" s="90">
        <f>IF(AND(AND(OR($S$606="Yes"),$AX$606=1)),1,0)</f>
        <v>0</v>
      </c>
      <c r="BL620" s="90">
        <v>621</v>
      </c>
      <c r="BX620" s="90">
        <v>1</v>
      </c>
      <c r="CA620" s="90" t="s">
        <v>1739</v>
      </c>
      <c r="CC620" s="90" t="s">
        <v>775</v>
      </c>
      <c r="CD620" s="90">
        <f>IF($Y$620="Inaccurate – Incorrect",1,0)</f>
        <v>0</v>
      </c>
      <c r="DA620" s="90" t="s">
        <v>1585</v>
      </c>
      <c r="DB620" s="90" t="s">
        <v>1736</v>
      </c>
    </row>
    <row r="621" spans="4:106" ht="25.25" customHeight="1" x14ac:dyDescent="0.2">
      <c r="D621" s="112" t="s">
        <v>1789</v>
      </c>
      <c r="E621" s="189" t="s">
        <v>1790</v>
      </c>
      <c r="F621" s="190"/>
      <c r="G621" s="190"/>
      <c r="H621" s="190"/>
      <c r="I621" s="190"/>
      <c r="J621" s="190"/>
      <c r="K621" s="190"/>
      <c r="L621" s="190"/>
      <c r="M621" s="190"/>
      <c r="N621" s="190"/>
      <c r="O621" s="190"/>
      <c r="P621" s="116" t="s">
        <v>12697</v>
      </c>
      <c r="Q621" s="191" t="s">
        <v>12698</v>
      </c>
      <c r="R621" s="191"/>
      <c r="S621" s="192"/>
      <c r="T621" s="192"/>
      <c r="U621" s="192"/>
      <c r="V621" s="192"/>
      <c r="W621" s="192"/>
      <c r="X621" s="193"/>
      <c r="Y621" s="108"/>
      <c r="AW621" s="90" t="s">
        <v>1253</v>
      </c>
      <c r="AX621" s="90">
        <f t="shared" si="71"/>
        <v>1</v>
      </c>
      <c r="AY621" s="90" t="s">
        <v>1320</v>
      </c>
      <c r="AZ621" s="90" t="s">
        <v>1788</v>
      </c>
      <c r="BA621" s="90">
        <f>IF(AND($BB$621=1,$BC$621=1),1,0)</f>
        <v>0</v>
      </c>
      <c r="BB621" s="90">
        <f t="shared" si="72"/>
        <v>1</v>
      </c>
      <c r="BC621" s="90">
        <f>IF(OR(AND(OR($S$620&lt;&gt;"",$AB$620&lt;&gt;""),$AX$620=1)),1,0)</f>
        <v>0</v>
      </c>
      <c r="BD621" s="90">
        <f>IF(OR(AND(OR($AB$620&lt;&gt;""),$AX$620=1)),1,0)</f>
        <v>0</v>
      </c>
      <c r="BE621" s="90">
        <f>IF(OR(AND(OR($S$620&lt;&gt;""),$AX$620=1)),1,0)</f>
        <v>0</v>
      </c>
      <c r="CB621" s="90">
        <f>IF($S$621&lt;&gt;"",1,0)</f>
        <v>0</v>
      </c>
      <c r="CD621" s="90">
        <f>IF($Y$621="Inaccurate – Incorrect",1,0)</f>
        <v>0</v>
      </c>
      <c r="DA621" s="90" t="s">
        <v>1585</v>
      </c>
      <c r="DB621" s="90" t="s">
        <v>1736</v>
      </c>
    </row>
    <row r="622" spans="4:106" ht="25.25" customHeight="1" x14ac:dyDescent="0.2">
      <c r="D622" s="112" t="s">
        <v>1794</v>
      </c>
      <c r="E622" s="189" t="s">
        <v>1672</v>
      </c>
      <c r="F622" s="190"/>
      <c r="G622" s="190"/>
      <c r="H622" s="190"/>
      <c r="I622" s="190"/>
      <c r="J622" s="190"/>
      <c r="K622" s="190"/>
      <c r="L622" s="190"/>
      <c r="M622" s="190"/>
      <c r="N622" s="190"/>
      <c r="O622" s="190"/>
      <c r="P622" s="116" t="s">
        <v>12697</v>
      </c>
      <c r="Q622" s="191" t="s">
        <v>12702</v>
      </c>
      <c r="R622" s="191"/>
      <c r="S622" s="192"/>
      <c r="T622" s="192"/>
      <c r="U622" s="192"/>
      <c r="V622" s="192"/>
      <c r="W622" s="192"/>
      <c r="X622" s="193"/>
      <c r="Y622" s="108"/>
      <c r="AW622" s="90" t="s">
        <v>1253</v>
      </c>
      <c r="AX622" s="90">
        <f t="shared" si="71"/>
        <v>1</v>
      </c>
      <c r="AY622" s="90" t="s">
        <v>774</v>
      </c>
      <c r="AZ622" s="90" t="s">
        <v>1793</v>
      </c>
      <c r="BA622" s="90">
        <f>IF(AND($BB$622=1,$BC$622=1),1,0)</f>
        <v>0</v>
      </c>
      <c r="BB622" s="90">
        <f t="shared" si="72"/>
        <v>1</v>
      </c>
      <c r="BC622" s="90">
        <f>IF(AND(AND(OR($S$606="Yes",$AB$606="Yes"),$AX$606=1)),1,0)</f>
        <v>0</v>
      </c>
      <c r="BD622" s="90">
        <f>IF(AND(AND(OR($AB$606="Yes"),$AX$606=1)),1,0)</f>
        <v>0</v>
      </c>
      <c r="BE622" s="90">
        <f>IF(AND(AND(OR($S$606="Yes"),$AX$606=1)),1,0)</f>
        <v>0</v>
      </c>
      <c r="BL622" s="90">
        <v>623</v>
      </c>
      <c r="BX622" s="90">
        <v>1</v>
      </c>
      <c r="CA622" s="90" t="s">
        <v>1739</v>
      </c>
      <c r="CC622" s="90" t="s">
        <v>775</v>
      </c>
      <c r="CD622" s="90">
        <f>IF($Y$622="Inaccurate – Incorrect",1,0)</f>
        <v>0</v>
      </c>
      <c r="DA622" s="90" t="s">
        <v>1585</v>
      </c>
      <c r="DB622" s="90" t="s">
        <v>1736</v>
      </c>
    </row>
    <row r="623" spans="4:106" ht="25.25" customHeight="1" x14ac:dyDescent="0.2">
      <c r="D623" s="112" t="s">
        <v>1796</v>
      </c>
      <c r="E623" s="189" t="s">
        <v>1797</v>
      </c>
      <c r="F623" s="190"/>
      <c r="G623" s="190"/>
      <c r="H623" s="190"/>
      <c r="I623" s="190"/>
      <c r="J623" s="190"/>
      <c r="K623" s="190"/>
      <c r="L623" s="190"/>
      <c r="M623" s="190"/>
      <c r="N623" s="190"/>
      <c r="O623" s="190"/>
      <c r="P623" s="116" t="s">
        <v>12697</v>
      </c>
      <c r="Q623" s="191" t="s">
        <v>12698</v>
      </c>
      <c r="R623" s="191"/>
      <c r="S623" s="192"/>
      <c r="T623" s="192"/>
      <c r="U623" s="192"/>
      <c r="V623" s="192"/>
      <c r="W623" s="192"/>
      <c r="X623" s="193"/>
      <c r="Y623" s="108"/>
      <c r="AW623" s="90" t="s">
        <v>1253</v>
      </c>
      <c r="AX623" s="90">
        <f t="shared" si="71"/>
        <v>1</v>
      </c>
      <c r="AY623" s="90" t="s">
        <v>1320</v>
      </c>
      <c r="AZ623" s="90" t="s">
        <v>1795</v>
      </c>
      <c r="BA623" s="90">
        <f>IF(AND($BB$623=1,$BC$623=1),1,0)</f>
        <v>0</v>
      </c>
      <c r="BB623" s="90">
        <f t="shared" si="72"/>
        <v>1</v>
      </c>
      <c r="BC623" s="90">
        <f>IF(OR(AND(OR($S$622&lt;&gt;"",$AB$622&lt;&gt;""),$AX$622=1)),1,0)</f>
        <v>0</v>
      </c>
      <c r="BD623" s="90">
        <f>IF(OR(AND(OR($AB$622&lt;&gt;""),$AX$622=1)),1,0)</f>
        <v>0</v>
      </c>
      <c r="BE623" s="90">
        <f>IF(OR(AND(OR($S$622&lt;&gt;""),$AX$622=1)),1,0)</f>
        <v>0</v>
      </c>
      <c r="CB623" s="90">
        <f>IF($S$623&lt;&gt;"",1,0)</f>
        <v>0</v>
      </c>
      <c r="CD623" s="90">
        <f>IF($Y$623="Inaccurate – Incorrect",1,0)</f>
        <v>0</v>
      </c>
      <c r="DA623" s="90" t="s">
        <v>1585</v>
      </c>
      <c r="DB623" s="90" t="s">
        <v>1736</v>
      </c>
    </row>
    <row r="624" spans="4:106" ht="25.25" customHeight="1" x14ac:dyDescent="0.2">
      <c r="D624" s="112" t="s">
        <v>1801</v>
      </c>
      <c r="E624" s="189" t="s">
        <v>1681</v>
      </c>
      <c r="F624" s="190"/>
      <c r="G624" s="190"/>
      <c r="H624" s="190"/>
      <c r="I624" s="190"/>
      <c r="J624" s="190"/>
      <c r="K624" s="190"/>
      <c r="L624" s="190"/>
      <c r="M624" s="190"/>
      <c r="N624" s="190"/>
      <c r="O624" s="190"/>
      <c r="P624" s="116" t="s">
        <v>12697</v>
      </c>
      <c r="Q624" s="191" t="s">
        <v>12702</v>
      </c>
      <c r="R624" s="191"/>
      <c r="S624" s="192"/>
      <c r="T624" s="192"/>
      <c r="U624" s="192"/>
      <c r="V624" s="192"/>
      <c r="W624" s="192"/>
      <c r="X624" s="193"/>
      <c r="Y624" s="108"/>
      <c r="AW624" s="90" t="s">
        <v>1253</v>
      </c>
      <c r="AX624" s="90">
        <f t="shared" si="71"/>
        <v>1</v>
      </c>
      <c r="AY624" s="90" t="s">
        <v>774</v>
      </c>
      <c r="AZ624" s="90" t="s">
        <v>1800</v>
      </c>
      <c r="BA624" s="90">
        <f>IF(AND($BB$624=1,$BC$624=1),1,0)</f>
        <v>0</v>
      </c>
      <c r="BB624" s="90">
        <f t="shared" si="72"/>
        <v>1</v>
      </c>
      <c r="BC624" s="90">
        <f>IF(AND(AND(OR($S$606="Yes",$AB$606="Yes"),$AX$606=1)),1,0)</f>
        <v>0</v>
      </c>
      <c r="BD624" s="90">
        <f>IF(AND(AND(OR($AB$606="Yes"),$AX$606=1)),1,0)</f>
        <v>0</v>
      </c>
      <c r="BE624" s="90">
        <f>IF(AND(AND(OR($S$606="Yes"),$AX$606=1)),1,0)</f>
        <v>0</v>
      </c>
      <c r="BL624" s="90">
        <v>625</v>
      </c>
      <c r="BX624" s="90">
        <v>1</v>
      </c>
      <c r="CA624" s="90" t="s">
        <v>1739</v>
      </c>
      <c r="CC624" s="90" t="s">
        <v>775</v>
      </c>
      <c r="CD624" s="90">
        <f>IF($Y$624="Inaccurate – Incorrect",1,0)</f>
        <v>0</v>
      </c>
      <c r="DA624" s="90" t="s">
        <v>1585</v>
      </c>
      <c r="DB624" s="90" t="s">
        <v>1736</v>
      </c>
    </row>
    <row r="625" spans="4:106" ht="25.25" customHeight="1" x14ac:dyDescent="0.2">
      <c r="D625" s="112" t="s">
        <v>1804</v>
      </c>
      <c r="E625" s="189" t="s">
        <v>1805</v>
      </c>
      <c r="F625" s="190"/>
      <c r="G625" s="190"/>
      <c r="H625" s="190"/>
      <c r="I625" s="190"/>
      <c r="J625" s="190"/>
      <c r="K625" s="190"/>
      <c r="L625" s="190"/>
      <c r="M625" s="190"/>
      <c r="N625" s="190"/>
      <c r="O625" s="190"/>
      <c r="P625" s="116" t="s">
        <v>12697</v>
      </c>
      <c r="Q625" s="191" t="s">
        <v>12698</v>
      </c>
      <c r="R625" s="191"/>
      <c r="S625" s="192"/>
      <c r="T625" s="192"/>
      <c r="U625" s="192"/>
      <c r="V625" s="192"/>
      <c r="W625" s="192"/>
      <c r="X625" s="193"/>
      <c r="Y625" s="108"/>
      <c r="AW625" s="90" t="s">
        <v>1253</v>
      </c>
      <c r="AX625" s="90">
        <f t="shared" si="71"/>
        <v>1</v>
      </c>
      <c r="AY625" s="90" t="s">
        <v>236</v>
      </c>
      <c r="AZ625" s="90" t="s">
        <v>1803</v>
      </c>
      <c r="BA625" s="90">
        <f>IF(AND($BB$625=1,$BC$625=1),1,0)</f>
        <v>0</v>
      </c>
      <c r="BB625" s="90">
        <f t="shared" si="72"/>
        <v>1</v>
      </c>
      <c r="BC625" s="90">
        <f>IF(OR(AND(OR($S$624&lt;&gt;"",$AB$624&lt;&gt;""),$AX$624=1)),1,0)</f>
        <v>0</v>
      </c>
      <c r="BD625" s="90">
        <f>IF(OR(AND(OR($AB$624&lt;&gt;""),$AX$624=1)),1,0)</f>
        <v>0</v>
      </c>
      <c r="BE625" s="90">
        <f>IF(OR(AND(OR($S$624&lt;&gt;""),$AX$624=1)),1,0)</f>
        <v>0</v>
      </c>
      <c r="CB625" s="90">
        <f>IF($S$625&lt;&gt;"",1,0)</f>
        <v>0</v>
      </c>
      <c r="CD625" s="90">
        <f>IF($Y$625="Inaccurate – Incorrect",1,0)</f>
        <v>0</v>
      </c>
      <c r="DA625" s="90" t="s">
        <v>1585</v>
      </c>
      <c r="DB625" s="90" t="s">
        <v>1736</v>
      </c>
    </row>
    <row r="626" spans="4:106" ht="25.25" customHeight="1" x14ac:dyDescent="0.2">
      <c r="D626" s="112" t="s">
        <v>1809</v>
      </c>
      <c r="E626" s="189" t="s">
        <v>1690</v>
      </c>
      <c r="F626" s="190"/>
      <c r="G626" s="190"/>
      <c r="H626" s="190"/>
      <c r="I626" s="190"/>
      <c r="J626" s="190"/>
      <c r="K626" s="190"/>
      <c r="L626" s="190"/>
      <c r="M626" s="190"/>
      <c r="N626" s="190"/>
      <c r="O626" s="190"/>
      <c r="P626" s="116" t="s">
        <v>12697</v>
      </c>
      <c r="Q626" s="191" t="s">
        <v>12702</v>
      </c>
      <c r="R626" s="191"/>
      <c r="S626" s="192"/>
      <c r="T626" s="192"/>
      <c r="U626" s="192"/>
      <c r="V626" s="192"/>
      <c r="W626" s="192"/>
      <c r="X626" s="193"/>
      <c r="Y626" s="108"/>
      <c r="AW626" s="90" t="s">
        <v>1253</v>
      </c>
      <c r="AX626" s="90">
        <f t="shared" si="71"/>
        <v>1</v>
      </c>
      <c r="AY626" s="90" t="s">
        <v>774</v>
      </c>
      <c r="AZ626" s="90" t="s">
        <v>1808</v>
      </c>
      <c r="BA626" s="90">
        <f>IF(AND($BB$626=1,$BC$626=1),1,0)</f>
        <v>0</v>
      </c>
      <c r="BB626" s="90">
        <f t="shared" si="72"/>
        <v>1</v>
      </c>
      <c r="BC626" s="90">
        <f>IF(AND(AND(OR($S$606="Yes",$AB$606="Yes"),$AX$606=1)),1,0)</f>
        <v>0</v>
      </c>
      <c r="BD626" s="90">
        <f>IF(AND(AND(OR($AB$606="Yes"),$AX$606=1)),1,0)</f>
        <v>0</v>
      </c>
      <c r="BE626" s="90">
        <f>IF(AND(AND(OR($S$606="Yes"),$AX$606=1)),1,0)</f>
        <v>0</v>
      </c>
      <c r="BL626" s="90">
        <v>627</v>
      </c>
      <c r="BX626" s="90">
        <v>1</v>
      </c>
      <c r="CA626" s="90" t="s">
        <v>1739</v>
      </c>
      <c r="CC626" s="90" t="s">
        <v>775</v>
      </c>
      <c r="CD626" s="90">
        <f>IF($Y$626="Inaccurate – Incorrect",1,0)</f>
        <v>0</v>
      </c>
      <c r="DA626" s="90" t="s">
        <v>1585</v>
      </c>
      <c r="DB626" s="90" t="s">
        <v>1736</v>
      </c>
    </row>
    <row r="627" spans="4:106" ht="25.25" customHeight="1" x14ac:dyDescent="0.2">
      <c r="D627" s="112" t="s">
        <v>1812</v>
      </c>
      <c r="E627" s="189" t="s">
        <v>1813</v>
      </c>
      <c r="F627" s="190"/>
      <c r="G627" s="190"/>
      <c r="H627" s="190"/>
      <c r="I627" s="190"/>
      <c r="J627" s="190"/>
      <c r="K627" s="190"/>
      <c r="L627" s="190"/>
      <c r="M627" s="190"/>
      <c r="N627" s="190"/>
      <c r="O627" s="190"/>
      <c r="P627" s="116" t="s">
        <v>12697</v>
      </c>
      <c r="Q627" s="191" t="s">
        <v>12698</v>
      </c>
      <c r="R627" s="191"/>
      <c r="S627" s="192"/>
      <c r="T627" s="192"/>
      <c r="U627" s="192"/>
      <c r="V627" s="192"/>
      <c r="W627" s="192"/>
      <c r="X627" s="193"/>
      <c r="Y627" s="108"/>
      <c r="AW627" s="90" t="s">
        <v>1253</v>
      </c>
      <c r="AX627" s="90">
        <f t="shared" si="71"/>
        <v>1</v>
      </c>
      <c r="AY627" s="90" t="s">
        <v>1320</v>
      </c>
      <c r="AZ627" s="90" t="s">
        <v>1811</v>
      </c>
      <c r="BA627" s="90">
        <f>IF(AND($BB$627=1,$BC$627=1),1,0)</f>
        <v>0</v>
      </c>
      <c r="BB627" s="90">
        <f t="shared" si="72"/>
        <v>1</v>
      </c>
      <c r="BC627" s="90">
        <f>IF(OR(AND(OR($S$626&lt;&gt;"",$AB$626&lt;&gt;""),$AX$626=1)),1,0)</f>
        <v>0</v>
      </c>
      <c r="BD627" s="90">
        <f>IF(OR(AND(OR($AB$626&lt;&gt;""),$AX$626=1)),1,0)</f>
        <v>0</v>
      </c>
      <c r="BE627" s="90">
        <f>IF(OR(AND(OR($S$626&lt;&gt;""),$AX$626=1)),1,0)</f>
        <v>0</v>
      </c>
      <c r="CB627" s="90">
        <f>IF($S$627&lt;&gt;"",1,0)</f>
        <v>0</v>
      </c>
      <c r="CD627" s="90">
        <f>IF($Y$627="Inaccurate – Incorrect",1,0)</f>
        <v>0</v>
      </c>
      <c r="DA627" s="90" t="s">
        <v>1585</v>
      </c>
      <c r="DB627" s="90" t="s">
        <v>1736</v>
      </c>
    </row>
    <row r="628" spans="4:106" ht="25.25" customHeight="1" x14ac:dyDescent="0.2">
      <c r="D628" s="112" t="s">
        <v>1817</v>
      </c>
      <c r="E628" s="189" t="s">
        <v>1699</v>
      </c>
      <c r="F628" s="190"/>
      <c r="G628" s="190"/>
      <c r="H628" s="190"/>
      <c r="I628" s="190"/>
      <c r="J628" s="190"/>
      <c r="K628" s="190"/>
      <c r="L628" s="190"/>
      <c r="M628" s="190"/>
      <c r="N628" s="190"/>
      <c r="O628" s="190"/>
      <c r="P628" s="116" t="s">
        <v>12697</v>
      </c>
      <c r="Q628" s="191" t="s">
        <v>12702</v>
      </c>
      <c r="R628" s="191"/>
      <c r="S628" s="192"/>
      <c r="T628" s="192"/>
      <c r="U628" s="192"/>
      <c r="V628" s="192"/>
      <c r="W628" s="192"/>
      <c r="X628" s="193"/>
      <c r="Y628" s="108"/>
      <c r="AW628" s="90" t="s">
        <v>1253</v>
      </c>
      <c r="AX628" s="90">
        <f t="shared" si="71"/>
        <v>1</v>
      </c>
      <c r="AY628" s="90" t="s">
        <v>774</v>
      </c>
      <c r="AZ628" s="90" t="s">
        <v>1816</v>
      </c>
      <c r="BA628" s="90">
        <f>IF(AND($BB$628=1,$BC$628=1),1,0)</f>
        <v>0</v>
      </c>
      <c r="BB628" s="90">
        <f t="shared" si="72"/>
        <v>1</v>
      </c>
      <c r="BC628" s="90">
        <f>IF(AND(AND(OR($S$606="Yes",$AB$606="Yes"),$AX$606=1)),1,0)</f>
        <v>0</v>
      </c>
      <c r="BD628" s="90">
        <f>IF(AND(AND(OR($AB$606="Yes"),$AX$606=1)),1,0)</f>
        <v>0</v>
      </c>
      <c r="BE628" s="90">
        <f>IF(AND(AND(OR($S$606="Yes"),$AX$606=1)),1,0)</f>
        <v>0</v>
      </c>
      <c r="BL628" s="90">
        <v>629</v>
      </c>
      <c r="BX628" s="90">
        <v>1</v>
      </c>
      <c r="CA628" s="90" t="s">
        <v>1739</v>
      </c>
      <c r="CC628" s="90" t="s">
        <v>775</v>
      </c>
      <c r="CD628" s="90">
        <f>IF($Y$628="Inaccurate – Incorrect",1,0)</f>
        <v>0</v>
      </c>
      <c r="DA628" s="90" t="s">
        <v>1585</v>
      </c>
      <c r="DB628" s="90" t="s">
        <v>1736</v>
      </c>
    </row>
    <row r="629" spans="4:106" ht="25.25" customHeight="1" x14ac:dyDescent="0.2">
      <c r="D629" s="112" t="s">
        <v>1819</v>
      </c>
      <c r="E629" s="189" t="s">
        <v>1820</v>
      </c>
      <c r="F629" s="190"/>
      <c r="G629" s="190"/>
      <c r="H629" s="190"/>
      <c r="I629" s="190"/>
      <c r="J629" s="190"/>
      <c r="K629" s="190"/>
      <c r="L629" s="190"/>
      <c r="M629" s="190"/>
      <c r="N629" s="190"/>
      <c r="O629" s="190"/>
      <c r="P629" s="116" t="s">
        <v>12697</v>
      </c>
      <c r="Q629" s="191" t="s">
        <v>12698</v>
      </c>
      <c r="R629" s="191"/>
      <c r="S629" s="192"/>
      <c r="T629" s="192"/>
      <c r="U629" s="192"/>
      <c r="V629" s="192"/>
      <c r="W629" s="192"/>
      <c r="X629" s="193"/>
      <c r="Y629" s="108"/>
      <c r="AW629" s="90" t="s">
        <v>1253</v>
      </c>
      <c r="AX629" s="90">
        <f t="shared" si="71"/>
        <v>1</v>
      </c>
      <c r="AY629" s="90" t="s">
        <v>1320</v>
      </c>
      <c r="AZ629" s="90" t="s">
        <v>1818</v>
      </c>
      <c r="BA629" s="90">
        <f>IF(AND($BB$629=1,$BC$629=1),1,0)</f>
        <v>0</v>
      </c>
      <c r="BB629" s="90">
        <f t="shared" si="72"/>
        <v>1</v>
      </c>
      <c r="BC629" s="90">
        <f>IF(OR(AND(OR($S$628&lt;&gt;"",$AB$628&lt;&gt;""),$AX$628=1)),1,0)</f>
        <v>0</v>
      </c>
      <c r="BD629" s="90">
        <f>IF(OR(AND(OR($AB$628&lt;&gt;""),$AX$628=1)),1,0)</f>
        <v>0</v>
      </c>
      <c r="BE629" s="90">
        <f>IF(OR(AND(OR($S$628&lt;&gt;""),$AX$628=1)),1,0)</f>
        <v>0</v>
      </c>
      <c r="CB629" s="90">
        <f>IF($S$629&lt;&gt;"",1,0)</f>
        <v>0</v>
      </c>
      <c r="CD629" s="90">
        <f>IF($Y$629="Inaccurate – Incorrect",1,0)</f>
        <v>0</v>
      </c>
      <c r="DA629" s="90" t="s">
        <v>1585</v>
      </c>
      <c r="DB629" s="90" t="s">
        <v>1736</v>
      </c>
    </row>
    <row r="630" spans="4:106" ht="25.25" customHeight="1" x14ac:dyDescent="0.2">
      <c r="D630" s="112" t="s">
        <v>1824</v>
      </c>
      <c r="E630" s="189" t="s">
        <v>1708</v>
      </c>
      <c r="F630" s="190"/>
      <c r="G630" s="190"/>
      <c r="H630" s="190"/>
      <c r="I630" s="190"/>
      <c r="J630" s="190"/>
      <c r="K630" s="190"/>
      <c r="L630" s="190"/>
      <c r="M630" s="190"/>
      <c r="N630" s="190"/>
      <c r="O630" s="190"/>
      <c r="P630" s="116" t="s">
        <v>12697</v>
      </c>
      <c r="Q630" s="191" t="s">
        <v>12702</v>
      </c>
      <c r="R630" s="191"/>
      <c r="S630" s="192"/>
      <c r="T630" s="192"/>
      <c r="U630" s="192"/>
      <c r="V630" s="192"/>
      <c r="W630" s="192"/>
      <c r="X630" s="193"/>
      <c r="Y630" s="108"/>
      <c r="AW630" s="90" t="s">
        <v>1253</v>
      </c>
      <c r="AX630" s="90">
        <f t="shared" si="71"/>
        <v>1</v>
      </c>
      <c r="AY630" s="90" t="s">
        <v>774</v>
      </c>
      <c r="AZ630" s="90" t="s">
        <v>1823</v>
      </c>
      <c r="BA630" s="90">
        <f>IF(AND($BB$630=1,$BC$630=1),1,0)</f>
        <v>0</v>
      </c>
      <c r="BB630" s="90">
        <f t="shared" si="72"/>
        <v>1</v>
      </c>
      <c r="BC630" s="90">
        <f>IF(AND(AND(OR($S$606="Yes",$AB$606="Yes"),$AX$606=1)),1,0)</f>
        <v>0</v>
      </c>
      <c r="BD630" s="90">
        <f>IF(AND(AND(OR($AB$606="Yes"),$AX$606=1)),1,0)</f>
        <v>0</v>
      </c>
      <c r="BE630" s="90">
        <f>IF(AND(AND(OR($S$606="Yes"),$AX$606=1)),1,0)</f>
        <v>0</v>
      </c>
      <c r="BL630" s="90">
        <v>631</v>
      </c>
      <c r="BX630" s="90">
        <v>1</v>
      </c>
      <c r="CA630" s="90" t="s">
        <v>1739</v>
      </c>
      <c r="CC630" s="90" t="s">
        <v>775</v>
      </c>
      <c r="CD630" s="90">
        <f>IF($Y$630="Inaccurate – Incorrect",1,0)</f>
        <v>0</v>
      </c>
      <c r="DA630" s="90" t="s">
        <v>1585</v>
      </c>
      <c r="DB630" s="90" t="s">
        <v>1736</v>
      </c>
    </row>
    <row r="631" spans="4:106" ht="25.25" customHeight="1" x14ac:dyDescent="0.2">
      <c r="D631" s="112" t="s">
        <v>1827</v>
      </c>
      <c r="E631" s="189" t="s">
        <v>1828</v>
      </c>
      <c r="F631" s="190"/>
      <c r="G631" s="190"/>
      <c r="H631" s="190"/>
      <c r="I631" s="190"/>
      <c r="J631" s="190"/>
      <c r="K631" s="190"/>
      <c r="L631" s="190"/>
      <c r="M631" s="190"/>
      <c r="N631" s="190"/>
      <c r="O631" s="190"/>
      <c r="P631" s="116" t="s">
        <v>12697</v>
      </c>
      <c r="Q631" s="191" t="s">
        <v>12698</v>
      </c>
      <c r="R631" s="191"/>
      <c r="S631" s="192"/>
      <c r="T631" s="192"/>
      <c r="U631" s="192"/>
      <c r="V631" s="192"/>
      <c r="W631" s="192"/>
      <c r="X631" s="193"/>
      <c r="Y631" s="108"/>
      <c r="AW631" s="90" t="s">
        <v>1253</v>
      </c>
      <c r="AX631" s="90">
        <f t="shared" si="71"/>
        <v>1</v>
      </c>
      <c r="AY631" s="90" t="s">
        <v>1320</v>
      </c>
      <c r="AZ631" s="90" t="s">
        <v>1826</v>
      </c>
      <c r="BA631" s="90">
        <f>IF(AND($BB$631=1,$BC$631=1),1,0)</f>
        <v>0</v>
      </c>
      <c r="BB631" s="90">
        <f t="shared" si="72"/>
        <v>1</v>
      </c>
      <c r="BC631" s="90">
        <f>IF(OR(AND(OR($S$630&lt;&gt;"",$AB$630&lt;&gt;""),$AX$630=1)),1,0)</f>
        <v>0</v>
      </c>
      <c r="BD631" s="90">
        <f>IF(OR(AND(OR($AB$630&lt;&gt;""),$AX$630=1)),1,0)</f>
        <v>0</v>
      </c>
      <c r="BE631" s="90">
        <f>IF(OR(AND(OR($S$630&lt;&gt;""),$AX$630=1)),1,0)</f>
        <v>0</v>
      </c>
      <c r="CB631" s="90">
        <f>IF($S$631&lt;&gt;"",1,0)</f>
        <v>0</v>
      </c>
      <c r="CD631" s="90">
        <f>IF($Y$631="Inaccurate – Incorrect",1,0)</f>
        <v>0</v>
      </c>
      <c r="DA631" s="90" t="s">
        <v>1585</v>
      </c>
      <c r="DB631" s="90" t="s">
        <v>1736</v>
      </c>
    </row>
    <row r="632" spans="4:106" ht="25.25" customHeight="1" x14ac:dyDescent="0.2">
      <c r="D632" s="112" t="s">
        <v>1832</v>
      </c>
      <c r="E632" s="189" t="s">
        <v>1717</v>
      </c>
      <c r="F632" s="190"/>
      <c r="G632" s="190"/>
      <c r="H632" s="190"/>
      <c r="I632" s="190"/>
      <c r="J632" s="190"/>
      <c r="K632" s="190"/>
      <c r="L632" s="190"/>
      <c r="M632" s="190"/>
      <c r="N632" s="190"/>
      <c r="O632" s="190"/>
      <c r="P632" s="116" t="s">
        <v>12697</v>
      </c>
      <c r="Q632" s="191" t="s">
        <v>12702</v>
      </c>
      <c r="R632" s="191"/>
      <c r="S632" s="192"/>
      <c r="T632" s="192"/>
      <c r="U632" s="192"/>
      <c r="V632" s="192"/>
      <c r="W632" s="192"/>
      <c r="X632" s="193"/>
      <c r="Y632" s="108"/>
      <c r="AW632" s="90" t="s">
        <v>1253</v>
      </c>
      <c r="AX632" s="90">
        <f t="shared" si="71"/>
        <v>1</v>
      </c>
      <c r="AY632" s="90" t="s">
        <v>774</v>
      </c>
      <c r="AZ632" s="90" t="s">
        <v>1831</v>
      </c>
      <c r="BA632" s="90">
        <f>IF(AND($BB$632=1,$BC$632=1),1,0)</f>
        <v>0</v>
      </c>
      <c r="BB632" s="90">
        <f t="shared" si="72"/>
        <v>1</v>
      </c>
      <c r="BC632" s="90">
        <f>IF(AND(AND(OR($S$606="Yes",$AB$606="Yes"),$AX$606=1)),1,0)</f>
        <v>0</v>
      </c>
      <c r="BD632" s="90">
        <f>IF(AND(AND(OR($AB$606="Yes"),$AX$606=1)),1,0)</f>
        <v>0</v>
      </c>
      <c r="BE632" s="90">
        <f>IF(AND(AND(OR($S$606="Yes"),$AX$606=1)),1,0)</f>
        <v>0</v>
      </c>
      <c r="BL632" s="90">
        <v>633</v>
      </c>
      <c r="BX632" s="90">
        <v>1</v>
      </c>
      <c r="CA632" s="90" t="s">
        <v>1739</v>
      </c>
      <c r="CC632" s="90" t="s">
        <v>775</v>
      </c>
      <c r="CD632" s="90">
        <f>IF($Y$632="Inaccurate – Incorrect",1,0)</f>
        <v>0</v>
      </c>
      <c r="DA632" s="90" t="s">
        <v>1585</v>
      </c>
      <c r="DB632" s="90" t="s">
        <v>1736</v>
      </c>
    </row>
    <row r="633" spans="4:106" ht="25.25" customHeight="1" x14ac:dyDescent="0.2">
      <c r="D633" s="112" t="s">
        <v>1835</v>
      </c>
      <c r="E633" s="189" t="s">
        <v>1836</v>
      </c>
      <c r="F633" s="190"/>
      <c r="G633" s="190"/>
      <c r="H633" s="190"/>
      <c r="I633" s="190"/>
      <c r="J633" s="190"/>
      <c r="K633" s="190"/>
      <c r="L633" s="190"/>
      <c r="M633" s="190"/>
      <c r="N633" s="190"/>
      <c r="O633" s="190"/>
      <c r="P633" s="116" t="s">
        <v>12697</v>
      </c>
      <c r="Q633" s="191" t="s">
        <v>12698</v>
      </c>
      <c r="R633" s="191"/>
      <c r="S633" s="192"/>
      <c r="T633" s="192"/>
      <c r="U633" s="192"/>
      <c r="V633" s="192"/>
      <c r="W633" s="192"/>
      <c r="X633" s="193"/>
      <c r="Y633" s="108"/>
      <c r="AW633" s="90" t="s">
        <v>1253</v>
      </c>
      <c r="AX633" s="90">
        <f t="shared" si="71"/>
        <v>1</v>
      </c>
      <c r="AY633" s="90" t="s">
        <v>1320</v>
      </c>
      <c r="AZ633" s="90" t="s">
        <v>1834</v>
      </c>
      <c r="BA633" s="90">
        <f>IF(AND($BB$633=1,$BC$633=1),1,0)</f>
        <v>0</v>
      </c>
      <c r="BB633" s="90">
        <f t="shared" si="72"/>
        <v>1</v>
      </c>
      <c r="BC633" s="90">
        <f>IF(OR(AND(OR($S$632&lt;&gt;"",$AB$632&lt;&gt;""),$AX$632=1)),1,0)</f>
        <v>0</v>
      </c>
      <c r="BD633" s="90">
        <f>IF(OR(AND(OR($AB$632&lt;&gt;""),$AX$632=1)),1,0)</f>
        <v>0</v>
      </c>
      <c r="BE633" s="90">
        <f>IF(OR(AND(OR($S$632&lt;&gt;""),$AX$632=1)),1,0)</f>
        <v>0</v>
      </c>
      <c r="CB633" s="90">
        <f>IF($S$633&lt;&gt;"",1,0)</f>
        <v>0</v>
      </c>
      <c r="CD633" s="90">
        <f>IF($Y$633="Inaccurate – Incorrect",1,0)</f>
        <v>0</v>
      </c>
      <c r="DA633" s="90" t="s">
        <v>1585</v>
      </c>
      <c r="DB633" s="90" t="s">
        <v>1736</v>
      </c>
    </row>
    <row r="634" spans="4:106" ht="25.25" customHeight="1" x14ac:dyDescent="0.2">
      <c r="D634" s="112" t="s">
        <v>1840</v>
      </c>
      <c r="E634" s="189" t="s">
        <v>802</v>
      </c>
      <c r="F634" s="190"/>
      <c r="G634" s="190"/>
      <c r="H634" s="190"/>
      <c r="I634" s="190"/>
      <c r="J634" s="190"/>
      <c r="K634" s="190"/>
      <c r="L634" s="190"/>
      <c r="M634" s="190"/>
      <c r="N634" s="190"/>
      <c r="O634" s="190"/>
      <c r="P634" s="116" t="s">
        <v>12697</v>
      </c>
      <c r="Q634" s="191" t="s">
        <v>12702</v>
      </c>
      <c r="R634" s="191"/>
      <c r="S634" s="192"/>
      <c r="T634" s="192"/>
      <c r="U634" s="192"/>
      <c r="V634" s="192"/>
      <c r="W634" s="192"/>
      <c r="X634" s="193"/>
      <c r="Y634" s="108"/>
      <c r="AW634" s="90" t="s">
        <v>1253</v>
      </c>
      <c r="AX634" s="90">
        <f t="shared" si="71"/>
        <v>1</v>
      </c>
      <c r="AY634" s="90" t="s">
        <v>774</v>
      </c>
      <c r="AZ634" s="90" t="s">
        <v>1839</v>
      </c>
      <c r="BA634" s="90">
        <f>IF(AND($BB$634=1,$BC$634=1),1,0)</f>
        <v>0</v>
      </c>
      <c r="BB634" s="90">
        <f t="shared" si="72"/>
        <v>1</v>
      </c>
      <c r="BC634" s="90">
        <f>IF(AND(AND(OR($S$606="Yes",$AB$606="Yes"),$AX$606=1)),1,0)</f>
        <v>0</v>
      </c>
      <c r="BD634" s="90">
        <f>IF(AND(AND(OR($AB$606="Yes"),$AX$606=1)),1,0)</f>
        <v>0</v>
      </c>
      <c r="BE634" s="90">
        <f>IF(AND(AND(OR($S$606="Yes"),$AX$606=1)),1,0)</f>
        <v>0</v>
      </c>
      <c r="BL634" s="90" t="s">
        <v>12740</v>
      </c>
      <c r="BX634" s="90">
        <v>1</v>
      </c>
      <c r="CA634" s="90" t="s">
        <v>1739</v>
      </c>
      <c r="CC634" s="90" t="s">
        <v>775</v>
      </c>
      <c r="CD634" s="90">
        <f>IF($Y$634="Inaccurate – Incorrect",1,0)</f>
        <v>0</v>
      </c>
      <c r="DA634" s="90" t="s">
        <v>1585</v>
      </c>
      <c r="DB634" s="90" t="s">
        <v>1736</v>
      </c>
    </row>
    <row r="635" spans="4:106" ht="25.25" customHeight="1" x14ac:dyDescent="0.2">
      <c r="D635" s="112" t="s">
        <v>1842</v>
      </c>
      <c r="E635" s="189" t="s">
        <v>643</v>
      </c>
      <c r="F635" s="190"/>
      <c r="G635" s="190"/>
      <c r="H635" s="190"/>
      <c r="I635" s="190"/>
      <c r="J635" s="190"/>
      <c r="K635" s="190"/>
      <c r="L635" s="190"/>
      <c r="M635" s="190"/>
      <c r="N635" s="190"/>
      <c r="O635" s="190"/>
      <c r="P635" s="115"/>
      <c r="Q635" s="191" t="s">
        <v>12699</v>
      </c>
      <c r="R635" s="191"/>
      <c r="S635" s="192"/>
      <c r="T635" s="192"/>
      <c r="U635" s="192"/>
      <c r="V635" s="192"/>
      <c r="W635" s="192"/>
      <c r="X635" s="193"/>
      <c r="Y635" s="108"/>
      <c r="AW635" s="90" t="s">
        <v>1253</v>
      </c>
      <c r="AX635" s="90">
        <f t="shared" si="71"/>
        <v>1</v>
      </c>
      <c r="AZ635" s="90" t="s">
        <v>1841</v>
      </c>
      <c r="BA635" s="90">
        <f>IF(AND($BB$635=1,$BC$635=1),1,0)</f>
        <v>0</v>
      </c>
      <c r="BB635" s="90">
        <f t="shared" si="72"/>
        <v>1</v>
      </c>
      <c r="BC635" s="90">
        <f>IF(OR(AND(OR($S$634&lt;&gt;"",$AB$634&lt;&gt;""),$AX$634=1)),1,0)</f>
        <v>0</v>
      </c>
      <c r="BD635" s="90">
        <f>IF(OR(AND(OR($AB$634&lt;&gt;""),$AX$634=1)),1,0)</f>
        <v>0</v>
      </c>
      <c r="BE635" s="90">
        <f>IF(OR(AND(OR($S$634&lt;&gt;""),$AX$634=1)),1,0)</f>
        <v>0</v>
      </c>
      <c r="CB635" s="90">
        <f>IF($S$635&lt;&gt;"",1,0)</f>
        <v>0</v>
      </c>
      <c r="CD635" s="90">
        <f>IF($Y$635="Inaccurate – Incorrect",1,0)</f>
        <v>0</v>
      </c>
      <c r="DA635" s="90" t="s">
        <v>1585</v>
      </c>
      <c r="DB635" s="90" t="s">
        <v>1736</v>
      </c>
    </row>
    <row r="636" spans="4:106" ht="25.25" customHeight="1" x14ac:dyDescent="0.2">
      <c r="D636" s="112" t="s">
        <v>1845</v>
      </c>
      <c r="E636" s="189" t="s">
        <v>1846</v>
      </c>
      <c r="F636" s="190"/>
      <c r="G636" s="190"/>
      <c r="H636" s="190"/>
      <c r="I636" s="190"/>
      <c r="J636" s="190"/>
      <c r="K636" s="190"/>
      <c r="L636" s="190"/>
      <c r="M636" s="190"/>
      <c r="N636" s="190"/>
      <c r="O636" s="190"/>
      <c r="P636" s="116" t="s">
        <v>12697</v>
      </c>
      <c r="Q636" s="191" t="s">
        <v>12698</v>
      </c>
      <c r="R636" s="191"/>
      <c r="S636" s="197"/>
      <c r="T636" s="197"/>
      <c r="U636" s="197"/>
      <c r="V636" s="197"/>
      <c r="W636" s="197"/>
      <c r="X636" s="198"/>
      <c r="Y636" s="108"/>
      <c r="AW636" s="90" t="s">
        <v>1253</v>
      </c>
      <c r="AX636" s="90">
        <f t="shared" si="71"/>
        <v>1</v>
      </c>
      <c r="AY636" s="90" t="s">
        <v>1320</v>
      </c>
      <c r="AZ636" s="90" t="s">
        <v>1844</v>
      </c>
      <c r="BA636" s="90">
        <f>IF(AND($BB$636=1,$BC$636=1),1,0)</f>
        <v>0</v>
      </c>
      <c r="BB636" s="90">
        <f t="shared" si="72"/>
        <v>1</v>
      </c>
      <c r="BC636" s="90">
        <f>IF(OR(AND(OR($S$634&lt;&gt;"",$AB$634&lt;&gt;""),$AX$634=1)),1,0)</f>
        <v>0</v>
      </c>
      <c r="BD636" s="90">
        <f>IF(OR(AND(OR($AB$634&lt;&gt;""),$AX$634=1)),1,0)</f>
        <v>0</v>
      </c>
      <c r="BE636" s="90">
        <f>IF(OR(AND(OR($S$634&lt;&gt;""),$AX$634=1)),1,0)</f>
        <v>0</v>
      </c>
      <c r="CB636" s="90">
        <f>IF($S$636&lt;&gt;"",1,0)</f>
        <v>0</v>
      </c>
      <c r="CD636" s="90">
        <f>IF($Y$636="Inaccurate – Incorrect",1,0)</f>
        <v>0</v>
      </c>
      <c r="DA636" s="90" t="s">
        <v>1585</v>
      </c>
      <c r="DB636" s="90" t="s">
        <v>1736</v>
      </c>
    </row>
    <row r="637" spans="4:106" x14ac:dyDescent="0.2">
      <c r="D637" s="103"/>
      <c r="E637" s="117"/>
      <c r="F637" s="117"/>
      <c r="G637" s="117"/>
      <c r="H637" s="117"/>
      <c r="I637" s="117"/>
      <c r="J637" s="117"/>
      <c r="K637" s="117"/>
      <c r="L637" s="117"/>
      <c r="M637" s="117"/>
      <c r="N637" s="117"/>
      <c r="O637" s="117"/>
      <c r="P637" s="117"/>
      <c r="Q637" s="117"/>
      <c r="R637" s="117"/>
      <c r="S637" s="117"/>
      <c r="T637" s="117"/>
      <c r="U637" s="117"/>
      <c r="V637" s="117"/>
      <c r="W637" s="117"/>
      <c r="X637" s="117"/>
      <c r="Y637" s="105"/>
      <c r="AX637" s="90">
        <f t="shared" si="71"/>
        <v>0</v>
      </c>
      <c r="BA637" s="90">
        <f>IF(OR($S$22="Step 3",$S$22="Step 2",$S$22="Step 1"),1,0)</f>
        <v>1</v>
      </c>
    </row>
    <row r="638" spans="4:106" ht="21" x14ac:dyDescent="0.25">
      <c r="D638" s="103"/>
      <c r="E638" s="109" t="s">
        <v>1850</v>
      </c>
      <c r="F638" s="110"/>
      <c r="G638" s="110"/>
      <c r="H638" s="110"/>
      <c r="I638" s="110"/>
      <c r="J638" s="110"/>
      <c r="K638" s="110"/>
      <c r="L638" s="110"/>
      <c r="M638" s="110"/>
      <c r="N638" s="110"/>
      <c r="O638" s="110"/>
      <c r="P638" s="110"/>
      <c r="Q638" s="110"/>
      <c r="R638" s="110"/>
      <c r="S638" s="110"/>
      <c r="T638" s="110"/>
      <c r="U638" s="110"/>
      <c r="V638" s="110"/>
      <c r="W638" s="110"/>
      <c r="X638" s="110"/>
      <c r="Y638" s="105"/>
      <c r="AX638" s="90">
        <f t="shared" si="71"/>
        <v>0</v>
      </c>
      <c r="BA638" s="90">
        <f>IF(OR($S$22="Step 3",$S$22="Step 2",$S$22="Step 1"),1,0)</f>
        <v>1</v>
      </c>
    </row>
    <row r="639" spans="4:106" ht="53.75" customHeight="1" x14ac:dyDescent="0.2">
      <c r="D639" s="112" t="s">
        <v>1849</v>
      </c>
      <c r="E639" s="120"/>
      <c r="F639" s="118"/>
      <c r="G639" s="118"/>
      <c r="H639" s="118"/>
      <c r="I639" s="118"/>
      <c r="J639" s="118"/>
      <c r="K639" s="118"/>
      <c r="L639" s="118"/>
      <c r="M639" s="118"/>
      <c r="N639" s="118"/>
      <c r="O639" s="118"/>
      <c r="P639" s="118"/>
      <c r="Q639" s="219" t="s">
        <v>1851</v>
      </c>
      <c r="R639" s="220"/>
      <c r="S639" s="220"/>
      <c r="T639" s="220"/>
      <c r="U639" s="220"/>
      <c r="V639" s="220"/>
      <c r="W639" s="220"/>
      <c r="X639" s="217"/>
      <c r="Y639" s="108"/>
      <c r="AX639" s="90">
        <f t="shared" si="71"/>
        <v>1</v>
      </c>
      <c r="AZ639" s="90" t="s">
        <v>1848</v>
      </c>
      <c r="BA639" s="90">
        <f>IF(AND($BC$639=1,$BB$639=1),1,0)</f>
        <v>1</v>
      </c>
      <c r="BB639" s="90">
        <f t="shared" ref="BB639:BB645" si="73">IF(OR($S$22="Step 3",$S$22="Step 2",$S$22="Step 1"),1,0)</f>
        <v>1</v>
      </c>
      <c r="BC639" s="90">
        <v>1</v>
      </c>
      <c r="BD639" s="90">
        <v>1</v>
      </c>
      <c r="BE639" s="90">
        <v>1</v>
      </c>
    </row>
    <row r="640" spans="4:106" ht="25.25" customHeight="1" x14ac:dyDescent="0.2">
      <c r="D640" s="112" t="s">
        <v>1853</v>
      </c>
      <c r="E640" s="189" t="s">
        <v>1854</v>
      </c>
      <c r="F640" s="190"/>
      <c r="G640" s="190"/>
      <c r="H640" s="190"/>
      <c r="I640" s="190"/>
      <c r="J640" s="190"/>
      <c r="K640" s="190"/>
      <c r="L640" s="190"/>
      <c r="M640" s="190"/>
      <c r="N640" s="190"/>
      <c r="O640" s="190"/>
      <c r="P640" s="116" t="s">
        <v>12697</v>
      </c>
      <c r="Q640" s="191" t="s">
        <v>12702</v>
      </c>
      <c r="R640" s="191"/>
      <c r="S640" s="192"/>
      <c r="T640" s="192"/>
      <c r="U640" s="192"/>
      <c r="V640" s="192"/>
      <c r="W640" s="192"/>
      <c r="X640" s="193"/>
      <c r="Y640" s="108"/>
      <c r="AW640" s="90" t="s">
        <v>1253</v>
      </c>
      <c r="AX640" s="90">
        <f t="shared" si="71"/>
        <v>1</v>
      </c>
      <c r="AY640" s="90" t="s">
        <v>774</v>
      </c>
      <c r="AZ640" s="90" t="s">
        <v>1852</v>
      </c>
      <c r="BA640" s="90">
        <f>IF(AND($BC$640=1,$BB$640=1),1,0)</f>
        <v>1</v>
      </c>
      <c r="BB640" s="90">
        <f t="shared" si="73"/>
        <v>1</v>
      </c>
      <c r="BC640" s="90">
        <v>1</v>
      </c>
      <c r="BD640" s="90">
        <v>1</v>
      </c>
      <c r="BE640" s="90">
        <v>1</v>
      </c>
      <c r="BL640" s="90">
        <v>641</v>
      </c>
      <c r="BX640" s="90">
        <v>1</v>
      </c>
      <c r="CA640" s="90" t="s">
        <v>1848</v>
      </c>
      <c r="CB640" s="90">
        <f>IF((+COUNTA($S$640)+COUNTA($S$642)+COUNTA($S$643)+COUNTA($S$644)+COUNTA($S$645))&gt;0,1,0)</f>
        <v>0</v>
      </c>
      <c r="CC640" s="90" t="s">
        <v>775</v>
      </c>
      <c r="CD640" s="90">
        <f>IF($Y$640="Inaccurate – Incorrect",1,0)</f>
        <v>0</v>
      </c>
      <c r="DA640" s="90" t="s">
        <v>1585</v>
      </c>
      <c r="DB640" s="90" t="s">
        <v>1850</v>
      </c>
    </row>
    <row r="641" spans="4:106" ht="50.5" customHeight="1" x14ac:dyDescent="0.2">
      <c r="D641" s="112" t="s">
        <v>1857</v>
      </c>
      <c r="E641" s="189" t="s">
        <v>1858</v>
      </c>
      <c r="F641" s="190"/>
      <c r="G641" s="190"/>
      <c r="H641" s="190"/>
      <c r="I641" s="190"/>
      <c r="J641" s="190"/>
      <c r="K641" s="190"/>
      <c r="L641" s="190"/>
      <c r="M641" s="190"/>
      <c r="N641" s="190"/>
      <c r="O641" s="190"/>
      <c r="P641" s="116" t="s">
        <v>12697</v>
      </c>
      <c r="Q641" s="191" t="s">
        <v>12698</v>
      </c>
      <c r="R641" s="191"/>
      <c r="S641" s="192"/>
      <c r="T641" s="192"/>
      <c r="U641" s="192"/>
      <c r="V641" s="192"/>
      <c r="W641" s="192"/>
      <c r="X641" s="193"/>
      <c r="Y641" s="108"/>
      <c r="AW641" s="90" t="s">
        <v>1253</v>
      </c>
      <c r="AX641" s="90">
        <f t="shared" si="71"/>
        <v>1</v>
      </c>
      <c r="AY641" s="90" t="s">
        <v>236</v>
      </c>
      <c r="AZ641" s="90" t="s">
        <v>1856</v>
      </c>
      <c r="BA641" s="90">
        <f>IF(AND($BB$641=1,$BC$641=1),1,0)</f>
        <v>0</v>
      </c>
      <c r="BB641" s="90">
        <f t="shared" si="73"/>
        <v>1</v>
      </c>
      <c r="BC641" s="90">
        <f>IF(OR(AND(OR($S$640&lt;&gt;"",$AB$640&lt;&gt;""),$AX$640=1)),1,0)</f>
        <v>0</v>
      </c>
      <c r="BD641" s="90">
        <f>IF(OR(AND(OR($AB$640&lt;&gt;""),$AX$640=1)),1,0)</f>
        <v>0</v>
      </c>
      <c r="BE641" s="90">
        <f>IF(OR(AND(OR($S$640&lt;&gt;""),$AX$640=1)),1,0)</f>
        <v>0</v>
      </c>
      <c r="CB641" s="90">
        <f>IF($S$641&lt;&gt;"",1,0)</f>
        <v>0</v>
      </c>
      <c r="CD641" s="90">
        <f>IF($Y$641="Inaccurate – Incorrect",1,0)</f>
        <v>0</v>
      </c>
      <c r="DA641" s="90" t="s">
        <v>1585</v>
      </c>
      <c r="DB641" s="90" t="s">
        <v>1850</v>
      </c>
    </row>
    <row r="642" spans="4:106" ht="25.25" customHeight="1" x14ac:dyDescent="0.2">
      <c r="D642" s="112" t="s">
        <v>1862</v>
      </c>
      <c r="E642" s="189" t="s">
        <v>1863</v>
      </c>
      <c r="F642" s="190"/>
      <c r="G642" s="190"/>
      <c r="H642" s="190"/>
      <c r="I642" s="190"/>
      <c r="J642" s="190"/>
      <c r="K642" s="190"/>
      <c r="L642" s="190"/>
      <c r="M642" s="190"/>
      <c r="N642" s="190"/>
      <c r="O642" s="190"/>
      <c r="P642" s="116" t="s">
        <v>12697</v>
      </c>
      <c r="Q642" s="191" t="s">
        <v>12702</v>
      </c>
      <c r="R642" s="191"/>
      <c r="S642" s="192"/>
      <c r="T642" s="192"/>
      <c r="U642" s="192"/>
      <c r="V642" s="192"/>
      <c r="W642" s="192"/>
      <c r="X642" s="193"/>
      <c r="Y642" s="108"/>
      <c r="AW642" s="90" t="s">
        <v>1253</v>
      </c>
      <c r="AX642" s="90">
        <f t="shared" si="71"/>
        <v>1</v>
      </c>
      <c r="AY642" s="90" t="s">
        <v>774</v>
      </c>
      <c r="AZ642" s="90" t="s">
        <v>1861</v>
      </c>
      <c r="BA642" s="90">
        <f>IF(AND($BC$642=1,$BB$642=1),1,0)</f>
        <v>1</v>
      </c>
      <c r="BB642" s="90">
        <f t="shared" si="73"/>
        <v>1</v>
      </c>
      <c r="BC642" s="90">
        <v>1</v>
      </c>
      <c r="BD642" s="90">
        <v>1</v>
      </c>
      <c r="BE642" s="90">
        <v>1</v>
      </c>
      <c r="BX642" s="90">
        <v>1</v>
      </c>
      <c r="CA642" s="90" t="s">
        <v>1848</v>
      </c>
      <c r="CC642" s="90" t="s">
        <v>775</v>
      </c>
      <c r="CD642" s="90">
        <f>IF($Y$642="Inaccurate – Incorrect",1,0)</f>
        <v>0</v>
      </c>
      <c r="DA642" s="90" t="s">
        <v>1585</v>
      </c>
      <c r="DB642" s="90" t="s">
        <v>1850</v>
      </c>
    </row>
    <row r="643" spans="4:106" ht="25.25" customHeight="1" x14ac:dyDescent="0.2">
      <c r="D643" s="112" t="s">
        <v>1866</v>
      </c>
      <c r="E643" s="189" t="s">
        <v>1867</v>
      </c>
      <c r="F643" s="190"/>
      <c r="G643" s="190"/>
      <c r="H643" s="190"/>
      <c r="I643" s="190"/>
      <c r="J643" s="190"/>
      <c r="K643" s="190"/>
      <c r="L643" s="190"/>
      <c r="M643" s="190"/>
      <c r="N643" s="190"/>
      <c r="O643" s="190"/>
      <c r="P643" s="116" t="s">
        <v>12697</v>
      </c>
      <c r="Q643" s="191" t="s">
        <v>12702</v>
      </c>
      <c r="R643" s="191"/>
      <c r="S643" s="192"/>
      <c r="T643" s="192"/>
      <c r="U643" s="192"/>
      <c r="V643" s="192"/>
      <c r="W643" s="192"/>
      <c r="X643" s="193"/>
      <c r="Y643" s="108"/>
      <c r="AW643" s="90" t="s">
        <v>1253</v>
      </c>
      <c r="AX643" s="90">
        <f t="shared" si="71"/>
        <v>1</v>
      </c>
      <c r="AY643" s="90" t="s">
        <v>774</v>
      </c>
      <c r="AZ643" s="90" t="s">
        <v>1865</v>
      </c>
      <c r="BA643" s="90">
        <f>IF(AND($BC$643=1,$BB$643=1),1,0)</f>
        <v>1</v>
      </c>
      <c r="BB643" s="90">
        <f t="shared" si="73"/>
        <v>1</v>
      </c>
      <c r="BC643" s="90">
        <v>1</v>
      </c>
      <c r="BD643" s="90">
        <v>1</v>
      </c>
      <c r="BE643" s="90">
        <v>1</v>
      </c>
      <c r="BX643" s="90">
        <v>1</v>
      </c>
      <c r="CA643" s="90" t="s">
        <v>1848</v>
      </c>
      <c r="CC643" s="90" t="s">
        <v>775</v>
      </c>
      <c r="CD643" s="90">
        <f>IF($Y$643="Inaccurate – Incorrect",1,0)</f>
        <v>0</v>
      </c>
      <c r="DA643" s="90" t="s">
        <v>1585</v>
      </c>
      <c r="DB643" s="90" t="s">
        <v>1850</v>
      </c>
    </row>
    <row r="644" spans="4:106" ht="25.25" customHeight="1" x14ac:dyDescent="0.2">
      <c r="D644" s="112" t="s">
        <v>1870</v>
      </c>
      <c r="E644" s="189" t="s">
        <v>1871</v>
      </c>
      <c r="F644" s="190"/>
      <c r="G644" s="190"/>
      <c r="H644" s="190"/>
      <c r="I644" s="190"/>
      <c r="J644" s="190"/>
      <c r="K644" s="190"/>
      <c r="L644" s="190"/>
      <c r="M644" s="190"/>
      <c r="N644" s="190"/>
      <c r="O644" s="190"/>
      <c r="P644" s="116" t="s">
        <v>12697</v>
      </c>
      <c r="Q644" s="191" t="s">
        <v>12702</v>
      </c>
      <c r="R644" s="191"/>
      <c r="S644" s="192"/>
      <c r="T644" s="192"/>
      <c r="U644" s="192"/>
      <c r="V644" s="192"/>
      <c r="W644" s="192"/>
      <c r="X644" s="193"/>
      <c r="Y644" s="108"/>
      <c r="AW644" s="90" t="s">
        <v>1253</v>
      </c>
      <c r="AX644" s="90">
        <f t="shared" si="71"/>
        <v>1</v>
      </c>
      <c r="AY644" s="90" t="s">
        <v>774</v>
      </c>
      <c r="AZ644" s="90" t="s">
        <v>1869</v>
      </c>
      <c r="BA644" s="90">
        <f>IF(AND($BC$644=1,$BB$644=1),1,0)</f>
        <v>1</v>
      </c>
      <c r="BB644" s="90">
        <f t="shared" si="73"/>
        <v>1</v>
      </c>
      <c r="BC644" s="90">
        <v>1</v>
      </c>
      <c r="BD644" s="90">
        <v>1</v>
      </c>
      <c r="BE644" s="90">
        <v>1</v>
      </c>
      <c r="BX644" s="90">
        <v>1</v>
      </c>
      <c r="CA644" s="90" t="s">
        <v>1848</v>
      </c>
      <c r="CC644" s="90" t="s">
        <v>775</v>
      </c>
      <c r="CD644" s="90">
        <f>IF($Y$644="Inaccurate – Incorrect",1,0)</f>
        <v>0</v>
      </c>
      <c r="DA644" s="90" t="s">
        <v>1585</v>
      </c>
      <c r="DB644" s="90" t="s">
        <v>1850</v>
      </c>
    </row>
    <row r="645" spans="4:106" ht="25.25" customHeight="1" x14ac:dyDescent="0.2">
      <c r="D645" s="112" t="s">
        <v>1874</v>
      </c>
      <c r="E645" s="189" t="s">
        <v>1408</v>
      </c>
      <c r="F645" s="190"/>
      <c r="G645" s="190"/>
      <c r="H645" s="190"/>
      <c r="I645" s="190"/>
      <c r="J645" s="190"/>
      <c r="K645" s="190"/>
      <c r="L645" s="190"/>
      <c r="M645" s="190"/>
      <c r="N645" s="190"/>
      <c r="O645" s="190"/>
      <c r="P645" s="115"/>
      <c r="Q645" s="191" t="s">
        <v>12702</v>
      </c>
      <c r="R645" s="191"/>
      <c r="S645" s="197"/>
      <c r="T645" s="197"/>
      <c r="U645" s="197"/>
      <c r="V645" s="197"/>
      <c r="W645" s="197"/>
      <c r="X645" s="198"/>
      <c r="Y645" s="108"/>
      <c r="AW645" s="90" t="s">
        <v>1253</v>
      </c>
      <c r="AX645" s="90">
        <f t="shared" si="71"/>
        <v>1</v>
      </c>
      <c r="AY645" s="90" t="s">
        <v>774</v>
      </c>
      <c r="AZ645" s="90" t="s">
        <v>1873</v>
      </c>
      <c r="BA645" s="90">
        <f>IF(AND($BC$645=1,$BB$645=1),1,0)</f>
        <v>1</v>
      </c>
      <c r="BB645" s="90">
        <f t="shared" si="73"/>
        <v>1</v>
      </c>
      <c r="BC645" s="90">
        <v>1</v>
      </c>
      <c r="BD645" s="90">
        <v>1</v>
      </c>
      <c r="BE645" s="90">
        <v>1</v>
      </c>
      <c r="BX645" s="90">
        <v>2</v>
      </c>
      <c r="CA645" s="90" t="s">
        <v>1848</v>
      </c>
      <c r="CC645" s="90" t="s">
        <v>775</v>
      </c>
      <c r="CD645" s="90">
        <f>IF($Y$645="Inaccurate – Incorrect",1,0)</f>
        <v>0</v>
      </c>
      <c r="DA645" s="90" t="s">
        <v>1585</v>
      </c>
      <c r="DB645" s="90" t="s">
        <v>1850</v>
      </c>
    </row>
    <row r="646" spans="4:106" x14ac:dyDescent="0.2">
      <c r="D646" s="103"/>
      <c r="E646" s="117"/>
      <c r="F646" s="117"/>
      <c r="G646" s="117"/>
      <c r="H646" s="117"/>
      <c r="I646" s="117"/>
      <c r="J646" s="117"/>
      <c r="K646" s="117"/>
      <c r="L646" s="117"/>
      <c r="M646" s="117"/>
      <c r="N646" s="117"/>
      <c r="O646" s="117"/>
      <c r="P646" s="117"/>
      <c r="Q646" s="117"/>
      <c r="R646" s="117"/>
      <c r="S646" s="117"/>
      <c r="T646" s="117"/>
      <c r="U646" s="117"/>
      <c r="V646" s="117"/>
      <c r="W646" s="117"/>
      <c r="X646" s="117"/>
      <c r="Y646" s="105"/>
      <c r="AX646" s="90">
        <f t="shared" si="71"/>
        <v>0</v>
      </c>
      <c r="BA646" s="90">
        <f>IF(OR($S$22="Step 3",$S$22="Step 2",$S$22="Step 1"),1,0)</f>
        <v>1</v>
      </c>
    </row>
    <row r="647" spans="4:106" ht="21" x14ac:dyDescent="0.25">
      <c r="D647" s="103"/>
      <c r="E647" s="109" t="s">
        <v>1654</v>
      </c>
      <c r="F647" s="110"/>
      <c r="G647" s="110"/>
      <c r="H647" s="110"/>
      <c r="I647" s="110"/>
      <c r="J647" s="110"/>
      <c r="K647" s="110"/>
      <c r="L647" s="110"/>
      <c r="M647" s="110"/>
      <c r="N647" s="110"/>
      <c r="O647" s="110"/>
      <c r="P647" s="110"/>
      <c r="Q647" s="110"/>
      <c r="R647" s="110"/>
      <c r="S647" s="110"/>
      <c r="T647" s="110"/>
      <c r="U647" s="110"/>
      <c r="V647" s="110"/>
      <c r="W647" s="110"/>
      <c r="X647" s="110"/>
      <c r="Y647" s="105"/>
      <c r="AX647" s="90">
        <f t="shared" si="71"/>
        <v>0</v>
      </c>
      <c r="BA647" s="90">
        <f>IF(OR($S$22="Step 3",$S$22="Step 2",$S$22="Step 1"),1,0)</f>
        <v>1</v>
      </c>
    </row>
    <row r="648" spans="4:106" ht="25.25" customHeight="1" x14ac:dyDescent="0.2">
      <c r="D648" s="112" t="s">
        <v>1876</v>
      </c>
      <c r="E648" s="194" t="s">
        <v>1877</v>
      </c>
      <c r="F648" s="195"/>
      <c r="G648" s="195"/>
      <c r="H648" s="195"/>
      <c r="I648" s="195"/>
      <c r="J648" s="195"/>
      <c r="K648" s="195"/>
      <c r="L648" s="195"/>
      <c r="M648" s="195"/>
      <c r="N648" s="195"/>
      <c r="O648" s="195"/>
      <c r="P648" s="113" t="s">
        <v>12697</v>
      </c>
      <c r="Q648" s="196" t="s">
        <v>12698</v>
      </c>
      <c r="R648" s="196"/>
      <c r="S648" s="197"/>
      <c r="T648" s="197"/>
      <c r="U648" s="197"/>
      <c r="V648" s="197"/>
      <c r="W648" s="197"/>
      <c r="X648" s="198"/>
      <c r="Y648" s="108"/>
      <c r="AW648" s="90" t="s">
        <v>1253</v>
      </c>
      <c r="AX648" s="90">
        <f t="shared" si="71"/>
        <v>1</v>
      </c>
      <c r="AY648" s="90" t="s">
        <v>1320</v>
      </c>
      <c r="AZ648" s="90" t="s">
        <v>1875</v>
      </c>
      <c r="BA648" s="90">
        <f>IF(AND($BC$648=1,$BB$648=1),1,0)</f>
        <v>1</v>
      </c>
      <c r="BB648" s="90">
        <f>IF(OR($S$22="Step 3",$S$22="Step 2",$S$22="Step 1"),1,0)</f>
        <v>1</v>
      </c>
      <c r="BC648" s="90">
        <v>1</v>
      </c>
      <c r="BD648" s="90">
        <v>1</v>
      </c>
      <c r="BE648" s="90">
        <v>1</v>
      </c>
      <c r="CB648" s="90">
        <f>IF($S$648&lt;&gt;"",1,0)</f>
        <v>0</v>
      </c>
      <c r="CD648" s="90">
        <f>IF($Y$648="Inaccurate – Incorrect",1,0)</f>
        <v>0</v>
      </c>
      <c r="DA648" s="90" t="s">
        <v>1585</v>
      </c>
      <c r="DB648" s="90" t="s">
        <v>1654</v>
      </c>
    </row>
    <row r="649" spans="4:106" x14ac:dyDescent="0.2">
      <c r="D649" s="103"/>
      <c r="E649" s="117"/>
      <c r="F649" s="117"/>
      <c r="G649" s="117"/>
      <c r="H649" s="117"/>
      <c r="I649" s="117"/>
      <c r="J649" s="117"/>
      <c r="K649" s="117"/>
      <c r="L649" s="117"/>
      <c r="M649" s="117"/>
      <c r="N649" s="117"/>
      <c r="O649" s="117"/>
      <c r="P649" s="117"/>
      <c r="Q649" s="117"/>
      <c r="R649" s="117"/>
      <c r="S649" s="117"/>
      <c r="T649" s="117"/>
      <c r="U649" s="117"/>
      <c r="V649" s="117"/>
      <c r="W649" s="117"/>
      <c r="X649" s="117"/>
      <c r="Y649" s="105"/>
      <c r="AX649" s="90">
        <f t="shared" si="71"/>
        <v>0</v>
      </c>
      <c r="BA649" s="90">
        <f>IF(OR($S$22="Step 3",$S$22="Step 2",$S$22="Step 1"),1,0)</f>
        <v>1</v>
      </c>
    </row>
    <row r="650" spans="4:106" ht="21" x14ac:dyDescent="0.25">
      <c r="D650" s="103"/>
      <c r="E650" s="109" t="s">
        <v>1881</v>
      </c>
      <c r="F650" s="110"/>
      <c r="G650" s="110"/>
      <c r="H650" s="110"/>
      <c r="I650" s="110"/>
      <c r="J650" s="110"/>
      <c r="K650" s="110"/>
      <c r="L650" s="110"/>
      <c r="M650" s="110"/>
      <c r="N650" s="110"/>
      <c r="O650" s="110"/>
      <c r="P650" s="110"/>
      <c r="Q650" s="110"/>
      <c r="R650" s="110"/>
      <c r="S650" s="110"/>
      <c r="T650" s="110"/>
      <c r="U650" s="110"/>
      <c r="V650" s="110"/>
      <c r="W650" s="110"/>
      <c r="X650" s="110"/>
      <c r="Y650" s="105"/>
      <c r="AX650" s="90">
        <f t="shared" si="71"/>
        <v>0</v>
      </c>
      <c r="BA650" s="90">
        <f>IF(OR($S$22="Step 3",$S$22="Step 2",$S$22="Step 1"),1,0)</f>
        <v>1</v>
      </c>
    </row>
    <row r="651" spans="4:106" ht="25.25" customHeight="1" x14ac:dyDescent="0.2">
      <c r="D651" s="112" t="s">
        <v>1880</v>
      </c>
      <c r="E651" s="194" t="s">
        <v>1882</v>
      </c>
      <c r="F651" s="195"/>
      <c r="G651" s="195"/>
      <c r="H651" s="195"/>
      <c r="I651" s="195"/>
      <c r="J651" s="195"/>
      <c r="K651" s="195"/>
      <c r="L651" s="195"/>
      <c r="M651" s="195"/>
      <c r="N651" s="195"/>
      <c r="O651" s="195"/>
      <c r="P651" s="113" t="s">
        <v>12697</v>
      </c>
      <c r="Q651" s="196" t="s">
        <v>12698</v>
      </c>
      <c r="R651" s="196"/>
      <c r="S651" s="192"/>
      <c r="T651" s="192"/>
      <c r="U651" s="192"/>
      <c r="V651" s="192"/>
      <c r="W651" s="192"/>
      <c r="X651" s="193"/>
      <c r="Y651" s="108"/>
      <c r="AW651" s="90" t="s">
        <v>1253</v>
      </c>
      <c r="AX651" s="90">
        <f t="shared" si="71"/>
        <v>1</v>
      </c>
      <c r="AY651" s="90" t="s">
        <v>236</v>
      </c>
      <c r="AZ651" s="90" t="s">
        <v>1879</v>
      </c>
      <c r="BA651" s="90">
        <f>IF(AND($BC$651=1,$BB$651=1),1,0)</f>
        <v>1</v>
      </c>
      <c r="BB651" s="90">
        <f>IF(OR($S$22="Step 3",$S$22="Step 2",$S$22="Step 1"),1,0)</f>
        <v>1</v>
      </c>
      <c r="BC651" s="90">
        <v>1</v>
      </c>
      <c r="BD651" s="90">
        <v>1</v>
      </c>
      <c r="BE651" s="90">
        <v>1</v>
      </c>
      <c r="BL651" s="90">
        <v>652</v>
      </c>
      <c r="CB651" s="90">
        <f>IF($S$651&lt;&gt;"",1,0)</f>
        <v>0</v>
      </c>
      <c r="CD651" s="90">
        <f>IF($Y$651="Inaccurate – Incorrect",1,0)</f>
        <v>0</v>
      </c>
      <c r="DA651" s="90" t="s">
        <v>1585</v>
      </c>
      <c r="DB651" s="90" t="s">
        <v>1881</v>
      </c>
    </row>
    <row r="652" spans="4:106" ht="25.25" customHeight="1" x14ac:dyDescent="0.2">
      <c r="D652" s="112" t="s">
        <v>1885</v>
      </c>
      <c r="E652" s="189" t="s">
        <v>1886</v>
      </c>
      <c r="F652" s="190"/>
      <c r="G652" s="190"/>
      <c r="H652" s="190"/>
      <c r="I652" s="190"/>
      <c r="J652" s="190"/>
      <c r="K652" s="190"/>
      <c r="L652" s="190"/>
      <c r="M652" s="190"/>
      <c r="N652" s="190"/>
      <c r="O652" s="190"/>
      <c r="P652" s="116" t="s">
        <v>12697</v>
      </c>
      <c r="Q652" s="191" t="s">
        <v>12698</v>
      </c>
      <c r="R652" s="191"/>
      <c r="S652" s="192"/>
      <c r="T652" s="192"/>
      <c r="U652" s="192"/>
      <c r="V652" s="192"/>
      <c r="W652" s="192"/>
      <c r="X652" s="193"/>
      <c r="Y652" s="108"/>
      <c r="AW652" s="90" t="s">
        <v>1253</v>
      </c>
      <c r="AX652" s="90">
        <f t="shared" si="71"/>
        <v>1</v>
      </c>
      <c r="AY652" s="90" t="s">
        <v>1320</v>
      </c>
      <c r="AZ652" s="90" t="s">
        <v>1884</v>
      </c>
      <c r="BA652" s="90">
        <f>IF(AND($BB$652=1,$BC$652=1),1,0)</f>
        <v>0</v>
      </c>
      <c r="BB652" s="90">
        <f>IF(OR($S$22="Step 3",$S$22="Step 2",$S$22="Step 1"),1,0)</f>
        <v>1</v>
      </c>
      <c r="BC652" s="90">
        <f>IF(AND(AND(OR($S$651="Yes",$AB$651="Yes"),$AX$651=1)),1,0)</f>
        <v>0</v>
      </c>
      <c r="BD652" s="90">
        <f>IF(AND(AND(OR($AB$651="Yes"),$AX$651=1)),1,0)</f>
        <v>0</v>
      </c>
      <c r="BE652" s="90">
        <f>IF(AND(AND(OR($S$651="Yes"),$AX$651=1)),1,0)</f>
        <v>0</v>
      </c>
      <c r="CB652" s="90">
        <f>IF($S$652&lt;&gt;"",1,0)</f>
        <v>0</v>
      </c>
      <c r="CD652" s="90">
        <f>IF($Y$652="Inaccurate – Incorrect",1,0)</f>
        <v>0</v>
      </c>
      <c r="DA652" s="90" t="s">
        <v>1585</v>
      </c>
      <c r="DB652" s="90" t="s">
        <v>1881</v>
      </c>
    </row>
    <row r="653" spans="4:106" ht="25.25" customHeight="1" x14ac:dyDescent="0.2">
      <c r="D653" s="112" t="s">
        <v>1891</v>
      </c>
      <c r="E653" s="189" t="s">
        <v>1892</v>
      </c>
      <c r="F653" s="190"/>
      <c r="G653" s="190"/>
      <c r="H653" s="190"/>
      <c r="I653" s="190"/>
      <c r="J653" s="190"/>
      <c r="K653" s="190"/>
      <c r="L653" s="190"/>
      <c r="M653" s="190"/>
      <c r="N653" s="190"/>
      <c r="O653" s="190"/>
      <c r="P653" s="116" t="s">
        <v>12697</v>
      </c>
      <c r="Q653" s="191" t="s">
        <v>12698</v>
      </c>
      <c r="R653" s="191"/>
      <c r="S653" s="192"/>
      <c r="T653" s="192"/>
      <c r="U653" s="192"/>
      <c r="V653" s="192"/>
      <c r="W653" s="192"/>
      <c r="X653" s="193"/>
      <c r="Y653" s="108"/>
      <c r="AW653" s="90" t="s">
        <v>1253</v>
      </c>
      <c r="AX653" s="90">
        <f t="shared" si="71"/>
        <v>1</v>
      </c>
      <c r="AY653" s="90" t="s">
        <v>236</v>
      </c>
      <c r="AZ653" s="90" t="s">
        <v>1890</v>
      </c>
      <c r="BA653" s="90">
        <f>IF(AND($BC$653=1,$BB$653=1),1,0)</f>
        <v>1</v>
      </c>
      <c r="BB653" s="90">
        <f>IF(OR($S$22="Step 3",$S$22="Step 2",$S$22="Step 1"),1,0)</f>
        <v>1</v>
      </c>
      <c r="BC653" s="90">
        <v>1</v>
      </c>
      <c r="BD653" s="90">
        <v>1</v>
      </c>
      <c r="BE653" s="90">
        <v>1</v>
      </c>
      <c r="BL653" s="90">
        <v>654</v>
      </c>
      <c r="CB653" s="90">
        <f>IF($S$653&lt;&gt;"",1,0)</f>
        <v>0</v>
      </c>
      <c r="CD653" s="90">
        <f>IF($Y$653="Inaccurate – Incorrect",1,0)</f>
        <v>0</v>
      </c>
      <c r="DA653" s="90" t="s">
        <v>1585</v>
      </c>
      <c r="DB653" s="90" t="s">
        <v>1881</v>
      </c>
    </row>
    <row r="654" spans="4:106" ht="25.25" customHeight="1" x14ac:dyDescent="0.2">
      <c r="D654" s="112" t="s">
        <v>1895</v>
      </c>
      <c r="E654" s="189" t="s">
        <v>1896</v>
      </c>
      <c r="F654" s="190"/>
      <c r="G654" s="190"/>
      <c r="H654" s="190"/>
      <c r="I654" s="190"/>
      <c r="J654" s="190"/>
      <c r="K654" s="190"/>
      <c r="L654" s="190"/>
      <c r="M654" s="190"/>
      <c r="N654" s="190"/>
      <c r="O654" s="190"/>
      <c r="P654" s="116" t="s">
        <v>12697</v>
      </c>
      <c r="Q654" s="191" t="s">
        <v>12698</v>
      </c>
      <c r="R654" s="191"/>
      <c r="S654" s="197"/>
      <c r="T654" s="197"/>
      <c r="U654" s="197"/>
      <c r="V654" s="197"/>
      <c r="W654" s="197"/>
      <c r="X654" s="198"/>
      <c r="Y654" s="108"/>
      <c r="AW654" s="90" t="s">
        <v>1253</v>
      </c>
      <c r="AX654" s="90">
        <f t="shared" si="71"/>
        <v>1</v>
      </c>
      <c r="AY654" s="90" t="s">
        <v>1320</v>
      </c>
      <c r="AZ654" s="90" t="s">
        <v>1894</v>
      </c>
      <c r="BA654" s="90">
        <f>IF(AND($BB$654=1,$BC$654=1),1,0)</f>
        <v>0</v>
      </c>
      <c r="BB654" s="90">
        <f>IF(OR($S$22="Step 3",$S$22="Step 2",$S$22="Step 1"),1,0)</f>
        <v>1</v>
      </c>
      <c r="BC654" s="90">
        <f>IF(AND(AND(OR($S$653="Yes",$AB$653="Yes"),$AX$653=1)),1,0)</f>
        <v>0</v>
      </c>
      <c r="BD654" s="90">
        <f>IF(AND(AND(OR($AB$653="Yes"),$AX$653=1)),1,0)</f>
        <v>0</v>
      </c>
      <c r="BE654" s="90">
        <f>IF(AND(AND(OR($S$653="Yes"),$AX$653=1)),1,0)</f>
        <v>0</v>
      </c>
      <c r="CB654" s="90">
        <f>IF($S$654&lt;&gt;"",1,0)</f>
        <v>0</v>
      </c>
      <c r="CD654" s="90">
        <f>IF($Y$654="Inaccurate – Incorrect",1,0)</f>
        <v>0</v>
      </c>
      <c r="DA654" s="90" t="s">
        <v>1585</v>
      </c>
      <c r="DB654" s="90" t="s">
        <v>1881</v>
      </c>
    </row>
    <row r="655" spans="4:106" x14ac:dyDescent="0.2">
      <c r="D655" s="103"/>
      <c r="E655" s="117"/>
      <c r="F655" s="117"/>
      <c r="G655" s="117"/>
      <c r="H655" s="117"/>
      <c r="I655" s="117"/>
      <c r="J655" s="117"/>
      <c r="K655" s="117"/>
      <c r="L655" s="117"/>
      <c r="M655" s="117"/>
      <c r="N655" s="117"/>
      <c r="O655" s="117"/>
      <c r="P655" s="117"/>
      <c r="Q655" s="117"/>
      <c r="R655" s="117"/>
      <c r="S655" s="117"/>
      <c r="T655" s="117"/>
      <c r="U655" s="117"/>
      <c r="V655" s="117"/>
      <c r="W655" s="117"/>
      <c r="X655" s="117"/>
      <c r="Y655" s="105"/>
      <c r="AX655" s="90">
        <f t="shared" ref="AX655:AX718" si="74">IF(SUBTOTAL(103,Q655)=1,1,0)</f>
        <v>0</v>
      </c>
      <c r="BA655" s="90">
        <f>IF(OR($S$22="Step 3",$S$22="Step 2",$S$22="Step 1"),1,0)</f>
        <v>1</v>
      </c>
    </row>
    <row r="656" spans="4:106" ht="21" x14ac:dyDescent="0.25">
      <c r="D656" s="103"/>
      <c r="E656" s="109" t="s">
        <v>1415</v>
      </c>
      <c r="F656" s="110"/>
      <c r="G656" s="110"/>
      <c r="H656" s="110"/>
      <c r="I656" s="110"/>
      <c r="J656" s="110"/>
      <c r="K656" s="110"/>
      <c r="L656" s="110"/>
      <c r="M656" s="110"/>
      <c r="N656" s="110"/>
      <c r="O656" s="110"/>
      <c r="P656" s="110"/>
      <c r="Q656" s="110"/>
      <c r="R656" s="110"/>
      <c r="S656" s="110"/>
      <c r="T656" s="110"/>
      <c r="U656" s="110"/>
      <c r="V656" s="110"/>
      <c r="W656" s="110"/>
      <c r="X656" s="110"/>
      <c r="Y656" s="105"/>
      <c r="AX656" s="90">
        <f t="shared" si="74"/>
        <v>0</v>
      </c>
      <c r="BA656" s="90">
        <f>IF(OR($S$22="Step 3",$S$22="Step 2",$S$22="Step 1"),1,0)</f>
        <v>1</v>
      </c>
    </row>
    <row r="657" spans="4:106" ht="50.5" customHeight="1" x14ac:dyDescent="0.2">
      <c r="D657" s="112" t="s">
        <v>1901</v>
      </c>
      <c r="E657" s="194" t="s">
        <v>1902</v>
      </c>
      <c r="F657" s="195"/>
      <c r="G657" s="195"/>
      <c r="H657" s="195"/>
      <c r="I657" s="195"/>
      <c r="J657" s="195"/>
      <c r="K657" s="195"/>
      <c r="L657" s="195"/>
      <c r="M657" s="195"/>
      <c r="N657" s="195"/>
      <c r="O657" s="195"/>
      <c r="P657" s="113" t="s">
        <v>12697</v>
      </c>
      <c r="Q657" s="196" t="s">
        <v>12698</v>
      </c>
      <c r="R657" s="196"/>
      <c r="S657" s="197"/>
      <c r="T657" s="197"/>
      <c r="U657" s="197"/>
      <c r="V657" s="197"/>
      <c r="W657" s="197"/>
      <c r="X657" s="198"/>
      <c r="Y657" s="108"/>
      <c r="AW657" s="90" t="s">
        <v>1253</v>
      </c>
      <c r="AX657" s="90">
        <f t="shared" si="74"/>
        <v>1</v>
      </c>
      <c r="AY657" s="90" t="s">
        <v>1320</v>
      </c>
      <c r="AZ657" s="90" t="s">
        <v>1900</v>
      </c>
      <c r="BA657" s="90">
        <f>IF(AND($BC$657=1,$BB$657=1),1,0)</f>
        <v>1</v>
      </c>
      <c r="BB657" s="90">
        <f>IF(OR($S$22="Step 3",$S$22="Step 2",$S$22="Step 1"),1,0)</f>
        <v>1</v>
      </c>
      <c r="BC657" s="90">
        <v>1</v>
      </c>
      <c r="BD657" s="90">
        <v>1</v>
      </c>
      <c r="BE657" s="90">
        <v>1</v>
      </c>
      <c r="CB657" s="90">
        <f>IF($S$657&lt;&gt;"",1,0)</f>
        <v>0</v>
      </c>
      <c r="CD657" s="90">
        <f>IF($Y$657="Inaccurate – Incorrect",1,0)</f>
        <v>0</v>
      </c>
      <c r="DA657" s="90" t="s">
        <v>1585</v>
      </c>
      <c r="DB657" s="90" t="s">
        <v>1415</v>
      </c>
    </row>
    <row r="658" spans="4:106" x14ac:dyDescent="0.2">
      <c r="D658" s="103"/>
      <c r="E658" s="114"/>
      <c r="F658" s="114"/>
      <c r="G658" s="114"/>
      <c r="H658" s="114"/>
      <c r="I658" s="114"/>
      <c r="J658" s="114"/>
      <c r="K658" s="114"/>
      <c r="L658" s="114"/>
      <c r="M658" s="114"/>
      <c r="N658" s="114"/>
      <c r="O658" s="114"/>
      <c r="P658" s="114"/>
      <c r="Q658" s="114"/>
      <c r="R658" s="114"/>
      <c r="S658" s="114"/>
      <c r="T658" s="114"/>
      <c r="U658" s="114"/>
      <c r="V658" s="114"/>
      <c r="W658" s="114"/>
      <c r="X658" s="114"/>
      <c r="Y658" s="105"/>
      <c r="AX658" s="90">
        <f t="shared" si="74"/>
        <v>0</v>
      </c>
      <c r="BA658" s="90">
        <f>IF(OR($S$22="Step 3",$S$22="Step 2",$S$22="Step 1"),1,0)</f>
        <v>1</v>
      </c>
    </row>
    <row r="659" spans="4:106" ht="21" x14ac:dyDescent="0.25">
      <c r="D659" s="103"/>
      <c r="E659" s="106" t="s">
        <v>1904</v>
      </c>
      <c r="F659" s="104"/>
      <c r="G659" s="104"/>
      <c r="H659" s="104"/>
      <c r="I659" s="104"/>
      <c r="J659" s="104"/>
      <c r="K659" s="104"/>
      <c r="L659" s="104"/>
      <c r="M659" s="104"/>
      <c r="N659" s="104"/>
      <c r="O659" s="104"/>
      <c r="P659" s="104"/>
      <c r="Q659" s="104"/>
      <c r="R659" s="104"/>
      <c r="S659" s="104"/>
      <c r="T659" s="104"/>
      <c r="U659" s="104"/>
      <c r="V659" s="104"/>
      <c r="W659" s="104"/>
      <c r="X659" s="104"/>
      <c r="Y659" s="105"/>
      <c r="AX659" s="90">
        <f t="shared" si="74"/>
        <v>0</v>
      </c>
      <c r="BA659" s="90">
        <f>IF(OR($S$22="Step 3",$S$22="Step 2",$S$22="Step 1"),1,0)</f>
        <v>1</v>
      </c>
    </row>
    <row r="660" spans="4:106" ht="21" x14ac:dyDescent="0.25">
      <c r="D660" s="103"/>
      <c r="E660" s="109" t="s">
        <v>12703</v>
      </c>
      <c r="F660" s="110"/>
      <c r="G660" s="110"/>
      <c r="H660" s="110"/>
      <c r="I660" s="110"/>
      <c r="J660" s="110"/>
      <c r="K660" s="110"/>
      <c r="L660" s="110"/>
      <c r="M660" s="110"/>
      <c r="N660" s="110"/>
      <c r="O660" s="110"/>
      <c r="P660" s="110"/>
      <c r="Q660" s="110"/>
      <c r="R660" s="110"/>
      <c r="S660" s="110"/>
      <c r="T660" s="110"/>
      <c r="U660" s="110"/>
      <c r="V660" s="110"/>
      <c r="W660" s="110"/>
      <c r="X660" s="110"/>
      <c r="Y660" s="105"/>
      <c r="AX660" s="90">
        <f t="shared" si="74"/>
        <v>0</v>
      </c>
      <c r="BA660" s="90">
        <f>IF(OR($S$22="Step 3",$S$22="Step 2",$S$22="Step 1"),1,0)</f>
        <v>1</v>
      </c>
    </row>
    <row r="661" spans="4:106" ht="53.75" customHeight="1" x14ac:dyDescent="0.2">
      <c r="D661" s="108"/>
      <c r="E661" s="205" t="s">
        <v>9938</v>
      </c>
      <c r="F661" s="206"/>
      <c r="G661" s="206"/>
      <c r="H661" s="206"/>
      <c r="I661" s="206"/>
      <c r="J661" s="206"/>
      <c r="K661" s="206"/>
      <c r="L661" s="206"/>
      <c r="M661" s="206"/>
      <c r="N661" s="206"/>
      <c r="O661" s="206"/>
      <c r="P661" s="206"/>
      <c r="Q661" s="206"/>
      <c r="R661" s="206"/>
      <c r="S661" s="206"/>
      <c r="T661" s="206"/>
      <c r="U661" s="206"/>
      <c r="V661" s="206"/>
      <c r="W661" s="206"/>
      <c r="X661" s="207"/>
      <c r="Y661" s="108"/>
      <c r="AX661" s="90">
        <f t="shared" si="74"/>
        <v>0</v>
      </c>
      <c r="AZ661" s="90" t="s">
        <v>1903</v>
      </c>
      <c r="BA661" s="90">
        <f>IF(AND($BC$661=1,$BB$661=1),1,0)</f>
        <v>1</v>
      </c>
      <c r="BB661" s="90">
        <f>IF(OR($S$22="Step 3",$S$22="Step 2",$S$22="Step 1"),1,0)</f>
        <v>1</v>
      </c>
      <c r="BC661" s="90">
        <v>1</v>
      </c>
      <c r="BD661" s="90">
        <v>1</v>
      </c>
      <c r="BE661" s="90">
        <v>1</v>
      </c>
    </row>
    <row r="662" spans="4:106" x14ac:dyDescent="0.2">
      <c r="D662" s="103"/>
      <c r="E662" s="107"/>
      <c r="F662" s="107"/>
      <c r="G662" s="107"/>
      <c r="H662" s="107"/>
      <c r="I662" s="107"/>
      <c r="J662" s="107"/>
      <c r="K662" s="107"/>
      <c r="L662" s="107"/>
      <c r="M662" s="107"/>
      <c r="N662" s="107"/>
      <c r="O662" s="107"/>
      <c r="P662" s="107"/>
      <c r="Q662" s="107"/>
      <c r="R662" s="107"/>
      <c r="S662" s="107"/>
      <c r="T662" s="107"/>
      <c r="U662" s="107"/>
      <c r="V662" s="107"/>
      <c r="W662" s="107"/>
      <c r="X662" s="107"/>
      <c r="Y662" s="105"/>
      <c r="AX662" s="90">
        <f t="shared" si="74"/>
        <v>0</v>
      </c>
      <c r="BA662" s="90">
        <f>IF(OR($S$22="Step 3",$S$22="Step 2",$S$22="Step 1"),1,0)</f>
        <v>1</v>
      </c>
    </row>
    <row r="663" spans="4:106" ht="21" x14ac:dyDescent="0.25">
      <c r="D663" s="103"/>
      <c r="E663" s="109" t="s">
        <v>1908</v>
      </c>
      <c r="F663" s="110"/>
      <c r="G663" s="110"/>
      <c r="H663" s="110"/>
      <c r="I663" s="110"/>
      <c r="J663" s="110"/>
      <c r="K663" s="110"/>
      <c r="L663" s="110"/>
      <c r="M663" s="110"/>
      <c r="N663" s="110"/>
      <c r="O663" s="110"/>
      <c r="P663" s="110"/>
      <c r="Q663" s="110"/>
      <c r="R663" s="110"/>
      <c r="S663" s="110"/>
      <c r="T663" s="110"/>
      <c r="U663" s="110"/>
      <c r="V663" s="110"/>
      <c r="W663" s="110"/>
      <c r="X663" s="110"/>
      <c r="Y663" s="105"/>
      <c r="AX663" s="90">
        <f t="shared" si="74"/>
        <v>0</v>
      </c>
      <c r="BA663" s="90">
        <f>IF(OR($S$22="Step 3",$S$22="Step 2",$S$22="Step 1"),1,0)</f>
        <v>1</v>
      </c>
    </row>
    <row r="664" spans="4:106" ht="25.25" customHeight="1" x14ac:dyDescent="0.2">
      <c r="D664" s="112" t="s">
        <v>1907</v>
      </c>
      <c r="E664" s="194" t="s">
        <v>1909</v>
      </c>
      <c r="F664" s="195"/>
      <c r="G664" s="195"/>
      <c r="H664" s="195"/>
      <c r="I664" s="195"/>
      <c r="J664" s="195"/>
      <c r="K664" s="195"/>
      <c r="L664" s="195"/>
      <c r="M664" s="195"/>
      <c r="N664" s="195"/>
      <c r="O664" s="195"/>
      <c r="P664" s="113" t="s">
        <v>12697</v>
      </c>
      <c r="Q664" s="196" t="s">
        <v>12698</v>
      </c>
      <c r="R664" s="196"/>
      <c r="S664" s="192"/>
      <c r="T664" s="192"/>
      <c r="U664" s="192"/>
      <c r="V664" s="192"/>
      <c r="W664" s="192"/>
      <c r="X664" s="193"/>
      <c r="Y664" s="108"/>
      <c r="AW664" s="90" t="s">
        <v>1253</v>
      </c>
      <c r="AX664" s="90">
        <f t="shared" si="74"/>
        <v>1</v>
      </c>
      <c r="AY664" s="90" t="s">
        <v>1320</v>
      </c>
      <c r="AZ664" s="90" t="s">
        <v>1906</v>
      </c>
      <c r="BA664" s="90">
        <f>IF(AND($BC$664=1,$BB$664=1),1,0)</f>
        <v>1</v>
      </c>
      <c r="BB664" s="90">
        <f>IF(OR($S$22="Step 3",$S$22="Step 2",$S$22="Step 1"),1,0)</f>
        <v>1</v>
      </c>
      <c r="BC664" s="90">
        <v>1</v>
      </c>
      <c r="BD664" s="90">
        <v>1</v>
      </c>
      <c r="BE664" s="90">
        <v>1</v>
      </c>
      <c r="CB664" s="90">
        <f>IF($S$664&lt;&gt;"",1,0)</f>
        <v>0</v>
      </c>
      <c r="CD664" s="90">
        <f>IF($Y$664="Inaccurate – Incorrect",1,0)</f>
        <v>0</v>
      </c>
      <c r="DA664" s="90" t="s">
        <v>1904</v>
      </c>
      <c r="DB664" s="90" t="s">
        <v>1908</v>
      </c>
    </row>
    <row r="665" spans="4:106" ht="50.5" customHeight="1" x14ac:dyDescent="0.2">
      <c r="D665" s="112" t="s">
        <v>1912</v>
      </c>
      <c r="E665" s="189" t="s">
        <v>1913</v>
      </c>
      <c r="F665" s="190"/>
      <c r="G665" s="190"/>
      <c r="H665" s="190"/>
      <c r="I665" s="190"/>
      <c r="J665" s="190"/>
      <c r="K665" s="190"/>
      <c r="L665" s="190"/>
      <c r="M665" s="190"/>
      <c r="N665" s="190"/>
      <c r="O665" s="190"/>
      <c r="P665" s="116" t="s">
        <v>12697</v>
      </c>
      <c r="Q665" s="191" t="s">
        <v>12698</v>
      </c>
      <c r="R665" s="191"/>
      <c r="S665" s="192"/>
      <c r="T665" s="192"/>
      <c r="U665" s="192"/>
      <c r="V665" s="192"/>
      <c r="W665" s="192"/>
      <c r="X665" s="193"/>
      <c r="Y665" s="108"/>
      <c r="AW665" s="90" t="s">
        <v>1253</v>
      </c>
      <c r="AX665" s="90">
        <f t="shared" si="74"/>
        <v>1</v>
      </c>
      <c r="AY665" s="90" t="s">
        <v>236</v>
      </c>
      <c r="AZ665" s="90" t="s">
        <v>1911</v>
      </c>
      <c r="BA665" s="90">
        <f>IF(AND($BC$665=1,$BB$665=1),1,0)</f>
        <v>0</v>
      </c>
      <c r="BB665" s="90">
        <f>IF(OR($S$22="Step 3",$S$22="Step 2"),1,0)</f>
        <v>0</v>
      </c>
      <c r="BC665" s="90">
        <v>1</v>
      </c>
      <c r="BD665" s="90">
        <v>1</v>
      </c>
      <c r="BE665" s="90">
        <v>1</v>
      </c>
      <c r="CB665" s="90">
        <f>IF($S$665&lt;&gt;"",1,0)</f>
        <v>0</v>
      </c>
      <c r="CD665" s="90">
        <f>IF($Y$665="Inaccurate – Incorrect",1,0)</f>
        <v>0</v>
      </c>
      <c r="DA665" s="90" t="s">
        <v>1904</v>
      </c>
      <c r="DB665" s="90" t="s">
        <v>1908</v>
      </c>
    </row>
    <row r="666" spans="4:106" ht="50.5" customHeight="1" x14ac:dyDescent="0.2">
      <c r="D666" s="112" t="s">
        <v>1916</v>
      </c>
      <c r="E666" s="189" t="s">
        <v>1917</v>
      </c>
      <c r="F666" s="190"/>
      <c r="G666" s="190"/>
      <c r="H666" s="190"/>
      <c r="I666" s="190"/>
      <c r="J666" s="190"/>
      <c r="K666" s="190"/>
      <c r="L666" s="190"/>
      <c r="M666" s="190"/>
      <c r="N666" s="190"/>
      <c r="O666" s="190"/>
      <c r="P666" s="116" t="s">
        <v>12697</v>
      </c>
      <c r="Q666" s="191" t="s">
        <v>12698</v>
      </c>
      <c r="R666" s="191"/>
      <c r="S666" s="197"/>
      <c r="T666" s="197"/>
      <c r="U666" s="197"/>
      <c r="V666" s="197"/>
      <c r="W666" s="197"/>
      <c r="X666" s="198"/>
      <c r="Y666" s="108"/>
      <c r="AW666" s="90" t="s">
        <v>1253</v>
      </c>
      <c r="AX666" s="90">
        <f t="shared" si="74"/>
        <v>1</v>
      </c>
      <c r="AY666" s="90" t="s">
        <v>236</v>
      </c>
      <c r="AZ666" s="90" t="s">
        <v>1915</v>
      </c>
      <c r="BA666" s="90">
        <f>IF(AND($BC$666=1,$BB$666=1),1,0)</f>
        <v>0</v>
      </c>
      <c r="BB666" s="90">
        <f>IF(OR($S$22="Step 3",$S$22="Step 2"),1,0)</f>
        <v>0</v>
      </c>
      <c r="BC666" s="90">
        <v>1</v>
      </c>
      <c r="BD666" s="90">
        <v>1</v>
      </c>
      <c r="BE666" s="90">
        <v>1</v>
      </c>
      <c r="CB666" s="90">
        <f>IF($S$666&lt;&gt;"",1,0)</f>
        <v>0</v>
      </c>
      <c r="CD666" s="90">
        <f>IF($Y$666="Inaccurate – Incorrect",1,0)</f>
        <v>0</v>
      </c>
      <c r="DA666" s="90" t="s">
        <v>1904</v>
      </c>
      <c r="DB666" s="90" t="s">
        <v>1908</v>
      </c>
    </row>
    <row r="667" spans="4:106" x14ac:dyDescent="0.2">
      <c r="D667" s="103"/>
      <c r="E667" s="117"/>
      <c r="F667" s="117"/>
      <c r="G667" s="117"/>
      <c r="H667" s="117"/>
      <c r="I667" s="117"/>
      <c r="J667" s="117"/>
      <c r="K667" s="117"/>
      <c r="L667" s="117"/>
      <c r="M667" s="117"/>
      <c r="N667" s="117"/>
      <c r="O667" s="117"/>
      <c r="P667" s="117"/>
      <c r="Q667" s="117"/>
      <c r="R667" s="117"/>
      <c r="S667" s="117"/>
      <c r="T667" s="117"/>
      <c r="U667" s="117"/>
      <c r="V667" s="117"/>
      <c r="W667" s="117"/>
      <c r="X667" s="117"/>
      <c r="Y667" s="105"/>
      <c r="AX667" s="90">
        <f t="shared" si="74"/>
        <v>0</v>
      </c>
      <c r="BA667" s="90">
        <f>IF(OR($S$22="Step 3",$S$22="Step 2",$S$22="Step 1"),1,0)</f>
        <v>1</v>
      </c>
    </row>
    <row r="668" spans="4:106" ht="21" x14ac:dyDescent="0.25">
      <c r="D668" s="103"/>
      <c r="E668" s="109" t="s">
        <v>1921</v>
      </c>
      <c r="F668" s="110"/>
      <c r="G668" s="110"/>
      <c r="H668" s="110"/>
      <c r="I668" s="110"/>
      <c r="J668" s="110"/>
      <c r="K668" s="110"/>
      <c r="L668" s="110"/>
      <c r="M668" s="110"/>
      <c r="N668" s="110"/>
      <c r="O668" s="110"/>
      <c r="P668" s="110"/>
      <c r="Q668" s="110"/>
      <c r="R668" s="110"/>
      <c r="S668" s="110"/>
      <c r="T668" s="110"/>
      <c r="U668" s="110"/>
      <c r="V668" s="110"/>
      <c r="W668" s="110"/>
      <c r="X668" s="110"/>
      <c r="Y668" s="105"/>
      <c r="AX668" s="90">
        <f t="shared" si="74"/>
        <v>0</v>
      </c>
      <c r="BA668" s="90">
        <f>IF(OR($S$22="Step 3",$S$22="Step 2",$S$22="Step 1"),1,0)</f>
        <v>1</v>
      </c>
    </row>
    <row r="669" spans="4:106" ht="25.25" customHeight="1" x14ac:dyDescent="0.2">
      <c r="D669" s="112" t="s">
        <v>1920</v>
      </c>
      <c r="E669" s="194" t="s">
        <v>1922</v>
      </c>
      <c r="F669" s="195"/>
      <c r="G669" s="195"/>
      <c r="H669" s="195"/>
      <c r="I669" s="195"/>
      <c r="J669" s="195"/>
      <c r="K669" s="195"/>
      <c r="L669" s="195"/>
      <c r="M669" s="195"/>
      <c r="N669" s="195"/>
      <c r="O669" s="195"/>
      <c r="P669" s="113" t="s">
        <v>12697</v>
      </c>
      <c r="Q669" s="196" t="s">
        <v>12698</v>
      </c>
      <c r="R669" s="196"/>
      <c r="S669" s="192"/>
      <c r="T669" s="192"/>
      <c r="U669" s="192"/>
      <c r="V669" s="192"/>
      <c r="W669" s="192"/>
      <c r="X669" s="193"/>
      <c r="Y669" s="108"/>
      <c r="AW669" s="90" t="s">
        <v>1253</v>
      </c>
      <c r="AX669" s="90">
        <f t="shared" si="74"/>
        <v>1</v>
      </c>
      <c r="AY669" s="90" t="s">
        <v>236</v>
      </c>
      <c r="AZ669" s="90" t="s">
        <v>1919</v>
      </c>
      <c r="BA669" s="90">
        <f>IF(AND($BC$669=1,$BB$669=1),1,0)</f>
        <v>0</v>
      </c>
      <c r="BB669" s="90">
        <f>IF(OR($S$22="Step 3",$S$22="Step 2"),1,0)</f>
        <v>0</v>
      </c>
      <c r="BC669" s="90">
        <v>1</v>
      </c>
      <c r="BD669" s="90">
        <v>1</v>
      </c>
      <c r="BE669" s="90">
        <v>1</v>
      </c>
      <c r="CB669" s="90">
        <f>IF($S$669&lt;&gt;"",1,0)</f>
        <v>0</v>
      </c>
      <c r="CD669" s="90">
        <f>IF($Y$669="Inaccurate – Incorrect",1,0)</f>
        <v>0</v>
      </c>
      <c r="DA669" s="90" t="s">
        <v>1904</v>
      </c>
      <c r="DB669" s="90" t="s">
        <v>1921</v>
      </c>
    </row>
    <row r="670" spans="4:106" ht="25.25" customHeight="1" x14ac:dyDescent="0.2">
      <c r="D670" s="112" t="s">
        <v>1925</v>
      </c>
      <c r="E670" s="189" t="s">
        <v>1926</v>
      </c>
      <c r="F670" s="190"/>
      <c r="G670" s="190"/>
      <c r="H670" s="190"/>
      <c r="I670" s="190"/>
      <c r="J670" s="190"/>
      <c r="K670" s="190"/>
      <c r="L670" s="190"/>
      <c r="M670" s="190"/>
      <c r="N670" s="190"/>
      <c r="O670" s="190"/>
      <c r="P670" s="116" t="s">
        <v>12697</v>
      </c>
      <c r="Q670" s="191" t="s">
        <v>12698</v>
      </c>
      <c r="R670" s="191"/>
      <c r="S670" s="192"/>
      <c r="T670" s="192"/>
      <c r="U670" s="192"/>
      <c r="V670" s="192"/>
      <c r="W670" s="192"/>
      <c r="X670" s="193"/>
      <c r="Y670" s="108"/>
      <c r="AW670" s="90" t="s">
        <v>1253</v>
      </c>
      <c r="AX670" s="90">
        <f t="shared" si="74"/>
        <v>1</v>
      </c>
      <c r="AY670" s="90" t="s">
        <v>236</v>
      </c>
      <c r="AZ670" s="90" t="s">
        <v>1924</v>
      </c>
      <c r="BA670" s="90">
        <f>IF(AND($BC$670=1,$BB$670=1),1,0)</f>
        <v>0</v>
      </c>
      <c r="BB670" s="90">
        <f>IF(OR($S$22="Step 3",$S$22="Step 2"),1,0)</f>
        <v>0</v>
      </c>
      <c r="BC670" s="90">
        <v>1</v>
      </c>
      <c r="BD670" s="90">
        <v>1</v>
      </c>
      <c r="BE670" s="90">
        <v>1</v>
      </c>
      <c r="CB670" s="90">
        <f>IF($S$670&lt;&gt;"",1,0)</f>
        <v>0</v>
      </c>
      <c r="CD670" s="90">
        <f>IF($Y$670="Inaccurate – Incorrect",1,0)</f>
        <v>0</v>
      </c>
      <c r="DA670" s="90" t="s">
        <v>1904</v>
      </c>
      <c r="DB670" s="90" t="s">
        <v>1921</v>
      </c>
    </row>
    <row r="671" spans="4:106" ht="25.25" customHeight="1" x14ac:dyDescent="0.2">
      <c r="D671" s="112" t="s">
        <v>1929</v>
      </c>
      <c r="E671" s="189" t="s">
        <v>1930</v>
      </c>
      <c r="F671" s="190"/>
      <c r="G671" s="190"/>
      <c r="H671" s="190"/>
      <c r="I671" s="190"/>
      <c r="J671" s="190"/>
      <c r="K671" s="190"/>
      <c r="L671" s="190"/>
      <c r="M671" s="190"/>
      <c r="N671" s="190"/>
      <c r="O671" s="190"/>
      <c r="P671" s="116" t="s">
        <v>12697</v>
      </c>
      <c r="Q671" s="191" t="s">
        <v>12698</v>
      </c>
      <c r="R671" s="191"/>
      <c r="S671" s="192"/>
      <c r="T671" s="192"/>
      <c r="U671" s="192"/>
      <c r="V671" s="192"/>
      <c r="W671" s="192"/>
      <c r="X671" s="193"/>
      <c r="Y671" s="108"/>
      <c r="AW671" s="90" t="s">
        <v>1253</v>
      </c>
      <c r="AX671" s="90">
        <f t="shared" si="74"/>
        <v>1</v>
      </c>
      <c r="AY671" s="90" t="s">
        <v>1320</v>
      </c>
      <c r="AZ671" s="90" t="s">
        <v>1928</v>
      </c>
      <c r="BA671" s="90">
        <f>IF(AND($BC$671=1,$BB$671=1),1,0)</f>
        <v>1</v>
      </c>
      <c r="BB671" s="90">
        <f>IF(OR($S$22="Step 3",$S$22="Step 2",$S$22="Step 1"),1,0)</f>
        <v>1</v>
      </c>
      <c r="BC671" s="90">
        <v>1</v>
      </c>
      <c r="BD671" s="90">
        <v>1</v>
      </c>
      <c r="BE671" s="90">
        <v>1</v>
      </c>
      <c r="CB671" s="90">
        <f>IF($S$671&lt;&gt;"",1,0)</f>
        <v>0</v>
      </c>
      <c r="CD671" s="90">
        <f>IF($Y$671="Inaccurate – Incorrect",1,0)</f>
        <v>0</v>
      </c>
      <c r="DA671" s="90" t="s">
        <v>1904</v>
      </c>
      <c r="DB671" s="90" t="s">
        <v>1921</v>
      </c>
    </row>
    <row r="672" spans="4:106" ht="50.5" customHeight="1" x14ac:dyDescent="0.2">
      <c r="D672" s="112" t="s">
        <v>1933</v>
      </c>
      <c r="E672" s="189" t="s">
        <v>1934</v>
      </c>
      <c r="F672" s="190"/>
      <c r="G672" s="190"/>
      <c r="H672" s="190"/>
      <c r="I672" s="190"/>
      <c r="J672" s="190"/>
      <c r="K672" s="190"/>
      <c r="L672" s="190"/>
      <c r="M672" s="190"/>
      <c r="N672" s="190"/>
      <c r="O672" s="190"/>
      <c r="P672" s="116" t="s">
        <v>12697</v>
      </c>
      <c r="Q672" s="191" t="s">
        <v>12698</v>
      </c>
      <c r="R672" s="191"/>
      <c r="S672" s="197"/>
      <c r="T672" s="197"/>
      <c r="U672" s="197"/>
      <c r="V672" s="197"/>
      <c r="W672" s="197"/>
      <c r="X672" s="198"/>
      <c r="Y672" s="108"/>
      <c r="AW672" s="90" t="s">
        <v>1253</v>
      </c>
      <c r="AX672" s="90">
        <f t="shared" si="74"/>
        <v>1</v>
      </c>
      <c r="AY672" s="90" t="s">
        <v>236</v>
      </c>
      <c r="AZ672" s="90" t="s">
        <v>1932</v>
      </c>
      <c r="BA672" s="90">
        <f>IF(AND($BB$672=1,$BC$672=1),1,0)</f>
        <v>0</v>
      </c>
      <c r="BB672" s="90">
        <f>IF(OR($S$22="Step 3",$S$22="Step 2",$S$22="Step 1"),1,0)</f>
        <v>1</v>
      </c>
      <c r="BC672" s="90">
        <f>IF(AND(AND(OR($S$37="Bangladesh",$AB$37="Bangladesh"),$AX$37=1)),1,0)</f>
        <v>0</v>
      </c>
      <c r="BD672" s="90">
        <f>IF(AND(AND(OR($AB$37="Bangladesh"),$AX$37=1)),1,0)</f>
        <v>0</v>
      </c>
      <c r="BE672" s="90">
        <f>IF(AND(AND(OR($S$37="Bangladesh"),$AX$37=1)),1,0)</f>
        <v>0</v>
      </c>
      <c r="CB672" s="90">
        <f>IF($S$672&lt;&gt;"",1,0)</f>
        <v>0</v>
      </c>
      <c r="CD672" s="90">
        <f>IF($Y$672="Inaccurate – Incorrect",1,0)</f>
        <v>0</v>
      </c>
      <c r="DA672" s="90" t="s">
        <v>1904</v>
      </c>
      <c r="DB672" s="90" t="s">
        <v>1921</v>
      </c>
    </row>
    <row r="673" spans="4:106" x14ac:dyDescent="0.2">
      <c r="D673" s="103"/>
      <c r="E673" s="117"/>
      <c r="F673" s="117"/>
      <c r="G673" s="117"/>
      <c r="H673" s="117"/>
      <c r="I673" s="117"/>
      <c r="J673" s="117"/>
      <c r="K673" s="117"/>
      <c r="L673" s="117"/>
      <c r="M673" s="117"/>
      <c r="N673" s="117"/>
      <c r="O673" s="117"/>
      <c r="P673" s="117"/>
      <c r="Q673" s="117"/>
      <c r="R673" s="117"/>
      <c r="S673" s="117"/>
      <c r="T673" s="117"/>
      <c r="U673" s="117"/>
      <c r="V673" s="117"/>
      <c r="W673" s="117"/>
      <c r="X673" s="117"/>
      <c r="Y673" s="105"/>
      <c r="AX673" s="90">
        <f t="shared" si="74"/>
        <v>0</v>
      </c>
      <c r="BA673" s="90">
        <f>IF(OR($S$22="Step 3",$S$22="Step 2",$S$22="Step 1"),1,0)</f>
        <v>1</v>
      </c>
    </row>
    <row r="674" spans="4:106" ht="21" x14ac:dyDescent="0.25">
      <c r="D674" s="103"/>
      <c r="E674" s="109" t="s">
        <v>1940</v>
      </c>
      <c r="F674" s="110"/>
      <c r="G674" s="110"/>
      <c r="H674" s="110"/>
      <c r="I674" s="110"/>
      <c r="J674" s="110"/>
      <c r="K674" s="110"/>
      <c r="L674" s="110"/>
      <c r="M674" s="110"/>
      <c r="N674" s="110"/>
      <c r="O674" s="110"/>
      <c r="P674" s="110"/>
      <c r="Q674" s="110"/>
      <c r="R674" s="110"/>
      <c r="S674" s="110"/>
      <c r="T674" s="110"/>
      <c r="U674" s="110"/>
      <c r="V674" s="110"/>
      <c r="W674" s="110"/>
      <c r="X674" s="110"/>
      <c r="Y674" s="105"/>
      <c r="AX674" s="90">
        <f t="shared" si="74"/>
        <v>0</v>
      </c>
      <c r="BA674" s="90">
        <f>IF(OR($S$22="Step 3",$S$22="Step 2",$S$22="Step 1"),1,0)</f>
        <v>1</v>
      </c>
    </row>
    <row r="675" spans="4:106" ht="25.25" customHeight="1" x14ac:dyDescent="0.2">
      <c r="D675" s="112" t="s">
        <v>1939</v>
      </c>
      <c r="E675" s="194" t="s">
        <v>1941</v>
      </c>
      <c r="F675" s="195"/>
      <c r="G675" s="195"/>
      <c r="H675" s="195"/>
      <c r="I675" s="195"/>
      <c r="J675" s="195"/>
      <c r="K675" s="195"/>
      <c r="L675" s="195"/>
      <c r="M675" s="195"/>
      <c r="N675" s="195"/>
      <c r="O675" s="195"/>
      <c r="P675" s="113" t="s">
        <v>12697</v>
      </c>
      <c r="Q675" s="196" t="s">
        <v>12698</v>
      </c>
      <c r="R675" s="196"/>
      <c r="S675" s="192"/>
      <c r="T675" s="192"/>
      <c r="U675" s="192"/>
      <c r="V675" s="192"/>
      <c r="W675" s="192"/>
      <c r="X675" s="193"/>
      <c r="Y675" s="108"/>
      <c r="AW675" s="90" t="s">
        <v>1253</v>
      </c>
      <c r="AX675" s="90">
        <f t="shared" si="74"/>
        <v>1</v>
      </c>
      <c r="AY675" s="90" t="s">
        <v>236</v>
      </c>
      <c r="AZ675" s="90" t="s">
        <v>1938</v>
      </c>
      <c r="BA675" s="90">
        <f>IF(AND($BC$675=1,$BB$675=1),1,0)</f>
        <v>1</v>
      </c>
      <c r="BB675" s="90">
        <f>IF(OR($S$22="Step 3",$S$22="Step 2",$S$22="Step 1"),1,0)</f>
        <v>1</v>
      </c>
      <c r="BC675" s="90">
        <v>1</v>
      </c>
      <c r="BD675" s="90">
        <v>1</v>
      </c>
      <c r="BE675" s="90">
        <v>1</v>
      </c>
      <c r="BL675" s="90">
        <v>677</v>
      </c>
      <c r="CB675" s="90">
        <f>IF($S$675&lt;&gt;"",1,0)</f>
        <v>0</v>
      </c>
      <c r="CD675" s="90">
        <f>IF($Y$675="Inaccurate – Incorrect",1,0)</f>
        <v>0</v>
      </c>
      <c r="DA675" s="90" t="s">
        <v>1904</v>
      </c>
      <c r="DB675" s="90" t="s">
        <v>1940</v>
      </c>
    </row>
    <row r="676" spans="4:106" ht="50.5" customHeight="1" x14ac:dyDescent="0.2">
      <c r="D676" s="112" t="s">
        <v>1944</v>
      </c>
      <c r="E676" s="189" t="s">
        <v>1945</v>
      </c>
      <c r="F676" s="190"/>
      <c r="G676" s="190"/>
      <c r="H676" s="190"/>
      <c r="I676" s="190"/>
      <c r="J676" s="190"/>
      <c r="K676" s="190"/>
      <c r="L676" s="190"/>
      <c r="M676" s="190"/>
      <c r="N676" s="190"/>
      <c r="O676" s="190"/>
      <c r="P676" s="116" t="s">
        <v>12697</v>
      </c>
      <c r="Q676" s="191" t="s">
        <v>12698</v>
      </c>
      <c r="R676" s="191"/>
      <c r="S676" s="192"/>
      <c r="T676" s="192"/>
      <c r="U676" s="192"/>
      <c r="V676" s="192"/>
      <c r="W676" s="192"/>
      <c r="X676" s="193"/>
      <c r="Y676" s="108"/>
      <c r="AW676" s="90" t="s">
        <v>1253</v>
      </c>
      <c r="AX676" s="90">
        <f t="shared" si="74"/>
        <v>1</v>
      </c>
      <c r="AY676" s="90" t="s">
        <v>236</v>
      </c>
      <c r="AZ676" s="90" t="s">
        <v>1943</v>
      </c>
      <c r="BA676" s="90">
        <f>IF(AND($BC$676=1,$BB$676=1),1,0)</f>
        <v>1</v>
      </c>
      <c r="BB676" s="90">
        <f>IF(OR($S$22="Step 3",$S$22="Step 2",$S$22="Step 1"),1,0)</f>
        <v>1</v>
      </c>
      <c r="BC676" s="90">
        <v>1</v>
      </c>
      <c r="BD676" s="90">
        <v>1</v>
      </c>
      <c r="BE676" s="90">
        <v>1</v>
      </c>
      <c r="CB676" s="90">
        <f>IF($S$676&lt;&gt;"",1,0)</f>
        <v>0</v>
      </c>
      <c r="CD676" s="90">
        <f>IF($Y$676="Inaccurate – Incorrect",1,0)</f>
        <v>0</v>
      </c>
      <c r="DA676" s="90" t="s">
        <v>1904</v>
      </c>
      <c r="DB676" s="90" t="s">
        <v>1940</v>
      </c>
    </row>
    <row r="677" spans="4:106" ht="25.25" customHeight="1" x14ac:dyDescent="0.2">
      <c r="D677" s="112" t="s">
        <v>1948</v>
      </c>
      <c r="E677" s="189" t="s">
        <v>1949</v>
      </c>
      <c r="F677" s="190"/>
      <c r="G677" s="190"/>
      <c r="H677" s="190"/>
      <c r="I677" s="190"/>
      <c r="J677" s="190"/>
      <c r="K677" s="190"/>
      <c r="L677" s="190"/>
      <c r="M677" s="190"/>
      <c r="N677" s="190"/>
      <c r="O677" s="190"/>
      <c r="P677" s="116" t="s">
        <v>12697</v>
      </c>
      <c r="Q677" s="191" t="s">
        <v>12698</v>
      </c>
      <c r="R677" s="191"/>
      <c r="S677" s="192"/>
      <c r="T677" s="192"/>
      <c r="U677" s="192"/>
      <c r="V677" s="192"/>
      <c r="W677" s="192"/>
      <c r="X677" s="193"/>
      <c r="Y677" s="108"/>
      <c r="AW677" s="90" t="s">
        <v>1253</v>
      </c>
      <c r="AX677" s="90">
        <f t="shared" si="74"/>
        <v>1</v>
      </c>
      <c r="AY677" s="90" t="s">
        <v>236</v>
      </c>
      <c r="AZ677" s="90" t="s">
        <v>1947</v>
      </c>
      <c r="BA677" s="90">
        <f>IF(AND($BB$677=1,$BC$677=1),1,0)</f>
        <v>0</v>
      </c>
      <c r="BB677" s="90">
        <f>IF(OR($S$22="Step 3",$S$22="Step 2"),1,0)</f>
        <v>0</v>
      </c>
      <c r="BC677" s="90">
        <f>IF(AND(AND(OR($S$675="No",$AB$675="No"),$AX$675=1)),1,0)</f>
        <v>0</v>
      </c>
      <c r="BD677" s="90">
        <f>IF(AND(AND(OR($AB$675="No"),$AX$675=1)),1,0)</f>
        <v>0</v>
      </c>
      <c r="BE677" s="90">
        <f>IF(AND(AND(OR($S$675="No"),$AX$675=1)),1,0)</f>
        <v>0</v>
      </c>
      <c r="BL677" s="90" t="s">
        <v>12741</v>
      </c>
      <c r="CB677" s="90">
        <f>IF($S$677&lt;&gt;"",1,0)</f>
        <v>0</v>
      </c>
      <c r="CD677" s="90">
        <f>IF($Y$677="Inaccurate – Incorrect",1,0)</f>
        <v>0</v>
      </c>
      <c r="DA677" s="90" t="s">
        <v>1904</v>
      </c>
      <c r="DB677" s="90" t="s">
        <v>1940</v>
      </c>
    </row>
    <row r="678" spans="4:106" ht="53.75" customHeight="1" x14ac:dyDescent="0.2">
      <c r="D678" s="112" t="s">
        <v>1954</v>
      </c>
      <c r="E678" s="119"/>
      <c r="F678" s="118"/>
      <c r="G678" s="118"/>
      <c r="H678" s="118"/>
      <c r="I678" s="118"/>
      <c r="J678" s="118"/>
      <c r="K678" s="118"/>
      <c r="L678" s="118"/>
      <c r="M678" s="118"/>
      <c r="N678" s="118"/>
      <c r="O678" s="118"/>
      <c r="P678" s="118"/>
      <c r="Q678" s="215" t="s">
        <v>1955</v>
      </c>
      <c r="R678" s="216"/>
      <c r="S678" s="216"/>
      <c r="T678" s="216"/>
      <c r="U678" s="216"/>
      <c r="V678" s="216"/>
      <c r="W678" s="216"/>
      <c r="X678" s="217"/>
      <c r="Y678" s="108"/>
      <c r="AX678" s="90">
        <f t="shared" si="74"/>
        <v>1</v>
      </c>
      <c r="AZ678" s="90" t="s">
        <v>1953</v>
      </c>
      <c r="BA678" s="90">
        <f>IF(AND($BC$678=1,$BB$678=1),1,0)</f>
        <v>1</v>
      </c>
      <c r="BB678" s="90">
        <f t="shared" ref="BB678:BB683" si="75">IF(OR($S$22="Step 3",$S$22="Step 2",$S$22="Step 1"),1,0)</f>
        <v>1</v>
      </c>
      <c r="BC678" s="90">
        <v>1</v>
      </c>
      <c r="BD678" s="90">
        <v>1</v>
      </c>
      <c r="BE678" s="90">
        <v>1</v>
      </c>
    </row>
    <row r="679" spans="4:106" ht="25.25" customHeight="1" x14ac:dyDescent="0.2">
      <c r="D679" s="112" t="s">
        <v>1957</v>
      </c>
      <c r="E679" s="189" t="s">
        <v>1958</v>
      </c>
      <c r="F679" s="190"/>
      <c r="G679" s="190"/>
      <c r="H679" s="190"/>
      <c r="I679" s="190"/>
      <c r="J679" s="190"/>
      <c r="K679" s="190"/>
      <c r="L679" s="190"/>
      <c r="M679" s="190"/>
      <c r="N679" s="190"/>
      <c r="O679" s="190"/>
      <c r="P679" s="116" t="s">
        <v>12697</v>
      </c>
      <c r="Q679" s="191" t="s">
        <v>12702</v>
      </c>
      <c r="R679" s="191"/>
      <c r="S679" s="192"/>
      <c r="T679" s="192"/>
      <c r="U679" s="192"/>
      <c r="V679" s="192"/>
      <c r="W679" s="192"/>
      <c r="X679" s="193"/>
      <c r="Y679" s="108"/>
      <c r="AW679" s="90" t="s">
        <v>1253</v>
      </c>
      <c r="AX679" s="90">
        <f t="shared" si="74"/>
        <v>1</v>
      </c>
      <c r="AY679" s="90" t="s">
        <v>774</v>
      </c>
      <c r="AZ679" s="90" t="s">
        <v>1956</v>
      </c>
      <c r="BA679" s="90">
        <f>IF(AND($BC$679=1,$BB$679=1),1,0)</f>
        <v>1</v>
      </c>
      <c r="BB679" s="90">
        <f t="shared" si="75"/>
        <v>1</v>
      </c>
      <c r="BC679" s="90">
        <v>1</v>
      </c>
      <c r="BD679" s="90">
        <v>1</v>
      </c>
      <c r="BE679" s="90">
        <v>1</v>
      </c>
      <c r="BX679" s="90">
        <v>1</v>
      </c>
      <c r="CA679" s="90" t="s">
        <v>1953</v>
      </c>
      <c r="CB679" s="90">
        <f>IF((+COUNTA($S$679)+COUNTA($S$680)+COUNTA($S$681)+COUNTA($S$682))&gt;0,1,0)</f>
        <v>0</v>
      </c>
      <c r="CC679" s="90" t="s">
        <v>775</v>
      </c>
      <c r="CD679" s="90">
        <f>IF($Y$679="Inaccurate – Incorrect",1,0)</f>
        <v>0</v>
      </c>
      <c r="DA679" s="90" t="s">
        <v>1904</v>
      </c>
      <c r="DB679" s="90" t="s">
        <v>1940</v>
      </c>
    </row>
    <row r="680" spans="4:106" ht="25.25" customHeight="1" x14ac:dyDescent="0.2">
      <c r="D680" s="112" t="s">
        <v>1961</v>
      </c>
      <c r="E680" s="189" t="s">
        <v>1962</v>
      </c>
      <c r="F680" s="190"/>
      <c r="G680" s="190"/>
      <c r="H680" s="190"/>
      <c r="I680" s="190"/>
      <c r="J680" s="190"/>
      <c r="K680" s="190"/>
      <c r="L680" s="190"/>
      <c r="M680" s="190"/>
      <c r="N680" s="190"/>
      <c r="O680" s="190"/>
      <c r="P680" s="116" t="s">
        <v>12697</v>
      </c>
      <c r="Q680" s="191" t="s">
        <v>12702</v>
      </c>
      <c r="R680" s="191"/>
      <c r="S680" s="192"/>
      <c r="T680" s="192"/>
      <c r="U680" s="192"/>
      <c r="V680" s="192"/>
      <c r="W680" s="192"/>
      <c r="X680" s="193"/>
      <c r="Y680" s="108"/>
      <c r="AW680" s="90" t="s">
        <v>1253</v>
      </c>
      <c r="AX680" s="90">
        <f t="shared" si="74"/>
        <v>1</v>
      </c>
      <c r="AY680" s="90" t="s">
        <v>774</v>
      </c>
      <c r="AZ680" s="90" t="s">
        <v>1960</v>
      </c>
      <c r="BA680" s="90">
        <f>IF(AND($BC$680=1,$BB$680=1),1,0)</f>
        <v>1</v>
      </c>
      <c r="BB680" s="90">
        <f t="shared" si="75"/>
        <v>1</v>
      </c>
      <c r="BC680" s="90">
        <v>1</v>
      </c>
      <c r="BD680" s="90">
        <v>1</v>
      </c>
      <c r="BE680" s="90">
        <v>1</v>
      </c>
      <c r="BX680" s="90">
        <v>1</v>
      </c>
      <c r="CA680" s="90" t="s">
        <v>1953</v>
      </c>
      <c r="CC680" s="90" t="s">
        <v>775</v>
      </c>
      <c r="CD680" s="90">
        <f>IF($Y$680="Inaccurate – Incorrect",1,0)</f>
        <v>0</v>
      </c>
      <c r="DA680" s="90" t="s">
        <v>1904</v>
      </c>
      <c r="DB680" s="90" t="s">
        <v>1940</v>
      </c>
    </row>
    <row r="681" spans="4:106" ht="25.25" customHeight="1" x14ac:dyDescent="0.2">
      <c r="D681" s="112" t="s">
        <v>1965</v>
      </c>
      <c r="E681" s="189" t="s">
        <v>1966</v>
      </c>
      <c r="F681" s="190"/>
      <c r="G681" s="190"/>
      <c r="H681" s="190"/>
      <c r="I681" s="190"/>
      <c r="J681" s="190"/>
      <c r="K681" s="190"/>
      <c r="L681" s="190"/>
      <c r="M681" s="190"/>
      <c r="N681" s="190"/>
      <c r="O681" s="190"/>
      <c r="P681" s="116" t="s">
        <v>12697</v>
      </c>
      <c r="Q681" s="191" t="s">
        <v>12698</v>
      </c>
      <c r="R681" s="191"/>
      <c r="S681" s="192"/>
      <c r="T681" s="192"/>
      <c r="U681" s="192"/>
      <c r="V681" s="192"/>
      <c r="W681" s="192"/>
      <c r="X681" s="193"/>
      <c r="Y681" s="108"/>
      <c r="AW681" s="90" t="s">
        <v>1253</v>
      </c>
      <c r="AX681" s="90">
        <f t="shared" si="74"/>
        <v>1</v>
      </c>
      <c r="AY681" s="90" t="s">
        <v>1968</v>
      </c>
      <c r="AZ681" s="90" t="s">
        <v>1964</v>
      </c>
      <c r="BA681" s="90">
        <f>IF(AND($BC$681=1,$BB$681=1),1,0)</f>
        <v>1</v>
      </c>
      <c r="BB681" s="90">
        <f t="shared" si="75"/>
        <v>1</v>
      </c>
      <c r="BC681" s="90">
        <v>1</v>
      </c>
      <c r="BD681" s="90">
        <v>1</v>
      </c>
      <c r="BE681" s="90">
        <v>1</v>
      </c>
      <c r="BX681" s="90">
        <v>1</v>
      </c>
      <c r="CA681" s="90" t="s">
        <v>1953</v>
      </c>
      <c r="CC681" s="90" t="s">
        <v>775</v>
      </c>
      <c r="CD681" s="90">
        <f>IF($Y$681="Inaccurate – Incorrect",1,0)</f>
        <v>0</v>
      </c>
      <c r="DA681" s="90" t="s">
        <v>1904</v>
      </c>
      <c r="DB681" s="90" t="s">
        <v>1940</v>
      </c>
    </row>
    <row r="682" spans="4:106" ht="25.25" customHeight="1" x14ac:dyDescent="0.2">
      <c r="D682" s="112" t="s">
        <v>1970</v>
      </c>
      <c r="E682" s="189" t="s">
        <v>1408</v>
      </c>
      <c r="F682" s="190"/>
      <c r="G682" s="190"/>
      <c r="H682" s="190"/>
      <c r="I682" s="190"/>
      <c r="J682" s="190"/>
      <c r="K682" s="190"/>
      <c r="L682" s="190"/>
      <c r="M682" s="190"/>
      <c r="N682" s="190"/>
      <c r="O682" s="190"/>
      <c r="P682" s="115"/>
      <c r="Q682" s="191" t="s">
        <v>12702</v>
      </c>
      <c r="R682" s="191"/>
      <c r="S682" s="192"/>
      <c r="T682" s="192"/>
      <c r="U682" s="192"/>
      <c r="V682" s="192"/>
      <c r="W682" s="192"/>
      <c r="X682" s="193"/>
      <c r="Y682" s="108"/>
      <c r="AW682" s="90" t="s">
        <v>1253</v>
      </c>
      <c r="AX682" s="90">
        <f t="shared" si="74"/>
        <v>1</v>
      </c>
      <c r="AY682" s="90" t="s">
        <v>774</v>
      </c>
      <c r="AZ682" s="90" t="s">
        <v>1969</v>
      </c>
      <c r="BA682" s="90">
        <f>IF(AND($BC$682=1,$BB$682=1),1,0)</f>
        <v>1</v>
      </c>
      <c r="BB682" s="90">
        <f t="shared" si="75"/>
        <v>1</v>
      </c>
      <c r="BC682" s="90">
        <v>1</v>
      </c>
      <c r="BD682" s="90">
        <v>1</v>
      </c>
      <c r="BE682" s="90">
        <v>1</v>
      </c>
      <c r="BX682" s="90">
        <v>2</v>
      </c>
      <c r="CA682" s="90" t="s">
        <v>1953</v>
      </c>
      <c r="CC682" s="90" t="s">
        <v>775</v>
      </c>
      <c r="CD682" s="90">
        <f>IF($Y$682="Inaccurate – Incorrect",1,0)</f>
        <v>0</v>
      </c>
      <c r="DA682" s="90" t="s">
        <v>1904</v>
      </c>
      <c r="DB682" s="90" t="s">
        <v>1940</v>
      </c>
    </row>
    <row r="683" spans="4:106" ht="25.25" customHeight="1" x14ac:dyDescent="0.2">
      <c r="D683" s="112" t="s">
        <v>1972</v>
      </c>
      <c r="E683" s="189" t="s">
        <v>1973</v>
      </c>
      <c r="F683" s="190"/>
      <c r="G683" s="190"/>
      <c r="H683" s="190"/>
      <c r="I683" s="190"/>
      <c r="J683" s="190"/>
      <c r="K683" s="190"/>
      <c r="L683" s="190"/>
      <c r="M683" s="190"/>
      <c r="N683" s="190"/>
      <c r="O683" s="190"/>
      <c r="P683" s="116" t="s">
        <v>12697</v>
      </c>
      <c r="Q683" s="191" t="s">
        <v>12698</v>
      </c>
      <c r="R683" s="191"/>
      <c r="S683" s="192"/>
      <c r="T683" s="192"/>
      <c r="U683" s="192"/>
      <c r="V683" s="192"/>
      <c r="W683" s="192"/>
      <c r="X683" s="193"/>
      <c r="Y683" s="108"/>
      <c r="AW683" s="90" t="s">
        <v>1253</v>
      </c>
      <c r="AX683" s="90">
        <f t="shared" si="74"/>
        <v>1</v>
      </c>
      <c r="AY683" s="90" t="s">
        <v>236</v>
      </c>
      <c r="AZ683" s="90" t="s">
        <v>1971</v>
      </c>
      <c r="BA683" s="90">
        <f>IF(AND($BC$683=1,$BB$683=1),1,0)</f>
        <v>1</v>
      </c>
      <c r="BB683" s="90">
        <f t="shared" si="75"/>
        <v>1</v>
      </c>
      <c r="BC683" s="90">
        <v>1</v>
      </c>
      <c r="BD683" s="90">
        <v>1</v>
      </c>
      <c r="BE683" s="90">
        <v>1</v>
      </c>
      <c r="CB683" s="90">
        <f>IF($S$683&lt;&gt;"",1,0)</f>
        <v>0</v>
      </c>
      <c r="CD683" s="90">
        <f>IF($Y$683="Inaccurate – Incorrect",1,0)</f>
        <v>0</v>
      </c>
      <c r="DA683" s="90" t="s">
        <v>1904</v>
      </c>
      <c r="DB683" s="90" t="s">
        <v>1940</v>
      </c>
    </row>
    <row r="684" spans="4:106" ht="53.75" customHeight="1" x14ac:dyDescent="0.2">
      <c r="D684" s="112" t="s">
        <v>1976</v>
      </c>
      <c r="E684" s="119"/>
      <c r="F684" s="118"/>
      <c r="G684" s="118"/>
      <c r="H684" s="118"/>
      <c r="I684" s="118"/>
      <c r="J684" s="118"/>
      <c r="K684" s="118"/>
      <c r="L684" s="118"/>
      <c r="M684" s="118"/>
      <c r="N684" s="118"/>
      <c r="O684" s="118"/>
      <c r="P684" s="118"/>
      <c r="Q684" s="215" t="s">
        <v>1977</v>
      </c>
      <c r="R684" s="216"/>
      <c r="S684" s="216"/>
      <c r="T684" s="216"/>
      <c r="U684" s="216"/>
      <c r="V684" s="216"/>
      <c r="W684" s="216"/>
      <c r="X684" s="217"/>
      <c r="Y684" s="108"/>
      <c r="AX684" s="90">
        <f t="shared" si="74"/>
        <v>1</v>
      </c>
      <c r="AZ684" s="90" t="s">
        <v>1975</v>
      </c>
      <c r="BA684" s="90">
        <f>IF(AND($BB$684=1,$BC$684=1),1,0)</f>
        <v>0</v>
      </c>
      <c r="BB684" s="90">
        <f t="shared" ref="BB684:BB690" si="76">IF(OR($S$22="Step 3",$S$22="Step 2"),1,0)</f>
        <v>0</v>
      </c>
      <c r="BC684" s="90">
        <f t="shared" ref="BC684:BC690" si="77">IF(AND(AND(OR($S$677="Yes",$AB$677="Yes"),$AX$677=1)),1,0)</f>
        <v>0</v>
      </c>
      <c r="BD684" s="90">
        <f t="shared" ref="BD684:BD690" si="78">IF(AND(AND(OR($AB$677="Yes"),$AX$677=1)),1,0)</f>
        <v>0</v>
      </c>
      <c r="BE684" s="90">
        <f t="shared" ref="BE684:BE690" si="79">IF(AND(AND(OR($S$677="Yes"),$AX$677=1)),1,0)</f>
        <v>0</v>
      </c>
    </row>
    <row r="685" spans="4:106" ht="25.25" customHeight="1" x14ac:dyDescent="0.2">
      <c r="D685" s="112" t="s">
        <v>1981</v>
      </c>
      <c r="E685" s="189" t="s">
        <v>1982</v>
      </c>
      <c r="F685" s="190"/>
      <c r="G685" s="190"/>
      <c r="H685" s="190"/>
      <c r="I685" s="190"/>
      <c r="J685" s="190"/>
      <c r="K685" s="190"/>
      <c r="L685" s="190"/>
      <c r="M685" s="190"/>
      <c r="N685" s="190"/>
      <c r="O685" s="190"/>
      <c r="P685" s="116" t="s">
        <v>12697</v>
      </c>
      <c r="Q685" s="191" t="s">
        <v>12702</v>
      </c>
      <c r="R685" s="191"/>
      <c r="S685" s="192"/>
      <c r="T685" s="192"/>
      <c r="U685" s="192"/>
      <c r="V685" s="192"/>
      <c r="W685" s="192"/>
      <c r="X685" s="193"/>
      <c r="Y685" s="108"/>
      <c r="AW685" s="90" t="s">
        <v>1253</v>
      </c>
      <c r="AX685" s="90">
        <f t="shared" si="74"/>
        <v>1</v>
      </c>
      <c r="AY685" s="90" t="s">
        <v>774</v>
      </c>
      <c r="AZ685" s="90" t="s">
        <v>1980</v>
      </c>
      <c r="BA685" s="90">
        <f>IF(AND($BB$685=1,$BC$685=1),1,0)</f>
        <v>0</v>
      </c>
      <c r="BB685" s="90">
        <f t="shared" si="76"/>
        <v>0</v>
      </c>
      <c r="BC685" s="90">
        <f t="shared" si="77"/>
        <v>0</v>
      </c>
      <c r="BD685" s="90">
        <f t="shared" si="78"/>
        <v>0</v>
      </c>
      <c r="BE685" s="90">
        <f t="shared" si="79"/>
        <v>0</v>
      </c>
      <c r="BX685" s="90">
        <v>1</v>
      </c>
      <c r="CA685" s="90" t="s">
        <v>1975</v>
      </c>
      <c r="CB685" s="90">
        <f>IF((+COUNTA($S$685)+COUNTA($S$686)+COUNTA($S$687)+COUNTA($S$688)+COUNTA($S$689))&gt;0,1,0)</f>
        <v>0</v>
      </c>
      <c r="CC685" s="90" t="s">
        <v>775</v>
      </c>
      <c r="CD685" s="90">
        <f>IF($Y$685="Inaccurate – Incorrect",1,0)</f>
        <v>0</v>
      </c>
      <c r="DA685" s="90" t="s">
        <v>1904</v>
      </c>
      <c r="DB685" s="90" t="s">
        <v>1940</v>
      </c>
    </row>
    <row r="686" spans="4:106" ht="25.25" customHeight="1" x14ac:dyDescent="0.2">
      <c r="D686" s="112" t="s">
        <v>1985</v>
      </c>
      <c r="E686" s="189" t="s">
        <v>1986</v>
      </c>
      <c r="F686" s="190"/>
      <c r="G686" s="190"/>
      <c r="H686" s="190"/>
      <c r="I686" s="190"/>
      <c r="J686" s="190"/>
      <c r="K686" s="190"/>
      <c r="L686" s="190"/>
      <c r="M686" s="190"/>
      <c r="N686" s="190"/>
      <c r="O686" s="190"/>
      <c r="P686" s="116" t="s">
        <v>12697</v>
      </c>
      <c r="Q686" s="191" t="s">
        <v>12702</v>
      </c>
      <c r="R686" s="191"/>
      <c r="S686" s="192"/>
      <c r="T686" s="192"/>
      <c r="U686" s="192"/>
      <c r="V686" s="192"/>
      <c r="W686" s="192"/>
      <c r="X686" s="193"/>
      <c r="Y686" s="108"/>
      <c r="AW686" s="90" t="s">
        <v>1253</v>
      </c>
      <c r="AX686" s="90">
        <f t="shared" si="74"/>
        <v>1</v>
      </c>
      <c r="AY686" s="90" t="s">
        <v>774</v>
      </c>
      <c r="AZ686" s="90" t="s">
        <v>1984</v>
      </c>
      <c r="BA686" s="90">
        <f>IF(AND($BB$686=1,$BC$686=1),1,0)</f>
        <v>0</v>
      </c>
      <c r="BB686" s="90">
        <f t="shared" si="76"/>
        <v>0</v>
      </c>
      <c r="BC686" s="90">
        <f t="shared" si="77"/>
        <v>0</v>
      </c>
      <c r="BD686" s="90">
        <f t="shared" si="78"/>
        <v>0</v>
      </c>
      <c r="BE686" s="90">
        <f t="shared" si="79"/>
        <v>0</v>
      </c>
      <c r="BX686" s="90">
        <v>1</v>
      </c>
      <c r="CA686" s="90" t="s">
        <v>1975</v>
      </c>
      <c r="CC686" s="90" t="s">
        <v>775</v>
      </c>
      <c r="CD686" s="90">
        <f>IF($Y$686="Inaccurate – Incorrect",1,0)</f>
        <v>0</v>
      </c>
      <c r="DA686" s="90" t="s">
        <v>1904</v>
      </c>
      <c r="DB686" s="90" t="s">
        <v>1940</v>
      </c>
    </row>
    <row r="687" spans="4:106" ht="25.25" customHeight="1" x14ac:dyDescent="0.2">
      <c r="D687" s="112" t="s">
        <v>1989</v>
      </c>
      <c r="E687" s="189" t="s">
        <v>1990</v>
      </c>
      <c r="F687" s="190"/>
      <c r="G687" s="190"/>
      <c r="H687" s="190"/>
      <c r="I687" s="190"/>
      <c r="J687" s="190"/>
      <c r="K687" s="190"/>
      <c r="L687" s="190"/>
      <c r="M687" s="190"/>
      <c r="N687" s="190"/>
      <c r="O687" s="190"/>
      <c r="P687" s="116" t="s">
        <v>12697</v>
      </c>
      <c r="Q687" s="191" t="s">
        <v>12702</v>
      </c>
      <c r="R687" s="191"/>
      <c r="S687" s="192"/>
      <c r="T687" s="192"/>
      <c r="U687" s="192"/>
      <c r="V687" s="192"/>
      <c r="W687" s="192"/>
      <c r="X687" s="193"/>
      <c r="Y687" s="108"/>
      <c r="AW687" s="90" t="s">
        <v>1253</v>
      </c>
      <c r="AX687" s="90">
        <f t="shared" si="74"/>
        <v>1</v>
      </c>
      <c r="AY687" s="90" t="s">
        <v>774</v>
      </c>
      <c r="AZ687" s="90" t="s">
        <v>1988</v>
      </c>
      <c r="BA687" s="90">
        <f>IF(AND($BB$687=1,$BC$687=1),1,0)</f>
        <v>0</v>
      </c>
      <c r="BB687" s="90">
        <f t="shared" si="76"/>
        <v>0</v>
      </c>
      <c r="BC687" s="90">
        <f t="shared" si="77"/>
        <v>0</v>
      </c>
      <c r="BD687" s="90">
        <f t="shared" si="78"/>
        <v>0</v>
      </c>
      <c r="BE687" s="90">
        <f t="shared" si="79"/>
        <v>0</v>
      </c>
      <c r="BX687" s="90">
        <v>1</v>
      </c>
      <c r="CA687" s="90" t="s">
        <v>1975</v>
      </c>
      <c r="CC687" s="90" t="s">
        <v>775</v>
      </c>
      <c r="CD687" s="90">
        <f>IF($Y$687="Inaccurate – Incorrect",1,0)</f>
        <v>0</v>
      </c>
      <c r="DA687" s="90" t="s">
        <v>1904</v>
      </c>
      <c r="DB687" s="90" t="s">
        <v>1940</v>
      </c>
    </row>
    <row r="688" spans="4:106" ht="25.25" customHeight="1" x14ac:dyDescent="0.2">
      <c r="D688" s="112" t="s">
        <v>1993</v>
      </c>
      <c r="E688" s="189" t="s">
        <v>1994</v>
      </c>
      <c r="F688" s="190"/>
      <c r="G688" s="190"/>
      <c r="H688" s="190"/>
      <c r="I688" s="190"/>
      <c r="J688" s="190"/>
      <c r="K688" s="190"/>
      <c r="L688" s="190"/>
      <c r="M688" s="190"/>
      <c r="N688" s="190"/>
      <c r="O688" s="190"/>
      <c r="P688" s="116" t="s">
        <v>12697</v>
      </c>
      <c r="Q688" s="191" t="s">
        <v>12702</v>
      </c>
      <c r="R688" s="191"/>
      <c r="S688" s="192"/>
      <c r="T688" s="192"/>
      <c r="U688" s="192"/>
      <c r="V688" s="192"/>
      <c r="W688" s="192"/>
      <c r="X688" s="193"/>
      <c r="Y688" s="108"/>
      <c r="AW688" s="90" t="s">
        <v>1253</v>
      </c>
      <c r="AX688" s="90">
        <f t="shared" si="74"/>
        <v>1</v>
      </c>
      <c r="AY688" s="90" t="s">
        <v>774</v>
      </c>
      <c r="AZ688" s="90" t="s">
        <v>1992</v>
      </c>
      <c r="BA688" s="90">
        <f>IF(AND($BB$688=1,$BC$688=1),1,0)</f>
        <v>0</v>
      </c>
      <c r="BB688" s="90">
        <f t="shared" si="76"/>
        <v>0</v>
      </c>
      <c r="BC688" s="90">
        <f t="shared" si="77"/>
        <v>0</v>
      </c>
      <c r="BD688" s="90">
        <f t="shared" si="78"/>
        <v>0</v>
      </c>
      <c r="BE688" s="90">
        <f t="shared" si="79"/>
        <v>0</v>
      </c>
      <c r="BX688" s="90">
        <v>1</v>
      </c>
      <c r="CA688" s="90" t="s">
        <v>1975</v>
      </c>
      <c r="CC688" s="90" t="s">
        <v>775</v>
      </c>
      <c r="CD688" s="90">
        <f>IF($Y$688="Inaccurate – Incorrect",1,0)</f>
        <v>0</v>
      </c>
      <c r="DA688" s="90" t="s">
        <v>1904</v>
      </c>
      <c r="DB688" s="90" t="s">
        <v>1940</v>
      </c>
    </row>
    <row r="689" spans="4:106" ht="25.25" customHeight="1" x14ac:dyDescent="0.2">
      <c r="D689" s="112" t="s">
        <v>1997</v>
      </c>
      <c r="E689" s="189" t="s">
        <v>1408</v>
      </c>
      <c r="F689" s="190"/>
      <c r="G689" s="190"/>
      <c r="H689" s="190"/>
      <c r="I689" s="190"/>
      <c r="J689" s="190"/>
      <c r="K689" s="190"/>
      <c r="L689" s="190"/>
      <c r="M689" s="190"/>
      <c r="N689" s="190"/>
      <c r="O689" s="190"/>
      <c r="P689" s="115"/>
      <c r="Q689" s="191" t="s">
        <v>12702</v>
      </c>
      <c r="R689" s="191"/>
      <c r="S689" s="192"/>
      <c r="T689" s="192"/>
      <c r="U689" s="192"/>
      <c r="V689" s="192"/>
      <c r="W689" s="192"/>
      <c r="X689" s="193"/>
      <c r="Y689" s="108"/>
      <c r="AW689" s="90" t="s">
        <v>1253</v>
      </c>
      <c r="AX689" s="90">
        <f t="shared" si="74"/>
        <v>1</v>
      </c>
      <c r="AY689" s="90" t="s">
        <v>774</v>
      </c>
      <c r="AZ689" s="90" t="s">
        <v>1996</v>
      </c>
      <c r="BA689" s="90">
        <f>IF(AND($BB$689=1,$BC$689=1),1,0)</f>
        <v>0</v>
      </c>
      <c r="BB689" s="90">
        <f t="shared" si="76"/>
        <v>0</v>
      </c>
      <c r="BC689" s="90">
        <f t="shared" si="77"/>
        <v>0</v>
      </c>
      <c r="BD689" s="90">
        <f t="shared" si="78"/>
        <v>0</v>
      </c>
      <c r="BE689" s="90">
        <f t="shared" si="79"/>
        <v>0</v>
      </c>
      <c r="BX689" s="90">
        <v>2</v>
      </c>
      <c r="CA689" s="90" t="s">
        <v>1975</v>
      </c>
      <c r="CC689" s="90" t="s">
        <v>775</v>
      </c>
      <c r="CD689" s="90">
        <f>IF($Y$689="Inaccurate – Incorrect",1,0)</f>
        <v>0</v>
      </c>
      <c r="DA689" s="90" t="s">
        <v>1904</v>
      </c>
      <c r="DB689" s="90" t="s">
        <v>1940</v>
      </c>
    </row>
    <row r="690" spans="4:106" ht="25.25" customHeight="1" x14ac:dyDescent="0.2">
      <c r="D690" s="112" t="s">
        <v>1999</v>
      </c>
      <c r="E690" s="189" t="s">
        <v>2000</v>
      </c>
      <c r="F690" s="190"/>
      <c r="G690" s="190"/>
      <c r="H690" s="190"/>
      <c r="I690" s="190"/>
      <c r="J690" s="190"/>
      <c r="K690" s="190"/>
      <c r="L690" s="190"/>
      <c r="M690" s="190"/>
      <c r="N690" s="190"/>
      <c r="O690" s="190"/>
      <c r="P690" s="116" t="s">
        <v>12697</v>
      </c>
      <c r="Q690" s="191" t="s">
        <v>12698</v>
      </c>
      <c r="R690" s="191"/>
      <c r="S690" s="192"/>
      <c r="T690" s="192"/>
      <c r="U690" s="192"/>
      <c r="V690" s="192"/>
      <c r="W690" s="192"/>
      <c r="X690" s="193"/>
      <c r="Y690" s="108"/>
      <c r="AW690" s="90" t="s">
        <v>1253</v>
      </c>
      <c r="AX690" s="90">
        <f t="shared" si="74"/>
        <v>1</v>
      </c>
      <c r="AY690" s="90" t="s">
        <v>236</v>
      </c>
      <c r="AZ690" s="90" t="s">
        <v>1998</v>
      </c>
      <c r="BA690" s="90">
        <f>IF(AND($BB$690=1,$BC$690=1),1,0)</f>
        <v>0</v>
      </c>
      <c r="BB690" s="90">
        <f t="shared" si="76"/>
        <v>0</v>
      </c>
      <c r="BC690" s="90">
        <f t="shared" si="77"/>
        <v>0</v>
      </c>
      <c r="BD690" s="90">
        <f t="shared" si="78"/>
        <v>0</v>
      </c>
      <c r="BE690" s="90">
        <f t="shared" si="79"/>
        <v>0</v>
      </c>
      <c r="CB690" s="90">
        <f>IF($S$690&lt;&gt;"",1,0)</f>
        <v>0</v>
      </c>
      <c r="CD690" s="90">
        <f>IF($Y$690="Inaccurate – Incorrect",1,0)</f>
        <v>0</v>
      </c>
      <c r="DA690" s="90" t="s">
        <v>1904</v>
      </c>
      <c r="DB690" s="90" t="s">
        <v>1940</v>
      </c>
    </row>
    <row r="691" spans="4:106" ht="25.25" customHeight="1" x14ac:dyDescent="0.2">
      <c r="D691" s="112" t="s">
        <v>2003</v>
      </c>
      <c r="E691" s="189" t="s">
        <v>2004</v>
      </c>
      <c r="F691" s="190"/>
      <c r="G691" s="190"/>
      <c r="H691" s="190"/>
      <c r="I691" s="190"/>
      <c r="J691" s="190"/>
      <c r="K691" s="190"/>
      <c r="L691" s="190"/>
      <c r="M691" s="190"/>
      <c r="N691" s="190"/>
      <c r="O691" s="190"/>
      <c r="P691" s="116" t="s">
        <v>12697</v>
      </c>
      <c r="Q691" s="191" t="s">
        <v>12698</v>
      </c>
      <c r="R691" s="191"/>
      <c r="S691" s="192"/>
      <c r="T691" s="192"/>
      <c r="U691" s="192"/>
      <c r="V691" s="192"/>
      <c r="W691" s="192"/>
      <c r="X691" s="193"/>
      <c r="Y691" s="108"/>
      <c r="AW691" s="90" t="s">
        <v>1253</v>
      </c>
      <c r="AX691" s="90">
        <f t="shared" si="74"/>
        <v>1</v>
      </c>
      <c r="AY691" s="90" t="s">
        <v>236</v>
      </c>
      <c r="AZ691" s="90" t="s">
        <v>2002</v>
      </c>
      <c r="BA691" s="90">
        <f>IF(AND($BC$691=1,$BB$691=1),1,0)</f>
        <v>1</v>
      </c>
      <c r="BB691" s="90">
        <f>IF(OR($S$22="Step 3",$S$22="Step 2",$S$22="Step 1"),1,0)</f>
        <v>1</v>
      </c>
      <c r="BC691" s="90">
        <v>1</v>
      </c>
      <c r="BD691" s="90">
        <v>1</v>
      </c>
      <c r="BE691" s="90">
        <v>1</v>
      </c>
      <c r="BL691" s="90" t="s">
        <v>12742</v>
      </c>
      <c r="CB691" s="90">
        <f>IF($S$691&lt;&gt;"",1,0)</f>
        <v>0</v>
      </c>
      <c r="CD691" s="90">
        <f>IF($Y$691="Inaccurate – Incorrect",1,0)</f>
        <v>0</v>
      </c>
      <c r="DA691" s="90" t="s">
        <v>1904</v>
      </c>
      <c r="DB691" s="90" t="s">
        <v>1940</v>
      </c>
    </row>
    <row r="692" spans="4:106" ht="25.25" customHeight="1" x14ac:dyDescent="0.2">
      <c r="D692" s="112" t="s">
        <v>2007</v>
      </c>
      <c r="E692" s="189" t="s">
        <v>2008</v>
      </c>
      <c r="F692" s="190"/>
      <c r="G692" s="190"/>
      <c r="H692" s="190"/>
      <c r="I692" s="190"/>
      <c r="J692" s="190"/>
      <c r="K692" s="190"/>
      <c r="L692" s="190"/>
      <c r="M692" s="190"/>
      <c r="N692" s="190"/>
      <c r="O692" s="190"/>
      <c r="P692" s="116" t="s">
        <v>12697</v>
      </c>
      <c r="Q692" s="191" t="s">
        <v>12698</v>
      </c>
      <c r="R692" s="191"/>
      <c r="S692" s="192"/>
      <c r="T692" s="192"/>
      <c r="U692" s="192"/>
      <c r="V692" s="192"/>
      <c r="W692" s="192"/>
      <c r="X692" s="193"/>
      <c r="Y692" s="108"/>
      <c r="AW692" s="90" t="s">
        <v>1253</v>
      </c>
      <c r="AX692" s="90">
        <f t="shared" si="74"/>
        <v>1</v>
      </c>
      <c r="AY692" s="90" t="s">
        <v>236</v>
      </c>
      <c r="AZ692" s="90" t="s">
        <v>2006</v>
      </c>
      <c r="BA692" s="90">
        <f>IF(AND($BB$692=1,$BC$692=1),1,0)</f>
        <v>0</v>
      </c>
      <c r="BB692" s="90">
        <f>IF(OR($S$22="Step 3",$S$22="Step 2"),1,0)</f>
        <v>0</v>
      </c>
      <c r="BC692" s="90">
        <f>IF(AND(AND(OR($S$691="Yes",$AB$691="Yes"),$AX$691=1)),1,0)</f>
        <v>0</v>
      </c>
      <c r="BD692" s="90">
        <f>IF(AND(AND(OR($AB$691="Yes"),$AX$691=1)),1,0)</f>
        <v>0</v>
      </c>
      <c r="BE692" s="90">
        <f>IF(AND(AND(OR($S$691="Yes"),$AX$691=1)),1,0)</f>
        <v>0</v>
      </c>
      <c r="CB692" s="90">
        <f>IF($S$692&lt;&gt;"",1,0)</f>
        <v>0</v>
      </c>
      <c r="CD692" s="90">
        <f>IF($Y$692="Inaccurate – Incorrect",1,0)</f>
        <v>0</v>
      </c>
      <c r="DA692" s="90" t="s">
        <v>1904</v>
      </c>
      <c r="DB692" s="90" t="s">
        <v>1940</v>
      </c>
    </row>
    <row r="693" spans="4:106" ht="25.25" customHeight="1" x14ac:dyDescent="0.2">
      <c r="D693" s="112" t="s">
        <v>2013</v>
      </c>
      <c r="E693" s="189" t="s">
        <v>2014</v>
      </c>
      <c r="F693" s="190"/>
      <c r="G693" s="190"/>
      <c r="H693" s="190"/>
      <c r="I693" s="190"/>
      <c r="J693" s="190"/>
      <c r="K693" s="190"/>
      <c r="L693" s="190"/>
      <c r="M693" s="190"/>
      <c r="N693" s="190"/>
      <c r="O693" s="190"/>
      <c r="P693" s="116" t="s">
        <v>12697</v>
      </c>
      <c r="Q693" s="191" t="s">
        <v>12698</v>
      </c>
      <c r="R693" s="191"/>
      <c r="S693" s="192"/>
      <c r="T693" s="192"/>
      <c r="U693" s="192"/>
      <c r="V693" s="192"/>
      <c r="W693" s="192"/>
      <c r="X693" s="193"/>
      <c r="Y693" s="108"/>
      <c r="AW693" s="90" t="s">
        <v>1253</v>
      </c>
      <c r="AX693" s="90">
        <f t="shared" si="74"/>
        <v>1</v>
      </c>
      <c r="AY693" s="90" t="s">
        <v>1320</v>
      </c>
      <c r="AZ693" s="90" t="s">
        <v>2012</v>
      </c>
      <c r="BA693" s="90">
        <f>IF(AND($BB$693=1,$BC$693=1),1,0)</f>
        <v>0</v>
      </c>
      <c r="BB693" s="90">
        <f>IF(OR($S$22="Step 3",$S$22="Step 2",$S$22="Step 1"),1,0)</f>
        <v>1</v>
      </c>
      <c r="BC693" s="90">
        <f>IF(AND(AND(OR($S$691="Yes",$AB$691="Yes"),$AX$691=1)),1,0)</f>
        <v>0</v>
      </c>
      <c r="BD693" s="90">
        <f>IF(AND(AND(OR($AB$691="Yes"),$AX$691=1)),1,0)</f>
        <v>0</v>
      </c>
      <c r="BE693" s="90">
        <f>IF(AND(AND(OR($S$691="Yes"),$AX$691=1)),1,0)</f>
        <v>0</v>
      </c>
      <c r="CB693" s="90">
        <f>IF($S$693&lt;&gt;"",1,0)</f>
        <v>0</v>
      </c>
      <c r="CD693" s="90">
        <f>IF($Y$693="Inaccurate – Incorrect",1,0)</f>
        <v>0</v>
      </c>
      <c r="DA693" s="90" t="s">
        <v>1904</v>
      </c>
      <c r="DB693" s="90" t="s">
        <v>1940</v>
      </c>
    </row>
    <row r="694" spans="4:106" ht="25.25" customHeight="1" x14ac:dyDescent="0.2">
      <c r="D694" s="112" t="s">
        <v>2019</v>
      </c>
      <c r="E694" s="189" t="s">
        <v>2020</v>
      </c>
      <c r="F694" s="190"/>
      <c r="G694" s="190"/>
      <c r="H694" s="190"/>
      <c r="I694" s="190"/>
      <c r="J694" s="190"/>
      <c r="K694" s="190"/>
      <c r="L694" s="190"/>
      <c r="M694" s="190"/>
      <c r="N694" s="190"/>
      <c r="O694" s="190"/>
      <c r="P694" s="116" t="s">
        <v>12697</v>
      </c>
      <c r="Q694" s="191" t="s">
        <v>12698</v>
      </c>
      <c r="R694" s="191"/>
      <c r="S694" s="197"/>
      <c r="T694" s="197"/>
      <c r="U694" s="197"/>
      <c r="V694" s="197"/>
      <c r="W694" s="197"/>
      <c r="X694" s="198"/>
      <c r="Y694" s="108"/>
      <c r="AW694" s="90" t="s">
        <v>1253</v>
      </c>
      <c r="AX694" s="90">
        <f t="shared" si="74"/>
        <v>1</v>
      </c>
      <c r="AY694" s="90" t="s">
        <v>1320</v>
      </c>
      <c r="AZ694" s="90" t="s">
        <v>2018</v>
      </c>
      <c r="BA694" s="90">
        <f>IF(AND($BB$694=1,$BC$694=1),1,0)</f>
        <v>0</v>
      </c>
      <c r="BB694" s="90">
        <f>IF(OR($S$22="Step 3",$S$22="Step 2",$S$22="Step 1"),1,0)</f>
        <v>1</v>
      </c>
      <c r="BC694" s="90">
        <f>IF(AND(AND(OR($S$137&gt;0,$AB$137&gt;0),$AX$137=1)),1,0)</f>
        <v>0</v>
      </c>
      <c r="BD694" s="90">
        <f>IF(AND(AND(OR($AB$137&gt;0),$AX$137=1)),1,0)</f>
        <v>0</v>
      </c>
      <c r="BE694" s="90">
        <f>IF(AND(AND(OR($S$137&gt;0),$AX$137=1)),1,0)</f>
        <v>0</v>
      </c>
      <c r="CB694" s="90">
        <f>IF($S$694&lt;&gt;"",1,0)</f>
        <v>0</v>
      </c>
      <c r="CD694" s="90">
        <f>IF($Y$694="Inaccurate – Incorrect",1,0)</f>
        <v>0</v>
      </c>
      <c r="DA694" s="90" t="s">
        <v>1904</v>
      </c>
      <c r="DB694" s="90" t="s">
        <v>1940</v>
      </c>
    </row>
    <row r="695" spans="4:106" x14ac:dyDescent="0.2">
      <c r="D695" s="103"/>
      <c r="E695" s="117"/>
      <c r="F695" s="117"/>
      <c r="G695" s="117"/>
      <c r="H695" s="117"/>
      <c r="I695" s="117"/>
      <c r="J695" s="117"/>
      <c r="K695" s="117"/>
      <c r="L695" s="117"/>
      <c r="M695" s="117"/>
      <c r="N695" s="117"/>
      <c r="O695" s="117"/>
      <c r="P695" s="117"/>
      <c r="Q695" s="117"/>
      <c r="R695" s="117"/>
      <c r="S695" s="117"/>
      <c r="T695" s="117"/>
      <c r="U695" s="117"/>
      <c r="V695" s="117"/>
      <c r="W695" s="117"/>
      <c r="X695" s="117"/>
      <c r="Y695" s="105"/>
      <c r="AX695" s="90">
        <f t="shared" si="74"/>
        <v>0</v>
      </c>
      <c r="BA695" s="90">
        <f>IF(OR($S$22="Step 3",$S$22="Step 2",$S$22="Step 1"),1,0)</f>
        <v>1</v>
      </c>
    </row>
    <row r="696" spans="4:106" ht="21" x14ac:dyDescent="0.25">
      <c r="D696" s="103"/>
      <c r="E696" s="109" t="s">
        <v>1488</v>
      </c>
      <c r="F696" s="110"/>
      <c r="G696" s="110"/>
      <c r="H696" s="110"/>
      <c r="I696" s="110"/>
      <c r="J696" s="110"/>
      <c r="K696" s="110"/>
      <c r="L696" s="110"/>
      <c r="M696" s="110"/>
      <c r="N696" s="110"/>
      <c r="O696" s="110"/>
      <c r="P696" s="110"/>
      <c r="Q696" s="110"/>
      <c r="R696" s="110"/>
      <c r="S696" s="110"/>
      <c r="T696" s="110"/>
      <c r="U696" s="110"/>
      <c r="V696" s="110"/>
      <c r="W696" s="110"/>
      <c r="X696" s="110"/>
      <c r="Y696" s="105"/>
      <c r="AX696" s="90">
        <f t="shared" si="74"/>
        <v>0</v>
      </c>
      <c r="BA696" s="90">
        <f>IF(OR($S$22="Step 3",$S$22="Step 2",$S$22="Step 1"),1,0)</f>
        <v>1</v>
      </c>
    </row>
    <row r="697" spans="4:106" ht="50.5" customHeight="1" x14ac:dyDescent="0.2">
      <c r="D697" s="112" t="s">
        <v>2023</v>
      </c>
      <c r="E697" s="194" t="s">
        <v>2024</v>
      </c>
      <c r="F697" s="195"/>
      <c r="G697" s="195"/>
      <c r="H697" s="195"/>
      <c r="I697" s="195"/>
      <c r="J697" s="195"/>
      <c r="K697" s="195"/>
      <c r="L697" s="195"/>
      <c r="M697" s="195"/>
      <c r="N697" s="195"/>
      <c r="O697" s="195"/>
      <c r="P697" s="113" t="s">
        <v>12697</v>
      </c>
      <c r="Q697" s="196" t="s">
        <v>12698</v>
      </c>
      <c r="R697" s="196"/>
      <c r="S697" s="192"/>
      <c r="T697" s="192"/>
      <c r="U697" s="192"/>
      <c r="V697" s="192"/>
      <c r="W697" s="192"/>
      <c r="X697" s="193"/>
      <c r="Y697" s="108"/>
      <c r="AW697" s="90" t="s">
        <v>1253</v>
      </c>
      <c r="AX697" s="90">
        <f t="shared" si="74"/>
        <v>1</v>
      </c>
      <c r="AY697" s="90" t="s">
        <v>236</v>
      </c>
      <c r="AZ697" s="90" t="s">
        <v>2022</v>
      </c>
      <c r="BA697" s="90">
        <f>IF(AND($BB$697=1,$BC$697=1),1,0)</f>
        <v>0</v>
      </c>
      <c r="BB697" s="90">
        <f>IF(OR($S$22="Step 3",$S$22="Step 2",$S$22="Step 1"),1,0)</f>
        <v>1</v>
      </c>
      <c r="BC697" s="90">
        <f>IF(AND(AND(OR($S$137&gt;0,$AB$137&gt;0),$AX$137=1)),1,0)</f>
        <v>0</v>
      </c>
      <c r="BD697" s="90">
        <f>IF(AND(AND(OR($AB$137&gt;0),$AX$137=1)),1,0)</f>
        <v>0</v>
      </c>
      <c r="BE697" s="90">
        <f>IF(AND(AND(OR($S$137&gt;0),$AX$137=1)),1,0)</f>
        <v>0</v>
      </c>
      <c r="BL697" s="90">
        <v>698</v>
      </c>
      <c r="CB697" s="90">
        <f>IF($S$697&lt;&gt;"",1,0)</f>
        <v>0</v>
      </c>
      <c r="CD697" s="90">
        <f>IF($Y$697="Inaccurate – Incorrect",1,0)</f>
        <v>0</v>
      </c>
      <c r="DA697" s="90" t="s">
        <v>1904</v>
      </c>
      <c r="DB697" s="90" t="s">
        <v>1488</v>
      </c>
    </row>
    <row r="698" spans="4:106" ht="50.5" customHeight="1" x14ac:dyDescent="0.2">
      <c r="D698" s="112" t="s">
        <v>2027</v>
      </c>
      <c r="E698" s="189" t="s">
        <v>2028</v>
      </c>
      <c r="F698" s="190"/>
      <c r="G698" s="190"/>
      <c r="H698" s="190"/>
      <c r="I698" s="190"/>
      <c r="J698" s="190"/>
      <c r="K698" s="190"/>
      <c r="L698" s="190"/>
      <c r="M698" s="190"/>
      <c r="N698" s="190"/>
      <c r="O698" s="190"/>
      <c r="P698" s="116" t="s">
        <v>12697</v>
      </c>
      <c r="Q698" s="191" t="s">
        <v>12698</v>
      </c>
      <c r="R698" s="191"/>
      <c r="S698" s="192"/>
      <c r="T698" s="192"/>
      <c r="U698" s="192"/>
      <c r="V698" s="192"/>
      <c r="W698" s="192"/>
      <c r="X698" s="193"/>
      <c r="Y698" s="108"/>
      <c r="AW698" s="90" t="s">
        <v>1253</v>
      </c>
      <c r="AX698" s="90">
        <f t="shared" si="74"/>
        <v>1</v>
      </c>
      <c r="AY698" s="90" t="s">
        <v>236</v>
      </c>
      <c r="AZ698" s="90" t="s">
        <v>2026</v>
      </c>
      <c r="BA698" s="90">
        <f>IF(AND($BB$698=1,$BC$698=1),1,0)</f>
        <v>0</v>
      </c>
      <c r="BB698" s="90">
        <f>IF(OR($S$22="Step 3",$S$22="Step 2",$S$22="Step 1"),1,0)</f>
        <v>1</v>
      </c>
      <c r="BC698" s="90">
        <f>IF(AND(AND(OR($S$697="Yes",$AB$697="Yes"),$AX$697=1)),1,0)</f>
        <v>0</v>
      </c>
      <c r="BD698" s="90">
        <f>IF(AND(AND(OR($AB$697="Yes"),$AX$697=1)),1,0)</f>
        <v>0</v>
      </c>
      <c r="BE698" s="90">
        <f>IF(AND(AND(OR($S$697="Yes"),$AX$697=1)),1,0)</f>
        <v>0</v>
      </c>
      <c r="BL698" s="90">
        <v>699</v>
      </c>
      <c r="CB698" s="90">
        <f>IF($S$698&lt;&gt;"",1,0)</f>
        <v>0</v>
      </c>
      <c r="CD698" s="90">
        <f>IF($Y$698="Inaccurate – Incorrect",1,0)</f>
        <v>0</v>
      </c>
      <c r="DA698" s="90" t="s">
        <v>1904</v>
      </c>
      <c r="DB698" s="90" t="s">
        <v>1488</v>
      </c>
    </row>
    <row r="699" spans="4:106" ht="25.25" customHeight="1" x14ac:dyDescent="0.2">
      <c r="D699" s="112" t="s">
        <v>2033</v>
      </c>
      <c r="E699" s="189" t="s">
        <v>2034</v>
      </c>
      <c r="F699" s="190"/>
      <c r="G699" s="190"/>
      <c r="H699" s="190"/>
      <c r="I699" s="190"/>
      <c r="J699" s="190"/>
      <c r="K699" s="190"/>
      <c r="L699" s="190"/>
      <c r="M699" s="190"/>
      <c r="N699" s="190"/>
      <c r="O699" s="190"/>
      <c r="P699" s="116" t="s">
        <v>12697</v>
      </c>
      <c r="Q699" s="191" t="s">
        <v>12698</v>
      </c>
      <c r="R699" s="191"/>
      <c r="S699" s="197"/>
      <c r="T699" s="197"/>
      <c r="U699" s="197"/>
      <c r="V699" s="197"/>
      <c r="W699" s="197"/>
      <c r="X699" s="198"/>
      <c r="Y699" s="108"/>
      <c r="AW699" s="90" t="s">
        <v>1253</v>
      </c>
      <c r="AX699" s="90">
        <f t="shared" si="74"/>
        <v>1</v>
      </c>
      <c r="AY699" s="90" t="s">
        <v>236</v>
      </c>
      <c r="AZ699" s="90" t="s">
        <v>2032</v>
      </c>
      <c r="BA699" s="90">
        <f>IF(AND($BB$699=1,$BC$699=1),1,0)</f>
        <v>0</v>
      </c>
      <c r="BB699" s="90">
        <f>IF(OR($S$22="Step 3",$S$22="Step 2",$S$22="Step 1"),1,0)</f>
        <v>1</v>
      </c>
      <c r="BC699" s="90">
        <f>IF(AND(AND(OR($S$698="Yes",$AB$698="Yes"),$AX$698=1)),1,0)</f>
        <v>0</v>
      </c>
      <c r="BD699" s="90">
        <f>IF(AND(AND(OR($AB$698="Yes"),$AX$698=1)),1,0)</f>
        <v>0</v>
      </c>
      <c r="BE699" s="90">
        <f>IF(AND(AND(OR($S$698="Yes"),$AX$698=1)),1,0)</f>
        <v>0</v>
      </c>
      <c r="CB699" s="90">
        <f>IF($S$699&lt;&gt;"",1,0)</f>
        <v>0</v>
      </c>
      <c r="CD699" s="90">
        <f>IF($Y$699="Inaccurate – Incorrect",1,0)</f>
        <v>0</v>
      </c>
      <c r="DA699" s="90" t="s">
        <v>1904</v>
      </c>
      <c r="DB699" s="90" t="s">
        <v>1488</v>
      </c>
    </row>
    <row r="700" spans="4:106" x14ac:dyDescent="0.2">
      <c r="D700" s="103"/>
      <c r="E700" s="117"/>
      <c r="F700" s="117"/>
      <c r="G700" s="117"/>
      <c r="H700" s="117"/>
      <c r="I700" s="117"/>
      <c r="J700" s="117"/>
      <c r="K700" s="117"/>
      <c r="L700" s="117"/>
      <c r="M700" s="117"/>
      <c r="N700" s="117"/>
      <c r="O700" s="117"/>
      <c r="P700" s="117"/>
      <c r="Q700" s="117"/>
      <c r="R700" s="117"/>
      <c r="S700" s="117"/>
      <c r="T700" s="117"/>
      <c r="U700" s="117"/>
      <c r="V700" s="117"/>
      <c r="W700" s="117"/>
      <c r="X700" s="117"/>
      <c r="Y700" s="105"/>
      <c r="AX700" s="90">
        <f t="shared" si="74"/>
        <v>0</v>
      </c>
      <c r="BA700" s="90">
        <f>IF(OR($S$22="Step 3",$S$22="Step 2",$S$22="Step 1"),1,0)</f>
        <v>1</v>
      </c>
    </row>
    <row r="701" spans="4:106" ht="21" x14ac:dyDescent="0.25">
      <c r="D701" s="103"/>
      <c r="E701" s="109" t="s">
        <v>2040</v>
      </c>
      <c r="F701" s="110"/>
      <c r="G701" s="110"/>
      <c r="H701" s="110"/>
      <c r="I701" s="110"/>
      <c r="J701" s="110"/>
      <c r="K701" s="110"/>
      <c r="L701" s="110"/>
      <c r="M701" s="110"/>
      <c r="N701" s="110"/>
      <c r="O701" s="110"/>
      <c r="P701" s="110"/>
      <c r="Q701" s="110"/>
      <c r="R701" s="110"/>
      <c r="S701" s="110"/>
      <c r="T701" s="110"/>
      <c r="U701" s="110"/>
      <c r="V701" s="110"/>
      <c r="W701" s="110"/>
      <c r="X701" s="110"/>
      <c r="Y701" s="105"/>
      <c r="AX701" s="90">
        <f t="shared" si="74"/>
        <v>0</v>
      </c>
      <c r="BA701" s="90">
        <f>IF(OR($S$22="Step 3",$S$22="Step 2",$S$22="Step 1"),1,0)</f>
        <v>1</v>
      </c>
    </row>
    <row r="702" spans="4:106" ht="25.25" customHeight="1" x14ac:dyDescent="0.2">
      <c r="D702" s="112" t="s">
        <v>2039</v>
      </c>
      <c r="E702" s="194" t="s">
        <v>2041</v>
      </c>
      <c r="F702" s="195"/>
      <c r="G702" s="195"/>
      <c r="H702" s="195"/>
      <c r="I702" s="195"/>
      <c r="J702" s="195"/>
      <c r="K702" s="195"/>
      <c r="L702" s="195"/>
      <c r="M702" s="195"/>
      <c r="N702" s="195"/>
      <c r="O702" s="195"/>
      <c r="P702" s="113" t="s">
        <v>12697</v>
      </c>
      <c r="Q702" s="196" t="s">
        <v>12698</v>
      </c>
      <c r="R702" s="196"/>
      <c r="S702" s="197"/>
      <c r="T702" s="197"/>
      <c r="U702" s="197"/>
      <c r="V702" s="197"/>
      <c r="W702" s="197"/>
      <c r="X702" s="198"/>
      <c r="Y702" s="108"/>
      <c r="AW702" s="90" t="s">
        <v>1253</v>
      </c>
      <c r="AX702" s="90">
        <f t="shared" si="74"/>
        <v>1</v>
      </c>
      <c r="AY702" s="90" t="s">
        <v>2043</v>
      </c>
      <c r="AZ702" s="90" t="s">
        <v>2038</v>
      </c>
      <c r="BA702" s="90">
        <f>IF(AND($BB$702=1,$BC$702=1),1,0)</f>
        <v>0</v>
      </c>
      <c r="BB702" s="90">
        <f>IF(OR($S$22="Step 3",$S$22="Step 2",$S$22="Step 1"),1,0)</f>
        <v>1</v>
      </c>
      <c r="BC702" s="90">
        <f>IF(AND(AND(OR($S$37="Vietnam",$AB$37="Vietnam"),$AX$37=1)),1,0)</f>
        <v>0</v>
      </c>
      <c r="BD702" s="90">
        <f>IF(AND(AND(OR($AB$37="Vietnam"),$AX$37=1)),1,0)</f>
        <v>0</v>
      </c>
      <c r="BE702" s="90">
        <f>IF(AND(AND(OR($S$37="Vietnam"),$AX$37=1)),1,0)</f>
        <v>0</v>
      </c>
      <c r="CB702" s="90">
        <f>IF($S$702&lt;&gt;"",1,0)</f>
        <v>0</v>
      </c>
      <c r="CD702" s="90">
        <f>IF($Y$702="Inaccurate – Incorrect",1,0)</f>
        <v>0</v>
      </c>
      <c r="DA702" s="90" t="s">
        <v>1904</v>
      </c>
      <c r="DB702" s="90" t="s">
        <v>2040</v>
      </c>
    </row>
    <row r="703" spans="4:106" x14ac:dyDescent="0.2">
      <c r="D703" s="103"/>
      <c r="E703" s="117"/>
      <c r="F703" s="117"/>
      <c r="G703" s="117"/>
      <c r="H703" s="117"/>
      <c r="I703" s="117"/>
      <c r="J703" s="117"/>
      <c r="K703" s="117"/>
      <c r="L703" s="117"/>
      <c r="M703" s="117"/>
      <c r="N703" s="117"/>
      <c r="O703" s="117"/>
      <c r="P703" s="117"/>
      <c r="Q703" s="117"/>
      <c r="R703" s="117"/>
      <c r="S703" s="117"/>
      <c r="T703" s="117"/>
      <c r="U703" s="117"/>
      <c r="V703" s="117"/>
      <c r="W703" s="117"/>
      <c r="X703" s="117"/>
      <c r="Y703" s="105"/>
      <c r="AX703" s="90">
        <f t="shared" si="74"/>
        <v>0</v>
      </c>
      <c r="BA703" s="90">
        <f>IF(OR($S$22="Step 3",$S$22="Step 2",$S$22="Step 1"),1,0)</f>
        <v>1</v>
      </c>
    </row>
    <row r="704" spans="4:106" ht="21" x14ac:dyDescent="0.25">
      <c r="D704" s="103"/>
      <c r="E704" s="109" t="s">
        <v>2048</v>
      </c>
      <c r="F704" s="110"/>
      <c r="G704" s="110"/>
      <c r="H704" s="110"/>
      <c r="I704" s="110"/>
      <c r="J704" s="110"/>
      <c r="K704" s="110"/>
      <c r="L704" s="110"/>
      <c r="M704" s="110"/>
      <c r="N704" s="110"/>
      <c r="O704" s="110"/>
      <c r="P704" s="110"/>
      <c r="Q704" s="110"/>
      <c r="R704" s="110"/>
      <c r="S704" s="110"/>
      <c r="T704" s="110"/>
      <c r="U704" s="110"/>
      <c r="V704" s="110"/>
      <c r="W704" s="110"/>
      <c r="X704" s="110"/>
      <c r="Y704" s="105"/>
      <c r="AX704" s="90">
        <f t="shared" si="74"/>
        <v>0</v>
      </c>
      <c r="BA704" s="90">
        <f>IF(OR($S$22="Step 3",$S$22="Step 2",$S$22="Step 1"),1,0)</f>
        <v>1</v>
      </c>
    </row>
    <row r="705" spans="4:106" ht="25.25" customHeight="1" x14ac:dyDescent="0.2">
      <c r="D705" s="112" t="s">
        <v>2047</v>
      </c>
      <c r="E705" s="194" t="s">
        <v>2049</v>
      </c>
      <c r="F705" s="195"/>
      <c r="G705" s="195"/>
      <c r="H705" s="195"/>
      <c r="I705" s="195"/>
      <c r="J705" s="195"/>
      <c r="K705" s="195"/>
      <c r="L705" s="195"/>
      <c r="M705" s="195"/>
      <c r="N705" s="195"/>
      <c r="O705" s="195"/>
      <c r="P705" s="113" t="s">
        <v>12697</v>
      </c>
      <c r="Q705" s="196" t="s">
        <v>12698</v>
      </c>
      <c r="R705" s="196"/>
      <c r="S705" s="197"/>
      <c r="T705" s="197"/>
      <c r="U705" s="197"/>
      <c r="V705" s="197"/>
      <c r="W705" s="197"/>
      <c r="X705" s="198"/>
      <c r="Y705" s="108"/>
      <c r="AW705" s="90" t="s">
        <v>1253</v>
      </c>
      <c r="AX705" s="90">
        <f t="shared" si="74"/>
        <v>1</v>
      </c>
      <c r="AY705" s="90" t="s">
        <v>2043</v>
      </c>
      <c r="AZ705" s="90" t="s">
        <v>2046</v>
      </c>
      <c r="BA705" s="90">
        <f>IF(AND($BB$705=1,$BC$705=1),1,0)</f>
        <v>0</v>
      </c>
      <c r="BB705" s="90">
        <f>IF(OR($S$22="Step 3",$S$22="Step 2",$S$22="Step 1"),1,0)</f>
        <v>1</v>
      </c>
      <c r="BC705" s="90">
        <f>IF(AND(AND(OR($S$37="Indonesia",$AB$37="Indonesia"),$AX$37=1)),1,0)</f>
        <v>0</v>
      </c>
      <c r="BD705" s="90">
        <f>IF(AND(AND(OR($AB$37="Indonesia"),$AX$37=1)),1,0)</f>
        <v>0</v>
      </c>
      <c r="BE705" s="90">
        <f>IF(AND(AND(OR($S$37="Indonesia"),$AX$37=1)),1,0)</f>
        <v>0</v>
      </c>
      <c r="CB705" s="90">
        <f>IF($S$705&lt;&gt;"",1,0)</f>
        <v>0</v>
      </c>
      <c r="CD705" s="90">
        <f>IF($Y$705="Inaccurate – Incorrect",1,0)</f>
        <v>0</v>
      </c>
      <c r="DA705" s="90" t="s">
        <v>1904</v>
      </c>
      <c r="DB705" s="90" t="s">
        <v>2048</v>
      </c>
    </row>
    <row r="706" spans="4:106" x14ac:dyDescent="0.2">
      <c r="D706" s="103"/>
      <c r="E706" s="117"/>
      <c r="F706" s="117"/>
      <c r="G706" s="117"/>
      <c r="H706" s="117"/>
      <c r="I706" s="117"/>
      <c r="J706" s="117"/>
      <c r="K706" s="117"/>
      <c r="L706" s="117"/>
      <c r="M706" s="117"/>
      <c r="N706" s="117"/>
      <c r="O706" s="117"/>
      <c r="P706" s="117"/>
      <c r="Q706" s="117"/>
      <c r="R706" s="117"/>
      <c r="S706" s="117"/>
      <c r="T706" s="117"/>
      <c r="U706" s="117"/>
      <c r="V706" s="117"/>
      <c r="W706" s="117"/>
      <c r="X706" s="117"/>
      <c r="Y706" s="105"/>
      <c r="AX706" s="90">
        <f t="shared" si="74"/>
        <v>0</v>
      </c>
      <c r="BA706" s="90">
        <f>IF(OR($S$22="Step 3",$S$22="Step 2",$S$22="Step 1"),1,0)</f>
        <v>1</v>
      </c>
    </row>
    <row r="707" spans="4:106" ht="21" x14ac:dyDescent="0.25">
      <c r="D707" s="103"/>
      <c r="E707" s="109" t="s">
        <v>2055</v>
      </c>
      <c r="F707" s="110"/>
      <c r="G707" s="110"/>
      <c r="H707" s="110"/>
      <c r="I707" s="110"/>
      <c r="J707" s="110"/>
      <c r="K707" s="110"/>
      <c r="L707" s="110"/>
      <c r="M707" s="110"/>
      <c r="N707" s="110"/>
      <c r="O707" s="110"/>
      <c r="P707" s="110"/>
      <c r="Q707" s="110"/>
      <c r="R707" s="110"/>
      <c r="S707" s="110"/>
      <c r="T707" s="110"/>
      <c r="U707" s="110"/>
      <c r="V707" s="110"/>
      <c r="W707" s="110"/>
      <c r="X707" s="110"/>
      <c r="Y707" s="105"/>
      <c r="AX707" s="90">
        <f t="shared" si="74"/>
        <v>0</v>
      </c>
      <c r="BA707" s="90">
        <f>IF(OR($S$22="Step 3",$S$22="Step 2",$S$22="Step 1"),1,0)</f>
        <v>1</v>
      </c>
    </row>
    <row r="708" spans="4:106" ht="25.25" customHeight="1" x14ac:dyDescent="0.2">
      <c r="D708" s="112" t="s">
        <v>2054</v>
      </c>
      <c r="E708" s="194" t="s">
        <v>2056</v>
      </c>
      <c r="F708" s="195"/>
      <c r="G708" s="195"/>
      <c r="H708" s="195"/>
      <c r="I708" s="195"/>
      <c r="J708" s="195"/>
      <c r="K708" s="195"/>
      <c r="L708" s="195"/>
      <c r="M708" s="195"/>
      <c r="N708" s="195"/>
      <c r="O708" s="195"/>
      <c r="P708" s="113" t="s">
        <v>12697</v>
      </c>
      <c r="Q708" s="196" t="s">
        <v>12698</v>
      </c>
      <c r="R708" s="196"/>
      <c r="S708" s="197"/>
      <c r="T708" s="197"/>
      <c r="U708" s="197"/>
      <c r="V708" s="197"/>
      <c r="W708" s="197"/>
      <c r="X708" s="198"/>
      <c r="Y708" s="108"/>
      <c r="AW708" s="90" t="s">
        <v>1253</v>
      </c>
      <c r="AX708" s="90">
        <f t="shared" si="74"/>
        <v>1</v>
      </c>
      <c r="AY708" s="90" t="s">
        <v>1320</v>
      </c>
      <c r="AZ708" s="90" t="s">
        <v>2053</v>
      </c>
      <c r="BA708" s="90">
        <f>IF(AND($BB$708=1,$BC$708=1),1,0)</f>
        <v>0</v>
      </c>
      <c r="BB708" s="90">
        <f>IF(OR($S$22="Step 3",$S$22="Step 2",$S$22="Step 1"),1,0)</f>
        <v>1</v>
      </c>
      <c r="BC708" s="90">
        <f>IF(AND(AND(OR($S$143&gt;0,$AB$143&gt;0),$AX$143=1)),1,0)</f>
        <v>0</v>
      </c>
      <c r="BD708" s="90">
        <f>IF(AND(AND(OR($AB$143&gt;0),$AX$143=1)),1,0)</f>
        <v>0</v>
      </c>
      <c r="BE708" s="90">
        <f>IF(AND(AND(OR($S$143&gt;0),$AX$143=1)),1,0)</f>
        <v>0</v>
      </c>
      <c r="CB708" s="90">
        <f>IF($S$708&lt;&gt;"",1,0)</f>
        <v>0</v>
      </c>
      <c r="CD708" s="90">
        <f>IF($Y$708="Inaccurate – Incorrect",1,0)</f>
        <v>0</v>
      </c>
      <c r="DA708" s="90" t="s">
        <v>1904</v>
      </c>
      <c r="DB708" s="90" t="s">
        <v>2055</v>
      </c>
    </row>
    <row r="709" spans="4:106" x14ac:dyDescent="0.2">
      <c r="D709" s="103"/>
      <c r="E709" s="117"/>
      <c r="F709" s="117"/>
      <c r="G709" s="117"/>
      <c r="H709" s="117"/>
      <c r="I709" s="117"/>
      <c r="J709" s="117"/>
      <c r="K709" s="117"/>
      <c r="L709" s="117"/>
      <c r="M709" s="117"/>
      <c r="N709" s="117"/>
      <c r="O709" s="117"/>
      <c r="P709" s="117"/>
      <c r="Q709" s="117"/>
      <c r="R709" s="117"/>
      <c r="S709" s="117"/>
      <c r="T709" s="117"/>
      <c r="U709" s="117"/>
      <c r="V709" s="117"/>
      <c r="W709" s="117"/>
      <c r="X709" s="117"/>
      <c r="Y709" s="105"/>
      <c r="AX709" s="90">
        <f t="shared" si="74"/>
        <v>0</v>
      </c>
      <c r="BA709" s="90">
        <f>IF(OR($S$22="Step 3",$S$22="Step 2",$S$22="Step 1"),1,0)</f>
        <v>1</v>
      </c>
    </row>
    <row r="710" spans="4:106" ht="21" x14ac:dyDescent="0.25">
      <c r="D710" s="103"/>
      <c r="E710" s="109" t="s">
        <v>2060</v>
      </c>
      <c r="F710" s="110"/>
      <c r="G710" s="110"/>
      <c r="H710" s="110"/>
      <c r="I710" s="110"/>
      <c r="J710" s="110"/>
      <c r="K710" s="110"/>
      <c r="L710" s="110"/>
      <c r="M710" s="110"/>
      <c r="N710" s="110"/>
      <c r="O710" s="110"/>
      <c r="P710" s="110"/>
      <c r="Q710" s="110"/>
      <c r="R710" s="110"/>
      <c r="S710" s="110"/>
      <c r="T710" s="110"/>
      <c r="U710" s="110"/>
      <c r="V710" s="110"/>
      <c r="W710" s="110"/>
      <c r="X710" s="110"/>
      <c r="Y710" s="105"/>
      <c r="AX710" s="90">
        <f t="shared" si="74"/>
        <v>0</v>
      </c>
      <c r="BA710" s="90">
        <f>IF(OR($S$22="Step 3",$S$22="Step 2",$S$22="Step 1"),1,0)</f>
        <v>1</v>
      </c>
    </row>
    <row r="711" spans="4:106" ht="50.5" customHeight="1" x14ac:dyDescent="0.2">
      <c r="D711" s="112" t="s">
        <v>2059</v>
      </c>
      <c r="E711" s="194" t="s">
        <v>2061</v>
      </c>
      <c r="F711" s="195"/>
      <c r="G711" s="195"/>
      <c r="H711" s="195"/>
      <c r="I711" s="195"/>
      <c r="J711" s="195"/>
      <c r="K711" s="195"/>
      <c r="L711" s="195"/>
      <c r="M711" s="195"/>
      <c r="N711" s="195"/>
      <c r="O711" s="195"/>
      <c r="P711" s="113" t="s">
        <v>12697</v>
      </c>
      <c r="Q711" s="196" t="s">
        <v>12698</v>
      </c>
      <c r="R711" s="196"/>
      <c r="S711" s="192"/>
      <c r="T711" s="192"/>
      <c r="U711" s="192"/>
      <c r="V711" s="192"/>
      <c r="W711" s="192"/>
      <c r="X711" s="193"/>
      <c r="Y711" s="108"/>
      <c r="AW711" s="90" t="s">
        <v>1253</v>
      </c>
      <c r="AX711" s="90">
        <f t="shared" si="74"/>
        <v>1</v>
      </c>
      <c r="AY711" s="90" t="s">
        <v>1320</v>
      </c>
      <c r="AZ711" s="90" t="s">
        <v>2058</v>
      </c>
      <c r="BA711" s="90">
        <f>IF(AND($BB$711=1,$BC$711=1),1,0)</f>
        <v>0</v>
      </c>
      <c r="BB711" s="90">
        <f>IF(OR($S$22="Step 3",$S$22="Step 2",$S$22="Step 1"),1,0)</f>
        <v>1</v>
      </c>
      <c r="BC711" s="90">
        <f>IF(OR(AND(OR($S$130&gt;0,$AB$130&gt;0),$AX$130=1),AND(OR($S$143&gt;0,$AB$143&gt;0),$AX$143=1),AND(OR($S$149&gt;0,$AB$149&gt;0),$AX$149=1)),1,0)</f>
        <v>0</v>
      </c>
      <c r="BD711" s="90">
        <f>IF(OR(AND(OR($AB$130&gt;0),$AX$130=1),AND(OR($AB$143&gt;0),$AX$143=1),AND(OR($AB$149&gt;0),$AX$149=1)),1,0)</f>
        <v>0</v>
      </c>
      <c r="BE711" s="90">
        <f>IF(OR(AND(OR($S$130&gt;0),$AX$130=1),AND(OR($S$143&gt;0),$AX$143=1),AND(OR($S$149&gt;0),$AX$149=1)),1,0)</f>
        <v>0</v>
      </c>
      <c r="CB711" s="90">
        <f>IF($S$711&lt;&gt;"",1,0)</f>
        <v>0</v>
      </c>
      <c r="CD711" s="90">
        <f>IF($Y$711="Inaccurate – Incorrect",1,0)</f>
        <v>0</v>
      </c>
      <c r="DA711" s="90" t="s">
        <v>1904</v>
      </c>
      <c r="DB711" s="90" t="s">
        <v>2060</v>
      </c>
    </row>
    <row r="712" spans="4:106" ht="50.5" customHeight="1" x14ac:dyDescent="0.2">
      <c r="D712" s="112" t="s">
        <v>2066</v>
      </c>
      <c r="E712" s="189" t="s">
        <v>2067</v>
      </c>
      <c r="F712" s="190"/>
      <c r="G712" s="190"/>
      <c r="H712" s="190"/>
      <c r="I712" s="190"/>
      <c r="J712" s="190"/>
      <c r="K712" s="190"/>
      <c r="L712" s="190"/>
      <c r="M712" s="190"/>
      <c r="N712" s="190"/>
      <c r="O712" s="190"/>
      <c r="P712" s="116" t="s">
        <v>12697</v>
      </c>
      <c r="Q712" s="191" t="s">
        <v>12698</v>
      </c>
      <c r="R712" s="191"/>
      <c r="S712" s="197"/>
      <c r="T712" s="197"/>
      <c r="U712" s="197"/>
      <c r="V712" s="197"/>
      <c r="W712" s="197"/>
      <c r="X712" s="198"/>
      <c r="Y712" s="108"/>
      <c r="AW712" s="90" t="s">
        <v>1253</v>
      </c>
      <c r="AX712" s="90">
        <f t="shared" si="74"/>
        <v>1</v>
      </c>
      <c r="AY712" s="90" t="s">
        <v>2043</v>
      </c>
      <c r="AZ712" s="90" t="s">
        <v>2065</v>
      </c>
      <c r="BA712" s="90">
        <f>IF(AND($BB$712=1,$BC$712=1),1,0)</f>
        <v>0</v>
      </c>
      <c r="BB712" s="90">
        <f>IF(OR($S$22="Step 3",$S$22="Step 2",$S$22="Step 1"),1,0)</f>
        <v>1</v>
      </c>
      <c r="BC712" s="90">
        <f>IF(AND(AND(OR($S$37="Cambodia",$AB$37="Cambodia"),$AX$37=1)),1,0)</f>
        <v>0</v>
      </c>
      <c r="BD712" s="90">
        <f>IF(AND(AND(OR($AB$37="Cambodia"),$AX$37=1)),1,0)</f>
        <v>0</v>
      </c>
      <c r="BE712" s="90">
        <f>IF(AND(AND(OR($S$37="Cambodia"),$AX$37=1)),1,0)</f>
        <v>0</v>
      </c>
      <c r="CB712" s="90">
        <f>IF($S$712&lt;&gt;"",1,0)</f>
        <v>0</v>
      </c>
      <c r="CD712" s="90">
        <f>IF($Y$712="Inaccurate – Incorrect",1,0)</f>
        <v>0</v>
      </c>
      <c r="DA712" s="90" t="s">
        <v>1904</v>
      </c>
      <c r="DB712" s="90" t="s">
        <v>2060</v>
      </c>
    </row>
    <row r="713" spans="4:106" x14ac:dyDescent="0.2">
      <c r="D713" s="103"/>
      <c r="E713" s="117"/>
      <c r="F713" s="117"/>
      <c r="G713" s="117"/>
      <c r="H713" s="117"/>
      <c r="I713" s="117"/>
      <c r="J713" s="117"/>
      <c r="K713" s="117"/>
      <c r="L713" s="117"/>
      <c r="M713" s="117"/>
      <c r="N713" s="117"/>
      <c r="O713" s="117"/>
      <c r="P713" s="117"/>
      <c r="Q713" s="117"/>
      <c r="R713" s="117"/>
      <c r="S713" s="117"/>
      <c r="T713" s="117"/>
      <c r="U713" s="117"/>
      <c r="V713" s="117"/>
      <c r="W713" s="117"/>
      <c r="X713" s="117"/>
      <c r="Y713" s="105"/>
      <c r="AX713" s="90">
        <f t="shared" si="74"/>
        <v>0</v>
      </c>
      <c r="BA713" s="90">
        <f>IF(OR($S$22="Step 3",$S$22="Step 2",$S$22="Step 1"),1,0)</f>
        <v>1</v>
      </c>
    </row>
    <row r="714" spans="4:106" ht="21" x14ac:dyDescent="0.25">
      <c r="D714" s="103"/>
      <c r="E714" s="109" t="s">
        <v>1415</v>
      </c>
      <c r="F714" s="110"/>
      <c r="G714" s="110"/>
      <c r="H714" s="110"/>
      <c r="I714" s="110"/>
      <c r="J714" s="110"/>
      <c r="K714" s="110"/>
      <c r="L714" s="110"/>
      <c r="M714" s="110"/>
      <c r="N714" s="110"/>
      <c r="O714" s="110"/>
      <c r="P714" s="110"/>
      <c r="Q714" s="110"/>
      <c r="R714" s="110"/>
      <c r="S714" s="110"/>
      <c r="T714" s="110"/>
      <c r="U714" s="110"/>
      <c r="V714" s="110"/>
      <c r="W714" s="110"/>
      <c r="X714" s="110"/>
      <c r="Y714" s="105"/>
      <c r="AX714" s="90">
        <f t="shared" si="74"/>
        <v>0</v>
      </c>
      <c r="BA714" s="90">
        <f>IF(OR($S$22="Step 3",$S$22="Step 2",$S$22="Step 1"),1,0)</f>
        <v>1</v>
      </c>
    </row>
    <row r="715" spans="4:106" ht="50.5" customHeight="1" x14ac:dyDescent="0.2">
      <c r="D715" s="112" t="s">
        <v>2072</v>
      </c>
      <c r="E715" s="194" t="s">
        <v>2073</v>
      </c>
      <c r="F715" s="195"/>
      <c r="G715" s="195"/>
      <c r="H715" s="195"/>
      <c r="I715" s="195"/>
      <c r="J715" s="195"/>
      <c r="K715" s="195"/>
      <c r="L715" s="195"/>
      <c r="M715" s="195"/>
      <c r="N715" s="195"/>
      <c r="O715" s="195"/>
      <c r="P715" s="113" t="s">
        <v>12697</v>
      </c>
      <c r="Q715" s="196" t="s">
        <v>12698</v>
      </c>
      <c r="R715" s="196"/>
      <c r="S715" s="192"/>
      <c r="T715" s="192"/>
      <c r="U715" s="192"/>
      <c r="V715" s="192"/>
      <c r="W715" s="192"/>
      <c r="X715" s="193"/>
      <c r="Y715" s="108"/>
      <c r="AW715" s="90" t="s">
        <v>1253</v>
      </c>
      <c r="AX715" s="90">
        <f t="shared" si="74"/>
        <v>1</v>
      </c>
      <c r="AY715" s="90" t="s">
        <v>1320</v>
      </c>
      <c r="AZ715" s="90" t="s">
        <v>2071</v>
      </c>
      <c r="BA715" s="90">
        <f>IF(AND($BC$715=1,$BB$715=1),1,0)</f>
        <v>1</v>
      </c>
      <c r="BB715" s="90">
        <f>IF(OR($S$22="Step 3",$S$22="Step 2",$S$22="Step 1"),1,0)</f>
        <v>1</v>
      </c>
      <c r="BC715" s="90">
        <v>1</v>
      </c>
      <c r="BD715" s="90">
        <v>1</v>
      </c>
      <c r="BE715" s="90">
        <v>1</v>
      </c>
      <c r="CB715" s="90">
        <f>IF($S$715&lt;&gt;"",1,0)</f>
        <v>0</v>
      </c>
      <c r="CD715" s="90">
        <f>IF($Y$715="Inaccurate – Incorrect",1,0)</f>
        <v>0</v>
      </c>
      <c r="DA715" s="90" t="s">
        <v>1904</v>
      </c>
      <c r="DB715" s="90" t="s">
        <v>1415</v>
      </c>
    </row>
    <row r="716" spans="4:106" ht="50.5" customHeight="1" x14ac:dyDescent="0.2">
      <c r="D716" s="112" t="s">
        <v>2075</v>
      </c>
      <c r="E716" s="189" t="s">
        <v>2076</v>
      </c>
      <c r="F716" s="190"/>
      <c r="G716" s="190"/>
      <c r="H716" s="190"/>
      <c r="I716" s="190"/>
      <c r="J716" s="190"/>
      <c r="K716" s="190"/>
      <c r="L716" s="190"/>
      <c r="M716" s="190"/>
      <c r="N716" s="190"/>
      <c r="O716" s="190"/>
      <c r="P716" s="116" t="s">
        <v>12697</v>
      </c>
      <c r="Q716" s="191" t="s">
        <v>12698</v>
      </c>
      <c r="R716" s="191"/>
      <c r="S716" s="197"/>
      <c r="T716" s="197"/>
      <c r="U716" s="197"/>
      <c r="V716" s="197"/>
      <c r="W716" s="197"/>
      <c r="X716" s="198"/>
      <c r="Y716" s="108"/>
      <c r="AW716" s="90" t="s">
        <v>1253</v>
      </c>
      <c r="AX716" s="90">
        <f t="shared" si="74"/>
        <v>1</v>
      </c>
      <c r="AY716" s="90" t="s">
        <v>236</v>
      </c>
      <c r="AZ716" s="90" t="s">
        <v>2074</v>
      </c>
      <c r="BA716" s="90">
        <f>IF(AND($BC$716=1,$BB$716=1),1,0)</f>
        <v>1</v>
      </c>
      <c r="BB716" s="90">
        <f>IF(OR($S$22="Step 3",$S$22="Step 2",$S$22="Step 1"),1,0)</f>
        <v>1</v>
      </c>
      <c r="BC716" s="90">
        <v>1</v>
      </c>
      <c r="BD716" s="90">
        <v>1</v>
      </c>
      <c r="BE716" s="90">
        <v>1</v>
      </c>
      <c r="CB716" s="90">
        <f>IF($S$716&lt;&gt;"",1,0)</f>
        <v>0</v>
      </c>
      <c r="CD716" s="90">
        <f>IF($Y$716="Inaccurate – Incorrect",1,0)</f>
        <v>0</v>
      </c>
      <c r="DA716" s="90" t="s">
        <v>1904</v>
      </c>
      <c r="DB716" s="90" t="s">
        <v>1415</v>
      </c>
    </row>
    <row r="717" spans="4:106" x14ac:dyDescent="0.2">
      <c r="D717" s="103"/>
      <c r="E717" s="114"/>
      <c r="F717" s="114"/>
      <c r="G717" s="114"/>
      <c r="H717" s="114"/>
      <c r="I717" s="114"/>
      <c r="J717" s="114"/>
      <c r="K717" s="114"/>
      <c r="L717" s="114"/>
      <c r="M717" s="114"/>
      <c r="N717" s="114"/>
      <c r="O717" s="114"/>
      <c r="P717" s="114"/>
      <c r="Q717" s="114"/>
      <c r="R717" s="114"/>
      <c r="S717" s="114"/>
      <c r="T717" s="114"/>
      <c r="U717" s="114"/>
      <c r="V717" s="114"/>
      <c r="W717" s="114"/>
      <c r="X717" s="114"/>
      <c r="Y717" s="105"/>
      <c r="AX717" s="90">
        <f t="shared" si="74"/>
        <v>0</v>
      </c>
      <c r="BA717" s="90">
        <f>IF(OR($S$22="Step 3",$S$22="Step 2",$S$22="Step 1"),1,0)</f>
        <v>1</v>
      </c>
    </row>
    <row r="718" spans="4:106" ht="21" x14ac:dyDescent="0.25">
      <c r="D718" s="103"/>
      <c r="E718" s="106" t="s">
        <v>2080</v>
      </c>
      <c r="F718" s="104"/>
      <c r="G718" s="104"/>
      <c r="H718" s="104"/>
      <c r="I718" s="104"/>
      <c r="J718" s="104"/>
      <c r="K718" s="104"/>
      <c r="L718" s="104"/>
      <c r="M718" s="104"/>
      <c r="N718" s="104"/>
      <c r="O718" s="104"/>
      <c r="P718" s="104"/>
      <c r="Q718" s="104"/>
      <c r="R718" s="104"/>
      <c r="S718" s="104"/>
      <c r="T718" s="104"/>
      <c r="U718" s="104"/>
      <c r="V718" s="104"/>
      <c r="W718" s="104"/>
      <c r="X718" s="104"/>
      <c r="Y718" s="105"/>
      <c r="AX718" s="90">
        <f t="shared" si="74"/>
        <v>0</v>
      </c>
      <c r="BA718" s="90">
        <f>IF(OR($S$22="Step 3",$S$22="Step 2",$S$22="Step 1"),1,0)</f>
        <v>1</v>
      </c>
    </row>
    <row r="719" spans="4:106" ht="21" x14ac:dyDescent="0.25">
      <c r="D719" s="103"/>
      <c r="E719" s="109"/>
      <c r="F719" s="110"/>
      <c r="G719" s="110"/>
      <c r="H719" s="110"/>
      <c r="I719" s="110"/>
      <c r="J719" s="110"/>
      <c r="K719" s="110"/>
      <c r="L719" s="110"/>
      <c r="M719" s="110"/>
      <c r="N719" s="110"/>
      <c r="O719" s="110"/>
      <c r="P719" s="110"/>
      <c r="Q719" s="110"/>
      <c r="R719" s="110"/>
      <c r="S719" s="110"/>
      <c r="T719" s="110"/>
      <c r="U719" s="110"/>
      <c r="V719" s="110"/>
      <c r="W719" s="110"/>
      <c r="X719" s="110"/>
      <c r="Y719" s="105"/>
      <c r="AX719" s="90">
        <f t="shared" ref="AX719:AX782" si="80">IF(SUBTOTAL(103,Q719)=1,1,0)</f>
        <v>0</v>
      </c>
      <c r="BA719" s="90">
        <f>IF(OR($S$22="Step 3",$S$22="Step 2",$S$22="Step 1"),1,0)</f>
        <v>1</v>
      </c>
    </row>
    <row r="720" spans="4:106" ht="25.25" customHeight="1" x14ac:dyDescent="0.2">
      <c r="D720" s="112" t="s">
        <v>2079</v>
      </c>
      <c r="E720" s="194" t="s">
        <v>2081</v>
      </c>
      <c r="F720" s="195"/>
      <c r="G720" s="195"/>
      <c r="H720" s="195"/>
      <c r="I720" s="195"/>
      <c r="J720" s="195"/>
      <c r="K720" s="195"/>
      <c r="L720" s="195"/>
      <c r="M720" s="195"/>
      <c r="N720" s="195"/>
      <c r="O720" s="195"/>
      <c r="P720" s="113" t="s">
        <v>12697</v>
      </c>
      <c r="Q720" s="196" t="s">
        <v>12698</v>
      </c>
      <c r="R720" s="196"/>
      <c r="S720" s="197"/>
      <c r="T720" s="197"/>
      <c r="U720" s="197"/>
      <c r="V720" s="197"/>
      <c r="W720" s="197"/>
      <c r="X720" s="198"/>
      <c r="Y720" s="108"/>
      <c r="AW720" s="90" t="s">
        <v>1253</v>
      </c>
      <c r="AX720" s="90">
        <f t="shared" si="80"/>
        <v>1</v>
      </c>
      <c r="AY720" s="90" t="s">
        <v>1320</v>
      </c>
      <c r="AZ720" s="90" t="s">
        <v>2078</v>
      </c>
      <c r="BA720" s="90">
        <f>IF(AND($BB$720=1,$BC$720=1),1,0)</f>
        <v>0</v>
      </c>
      <c r="BB720" s="90">
        <f>IF(OR($S$22="Step 3",$S$22="Step 2",$S$22="Step 1"),1,0)</f>
        <v>1</v>
      </c>
      <c r="BC720" s="90">
        <f>IF(AND(AND(OR($S$158&gt;0,$AB$158&gt;0),$AX$158=1)),1,0)</f>
        <v>0</v>
      </c>
      <c r="BD720" s="90">
        <f>IF(AND(AND(OR($AB$158&gt;0),$AX$158=1)),1,0)</f>
        <v>0</v>
      </c>
      <c r="BE720" s="90">
        <f>IF(AND(AND(OR($S$158&gt;0),$AX$158=1)),1,0)</f>
        <v>0</v>
      </c>
      <c r="CB720" s="90">
        <f>IF($S$720&lt;&gt;"",1,0)</f>
        <v>0</v>
      </c>
      <c r="CD720" s="90">
        <f>IF($Y$720="Inaccurate – Incorrect",1,0)</f>
        <v>0</v>
      </c>
      <c r="DA720" s="90" t="s">
        <v>2080</v>
      </c>
    </row>
    <row r="721" spans="4:105" x14ac:dyDescent="0.2">
      <c r="D721" s="103"/>
      <c r="E721" s="114"/>
      <c r="F721" s="114"/>
      <c r="G721" s="114"/>
      <c r="H721" s="114"/>
      <c r="I721" s="114"/>
      <c r="J721" s="114"/>
      <c r="K721" s="114"/>
      <c r="L721" s="114"/>
      <c r="M721" s="114"/>
      <c r="N721" s="114"/>
      <c r="O721" s="114"/>
      <c r="P721" s="114"/>
      <c r="Q721" s="114"/>
      <c r="R721" s="114"/>
      <c r="S721" s="114"/>
      <c r="T721" s="114"/>
      <c r="U721" s="114"/>
      <c r="V721" s="114"/>
      <c r="W721" s="114"/>
      <c r="X721" s="114"/>
      <c r="Y721" s="105"/>
      <c r="AX721" s="90">
        <f t="shared" si="80"/>
        <v>0</v>
      </c>
      <c r="BA721" s="90">
        <f>IF(OR($S$22="Step 3",$S$22="Step 2",$S$22="Step 1"),1,0)</f>
        <v>1</v>
      </c>
    </row>
    <row r="722" spans="4:105" ht="21" x14ac:dyDescent="0.25">
      <c r="D722" s="103"/>
      <c r="E722" s="106" t="s">
        <v>1249</v>
      </c>
      <c r="F722" s="104"/>
      <c r="G722" s="104"/>
      <c r="H722" s="104"/>
      <c r="I722" s="104"/>
      <c r="J722" s="104"/>
      <c r="K722" s="104"/>
      <c r="L722" s="104"/>
      <c r="M722" s="104"/>
      <c r="N722" s="104"/>
      <c r="O722" s="104"/>
      <c r="P722" s="104"/>
      <c r="Q722" s="104"/>
      <c r="R722" s="104"/>
      <c r="S722" s="104"/>
      <c r="T722" s="104"/>
      <c r="U722" s="104"/>
      <c r="V722" s="104"/>
      <c r="W722" s="104"/>
      <c r="X722" s="104"/>
      <c r="Y722" s="105"/>
      <c r="AX722" s="90">
        <f t="shared" si="80"/>
        <v>0</v>
      </c>
      <c r="BA722" s="90">
        <f>IF(OR($S$22="Step 3",$S$22="Step 2",$S$22="Step 1"),1,0)</f>
        <v>1</v>
      </c>
    </row>
    <row r="723" spans="4:105" ht="21" x14ac:dyDescent="0.25">
      <c r="D723" s="103"/>
      <c r="E723" s="109"/>
      <c r="F723" s="110"/>
      <c r="G723" s="110"/>
      <c r="H723" s="110"/>
      <c r="I723" s="110"/>
      <c r="J723" s="110"/>
      <c r="K723" s="110"/>
      <c r="L723" s="110"/>
      <c r="M723" s="110"/>
      <c r="N723" s="110"/>
      <c r="O723" s="110"/>
      <c r="P723" s="110"/>
      <c r="Q723" s="110"/>
      <c r="R723" s="110"/>
      <c r="S723" s="110"/>
      <c r="T723" s="110"/>
      <c r="U723" s="110"/>
      <c r="V723" s="110"/>
      <c r="W723" s="110"/>
      <c r="X723" s="110"/>
      <c r="Y723" s="105"/>
      <c r="AX723" s="90">
        <f t="shared" si="80"/>
        <v>0</v>
      </c>
      <c r="BA723" s="90">
        <f>IF(OR($S$22="Step 3",$S$22="Step 2",$S$22="Step 1"),1,0)</f>
        <v>1</v>
      </c>
    </row>
    <row r="724" spans="4:105" ht="25.25" customHeight="1" x14ac:dyDescent="0.2">
      <c r="D724" s="112" t="s">
        <v>2084</v>
      </c>
      <c r="E724" s="194" t="s">
        <v>1250</v>
      </c>
      <c r="F724" s="195"/>
      <c r="G724" s="195"/>
      <c r="H724" s="195"/>
      <c r="I724" s="195"/>
      <c r="J724" s="195"/>
      <c r="K724" s="195"/>
      <c r="L724" s="195"/>
      <c r="M724" s="195"/>
      <c r="N724" s="195"/>
      <c r="O724" s="195"/>
      <c r="P724" s="113" t="s">
        <v>12697</v>
      </c>
      <c r="Q724" s="196" t="s">
        <v>12699</v>
      </c>
      <c r="R724" s="196"/>
      <c r="S724" s="192"/>
      <c r="T724" s="192"/>
      <c r="U724" s="192"/>
      <c r="V724" s="192"/>
      <c r="W724" s="192"/>
      <c r="X724" s="193"/>
      <c r="Y724" s="108"/>
      <c r="AW724" s="90" t="s">
        <v>1253</v>
      </c>
      <c r="AX724" s="90">
        <f t="shared" si="80"/>
        <v>1</v>
      </c>
      <c r="AZ724" s="90" t="s">
        <v>2083</v>
      </c>
      <c r="BA724" s="90">
        <f>IF(AND($BC$724=1,$BB$724=1),1,0)</f>
        <v>1</v>
      </c>
      <c r="BB724" s="90">
        <f>IF(OR($S$22="Step 3",$S$22="Step 2",$S$22="Step 1"),1,0)</f>
        <v>1</v>
      </c>
      <c r="BC724" s="90">
        <v>1</v>
      </c>
      <c r="BD724" s="90">
        <v>1</v>
      </c>
      <c r="BE724" s="90">
        <v>1</v>
      </c>
      <c r="DA724" s="90" t="s">
        <v>1249</v>
      </c>
    </row>
    <row r="725" spans="4:105" x14ac:dyDescent="0.2">
      <c r="D725" s="121"/>
      <c r="E725" s="122"/>
      <c r="F725" s="122"/>
      <c r="G725" s="122"/>
      <c r="H725" s="122"/>
      <c r="I725" s="122"/>
      <c r="J725" s="122"/>
      <c r="K725" s="122"/>
      <c r="L725" s="122"/>
      <c r="M725" s="122"/>
      <c r="N725" s="122"/>
      <c r="O725" s="122"/>
      <c r="P725" s="122"/>
      <c r="Q725" s="122"/>
      <c r="R725" s="122"/>
      <c r="S725" s="122"/>
      <c r="T725" s="122"/>
      <c r="U725" s="122"/>
      <c r="V725" s="122"/>
      <c r="W725" s="122"/>
      <c r="X725" s="122"/>
      <c r="Y725" s="123"/>
      <c r="AX725" s="90">
        <f t="shared" si="80"/>
        <v>0</v>
      </c>
    </row>
    <row r="726" spans="4:105" x14ac:dyDescent="0.2">
      <c r="D726" s="91"/>
      <c r="E726" s="91"/>
      <c r="F726" s="91"/>
      <c r="G726" s="91"/>
      <c r="H726" s="91"/>
      <c r="I726" s="91"/>
      <c r="J726" s="91"/>
      <c r="K726" s="91"/>
      <c r="L726" s="91"/>
      <c r="M726" s="91"/>
      <c r="N726" s="91"/>
      <c r="O726" s="91"/>
      <c r="P726" s="91"/>
      <c r="Q726" s="91"/>
      <c r="R726" s="91"/>
      <c r="S726" s="91"/>
      <c r="T726" s="91"/>
      <c r="U726" s="91"/>
      <c r="V726" s="91"/>
      <c r="W726" s="91"/>
      <c r="X726" s="91"/>
      <c r="Y726" s="91"/>
      <c r="AX726" s="90">
        <f t="shared" si="80"/>
        <v>0</v>
      </c>
      <c r="BA726" s="90">
        <f>IF(OR($S$22="Step 3",$S$22="Step 2",$S$22="Step 1"),1,0)</f>
        <v>1</v>
      </c>
    </row>
    <row r="727" spans="4:105" ht="21" x14ac:dyDescent="0.25">
      <c r="D727" s="101" t="s">
        <v>2086</v>
      </c>
      <c r="E727" s="100"/>
      <c r="F727" s="100"/>
      <c r="G727" s="100"/>
      <c r="H727" s="100"/>
      <c r="I727" s="100"/>
      <c r="J727" s="100"/>
      <c r="K727" s="100"/>
      <c r="L727" s="100"/>
      <c r="M727" s="100"/>
      <c r="N727" s="100"/>
      <c r="O727" s="100"/>
      <c r="P727" s="100"/>
      <c r="Q727" s="100"/>
      <c r="R727" s="100"/>
      <c r="S727" s="100"/>
      <c r="T727" s="100"/>
      <c r="U727" s="100"/>
      <c r="V727" s="100"/>
      <c r="W727" s="100"/>
      <c r="X727" s="100"/>
      <c r="Y727" s="102"/>
      <c r="AX727" s="90">
        <f t="shared" si="80"/>
        <v>0</v>
      </c>
      <c r="BA727" s="90">
        <f>IF(OR($S$22="Step 3",$S$22="Step 2",$S$22="Step 1"),1,0)</f>
        <v>1</v>
      </c>
    </row>
    <row r="728" spans="4:105" x14ac:dyDescent="0.2">
      <c r="D728" s="103"/>
      <c r="E728" s="104"/>
      <c r="F728" s="104"/>
      <c r="G728" s="104"/>
      <c r="H728" s="104"/>
      <c r="I728" s="104"/>
      <c r="J728" s="104"/>
      <c r="K728" s="104"/>
      <c r="L728" s="104"/>
      <c r="M728" s="104"/>
      <c r="N728" s="104"/>
      <c r="O728" s="104"/>
      <c r="P728" s="104"/>
      <c r="Q728" s="104"/>
      <c r="R728" s="104"/>
      <c r="S728" s="104"/>
      <c r="T728" s="104"/>
      <c r="U728" s="104"/>
      <c r="V728" s="104"/>
      <c r="W728" s="104"/>
      <c r="X728" s="104"/>
      <c r="Y728" s="105"/>
      <c r="AX728" s="90">
        <f t="shared" si="80"/>
        <v>0</v>
      </c>
      <c r="BA728" s="90">
        <f>IF(OR($S$22="Step 3",$S$22="Step 2",$S$22="Step 1"),1,0)</f>
        <v>1</v>
      </c>
    </row>
    <row r="729" spans="4:105" ht="21" x14ac:dyDescent="0.25">
      <c r="D729" s="103"/>
      <c r="E729" s="106" t="s">
        <v>39</v>
      </c>
      <c r="F729" s="104"/>
      <c r="G729" s="104"/>
      <c r="H729" s="104"/>
      <c r="I729" s="104"/>
      <c r="J729" s="104"/>
      <c r="K729" s="104"/>
      <c r="L729" s="104"/>
      <c r="M729" s="104"/>
      <c r="N729" s="104"/>
      <c r="O729" s="104"/>
      <c r="P729" s="104"/>
      <c r="Q729" s="104"/>
      <c r="R729" s="104"/>
      <c r="S729" s="104"/>
      <c r="T729" s="104"/>
      <c r="U729" s="104"/>
      <c r="V729" s="104"/>
      <c r="W729" s="104"/>
      <c r="X729" s="104"/>
      <c r="Y729" s="105"/>
      <c r="AX729" s="90">
        <f t="shared" si="80"/>
        <v>0</v>
      </c>
      <c r="BA729" s="90">
        <v>1</v>
      </c>
    </row>
    <row r="730" spans="4:105" ht="111.5" customHeight="1" x14ac:dyDescent="0.2">
      <c r="D730" s="108"/>
      <c r="E730" s="205" t="s">
        <v>2087</v>
      </c>
      <c r="F730" s="206"/>
      <c r="G730" s="206"/>
      <c r="H730" s="206"/>
      <c r="I730" s="206"/>
      <c r="J730" s="206"/>
      <c r="K730" s="206"/>
      <c r="L730" s="206"/>
      <c r="M730" s="206"/>
      <c r="N730" s="206"/>
      <c r="O730" s="206"/>
      <c r="P730" s="206"/>
      <c r="Q730" s="206"/>
      <c r="R730" s="206"/>
      <c r="S730" s="206"/>
      <c r="T730" s="206"/>
      <c r="U730" s="206"/>
      <c r="V730" s="206"/>
      <c r="W730" s="206"/>
      <c r="X730" s="207"/>
      <c r="Y730" s="108"/>
      <c r="AX730" s="90">
        <f t="shared" si="80"/>
        <v>0</v>
      </c>
      <c r="AZ730" s="90" t="s">
        <v>2085</v>
      </c>
      <c r="BA730" s="90">
        <v>1</v>
      </c>
    </row>
    <row r="731" spans="4:105" x14ac:dyDescent="0.2">
      <c r="D731" s="103"/>
      <c r="E731" s="100"/>
      <c r="F731" s="100"/>
      <c r="G731" s="100"/>
      <c r="H731" s="100"/>
      <c r="I731" s="100"/>
      <c r="J731" s="100"/>
      <c r="K731" s="100"/>
      <c r="L731" s="100"/>
      <c r="M731" s="100"/>
      <c r="N731" s="100"/>
      <c r="O731" s="100"/>
      <c r="P731" s="100"/>
      <c r="Q731" s="100"/>
      <c r="R731" s="100"/>
      <c r="S731" s="100"/>
      <c r="T731" s="100"/>
      <c r="U731" s="100"/>
      <c r="V731" s="100"/>
      <c r="W731" s="100"/>
      <c r="X731" s="100"/>
      <c r="Y731" s="105"/>
      <c r="AX731" s="90">
        <f t="shared" si="80"/>
        <v>0</v>
      </c>
      <c r="BA731" s="90">
        <f>IF(OR($S$22="Step 3",$S$22="Step 2",$S$22="Step 1"),1,0)</f>
        <v>1</v>
      </c>
    </row>
    <row r="732" spans="4:105" ht="21" x14ac:dyDescent="0.25">
      <c r="D732" s="103"/>
      <c r="E732" s="106" t="s">
        <v>2089</v>
      </c>
      <c r="F732" s="104"/>
      <c r="G732" s="104"/>
      <c r="H732" s="104"/>
      <c r="I732" s="104"/>
      <c r="J732" s="104"/>
      <c r="K732" s="104"/>
      <c r="L732" s="104"/>
      <c r="M732" s="104"/>
      <c r="N732" s="104"/>
      <c r="O732" s="104"/>
      <c r="P732" s="104"/>
      <c r="Q732" s="104"/>
      <c r="R732" s="104"/>
      <c r="S732" s="104"/>
      <c r="T732" s="104"/>
      <c r="U732" s="104"/>
      <c r="V732" s="104"/>
      <c r="W732" s="104"/>
      <c r="X732" s="104"/>
      <c r="Y732" s="105"/>
      <c r="AX732" s="90">
        <f t="shared" si="80"/>
        <v>0</v>
      </c>
      <c r="BA732" s="90">
        <f>IF(OR($S$22="Step 3",$S$22="Step 2",$S$22="Step 1"),1,0)</f>
        <v>1</v>
      </c>
    </row>
    <row r="733" spans="4:105" ht="21" x14ac:dyDescent="0.25">
      <c r="D733" s="103"/>
      <c r="E733" s="109" t="s">
        <v>12703</v>
      </c>
      <c r="F733" s="110"/>
      <c r="G733" s="110"/>
      <c r="H733" s="110"/>
      <c r="I733" s="110"/>
      <c r="J733" s="110"/>
      <c r="K733" s="110"/>
      <c r="L733" s="110"/>
      <c r="M733" s="110"/>
      <c r="N733" s="110"/>
      <c r="O733" s="110"/>
      <c r="P733" s="110"/>
      <c r="Q733" s="110"/>
      <c r="R733" s="110"/>
      <c r="S733" s="110"/>
      <c r="T733" s="110"/>
      <c r="U733" s="110"/>
      <c r="V733" s="110"/>
      <c r="W733" s="110"/>
      <c r="X733" s="110"/>
      <c r="Y733" s="105"/>
      <c r="AX733" s="90">
        <f t="shared" si="80"/>
        <v>0</v>
      </c>
      <c r="BA733" s="90">
        <f>IF(OR($S$22="Step 3",$S$22="Step 2",$S$22="Step 1"),1,0)</f>
        <v>1</v>
      </c>
    </row>
    <row r="734" spans="4:105" ht="82.75" customHeight="1" x14ac:dyDescent="0.2">
      <c r="D734" s="108"/>
      <c r="E734" s="205" t="s">
        <v>2090</v>
      </c>
      <c r="F734" s="206"/>
      <c r="G734" s="206"/>
      <c r="H734" s="206"/>
      <c r="I734" s="206"/>
      <c r="J734" s="206"/>
      <c r="K734" s="206"/>
      <c r="L734" s="206"/>
      <c r="M734" s="206"/>
      <c r="N734" s="206"/>
      <c r="O734" s="206"/>
      <c r="P734" s="206"/>
      <c r="Q734" s="206"/>
      <c r="R734" s="206"/>
      <c r="S734" s="206"/>
      <c r="T734" s="206"/>
      <c r="U734" s="206"/>
      <c r="V734" s="206"/>
      <c r="W734" s="206"/>
      <c r="X734" s="207"/>
      <c r="Y734" s="108"/>
      <c r="AX734" s="90">
        <f t="shared" si="80"/>
        <v>0</v>
      </c>
      <c r="AZ734" s="90" t="s">
        <v>2088</v>
      </c>
      <c r="BA734" s="90">
        <f>IF(AND($BC$734=1,$BB$734=1),1,0)</f>
        <v>1</v>
      </c>
      <c r="BB734" s="90">
        <f>IF(OR($S$22="Step 3",$S$22="Step 2",$S$22="Step 1"),1,0)</f>
        <v>1</v>
      </c>
      <c r="BC734" s="90">
        <v>1</v>
      </c>
      <c r="BD734" s="90">
        <v>1</v>
      </c>
      <c r="BE734" s="90">
        <v>1</v>
      </c>
    </row>
    <row r="735" spans="4:105" x14ac:dyDescent="0.2">
      <c r="D735" s="103"/>
      <c r="E735" s="107"/>
      <c r="F735" s="107"/>
      <c r="G735" s="107"/>
      <c r="H735" s="107"/>
      <c r="I735" s="107"/>
      <c r="J735" s="107"/>
      <c r="K735" s="107"/>
      <c r="L735" s="107"/>
      <c r="M735" s="107"/>
      <c r="N735" s="107"/>
      <c r="O735" s="107"/>
      <c r="P735" s="107"/>
      <c r="Q735" s="107"/>
      <c r="R735" s="107"/>
      <c r="S735" s="107"/>
      <c r="T735" s="107"/>
      <c r="U735" s="107"/>
      <c r="V735" s="107"/>
      <c r="W735" s="107"/>
      <c r="X735" s="107"/>
      <c r="Y735" s="105"/>
      <c r="AX735" s="90">
        <f t="shared" si="80"/>
        <v>0</v>
      </c>
      <c r="BA735" s="90">
        <f>IF(OR($S$22="Step 3",$S$22="Step 2",$S$22="Step 1"),1,0)</f>
        <v>1</v>
      </c>
    </row>
    <row r="736" spans="4:105" ht="21" x14ac:dyDescent="0.25">
      <c r="D736" s="103"/>
      <c r="E736" s="109" t="s">
        <v>2093</v>
      </c>
      <c r="F736" s="110"/>
      <c r="G736" s="110"/>
      <c r="H736" s="110"/>
      <c r="I736" s="110"/>
      <c r="J736" s="110"/>
      <c r="K736" s="110"/>
      <c r="L736" s="110"/>
      <c r="M736" s="110"/>
      <c r="N736" s="110"/>
      <c r="O736" s="110"/>
      <c r="P736" s="110"/>
      <c r="Q736" s="110"/>
      <c r="R736" s="110"/>
      <c r="S736" s="110"/>
      <c r="T736" s="110"/>
      <c r="U736" s="110"/>
      <c r="V736" s="110"/>
      <c r="W736" s="110"/>
      <c r="X736" s="110"/>
      <c r="Y736" s="105"/>
      <c r="AX736" s="90">
        <f t="shared" si="80"/>
        <v>0</v>
      </c>
      <c r="BA736" s="90">
        <f>IF(OR($S$22="Step 3",$S$22="Step 2",$S$22="Step 1"),1,0)</f>
        <v>1</v>
      </c>
    </row>
    <row r="737" spans="4:106" ht="39.5" customHeight="1" x14ac:dyDescent="0.2">
      <c r="D737" s="112" t="s">
        <v>2092</v>
      </c>
      <c r="E737" s="120"/>
      <c r="F737" s="118"/>
      <c r="G737" s="118"/>
      <c r="H737" s="118"/>
      <c r="I737" s="118"/>
      <c r="J737" s="118"/>
      <c r="K737" s="118"/>
      <c r="L737" s="118"/>
      <c r="M737" s="118"/>
      <c r="N737" s="118"/>
      <c r="O737" s="118"/>
      <c r="P737" s="124" t="s">
        <v>12697</v>
      </c>
      <c r="Q737" s="219" t="s">
        <v>2094</v>
      </c>
      <c r="R737" s="220"/>
      <c r="S737" s="220"/>
      <c r="T737" s="220"/>
      <c r="U737" s="220"/>
      <c r="V737" s="220"/>
      <c r="W737" s="220"/>
      <c r="X737" s="217"/>
      <c r="Y737" s="108"/>
      <c r="AX737" s="90">
        <f t="shared" si="80"/>
        <v>1</v>
      </c>
      <c r="AZ737" s="90" t="s">
        <v>2091</v>
      </c>
      <c r="BA737" s="90">
        <f>IF(AND($BC$737=1,$BB$737=1),1,0)</f>
        <v>0</v>
      </c>
      <c r="BB737" s="90">
        <f t="shared" ref="BB737:BB751" si="81">IF(OR($S$22="Step 3",$S$22="Step 2"),1,0)</f>
        <v>0</v>
      </c>
      <c r="BC737" s="90">
        <v>1</v>
      </c>
      <c r="BD737" s="90">
        <v>1</v>
      </c>
      <c r="BE737" s="90">
        <v>1</v>
      </c>
    </row>
    <row r="738" spans="4:106" ht="25.25" customHeight="1" x14ac:dyDescent="0.2">
      <c r="D738" s="112" t="s">
        <v>2097</v>
      </c>
      <c r="E738" s="189" t="s">
        <v>2098</v>
      </c>
      <c r="F738" s="190"/>
      <c r="G738" s="190"/>
      <c r="H738" s="190"/>
      <c r="I738" s="190"/>
      <c r="J738" s="190"/>
      <c r="K738" s="190"/>
      <c r="L738" s="190"/>
      <c r="M738" s="190"/>
      <c r="N738" s="190"/>
      <c r="O738" s="190"/>
      <c r="P738" s="115"/>
      <c r="Q738" s="191" t="s">
        <v>12702</v>
      </c>
      <c r="R738" s="191"/>
      <c r="S738" s="192"/>
      <c r="T738" s="192"/>
      <c r="U738" s="192"/>
      <c r="V738" s="192"/>
      <c r="W738" s="192"/>
      <c r="X738" s="193"/>
      <c r="Y738" s="108"/>
      <c r="AW738" s="90" t="s">
        <v>2086</v>
      </c>
      <c r="AX738" s="90">
        <f t="shared" si="80"/>
        <v>1</v>
      </c>
      <c r="AY738" s="90" t="s">
        <v>774</v>
      </c>
      <c r="AZ738" s="90" t="s">
        <v>2096</v>
      </c>
      <c r="BA738" s="90">
        <f>IF(AND($BC$738=1,$BB$738=1),1,0)</f>
        <v>0</v>
      </c>
      <c r="BB738" s="90">
        <f t="shared" si="81"/>
        <v>0</v>
      </c>
      <c r="BC738" s="90">
        <v>1</v>
      </c>
      <c r="BD738" s="90">
        <v>1</v>
      </c>
      <c r="BE738" s="90">
        <v>1</v>
      </c>
      <c r="BX738" s="90">
        <v>1</v>
      </c>
      <c r="CA738" s="90" t="s">
        <v>2091</v>
      </c>
      <c r="CB738" s="90">
        <f>IF((+COUNTA($S$738)+COUNTA($S$739)+COUNTA($S$740)+COUNTA($S$741)+COUNTA($S$742))&gt;0,1,0)</f>
        <v>0</v>
      </c>
      <c r="CC738" s="90" t="s">
        <v>775</v>
      </c>
      <c r="CD738" s="90">
        <f>IF($Y$738="Inaccurate – Incorrect",1,0)</f>
        <v>0</v>
      </c>
      <c r="DA738" s="90" t="s">
        <v>2089</v>
      </c>
      <c r="DB738" s="90" t="s">
        <v>2093</v>
      </c>
    </row>
    <row r="739" spans="4:106" ht="25.25" customHeight="1" x14ac:dyDescent="0.2">
      <c r="D739" s="112" t="s">
        <v>2100</v>
      </c>
      <c r="E739" s="189" t="s">
        <v>2101</v>
      </c>
      <c r="F739" s="190"/>
      <c r="G739" s="190"/>
      <c r="H739" s="190"/>
      <c r="I739" s="190"/>
      <c r="J739" s="190"/>
      <c r="K739" s="190"/>
      <c r="L739" s="190"/>
      <c r="M739" s="190"/>
      <c r="N739" s="190"/>
      <c r="O739" s="190"/>
      <c r="P739" s="115"/>
      <c r="Q739" s="191" t="s">
        <v>12702</v>
      </c>
      <c r="R739" s="191"/>
      <c r="S739" s="192"/>
      <c r="T739" s="192"/>
      <c r="U739" s="192"/>
      <c r="V739" s="192"/>
      <c r="W739" s="192"/>
      <c r="X739" s="193"/>
      <c r="Y739" s="108"/>
      <c r="AW739" s="90" t="s">
        <v>2086</v>
      </c>
      <c r="AX739" s="90">
        <f t="shared" si="80"/>
        <v>1</v>
      </c>
      <c r="AY739" s="90" t="s">
        <v>774</v>
      </c>
      <c r="AZ739" s="90" t="s">
        <v>2099</v>
      </c>
      <c r="BA739" s="90">
        <f>IF(AND($BC$739=1,$BB$739=1),1,0)</f>
        <v>0</v>
      </c>
      <c r="BB739" s="90">
        <f t="shared" si="81"/>
        <v>0</v>
      </c>
      <c r="BC739" s="90">
        <v>1</v>
      </c>
      <c r="BD739" s="90">
        <v>1</v>
      </c>
      <c r="BE739" s="90">
        <v>1</v>
      </c>
      <c r="BX739" s="90">
        <v>1</v>
      </c>
      <c r="CA739" s="90" t="s">
        <v>2091</v>
      </c>
      <c r="CC739" s="90" t="s">
        <v>775</v>
      </c>
      <c r="CD739" s="90">
        <f>IF($Y$739="Inaccurate – Incorrect",1,0)</f>
        <v>0</v>
      </c>
      <c r="DA739" s="90" t="s">
        <v>2089</v>
      </c>
      <c r="DB739" s="90" t="s">
        <v>2093</v>
      </c>
    </row>
    <row r="740" spans="4:106" ht="25.25" customHeight="1" x14ac:dyDescent="0.2">
      <c r="D740" s="112" t="s">
        <v>2103</v>
      </c>
      <c r="E740" s="189" t="s">
        <v>2104</v>
      </c>
      <c r="F740" s="190"/>
      <c r="G740" s="190"/>
      <c r="H740" s="190"/>
      <c r="I740" s="190"/>
      <c r="J740" s="190"/>
      <c r="K740" s="190"/>
      <c r="L740" s="190"/>
      <c r="M740" s="190"/>
      <c r="N740" s="190"/>
      <c r="O740" s="190"/>
      <c r="P740" s="115"/>
      <c r="Q740" s="191" t="s">
        <v>12702</v>
      </c>
      <c r="R740" s="191"/>
      <c r="S740" s="192"/>
      <c r="T740" s="192"/>
      <c r="U740" s="192"/>
      <c r="V740" s="192"/>
      <c r="W740" s="192"/>
      <c r="X740" s="193"/>
      <c r="Y740" s="108"/>
      <c r="AW740" s="90" t="s">
        <v>2086</v>
      </c>
      <c r="AX740" s="90">
        <f t="shared" si="80"/>
        <v>1</v>
      </c>
      <c r="AY740" s="90" t="s">
        <v>774</v>
      </c>
      <c r="AZ740" s="90" t="s">
        <v>2102</v>
      </c>
      <c r="BA740" s="90">
        <f>IF(AND($BC$740=1,$BB$740=1),1,0)</f>
        <v>0</v>
      </c>
      <c r="BB740" s="90">
        <f t="shared" si="81"/>
        <v>0</v>
      </c>
      <c r="BC740" s="90">
        <v>1</v>
      </c>
      <c r="BD740" s="90">
        <v>1</v>
      </c>
      <c r="BE740" s="90">
        <v>1</v>
      </c>
      <c r="BX740" s="90">
        <v>1</v>
      </c>
      <c r="CA740" s="90" t="s">
        <v>2091</v>
      </c>
      <c r="CC740" s="90" t="s">
        <v>775</v>
      </c>
      <c r="CD740" s="90">
        <f>IF($Y$740="Inaccurate – Incorrect",1,0)</f>
        <v>0</v>
      </c>
      <c r="DA740" s="90" t="s">
        <v>2089</v>
      </c>
      <c r="DB740" s="90" t="s">
        <v>2093</v>
      </c>
    </row>
    <row r="741" spans="4:106" ht="25.25" customHeight="1" x14ac:dyDescent="0.2">
      <c r="D741" s="112" t="s">
        <v>2106</v>
      </c>
      <c r="E741" s="189" t="s">
        <v>2107</v>
      </c>
      <c r="F741" s="190"/>
      <c r="G741" s="190"/>
      <c r="H741" s="190"/>
      <c r="I741" s="190"/>
      <c r="J741" s="190"/>
      <c r="K741" s="190"/>
      <c r="L741" s="190"/>
      <c r="M741" s="190"/>
      <c r="N741" s="190"/>
      <c r="O741" s="190"/>
      <c r="P741" s="115"/>
      <c r="Q741" s="191" t="s">
        <v>12702</v>
      </c>
      <c r="R741" s="191"/>
      <c r="S741" s="192"/>
      <c r="T741" s="192"/>
      <c r="U741" s="192"/>
      <c r="V741" s="192"/>
      <c r="W741" s="192"/>
      <c r="X741" s="193"/>
      <c r="Y741" s="108"/>
      <c r="AW741" s="90" t="s">
        <v>2086</v>
      </c>
      <c r="AX741" s="90">
        <f t="shared" si="80"/>
        <v>1</v>
      </c>
      <c r="AY741" s="90" t="s">
        <v>774</v>
      </c>
      <c r="AZ741" s="90" t="s">
        <v>2105</v>
      </c>
      <c r="BA741" s="90">
        <f>IF(AND($BC$741=1,$BB$741=1),1,0)</f>
        <v>0</v>
      </c>
      <c r="BB741" s="90">
        <f t="shared" si="81"/>
        <v>0</v>
      </c>
      <c r="BC741" s="90">
        <v>1</v>
      </c>
      <c r="BD741" s="90">
        <v>1</v>
      </c>
      <c r="BE741" s="90">
        <v>1</v>
      </c>
      <c r="BX741" s="90">
        <v>1</v>
      </c>
      <c r="CA741" s="90" t="s">
        <v>2091</v>
      </c>
      <c r="CC741" s="90" t="s">
        <v>775</v>
      </c>
      <c r="CD741" s="90">
        <f>IF($Y$741="Inaccurate – Incorrect",1,0)</f>
        <v>0</v>
      </c>
      <c r="DA741" s="90" t="s">
        <v>2089</v>
      </c>
      <c r="DB741" s="90" t="s">
        <v>2093</v>
      </c>
    </row>
    <row r="742" spans="4:106" ht="25.25" customHeight="1" x14ac:dyDescent="0.2">
      <c r="D742" s="112" t="s">
        <v>2109</v>
      </c>
      <c r="E742" s="189" t="s">
        <v>1408</v>
      </c>
      <c r="F742" s="190"/>
      <c r="G742" s="190"/>
      <c r="H742" s="190"/>
      <c r="I742" s="190"/>
      <c r="J742" s="190"/>
      <c r="K742" s="190"/>
      <c r="L742" s="190"/>
      <c r="M742" s="190"/>
      <c r="N742" s="190"/>
      <c r="O742" s="190"/>
      <c r="P742" s="115"/>
      <c r="Q742" s="191" t="s">
        <v>12702</v>
      </c>
      <c r="R742" s="191"/>
      <c r="S742" s="192"/>
      <c r="T742" s="192"/>
      <c r="U742" s="192"/>
      <c r="V742" s="192"/>
      <c r="W742" s="192"/>
      <c r="X742" s="193"/>
      <c r="Y742" s="108"/>
      <c r="AW742" s="90" t="s">
        <v>2086</v>
      </c>
      <c r="AX742" s="90">
        <f t="shared" si="80"/>
        <v>1</v>
      </c>
      <c r="AY742" s="90" t="s">
        <v>774</v>
      </c>
      <c r="AZ742" s="90" t="s">
        <v>2108</v>
      </c>
      <c r="BA742" s="90">
        <f>IF(AND($BC$742=1,$BB$742=1),1,0)</f>
        <v>0</v>
      </c>
      <c r="BB742" s="90">
        <f t="shared" si="81"/>
        <v>0</v>
      </c>
      <c r="BC742" s="90">
        <v>1</v>
      </c>
      <c r="BD742" s="90">
        <v>1</v>
      </c>
      <c r="BE742" s="90">
        <v>1</v>
      </c>
      <c r="BL742" s="90">
        <v>743</v>
      </c>
      <c r="BX742" s="90">
        <v>2</v>
      </c>
      <c r="CA742" s="90" t="s">
        <v>2091</v>
      </c>
      <c r="CC742" s="90" t="s">
        <v>775</v>
      </c>
      <c r="CD742" s="90">
        <f>IF($Y$742="Inaccurate – Incorrect",1,0)</f>
        <v>0</v>
      </c>
      <c r="DA742" s="90" t="s">
        <v>2089</v>
      </c>
      <c r="DB742" s="90" t="s">
        <v>2093</v>
      </c>
    </row>
    <row r="743" spans="4:106" ht="25.25" customHeight="1" x14ac:dyDescent="0.2">
      <c r="D743" s="112" t="s">
        <v>2111</v>
      </c>
      <c r="E743" s="189" t="s">
        <v>2112</v>
      </c>
      <c r="F743" s="190"/>
      <c r="G743" s="190"/>
      <c r="H743" s="190"/>
      <c r="I743" s="190"/>
      <c r="J743" s="190"/>
      <c r="K743" s="190"/>
      <c r="L743" s="190"/>
      <c r="M743" s="190"/>
      <c r="N743" s="190"/>
      <c r="O743" s="190"/>
      <c r="P743" s="115"/>
      <c r="Q743" s="191" t="s">
        <v>12699</v>
      </c>
      <c r="R743" s="191"/>
      <c r="S743" s="192"/>
      <c r="T743" s="192"/>
      <c r="U743" s="192"/>
      <c r="V743" s="192"/>
      <c r="W743" s="192"/>
      <c r="X743" s="193"/>
      <c r="Y743" s="108"/>
      <c r="AW743" s="90" t="s">
        <v>2086</v>
      </c>
      <c r="AX743" s="90">
        <f t="shared" si="80"/>
        <v>1</v>
      </c>
      <c r="AZ743" s="90" t="s">
        <v>2110</v>
      </c>
      <c r="BA743" s="90">
        <f>IF(AND($BB$743=1,$BC$743=1),1,0)</f>
        <v>0</v>
      </c>
      <c r="BB743" s="90">
        <f t="shared" si="81"/>
        <v>0</v>
      </c>
      <c r="BC743" s="90">
        <f>IF(OR(AND(OR($S$742&lt;&gt;"",$AB$742&lt;&gt;""),$AX$742=1)),1,0)</f>
        <v>0</v>
      </c>
      <c r="BD743" s="90">
        <f>IF(OR(AND(OR($AB$742&lt;&gt;""),$AX$742=1)),1,0)</f>
        <v>0</v>
      </c>
      <c r="BE743" s="90">
        <f>IF(OR(AND(OR($S$742&lt;&gt;""),$AX$742=1)),1,0)</f>
        <v>0</v>
      </c>
      <c r="CB743" s="90">
        <f>IF($S$743&lt;&gt;"",1,0)</f>
        <v>0</v>
      </c>
      <c r="CD743" s="90">
        <f>IF($Y$743="Inaccurate – Incorrect",1,0)</f>
        <v>0</v>
      </c>
      <c r="DA743" s="90" t="s">
        <v>2089</v>
      </c>
      <c r="DB743" s="90" t="s">
        <v>2093</v>
      </c>
    </row>
    <row r="744" spans="4:106" ht="53.75" customHeight="1" x14ac:dyDescent="0.2">
      <c r="D744" s="112" t="s">
        <v>2115</v>
      </c>
      <c r="E744" s="119"/>
      <c r="F744" s="118"/>
      <c r="G744" s="118"/>
      <c r="H744" s="118"/>
      <c r="I744" s="118"/>
      <c r="J744" s="118"/>
      <c r="K744" s="118"/>
      <c r="L744" s="118"/>
      <c r="M744" s="118"/>
      <c r="N744" s="118"/>
      <c r="O744" s="118"/>
      <c r="P744" s="124" t="s">
        <v>12697</v>
      </c>
      <c r="Q744" s="215" t="s">
        <v>2116</v>
      </c>
      <c r="R744" s="216"/>
      <c r="S744" s="216"/>
      <c r="T744" s="216"/>
      <c r="U744" s="216"/>
      <c r="V744" s="216"/>
      <c r="W744" s="216"/>
      <c r="X744" s="217"/>
      <c r="Y744" s="108"/>
      <c r="AX744" s="90">
        <f t="shared" si="80"/>
        <v>1</v>
      </c>
      <c r="AZ744" s="90" t="s">
        <v>2114</v>
      </c>
      <c r="BA744" s="90">
        <f>IF(AND($BC$744=1,$BB$744=1),1,0)</f>
        <v>0</v>
      </c>
      <c r="BB744" s="90">
        <f t="shared" si="81"/>
        <v>0</v>
      </c>
      <c r="BC744" s="90">
        <v>1</v>
      </c>
      <c r="BD744" s="90">
        <v>1</v>
      </c>
      <c r="BE744" s="90">
        <v>1</v>
      </c>
    </row>
    <row r="745" spans="4:106" ht="25.25" customHeight="1" x14ac:dyDescent="0.2">
      <c r="D745" s="112" t="s">
        <v>2119</v>
      </c>
      <c r="E745" s="189" t="s">
        <v>2120</v>
      </c>
      <c r="F745" s="190"/>
      <c r="G745" s="190"/>
      <c r="H745" s="190"/>
      <c r="I745" s="190"/>
      <c r="J745" s="190"/>
      <c r="K745" s="190"/>
      <c r="L745" s="190"/>
      <c r="M745" s="190"/>
      <c r="N745" s="190"/>
      <c r="O745" s="190"/>
      <c r="P745" s="115"/>
      <c r="Q745" s="191" t="s">
        <v>12702</v>
      </c>
      <c r="R745" s="191"/>
      <c r="S745" s="192"/>
      <c r="T745" s="192"/>
      <c r="U745" s="192"/>
      <c r="V745" s="192"/>
      <c r="W745" s="192"/>
      <c r="X745" s="193"/>
      <c r="Y745" s="108"/>
      <c r="AW745" s="90" t="s">
        <v>2086</v>
      </c>
      <c r="AX745" s="90">
        <f t="shared" si="80"/>
        <v>1</v>
      </c>
      <c r="AY745" s="90" t="s">
        <v>774</v>
      </c>
      <c r="AZ745" s="90" t="s">
        <v>2118</v>
      </c>
      <c r="BA745" s="90">
        <f>IF(AND($BC$745=1,$BB$745=1),1,0)</f>
        <v>0</v>
      </c>
      <c r="BB745" s="90">
        <f t="shared" si="81"/>
        <v>0</v>
      </c>
      <c r="BC745" s="90">
        <v>1</v>
      </c>
      <c r="BD745" s="90">
        <v>1</v>
      </c>
      <c r="BE745" s="90">
        <v>1</v>
      </c>
      <c r="BX745" s="90">
        <v>1</v>
      </c>
      <c r="CA745" s="90" t="s">
        <v>2114</v>
      </c>
      <c r="CB745" s="90">
        <f>IF((+COUNTA($S$745)+COUNTA($S$746)+COUNTA($S$748)+COUNTA($S$750))&gt;0,1,0)</f>
        <v>0</v>
      </c>
      <c r="CC745" s="90" t="s">
        <v>775</v>
      </c>
      <c r="CD745" s="90">
        <f>IF($Y$745="Inaccurate – Incorrect",1,0)</f>
        <v>0</v>
      </c>
      <c r="DA745" s="90" t="s">
        <v>2089</v>
      </c>
      <c r="DB745" s="90" t="s">
        <v>2093</v>
      </c>
    </row>
    <row r="746" spans="4:106" ht="25.25" customHeight="1" x14ac:dyDescent="0.2">
      <c r="D746" s="112" t="s">
        <v>2122</v>
      </c>
      <c r="E746" s="189" t="s">
        <v>2123</v>
      </c>
      <c r="F746" s="190"/>
      <c r="G746" s="190"/>
      <c r="H746" s="190"/>
      <c r="I746" s="190"/>
      <c r="J746" s="190"/>
      <c r="K746" s="190"/>
      <c r="L746" s="190"/>
      <c r="M746" s="190"/>
      <c r="N746" s="190"/>
      <c r="O746" s="190"/>
      <c r="P746" s="115"/>
      <c r="Q746" s="191" t="s">
        <v>12702</v>
      </c>
      <c r="R746" s="191"/>
      <c r="S746" s="192"/>
      <c r="T746" s="192"/>
      <c r="U746" s="192"/>
      <c r="V746" s="192"/>
      <c r="W746" s="192"/>
      <c r="X746" s="193"/>
      <c r="Y746" s="108"/>
      <c r="AW746" s="90" t="s">
        <v>2086</v>
      </c>
      <c r="AX746" s="90">
        <f t="shared" si="80"/>
        <v>1</v>
      </c>
      <c r="AY746" s="90" t="s">
        <v>774</v>
      </c>
      <c r="AZ746" s="90" t="s">
        <v>2121</v>
      </c>
      <c r="BA746" s="90">
        <f>IF(AND($BC$746=1,$BB$746=1),1,0)</f>
        <v>0</v>
      </c>
      <c r="BB746" s="90">
        <f t="shared" si="81"/>
        <v>0</v>
      </c>
      <c r="BC746" s="90">
        <v>1</v>
      </c>
      <c r="BD746" s="90">
        <v>1</v>
      </c>
      <c r="BE746" s="90">
        <v>1</v>
      </c>
      <c r="BL746" s="90">
        <v>747</v>
      </c>
      <c r="BX746" s="90">
        <v>1</v>
      </c>
      <c r="CA746" s="90" t="s">
        <v>2114</v>
      </c>
      <c r="CC746" s="90" t="s">
        <v>775</v>
      </c>
      <c r="CD746" s="90">
        <f>IF($Y$746="Inaccurate – Incorrect",1,0)</f>
        <v>0</v>
      </c>
      <c r="DA746" s="90" t="s">
        <v>2089</v>
      </c>
      <c r="DB746" s="90" t="s">
        <v>2093</v>
      </c>
    </row>
    <row r="747" spans="4:106" ht="25.25" customHeight="1" x14ac:dyDescent="0.2">
      <c r="D747" s="112" t="s">
        <v>2125</v>
      </c>
      <c r="E747" s="189" t="s">
        <v>2126</v>
      </c>
      <c r="F747" s="190"/>
      <c r="G747" s="190"/>
      <c r="H747" s="190"/>
      <c r="I747" s="190"/>
      <c r="J747" s="190"/>
      <c r="K747" s="190"/>
      <c r="L747" s="190"/>
      <c r="M747" s="190"/>
      <c r="N747" s="190"/>
      <c r="O747" s="190"/>
      <c r="P747" s="115"/>
      <c r="Q747" s="191" t="s">
        <v>12699</v>
      </c>
      <c r="R747" s="191"/>
      <c r="S747" s="192"/>
      <c r="T747" s="192"/>
      <c r="U747" s="192"/>
      <c r="V747" s="192"/>
      <c r="W747" s="192"/>
      <c r="X747" s="193"/>
      <c r="Y747" s="108"/>
      <c r="AW747" s="90" t="s">
        <v>2086</v>
      </c>
      <c r="AX747" s="90">
        <f t="shared" si="80"/>
        <v>1</v>
      </c>
      <c r="AZ747" s="90" t="s">
        <v>2124</v>
      </c>
      <c r="BA747" s="90">
        <f>IF(AND($BB$747=1,$BC$747=1),1,0)</f>
        <v>0</v>
      </c>
      <c r="BB747" s="90">
        <f t="shared" si="81"/>
        <v>0</v>
      </c>
      <c r="BC747" s="90">
        <f>IF(OR(AND(OR($S$746&lt;&gt;"",$AB$746&lt;&gt;""),$AX$746=1)),1,0)</f>
        <v>0</v>
      </c>
      <c r="BD747" s="90">
        <f>IF(OR(AND(OR($AB$746&lt;&gt;""),$AX$746=1)),1,0)</f>
        <v>0</v>
      </c>
      <c r="BE747" s="90">
        <f>IF(OR(AND(OR($S$746&lt;&gt;""),$AX$746=1)),1,0)</f>
        <v>0</v>
      </c>
      <c r="CB747" s="90">
        <f>IF($S$747&lt;&gt;"",1,0)</f>
        <v>0</v>
      </c>
      <c r="CD747" s="90">
        <f>IF($Y$747="Inaccurate – Incorrect",1,0)</f>
        <v>0</v>
      </c>
      <c r="DA747" s="90" t="s">
        <v>2089</v>
      </c>
      <c r="DB747" s="90" t="s">
        <v>2093</v>
      </c>
    </row>
    <row r="748" spans="4:106" ht="25.25" customHeight="1" x14ac:dyDescent="0.2">
      <c r="D748" s="112" t="s">
        <v>2129</v>
      </c>
      <c r="E748" s="189" t="s">
        <v>2130</v>
      </c>
      <c r="F748" s="190"/>
      <c r="G748" s="190"/>
      <c r="H748" s="190"/>
      <c r="I748" s="190"/>
      <c r="J748" s="190"/>
      <c r="K748" s="190"/>
      <c r="L748" s="190"/>
      <c r="M748" s="190"/>
      <c r="N748" s="190"/>
      <c r="O748" s="190"/>
      <c r="P748" s="115"/>
      <c r="Q748" s="191" t="s">
        <v>12702</v>
      </c>
      <c r="R748" s="191"/>
      <c r="S748" s="192"/>
      <c r="T748" s="192"/>
      <c r="U748" s="192"/>
      <c r="V748" s="192"/>
      <c r="W748" s="192"/>
      <c r="X748" s="193"/>
      <c r="Y748" s="108"/>
      <c r="AW748" s="90" t="s">
        <v>2086</v>
      </c>
      <c r="AX748" s="90">
        <f t="shared" si="80"/>
        <v>1</v>
      </c>
      <c r="AY748" s="90" t="s">
        <v>774</v>
      </c>
      <c r="AZ748" s="90" t="s">
        <v>2128</v>
      </c>
      <c r="BA748" s="90">
        <f>IF(AND($BC$748=1,$BB$748=1),1,0)</f>
        <v>0</v>
      </c>
      <c r="BB748" s="90">
        <f t="shared" si="81"/>
        <v>0</v>
      </c>
      <c r="BC748" s="90">
        <v>1</v>
      </c>
      <c r="BD748" s="90">
        <v>1</v>
      </c>
      <c r="BE748" s="90">
        <v>1</v>
      </c>
      <c r="BL748" s="90">
        <v>749</v>
      </c>
      <c r="BX748" s="90">
        <v>1</v>
      </c>
      <c r="CA748" s="90" t="s">
        <v>2114</v>
      </c>
      <c r="CC748" s="90" t="s">
        <v>775</v>
      </c>
      <c r="CD748" s="90">
        <f>IF($Y$748="Inaccurate – Incorrect",1,0)</f>
        <v>0</v>
      </c>
      <c r="DA748" s="90" t="s">
        <v>2089</v>
      </c>
      <c r="DB748" s="90" t="s">
        <v>2093</v>
      </c>
    </row>
    <row r="749" spans="4:106" ht="25.25" customHeight="1" x14ac:dyDescent="0.2">
      <c r="D749" s="112" t="s">
        <v>2132</v>
      </c>
      <c r="E749" s="189" t="s">
        <v>2133</v>
      </c>
      <c r="F749" s="190"/>
      <c r="G749" s="190"/>
      <c r="H749" s="190"/>
      <c r="I749" s="190"/>
      <c r="J749" s="190"/>
      <c r="K749" s="190"/>
      <c r="L749" s="190"/>
      <c r="M749" s="190"/>
      <c r="N749" s="190"/>
      <c r="O749" s="190"/>
      <c r="P749" s="115"/>
      <c r="Q749" s="191" t="s">
        <v>12699</v>
      </c>
      <c r="R749" s="191"/>
      <c r="S749" s="192"/>
      <c r="T749" s="192"/>
      <c r="U749" s="192"/>
      <c r="V749" s="192"/>
      <c r="W749" s="192"/>
      <c r="X749" s="193"/>
      <c r="Y749" s="108"/>
      <c r="AW749" s="90" t="s">
        <v>2086</v>
      </c>
      <c r="AX749" s="90">
        <f t="shared" si="80"/>
        <v>1</v>
      </c>
      <c r="AZ749" s="90" t="s">
        <v>2131</v>
      </c>
      <c r="BA749" s="90">
        <f>IF(AND($BB$749=1,$BC$749=1),1,0)</f>
        <v>0</v>
      </c>
      <c r="BB749" s="90">
        <f t="shared" si="81"/>
        <v>0</v>
      </c>
      <c r="BC749" s="90">
        <f>IF(OR(AND(OR($S$748&lt;&gt;"",$AB$748&lt;&gt;""),$AX$748=1)),1,0)</f>
        <v>0</v>
      </c>
      <c r="BD749" s="90">
        <f>IF(OR(AND(OR($AB$748&lt;&gt;""),$AX$748=1)),1,0)</f>
        <v>0</v>
      </c>
      <c r="BE749" s="90">
        <f>IF(OR(AND(OR($S$748&lt;&gt;""),$AX$748=1)),1,0)</f>
        <v>0</v>
      </c>
      <c r="CB749" s="90">
        <f>IF($S$749&lt;&gt;"",1,0)</f>
        <v>0</v>
      </c>
      <c r="CD749" s="90">
        <f>IF($Y$749="Inaccurate – Incorrect",1,0)</f>
        <v>0</v>
      </c>
      <c r="DA749" s="90" t="s">
        <v>2089</v>
      </c>
      <c r="DB749" s="90" t="s">
        <v>2093</v>
      </c>
    </row>
    <row r="750" spans="4:106" ht="25.25" customHeight="1" x14ac:dyDescent="0.2">
      <c r="D750" s="112" t="s">
        <v>2136</v>
      </c>
      <c r="E750" s="189" t="s">
        <v>802</v>
      </c>
      <c r="F750" s="190"/>
      <c r="G750" s="190"/>
      <c r="H750" s="190"/>
      <c r="I750" s="190"/>
      <c r="J750" s="190"/>
      <c r="K750" s="190"/>
      <c r="L750" s="190"/>
      <c r="M750" s="190"/>
      <c r="N750" s="190"/>
      <c r="O750" s="190"/>
      <c r="P750" s="115"/>
      <c r="Q750" s="191" t="s">
        <v>12702</v>
      </c>
      <c r="R750" s="191"/>
      <c r="S750" s="192"/>
      <c r="T750" s="192"/>
      <c r="U750" s="192"/>
      <c r="V750" s="192"/>
      <c r="W750" s="192"/>
      <c r="X750" s="193"/>
      <c r="Y750" s="108"/>
      <c r="AW750" s="90" t="s">
        <v>2086</v>
      </c>
      <c r="AX750" s="90">
        <f t="shared" si="80"/>
        <v>1</v>
      </c>
      <c r="AY750" s="90" t="s">
        <v>774</v>
      </c>
      <c r="AZ750" s="90" t="s">
        <v>2135</v>
      </c>
      <c r="BA750" s="90">
        <f>IF(AND($BC$750=1,$BB$750=1),1,0)</f>
        <v>0</v>
      </c>
      <c r="BB750" s="90">
        <f t="shared" si="81"/>
        <v>0</v>
      </c>
      <c r="BC750" s="90">
        <v>1</v>
      </c>
      <c r="BD750" s="90">
        <v>1</v>
      </c>
      <c r="BE750" s="90">
        <v>1</v>
      </c>
      <c r="BL750" s="90">
        <v>751</v>
      </c>
      <c r="BX750" s="90">
        <v>1</v>
      </c>
      <c r="CA750" s="90" t="s">
        <v>2114</v>
      </c>
      <c r="CC750" s="90" t="s">
        <v>775</v>
      </c>
      <c r="CD750" s="90">
        <f>IF($Y$750="Inaccurate – Incorrect",1,0)</f>
        <v>0</v>
      </c>
      <c r="DA750" s="90" t="s">
        <v>2089</v>
      </c>
      <c r="DB750" s="90" t="s">
        <v>2093</v>
      </c>
    </row>
    <row r="751" spans="4:106" ht="25.25" customHeight="1" x14ac:dyDescent="0.2">
      <c r="D751" s="112" t="s">
        <v>2138</v>
      </c>
      <c r="E751" s="189" t="s">
        <v>643</v>
      </c>
      <c r="F751" s="190"/>
      <c r="G751" s="190"/>
      <c r="H751" s="190"/>
      <c r="I751" s="190"/>
      <c r="J751" s="190"/>
      <c r="K751" s="190"/>
      <c r="L751" s="190"/>
      <c r="M751" s="190"/>
      <c r="N751" s="190"/>
      <c r="O751" s="190"/>
      <c r="P751" s="115"/>
      <c r="Q751" s="191" t="s">
        <v>12699</v>
      </c>
      <c r="R751" s="191"/>
      <c r="S751" s="192"/>
      <c r="T751" s="192"/>
      <c r="U751" s="192"/>
      <c r="V751" s="192"/>
      <c r="W751" s="192"/>
      <c r="X751" s="193"/>
      <c r="Y751" s="108"/>
      <c r="AW751" s="90" t="s">
        <v>2086</v>
      </c>
      <c r="AX751" s="90">
        <f t="shared" si="80"/>
        <v>1</v>
      </c>
      <c r="AZ751" s="90" t="s">
        <v>2137</v>
      </c>
      <c r="BA751" s="90">
        <f>IF(AND($BB$751=1,$BC$751=1),1,0)</f>
        <v>0</v>
      </c>
      <c r="BB751" s="90">
        <f t="shared" si="81"/>
        <v>0</v>
      </c>
      <c r="BC751" s="90">
        <f>IF(OR(AND(OR($S$750&lt;&gt;"",$AB$750&lt;&gt;""),$AX$750=1)),1,0)</f>
        <v>0</v>
      </c>
      <c r="BD751" s="90">
        <f>IF(OR(AND(OR($AB$750&lt;&gt;""),$AX$750=1)),1,0)</f>
        <v>0</v>
      </c>
      <c r="BE751" s="90">
        <f>IF(OR(AND(OR($S$750&lt;&gt;""),$AX$750=1)),1,0)</f>
        <v>0</v>
      </c>
      <c r="CB751" s="90">
        <f>IF($S$751&lt;&gt;"",1,0)</f>
        <v>0</v>
      </c>
      <c r="CD751" s="90">
        <f>IF($Y$751="Inaccurate – Incorrect",1,0)</f>
        <v>0</v>
      </c>
      <c r="DA751" s="90" t="s">
        <v>2089</v>
      </c>
      <c r="DB751" s="90" t="s">
        <v>2093</v>
      </c>
    </row>
    <row r="752" spans="4:106" ht="25.25" customHeight="1" x14ac:dyDescent="0.2">
      <c r="D752" s="112" t="s">
        <v>2141</v>
      </c>
      <c r="E752" s="189" t="s">
        <v>2142</v>
      </c>
      <c r="F752" s="190"/>
      <c r="G752" s="190"/>
      <c r="H752" s="190"/>
      <c r="I752" s="190"/>
      <c r="J752" s="190"/>
      <c r="K752" s="190"/>
      <c r="L752" s="190"/>
      <c r="M752" s="190"/>
      <c r="N752" s="190"/>
      <c r="O752" s="190"/>
      <c r="P752" s="116" t="s">
        <v>12697</v>
      </c>
      <c r="Q752" s="191" t="s">
        <v>12698</v>
      </c>
      <c r="R752" s="191"/>
      <c r="S752" s="192"/>
      <c r="T752" s="192"/>
      <c r="U752" s="192"/>
      <c r="V752" s="192"/>
      <c r="W752" s="192"/>
      <c r="X752" s="193"/>
      <c r="Y752" s="108"/>
      <c r="AW752" s="90" t="s">
        <v>2086</v>
      </c>
      <c r="AX752" s="90">
        <f t="shared" si="80"/>
        <v>1</v>
      </c>
      <c r="AY752" s="90" t="s">
        <v>236</v>
      </c>
      <c r="AZ752" s="90" t="s">
        <v>2140</v>
      </c>
      <c r="BA752" s="90">
        <f>IF(AND($BC$752=1,$BB$752=1),1,0)</f>
        <v>1</v>
      </c>
      <c r="BB752" s="90">
        <f>IF(OR($S$22="Step 3",$S$22="Step 2",$S$22="Step 1"),1,0)</f>
        <v>1</v>
      </c>
      <c r="BC752" s="90">
        <v>1</v>
      </c>
      <c r="BD752" s="90">
        <v>1</v>
      </c>
      <c r="BE752" s="90">
        <v>1</v>
      </c>
      <c r="CB752" s="90">
        <f>IF($S$752&lt;&gt;"",1,0)</f>
        <v>0</v>
      </c>
      <c r="CD752" s="90">
        <f>IF($Y$752="Inaccurate – Incorrect",1,0)</f>
        <v>0</v>
      </c>
      <c r="DA752" s="90" t="s">
        <v>2089</v>
      </c>
      <c r="DB752" s="90" t="s">
        <v>2093</v>
      </c>
    </row>
    <row r="753" spans="4:106" ht="53.75" customHeight="1" x14ac:dyDescent="0.2">
      <c r="D753" s="112" t="s">
        <v>2145</v>
      </c>
      <c r="E753" s="119"/>
      <c r="F753" s="118"/>
      <c r="G753" s="118"/>
      <c r="H753" s="118"/>
      <c r="I753" s="118"/>
      <c r="J753" s="118"/>
      <c r="K753" s="118"/>
      <c r="L753" s="118"/>
      <c r="M753" s="118"/>
      <c r="N753" s="118"/>
      <c r="O753" s="118"/>
      <c r="P753" s="118"/>
      <c r="Q753" s="215" t="s">
        <v>2146</v>
      </c>
      <c r="R753" s="216"/>
      <c r="S753" s="216"/>
      <c r="T753" s="216"/>
      <c r="U753" s="216"/>
      <c r="V753" s="216"/>
      <c r="W753" s="216"/>
      <c r="X753" s="217"/>
      <c r="Y753" s="108"/>
      <c r="AX753" s="90">
        <f t="shared" si="80"/>
        <v>1</v>
      </c>
      <c r="AZ753" s="90" t="s">
        <v>2144</v>
      </c>
      <c r="BA753" s="90">
        <f>IF(AND($BC$753=1,$BB$753=1),1,0)</f>
        <v>0</v>
      </c>
      <c r="BB753" s="90">
        <f t="shared" ref="BB753:BB760" si="82">IF(OR($S$22="Step 3",$S$22="Step 2"),1,0)</f>
        <v>0</v>
      </c>
      <c r="BC753" s="90">
        <v>1</v>
      </c>
      <c r="BD753" s="90">
        <v>1</v>
      </c>
      <c r="BE753" s="90">
        <v>1</v>
      </c>
    </row>
    <row r="754" spans="4:106" ht="25.25" customHeight="1" x14ac:dyDescent="0.2">
      <c r="D754" s="112" t="s">
        <v>2148</v>
      </c>
      <c r="E754" s="189" t="s">
        <v>2149</v>
      </c>
      <c r="F754" s="190"/>
      <c r="G754" s="190"/>
      <c r="H754" s="190"/>
      <c r="I754" s="190"/>
      <c r="J754" s="190"/>
      <c r="K754" s="190"/>
      <c r="L754" s="190"/>
      <c r="M754" s="190"/>
      <c r="N754" s="190"/>
      <c r="O754" s="190"/>
      <c r="P754" s="116" t="s">
        <v>12697</v>
      </c>
      <c r="Q754" s="191" t="s">
        <v>12702</v>
      </c>
      <c r="R754" s="191"/>
      <c r="S754" s="192"/>
      <c r="T754" s="192"/>
      <c r="U754" s="192"/>
      <c r="V754" s="192"/>
      <c r="W754" s="192"/>
      <c r="X754" s="193"/>
      <c r="Y754" s="108"/>
      <c r="AW754" s="90" t="s">
        <v>2086</v>
      </c>
      <c r="AX754" s="90">
        <f t="shared" si="80"/>
        <v>1</v>
      </c>
      <c r="AY754" s="90" t="s">
        <v>774</v>
      </c>
      <c r="AZ754" s="90" t="s">
        <v>2147</v>
      </c>
      <c r="BA754" s="90">
        <f>IF(AND($BC$754=1,$BB$754=1),1,0)</f>
        <v>0</v>
      </c>
      <c r="BB754" s="90">
        <f t="shared" si="82"/>
        <v>0</v>
      </c>
      <c r="BC754" s="90">
        <v>1</v>
      </c>
      <c r="BD754" s="90">
        <v>1</v>
      </c>
      <c r="BE754" s="90">
        <v>1</v>
      </c>
      <c r="BX754" s="90">
        <v>1</v>
      </c>
      <c r="CA754" s="90" t="s">
        <v>2144</v>
      </c>
      <c r="CB754" s="90">
        <f>IF((+COUNTA($S$754)+COUNTA($S$755)+COUNTA($S$756)+COUNTA($S$757)+COUNTA($S$758)+COUNTA($S$759)+COUNTA($S$760))&gt;0,1,0)</f>
        <v>0</v>
      </c>
      <c r="CC754" s="90" t="s">
        <v>775</v>
      </c>
      <c r="CD754" s="90">
        <f>IF($Y$754="Inaccurate – Incorrect",1,0)</f>
        <v>0</v>
      </c>
      <c r="DA754" s="90" t="s">
        <v>2089</v>
      </c>
      <c r="DB754" s="90" t="s">
        <v>2093</v>
      </c>
    </row>
    <row r="755" spans="4:106" ht="25.25" customHeight="1" x14ac:dyDescent="0.2">
      <c r="D755" s="112" t="s">
        <v>2152</v>
      </c>
      <c r="E755" s="189" t="s">
        <v>2153</v>
      </c>
      <c r="F755" s="190"/>
      <c r="G755" s="190"/>
      <c r="H755" s="190"/>
      <c r="I755" s="190"/>
      <c r="J755" s="190"/>
      <c r="K755" s="190"/>
      <c r="L755" s="190"/>
      <c r="M755" s="190"/>
      <c r="N755" s="190"/>
      <c r="O755" s="190"/>
      <c r="P755" s="116" t="s">
        <v>12697</v>
      </c>
      <c r="Q755" s="191" t="s">
        <v>12702</v>
      </c>
      <c r="R755" s="191"/>
      <c r="S755" s="192"/>
      <c r="T755" s="192"/>
      <c r="U755" s="192"/>
      <c r="V755" s="192"/>
      <c r="W755" s="192"/>
      <c r="X755" s="193"/>
      <c r="Y755" s="108"/>
      <c r="AW755" s="90" t="s">
        <v>2086</v>
      </c>
      <c r="AX755" s="90">
        <f t="shared" si="80"/>
        <v>1</v>
      </c>
      <c r="AY755" s="90" t="s">
        <v>774</v>
      </c>
      <c r="AZ755" s="90" t="s">
        <v>2151</v>
      </c>
      <c r="BA755" s="90">
        <f>IF(AND($BC$755=1,$BB$755=1),1,0)</f>
        <v>0</v>
      </c>
      <c r="BB755" s="90">
        <f t="shared" si="82"/>
        <v>0</v>
      </c>
      <c r="BC755" s="90">
        <v>1</v>
      </c>
      <c r="BD755" s="90">
        <v>1</v>
      </c>
      <c r="BE755" s="90">
        <v>1</v>
      </c>
      <c r="BX755" s="90">
        <v>1</v>
      </c>
      <c r="CA755" s="90" t="s">
        <v>2144</v>
      </c>
      <c r="CC755" s="90" t="s">
        <v>775</v>
      </c>
      <c r="CD755" s="90">
        <f>IF($Y$755="Inaccurate – Incorrect",1,0)</f>
        <v>0</v>
      </c>
      <c r="DA755" s="90" t="s">
        <v>2089</v>
      </c>
      <c r="DB755" s="90" t="s">
        <v>2093</v>
      </c>
    </row>
    <row r="756" spans="4:106" ht="25.25" customHeight="1" x14ac:dyDescent="0.2">
      <c r="D756" s="112" t="s">
        <v>2156</v>
      </c>
      <c r="E756" s="189" t="s">
        <v>2157</v>
      </c>
      <c r="F756" s="190"/>
      <c r="G756" s="190"/>
      <c r="H756" s="190"/>
      <c r="I756" s="190"/>
      <c r="J756" s="190"/>
      <c r="K756" s="190"/>
      <c r="L756" s="190"/>
      <c r="M756" s="190"/>
      <c r="N756" s="190"/>
      <c r="O756" s="190"/>
      <c r="P756" s="116" t="s">
        <v>12697</v>
      </c>
      <c r="Q756" s="191" t="s">
        <v>12702</v>
      </c>
      <c r="R756" s="191"/>
      <c r="S756" s="192"/>
      <c r="T756" s="192"/>
      <c r="U756" s="192"/>
      <c r="V756" s="192"/>
      <c r="W756" s="192"/>
      <c r="X756" s="193"/>
      <c r="Y756" s="108"/>
      <c r="AW756" s="90" t="s">
        <v>2086</v>
      </c>
      <c r="AX756" s="90">
        <f t="shared" si="80"/>
        <v>1</v>
      </c>
      <c r="AY756" s="90" t="s">
        <v>774</v>
      </c>
      <c r="AZ756" s="90" t="s">
        <v>2155</v>
      </c>
      <c r="BA756" s="90">
        <f>IF(AND($BC$756=1,$BB$756=1),1,0)</f>
        <v>0</v>
      </c>
      <c r="BB756" s="90">
        <f t="shared" si="82"/>
        <v>0</v>
      </c>
      <c r="BC756" s="90">
        <v>1</v>
      </c>
      <c r="BD756" s="90">
        <v>1</v>
      </c>
      <c r="BE756" s="90">
        <v>1</v>
      </c>
      <c r="BX756" s="90">
        <v>1</v>
      </c>
      <c r="CA756" s="90" t="s">
        <v>2144</v>
      </c>
      <c r="CC756" s="90" t="s">
        <v>775</v>
      </c>
      <c r="CD756" s="90">
        <f>IF($Y$756="Inaccurate – Incorrect",1,0)</f>
        <v>0</v>
      </c>
      <c r="DA756" s="90" t="s">
        <v>2089</v>
      </c>
      <c r="DB756" s="90" t="s">
        <v>2093</v>
      </c>
    </row>
    <row r="757" spans="4:106" ht="25.25" customHeight="1" x14ac:dyDescent="0.2">
      <c r="D757" s="112" t="s">
        <v>2160</v>
      </c>
      <c r="E757" s="189" t="s">
        <v>2161</v>
      </c>
      <c r="F757" s="190"/>
      <c r="G757" s="190"/>
      <c r="H757" s="190"/>
      <c r="I757" s="190"/>
      <c r="J757" s="190"/>
      <c r="K757" s="190"/>
      <c r="L757" s="190"/>
      <c r="M757" s="190"/>
      <c r="N757" s="190"/>
      <c r="O757" s="190"/>
      <c r="P757" s="116" t="s">
        <v>12697</v>
      </c>
      <c r="Q757" s="191" t="s">
        <v>12702</v>
      </c>
      <c r="R757" s="191"/>
      <c r="S757" s="192"/>
      <c r="T757" s="192"/>
      <c r="U757" s="192"/>
      <c r="V757" s="192"/>
      <c r="W757" s="192"/>
      <c r="X757" s="193"/>
      <c r="Y757" s="108"/>
      <c r="AW757" s="90" t="s">
        <v>2086</v>
      </c>
      <c r="AX757" s="90">
        <f t="shared" si="80"/>
        <v>1</v>
      </c>
      <c r="AY757" s="90" t="s">
        <v>774</v>
      </c>
      <c r="AZ757" s="90" t="s">
        <v>2159</v>
      </c>
      <c r="BA757" s="90">
        <f>IF(AND($BC$757=1,$BB$757=1),1,0)</f>
        <v>0</v>
      </c>
      <c r="BB757" s="90">
        <f t="shared" si="82"/>
        <v>0</v>
      </c>
      <c r="BC757" s="90">
        <v>1</v>
      </c>
      <c r="BD757" s="90">
        <v>1</v>
      </c>
      <c r="BE757" s="90">
        <v>1</v>
      </c>
      <c r="BX757" s="90">
        <v>1</v>
      </c>
      <c r="CA757" s="90" t="s">
        <v>2144</v>
      </c>
      <c r="CC757" s="90" t="s">
        <v>775</v>
      </c>
      <c r="CD757" s="90">
        <f>IF($Y$757="Inaccurate – Incorrect",1,0)</f>
        <v>0</v>
      </c>
      <c r="DA757" s="90" t="s">
        <v>2089</v>
      </c>
      <c r="DB757" s="90" t="s">
        <v>2093</v>
      </c>
    </row>
    <row r="758" spans="4:106" ht="25.25" customHeight="1" x14ac:dyDescent="0.2">
      <c r="D758" s="112" t="s">
        <v>2164</v>
      </c>
      <c r="E758" s="189" t="s">
        <v>2165</v>
      </c>
      <c r="F758" s="190"/>
      <c r="G758" s="190"/>
      <c r="H758" s="190"/>
      <c r="I758" s="190"/>
      <c r="J758" s="190"/>
      <c r="K758" s="190"/>
      <c r="L758" s="190"/>
      <c r="M758" s="190"/>
      <c r="N758" s="190"/>
      <c r="O758" s="190"/>
      <c r="P758" s="116" t="s">
        <v>12697</v>
      </c>
      <c r="Q758" s="191" t="s">
        <v>12702</v>
      </c>
      <c r="R758" s="191"/>
      <c r="S758" s="192"/>
      <c r="T758" s="192"/>
      <c r="U758" s="192"/>
      <c r="V758" s="192"/>
      <c r="W758" s="192"/>
      <c r="X758" s="193"/>
      <c r="Y758" s="108"/>
      <c r="AW758" s="90" t="s">
        <v>2086</v>
      </c>
      <c r="AX758" s="90">
        <f t="shared" si="80"/>
        <v>1</v>
      </c>
      <c r="AY758" s="90" t="s">
        <v>774</v>
      </c>
      <c r="AZ758" s="90" t="s">
        <v>2163</v>
      </c>
      <c r="BA758" s="90">
        <f>IF(AND($BC$758=1,$BB$758=1),1,0)</f>
        <v>0</v>
      </c>
      <c r="BB758" s="90">
        <f t="shared" si="82"/>
        <v>0</v>
      </c>
      <c r="BC758" s="90">
        <v>1</v>
      </c>
      <c r="BD758" s="90">
        <v>1</v>
      </c>
      <c r="BE758" s="90">
        <v>1</v>
      </c>
      <c r="BX758" s="90">
        <v>1</v>
      </c>
      <c r="CA758" s="90" t="s">
        <v>2144</v>
      </c>
      <c r="CC758" s="90" t="s">
        <v>775</v>
      </c>
      <c r="CD758" s="90">
        <f>IF($Y$758="Inaccurate – Incorrect",1,0)</f>
        <v>0</v>
      </c>
      <c r="DA758" s="90" t="s">
        <v>2089</v>
      </c>
      <c r="DB758" s="90" t="s">
        <v>2093</v>
      </c>
    </row>
    <row r="759" spans="4:106" ht="25.25" customHeight="1" x14ac:dyDescent="0.2">
      <c r="D759" s="112" t="s">
        <v>2168</v>
      </c>
      <c r="E759" s="189" t="s">
        <v>2169</v>
      </c>
      <c r="F759" s="190"/>
      <c r="G759" s="190"/>
      <c r="H759" s="190"/>
      <c r="I759" s="190"/>
      <c r="J759" s="190"/>
      <c r="K759" s="190"/>
      <c r="L759" s="190"/>
      <c r="M759" s="190"/>
      <c r="N759" s="190"/>
      <c r="O759" s="190"/>
      <c r="P759" s="116" t="s">
        <v>12697</v>
      </c>
      <c r="Q759" s="191" t="s">
        <v>12702</v>
      </c>
      <c r="R759" s="191"/>
      <c r="S759" s="192"/>
      <c r="T759" s="192"/>
      <c r="U759" s="192"/>
      <c r="V759" s="192"/>
      <c r="W759" s="192"/>
      <c r="X759" s="193"/>
      <c r="Y759" s="108"/>
      <c r="AW759" s="90" t="s">
        <v>2086</v>
      </c>
      <c r="AX759" s="90">
        <f t="shared" si="80"/>
        <v>1</v>
      </c>
      <c r="AY759" s="90" t="s">
        <v>774</v>
      </c>
      <c r="AZ759" s="90" t="s">
        <v>2167</v>
      </c>
      <c r="BA759" s="90">
        <f>IF(AND($BC$759=1,$BB$759=1),1,0)</f>
        <v>0</v>
      </c>
      <c r="BB759" s="90">
        <f t="shared" si="82"/>
        <v>0</v>
      </c>
      <c r="BC759" s="90">
        <v>1</v>
      </c>
      <c r="BD759" s="90">
        <v>1</v>
      </c>
      <c r="BE759" s="90">
        <v>1</v>
      </c>
      <c r="BX759" s="90">
        <v>1</v>
      </c>
      <c r="CA759" s="90" t="s">
        <v>2144</v>
      </c>
      <c r="CC759" s="90" t="s">
        <v>775</v>
      </c>
      <c r="CD759" s="90">
        <f>IF($Y$759="Inaccurate – Incorrect",1,0)</f>
        <v>0</v>
      </c>
      <c r="DA759" s="90" t="s">
        <v>2089</v>
      </c>
      <c r="DB759" s="90" t="s">
        <v>2093</v>
      </c>
    </row>
    <row r="760" spans="4:106" ht="25.25" customHeight="1" x14ac:dyDescent="0.2">
      <c r="D760" s="112" t="s">
        <v>2172</v>
      </c>
      <c r="E760" s="189" t="s">
        <v>1408</v>
      </c>
      <c r="F760" s="190"/>
      <c r="G760" s="190"/>
      <c r="H760" s="190"/>
      <c r="I760" s="190"/>
      <c r="J760" s="190"/>
      <c r="K760" s="190"/>
      <c r="L760" s="190"/>
      <c r="M760" s="190"/>
      <c r="N760" s="190"/>
      <c r="O760" s="190"/>
      <c r="P760" s="115"/>
      <c r="Q760" s="191" t="s">
        <v>12702</v>
      </c>
      <c r="R760" s="191"/>
      <c r="S760" s="197"/>
      <c r="T760" s="197"/>
      <c r="U760" s="197"/>
      <c r="V760" s="197"/>
      <c r="W760" s="197"/>
      <c r="X760" s="198"/>
      <c r="Y760" s="108"/>
      <c r="AW760" s="90" t="s">
        <v>2086</v>
      </c>
      <c r="AX760" s="90">
        <f t="shared" si="80"/>
        <v>1</v>
      </c>
      <c r="AY760" s="90" t="s">
        <v>774</v>
      </c>
      <c r="AZ760" s="90" t="s">
        <v>2171</v>
      </c>
      <c r="BA760" s="90">
        <f>IF(AND($BC$760=1,$BB$760=1),1,0)</f>
        <v>0</v>
      </c>
      <c r="BB760" s="90">
        <f t="shared" si="82"/>
        <v>0</v>
      </c>
      <c r="BC760" s="90">
        <v>1</v>
      </c>
      <c r="BD760" s="90">
        <v>1</v>
      </c>
      <c r="BE760" s="90">
        <v>1</v>
      </c>
      <c r="BX760" s="90">
        <v>2</v>
      </c>
      <c r="CA760" s="90" t="s">
        <v>2144</v>
      </c>
      <c r="CC760" s="90" t="s">
        <v>775</v>
      </c>
      <c r="CD760" s="90">
        <f>IF($Y$760="Inaccurate – Incorrect",1,0)</f>
        <v>0</v>
      </c>
      <c r="DA760" s="90" t="s">
        <v>2089</v>
      </c>
      <c r="DB760" s="90" t="s">
        <v>2093</v>
      </c>
    </row>
    <row r="761" spans="4:106" x14ac:dyDescent="0.2">
      <c r="D761" s="103"/>
      <c r="E761" s="117"/>
      <c r="F761" s="117"/>
      <c r="G761" s="117"/>
      <c r="H761" s="117"/>
      <c r="I761" s="117"/>
      <c r="J761" s="117"/>
      <c r="K761" s="117"/>
      <c r="L761" s="117"/>
      <c r="M761" s="117"/>
      <c r="N761" s="117"/>
      <c r="O761" s="117"/>
      <c r="P761" s="117"/>
      <c r="Q761" s="117"/>
      <c r="R761" s="117"/>
      <c r="S761" s="117"/>
      <c r="T761" s="117"/>
      <c r="U761" s="117"/>
      <c r="V761" s="117"/>
      <c r="W761" s="117"/>
      <c r="X761" s="117"/>
      <c r="Y761" s="105"/>
      <c r="AX761" s="90">
        <f t="shared" si="80"/>
        <v>0</v>
      </c>
      <c r="BA761" s="90">
        <f>IF(OR($S$22="Step 3",$S$22="Step 2",$S$22="Step 1"),1,0)</f>
        <v>1</v>
      </c>
    </row>
    <row r="762" spans="4:106" ht="21" x14ac:dyDescent="0.25">
      <c r="D762" s="103"/>
      <c r="E762" s="109" t="s">
        <v>2175</v>
      </c>
      <c r="F762" s="110"/>
      <c r="G762" s="110"/>
      <c r="H762" s="110"/>
      <c r="I762" s="110"/>
      <c r="J762" s="110"/>
      <c r="K762" s="110"/>
      <c r="L762" s="110"/>
      <c r="M762" s="110"/>
      <c r="N762" s="110"/>
      <c r="O762" s="110"/>
      <c r="P762" s="110"/>
      <c r="Q762" s="110"/>
      <c r="R762" s="110"/>
      <c r="S762" s="110"/>
      <c r="T762" s="110"/>
      <c r="U762" s="110"/>
      <c r="V762" s="110"/>
      <c r="W762" s="110"/>
      <c r="X762" s="110"/>
      <c r="Y762" s="105"/>
      <c r="AX762" s="90">
        <f t="shared" si="80"/>
        <v>0</v>
      </c>
      <c r="BA762" s="90">
        <f>IF(OR($S$22="Step 3",$S$22="Step 2",$S$22="Step 1"),1,0)</f>
        <v>1</v>
      </c>
    </row>
    <row r="763" spans="4:106" ht="25.25" customHeight="1" x14ac:dyDescent="0.2">
      <c r="D763" s="112" t="s">
        <v>2174</v>
      </c>
      <c r="E763" s="194" t="s">
        <v>2176</v>
      </c>
      <c r="F763" s="195"/>
      <c r="G763" s="195"/>
      <c r="H763" s="195"/>
      <c r="I763" s="195"/>
      <c r="J763" s="195"/>
      <c r="K763" s="195"/>
      <c r="L763" s="195"/>
      <c r="M763" s="195"/>
      <c r="N763" s="195"/>
      <c r="O763" s="195"/>
      <c r="P763" s="113" t="s">
        <v>12697</v>
      </c>
      <c r="Q763" s="196" t="s">
        <v>12701</v>
      </c>
      <c r="R763" s="196"/>
      <c r="S763" s="192"/>
      <c r="T763" s="192"/>
      <c r="U763" s="192"/>
      <c r="V763" s="192"/>
      <c r="W763" s="192"/>
      <c r="X763" s="193"/>
      <c r="Y763" s="108"/>
      <c r="AW763" s="90" t="s">
        <v>2086</v>
      </c>
      <c r="AX763" s="90">
        <f t="shared" si="80"/>
        <v>1</v>
      </c>
      <c r="AZ763" s="90" t="s">
        <v>2173</v>
      </c>
      <c r="BA763" s="90">
        <f>IF(AND($BC$763=1,$BB$763=1),1,0)</f>
        <v>1</v>
      </c>
      <c r="BB763" s="90">
        <f>IF(OR($S$22="Step 3",$S$22="Step 2",$S$22="Step 1"),1,0)</f>
        <v>1</v>
      </c>
      <c r="BC763" s="90">
        <v>1</v>
      </c>
      <c r="BD763" s="90">
        <v>1</v>
      </c>
      <c r="BE763" s="90">
        <v>1</v>
      </c>
      <c r="BL763" s="90" t="s">
        <v>12743</v>
      </c>
      <c r="CB763" s="90">
        <f>IF($S$763&lt;&gt;"",1,0)</f>
        <v>0</v>
      </c>
      <c r="CD763" s="90">
        <f>IF($Y$763="Inaccurate – Incorrect",1,0)</f>
        <v>0</v>
      </c>
      <c r="DA763" s="90" t="s">
        <v>2089</v>
      </c>
      <c r="DB763" s="90" t="s">
        <v>2175</v>
      </c>
    </row>
    <row r="764" spans="4:106" ht="25.25" customHeight="1" x14ac:dyDescent="0.2">
      <c r="D764" s="112" t="s">
        <v>2179</v>
      </c>
      <c r="E764" s="189" t="s">
        <v>2180</v>
      </c>
      <c r="F764" s="190"/>
      <c r="G764" s="190"/>
      <c r="H764" s="190"/>
      <c r="I764" s="190"/>
      <c r="J764" s="190"/>
      <c r="K764" s="190"/>
      <c r="L764" s="190"/>
      <c r="M764" s="190"/>
      <c r="N764" s="190"/>
      <c r="O764" s="190"/>
      <c r="P764" s="116" t="s">
        <v>12697</v>
      </c>
      <c r="Q764" s="191" t="s">
        <v>12701</v>
      </c>
      <c r="R764" s="191"/>
      <c r="S764" s="192"/>
      <c r="T764" s="192"/>
      <c r="U764" s="192"/>
      <c r="V764" s="192"/>
      <c r="W764" s="192"/>
      <c r="X764" s="193"/>
      <c r="Y764" s="108"/>
      <c r="AW764" s="90" t="s">
        <v>2086</v>
      </c>
      <c r="AX764" s="90">
        <f t="shared" si="80"/>
        <v>1</v>
      </c>
      <c r="AZ764" s="90" t="s">
        <v>2178</v>
      </c>
      <c r="BA764" s="90">
        <f>IF(AND($BC$764=1,$BB$764=1),1,0)</f>
        <v>1</v>
      </c>
      <c r="BB764" s="90">
        <f>IF(OR($S$22="Step 3",$S$22="Step 2",$S$22="Step 1"),1,0)</f>
        <v>1</v>
      </c>
      <c r="BC764" s="90">
        <v>1</v>
      </c>
      <c r="BD764" s="90">
        <v>1</v>
      </c>
      <c r="BE764" s="90">
        <v>1</v>
      </c>
      <c r="CB764" s="90">
        <f>IF($S$764&lt;&gt;"",1,0)</f>
        <v>0</v>
      </c>
      <c r="CD764" s="90">
        <f>IF($Y$764="Inaccurate – Incorrect",1,0)</f>
        <v>0</v>
      </c>
      <c r="DA764" s="90" t="s">
        <v>2089</v>
      </c>
      <c r="DB764" s="90" t="s">
        <v>2175</v>
      </c>
    </row>
    <row r="765" spans="4:106" ht="25.25" customHeight="1" x14ac:dyDescent="0.2">
      <c r="D765" s="112" t="s">
        <v>2182</v>
      </c>
      <c r="E765" s="189" t="s">
        <v>2183</v>
      </c>
      <c r="F765" s="190"/>
      <c r="G765" s="190"/>
      <c r="H765" s="190"/>
      <c r="I765" s="190"/>
      <c r="J765" s="190"/>
      <c r="K765" s="190"/>
      <c r="L765" s="190"/>
      <c r="M765" s="190"/>
      <c r="N765" s="190"/>
      <c r="O765" s="190"/>
      <c r="P765" s="116" t="s">
        <v>12697</v>
      </c>
      <c r="Q765" s="191" t="s">
        <v>12698</v>
      </c>
      <c r="R765" s="191"/>
      <c r="S765" s="192"/>
      <c r="T765" s="192"/>
      <c r="U765" s="192"/>
      <c r="V765" s="192"/>
      <c r="W765" s="192"/>
      <c r="X765" s="193"/>
      <c r="Y765" s="108"/>
      <c r="AW765" s="90" t="s">
        <v>2086</v>
      </c>
      <c r="AX765" s="90">
        <f t="shared" si="80"/>
        <v>1</v>
      </c>
      <c r="AY765" s="90" t="s">
        <v>1320</v>
      </c>
      <c r="AZ765" s="90" t="s">
        <v>2181</v>
      </c>
      <c r="BA765" s="90">
        <f>IF(AND($BB$765=1,$BC$765=1),1,0)</f>
        <v>0</v>
      </c>
      <c r="BB765" s="90">
        <f>IF(OR($S$22="Step 3",$S$22="Step 2",$S$22="Step 1"),1,0)</f>
        <v>1</v>
      </c>
      <c r="BC765" s="90">
        <f>IF(AND(AND(OR($S$763&gt;0,$AB$763&gt;0),$AX$763=1)),1,0)</f>
        <v>0</v>
      </c>
      <c r="BD765" s="90">
        <f>IF(AND(AND(OR($AB$763&gt;0),$AX$763=1)),1,0)</f>
        <v>0</v>
      </c>
      <c r="BE765" s="90">
        <f>IF(AND(AND(OR($S$763&gt;0),$AX$763=1)),1,0)</f>
        <v>0</v>
      </c>
      <c r="CB765" s="90">
        <f>IF($S$765&lt;&gt;"",1,0)</f>
        <v>0</v>
      </c>
      <c r="CD765" s="90">
        <f>IF($Y$765="Inaccurate – Incorrect",1,0)</f>
        <v>0</v>
      </c>
      <c r="DA765" s="90" t="s">
        <v>2089</v>
      </c>
      <c r="DB765" s="90" t="s">
        <v>2175</v>
      </c>
    </row>
    <row r="766" spans="4:106" ht="25.25" customHeight="1" x14ac:dyDescent="0.2">
      <c r="D766" s="112" t="s">
        <v>2188</v>
      </c>
      <c r="E766" s="189" t="s">
        <v>2189</v>
      </c>
      <c r="F766" s="190"/>
      <c r="G766" s="190"/>
      <c r="H766" s="190"/>
      <c r="I766" s="190"/>
      <c r="J766" s="190"/>
      <c r="K766" s="190"/>
      <c r="L766" s="190"/>
      <c r="M766" s="190"/>
      <c r="N766" s="190"/>
      <c r="O766" s="190"/>
      <c r="P766" s="116" t="s">
        <v>12697</v>
      </c>
      <c r="Q766" s="191" t="s">
        <v>12698</v>
      </c>
      <c r="R766" s="191"/>
      <c r="S766" s="192"/>
      <c r="T766" s="192"/>
      <c r="U766" s="192"/>
      <c r="V766" s="192"/>
      <c r="W766" s="192"/>
      <c r="X766" s="193"/>
      <c r="Y766" s="108"/>
      <c r="AW766" s="90" t="s">
        <v>2086</v>
      </c>
      <c r="AX766" s="90">
        <f t="shared" si="80"/>
        <v>1</v>
      </c>
      <c r="AY766" s="90" t="s">
        <v>236</v>
      </c>
      <c r="AZ766" s="90" t="s">
        <v>2187</v>
      </c>
      <c r="BA766" s="90">
        <f>IF(AND($BB$766=1,$BC$766=1),1,0)</f>
        <v>0</v>
      </c>
      <c r="BB766" s="90">
        <f>IF(OR($S$22="Step 3",$S$22="Step 2"),1,0)</f>
        <v>0</v>
      </c>
      <c r="BC766" s="90">
        <f>IF(AND(AND(OR($S$763&gt;0,$AB$763&gt;0),$AX$763=1)),1,0)</f>
        <v>0</v>
      </c>
      <c r="BD766" s="90">
        <f>IF(AND(AND(OR($AB$763&gt;0),$AX$763=1)),1,0)</f>
        <v>0</v>
      </c>
      <c r="BE766" s="90">
        <f>IF(AND(AND(OR($S$763&gt;0),$AX$763=1)),1,0)</f>
        <v>0</v>
      </c>
      <c r="BL766" s="90">
        <v>767</v>
      </c>
      <c r="CB766" s="90">
        <f>IF($S$766&lt;&gt;"",1,0)</f>
        <v>0</v>
      </c>
      <c r="CD766" s="90">
        <f>IF($Y$766="Inaccurate – Incorrect",1,0)</f>
        <v>0</v>
      </c>
      <c r="DA766" s="90" t="s">
        <v>2089</v>
      </c>
      <c r="DB766" s="90" t="s">
        <v>2175</v>
      </c>
    </row>
    <row r="767" spans="4:106" ht="25.25" customHeight="1" x14ac:dyDescent="0.2">
      <c r="D767" s="112" t="s">
        <v>2194</v>
      </c>
      <c r="E767" s="189" t="s">
        <v>2195</v>
      </c>
      <c r="F767" s="190"/>
      <c r="G767" s="190"/>
      <c r="H767" s="190"/>
      <c r="I767" s="190"/>
      <c r="J767" s="190"/>
      <c r="K767" s="190"/>
      <c r="L767" s="190"/>
      <c r="M767" s="190"/>
      <c r="N767" s="190"/>
      <c r="O767" s="190"/>
      <c r="P767" s="116" t="s">
        <v>12697</v>
      </c>
      <c r="Q767" s="191" t="s">
        <v>12698</v>
      </c>
      <c r="R767" s="191"/>
      <c r="S767" s="197"/>
      <c r="T767" s="197"/>
      <c r="U767" s="197"/>
      <c r="V767" s="197"/>
      <c r="W767" s="197"/>
      <c r="X767" s="198"/>
      <c r="Y767" s="108"/>
      <c r="AW767" s="90" t="s">
        <v>2086</v>
      </c>
      <c r="AX767" s="90">
        <f t="shared" si="80"/>
        <v>1</v>
      </c>
      <c r="AY767" s="90" t="s">
        <v>236</v>
      </c>
      <c r="AZ767" s="90" t="s">
        <v>2193</v>
      </c>
      <c r="BA767" s="90">
        <f>IF(AND($BB$767=1,$BC$767=1),1,0)</f>
        <v>0</v>
      </c>
      <c r="BB767" s="90">
        <f>IF(OR($S$22="Step 3",$S$22="Step 2"),1,0)</f>
        <v>0</v>
      </c>
      <c r="BC767" s="90">
        <f>IF(AND(AND(OR($S$766="Yes",$AB$766="Yes"),$AX$766=1)),1,0)</f>
        <v>0</v>
      </c>
      <c r="BD767" s="90">
        <f>IF(AND(AND(OR($AB$766="Yes"),$AX$766=1)),1,0)</f>
        <v>0</v>
      </c>
      <c r="BE767" s="90">
        <f>IF(AND(AND(OR($S$766="Yes"),$AX$766=1)),1,0)</f>
        <v>0</v>
      </c>
      <c r="CB767" s="90">
        <f>IF($S$767&lt;&gt;"",1,0)</f>
        <v>0</v>
      </c>
      <c r="CD767" s="90">
        <f>IF($Y$767="Inaccurate – Incorrect",1,0)</f>
        <v>0</v>
      </c>
      <c r="DA767" s="90" t="s">
        <v>2089</v>
      </c>
      <c r="DB767" s="90" t="s">
        <v>2175</v>
      </c>
    </row>
    <row r="768" spans="4:106" x14ac:dyDescent="0.2">
      <c r="D768" s="103"/>
      <c r="E768" s="117"/>
      <c r="F768" s="117"/>
      <c r="G768" s="117"/>
      <c r="H768" s="117"/>
      <c r="I768" s="117"/>
      <c r="J768" s="117"/>
      <c r="K768" s="117"/>
      <c r="L768" s="117"/>
      <c r="M768" s="117"/>
      <c r="N768" s="117"/>
      <c r="O768" s="117"/>
      <c r="P768" s="117"/>
      <c r="Q768" s="117"/>
      <c r="R768" s="117"/>
      <c r="S768" s="117"/>
      <c r="T768" s="117"/>
      <c r="U768" s="117"/>
      <c r="V768" s="117"/>
      <c r="W768" s="117"/>
      <c r="X768" s="117"/>
      <c r="Y768" s="105"/>
      <c r="AX768" s="90">
        <f t="shared" si="80"/>
        <v>0</v>
      </c>
      <c r="BA768" s="90">
        <f>IF(OR($S$22="Step 3",$S$22="Step 2",$S$22="Step 1"),1,0)</f>
        <v>1</v>
      </c>
    </row>
    <row r="769" spans="4:106" ht="21" x14ac:dyDescent="0.25">
      <c r="D769" s="103"/>
      <c r="E769" s="109" t="s">
        <v>2201</v>
      </c>
      <c r="F769" s="110"/>
      <c r="G769" s="110"/>
      <c r="H769" s="110"/>
      <c r="I769" s="110"/>
      <c r="J769" s="110"/>
      <c r="K769" s="110"/>
      <c r="L769" s="110"/>
      <c r="M769" s="110"/>
      <c r="N769" s="110"/>
      <c r="O769" s="110"/>
      <c r="P769" s="110"/>
      <c r="Q769" s="110"/>
      <c r="R769" s="110"/>
      <c r="S769" s="110"/>
      <c r="T769" s="110"/>
      <c r="U769" s="110"/>
      <c r="V769" s="110"/>
      <c r="W769" s="110"/>
      <c r="X769" s="110"/>
      <c r="Y769" s="105"/>
      <c r="AX769" s="90">
        <f t="shared" si="80"/>
        <v>0</v>
      </c>
      <c r="BA769" s="90">
        <f>IF(OR($S$22="Step 3",$S$22="Step 2",$S$22="Step 1"),1,0)</f>
        <v>1</v>
      </c>
    </row>
    <row r="770" spans="4:106" ht="25.25" customHeight="1" x14ac:dyDescent="0.2">
      <c r="D770" s="112" t="s">
        <v>2200</v>
      </c>
      <c r="E770" s="194" t="s">
        <v>2202</v>
      </c>
      <c r="F770" s="195"/>
      <c r="G770" s="195"/>
      <c r="H770" s="195"/>
      <c r="I770" s="195"/>
      <c r="J770" s="195"/>
      <c r="K770" s="195"/>
      <c r="L770" s="195"/>
      <c r="M770" s="195"/>
      <c r="N770" s="195"/>
      <c r="O770" s="195"/>
      <c r="P770" s="113" t="s">
        <v>12697</v>
      </c>
      <c r="Q770" s="196" t="s">
        <v>12698</v>
      </c>
      <c r="R770" s="196"/>
      <c r="S770" s="192"/>
      <c r="T770" s="192"/>
      <c r="U770" s="192"/>
      <c r="V770" s="192"/>
      <c r="W770" s="192"/>
      <c r="X770" s="193"/>
      <c r="Y770" s="108"/>
      <c r="AW770" s="90" t="s">
        <v>2086</v>
      </c>
      <c r="AX770" s="90">
        <f t="shared" si="80"/>
        <v>1</v>
      </c>
      <c r="AY770" s="90" t="s">
        <v>1320</v>
      </c>
      <c r="AZ770" s="90" t="s">
        <v>2199</v>
      </c>
      <c r="BA770" s="90">
        <f>IF(AND($BC$770=1,$BB$770=1),1,0)</f>
        <v>1</v>
      </c>
      <c r="BB770" s="90">
        <f t="shared" ref="BB770:BB779" si="83">IF(OR($S$22="Step 3",$S$22="Step 2",$S$22="Step 1"),1,0)</f>
        <v>1</v>
      </c>
      <c r="BC770" s="90">
        <v>1</v>
      </c>
      <c r="BD770" s="90">
        <v>1</v>
      </c>
      <c r="BE770" s="90">
        <v>1</v>
      </c>
      <c r="CB770" s="90">
        <f>IF($S$770&lt;&gt;"",1,0)</f>
        <v>0</v>
      </c>
      <c r="CD770" s="90">
        <f>IF($Y$770="Inaccurate – Incorrect",1,0)</f>
        <v>0</v>
      </c>
      <c r="DA770" s="90" t="s">
        <v>2089</v>
      </c>
      <c r="DB770" s="90" t="s">
        <v>2201</v>
      </c>
    </row>
    <row r="771" spans="4:106" ht="25.25" customHeight="1" x14ac:dyDescent="0.2">
      <c r="D771" s="112" t="s">
        <v>2205</v>
      </c>
      <c r="E771" s="189" t="s">
        <v>2206</v>
      </c>
      <c r="F771" s="190"/>
      <c r="G771" s="190"/>
      <c r="H771" s="190"/>
      <c r="I771" s="190"/>
      <c r="J771" s="190"/>
      <c r="K771" s="190"/>
      <c r="L771" s="190"/>
      <c r="M771" s="190"/>
      <c r="N771" s="190"/>
      <c r="O771" s="190"/>
      <c r="P771" s="116" t="s">
        <v>12697</v>
      </c>
      <c r="Q771" s="191" t="s">
        <v>12698</v>
      </c>
      <c r="R771" s="191"/>
      <c r="S771" s="192"/>
      <c r="T771" s="192"/>
      <c r="U771" s="192"/>
      <c r="V771" s="192"/>
      <c r="W771" s="192"/>
      <c r="X771" s="193"/>
      <c r="Y771" s="108"/>
      <c r="AW771" s="90" t="s">
        <v>2086</v>
      </c>
      <c r="AX771" s="90">
        <f t="shared" si="80"/>
        <v>1</v>
      </c>
      <c r="AY771" s="90" t="s">
        <v>1320</v>
      </c>
      <c r="AZ771" s="90" t="s">
        <v>2204</v>
      </c>
      <c r="BA771" s="90">
        <f>IF(AND($BC$771=1,$BB$771=1),1,0)</f>
        <v>1</v>
      </c>
      <c r="BB771" s="90">
        <f t="shared" si="83"/>
        <v>1</v>
      </c>
      <c r="BC771" s="90">
        <v>1</v>
      </c>
      <c r="BD771" s="90">
        <v>1</v>
      </c>
      <c r="BE771" s="90">
        <v>1</v>
      </c>
      <c r="BL771" s="90" t="s">
        <v>12744</v>
      </c>
      <c r="CB771" s="90">
        <f>IF($S$771&lt;&gt;"",1,0)</f>
        <v>0</v>
      </c>
      <c r="CD771" s="90">
        <f>IF($Y$771="Inaccurate – Incorrect",1,0)</f>
        <v>0</v>
      </c>
      <c r="DA771" s="90" t="s">
        <v>2089</v>
      </c>
      <c r="DB771" s="90" t="s">
        <v>2201</v>
      </c>
    </row>
    <row r="772" spans="4:106" ht="53.75" customHeight="1" x14ac:dyDescent="0.2">
      <c r="D772" s="112" t="s">
        <v>2209</v>
      </c>
      <c r="E772" s="119"/>
      <c r="F772" s="118"/>
      <c r="G772" s="118"/>
      <c r="H772" s="118"/>
      <c r="I772" s="118"/>
      <c r="J772" s="118"/>
      <c r="K772" s="118"/>
      <c r="L772" s="118"/>
      <c r="M772" s="118"/>
      <c r="N772" s="118"/>
      <c r="O772" s="118"/>
      <c r="P772" s="118"/>
      <c r="Q772" s="215" t="s">
        <v>2210</v>
      </c>
      <c r="R772" s="216"/>
      <c r="S772" s="216"/>
      <c r="T772" s="216"/>
      <c r="U772" s="216"/>
      <c r="V772" s="216"/>
      <c r="W772" s="216"/>
      <c r="X772" s="217"/>
      <c r="Y772" s="108"/>
      <c r="AX772" s="90">
        <f t="shared" si="80"/>
        <v>1</v>
      </c>
      <c r="AZ772" s="90" t="s">
        <v>2208</v>
      </c>
      <c r="BA772" s="90">
        <f>IF(AND($BB$772=1,$BC$772=1),1,0)</f>
        <v>0</v>
      </c>
      <c r="BB772" s="90">
        <f t="shared" si="83"/>
        <v>1</v>
      </c>
      <c r="BC772" s="90">
        <f t="shared" ref="BC772:BC777" si="84">IF(AND(AND(OR($S$771="No",$AB$771="No"),$AX$771=1)),1,0)</f>
        <v>0</v>
      </c>
      <c r="BD772" s="90">
        <f t="shared" ref="BD772:BD777" si="85">IF(AND(AND(OR($AB$771="No"),$AX$771=1)),1,0)</f>
        <v>0</v>
      </c>
      <c r="BE772" s="90">
        <f t="shared" ref="BE772:BE777" si="86">IF(AND(AND(OR($S$771="No"),$AX$771=1)),1,0)</f>
        <v>0</v>
      </c>
    </row>
    <row r="773" spans="4:106" ht="50.5" customHeight="1" x14ac:dyDescent="0.2">
      <c r="D773" s="112" t="s">
        <v>2214</v>
      </c>
      <c r="E773" s="189" t="s">
        <v>2215</v>
      </c>
      <c r="F773" s="190"/>
      <c r="G773" s="190"/>
      <c r="H773" s="190"/>
      <c r="I773" s="190"/>
      <c r="J773" s="190"/>
      <c r="K773" s="190"/>
      <c r="L773" s="190"/>
      <c r="M773" s="190"/>
      <c r="N773" s="190"/>
      <c r="O773" s="190"/>
      <c r="P773" s="116" t="s">
        <v>12697</v>
      </c>
      <c r="Q773" s="191" t="s">
        <v>12702</v>
      </c>
      <c r="R773" s="191"/>
      <c r="S773" s="192"/>
      <c r="T773" s="192"/>
      <c r="U773" s="192"/>
      <c r="V773" s="192"/>
      <c r="W773" s="192"/>
      <c r="X773" s="193"/>
      <c r="Y773" s="108"/>
      <c r="AW773" s="90" t="s">
        <v>2086</v>
      </c>
      <c r="AX773" s="90">
        <f t="shared" si="80"/>
        <v>1</v>
      </c>
      <c r="AY773" s="90" t="s">
        <v>774</v>
      </c>
      <c r="AZ773" s="90" t="s">
        <v>2213</v>
      </c>
      <c r="BA773" s="90">
        <f>IF(AND($BB$773=1,$BC$773=1),1,0)</f>
        <v>0</v>
      </c>
      <c r="BB773" s="90">
        <f t="shared" si="83"/>
        <v>1</v>
      </c>
      <c r="BC773" s="90">
        <f t="shared" si="84"/>
        <v>0</v>
      </c>
      <c r="BD773" s="90">
        <f t="shared" si="85"/>
        <v>0</v>
      </c>
      <c r="BE773" s="90">
        <f t="shared" si="86"/>
        <v>0</v>
      </c>
      <c r="BX773" s="90">
        <v>1</v>
      </c>
      <c r="CA773" s="90" t="s">
        <v>2208</v>
      </c>
      <c r="CB773" s="90">
        <f>IF((+COUNTA($S$773)+COUNTA($S$774)+COUNTA($S$775)+COUNTA($S$776)+COUNTA($S$777))&gt;0,1,0)</f>
        <v>0</v>
      </c>
      <c r="CC773" s="90" t="s">
        <v>775</v>
      </c>
      <c r="CD773" s="90">
        <f>IF($Y$773="Inaccurate – Incorrect",1,0)</f>
        <v>0</v>
      </c>
      <c r="DA773" s="90" t="s">
        <v>2089</v>
      </c>
      <c r="DB773" s="90" t="s">
        <v>2201</v>
      </c>
    </row>
    <row r="774" spans="4:106" ht="25.25" customHeight="1" x14ac:dyDescent="0.2">
      <c r="D774" s="112" t="s">
        <v>2218</v>
      </c>
      <c r="E774" s="189" t="s">
        <v>2219</v>
      </c>
      <c r="F774" s="190"/>
      <c r="G774" s="190"/>
      <c r="H774" s="190"/>
      <c r="I774" s="190"/>
      <c r="J774" s="190"/>
      <c r="K774" s="190"/>
      <c r="L774" s="190"/>
      <c r="M774" s="190"/>
      <c r="N774" s="190"/>
      <c r="O774" s="190"/>
      <c r="P774" s="116" t="s">
        <v>12697</v>
      </c>
      <c r="Q774" s="191" t="s">
        <v>12702</v>
      </c>
      <c r="R774" s="191"/>
      <c r="S774" s="192"/>
      <c r="T774" s="192"/>
      <c r="U774" s="192"/>
      <c r="V774" s="192"/>
      <c r="W774" s="192"/>
      <c r="X774" s="193"/>
      <c r="Y774" s="108"/>
      <c r="AW774" s="90" t="s">
        <v>2086</v>
      </c>
      <c r="AX774" s="90">
        <f t="shared" si="80"/>
        <v>1</v>
      </c>
      <c r="AY774" s="90" t="s">
        <v>774</v>
      </c>
      <c r="AZ774" s="90" t="s">
        <v>2217</v>
      </c>
      <c r="BA774" s="90">
        <f>IF(AND($BB$774=1,$BC$774=1),1,0)</f>
        <v>0</v>
      </c>
      <c r="BB774" s="90">
        <f t="shared" si="83"/>
        <v>1</v>
      </c>
      <c r="BC774" s="90">
        <f t="shared" si="84"/>
        <v>0</v>
      </c>
      <c r="BD774" s="90">
        <f t="shared" si="85"/>
        <v>0</v>
      </c>
      <c r="BE774" s="90">
        <f t="shared" si="86"/>
        <v>0</v>
      </c>
      <c r="BX774" s="90">
        <v>1</v>
      </c>
      <c r="CA774" s="90" t="s">
        <v>2208</v>
      </c>
      <c r="CC774" s="90" t="s">
        <v>775</v>
      </c>
      <c r="CD774" s="90">
        <f>IF($Y$774="Inaccurate – Incorrect",1,0)</f>
        <v>0</v>
      </c>
      <c r="DA774" s="90" t="s">
        <v>2089</v>
      </c>
      <c r="DB774" s="90" t="s">
        <v>2201</v>
      </c>
    </row>
    <row r="775" spans="4:106" ht="25.25" customHeight="1" x14ac:dyDescent="0.2">
      <c r="D775" s="112" t="s">
        <v>2221</v>
      </c>
      <c r="E775" s="189" t="s">
        <v>2222</v>
      </c>
      <c r="F775" s="190"/>
      <c r="G775" s="190"/>
      <c r="H775" s="190"/>
      <c r="I775" s="190"/>
      <c r="J775" s="190"/>
      <c r="K775" s="190"/>
      <c r="L775" s="190"/>
      <c r="M775" s="190"/>
      <c r="N775" s="190"/>
      <c r="O775" s="190"/>
      <c r="P775" s="116" t="s">
        <v>12697</v>
      </c>
      <c r="Q775" s="191" t="s">
        <v>12702</v>
      </c>
      <c r="R775" s="191"/>
      <c r="S775" s="192"/>
      <c r="T775" s="192"/>
      <c r="U775" s="192"/>
      <c r="V775" s="192"/>
      <c r="W775" s="192"/>
      <c r="X775" s="193"/>
      <c r="Y775" s="108"/>
      <c r="AW775" s="90" t="s">
        <v>2086</v>
      </c>
      <c r="AX775" s="90">
        <f t="shared" si="80"/>
        <v>1</v>
      </c>
      <c r="AY775" s="90" t="s">
        <v>774</v>
      </c>
      <c r="AZ775" s="90" t="s">
        <v>2220</v>
      </c>
      <c r="BA775" s="90">
        <f>IF(AND($BB$775=1,$BC$775=1),1,0)</f>
        <v>0</v>
      </c>
      <c r="BB775" s="90">
        <f t="shared" si="83"/>
        <v>1</v>
      </c>
      <c r="BC775" s="90">
        <f t="shared" si="84"/>
        <v>0</v>
      </c>
      <c r="BD775" s="90">
        <f t="shared" si="85"/>
        <v>0</v>
      </c>
      <c r="BE775" s="90">
        <f t="shared" si="86"/>
        <v>0</v>
      </c>
      <c r="BX775" s="90">
        <v>1</v>
      </c>
      <c r="CA775" s="90" t="s">
        <v>2208</v>
      </c>
      <c r="CC775" s="90" t="s">
        <v>775</v>
      </c>
      <c r="CD775" s="90">
        <f>IF($Y$775="Inaccurate – Incorrect",1,0)</f>
        <v>0</v>
      </c>
      <c r="DA775" s="90" t="s">
        <v>2089</v>
      </c>
      <c r="DB775" s="90" t="s">
        <v>2201</v>
      </c>
    </row>
    <row r="776" spans="4:106" ht="25.25" customHeight="1" x14ac:dyDescent="0.2">
      <c r="D776" s="112" t="s">
        <v>2224</v>
      </c>
      <c r="E776" s="189" t="s">
        <v>2225</v>
      </c>
      <c r="F776" s="190"/>
      <c r="G776" s="190"/>
      <c r="H776" s="190"/>
      <c r="I776" s="190"/>
      <c r="J776" s="190"/>
      <c r="K776" s="190"/>
      <c r="L776" s="190"/>
      <c r="M776" s="190"/>
      <c r="N776" s="190"/>
      <c r="O776" s="190"/>
      <c r="P776" s="116" t="s">
        <v>12697</v>
      </c>
      <c r="Q776" s="191" t="s">
        <v>12702</v>
      </c>
      <c r="R776" s="191"/>
      <c r="S776" s="192"/>
      <c r="T776" s="192"/>
      <c r="U776" s="192"/>
      <c r="V776" s="192"/>
      <c r="W776" s="192"/>
      <c r="X776" s="193"/>
      <c r="Y776" s="108"/>
      <c r="AW776" s="90" t="s">
        <v>2086</v>
      </c>
      <c r="AX776" s="90">
        <f t="shared" si="80"/>
        <v>1</v>
      </c>
      <c r="AY776" s="90" t="s">
        <v>774</v>
      </c>
      <c r="AZ776" s="90" t="s">
        <v>2223</v>
      </c>
      <c r="BA776" s="90">
        <f>IF(AND($BB$776=1,$BC$776=1),1,0)</f>
        <v>0</v>
      </c>
      <c r="BB776" s="90">
        <f t="shared" si="83"/>
        <v>1</v>
      </c>
      <c r="BC776" s="90">
        <f t="shared" si="84"/>
        <v>0</v>
      </c>
      <c r="BD776" s="90">
        <f t="shared" si="85"/>
        <v>0</v>
      </c>
      <c r="BE776" s="90">
        <f t="shared" si="86"/>
        <v>0</v>
      </c>
      <c r="BX776" s="90">
        <v>1</v>
      </c>
      <c r="CA776" s="90" t="s">
        <v>2208</v>
      </c>
      <c r="CC776" s="90" t="s">
        <v>775</v>
      </c>
      <c r="CD776" s="90">
        <f>IF($Y$776="Inaccurate – Incorrect",1,0)</f>
        <v>0</v>
      </c>
      <c r="DA776" s="90" t="s">
        <v>2089</v>
      </c>
      <c r="DB776" s="90" t="s">
        <v>2201</v>
      </c>
    </row>
    <row r="777" spans="4:106" ht="25.25" customHeight="1" x14ac:dyDescent="0.2">
      <c r="D777" s="112" t="s">
        <v>2227</v>
      </c>
      <c r="E777" s="189" t="s">
        <v>802</v>
      </c>
      <c r="F777" s="190"/>
      <c r="G777" s="190"/>
      <c r="H777" s="190"/>
      <c r="I777" s="190"/>
      <c r="J777" s="190"/>
      <c r="K777" s="190"/>
      <c r="L777" s="190"/>
      <c r="M777" s="190"/>
      <c r="N777" s="190"/>
      <c r="O777" s="190"/>
      <c r="P777" s="116" t="s">
        <v>12697</v>
      </c>
      <c r="Q777" s="191" t="s">
        <v>12702</v>
      </c>
      <c r="R777" s="191"/>
      <c r="S777" s="192"/>
      <c r="T777" s="192"/>
      <c r="U777" s="192"/>
      <c r="V777" s="192"/>
      <c r="W777" s="192"/>
      <c r="X777" s="193"/>
      <c r="Y777" s="108"/>
      <c r="AW777" s="90" t="s">
        <v>2086</v>
      </c>
      <c r="AX777" s="90">
        <f t="shared" si="80"/>
        <v>1</v>
      </c>
      <c r="AY777" s="90" t="s">
        <v>774</v>
      </c>
      <c r="AZ777" s="90" t="s">
        <v>2226</v>
      </c>
      <c r="BA777" s="90">
        <f>IF(AND($BB$777=1,$BC$777=1),1,0)</f>
        <v>0</v>
      </c>
      <c r="BB777" s="90">
        <f t="shared" si="83"/>
        <v>1</v>
      </c>
      <c r="BC777" s="90">
        <f t="shared" si="84"/>
        <v>0</v>
      </c>
      <c r="BD777" s="90">
        <f t="shared" si="85"/>
        <v>0</v>
      </c>
      <c r="BE777" s="90">
        <f t="shared" si="86"/>
        <v>0</v>
      </c>
      <c r="BL777" s="90">
        <v>778</v>
      </c>
      <c r="BX777" s="90">
        <v>1</v>
      </c>
      <c r="CA777" s="90" t="s">
        <v>2208</v>
      </c>
      <c r="CC777" s="90" t="s">
        <v>775</v>
      </c>
      <c r="CD777" s="90">
        <f>IF($Y$777="Inaccurate – Incorrect",1,0)</f>
        <v>0</v>
      </c>
      <c r="DA777" s="90" t="s">
        <v>2089</v>
      </c>
      <c r="DB777" s="90" t="s">
        <v>2201</v>
      </c>
    </row>
    <row r="778" spans="4:106" ht="25.25" customHeight="1" x14ac:dyDescent="0.2">
      <c r="D778" s="112" t="s">
        <v>2229</v>
      </c>
      <c r="E778" s="189" t="s">
        <v>2230</v>
      </c>
      <c r="F778" s="190"/>
      <c r="G778" s="190"/>
      <c r="H778" s="190"/>
      <c r="I778" s="190"/>
      <c r="J778" s="190"/>
      <c r="K778" s="190"/>
      <c r="L778" s="190"/>
      <c r="M778" s="190"/>
      <c r="N778" s="190"/>
      <c r="O778" s="190"/>
      <c r="P778" s="115"/>
      <c r="Q778" s="191" t="s">
        <v>12699</v>
      </c>
      <c r="R778" s="191"/>
      <c r="S778" s="192"/>
      <c r="T778" s="192"/>
      <c r="U778" s="192"/>
      <c r="V778" s="192"/>
      <c r="W778" s="192"/>
      <c r="X778" s="193"/>
      <c r="Y778" s="108"/>
      <c r="AW778" s="90" t="s">
        <v>2086</v>
      </c>
      <c r="AX778" s="90">
        <f t="shared" si="80"/>
        <v>1</v>
      </c>
      <c r="AZ778" s="90" t="s">
        <v>2228</v>
      </c>
      <c r="BA778" s="90">
        <f>IF(AND($BB$778=1,$BC$778=1),1,0)</f>
        <v>0</v>
      </c>
      <c r="BB778" s="90">
        <f t="shared" si="83"/>
        <v>1</v>
      </c>
      <c r="BC778" s="90">
        <f>IF(OR(AND(OR($S$777&lt;&gt;"",$AB$777&lt;&gt;""),$AX$777=1)),1,0)</f>
        <v>0</v>
      </c>
      <c r="BD778" s="90">
        <f>IF(OR(AND(OR($AB$777&lt;&gt;""),$AX$777=1)),1,0)</f>
        <v>0</v>
      </c>
      <c r="BE778" s="90">
        <f>IF(OR(AND(OR($S$777&lt;&gt;""),$AX$777=1)),1,0)</f>
        <v>0</v>
      </c>
      <c r="CB778" s="90">
        <f>IF($S$778&lt;&gt;"",1,0)</f>
        <v>0</v>
      </c>
      <c r="CD778" s="90">
        <f>IF($Y$778="Inaccurate – Incorrect",1,0)</f>
        <v>0</v>
      </c>
      <c r="DA778" s="90" t="s">
        <v>2089</v>
      </c>
      <c r="DB778" s="90" t="s">
        <v>2201</v>
      </c>
    </row>
    <row r="779" spans="4:106" ht="50.5" customHeight="1" x14ac:dyDescent="0.2">
      <c r="D779" s="112" t="s">
        <v>2233</v>
      </c>
      <c r="E779" s="189" t="s">
        <v>2234</v>
      </c>
      <c r="F779" s="190"/>
      <c r="G779" s="190"/>
      <c r="H779" s="190"/>
      <c r="I779" s="190"/>
      <c r="J779" s="190"/>
      <c r="K779" s="190"/>
      <c r="L779" s="190"/>
      <c r="M779" s="190"/>
      <c r="N779" s="190"/>
      <c r="O779" s="190"/>
      <c r="P779" s="116" t="s">
        <v>12697</v>
      </c>
      <c r="Q779" s="191" t="s">
        <v>12698</v>
      </c>
      <c r="R779" s="191"/>
      <c r="S779" s="192"/>
      <c r="T779" s="192"/>
      <c r="U779" s="192"/>
      <c r="V779" s="192"/>
      <c r="W779" s="192"/>
      <c r="X779" s="193"/>
      <c r="Y779" s="108"/>
      <c r="AW779" s="90" t="s">
        <v>2086</v>
      </c>
      <c r="AX779" s="90">
        <f t="shared" si="80"/>
        <v>1</v>
      </c>
      <c r="AY779" s="90" t="s">
        <v>1320</v>
      </c>
      <c r="AZ779" s="90" t="s">
        <v>2232</v>
      </c>
      <c r="BA779" s="90">
        <f>IF(AND($BC$779=1,$BB$779=1),1,0)</f>
        <v>1</v>
      </c>
      <c r="BB779" s="90">
        <f t="shared" si="83"/>
        <v>1</v>
      </c>
      <c r="BC779" s="90">
        <v>1</v>
      </c>
      <c r="BD779" s="90">
        <v>1</v>
      </c>
      <c r="BE779" s="90">
        <v>1</v>
      </c>
      <c r="BL779" s="90">
        <v>780</v>
      </c>
      <c r="CB779" s="90">
        <f>IF($S$779&lt;&gt;"",1,0)</f>
        <v>0</v>
      </c>
      <c r="CD779" s="90">
        <f>IF($Y$779="Inaccurate – Incorrect",1,0)</f>
        <v>0</v>
      </c>
      <c r="DA779" s="90" t="s">
        <v>2089</v>
      </c>
      <c r="DB779" s="90" t="s">
        <v>2201</v>
      </c>
    </row>
    <row r="780" spans="4:106" ht="25.25" customHeight="1" x14ac:dyDescent="0.2">
      <c r="D780" s="112" t="s">
        <v>2237</v>
      </c>
      <c r="E780" s="189" t="s">
        <v>2238</v>
      </c>
      <c r="F780" s="190"/>
      <c r="G780" s="190"/>
      <c r="H780" s="190"/>
      <c r="I780" s="190"/>
      <c r="J780" s="190"/>
      <c r="K780" s="190"/>
      <c r="L780" s="190"/>
      <c r="M780" s="190"/>
      <c r="N780" s="190"/>
      <c r="O780" s="190"/>
      <c r="P780" s="116" t="s">
        <v>12697</v>
      </c>
      <c r="Q780" s="191" t="s">
        <v>12698</v>
      </c>
      <c r="R780" s="191"/>
      <c r="S780" s="192"/>
      <c r="T780" s="192"/>
      <c r="U780" s="192"/>
      <c r="V780" s="192"/>
      <c r="W780" s="192"/>
      <c r="X780" s="193"/>
      <c r="Y780" s="108"/>
      <c r="AW780" s="90" t="s">
        <v>2086</v>
      </c>
      <c r="AX780" s="90">
        <f t="shared" si="80"/>
        <v>1</v>
      </c>
      <c r="AY780" s="90" t="s">
        <v>236</v>
      </c>
      <c r="AZ780" s="90" t="s">
        <v>2236</v>
      </c>
      <c r="BA780" s="90">
        <f>IF(AND($BB$780=1,$BC$780=1),1,0)</f>
        <v>0</v>
      </c>
      <c r="BB780" s="90">
        <f>IF(OR($S$22="Step 3",$S$22="Step 2"),1,0)</f>
        <v>0</v>
      </c>
      <c r="BC780" s="90">
        <f>IF(AND(AND(OR($S$779="Yes",$AB$779="Yes"),$AX$779=1)),1,0)</f>
        <v>0</v>
      </c>
      <c r="BD780" s="90">
        <f>IF(AND(AND(OR($AB$779="Yes"),$AX$779=1)),1,0)</f>
        <v>0</v>
      </c>
      <c r="BE780" s="90">
        <f>IF(AND(AND(OR($S$779="Yes"),$AX$779=1)),1,0)</f>
        <v>0</v>
      </c>
      <c r="CB780" s="90">
        <f>IF($S$780&lt;&gt;"",1,0)</f>
        <v>0</v>
      </c>
      <c r="CD780" s="90">
        <f>IF($Y$780="Inaccurate – Incorrect",1,0)</f>
        <v>0</v>
      </c>
      <c r="DA780" s="90" t="s">
        <v>2089</v>
      </c>
      <c r="DB780" s="90" t="s">
        <v>2201</v>
      </c>
    </row>
    <row r="781" spans="4:106" ht="25.25" customHeight="1" x14ac:dyDescent="0.2">
      <c r="D781" s="112" t="s">
        <v>2243</v>
      </c>
      <c r="E781" s="189" t="s">
        <v>2244</v>
      </c>
      <c r="F781" s="190"/>
      <c r="G781" s="190"/>
      <c r="H781" s="190"/>
      <c r="I781" s="190"/>
      <c r="J781" s="190"/>
      <c r="K781" s="190"/>
      <c r="L781" s="190"/>
      <c r="M781" s="190"/>
      <c r="N781" s="190"/>
      <c r="O781" s="190"/>
      <c r="P781" s="116" t="s">
        <v>12697</v>
      </c>
      <c r="Q781" s="191" t="s">
        <v>12698</v>
      </c>
      <c r="R781" s="191"/>
      <c r="S781" s="197"/>
      <c r="T781" s="197"/>
      <c r="U781" s="197"/>
      <c r="V781" s="197"/>
      <c r="W781" s="197"/>
      <c r="X781" s="198"/>
      <c r="Y781" s="108"/>
      <c r="AW781" s="90" t="s">
        <v>2086</v>
      </c>
      <c r="AX781" s="90">
        <f t="shared" si="80"/>
        <v>1</v>
      </c>
      <c r="AY781" s="90" t="s">
        <v>1320</v>
      </c>
      <c r="AZ781" s="90" t="s">
        <v>2242</v>
      </c>
      <c r="BA781" s="90">
        <f>IF(AND($BC$781=1,$BB$781=1),1,0)</f>
        <v>1</v>
      </c>
      <c r="BB781" s="90">
        <f>IF(OR($S$22="Step 3",$S$22="Step 2",$S$22="Step 1"),1,0)</f>
        <v>1</v>
      </c>
      <c r="BC781" s="90">
        <v>1</v>
      </c>
      <c r="BD781" s="90">
        <v>1</v>
      </c>
      <c r="BE781" s="90">
        <v>1</v>
      </c>
      <c r="CB781" s="90">
        <f>IF($S$781&lt;&gt;"",1,0)</f>
        <v>0</v>
      </c>
      <c r="CD781" s="90">
        <f>IF($Y$781="Inaccurate – Incorrect",1,0)</f>
        <v>0</v>
      </c>
      <c r="DA781" s="90" t="s">
        <v>2089</v>
      </c>
      <c r="DB781" s="90" t="s">
        <v>2201</v>
      </c>
    </row>
    <row r="782" spans="4:106" x14ac:dyDescent="0.2">
      <c r="D782" s="103"/>
      <c r="E782" s="117"/>
      <c r="F782" s="117"/>
      <c r="G782" s="117"/>
      <c r="H782" s="117"/>
      <c r="I782" s="117"/>
      <c r="J782" s="117"/>
      <c r="K782" s="117"/>
      <c r="L782" s="117"/>
      <c r="M782" s="117"/>
      <c r="N782" s="117"/>
      <c r="O782" s="117"/>
      <c r="P782" s="117"/>
      <c r="Q782" s="117"/>
      <c r="R782" s="117"/>
      <c r="S782" s="117"/>
      <c r="T782" s="117"/>
      <c r="U782" s="117"/>
      <c r="V782" s="117"/>
      <c r="W782" s="117"/>
      <c r="X782" s="117"/>
      <c r="Y782" s="105"/>
      <c r="AX782" s="90">
        <f t="shared" si="80"/>
        <v>0</v>
      </c>
      <c r="BA782" s="90">
        <f>IF(OR($S$22="Step 3",$S$22="Step 2"),1,0)</f>
        <v>0</v>
      </c>
    </row>
    <row r="783" spans="4:106" ht="21" x14ac:dyDescent="0.25">
      <c r="D783" s="103"/>
      <c r="E783" s="109" t="s">
        <v>2248</v>
      </c>
      <c r="F783" s="110"/>
      <c r="G783" s="110"/>
      <c r="H783" s="110"/>
      <c r="I783" s="110"/>
      <c r="J783" s="110"/>
      <c r="K783" s="110"/>
      <c r="L783" s="110"/>
      <c r="M783" s="110"/>
      <c r="N783" s="110"/>
      <c r="O783" s="110"/>
      <c r="P783" s="110"/>
      <c r="Q783" s="110"/>
      <c r="R783" s="110"/>
      <c r="S783" s="110"/>
      <c r="T783" s="110"/>
      <c r="U783" s="110"/>
      <c r="V783" s="110"/>
      <c r="W783" s="110"/>
      <c r="X783" s="110"/>
      <c r="Y783" s="105"/>
      <c r="AX783" s="90">
        <f t="shared" ref="AX783:AX846" si="87">IF(SUBTOTAL(103,Q783)=1,1,0)</f>
        <v>0</v>
      </c>
      <c r="BA783" s="90">
        <f>IF(OR($S$22="Step 3",$S$22="Step 2"),1,0)</f>
        <v>0</v>
      </c>
    </row>
    <row r="784" spans="4:106" ht="25.25" customHeight="1" x14ac:dyDescent="0.2">
      <c r="D784" s="112" t="s">
        <v>2247</v>
      </c>
      <c r="E784" s="194" t="s">
        <v>2249</v>
      </c>
      <c r="F784" s="195"/>
      <c r="G784" s="195"/>
      <c r="H784" s="195"/>
      <c r="I784" s="195"/>
      <c r="J784" s="195"/>
      <c r="K784" s="195"/>
      <c r="L784" s="195"/>
      <c r="M784" s="195"/>
      <c r="N784" s="195"/>
      <c r="O784" s="195"/>
      <c r="P784" s="113" t="s">
        <v>12697</v>
      </c>
      <c r="Q784" s="196" t="s">
        <v>12698</v>
      </c>
      <c r="R784" s="196"/>
      <c r="S784" s="192"/>
      <c r="T784" s="192"/>
      <c r="U784" s="192"/>
      <c r="V784" s="192"/>
      <c r="W784" s="192"/>
      <c r="X784" s="193"/>
      <c r="Y784" s="108"/>
      <c r="AW784" s="90" t="s">
        <v>2086</v>
      </c>
      <c r="AX784" s="90">
        <f t="shared" si="87"/>
        <v>1</v>
      </c>
      <c r="AY784" s="90" t="s">
        <v>236</v>
      </c>
      <c r="AZ784" s="90" t="s">
        <v>2246</v>
      </c>
      <c r="BA784" s="90">
        <f>IF(AND($BC$784=1,$BB$784=1),1,0)</f>
        <v>0</v>
      </c>
      <c r="BB784" s="90">
        <f>IF(OR($S$22="Step 3",$S$22="Step 2"),1,0)</f>
        <v>0</v>
      </c>
      <c r="BC784" s="90">
        <v>1</v>
      </c>
      <c r="BD784" s="90">
        <v>1</v>
      </c>
      <c r="BE784" s="90">
        <v>1</v>
      </c>
      <c r="BL784" s="90">
        <v>785</v>
      </c>
      <c r="CB784" s="90">
        <f>IF($S$784&lt;&gt;"",1,0)</f>
        <v>0</v>
      </c>
      <c r="CD784" s="90">
        <f>IF($Y$784="Inaccurate – Incorrect",1,0)</f>
        <v>0</v>
      </c>
      <c r="DA784" s="90" t="s">
        <v>2089</v>
      </c>
      <c r="DB784" s="90" t="s">
        <v>2248</v>
      </c>
    </row>
    <row r="785" spans="4:106" ht="25.25" customHeight="1" x14ac:dyDescent="0.2">
      <c r="D785" s="112" t="s">
        <v>2252</v>
      </c>
      <c r="E785" s="189" t="s">
        <v>2253</v>
      </c>
      <c r="F785" s="190"/>
      <c r="G785" s="190"/>
      <c r="H785" s="190"/>
      <c r="I785" s="190"/>
      <c r="J785" s="190"/>
      <c r="K785" s="190"/>
      <c r="L785" s="190"/>
      <c r="M785" s="190"/>
      <c r="N785" s="190"/>
      <c r="O785" s="190"/>
      <c r="P785" s="116" t="s">
        <v>12697</v>
      </c>
      <c r="Q785" s="191" t="s">
        <v>12698</v>
      </c>
      <c r="R785" s="191"/>
      <c r="S785" s="192"/>
      <c r="T785" s="192"/>
      <c r="U785" s="192"/>
      <c r="V785" s="192"/>
      <c r="W785" s="192"/>
      <c r="X785" s="193"/>
      <c r="Y785" s="108"/>
      <c r="AW785" s="90" t="s">
        <v>2086</v>
      </c>
      <c r="AX785" s="90">
        <f t="shared" si="87"/>
        <v>1</v>
      </c>
      <c r="AY785" s="90" t="s">
        <v>236</v>
      </c>
      <c r="AZ785" s="90" t="s">
        <v>2251</v>
      </c>
      <c r="BA785" s="90">
        <f>IF(AND($BB$785=1,$BC$785=1),1,0)</f>
        <v>0</v>
      </c>
      <c r="BB785" s="90">
        <f>IF(OR($S$22="Step 3",$S$22="Step 2"),1,0)</f>
        <v>0</v>
      </c>
      <c r="BC785" s="90">
        <f>IF(AND(AND(OR($S$784="Yes",$AB$784="Yes"),$AX$784=1)),1,0)</f>
        <v>0</v>
      </c>
      <c r="BD785" s="90">
        <f>IF(AND(AND(OR($AB$784="Yes"),$AX$784=1)),1,0)</f>
        <v>0</v>
      </c>
      <c r="BE785" s="90">
        <f>IF(AND(AND(OR($S$784="Yes"),$AX$784=1)),1,0)</f>
        <v>0</v>
      </c>
      <c r="BL785" s="90">
        <v>786</v>
      </c>
      <c r="CB785" s="90">
        <f>IF($S$785&lt;&gt;"",1,0)</f>
        <v>0</v>
      </c>
      <c r="CD785" s="90">
        <f>IF($Y$785="Inaccurate – Incorrect",1,0)</f>
        <v>0</v>
      </c>
      <c r="DA785" s="90" t="s">
        <v>2089</v>
      </c>
      <c r="DB785" s="90" t="s">
        <v>2248</v>
      </c>
    </row>
    <row r="786" spans="4:106" ht="25.25" customHeight="1" x14ac:dyDescent="0.2">
      <c r="D786" s="112" t="s">
        <v>2258</v>
      </c>
      <c r="E786" s="189" t="s">
        <v>2259</v>
      </c>
      <c r="F786" s="190"/>
      <c r="G786" s="190"/>
      <c r="H786" s="190"/>
      <c r="I786" s="190"/>
      <c r="J786" s="190"/>
      <c r="K786" s="190"/>
      <c r="L786" s="190"/>
      <c r="M786" s="190"/>
      <c r="N786" s="190"/>
      <c r="O786" s="190"/>
      <c r="P786" s="116" t="s">
        <v>12697</v>
      </c>
      <c r="Q786" s="191" t="s">
        <v>12698</v>
      </c>
      <c r="R786" s="191"/>
      <c r="S786" s="192"/>
      <c r="T786" s="192"/>
      <c r="U786" s="192"/>
      <c r="V786" s="192"/>
      <c r="W786" s="192"/>
      <c r="X786" s="193"/>
      <c r="Y786" s="108"/>
      <c r="AW786" s="90" t="s">
        <v>2086</v>
      </c>
      <c r="AX786" s="90">
        <f t="shared" si="87"/>
        <v>1</v>
      </c>
      <c r="AY786" s="90" t="s">
        <v>236</v>
      </c>
      <c r="AZ786" s="90" t="s">
        <v>2257</v>
      </c>
      <c r="BA786" s="90">
        <f>IF(AND($BB$786=1,$BC$786=1),1,0)</f>
        <v>0</v>
      </c>
      <c r="BB786" s="90">
        <f>IF(OR($S$22="Step 3",$S$22="Step 2"),1,0)</f>
        <v>0</v>
      </c>
      <c r="BC786" s="90">
        <f>IF(AND(AND(OR($S$785="Yes",$AB$785="Yes"),$AX$785=1)),1,0)</f>
        <v>0</v>
      </c>
      <c r="BD786" s="90">
        <f>IF(AND(AND(OR($AB$785="Yes"),$AX$785=1)),1,0)</f>
        <v>0</v>
      </c>
      <c r="BE786" s="90">
        <f>IF(AND(AND(OR($S$785="Yes"),$AX$785=1)),1,0)</f>
        <v>0</v>
      </c>
      <c r="BL786" s="90">
        <v>787</v>
      </c>
      <c r="CB786" s="90">
        <f>IF($S$786&lt;&gt;"",1,0)</f>
        <v>0</v>
      </c>
      <c r="CD786" s="90">
        <f>IF($Y$786="Inaccurate – Incorrect",1,0)</f>
        <v>0</v>
      </c>
      <c r="DA786" s="90" t="s">
        <v>2089</v>
      </c>
      <c r="DB786" s="90" t="s">
        <v>2248</v>
      </c>
    </row>
    <row r="787" spans="4:106" ht="25.25" customHeight="1" x14ac:dyDescent="0.2">
      <c r="D787" s="112" t="s">
        <v>2264</v>
      </c>
      <c r="E787" s="189" t="s">
        <v>2265</v>
      </c>
      <c r="F787" s="190"/>
      <c r="G787" s="190"/>
      <c r="H787" s="190"/>
      <c r="I787" s="190"/>
      <c r="J787" s="190"/>
      <c r="K787" s="190"/>
      <c r="L787" s="190"/>
      <c r="M787" s="190"/>
      <c r="N787" s="190"/>
      <c r="O787" s="190"/>
      <c r="P787" s="116" t="s">
        <v>12697</v>
      </c>
      <c r="Q787" s="191" t="s">
        <v>12698</v>
      </c>
      <c r="R787" s="191"/>
      <c r="S787" s="197"/>
      <c r="T787" s="197"/>
      <c r="U787" s="197"/>
      <c r="V787" s="197"/>
      <c r="W787" s="197"/>
      <c r="X787" s="198"/>
      <c r="Y787" s="108"/>
      <c r="AW787" s="90" t="s">
        <v>2086</v>
      </c>
      <c r="AX787" s="90">
        <f t="shared" si="87"/>
        <v>1</v>
      </c>
      <c r="AY787" s="90" t="s">
        <v>236</v>
      </c>
      <c r="AZ787" s="90" t="s">
        <v>2263</v>
      </c>
      <c r="BA787" s="90">
        <f>IF(AND($BB$787=1,$BC$787=1),1,0)</f>
        <v>0</v>
      </c>
      <c r="BB787" s="90">
        <f>IF(OR($S$22="Step 3",$S$22="Step 2"),1,0)</f>
        <v>0</v>
      </c>
      <c r="BC787" s="90">
        <f>IF(AND(AND(OR($S$786="Yes",$AB$786="Yes"),$AX$786=1)),1,0)</f>
        <v>0</v>
      </c>
      <c r="BD787" s="90">
        <f>IF(AND(AND(OR($AB$786="Yes"),$AX$786=1)),1,0)</f>
        <v>0</v>
      </c>
      <c r="BE787" s="90">
        <f>IF(AND(AND(OR($S$786="Yes"),$AX$786=1)),1,0)</f>
        <v>0</v>
      </c>
      <c r="CB787" s="90">
        <f>IF($S$787&lt;&gt;"",1,0)</f>
        <v>0</v>
      </c>
      <c r="CD787" s="90">
        <f>IF($Y$787="Inaccurate – Incorrect",1,0)</f>
        <v>0</v>
      </c>
      <c r="DA787" s="90" t="s">
        <v>2089</v>
      </c>
      <c r="DB787" s="90" t="s">
        <v>2248</v>
      </c>
    </row>
    <row r="788" spans="4:106" x14ac:dyDescent="0.2">
      <c r="D788" s="103"/>
      <c r="E788" s="117"/>
      <c r="F788" s="117"/>
      <c r="G788" s="117"/>
      <c r="H788" s="117"/>
      <c r="I788" s="117"/>
      <c r="J788" s="117"/>
      <c r="K788" s="117"/>
      <c r="L788" s="117"/>
      <c r="M788" s="117"/>
      <c r="N788" s="117"/>
      <c r="O788" s="117"/>
      <c r="P788" s="117"/>
      <c r="Q788" s="117"/>
      <c r="R788" s="117"/>
      <c r="S788" s="117"/>
      <c r="T788" s="117"/>
      <c r="U788" s="117"/>
      <c r="V788" s="117"/>
      <c r="W788" s="117"/>
      <c r="X788" s="117"/>
      <c r="Y788" s="105"/>
      <c r="AX788" s="90">
        <f t="shared" si="87"/>
        <v>0</v>
      </c>
      <c r="BA788" s="90">
        <f>IF(OR($S$22="Step 3",$S$22="Step 2",$S$22="Step 1"),1,0)</f>
        <v>1</v>
      </c>
    </row>
    <row r="789" spans="4:106" ht="21" x14ac:dyDescent="0.25">
      <c r="D789" s="103"/>
      <c r="E789" s="109" t="s">
        <v>2271</v>
      </c>
      <c r="F789" s="110"/>
      <c r="G789" s="110"/>
      <c r="H789" s="110"/>
      <c r="I789" s="110"/>
      <c r="J789" s="110"/>
      <c r="K789" s="110"/>
      <c r="L789" s="110"/>
      <c r="M789" s="110"/>
      <c r="N789" s="110"/>
      <c r="O789" s="110"/>
      <c r="P789" s="110"/>
      <c r="Q789" s="110"/>
      <c r="R789" s="110"/>
      <c r="S789" s="110"/>
      <c r="T789" s="110"/>
      <c r="U789" s="110"/>
      <c r="V789" s="110"/>
      <c r="W789" s="110"/>
      <c r="X789" s="110"/>
      <c r="Y789" s="105"/>
      <c r="AX789" s="90">
        <f t="shared" si="87"/>
        <v>0</v>
      </c>
      <c r="BA789" s="90">
        <f>IF(OR($S$22="Step 3",$S$22="Step 2",$S$22="Step 1"),1,0)</f>
        <v>1</v>
      </c>
    </row>
    <row r="790" spans="4:106" ht="25.25" customHeight="1" x14ac:dyDescent="0.2">
      <c r="D790" s="112" t="s">
        <v>2270</v>
      </c>
      <c r="E790" s="194" t="s">
        <v>2272</v>
      </c>
      <c r="F790" s="195"/>
      <c r="G790" s="195"/>
      <c r="H790" s="195"/>
      <c r="I790" s="195"/>
      <c r="J790" s="195"/>
      <c r="K790" s="195"/>
      <c r="L790" s="195"/>
      <c r="M790" s="195"/>
      <c r="N790" s="195"/>
      <c r="O790" s="195"/>
      <c r="P790" s="113" t="s">
        <v>12697</v>
      </c>
      <c r="Q790" s="196" t="s">
        <v>12698</v>
      </c>
      <c r="R790" s="196"/>
      <c r="S790" s="192"/>
      <c r="T790" s="192"/>
      <c r="U790" s="192"/>
      <c r="V790" s="192"/>
      <c r="W790" s="192"/>
      <c r="X790" s="193"/>
      <c r="Y790" s="108"/>
      <c r="AW790" s="90" t="s">
        <v>2086</v>
      </c>
      <c r="AX790" s="90">
        <f t="shared" si="87"/>
        <v>1</v>
      </c>
      <c r="AY790" s="90" t="s">
        <v>1320</v>
      </c>
      <c r="AZ790" s="90" t="s">
        <v>2269</v>
      </c>
      <c r="BA790" s="90">
        <f>IF(AND($BC$790=1,$BB$790=1),1,0)</f>
        <v>1</v>
      </c>
      <c r="BB790" s="90">
        <f>IF(OR($S$22="Step 3",$S$22="Step 2",$S$22="Step 1"),1,0)</f>
        <v>1</v>
      </c>
      <c r="BC790" s="90">
        <v>1</v>
      </c>
      <c r="BD790" s="90">
        <v>1</v>
      </c>
      <c r="BE790" s="90">
        <v>1</v>
      </c>
      <c r="CB790" s="90">
        <f>IF($S$790&lt;&gt;"",1,0)</f>
        <v>0</v>
      </c>
      <c r="CD790" s="90">
        <f>IF($Y$790="Inaccurate – Incorrect",1,0)</f>
        <v>0</v>
      </c>
      <c r="DA790" s="90" t="s">
        <v>2089</v>
      </c>
      <c r="DB790" s="90" t="s">
        <v>2271</v>
      </c>
    </row>
    <row r="791" spans="4:106" ht="25.25" customHeight="1" x14ac:dyDescent="0.2">
      <c r="D791" s="112" t="s">
        <v>2275</v>
      </c>
      <c r="E791" s="189" t="s">
        <v>2276</v>
      </c>
      <c r="F791" s="190"/>
      <c r="G791" s="190"/>
      <c r="H791" s="190"/>
      <c r="I791" s="190"/>
      <c r="J791" s="190"/>
      <c r="K791" s="190"/>
      <c r="L791" s="190"/>
      <c r="M791" s="190"/>
      <c r="N791" s="190"/>
      <c r="O791" s="190"/>
      <c r="P791" s="116" t="s">
        <v>12697</v>
      </c>
      <c r="Q791" s="191" t="s">
        <v>12698</v>
      </c>
      <c r="R791" s="191"/>
      <c r="S791" s="192"/>
      <c r="T791" s="192"/>
      <c r="U791" s="192"/>
      <c r="V791" s="192"/>
      <c r="W791" s="192"/>
      <c r="X791" s="193"/>
      <c r="Y791" s="108"/>
      <c r="AW791" s="90" t="s">
        <v>2086</v>
      </c>
      <c r="AX791" s="90">
        <f t="shared" si="87"/>
        <v>1</v>
      </c>
      <c r="AY791" s="90" t="s">
        <v>1549</v>
      </c>
      <c r="AZ791" s="90" t="s">
        <v>2274</v>
      </c>
      <c r="BA791" s="90">
        <f>IF(AND($BC$791=1,$BB$791=1),1,0)</f>
        <v>1</v>
      </c>
      <c r="BB791" s="90">
        <f>IF(OR($S$22="Step 3",$S$22="Step 2",$S$22="Step 1"),1,0)</f>
        <v>1</v>
      </c>
      <c r="BC791" s="90">
        <v>1</v>
      </c>
      <c r="BD791" s="90">
        <v>1</v>
      </c>
      <c r="BE791" s="90">
        <v>1</v>
      </c>
      <c r="CB791" s="90">
        <f>IF($S$791&lt;&gt;"",1,0)</f>
        <v>0</v>
      </c>
      <c r="CD791" s="90">
        <f>IF($Y$791="Inaccurate – Incorrect",1,0)</f>
        <v>0</v>
      </c>
      <c r="DA791" s="90" t="s">
        <v>2089</v>
      </c>
      <c r="DB791" s="90" t="s">
        <v>2271</v>
      </c>
    </row>
    <row r="792" spans="4:106" ht="25.25" customHeight="1" x14ac:dyDescent="0.2">
      <c r="D792" s="112" t="s">
        <v>2279</v>
      </c>
      <c r="E792" s="189" t="s">
        <v>2280</v>
      </c>
      <c r="F792" s="190"/>
      <c r="G792" s="190"/>
      <c r="H792" s="190"/>
      <c r="I792" s="190"/>
      <c r="J792" s="190"/>
      <c r="K792" s="190"/>
      <c r="L792" s="190"/>
      <c r="M792" s="190"/>
      <c r="N792" s="190"/>
      <c r="O792" s="190"/>
      <c r="P792" s="116" t="s">
        <v>12697</v>
      </c>
      <c r="Q792" s="191" t="s">
        <v>12698</v>
      </c>
      <c r="R792" s="191"/>
      <c r="S792" s="197"/>
      <c r="T792" s="197"/>
      <c r="U792" s="197"/>
      <c r="V792" s="197"/>
      <c r="W792" s="197"/>
      <c r="X792" s="198"/>
      <c r="Y792" s="108"/>
      <c r="AW792" s="90" t="s">
        <v>2086</v>
      </c>
      <c r="AX792" s="90">
        <f t="shared" si="87"/>
        <v>1</v>
      </c>
      <c r="AY792" s="90" t="s">
        <v>2043</v>
      </c>
      <c r="AZ792" s="90" t="s">
        <v>2278</v>
      </c>
      <c r="BA792" s="90">
        <f>IF(AND($BB$792=1,$BC$792=1),1,0)</f>
        <v>0</v>
      </c>
      <c r="BB792" s="90">
        <f>IF(OR($S$22="Step 3",$S$22="Step 2",$S$22="Step 1"),1,0)</f>
        <v>1</v>
      </c>
      <c r="BC792" s="90">
        <f>IF(AND(AND(OR($S$37="Vietnam",$AB$37="Vietnam"),$AX$37=1)),1,0)</f>
        <v>0</v>
      </c>
      <c r="BD792" s="90">
        <f>IF(AND(AND(OR($AB$37="Vietnam"),$AX$37=1)),1,0)</f>
        <v>0</v>
      </c>
      <c r="BE792" s="90">
        <f>IF(AND(AND(OR($S$37="Vietnam"),$AX$37=1)),1,0)</f>
        <v>0</v>
      </c>
      <c r="CB792" s="90">
        <f>IF($S$792&lt;&gt;"",1,0)</f>
        <v>0</v>
      </c>
      <c r="CD792" s="90">
        <f>IF($Y$792="Inaccurate – Incorrect",1,0)</f>
        <v>0</v>
      </c>
      <c r="DA792" s="90" t="s">
        <v>2089</v>
      </c>
      <c r="DB792" s="90" t="s">
        <v>2271</v>
      </c>
    </row>
    <row r="793" spans="4:106" x14ac:dyDescent="0.2">
      <c r="D793" s="103"/>
      <c r="E793" s="117"/>
      <c r="F793" s="117"/>
      <c r="G793" s="117"/>
      <c r="H793" s="117"/>
      <c r="I793" s="117"/>
      <c r="J793" s="117"/>
      <c r="K793" s="117"/>
      <c r="L793" s="117"/>
      <c r="M793" s="117"/>
      <c r="N793" s="117"/>
      <c r="O793" s="117"/>
      <c r="P793" s="117"/>
      <c r="Q793" s="117"/>
      <c r="R793" s="117"/>
      <c r="S793" s="117"/>
      <c r="T793" s="117"/>
      <c r="U793" s="117"/>
      <c r="V793" s="117"/>
      <c r="W793" s="117"/>
      <c r="X793" s="117"/>
      <c r="Y793" s="105"/>
      <c r="AX793" s="90">
        <f t="shared" si="87"/>
        <v>0</v>
      </c>
      <c r="BA793" s="90">
        <f>IF(OR($S$22="Step 3",$S$22="Step 2",$S$22="Step 1"),1,0)</f>
        <v>1</v>
      </c>
    </row>
    <row r="794" spans="4:106" ht="21" x14ac:dyDescent="0.25">
      <c r="D794" s="103"/>
      <c r="E794" s="109" t="s">
        <v>2284</v>
      </c>
      <c r="F794" s="110"/>
      <c r="G794" s="110"/>
      <c r="H794" s="110"/>
      <c r="I794" s="110"/>
      <c r="J794" s="110"/>
      <c r="K794" s="110"/>
      <c r="L794" s="110"/>
      <c r="M794" s="110"/>
      <c r="N794" s="110"/>
      <c r="O794" s="110"/>
      <c r="P794" s="110"/>
      <c r="Q794" s="110"/>
      <c r="R794" s="110"/>
      <c r="S794" s="110"/>
      <c r="T794" s="110"/>
      <c r="U794" s="110"/>
      <c r="V794" s="110"/>
      <c r="W794" s="110"/>
      <c r="X794" s="110"/>
      <c r="Y794" s="105"/>
      <c r="AX794" s="90">
        <f t="shared" si="87"/>
        <v>0</v>
      </c>
      <c r="BA794" s="90">
        <f>IF(OR($S$22="Step 3",$S$22="Step 2",$S$22="Step 1"),1,0)</f>
        <v>1</v>
      </c>
    </row>
    <row r="795" spans="4:106" ht="25.25" customHeight="1" x14ac:dyDescent="0.2">
      <c r="D795" s="112" t="s">
        <v>2283</v>
      </c>
      <c r="E795" s="194" t="s">
        <v>2285</v>
      </c>
      <c r="F795" s="195"/>
      <c r="G795" s="195"/>
      <c r="H795" s="195"/>
      <c r="I795" s="195"/>
      <c r="J795" s="195"/>
      <c r="K795" s="195"/>
      <c r="L795" s="195"/>
      <c r="M795" s="195"/>
      <c r="N795" s="195"/>
      <c r="O795" s="195"/>
      <c r="P795" s="113" t="s">
        <v>12697</v>
      </c>
      <c r="Q795" s="196" t="s">
        <v>12698</v>
      </c>
      <c r="R795" s="196"/>
      <c r="S795" s="197"/>
      <c r="T795" s="197"/>
      <c r="U795" s="197"/>
      <c r="V795" s="197"/>
      <c r="W795" s="197"/>
      <c r="X795" s="198"/>
      <c r="Y795" s="108"/>
      <c r="AW795" s="90" t="s">
        <v>2086</v>
      </c>
      <c r="AX795" s="90">
        <f t="shared" si="87"/>
        <v>1</v>
      </c>
      <c r="AY795" s="90" t="s">
        <v>1549</v>
      </c>
      <c r="AZ795" s="90" t="s">
        <v>2282</v>
      </c>
      <c r="BA795" s="90">
        <f>IF(AND($BC$795=1,$BB$795=1),1,0)</f>
        <v>1</v>
      </c>
      <c r="BB795" s="90">
        <f>IF(OR($S$22="Step 3",$S$22="Step 2",$S$22="Step 1"),1,0)</f>
        <v>1</v>
      </c>
      <c r="BC795" s="90">
        <v>1</v>
      </c>
      <c r="BD795" s="90">
        <v>1</v>
      </c>
      <c r="BE795" s="90">
        <v>1</v>
      </c>
      <c r="CB795" s="90">
        <f>IF($S$795&lt;&gt;"",1,0)</f>
        <v>0</v>
      </c>
      <c r="CD795" s="90">
        <f>IF($Y$795="Inaccurate – Incorrect",1,0)</f>
        <v>0</v>
      </c>
      <c r="DA795" s="90" t="s">
        <v>2089</v>
      </c>
      <c r="DB795" s="90" t="s">
        <v>2284</v>
      </c>
    </row>
    <row r="796" spans="4:106" x14ac:dyDescent="0.2">
      <c r="D796" s="103"/>
      <c r="E796" s="117"/>
      <c r="F796" s="117"/>
      <c r="G796" s="117"/>
      <c r="H796" s="117"/>
      <c r="I796" s="117"/>
      <c r="J796" s="117"/>
      <c r="K796" s="117"/>
      <c r="L796" s="117"/>
      <c r="M796" s="117"/>
      <c r="N796" s="117"/>
      <c r="O796" s="117"/>
      <c r="P796" s="117"/>
      <c r="Q796" s="117"/>
      <c r="R796" s="117"/>
      <c r="S796" s="117"/>
      <c r="T796" s="117"/>
      <c r="U796" s="117"/>
      <c r="V796" s="117"/>
      <c r="W796" s="117"/>
      <c r="X796" s="117"/>
      <c r="Y796" s="105"/>
      <c r="AX796" s="90">
        <f t="shared" si="87"/>
        <v>0</v>
      </c>
      <c r="BA796" s="90">
        <f>IF(OR($S$22="Step 3",$S$22="Step 2",$S$22="Step 1"),1,0)</f>
        <v>1</v>
      </c>
    </row>
    <row r="797" spans="4:106" ht="21" x14ac:dyDescent="0.25">
      <c r="D797" s="103"/>
      <c r="E797" s="109" t="s">
        <v>2289</v>
      </c>
      <c r="F797" s="110"/>
      <c r="G797" s="110"/>
      <c r="H797" s="110"/>
      <c r="I797" s="110"/>
      <c r="J797" s="110"/>
      <c r="K797" s="110"/>
      <c r="L797" s="110"/>
      <c r="M797" s="110"/>
      <c r="N797" s="110"/>
      <c r="O797" s="110"/>
      <c r="P797" s="110"/>
      <c r="Q797" s="110"/>
      <c r="R797" s="110"/>
      <c r="S797" s="110"/>
      <c r="T797" s="110"/>
      <c r="U797" s="110"/>
      <c r="V797" s="110"/>
      <c r="W797" s="110"/>
      <c r="X797" s="110"/>
      <c r="Y797" s="105"/>
      <c r="AX797" s="90">
        <f t="shared" si="87"/>
        <v>0</v>
      </c>
      <c r="BA797" s="90">
        <f>IF(OR($S$22="Step 3",$S$22="Step 2",$S$22="Step 1"),1,0)</f>
        <v>1</v>
      </c>
    </row>
    <row r="798" spans="4:106" ht="25.25" customHeight="1" x14ac:dyDescent="0.2">
      <c r="D798" s="112" t="s">
        <v>2288</v>
      </c>
      <c r="E798" s="194" t="s">
        <v>2290</v>
      </c>
      <c r="F798" s="195"/>
      <c r="G798" s="195"/>
      <c r="H798" s="195"/>
      <c r="I798" s="195"/>
      <c r="J798" s="195"/>
      <c r="K798" s="195"/>
      <c r="L798" s="195"/>
      <c r="M798" s="195"/>
      <c r="N798" s="195"/>
      <c r="O798" s="195"/>
      <c r="P798" s="113" t="s">
        <v>12697</v>
      </c>
      <c r="Q798" s="196" t="s">
        <v>12701</v>
      </c>
      <c r="R798" s="196"/>
      <c r="S798" s="192"/>
      <c r="T798" s="192"/>
      <c r="U798" s="192"/>
      <c r="V798" s="192"/>
      <c r="W798" s="192"/>
      <c r="X798" s="193"/>
      <c r="Y798" s="108"/>
      <c r="AW798" s="90" t="s">
        <v>2086</v>
      </c>
      <c r="AX798" s="90">
        <f t="shared" si="87"/>
        <v>1</v>
      </c>
      <c r="AZ798" s="90" t="s">
        <v>2287</v>
      </c>
      <c r="BA798" s="90">
        <f>IF(AND($BC$798=1,$BB$798=1),1,0)</f>
        <v>1</v>
      </c>
      <c r="BB798" s="90">
        <f>IF(OR($S$22="Step 3",$S$22="Step 2",$S$22="Step 1"),1,0)</f>
        <v>1</v>
      </c>
      <c r="BC798" s="90">
        <v>1</v>
      </c>
      <c r="BD798" s="90">
        <v>1</v>
      </c>
      <c r="BE798" s="90">
        <v>1</v>
      </c>
      <c r="CB798" s="90">
        <f>IF($S$798&lt;&gt;"",1,0)</f>
        <v>0</v>
      </c>
      <c r="CD798" s="90">
        <f>IF($Y$798="Inaccurate – Incorrect",1,0)</f>
        <v>0</v>
      </c>
      <c r="DA798" s="90" t="s">
        <v>2089</v>
      </c>
      <c r="DB798" s="90" t="s">
        <v>2289</v>
      </c>
    </row>
    <row r="799" spans="4:106" ht="25.25" customHeight="1" x14ac:dyDescent="0.2">
      <c r="D799" s="112" t="s">
        <v>2293</v>
      </c>
      <c r="E799" s="189" t="s">
        <v>2294</v>
      </c>
      <c r="F799" s="190"/>
      <c r="G799" s="190"/>
      <c r="H799" s="190"/>
      <c r="I799" s="190"/>
      <c r="J799" s="190"/>
      <c r="K799" s="190"/>
      <c r="L799" s="190"/>
      <c r="M799" s="190"/>
      <c r="N799" s="190"/>
      <c r="O799" s="190"/>
      <c r="P799" s="116" t="s">
        <v>12697</v>
      </c>
      <c r="Q799" s="191" t="s">
        <v>12698</v>
      </c>
      <c r="R799" s="191"/>
      <c r="S799" s="192"/>
      <c r="T799" s="192"/>
      <c r="U799" s="192"/>
      <c r="V799" s="192"/>
      <c r="W799" s="192"/>
      <c r="X799" s="193"/>
      <c r="Y799" s="108"/>
      <c r="AW799" s="90" t="s">
        <v>2086</v>
      </c>
      <c r="AX799" s="90">
        <f t="shared" si="87"/>
        <v>1</v>
      </c>
      <c r="AY799" s="90" t="s">
        <v>1320</v>
      </c>
      <c r="AZ799" s="90" t="s">
        <v>2292</v>
      </c>
      <c r="BA799" s="90">
        <f>IF(AND($BC$799=1,$BB$799=1),1,0)</f>
        <v>1</v>
      </c>
      <c r="BB799" s="90">
        <f>IF(OR($S$22="Step 3",$S$22="Step 2",$S$22="Step 1"),1,0)</f>
        <v>1</v>
      </c>
      <c r="BC799" s="90">
        <v>1</v>
      </c>
      <c r="BD799" s="90">
        <v>1</v>
      </c>
      <c r="BE799" s="90">
        <v>1</v>
      </c>
      <c r="CB799" s="90">
        <f>IF($S$799&lt;&gt;"",1,0)</f>
        <v>0</v>
      </c>
      <c r="CD799" s="90">
        <f>IF($Y$799="Inaccurate – Incorrect",1,0)</f>
        <v>0</v>
      </c>
      <c r="DA799" s="90" t="s">
        <v>2089</v>
      </c>
      <c r="DB799" s="90" t="s">
        <v>2289</v>
      </c>
    </row>
    <row r="800" spans="4:106" ht="25.25" customHeight="1" x14ac:dyDescent="0.2">
      <c r="D800" s="112" t="s">
        <v>2297</v>
      </c>
      <c r="E800" s="189" t="s">
        <v>2298</v>
      </c>
      <c r="F800" s="190"/>
      <c r="G800" s="190"/>
      <c r="H800" s="190"/>
      <c r="I800" s="190"/>
      <c r="J800" s="190"/>
      <c r="K800" s="190"/>
      <c r="L800" s="190"/>
      <c r="M800" s="190"/>
      <c r="N800" s="190"/>
      <c r="O800" s="190"/>
      <c r="P800" s="116" t="s">
        <v>12697</v>
      </c>
      <c r="Q800" s="191" t="s">
        <v>12698</v>
      </c>
      <c r="R800" s="191"/>
      <c r="S800" s="197"/>
      <c r="T800" s="197"/>
      <c r="U800" s="197"/>
      <c r="V800" s="197"/>
      <c r="W800" s="197"/>
      <c r="X800" s="198"/>
      <c r="Y800" s="108"/>
      <c r="AW800" s="90" t="s">
        <v>2086</v>
      </c>
      <c r="AX800" s="90">
        <f t="shared" si="87"/>
        <v>1</v>
      </c>
      <c r="AY800" s="90" t="s">
        <v>236</v>
      </c>
      <c r="AZ800" s="90" t="s">
        <v>2296</v>
      </c>
      <c r="BA800" s="90">
        <f>IF(AND($BC$800=1,$BB$800=1),1,0)</f>
        <v>1</v>
      </c>
      <c r="BB800" s="90">
        <f>IF(OR($S$22="Step 3",$S$22="Step 2",$S$22="Step 1"),1,0)</f>
        <v>1</v>
      </c>
      <c r="BC800" s="90">
        <v>1</v>
      </c>
      <c r="BD800" s="90">
        <v>1</v>
      </c>
      <c r="BE800" s="90">
        <v>1</v>
      </c>
      <c r="CB800" s="90">
        <f>IF($S$800&lt;&gt;"",1,0)</f>
        <v>0</v>
      </c>
      <c r="CD800" s="90">
        <f>IF($Y$800="Inaccurate – Incorrect",1,0)</f>
        <v>0</v>
      </c>
      <c r="DA800" s="90" t="s">
        <v>2089</v>
      </c>
      <c r="DB800" s="90" t="s">
        <v>2289</v>
      </c>
    </row>
    <row r="801" spans="4:106" x14ac:dyDescent="0.2">
      <c r="D801" s="103"/>
      <c r="E801" s="114"/>
      <c r="F801" s="114"/>
      <c r="G801" s="114"/>
      <c r="H801" s="114"/>
      <c r="I801" s="114"/>
      <c r="J801" s="114"/>
      <c r="K801" s="114"/>
      <c r="L801" s="114"/>
      <c r="M801" s="114"/>
      <c r="N801" s="114"/>
      <c r="O801" s="114"/>
      <c r="P801" s="114"/>
      <c r="Q801" s="114"/>
      <c r="R801" s="114"/>
      <c r="S801" s="114"/>
      <c r="T801" s="114"/>
      <c r="U801" s="114"/>
      <c r="V801" s="114"/>
      <c r="W801" s="114"/>
      <c r="X801" s="114"/>
      <c r="Y801" s="105"/>
      <c r="AX801" s="90">
        <f t="shared" si="87"/>
        <v>0</v>
      </c>
      <c r="BA801" s="90">
        <f>IF(OR($S$22="Step 3",$S$22="Step 2",$S$22="Step 1"),1,0)</f>
        <v>1</v>
      </c>
    </row>
    <row r="802" spans="4:106" ht="21" x14ac:dyDescent="0.25">
      <c r="D802" s="103"/>
      <c r="E802" s="106" t="s">
        <v>1467</v>
      </c>
      <c r="F802" s="104"/>
      <c r="G802" s="104"/>
      <c r="H802" s="104"/>
      <c r="I802" s="104"/>
      <c r="J802" s="104"/>
      <c r="K802" s="104"/>
      <c r="L802" s="104"/>
      <c r="M802" s="104"/>
      <c r="N802" s="104"/>
      <c r="O802" s="104"/>
      <c r="P802" s="104"/>
      <c r="Q802" s="104"/>
      <c r="R802" s="104"/>
      <c r="S802" s="104"/>
      <c r="T802" s="104"/>
      <c r="U802" s="104"/>
      <c r="V802" s="104"/>
      <c r="W802" s="104"/>
      <c r="X802" s="104"/>
      <c r="Y802" s="105"/>
      <c r="AX802" s="90">
        <f t="shared" si="87"/>
        <v>0</v>
      </c>
      <c r="BA802" s="90">
        <f>IF(OR($S$22="Step 3",$S$22="Step 2",$S$22="Step 1"),1,0)</f>
        <v>1</v>
      </c>
    </row>
    <row r="803" spans="4:106" ht="21" x14ac:dyDescent="0.25">
      <c r="D803" s="103"/>
      <c r="E803" s="109" t="s">
        <v>12703</v>
      </c>
      <c r="F803" s="110"/>
      <c r="G803" s="110"/>
      <c r="H803" s="110"/>
      <c r="I803" s="110"/>
      <c r="J803" s="110"/>
      <c r="K803" s="110"/>
      <c r="L803" s="110"/>
      <c r="M803" s="110"/>
      <c r="N803" s="110"/>
      <c r="O803" s="110"/>
      <c r="P803" s="110"/>
      <c r="Q803" s="110"/>
      <c r="R803" s="110"/>
      <c r="S803" s="110"/>
      <c r="T803" s="110"/>
      <c r="U803" s="110"/>
      <c r="V803" s="110"/>
      <c r="W803" s="110"/>
      <c r="X803" s="110"/>
      <c r="Y803" s="105"/>
      <c r="AX803" s="90">
        <f t="shared" si="87"/>
        <v>0</v>
      </c>
      <c r="BA803" s="90">
        <f>IF(OR($S$22="Step 3",$S$22="Step 2",$S$22="Step 1"),1,0)</f>
        <v>1</v>
      </c>
    </row>
    <row r="804" spans="4:106" x14ac:dyDescent="0.2">
      <c r="D804" s="108"/>
      <c r="E804" s="205" t="s">
        <v>6059</v>
      </c>
      <c r="F804" s="206"/>
      <c r="G804" s="206"/>
      <c r="H804" s="206"/>
      <c r="I804" s="206"/>
      <c r="J804" s="206"/>
      <c r="K804" s="206"/>
      <c r="L804" s="206"/>
      <c r="M804" s="206"/>
      <c r="N804" s="206"/>
      <c r="O804" s="206"/>
      <c r="P804" s="206"/>
      <c r="Q804" s="206"/>
      <c r="R804" s="206"/>
      <c r="S804" s="206"/>
      <c r="T804" s="206"/>
      <c r="U804" s="206"/>
      <c r="V804" s="206"/>
      <c r="W804" s="206"/>
      <c r="X804" s="207"/>
      <c r="Y804" s="108"/>
      <c r="AX804" s="90">
        <f t="shared" si="87"/>
        <v>0</v>
      </c>
      <c r="AZ804" s="90" t="s">
        <v>2300</v>
      </c>
      <c r="BA804" s="90">
        <f>IF(AND($BC$804=1,$BB$804=1),1,0)</f>
        <v>1</v>
      </c>
      <c r="BB804" s="90">
        <f>IF(OR($S$22="Step 3",$S$22="Step 2",$S$22="Step 1"),1,0)</f>
        <v>1</v>
      </c>
      <c r="BC804" s="90">
        <v>1</v>
      </c>
      <c r="BD804" s="90">
        <v>1</v>
      </c>
      <c r="BE804" s="90">
        <v>1</v>
      </c>
    </row>
    <row r="805" spans="4:106" x14ac:dyDescent="0.2">
      <c r="D805" s="103"/>
      <c r="E805" s="107"/>
      <c r="F805" s="107"/>
      <c r="G805" s="107"/>
      <c r="H805" s="107"/>
      <c r="I805" s="107"/>
      <c r="J805" s="107"/>
      <c r="K805" s="107"/>
      <c r="L805" s="107"/>
      <c r="M805" s="107"/>
      <c r="N805" s="107"/>
      <c r="O805" s="107"/>
      <c r="P805" s="107"/>
      <c r="Q805" s="107"/>
      <c r="R805" s="107"/>
      <c r="S805" s="107"/>
      <c r="T805" s="107"/>
      <c r="U805" s="107"/>
      <c r="V805" s="107"/>
      <c r="W805" s="107"/>
      <c r="X805" s="107"/>
      <c r="Y805" s="105"/>
      <c r="AX805" s="90">
        <f t="shared" si="87"/>
        <v>0</v>
      </c>
      <c r="BA805" s="90">
        <f>IF(OR($S$22="Step 3",$S$22="Step 2",$S$22="Step 1"),1,0)</f>
        <v>1</v>
      </c>
    </row>
    <row r="806" spans="4:106" ht="21" x14ac:dyDescent="0.25">
      <c r="D806" s="103"/>
      <c r="E806" s="109" t="s">
        <v>2304</v>
      </c>
      <c r="F806" s="110"/>
      <c r="G806" s="110"/>
      <c r="H806" s="110"/>
      <c r="I806" s="110"/>
      <c r="J806" s="110"/>
      <c r="K806" s="110"/>
      <c r="L806" s="110"/>
      <c r="M806" s="110"/>
      <c r="N806" s="110"/>
      <c r="O806" s="110"/>
      <c r="P806" s="110"/>
      <c r="Q806" s="110"/>
      <c r="R806" s="110"/>
      <c r="S806" s="110"/>
      <c r="T806" s="110"/>
      <c r="U806" s="110"/>
      <c r="V806" s="110"/>
      <c r="W806" s="110"/>
      <c r="X806" s="110"/>
      <c r="Y806" s="105"/>
      <c r="AX806" s="90">
        <f t="shared" si="87"/>
        <v>0</v>
      </c>
      <c r="BA806" s="90">
        <f>IF(OR($S$22="Step 3",$S$22="Step 2",$S$22="Step 1"),1,0)</f>
        <v>1</v>
      </c>
    </row>
    <row r="807" spans="4:106" ht="25.25" customHeight="1" x14ac:dyDescent="0.2">
      <c r="D807" s="112" t="s">
        <v>2303</v>
      </c>
      <c r="E807" s="194" t="s">
        <v>2305</v>
      </c>
      <c r="F807" s="195"/>
      <c r="G807" s="195"/>
      <c r="H807" s="195"/>
      <c r="I807" s="195"/>
      <c r="J807" s="195"/>
      <c r="K807" s="195"/>
      <c r="L807" s="195"/>
      <c r="M807" s="195"/>
      <c r="N807" s="195"/>
      <c r="O807" s="195"/>
      <c r="P807" s="113" t="s">
        <v>12697</v>
      </c>
      <c r="Q807" s="196" t="s">
        <v>12698</v>
      </c>
      <c r="R807" s="196"/>
      <c r="S807" s="197"/>
      <c r="T807" s="197"/>
      <c r="U807" s="197"/>
      <c r="V807" s="197"/>
      <c r="W807" s="197"/>
      <c r="X807" s="198"/>
      <c r="Y807" s="108"/>
      <c r="AW807" s="90" t="s">
        <v>2086</v>
      </c>
      <c r="AX807" s="90">
        <f t="shared" si="87"/>
        <v>1</v>
      </c>
      <c r="AY807" s="90" t="s">
        <v>236</v>
      </c>
      <c r="AZ807" s="90" t="s">
        <v>2302</v>
      </c>
      <c r="BA807" s="90">
        <f>IF(AND($BC$807=1,$BB$807=1),1,0)</f>
        <v>1</v>
      </c>
      <c r="BB807" s="90">
        <f>IF(OR($S$22="Step 3",$S$22="Step 2",$S$22="Step 1"),1,0)</f>
        <v>1</v>
      </c>
      <c r="BC807" s="90">
        <v>1</v>
      </c>
      <c r="BD807" s="90">
        <v>1</v>
      </c>
      <c r="BE807" s="90">
        <v>1</v>
      </c>
      <c r="CB807" s="90">
        <f>IF($S$807&lt;&gt;"",1,0)</f>
        <v>0</v>
      </c>
      <c r="CD807" s="90">
        <f>IF($Y$807="Inaccurate – Incorrect",1,0)</f>
        <v>0</v>
      </c>
      <c r="DA807" s="90" t="s">
        <v>1467</v>
      </c>
      <c r="DB807" s="90" t="s">
        <v>2304</v>
      </c>
    </row>
    <row r="808" spans="4:106" x14ac:dyDescent="0.2">
      <c r="D808" s="103"/>
      <c r="E808" s="114"/>
      <c r="F808" s="114"/>
      <c r="G808" s="114"/>
      <c r="H808" s="114"/>
      <c r="I808" s="114"/>
      <c r="J808" s="114"/>
      <c r="K808" s="114"/>
      <c r="L808" s="114"/>
      <c r="M808" s="114"/>
      <c r="N808" s="114"/>
      <c r="O808" s="114"/>
      <c r="P808" s="114"/>
      <c r="Q808" s="114"/>
      <c r="R808" s="114"/>
      <c r="S808" s="114"/>
      <c r="T808" s="114"/>
      <c r="U808" s="114"/>
      <c r="V808" s="114"/>
      <c r="W808" s="114"/>
      <c r="X808" s="114"/>
      <c r="Y808" s="105"/>
      <c r="AX808" s="90">
        <f t="shared" si="87"/>
        <v>0</v>
      </c>
      <c r="BA808" s="90">
        <f>IF(OR($S$22="Step 3",$S$22="Step 2",$S$22="Step 1"),1,0)</f>
        <v>1</v>
      </c>
    </row>
    <row r="809" spans="4:106" ht="21" x14ac:dyDescent="0.25">
      <c r="D809" s="103"/>
      <c r="E809" s="106" t="s">
        <v>2309</v>
      </c>
      <c r="F809" s="104"/>
      <c r="G809" s="104"/>
      <c r="H809" s="104"/>
      <c r="I809" s="104"/>
      <c r="J809" s="104"/>
      <c r="K809" s="104"/>
      <c r="L809" s="104"/>
      <c r="M809" s="104"/>
      <c r="N809" s="104"/>
      <c r="O809" s="104"/>
      <c r="P809" s="104"/>
      <c r="Q809" s="104"/>
      <c r="R809" s="104"/>
      <c r="S809" s="104"/>
      <c r="T809" s="104"/>
      <c r="U809" s="104"/>
      <c r="V809" s="104"/>
      <c r="W809" s="104"/>
      <c r="X809" s="104"/>
      <c r="Y809" s="105"/>
      <c r="AX809" s="90">
        <f t="shared" si="87"/>
        <v>0</v>
      </c>
      <c r="BA809" s="90">
        <f>IF(OR($S$22="Step 3",$S$22="Step 2",$S$22="Step 1"),1,0)</f>
        <v>1</v>
      </c>
    </row>
    <row r="810" spans="4:106" ht="21" x14ac:dyDescent="0.25">
      <c r="D810" s="103"/>
      <c r="E810" s="109" t="s">
        <v>2310</v>
      </c>
      <c r="F810" s="110"/>
      <c r="G810" s="110"/>
      <c r="H810" s="110"/>
      <c r="I810" s="110"/>
      <c r="J810" s="110"/>
      <c r="K810" s="110"/>
      <c r="L810" s="110"/>
      <c r="M810" s="110"/>
      <c r="N810" s="110"/>
      <c r="O810" s="110"/>
      <c r="P810" s="110"/>
      <c r="Q810" s="110"/>
      <c r="R810" s="110"/>
      <c r="S810" s="110"/>
      <c r="T810" s="110"/>
      <c r="U810" s="110"/>
      <c r="V810" s="110"/>
      <c r="W810" s="110"/>
      <c r="X810" s="110"/>
      <c r="Y810" s="105"/>
      <c r="AX810" s="90">
        <f t="shared" si="87"/>
        <v>0</v>
      </c>
      <c r="BA810" s="90">
        <f>IF(OR($S$22="Step 3",$S$22="Step 2",$S$22="Step 1"),1,0)</f>
        <v>1</v>
      </c>
    </row>
    <row r="811" spans="4:106" ht="25.25" customHeight="1" x14ac:dyDescent="0.2">
      <c r="D811" s="112" t="s">
        <v>2308</v>
      </c>
      <c r="E811" s="194" t="s">
        <v>2311</v>
      </c>
      <c r="F811" s="195"/>
      <c r="G811" s="195"/>
      <c r="H811" s="195"/>
      <c r="I811" s="195"/>
      <c r="J811" s="195"/>
      <c r="K811" s="195"/>
      <c r="L811" s="195"/>
      <c r="M811" s="195"/>
      <c r="N811" s="195"/>
      <c r="O811" s="195"/>
      <c r="P811" s="113" t="s">
        <v>12697</v>
      </c>
      <c r="Q811" s="196" t="s">
        <v>12698</v>
      </c>
      <c r="R811" s="196"/>
      <c r="S811" s="192"/>
      <c r="T811" s="192"/>
      <c r="U811" s="192"/>
      <c r="V811" s="192"/>
      <c r="W811" s="192"/>
      <c r="X811" s="193"/>
      <c r="Y811" s="108"/>
      <c r="AW811" s="90" t="s">
        <v>2086</v>
      </c>
      <c r="AX811" s="90">
        <f t="shared" si="87"/>
        <v>1</v>
      </c>
      <c r="AY811" s="90" t="s">
        <v>236</v>
      </c>
      <c r="AZ811" s="90" t="s">
        <v>2307</v>
      </c>
      <c r="BA811" s="90">
        <f>IF(AND($BC$811=1,$BB$811=1),1,0)</f>
        <v>0</v>
      </c>
      <c r="BB811" s="90">
        <f>IF(OR($S$22="Step 3",$S$22="Step 2"),1,0)</f>
        <v>0</v>
      </c>
      <c r="BC811" s="90">
        <v>1</v>
      </c>
      <c r="BD811" s="90">
        <v>1</v>
      </c>
      <c r="BE811" s="90">
        <v>1</v>
      </c>
      <c r="CB811" s="90">
        <f>IF($S$811&lt;&gt;"",1,0)</f>
        <v>0</v>
      </c>
      <c r="CD811" s="90">
        <f>IF($Y$811="Inaccurate – Incorrect",1,0)</f>
        <v>0</v>
      </c>
      <c r="DA811" s="90" t="s">
        <v>2309</v>
      </c>
      <c r="DB811" s="90" t="s">
        <v>2310</v>
      </c>
    </row>
    <row r="812" spans="4:106" ht="25.25" customHeight="1" x14ac:dyDescent="0.2">
      <c r="D812" s="112" t="s">
        <v>2314</v>
      </c>
      <c r="E812" s="189" t="s">
        <v>2315</v>
      </c>
      <c r="F812" s="190"/>
      <c r="G812" s="190"/>
      <c r="H812" s="190"/>
      <c r="I812" s="190"/>
      <c r="J812" s="190"/>
      <c r="K812" s="190"/>
      <c r="L812" s="190"/>
      <c r="M812" s="190"/>
      <c r="N812" s="190"/>
      <c r="O812" s="190"/>
      <c r="P812" s="116" t="s">
        <v>12697</v>
      </c>
      <c r="Q812" s="191" t="s">
        <v>12698</v>
      </c>
      <c r="R812" s="191"/>
      <c r="S812" s="197"/>
      <c r="T812" s="197"/>
      <c r="U812" s="197"/>
      <c r="V812" s="197"/>
      <c r="W812" s="197"/>
      <c r="X812" s="198"/>
      <c r="Y812" s="108"/>
      <c r="AW812" s="90" t="s">
        <v>2086</v>
      </c>
      <c r="AX812" s="90">
        <f t="shared" si="87"/>
        <v>1</v>
      </c>
      <c r="AY812" s="90" t="s">
        <v>1320</v>
      </c>
      <c r="AZ812" s="90" t="s">
        <v>2313</v>
      </c>
      <c r="BA812" s="90">
        <f>IF(AND($BC$812=1,$BB$812=1),1,0)</f>
        <v>1</v>
      </c>
      <c r="BB812" s="90">
        <f>IF(OR($S$22="Step 3",$S$22="Step 2",$S$22="Step 1"),1,0)</f>
        <v>1</v>
      </c>
      <c r="BC812" s="90">
        <v>1</v>
      </c>
      <c r="BD812" s="90">
        <v>1</v>
      </c>
      <c r="BE812" s="90">
        <v>1</v>
      </c>
      <c r="CB812" s="90">
        <f>IF($S$812&lt;&gt;"",1,0)</f>
        <v>0</v>
      </c>
      <c r="CD812" s="90">
        <f>IF($Y$812="Inaccurate – Incorrect",1,0)</f>
        <v>0</v>
      </c>
      <c r="DA812" s="90" t="s">
        <v>2309</v>
      </c>
      <c r="DB812" s="90" t="s">
        <v>2310</v>
      </c>
    </row>
    <row r="813" spans="4:106" x14ac:dyDescent="0.2">
      <c r="D813" s="103"/>
      <c r="E813" s="117"/>
      <c r="F813" s="117"/>
      <c r="G813" s="117"/>
      <c r="H813" s="117"/>
      <c r="I813" s="117"/>
      <c r="J813" s="117"/>
      <c r="K813" s="117"/>
      <c r="L813" s="117"/>
      <c r="M813" s="117"/>
      <c r="N813" s="117"/>
      <c r="O813" s="117"/>
      <c r="P813" s="117"/>
      <c r="Q813" s="117"/>
      <c r="R813" s="117"/>
      <c r="S813" s="117"/>
      <c r="T813" s="117"/>
      <c r="U813" s="117"/>
      <c r="V813" s="117"/>
      <c r="W813" s="117"/>
      <c r="X813" s="117"/>
      <c r="Y813" s="105"/>
      <c r="AX813" s="90">
        <f t="shared" si="87"/>
        <v>0</v>
      </c>
      <c r="BA813" s="90">
        <f>IF(OR($S$22="Step 3",$S$22="Step 2",$S$22="Step 1"),1,0)</f>
        <v>1</v>
      </c>
    </row>
    <row r="814" spans="4:106" ht="21" x14ac:dyDescent="0.25">
      <c r="D814" s="103"/>
      <c r="E814" s="109" t="s">
        <v>2319</v>
      </c>
      <c r="F814" s="110"/>
      <c r="G814" s="110"/>
      <c r="H814" s="110"/>
      <c r="I814" s="110"/>
      <c r="J814" s="110"/>
      <c r="K814" s="110"/>
      <c r="L814" s="110"/>
      <c r="M814" s="110"/>
      <c r="N814" s="110"/>
      <c r="O814" s="110"/>
      <c r="P814" s="110"/>
      <c r="Q814" s="110"/>
      <c r="R814" s="110"/>
      <c r="S814" s="110"/>
      <c r="T814" s="110"/>
      <c r="U814" s="110"/>
      <c r="V814" s="110"/>
      <c r="W814" s="110"/>
      <c r="X814" s="110"/>
      <c r="Y814" s="105"/>
      <c r="AX814" s="90">
        <f t="shared" si="87"/>
        <v>0</v>
      </c>
      <c r="BA814" s="90">
        <f>IF(OR($S$22="Step 3",$S$22="Step 2",$S$22="Step 1"),1,0)</f>
        <v>1</v>
      </c>
    </row>
    <row r="815" spans="4:106" ht="50.5" customHeight="1" x14ac:dyDescent="0.2">
      <c r="D815" s="112" t="s">
        <v>2318</v>
      </c>
      <c r="E815" s="194" t="s">
        <v>2320</v>
      </c>
      <c r="F815" s="195"/>
      <c r="G815" s="195"/>
      <c r="H815" s="195"/>
      <c r="I815" s="195"/>
      <c r="J815" s="195"/>
      <c r="K815" s="195"/>
      <c r="L815" s="195"/>
      <c r="M815" s="195"/>
      <c r="N815" s="195"/>
      <c r="O815" s="195"/>
      <c r="P815" s="113" t="s">
        <v>12697</v>
      </c>
      <c r="Q815" s="196" t="s">
        <v>12698</v>
      </c>
      <c r="R815" s="196"/>
      <c r="S815" s="192"/>
      <c r="T815" s="192"/>
      <c r="U815" s="192"/>
      <c r="V815" s="192"/>
      <c r="W815" s="192"/>
      <c r="X815" s="193"/>
      <c r="Y815" s="108"/>
      <c r="AW815" s="90" t="s">
        <v>2086</v>
      </c>
      <c r="AX815" s="90">
        <f t="shared" si="87"/>
        <v>1</v>
      </c>
      <c r="AY815" s="90" t="s">
        <v>236</v>
      </c>
      <c r="AZ815" s="90" t="s">
        <v>2317</v>
      </c>
      <c r="BA815" s="90">
        <f>IF(AND($BC$815=1,$BB$815=1),1,0)</f>
        <v>0</v>
      </c>
      <c r="BB815" s="90">
        <f>IF(OR($S$22="Step 3",$S$22="Step 2"),1,0)</f>
        <v>0</v>
      </c>
      <c r="BC815" s="90">
        <v>1</v>
      </c>
      <c r="BD815" s="90">
        <v>1</v>
      </c>
      <c r="BE815" s="90">
        <v>1</v>
      </c>
      <c r="CB815" s="90">
        <f>IF($S$815&lt;&gt;"",1,0)</f>
        <v>0</v>
      </c>
      <c r="CD815" s="90">
        <f>IF($Y$815="Inaccurate – Incorrect",1,0)</f>
        <v>0</v>
      </c>
      <c r="DA815" s="90" t="s">
        <v>2309</v>
      </c>
      <c r="DB815" s="90" t="s">
        <v>2319</v>
      </c>
    </row>
    <row r="816" spans="4:106" ht="50.5" customHeight="1" x14ac:dyDescent="0.2">
      <c r="D816" s="112" t="s">
        <v>2323</v>
      </c>
      <c r="E816" s="189" t="s">
        <v>2324</v>
      </c>
      <c r="F816" s="190"/>
      <c r="G816" s="190"/>
      <c r="H816" s="190"/>
      <c r="I816" s="190"/>
      <c r="J816" s="190"/>
      <c r="K816" s="190"/>
      <c r="L816" s="190"/>
      <c r="M816" s="190"/>
      <c r="N816" s="190"/>
      <c r="O816" s="190"/>
      <c r="P816" s="116" t="s">
        <v>12697</v>
      </c>
      <c r="Q816" s="191" t="s">
        <v>12698</v>
      </c>
      <c r="R816" s="191"/>
      <c r="S816" s="192"/>
      <c r="T816" s="192"/>
      <c r="U816" s="192"/>
      <c r="V816" s="192"/>
      <c r="W816" s="192"/>
      <c r="X816" s="193"/>
      <c r="Y816" s="108"/>
      <c r="AW816" s="90" t="s">
        <v>2086</v>
      </c>
      <c r="AX816" s="90">
        <f t="shared" si="87"/>
        <v>1</v>
      </c>
      <c r="AY816" s="90" t="s">
        <v>236</v>
      </c>
      <c r="AZ816" s="90" t="s">
        <v>2322</v>
      </c>
      <c r="BA816" s="90">
        <f>IF(AND($BC$816=1,$BB$816=1),1,0)</f>
        <v>1</v>
      </c>
      <c r="BB816" s="90">
        <f>IF(OR($S$22="Step 3",$S$22="Step 2",$S$22="Step 1"),1,0)</f>
        <v>1</v>
      </c>
      <c r="BC816" s="90">
        <v>1</v>
      </c>
      <c r="BD816" s="90">
        <v>1</v>
      </c>
      <c r="BE816" s="90">
        <v>1</v>
      </c>
      <c r="BL816" s="90">
        <v>817</v>
      </c>
      <c r="CB816" s="90">
        <f>IF($S$816&lt;&gt;"",1,0)</f>
        <v>0</v>
      </c>
      <c r="CD816" s="90">
        <f>IF($Y$816="Inaccurate – Incorrect",1,0)</f>
        <v>0</v>
      </c>
      <c r="DA816" s="90" t="s">
        <v>2309</v>
      </c>
      <c r="DB816" s="90" t="s">
        <v>2319</v>
      </c>
    </row>
    <row r="817" spans="4:106" ht="50.5" customHeight="1" x14ac:dyDescent="0.2">
      <c r="D817" s="112" t="s">
        <v>2327</v>
      </c>
      <c r="E817" s="189" t="s">
        <v>2328</v>
      </c>
      <c r="F817" s="190"/>
      <c r="G817" s="190"/>
      <c r="H817" s="190"/>
      <c r="I817" s="190"/>
      <c r="J817" s="190"/>
      <c r="K817" s="190"/>
      <c r="L817" s="190"/>
      <c r="M817" s="190"/>
      <c r="N817" s="190"/>
      <c r="O817" s="190"/>
      <c r="P817" s="116" t="s">
        <v>12697</v>
      </c>
      <c r="Q817" s="191" t="s">
        <v>12698</v>
      </c>
      <c r="R817" s="191"/>
      <c r="S817" s="192"/>
      <c r="T817" s="192"/>
      <c r="U817" s="192"/>
      <c r="V817" s="192"/>
      <c r="W817" s="192"/>
      <c r="X817" s="193"/>
      <c r="Y817" s="108"/>
      <c r="AW817" s="90" t="s">
        <v>2086</v>
      </c>
      <c r="AX817" s="90">
        <f t="shared" si="87"/>
        <v>1</v>
      </c>
      <c r="AY817" s="90" t="s">
        <v>1320</v>
      </c>
      <c r="AZ817" s="90" t="s">
        <v>2326</v>
      </c>
      <c r="BA817" s="90">
        <f>IF(AND($BB$817=1,$BC$817=1),1,0)</f>
        <v>0</v>
      </c>
      <c r="BB817" s="90">
        <f>IF(OR($S$22="Step 3",$S$22="Step 2",$S$22="Step 1"),1,0)</f>
        <v>1</v>
      </c>
      <c r="BC817" s="90">
        <f>IF(AND(AND(OR($S$816="Yes",$AB$816="Yes"),$AX$816=1)),1,0)</f>
        <v>0</v>
      </c>
      <c r="BD817" s="90">
        <f>IF(AND(AND(OR($AB$816="Yes"),$AX$816=1)),1,0)</f>
        <v>0</v>
      </c>
      <c r="BE817" s="90">
        <f>IF(AND(AND(OR($S$816="Yes"),$AX$816=1)),1,0)</f>
        <v>0</v>
      </c>
      <c r="CB817" s="90">
        <f>IF($S$817&lt;&gt;"",1,0)</f>
        <v>0</v>
      </c>
      <c r="CD817" s="90">
        <f>IF($Y$817="Inaccurate – Incorrect",1,0)</f>
        <v>0</v>
      </c>
      <c r="DA817" s="90" t="s">
        <v>2309</v>
      </c>
      <c r="DB817" s="90" t="s">
        <v>2319</v>
      </c>
    </row>
    <row r="818" spans="4:106" ht="25.25" customHeight="1" x14ac:dyDescent="0.2">
      <c r="D818" s="112" t="s">
        <v>2333</v>
      </c>
      <c r="E818" s="189" t="s">
        <v>2334</v>
      </c>
      <c r="F818" s="190"/>
      <c r="G818" s="190"/>
      <c r="H818" s="190"/>
      <c r="I818" s="190"/>
      <c r="J818" s="190"/>
      <c r="K818" s="190"/>
      <c r="L818" s="190"/>
      <c r="M818" s="190"/>
      <c r="N818" s="190"/>
      <c r="O818" s="190"/>
      <c r="P818" s="116" t="s">
        <v>12697</v>
      </c>
      <c r="Q818" s="191" t="s">
        <v>12698</v>
      </c>
      <c r="R818" s="191"/>
      <c r="S818" s="192"/>
      <c r="T818" s="192"/>
      <c r="U818" s="192"/>
      <c r="V818" s="192"/>
      <c r="W818" s="192"/>
      <c r="X818" s="193"/>
      <c r="Y818" s="108"/>
      <c r="AW818" s="90" t="s">
        <v>2086</v>
      </c>
      <c r="AX818" s="90">
        <f t="shared" si="87"/>
        <v>1</v>
      </c>
      <c r="AY818" s="90" t="s">
        <v>236</v>
      </c>
      <c r="AZ818" s="90" t="s">
        <v>2332</v>
      </c>
      <c r="BA818" s="90">
        <f>IF(AND($BC$818=1,$BB$818=1),1,0)</f>
        <v>1</v>
      </c>
      <c r="BB818" s="90">
        <f>IF(OR($S$22="Step 3",$S$22="Step 2",$S$22="Step 1"),1,0)</f>
        <v>1</v>
      </c>
      <c r="BC818" s="90">
        <v>1</v>
      </c>
      <c r="BD818" s="90">
        <v>1</v>
      </c>
      <c r="BE818" s="90">
        <v>1</v>
      </c>
      <c r="BL818" s="90">
        <v>819</v>
      </c>
      <c r="CB818" s="90">
        <f>IF($S$818&lt;&gt;"",1,0)</f>
        <v>0</v>
      </c>
      <c r="CD818" s="90">
        <f>IF($Y$818="Inaccurate – Incorrect",1,0)</f>
        <v>0</v>
      </c>
      <c r="DA818" s="90" t="s">
        <v>2309</v>
      </c>
      <c r="DB818" s="90" t="s">
        <v>2319</v>
      </c>
    </row>
    <row r="819" spans="4:106" ht="25.25" customHeight="1" x14ac:dyDescent="0.2">
      <c r="D819" s="112" t="s">
        <v>2337</v>
      </c>
      <c r="E819" s="189" t="s">
        <v>2338</v>
      </c>
      <c r="F819" s="190"/>
      <c r="G819" s="190"/>
      <c r="H819" s="190"/>
      <c r="I819" s="190"/>
      <c r="J819" s="190"/>
      <c r="K819" s="190"/>
      <c r="L819" s="190"/>
      <c r="M819" s="190"/>
      <c r="N819" s="190"/>
      <c r="O819" s="190"/>
      <c r="P819" s="116" t="s">
        <v>12697</v>
      </c>
      <c r="Q819" s="191" t="s">
        <v>12698</v>
      </c>
      <c r="R819" s="191"/>
      <c r="S819" s="197"/>
      <c r="T819" s="197"/>
      <c r="U819" s="197"/>
      <c r="V819" s="197"/>
      <c r="W819" s="197"/>
      <c r="X819" s="198"/>
      <c r="Y819" s="108"/>
      <c r="AW819" s="90" t="s">
        <v>2086</v>
      </c>
      <c r="AX819" s="90">
        <f t="shared" si="87"/>
        <v>1</v>
      </c>
      <c r="AY819" s="90" t="s">
        <v>1320</v>
      </c>
      <c r="AZ819" s="90" t="s">
        <v>2336</v>
      </c>
      <c r="BA819" s="90">
        <f>IF(AND($BB$819=1,$BC$819=1),1,0)</f>
        <v>0</v>
      </c>
      <c r="BB819" s="90">
        <f>IF(OR($S$22="Step 3",$S$22="Step 2",$S$22="Step 1"),1,0)</f>
        <v>1</v>
      </c>
      <c r="BC819" s="90">
        <f>IF(AND(AND(OR($S$818="Yes",$AB$818="Yes"),$AX$818=1)),1,0)</f>
        <v>0</v>
      </c>
      <c r="BD819" s="90">
        <f>IF(AND(AND(OR($AB$818="Yes"),$AX$818=1)),1,0)</f>
        <v>0</v>
      </c>
      <c r="BE819" s="90">
        <f>IF(AND(AND(OR($S$818="Yes"),$AX$818=1)),1,0)</f>
        <v>0</v>
      </c>
      <c r="CB819" s="90">
        <f>IF($S$819&lt;&gt;"",1,0)</f>
        <v>0</v>
      </c>
      <c r="CD819" s="90">
        <f>IF($Y$819="Inaccurate – Incorrect",1,0)</f>
        <v>0</v>
      </c>
      <c r="DA819" s="90" t="s">
        <v>2309</v>
      </c>
      <c r="DB819" s="90" t="s">
        <v>2319</v>
      </c>
    </row>
    <row r="820" spans="4:106" x14ac:dyDescent="0.2">
      <c r="D820" s="103"/>
      <c r="E820" s="114"/>
      <c r="F820" s="114"/>
      <c r="G820" s="114"/>
      <c r="H820" s="114"/>
      <c r="I820" s="114"/>
      <c r="J820" s="114"/>
      <c r="K820" s="114"/>
      <c r="L820" s="114"/>
      <c r="M820" s="114"/>
      <c r="N820" s="114"/>
      <c r="O820" s="114"/>
      <c r="P820" s="114"/>
      <c r="Q820" s="114"/>
      <c r="R820" s="114"/>
      <c r="S820" s="114"/>
      <c r="T820" s="114"/>
      <c r="U820" s="114"/>
      <c r="V820" s="114"/>
      <c r="W820" s="114"/>
      <c r="X820" s="114"/>
      <c r="Y820" s="105"/>
      <c r="AX820" s="90">
        <f t="shared" si="87"/>
        <v>0</v>
      </c>
      <c r="BA820" s="90">
        <f>IF(OR($S$22="Step 3",$S$22="Step 2",$S$22="Step 1"),1,0)</f>
        <v>1</v>
      </c>
    </row>
    <row r="821" spans="4:106" ht="21" x14ac:dyDescent="0.25">
      <c r="D821" s="103"/>
      <c r="E821" s="106" t="s">
        <v>2089</v>
      </c>
      <c r="F821" s="104"/>
      <c r="G821" s="104"/>
      <c r="H821" s="104"/>
      <c r="I821" s="104"/>
      <c r="J821" s="104"/>
      <c r="K821" s="104"/>
      <c r="L821" s="104"/>
      <c r="M821" s="104"/>
      <c r="N821" s="104"/>
      <c r="O821" s="104"/>
      <c r="P821" s="104"/>
      <c r="Q821" s="104"/>
      <c r="R821" s="104"/>
      <c r="S821" s="104"/>
      <c r="T821" s="104"/>
      <c r="U821" s="104"/>
      <c r="V821" s="104"/>
      <c r="W821" s="104"/>
      <c r="X821" s="104"/>
      <c r="Y821" s="105"/>
      <c r="AX821" s="90">
        <f t="shared" si="87"/>
        <v>0</v>
      </c>
      <c r="BA821" s="90">
        <f>IF(OR($S$22="Step 3",$S$22="Step 2",$S$22="Step 1"),1,0)</f>
        <v>1</v>
      </c>
    </row>
    <row r="822" spans="4:106" ht="21" x14ac:dyDescent="0.25">
      <c r="D822" s="103"/>
      <c r="E822" s="109" t="s">
        <v>1415</v>
      </c>
      <c r="F822" s="110"/>
      <c r="G822" s="110"/>
      <c r="H822" s="110"/>
      <c r="I822" s="110"/>
      <c r="J822" s="110"/>
      <c r="K822" s="110"/>
      <c r="L822" s="110"/>
      <c r="M822" s="110"/>
      <c r="N822" s="110"/>
      <c r="O822" s="110"/>
      <c r="P822" s="110"/>
      <c r="Q822" s="110"/>
      <c r="R822" s="110"/>
      <c r="S822" s="110"/>
      <c r="T822" s="110"/>
      <c r="U822" s="110"/>
      <c r="V822" s="110"/>
      <c r="W822" s="110"/>
      <c r="X822" s="110"/>
      <c r="Y822" s="105"/>
      <c r="AX822" s="90">
        <f t="shared" si="87"/>
        <v>0</v>
      </c>
      <c r="BA822" s="90">
        <f>IF(OR($S$22="Step 3",$S$22="Step 2",$S$22="Step 1"),1,0)</f>
        <v>1</v>
      </c>
    </row>
    <row r="823" spans="4:106" ht="50.5" customHeight="1" x14ac:dyDescent="0.2">
      <c r="D823" s="112" t="s">
        <v>2343</v>
      </c>
      <c r="E823" s="194" t="s">
        <v>2344</v>
      </c>
      <c r="F823" s="195"/>
      <c r="G823" s="195"/>
      <c r="H823" s="195"/>
      <c r="I823" s="195"/>
      <c r="J823" s="195"/>
      <c r="K823" s="195"/>
      <c r="L823" s="195"/>
      <c r="M823" s="195"/>
      <c r="N823" s="195"/>
      <c r="O823" s="195"/>
      <c r="P823" s="113" t="s">
        <v>12697</v>
      </c>
      <c r="Q823" s="196" t="s">
        <v>12698</v>
      </c>
      <c r="R823" s="196"/>
      <c r="S823" s="192"/>
      <c r="T823" s="192"/>
      <c r="U823" s="192"/>
      <c r="V823" s="192"/>
      <c r="W823" s="192"/>
      <c r="X823" s="193"/>
      <c r="Y823" s="108"/>
      <c r="AW823" s="90" t="s">
        <v>2086</v>
      </c>
      <c r="AX823" s="90">
        <f t="shared" si="87"/>
        <v>1</v>
      </c>
      <c r="AY823" s="90" t="s">
        <v>1320</v>
      </c>
      <c r="AZ823" s="90" t="s">
        <v>2342</v>
      </c>
      <c r="BA823" s="90">
        <f>IF(AND($BC$823=1,$BB$823=1),1,0)</f>
        <v>1</v>
      </c>
      <c r="BB823" s="90">
        <f>IF(OR($S$22="Step 3",$S$22="Step 2",$S$22="Step 1"),1,0)</f>
        <v>1</v>
      </c>
      <c r="BC823" s="90">
        <v>1</v>
      </c>
      <c r="BD823" s="90">
        <v>1</v>
      </c>
      <c r="BE823" s="90">
        <v>1</v>
      </c>
      <c r="CB823" s="90">
        <f>IF($S$823&lt;&gt;"",1,0)</f>
        <v>0</v>
      </c>
      <c r="CD823" s="90">
        <f>IF($Y$823="Inaccurate – Incorrect",1,0)</f>
        <v>0</v>
      </c>
      <c r="DA823" s="90" t="s">
        <v>2089</v>
      </c>
      <c r="DB823" s="90" t="s">
        <v>1415</v>
      </c>
    </row>
    <row r="824" spans="4:106" ht="50.5" customHeight="1" x14ac:dyDescent="0.2">
      <c r="D824" s="112" t="s">
        <v>2346</v>
      </c>
      <c r="E824" s="189" t="s">
        <v>2347</v>
      </c>
      <c r="F824" s="190"/>
      <c r="G824" s="190"/>
      <c r="H824" s="190"/>
      <c r="I824" s="190"/>
      <c r="J824" s="190"/>
      <c r="K824" s="190"/>
      <c r="L824" s="190"/>
      <c r="M824" s="190"/>
      <c r="N824" s="190"/>
      <c r="O824" s="190"/>
      <c r="P824" s="116" t="s">
        <v>12697</v>
      </c>
      <c r="Q824" s="191" t="s">
        <v>12698</v>
      </c>
      <c r="R824" s="191"/>
      <c r="S824" s="197"/>
      <c r="T824" s="197"/>
      <c r="U824" s="197"/>
      <c r="V824" s="197"/>
      <c r="W824" s="197"/>
      <c r="X824" s="198"/>
      <c r="Y824" s="108"/>
      <c r="AW824" s="90" t="s">
        <v>2086</v>
      </c>
      <c r="AX824" s="90">
        <f t="shared" si="87"/>
        <v>1</v>
      </c>
      <c r="AY824" s="90" t="s">
        <v>236</v>
      </c>
      <c r="AZ824" s="90" t="s">
        <v>2345</v>
      </c>
      <c r="BA824" s="90">
        <f>IF(AND($BC$824=1,$BB$824=1),1,0)</f>
        <v>1</v>
      </c>
      <c r="BB824" s="90">
        <f>IF(OR($S$22="Step 3",$S$22="Step 2",$S$22="Step 1"),1,0)</f>
        <v>1</v>
      </c>
      <c r="BC824" s="90">
        <v>1</v>
      </c>
      <c r="BD824" s="90">
        <v>1</v>
      </c>
      <c r="BE824" s="90">
        <v>1</v>
      </c>
      <c r="CB824" s="90">
        <f>IF($S$824&lt;&gt;"",1,0)</f>
        <v>0</v>
      </c>
      <c r="CD824" s="90">
        <f>IF($Y$824="Inaccurate – Incorrect",1,0)</f>
        <v>0</v>
      </c>
      <c r="DA824" s="90" t="s">
        <v>2089</v>
      </c>
      <c r="DB824" s="90" t="s">
        <v>1415</v>
      </c>
    </row>
    <row r="825" spans="4:106" x14ac:dyDescent="0.2">
      <c r="D825" s="103"/>
      <c r="E825" s="114"/>
      <c r="F825" s="114"/>
      <c r="G825" s="114"/>
      <c r="H825" s="114"/>
      <c r="I825" s="114"/>
      <c r="J825" s="114"/>
      <c r="K825" s="114"/>
      <c r="L825" s="114"/>
      <c r="M825" s="114"/>
      <c r="N825" s="114"/>
      <c r="O825" s="114"/>
      <c r="P825" s="114"/>
      <c r="Q825" s="114"/>
      <c r="R825" s="114"/>
      <c r="S825" s="114"/>
      <c r="T825" s="114"/>
      <c r="U825" s="114"/>
      <c r="V825" s="114"/>
      <c r="W825" s="114"/>
      <c r="X825" s="114"/>
      <c r="Y825" s="105"/>
      <c r="AX825" s="90">
        <f t="shared" si="87"/>
        <v>0</v>
      </c>
      <c r="BA825" s="90">
        <f>IF(OR($S$22="Step 3",$S$22="Step 2",$S$22="Step 1"),1,0)</f>
        <v>1</v>
      </c>
    </row>
    <row r="826" spans="4:106" ht="21" x14ac:dyDescent="0.25">
      <c r="D826" s="103"/>
      <c r="E826" s="106" t="s">
        <v>1249</v>
      </c>
      <c r="F826" s="104"/>
      <c r="G826" s="104"/>
      <c r="H826" s="104"/>
      <c r="I826" s="104"/>
      <c r="J826" s="104"/>
      <c r="K826" s="104"/>
      <c r="L826" s="104"/>
      <c r="M826" s="104"/>
      <c r="N826" s="104"/>
      <c r="O826" s="104"/>
      <c r="P826" s="104"/>
      <c r="Q826" s="104"/>
      <c r="R826" s="104"/>
      <c r="S826" s="104"/>
      <c r="T826" s="104"/>
      <c r="U826" s="104"/>
      <c r="V826" s="104"/>
      <c r="W826" s="104"/>
      <c r="X826" s="104"/>
      <c r="Y826" s="105"/>
      <c r="AX826" s="90">
        <f t="shared" si="87"/>
        <v>0</v>
      </c>
      <c r="BA826" s="90">
        <f>IF(OR($S$22="Step 3",$S$22="Step 2",$S$22="Step 1"),1,0)</f>
        <v>1</v>
      </c>
    </row>
    <row r="827" spans="4:106" ht="21" x14ac:dyDescent="0.25">
      <c r="D827" s="103"/>
      <c r="E827" s="109"/>
      <c r="F827" s="110"/>
      <c r="G827" s="110"/>
      <c r="H827" s="110"/>
      <c r="I827" s="110"/>
      <c r="J827" s="110"/>
      <c r="K827" s="110"/>
      <c r="L827" s="110"/>
      <c r="M827" s="110"/>
      <c r="N827" s="110"/>
      <c r="O827" s="110"/>
      <c r="P827" s="110"/>
      <c r="Q827" s="110"/>
      <c r="R827" s="110"/>
      <c r="S827" s="110"/>
      <c r="T827" s="110"/>
      <c r="U827" s="110"/>
      <c r="V827" s="110"/>
      <c r="W827" s="110"/>
      <c r="X827" s="110"/>
      <c r="Y827" s="105"/>
      <c r="AX827" s="90">
        <f t="shared" si="87"/>
        <v>0</v>
      </c>
      <c r="BA827" s="90">
        <f>IF(OR($S$22="Step 3",$S$22="Step 2",$S$22="Step 1"),1,0)</f>
        <v>1</v>
      </c>
    </row>
    <row r="828" spans="4:106" ht="25.25" customHeight="1" x14ac:dyDescent="0.2">
      <c r="D828" s="112" t="s">
        <v>2350</v>
      </c>
      <c r="E828" s="194" t="s">
        <v>1250</v>
      </c>
      <c r="F828" s="195"/>
      <c r="G828" s="195"/>
      <c r="H828" s="195"/>
      <c r="I828" s="195"/>
      <c r="J828" s="195"/>
      <c r="K828" s="195"/>
      <c r="L828" s="195"/>
      <c r="M828" s="195"/>
      <c r="N828" s="195"/>
      <c r="O828" s="195"/>
      <c r="P828" s="113" t="s">
        <v>12697</v>
      </c>
      <c r="Q828" s="196" t="s">
        <v>12699</v>
      </c>
      <c r="R828" s="196"/>
      <c r="S828" s="192"/>
      <c r="T828" s="192"/>
      <c r="U828" s="192"/>
      <c r="V828" s="192"/>
      <c r="W828" s="192"/>
      <c r="X828" s="193"/>
      <c r="Y828" s="108"/>
      <c r="AW828" s="90" t="s">
        <v>2086</v>
      </c>
      <c r="AX828" s="90">
        <f t="shared" si="87"/>
        <v>1</v>
      </c>
      <c r="AZ828" s="90" t="s">
        <v>2349</v>
      </c>
      <c r="BA828" s="90">
        <f>IF(AND($BC$828=1,$BB$828=1),1,0)</f>
        <v>1</v>
      </c>
      <c r="BB828" s="90">
        <f>IF(OR($S$22="Step 3",$S$22="Step 2",$S$22="Step 1"),1,0)</f>
        <v>1</v>
      </c>
      <c r="BC828" s="90">
        <v>1</v>
      </c>
      <c r="BD828" s="90">
        <v>1</v>
      </c>
      <c r="BE828" s="90">
        <v>1</v>
      </c>
      <c r="DA828" s="90" t="s">
        <v>1249</v>
      </c>
    </row>
    <row r="829" spans="4:106" x14ac:dyDescent="0.2">
      <c r="D829" s="121"/>
      <c r="E829" s="122"/>
      <c r="F829" s="122"/>
      <c r="G829" s="122"/>
      <c r="H829" s="122"/>
      <c r="I829" s="122"/>
      <c r="J829" s="122"/>
      <c r="K829" s="122"/>
      <c r="L829" s="122"/>
      <c r="M829" s="122"/>
      <c r="N829" s="122"/>
      <c r="O829" s="122"/>
      <c r="P829" s="122"/>
      <c r="Q829" s="122"/>
      <c r="R829" s="122"/>
      <c r="S829" s="122"/>
      <c r="T829" s="122"/>
      <c r="U829" s="122"/>
      <c r="V829" s="122"/>
      <c r="W829" s="122"/>
      <c r="X829" s="122"/>
      <c r="Y829" s="123"/>
      <c r="AX829" s="90">
        <f t="shared" si="87"/>
        <v>0</v>
      </c>
    </row>
    <row r="830" spans="4:106" x14ac:dyDescent="0.2">
      <c r="D830" s="91"/>
      <c r="E830" s="91"/>
      <c r="F830" s="91"/>
      <c r="G830" s="91"/>
      <c r="H830" s="91"/>
      <c r="I830" s="91"/>
      <c r="J830" s="91"/>
      <c r="K830" s="91"/>
      <c r="L830" s="91"/>
      <c r="M830" s="91"/>
      <c r="N830" s="91"/>
      <c r="O830" s="91"/>
      <c r="P830" s="91"/>
      <c r="Q830" s="91"/>
      <c r="R830" s="91"/>
      <c r="S830" s="91"/>
      <c r="T830" s="91"/>
      <c r="U830" s="91"/>
      <c r="V830" s="91"/>
      <c r="W830" s="91"/>
      <c r="X830" s="91"/>
      <c r="Y830" s="91"/>
      <c r="AX830" s="90">
        <f t="shared" si="87"/>
        <v>0</v>
      </c>
      <c r="BA830" s="90">
        <f>IF(OR($S$22="Step 3",$S$22="Step 2",$S$22="Step 1"),1,0)</f>
        <v>1</v>
      </c>
    </row>
    <row r="831" spans="4:106" ht="21" x14ac:dyDescent="0.25">
      <c r="D831" s="101" t="s">
        <v>2352</v>
      </c>
      <c r="E831" s="100"/>
      <c r="F831" s="100"/>
      <c r="G831" s="100"/>
      <c r="H831" s="100"/>
      <c r="I831" s="100"/>
      <c r="J831" s="100"/>
      <c r="K831" s="100"/>
      <c r="L831" s="100"/>
      <c r="M831" s="100"/>
      <c r="N831" s="100"/>
      <c r="O831" s="100"/>
      <c r="P831" s="100"/>
      <c r="Q831" s="100"/>
      <c r="R831" s="100"/>
      <c r="S831" s="100"/>
      <c r="T831" s="100"/>
      <c r="U831" s="100"/>
      <c r="V831" s="100"/>
      <c r="W831" s="100"/>
      <c r="X831" s="100"/>
      <c r="Y831" s="102"/>
      <c r="AX831" s="90">
        <f t="shared" si="87"/>
        <v>0</v>
      </c>
      <c r="BA831" s="90">
        <f>IF(OR($S$22="Step 3",$S$22="Step 2",$S$22="Step 1"),1,0)</f>
        <v>1</v>
      </c>
    </row>
    <row r="832" spans="4:106" x14ac:dyDescent="0.2">
      <c r="D832" s="103"/>
      <c r="E832" s="104"/>
      <c r="F832" s="104"/>
      <c r="G832" s="104"/>
      <c r="H832" s="104"/>
      <c r="I832" s="104"/>
      <c r="J832" s="104"/>
      <c r="K832" s="104"/>
      <c r="L832" s="104"/>
      <c r="M832" s="104"/>
      <c r="N832" s="104"/>
      <c r="O832" s="104"/>
      <c r="P832" s="104"/>
      <c r="Q832" s="104"/>
      <c r="R832" s="104"/>
      <c r="S832" s="104"/>
      <c r="T832" s="104"/>
      <c r="U832" s="104"/>
      <c r="V832" s="104"/>
      <c r="W832" s="104"/>
      <c r="X832" s="104"/>
      <c r="Y832" s="105"/>
      <c r="AX832" s="90">
        <f t="shared" si="87"/>
        <v>0</v>
      </c>
      <c r="BA832" s="90">
        <f>IF(OR($S$22="Step 3",$S$22="Step 2",$S$22="Step 1"),1,0)</f>
        <v>1</v>
      </c>
    </row>
    <row r="833" spans="4:106" ht="21" x14ac:dyDescent="0.25">
      <c r="D833" s="103"/>
      <c r="E833" s="106" t="s">
        <v>39</v>
      </c>
      <c r="F833" s="104"/>
      <c r="G833" s="104"/>
      <c r="H833" s="104"/>
      <c r="I833" s="104"/>
      <c r="J833" s="104"/>
      <c r="K833" s="104"/>
      <c r="L833" s="104"/>
      <c r="M833" s="104"/>
      <c r="N833" s="104"/>
      <c r="O833" s="104"/>
      <c r="P833" s="104"/>
      <c r="Q833" s="104"/>
      <c r="R833" s="104"/>
      <c r="S833" s="104"/>
      <c r="T833" s="104"/>
      <c r="U833" s="104"/>
      <c r="V833" s="104"/>
      <c r="W833" s="104"/>
      <c r="X833" s="104"/>
      <c r="Y833" s="105"/>
      <c r="AX833" s="90">
        <f t="shared" si="87"/>
        <v>0</v>
      </c>
      <c r="BA833" s="90">
        <v>1</v>
      </c>
    </row>
    <row r="834" spans="4:106" ht="82.75" customHeight="1" x14ac:dyDescent="0.2">
      <c r="D834" s="108"/>
      <c r="E834" s="205" t="s">
        <v>2353</v>
      </c>
      <c r="F834" s="206"/>
      <c r="G834" s="206"/>
      <c r="H834" s="206"/>
      <c r="I834" s="206"/>
      <c r="J834" s="206"/>
      <c r="K834" s="206"/>
      <c r="L834" s="206"/>
      <c r="M834" s="206"/>
      <c r="N834" s="206"/>
      <c r="O834" s="206"/>
      <c r="P834" s="206"/>
      <c r="Q834" s="206"/>
      <c r="R834" s="206"/>
      <c r="S834" s="206"/>
      <c r="T834" s="206"/>
      <c r="U834" s="206"/>
      <c r="V834" s="206"/>
      <c r="W834" s="206"/>
      <c r="X834" s="207"/>
      <c r="Y834" s="108"/>
      <c r="AX834" s="90">
        <f t="shared" si="87"/>
        <v>0</v>
      </c>
      <c r="AZ834" s="90" t="s">
        <v>2351</v>
      </c>
      <c r="BA834" s="90">
        <v>1</v>
      </c>
    </row>
    <row r="835" spans="4:106" x14ac:dyDescent="0.2">
      <c r="D835" s="103"/>
      <c r="E835" s="100"/>
      <c r="F835" s="100"/>
      <c r="G835" s="100"/>
      <c r="H835" s="100"/>
      <c r="I835" s="100"/>
      <c r="J835" s="100"/>
      <c r="K835" s="100"/>
      <c r="L835" s="100"/>
      <c r="M835" s="100"/>
      <c r="N835" s="100"/>
      <c r="O835" s="100"/>
      <c r="P835" s="100"/>
      <c r="Q835" s="100"/>
      <c r="R835" s="100"/>
      <c r="S835" s="100"/>
      <c r="T835" s="100"/>
      <c r="U835" s="100"/>
      <c r="V835" s="100"/>
      <c r="W835" s="100"/>
      <c r="X835" s="100"/>
      <c r="Y835" s="105"/>
      <c r="AX835" s="90">
        <f t="shared" si="87"/>
        <v>0</v>
      </c>
      <c r="BA835" s="90">
        <f>IF(OR($S$22="Step 3",$S$22="Step 2",$S$22="Step 1"),1,0)</f>
        <v>1</v>
      </c>
    </row>
    <row r="836" spans="4:106" ht="21" x14ac:dyDescent="0.25">
      <c r="D836" s="103"/>
      <c r="E836" s="106" t="s">
        <v>2355</v>
      </c>
      <c r="F836" s="104"/>
      <c r="G836" s="104"/>
      <c r="H836" s="104"/>
      <c r="I836" s="104"/>
      <c r="J836" s="104"/>
      <c r="K836" s="104"/>
      <c r="L836" s="104"/>
      <c r="M836" s="104"/>
      <c r="N836" s="104"/>
      <c r="O836" s="104"/>
      <c r="P836" s="104"/>
      <c r="Q836" s="104"/>
      <c r="R836" s="104"/>
      <c r="S836" s="104"/>
      <c r="T836" s="104"/>
      <c r="U836" s="104"/>
      <c r="V836" s="104"/>
      <c r="W836" s="104"/>
      <c r="X836" s="104"/>
      <c r="Y836" s="105"/>
      <c r="AX836" s="90">
        <f t="shared" si="87"/>
        <v>0</v>
      </c>
      <c r="BA836" s="90">
        <f>IF(OR($S$22="Step 3",$S$22="Step 2",$S$22="Step 1"),1,0)</f>
        <v>1</v>
      </c>
    </row>
    <row r="837" spans="4:106" ht="21" x14ac:dyDescent="0.25">
      <c r="D837" s="103"/>
      <c r="E837" s="109" t="s">
        <v>12703</v>
      </c>
      <c r="F837" s="110"/>
      <c r="G837" s="110"/>
      <c r="H837" s="110"/>
      <c r="I837" s="110"/>
      <c r="J837" s="110"/>
      <c r="K837" s="110"/>
      <c r="L837" s="110"/>
      <c r="M837" s="110"/>
      <c r="N837" s="110"/>
      <c r="O837" s="110"/>
      <c r="P837" s="110"/>
      <c r="Q837" s="110"/>
      <c r="R837" s="110"/>
      <c r="S837" s="110"/>
      <c r="T837" s="110"/>
      <c r="U837" s="110"/>
      <c r="V837" s="110"/>
      <c r="W837" s="110"/>
      <c r="X837" s="110"/>
      <c r="Y837" s="105"/>
      <c r="AX837" s="90">
        <f t="shared" si="87"/>
        <v>0</v>
      </c>
      <c r="BA837" s="90">
        <f>IF(OR($S$22="Step 3",$S$22="Step 2",$S$22="Step 1"),1,0)</f>
        <v>1</v>
      </c>
    </row>
    <row r="838" spans="4:106" ht="82.75" customHeight="1" x14ac:dyDescent="0.2">
      <c r="D838" s="108"/>
      <c r="E838" s="205" t="s">
        <v>2356</v>
      </c>
      <c r="F838" s="206"/>
      <c r="G838" s="206"/>
      <c r="H838" s="206"/>
      <c r="I838" s="206"/>
      <c r="J838" s="206"/>
      <c r="K838" s="206"/>
      <c r="L838" s="206"/>
      <c r="M838" s="206"/>
      <c r="N838" s="206"/>
      <c r="O838" s="206"/>
      <c r="P838" s="206"/>
      <c r="Q838" s="206"/>
      <c r="R838" s="206"/>
      <c r="S838" s="206"/>
      <c r="T838" s="206"/>
      <c r="U838" s="206"/>
      <c r="V838" s="206"/>
      <c r="W838" s="206"/>
      <c r="X838" s="207"/>
      <c r="Y838" s="108"/>
      <c r="AX838" s="90">
        <f t="shared" si="87"/>
        <v>0</v>
      </c>
      <c r="AZ838" s="90" t="s">
        <v>2354</v>
      </c>
      <c r="BA838" s="90">
        <f>IF(AND($BC$838=1,$BB$838=1),1,0)</f>
        <v>1</v>
      </c>
      <c r="BB838" s="90">
        <f>IF(OR($S$22="Step 3",$S$22="Step 2",$S$22="Step 1"),1,0)</f>
        <v>1</v>
      </c>
      <c r="BC838" s="90">
        <v>1</v>
      </c>
      <c r="BD838" s="90">
        <v>1</v>
      </c>
      <c r="BE838" s="90">
        <v>1</v>
      </c>
    </row>
    <row r="839" spans="4:106" x14ac:dyDescent="0.2">
      <c r="D839" s="103"/>
      <c r="E839" s="107"/>
      <c r="F839" s="107"/>
      <c r="G839" s="107"/>
      <c r="H839" s="107"/>
      <c r="I839" s="107"/>
      <c r="J839" s="107"/>
      <c r="K839" s="107"/>
      <c r="L839" s="107"/>
      <c r="M839" s="107"/>
      <c r="N839" s="107"/>
      <c r="O839" s="107"/>
      <c r="P839" s="107"/>
      <c r="Q839" s="107"/>
      <c r="R839" s="107"/>
      <c r="S839" s="107"/>
      <c r="T839" s="107"/>
      <c r="U839" s="107"/>
      <c r="V839" s="107"/>
      <c r="W839" s="107"/>
      <c r="X839" s="107"/>
      <c r="Y839" s="105"/>
      <c r="AX839" s="90">
        <f t="shared" si="87"/>
        <v>0</v>
      </c>
      <c r="BA839" s="90">
        <f>IF(OR($S$22="Step 3",$S$22="Step 2",$S$22="Step 1"),1,0)</f>
        <v>1</v>
      </c>
    </row>
    <row r="840" spans="4:106" ht="21" x14ac:dyDescent="0.25">
      <c r="D840" s="103"/>
      <c r="E840" s="109" t="s">
        <v>2358</v>
      </c>
      <c r="F840" s="110"/>
      <c r="G840" s="110"/>
      <c r="H840" s="110"/>
      <c r="I840" s="110"/>
      <c r="J840" s="110"/>
      <c r="K840" s="110"/>
      <c r="L840" s="110"/>
      <c r="M840" s="110"/>
      <c r="N840" s="110"/>
      <c r="O840" s="110"/>
      <c r="P840" s="110"/>
      <c r="Q840" s="110"/>
      <c r="R840" s="110"/>
      <c r="S840" s="110"/>
      <c r="T840" s="110"/>
      <c r="U840" s="110"/>
      <c r="V840" s="110"/>
      <c r="W840" s="110"/>
      <c r="X840" s="110"/>
      <c r="Y840" s="105"/>
      <c r="AX840" s="90">
        <f t="shared" si="87"/>
        <v>0</v>
      </c>
      <c r="BA840" s="90">
        <f>IF(OR($S$22="Step 3",$S$22="Step 2",$S$22="Step 1"),1,0)</f>
        <v>1</v>
      </c>
    </row>
    <row r="841" spans="4:106" ht="39.5" customHeight="1" x14ac:dyDescent="0.2">
      <c r="D841" s="108"/>
      <c r="E841" s="205" t="s">
        <v>2359</v>
      </c>
      <c r="F841" s="206"/>
      <c r="G841" s="206"/>
      <c r="H841" s="206"/>
      <c r="I841" s="206"/>
      <c r="J841" s="206"/>
      <c r="K841" s="206"/>
      <c r="L841" s="206"/>
      <c r="M841" s="206"/>
      <c r="N841" s="206"/>
      <c r="O841" s="206"/>
      <c r="P841" s="206"/>
      <c r="Q841" s="206"/>
      <c r="R841" s="206"/>
      <c r="S841" s="206"/>
      <c r="T841" s="206"/>
      <c r="U841" s="206"/>
      <c r="V841" s="206"/>
      <c r="W841" s="206"/>
      <c r="X841" s="207"/>
      <c r="Y841" s="108"/>
      <c r="AX841" s="90">
        <f t="shared" si="87"/>
        <v>0</v>
      </c>
      <c r="AZ841" s="90" t="s">
        <v>2357</v>
      </c>
      <c r="BA841" s="90">
        <f>IF(AND($BC$841=1,$BB$841=1),1,0)</f>
        <v>1</v>
      </c>
      <c r="BB841" s="90">
        <f>IF(OR($S$22="Step 3",$S$22="Step 2",$S$22="Step 1"),1,0)</f>
        <v>1</v>
      </c>
      <c r="BC841" s="90">
        <v>1</v>
      </c>
      <c r="BD841" s="90">
        <v>1</v>
      </c>
      <c r="BE841" s="90">
        <v>1</v>
      </c>
    </row>
    <row r="842" spans="4:106" x14ac:dyDescent="0.2">
      <c r="D842" s="103"/>
      <c r="E842" s="107"/>
      <c r="F842" s="107"/>
      <c r="G842" s="107"/>
      <c r="H842" s="107"/>
      <c r="I842" s="107"/>
      <c r="J842" s="107"/>
      <c r="K842" s="107"/>
      <c r="L842" s="107"/>
      <c r="M842" s="107"/>
      <c r="N842" s="107"/>
      <c r="O842" s="107"/>
      <c r="P842" s="107"/>
      <c r="Q842" s="107"/>
      <c r="R842" s="107"/>
      <c r="S842" s="107"/>
      <c r="T842" s="107"/>
      <c r="U842" s="107"/>
      <c r="V842" s="107"/>
      <c r="W842" s="107"/>
      <c r="X842" s="107"/>
      <c r="Y842" s="105"/>
      <c r="AX842" s="90">
        <f t="shared" si="87"/>
        <v>0</v>
      </c>
      <c r="BA842" s="90">
        <f>IF(OR($S$22="Step 3",$S$22="Step 2",$S$22="Step 1"),1,0)</f>
        <v>1</v>
      </c>
    </row>
    <row r="843" spans="4:106" ht="21" x14ac:dyDescent="0.25">
      <c r="D843" s="103"/>
      <c r="E843" s="109" t="s">
        <v>2362</v>
      </c>
      <c r="F843" s="110"/>
      <c r="G843" s="110"/>
      <c r="H843" s="110"/>
      <c r="I843" s="110"/>
      <c r="J843" s="110"/>
      <c r="K843" s="110"/>
      <c r="L843" s="110"/>
      <c r="M843" s="110"/>
      <c r="N843" s="110"/>
      <c r="O843" s="110"/>
      <c r="P843" s="110"/>
      <c r="Q843" s="110"/>
      <c r="R843" s="110"/>
      <c r="S843" s="110"/>
      <c r="T843" s="110"/>
      <c r="U843" s="110"/>
      <c r="V843" s="110"/>
      <c r="W843" s="110"/>
      <c r="X843" s="110"/>
      <c r="Y843" s="105"/>
      <c r="AX843" s="90">
        <f t="shared" si="87"/>
        <v>0</v>
      </c>
      <c r="BA843" s="90">
        <f>IF(OR($S$22="Step 3",$S$22="Step 2",$S$22="Step 1"),1,0)</f>
        <v>1</v>
      </c>
    </row>
    <row r="844" spans="4:106" ht="25.25" customHeight="1" x14ac:dyDescent="0.2">
      <c r="D844" s="112" t="s">
        <v>2361</v>
      </c>
      <c r="E844" s="194" t="s">
        <v>2363</v>
      </c>
      <c r="F844" s="195"/>
      <c r="G844" s="195"/>
      <c r="H844" s="195"/>
      <c r="I844" s="195"/>
      <c r="J844" s="195"/>
      <c r="K844" s="195"/>
      <c r="L844" s="195"/>
      <c r="M844" s="195"/>
      <c r="N844" s="195"/>
      <c r="O844" s="195"/>
      <c r="P844" s="113" t="s">
        <v>12697</v>
      </c>
      <c r="Q844" s="196" t="s">
        <v>12698</v>
      </c>
      <c r="R844" s="196"/>
      <c r="S844" s="192"/>
      <c r="T844" s="192"/>
      <c r="U844" s="192"/>
      <c r="V844" s="192"/>
      <c r="W844" s="192"/>
      <c r="X844" s="193"/>
      <c r="Y844" s="108"/>
      <c r="AW844" s="90" t="s">
        <v>2352</v>
      </c>
      <c r="AX844" s="90">
        <f t="shared" si="87"/>
        <v>1</v>
      </c>
      <c r="AY844" s="90" t="s">
        <v>2365</v>
      </c>
      <c r="AZ844" s="90" t="s">
        <v>2360</v>
      </c>
      <c r="BA844" s="90">
        <f>IF(AND($BC$844=1,$BB$844=1),1,0)</f>
        <v>1</v>
      </c>
      <c r="BB844" s="90">
        <f>IF(OR($S$22="Step 3",$S$22="Step 2",$S$22="Step 1"),1,0)</f>
        <v>1</v>
      </c>
      <c r="BC844" s="90">
        <v>1</v>
      </c>
      <c r="BD844" s="90">
        <v>1</v>
      </c>
      <c r="BE844" s="90">
        <v>1</v>
      </c>
      <c r="CB844" s="90">
        <f>IF($S$844&lt;&gt;"",1,0)</f>
        <v>0</v>
      </c>
      <c r="CD844" s="90">
        <f>IF($Y$844="Inaccurate – Incorrect",1,0)</f>
        <v>0</v>
      </c>
      <c r="DA844" s="90" t="s">
        <v>2355</v>
      </c>
      <c r="DB844" s="90" t="s">
        <v>2362</v>
      </c>
    </row>
    <row r="845" spans="4:106" ht="53.75" customHeight="1" x14ac:dyDescent="0.2">
      <c r="D845" s="112" t="s">
        <v>2367</v>
      </c>
      <c r="E845" s="119"/>
      <c r="F845" s="118"/>
      <c r="G845" s="118"/>
      <c r="H845" s="118"/>
      <c r="I845" s="118"/>
      <c r="J845" s="118"/>
      <c r="K845" s="118"/>
      <c r="L845" s="118"/>
      <c r="M845" s="118"/>
      <c r="N845" s="118"/>
      <c r="O845" s="118"/>
      <c r="P845" s="124" t="s">
        <v>12697</v>
      </c>
      <c r="Q845" s="215" t="s">
        <v>2368</v>
      </c>
      <c r="R845" s="216"/>
      <c r="S845" s="216"/>
      <c r="T845" s="216"/>
      <c r="U845" s="216"/>
      <c r="V845" s="216"/>
      <c r="W845" s="216"/>
      <c r="X845" s="217"/>
      <c r="Y845" s="108"/>
      <c r="AX845" s="90">
        <f t="shared" si="87"/>
        <v>1</v>
      </c>
      <c r="AZ845" s="90" t="s">
        <v>2366</v>
      </c>
      <c r="BA845" s="90">
        <f>IF(AND($BC$845=1,$BB$845=1),1,0)</f>
        <v>0</v>
      </c>
      <c r="BB845" s="90">
        <f t="shared" ref="BB845:BB859" si="88">IF(OR($S$22="Step 3",$S$22="Step 2"),1,0)</f>
        <v>0</v>
      </c>
      <c r="BC845" s="90">
        <v>1</v>
      </c>
      <c r="BD845" s="90">
        <v>1</v>
      </c>
      <c r="BE845" s="90">
        <v>1</v>
      </c>
    </row>
    <row r="846" spans="4:106" ht="25.25" customHeight="1" x14ac:dyDescent="0.2">
      <c r="D846" s="112" t="s">
        <v>2371</v>
      </c>
      <c r="E846" s="189" t="s">
        <v>2372</v>
      </c>
      <c r="F846" s="190"/>
      <c r="G846" s="190"/>
      <c r="H846" s="190"/>
      <c r="I846" s="190"/>
      <c r="J846" s="190"/>
      <c r="K846" s="190"/>
      <c r="L846" s="190"/>
      <c r="M846" s="190"/>
      <c r="N846" s="190"/>
      <c r="O846" s="190"/>
      <c r="P846" s="115"/>
      <c r="Q846" s="191" t="s">
        <v>12702</v>
      </c>
      <c r="R846" s="191"/>
      <c r="S846" s="192"/>
      <c r="T846" s="192"/>
      <c r="U846" s="192"/>
      <c r="V846" s="192"/>
      <c r="W846" s="192"/>
      <c r="X846" s="193"/>
      <c r="Y846" s="108"/>
      <c r="AW846" s="90" t="s">
        <v>2352</v>
      </c>
      <c r="AX846" s="90">
        <f t="shared" si="87"/>
        <v>1</v>
      </c>
      <c r="AY846" s="90" t="s">
        <v>774</v>
      </c>
      <c r="AZ846" s="90" t="s">
        <v>2370</v>
      </c>
      <c r="BA846" s="90">
        <f>IF(AND($BC$846=1,$BB$846=1),1,0)</f>
        <v>0</v>
      </c>
      <c r="BB846" s="90">
        <f t="shared" si="88"/>
        <v>0</v>
      </c>
      <c r="BC846" s="90">
        <v>1</v>
      </c>
      <c r="BD846" s="90">
        <v>1</v>
      </c>
      <c r="BE846" s="90">
        <v>1</v>
      </c>
      <c r="BL846" s="90">
        <v>847</v>
      </c>
      <c r="BX846" s="90">
        <v>1</v>
      </c>
      <c r="CA846" s="90" t="s">
        <v>2366</v>
      </c>
      <c r="CB846" s="90">
        <f>IF((+COUNTA($S$846)+COUNTA($S$848)+COUNTA($S$850)+COUNTA($S$852)+COUNTA($S$854)+COUNTA($S$856)+COUNTA($S$858))&gt;0,1,0)</f>
        <v>0</v>
      </c>
      <c r="CC846" s="90" t="s">
        <v>775</v>
      </c>
      <c r="CD846" s="90">
        <f>IF($Y$846="Inaccurate – Incorrect",1,0)</f>
        <v>0</v>
      </c>
      <c r="DA846" s="90" t="s">
        <v>2355</v>
      </c>
      <c r="DB846" s="90" t="s">
        <v>2362</v>
      </c>
    </row>
    <row r="847" spans="4:106" ht="25.25" customHeight="1" x14ac:dyDescent="0.2">
      <c r="D847" s="112" t="s">
        <v>2374</v>
      </c>
      <c r="E847" s="189" t="s">
        <v>2375</v>
      </c>
      <c r="F847" s="190"/>
      <c r="G847" s="190"/>
      <c r="H847" s="190"/>
      <c r="I847" s="190"/>
      <c r="J847" s="190"/>
      <c r="K847" s="190"/>
      <c r="L847" s="190"/>
      <c r="M847" s="190"/>
      <c r="N847" s="190"/>
      <c r="O847" s="190"/>
      <c r="P847" s="116" t="s">
        <v>12697</v>
      </c>
      <c r="Q847" s="191" t="s">
        <v>12701</v>
      </c>
      <c r="R847" s="191"/>
      <c r="S847" s="192"/>
      <c r="T847" s="192"/>
      <c r="U847" s="192"/>
      <c r="V847" s="192"/>
      <c r="W847" s="192"/>
      <c r="X847" s="193"/>
      <c r="Y847" s="108"/>
      <c r="AW847" s="90" t="s">
        <v>2352</v>
      </c>
      <c r="AX847" s="90">
        <f t="shared" ref="AX847:AX910" si="89">IF(SUBTOTAL(103,Q847)=1,1,0)</f>
        <v>1</v>
      </c>
      <c r="AZ847" s="90" t="s">
        <v>2373</v>
      </c>
      <c r="BA847" s="90">
        <f>IF(AND($BB$847=1,$BC$847=1),1,0)</f>
        <v>0</v>
      </c>
      <c r="BB847" s="90">
        <f t="shared" si="88"/>
        <v>0</v>
      </c>
      <c r="BC847" s="90">
        <f>IF(OR(AND(OR($S$846&lt;&gt;"",$AB$846&lt;&gt;""),$AX$846=1)),1,0)</f>
        <v>0</v>
      </c>
      <c r="BD847" s="90">
        <f>IF(OR(AND(OR($AB$846&lt;&gt;""),$AX$846=1)),1,0)</f>
        <v>0</v>
      </c>
      <c r="BE847" s="90">
        <f>IF(OR(AND(OR($S$846&lt;&gt;""),$AX$846=1)),1,0)</f>
        <v>0</v>
      </c>
      <c r="CB847" s="90">
        <f>IF($S$847&lt;&gt;"",1,0)</f>
        <v>0</v>
      </c>
      <c r="CD847" s="90">
        <f>IF($Y$847="Inaccurate – Incorrect",1,0)</f>
        <v>0</v>
      </c>
      <c r="DA847" s="90" t="s">
        <v>2355</v>
      </c>
      <c r="DB847" s="90" t="s">
        <v>2362</v>
      </c>
    </row>
    <row r="848" spans="4:106" ht="25.25" customHeight="1" x14ac:dyDescent="0.2">
      <c r="D848" s="112" t="s">
        <v>2379</v>
      </c>
      <c r="E848" s="189" t="s">
        <v>2380</v>
      </c>
      <c r="F848" s="190"/>
      <c r="G848" s="190"/>
      <c r="H848" s="190"/>
      <c r="I848" s="190"/>
      <c r="J848" s="190"/>
      <c r="K848" s="190"/>
      <c r="L848" s="190"/>
      <c r="M848" s="190"/>
      <c r="N848" s="190"/>
      <c r="O848" s="190"/>
      <c r="P848" s="115"/>
      <c r="Q848" s="191" t="s">
        <v>12702</v>
      </c>
      <c r="R848" s="191"/>
      <c r="S848" s="192"/>
      <c r="T848" s="192"/>
      <c r="U848" s="192"/>
      <c r="V848" s="192"/>
      <c r="W848" s="192"/>
      <c r="X848" s="193"/>
      <c r="Y848" s="108"/>
      <c r="AW848" s="90" t="s">
        <v>2352</v>
      </c>
      <c r="AX848" s="90">
        <f t="shared" si="89"/>
        <v>1</v>
      </c>
      <c r="AY848" s="90" t="s">
        <v>774</v>
      </c>
      <c r="AZ848" s="90" t="s">
        <v>2378</v>
      </c>
      <c r="BA848" s="90">
        <f>IF(AND($BC$848=1,$BB$848=1),1,0)</f>
        <v>0</v>
      </c>
      <c r="BB848" s="90">
        <f t="shared" si="88"/>
        <v>0</v>
      </c>
      <c r="BC848" s="90">
        <v>1</v>
      </c>
      <c r="BD848" s="90">
        <v>1</v>
      </c>
      <c r="BE848" s="90">
        <v>1</v>
      </c>
      <c r="BL848" s="90">
        <v>849</v>
      </c>
      <c r="BX848" s="90">
        <v>1</v>
      </c>
      <c r="CA848" s="90" t="s">
        <v>2366</v>
      </c>
      <c r="CC848" s="90" t="s">
        <v>775</v>
      </c>
      <c r="CD848" s="90">
        <f>IF($Y$848="Inaccurate – Incorrect",1,0)</f>
        <v>0</v>
      </c>
      <c r="DA848" s="90" t="s">
        <v>2355</v>
      </c>
      <c r="DB848" s="90" t="s">
        <v>2362</v>
      </c>
    </row>
    <row r="849" spans="4:106" ht="25.25" customHeight="1" x14ac:dyDescent="0.2">
      <c r="D849" s="112" t="s">
        <v>2382</v>
      </c>
      <c r="E849" s="189" t="s">
        <v>2383</v>
      </c>
      <c r="F849" s="190"/>
      <c r="G849" s="190"/>
      <c r="H849" s="190"/>
      <c r="I849" s="190"/>
      <c r="J849" s="190"/>
      <c r="K849" s="190"/>
      <c r="L849" s="190"/>
      <c r="M849" s="190"/>
      <c r="N849" s="190"/>
      <c r="O849" s="190"/>
      <c r="P849" s="116" t="s">
        <v>12697</v>
      </c>
      <c r="Q849" s="191" t="s">
        <v>12701</v>
      </c>
      <c r="R849" s="191"/>
      <c r="S849" s="192"/>
      <c r="T849" s="192"/>
      <c r="U849" s="192"/>
      <c r="V849" s="192"/>
      <c r="W849" s="192"/>
      <c r="X849" s="193"/>
      <c r="Y849" s="108"/>
      <c r="AW849" s="90" t="s">
        <v>2352</v>
      </c>
      <c r="AX849" s="90">
        <f t="shared" si="89"/>
        <v>1</v>
      </c>
      <c r="AZ849" s="90" t="s">
        <v>2381</v>
      </c>
      <c r="BA849" s="90">
        <f>IF(AND($BB$849=1,$BC$849=1),1,0)</f>
        <v>0</v>
      </c>
      <c r="BB849" s="90">
        <f t="shared" si="88"/>
        <v>0</v>
      </c>
      <c r="BC849" s="90">
        <f>IF(OR(AND(OR($S$848&lt;&gt;"",$AB$848&lt;&gt;""),$AX$848=1)),1,0)</f>
        <v>0</v>
      </c>
      <c r="BD849" s="90">
        <f>IF(OR(AND(OR($AB$848&lt;&gt;""),$AX$848=1)),1,0)</f>
        <v>0</v>
      </c>
      <c r="BE849" s="90">
        <f>IF(OR(AND(OR($S$848&lt;&gt;""),$AX$848=1)),1,0)</f>
        <v>0</v>
      </c>
      <c r="CB849" s="90">
        <f>IF($S$849&lt;&gt;"",1,0)</f>
        <v>0</v>
      </c>
      <c r="CD849" s="90">
        <f>IF($Y$849="Inaccurate – Incorrect",1,0)</f>
        <v>0</v>
      </c>
      <c r="DA849" s="90" t="s">
        <v>2355</v>
      </c>
      <c r="DB849" s="90" t="s">
        <v>2362</v>
      </c>
    </row>
    <row r="850" spans="4:106" ht="25.25" customHeight="1" x14ac:dyDescent="0.2">
      <c r="D850" s="112" t="s">
        <v>2387</v>
      </c>
      <c r="E850" s="189" t="s">
        <v>2388</v>
      </c>
      <c r="F850" s="190"/>
      <c r="G850" s="190"/>
      <c r="H850" s="190"/>
      <c r="I850" s="190"/>
      <c r="J850" s="190"/>
      <c r="K850" s="190"/>
      <c r="L850" s="190"/>
      <c r="M850" s="190"/>
      <c r="N850" s="190"/>
      <c r="O850" s="190"/>
      <c r="P850" s="115"/>
      <c r="Q850" s="191" t="s">
        <v>12702</v>
      </c>
      <c r="R850" s="191"/>
      <c r="S850" s="192"/>
      <c r="T850" s="192"/>
      <c r="U850" s="192"/>
      <c r="V850" s="192"/>
      <c r="W850" s="192"/>
      <c r="X850" s="193"/>
      <c r="Y850" s="108"/>
      <c r="AW850" s="90" t="s">
        <v>2352</v>
      </c>
      <c r="AX850" s="90">
        <f t="shared" si="89"/>
        <v>1</v>
      </c>
      <c r="AY850" s="90" t="s">
        <v>774</v>
      </c>
      <c r="AZ850" s="90" t="s">
        <v>2386</v>
      </c>
      <c r="BA850" s="90">
        <f>IF(AND($BC$850=1,$BB$850=1),1,0)</f>
        <v>0</v>
      </c>
      <c r="BB850" s="90">
        <f t="shared" si="88"/>
        <v>0</v>
      </c>
      <c r="BC850" s="90">
        <v>1</v>
      </c>
      <c r="BD850" s="90">
        <v>1</v>
      </c>
      <c r="BE850" s="90">
        <v>1</v>
      </c>
      <c r="BL850" s="90">
        <v>851</v>
      </c>
      <c r="BX850" s="90">
        <v>1</v>
      </c>
      <c r="CA850" s="90" t="s">
        <v>2366</v>
      </c>
      <c r="CC850" s="90" t="s">
        <v>775</v>
      </c>
      <c r="CD850" s="90">
        <f>IF($Y$850="Inaccurate – Incorrect",1,0)</f>
        <v>0</v>
      </c>
      <c r="DA850" s="90" t="s">
        <v>2355</v>
      </c>
      <c r="DB850" s="90" t="s">
        <v>2362</v>
      </c>
    </row>
    <row r="851" spans="4:106" ht="25.25" customHeight="1" x14ac:dyDescent="0.2">
      <c r="D851" s="112" t="s">
        <v>2390</v>
      </c>
      <c r="E851" s="189" t="s">
        <v>2391</v>
      </c>
      <c r="F851" s="190"/>
      <c r="G851" s="190"/>
      <c r="H851" s="190"/>
      <c r="I851" s="190"/>
      <c r="J851" s="190"/>
      <c r="K851" s="190"/>
      <c r="L851" s="190"/>
      <c r="M851" s="190"/>
      <c r="N851" s="190"/>
      <c r="O851" s="190"/>
      <c r="P851" s="116" t="s">
        <v>12697</v>
      </c>
      <c r="Q851" s="191" t="s">
        <v>12701</v>
      </c>
      <c r="R851" s="191"/>
      <c r="S851" s="192"/>
      <c r="T851" s="192"/>
      <c r="U851" s="192"/>
      <c r="V851" s="192"/>
      <c r="W851" s="192"/>
      <c r="X851" s="193"/>
      <c r="Y851" s="108"/>
      <c r="AW851" s="90" t="s">
        <v>2352</v>
      </c>
      <c r="AX851" s="90">
        <f t="shared" si="89"/>
        <v>1</v>
      </c>
      <c r="AZ851" s="90" t="s">
        <v>2389</v>
      </c>
      <c r="BA851" s="90">
        <f>IF(AND($BB$851=1,$BC$851=1),1,0)</f>
        <v>0</v>
      </c>
      <c r="BB851" s="90">
        <f t="shared" si="88"/>
        <v>0</v>
      </c>
      <c r="BC851" s="90">
        <f>IF(OR(AND(OR($S$850&lt;&gt;"",$AB$850&lt;&gt;""),$AX$850=1)),1,0)</f>
        <v>0</v>
      </c>
      <c r="BD851" s="90">
        <f>IF(OR(AND(OR($AB$850&lt;&gt;""),$AX$850=1)),1,0)</f>
        <v>0</v>
      </c>
      <c r="BE851" s="90">
        <f>IF(OR(AND(OR($S$850&lt;&gt;""),$AX$850=1)),1,0)</f>
        <v>0</v>
      </c>
      <c r="CB851" s="90">
        <f>IF($S$851&lt;&gt;"",1,0)</f>
        <v>0</v>
      </c>
      <c r="CD851" s="90">
        <f>IF($Y$851="Inaccurate – Incorrect",1,0)</f>
        <v>0</v>
      </c>
      <c r="DA851" s="90" t="s">
        <v>2355</v>
      </c>
      <c r="DB851" s="90" t="s">
        <v>2362</v>
      </c>
    </row>
    <row r="852" spans="4:106" ht="25.25" customHeight="1" x14ac:dyDescent="0.2">
      <c r="D852" s="112" t="s">
        <v>2395</v>
      </c>
      <c r="E852" s="189" t="s">
        <v>2396</v>
      </c>
      <c r="F852" s="190"/>
      <c r="G852" s="190"/>
      <c r="H852" s="190"/>
      <c r="I852" s="190"/>
      <c r="J852" s="190"/>
      <c r="K852" s="190"/>
      <c r="L852" s="190"/>
      <c r="M852" s="190"/>
      <c r="N852" s="190"/>
      <c r="O852" s="190"/>
      <c r="P852" s="115"/>
      <c r="Q852" s="191" t="s">
        <v>12702</v>
      </c>
      <c r="R852" s="191"/>
      <c r="S852" s="192"/>
      <c r="T852" s="192"/>
      <c r="U852" s="192"/>
      <c r="V852" s="192"/>
      <c r="W852" s="192"/>
      <c r="X852" s="193"/>
      <c r="Y852" s="108"/>
      <c r="AW852" s="90" t="s">
        <v>2352</v>
      </c>
      <c r="AX852" s="90">
        <f t="shared" si="89"/>
        <v>1</v>
      </c>
      <c r="AY852" s="90" t="s">
        <v>774</v>
      </c>
      <c r="AZ852" s="90" t="s">
        <v>2394</v>
      </c>
      <c r="BA852" s="90">
        <f>IF(AND($BC$852=1,$BB$852=1),1,0)</f>
        <v>0</v>
      </c>
      <c r="BB852" s="90">
        <f t="shared" si="88"/>
        <v>0</v>
      </c>
      <c r="BC852" s="90">
        <v>1</v>
      </c>
      <c r="BD852" s="90">
        <v>1</v>
      </c>
      <c r="BE852" s="90">
        <v>1</v>
      </c>
      <c r="BL852" s="90">
        <v>853</v>
      </c>
      <c r="BX852" s="90">
        <v>1</v>
      </c>
      <c r="CA852" s="90" t="s">
        <v>2366</v>
      </c>
      <c r="CC852" s="90" t="s">
        <v>775</v>
      </c>
      <c r="CD852" s="90">
        <f>IF($Y$852="Inaccurate – Incorrect",1,0)</f>
        <v>0</v>
      </c>
      <c r="DA852" s="90" t="s">
        <v>2355</v>
      </c>
      <c r="DB852" s="90" t="s">
        <v>2362</v>
      </c>
    </row>
    <row r="853" spans="4:106" ht="25.25" customHeight="1" x14ac:dyDescent="0.2">
      <c r="D853" s="112" t="s">
        <v>2398</v>
      </c>
      <c r="E853" s="189" t="s">
        <v>2399</v>
      </c>
      <c r="F853" s="190"/>
      <c r="G853" s="190"/>
      <c r="H853" s="190"/>
      <c r="I853" s="190"/>
      <c r="J853" s="190"/>
      <c r="K853" s="190"/>
      <c r="L853" s="190"/>
      <c r="M853" s="190"/>
      <c r="N853" s="190"/>
      <c r="O853" s="190"/>
      <c r="P853" s="116" t="s">
        <v>12697</v>
      </c>
      <c r="Q853" s="191" t="s">
        <v>12701</v>
      </c>
      <c r="R853" s="191"/>
      <c r="S853" s="192"/>
      <c r="T853" s="192"/>
      <c r="U853" s="192"/>
      <c r="V853" s="192"/>
      <c r="W853" s="192"/>
      <c r="X853" s="193"/>
      <c r="Y853" s="108"/>
      <c r="AW853" s="90" t="s">
        <v>2352</v>
      </c>
      <c r="AX853" s="90">
        <f t="shared" si="89"/>
        <v>1</v>
      </c>
      <c r="AZ853" s="90" t="s">
        <v>2397</v>
      </c>
      <c r="BA853" s="90">
        <f>IF(AND($BB$853=1,$BC$853=1),1,0)</f>
        <v>0</v>
      </c>
      <c r="BB853" s="90">
        <f t="shared" si="88"/>
        <v>0</v>
      </c>
      <c r="BC853" s="90">
        <f>IF(OR(AND(OR($S$852&lt;&gt;"",$AB$852&lt;&gt;""),$AX$852=1)),1,0)</f>
        <v>0</v>
      </c>
      <c r="BD853" s="90">
        <f>IF(OR(AND(OR($AB$852&lt;&gt;""),$AX$852=1)),1,0)</f>
        <v>0</v>
      </c>
      <c r="BE853" s="90">
        <f>IF(OR(AND(OR($S$852&lt;&gt;""),$AX$852=1)),1,0)</f>
        <v>0</v>
      </c>
      <c r="CB853" s="90">
        <f>IF($S$853&lt;&gt;"",1,0)</f>
        <v>0</v>
      </c>
      <c r="CD853" s="90">
        <f>IF($Y$853="Inaccurate – Incorrect",1,0)</f>
        <v>0</v>
      </c>
      <c r="DA853" s="90" t="s">
        <v>2355</v>
      </c>
      <c r="DB853" s="90" t="s">
        <v>2362</v>
      </c>
    </row>
    <row r="854" spans="4:106" ht="25.25" customHeight="1" x14ac:dyDescent="0.2">
      <c r="D854" s="112" t="s">
        <v>2403</v>
      </c>
      <c r="E854" s="189" t="s">
        <v>2404</v>
      </c>
      <c r="F854" s="190"/>
      <c r="G854" s="190"/>
      <c r="H854" s="190"/>
      <c r="I854" s="190"/>
      <c r="J854" s="190"/>
      <c r="K854" s="190"/>
      <c r="L854" s="190"/>
      <c r="M854" s="190"/>
      <c r="N854" s="190"/>
      <c r="O854" s="190"/>
      <c r="P854" s="115"/>
      <c r="Q854" s="191" t="s">
        <v>12702</v>
      </c>
      <c r="R854" s="191"/>
      <c r="S854" s="192"/>
      <c r="T854" s="192"/>
      <c r="U854" s="192"/>
      <c r="V854" s="192"/>
      <c r="W854" s="192"/>
      <c r="X854" s="193"/>
      <c r="Y854" s="108"/>
      <c r="AW854" s="90" t="s">
        <v>2352</v>
      </c>
      <c r="AX854" s="90">
        <f t="shared" si="89"/>
        <v>1</v>
      </c>
      <c r="AY854" s="90" t="s">
        <v>774</v>
      </c>
      <c r="AZ854" s="90" t="s">
        <v>2402</v>
      </c>
      <c r="BA854" s="90">
        <f>IF(AND($BC$854=1,$BB$854=1),1,0)</f>
        <v>0</v>
      </c>
      <c r="BB854" s="90">
        <f t="shared" si="88"/>
        <v>0</v>
      </c>
      <c r="BC854" s="90">
        <v>1</v>
      </c>
      <c r="BD854" s="90">
        <v>1</v>
      </c>
      <c r="BE854" s="90">
        <v>1</v>
      </c>
      <c r="BL854" s="90">
        <v>855</v>
      </c>
      <c r="BX854" s="90">
        <v>1</v>
      </c>
      <c r="CA854" s="90" t="s">
        <v>2366</v>
      </c>
      <c r="CC854" s="90" t="s">
        <v>775</v>
      </c>
      <c r="CD854" s="90">
        <f>IF($Y$854="Inaccurate – Incorrect",1,0)</f>
        <v>0</v>
      </c>
      <c r="DA854" s="90" t="s">
        <v>2355</v>
      </c>
      <c r="DB854" s="90" t="s">
        <v>2362</v>
      </c>
    </row>
    <row r="855" spans="4:106" ht="25.25" customHeight="1" x14ac:dyDescent="0.2">
      <c r="D855" s="112" t="s">
        <v>2406</v>
      </c>
      <c r="E855" s="189" t="s">
        <v>2407</v>
      </c>
      <c r="F855" s="190"/>
      <c r="G855" s="190"/>
      <c r="H855" s="190"/>
      <c r="I855" s="190"/>
      <c r="J855" s="190"/>
      <c r="K855" s="190"/>
      <c r="L855" s="190"/>
      <c r="M855" s="190"/>
      <c r="N855" s="190"/>
      <c r="O855" s="190"/>
      <c r="P855" s="116" t="s">
        <v>12697</v>
      </c>
      <c r="Q855" s="191" t="s">
        <v>12701</v>
      </c>
      <c r="R855" s="191"/>
      <c r="S855" s="192"/>
      <c r="T855" s="192"/>
      <c r="U855" s="192"/>
      <c r="V855" s="192"/>
      <c r="W855" s="192"/>
      <c r="X855" s="193"/>
      <c r="Y855" s="108"/>
      <c r="AW855" s="90" t="s">
        <v>2352</v>
      </c>
      <c r="AX855" s="90">
        <f t="shared" si="89"/>
        <v>1</v>
      </c>
      <c r="AZ855" s="90" t="s">
        <v>2405</v>
      </c>
      <c r="BA855" s="90">
        <f>IF(AND($BB$855=1,$BC$855=1),1,0)</f>
        <v>0</v>
      </c>
      <c r="BB855" s="90">
        <f t="shared" si="88"/>
        <v>0</v>
      </c>
      <c r="BC855" s="90">
        <f>IF(OR(AND(OR($S$854&lt;&gt;"",$AB$854&lt;&gt;""),$AX$854=1)),1,0)</f>
        <v>0</v>
      </c>
      <c r="BD855" s="90">
        <f>IF(OR(AND(OR($AB$854&lt;&gt;""),$AX$854=1)),1,0)</f>
        <v>0</v>
      </c>
      <c r="BE855" s="90">
        <f>IF(OR(AND(OR($S$854&lt;&gt;""),$AX$854=1)),1,0)</f>
        <v>0</v>
      </c>
      <c r="CB855" s="90">
        <f>IF($S$855&lt;&gt;"",1,0)</f>
        <v>0</v>
      </c>
      <c r="CD855" s="90">
        <f>IF($Y$855="Inaccurate – Incorrect",1,0)</f>
        <v>0</v>
      </c>
      <c r="DA855" s="90" t="s">
        <v>2355</v>
      </c>
      <c r="DB855" s="90" t="s">
        <v>2362</v>
      </c>
    </row>
    <row r="856" spans="4:106" ht="25.25" customHeight="1" x14ac:dyDescent="0.2">
      <c r="D856" s="112" t="s">
        <v>2411</v>
      </c>
      <c r="E856" s="189" t="s">
        <v>2412</v>
      </c>
      <c r="F856" s="190"/>
      <c r="G856" s="190"/>
      <c r="H856" s="190"/>
      <c r="I856" s="190"/>
      <c r="J856" s="190"/>
      <c r="K856" s="190"/>
      <c r="L856" s="190"/>
      <c r="M856" s="190"/>
      <c r="N856" s="190"/>
      <c r="O856" s="190"/>
      <c r="P856" s="115"/>
      <c r="Q856" s="191" t="s">
        <v>12702</v>
      </c>
      <c r="R856" s="191"/>
      <c r="S856" s="192"/>
      <c r="T856" s="192"/>
      <c r="U856" s="192"/>
      <c r="V856" s="192"/>
      <c r="W856" s="192"/>
      <c r="X856" s="193"/>
      <c r="Y856" s="108"/>
      <c r="AW856" s="90" t="s">
        <v>2352</v>
      </c>
      <c r="AX856" s="90">
        <f t="shared" si="89"/>
        <v>1</v>
      </c>
      <c r="AY856" s="90" t="s">
        <v>774</v>
      </c>
      <c r="AZ856" s="90" t="s">
        <v>2410</v>
      </c>
      <c r="BA856" s="90">
        <f>IF(AND($BC$856=1,$BB$856=1),1,0)</f>
        <v>0</v>
      </c>
      <c r="BB856" s="90">
        <f t="shared" si="88"/>
        <v>0</v>
      </c>
      <c r="BC856" s="90">
        <v>1</v>
      </c>
      <c r="BD856" s="90">
        <v>1</v>
      </c>
      <c r="BE856" s="90">
        <v>1</v>
      </c>
      <c r="BL856" s="90">
        <v>857</v>
      </c>
      <c r="BX856" s="90">
        <v>1</v>
      </c>
      <c r="CA856" s="90" t="s">
        <v>2366</v>
      </c>
      <c r="CC856" s="90" t="s">
        <v>775</v>
      </c>
      <c r="CD856" s="90">
        <f>IF($Y$856="Inaccurate – Incorrect",1,0)</f>
        <v>0</v>
      </c>
      <c r="DA856" s="90" t="s">
        <v>2355</v>
      </c>
      <c r="DB856" s="90" t="s">
        <v>2362</v>
      </c>
    </row>
    <row r="857" spans="4:106" ht="25.25" customHeight="1" x14ac:dyDescent="0.2">
      <c r="D857" s="112" t="s">
        <v>2414</v>
      </c>
      <c r="E857" s="189" t="s">
        <v>2415</v>
      </c>
      <c r="F857" s="190"/>
      <c r="G857" s="190"/>
      <c r="H857" s="190"/>
      <c r="I857" s="190"/>
      <c r="J857" s="190"/>
      <c r="K857" s="190"/>
      <c r="L857" s="190"/>
      <c r="M857" s="190"/>
      <c r="N857" s="190"/>
      <c r="O857" s="190"/>
      <c r="P857" s="116" t="s">
        <v>12697</v>
      </c>
      <c r="Q857" s="191" t="s">
        <v>12701</v>
      </c>
      <c r="R857" s="191"/>
      <c r="S857" s="192"/>
      <c r="T857" s="192"/>
      <c r="U857" s="192"/>
      <c r="V857" s="192"/>
      <c r="W857" s="192"/>
      <c r="X857" s="193"/>
      <c r="Y857" s="108"/>
      <c r="AW857" s="90" t="s">
        <v>2352</v>
      </c>
      <c r="AX857" s="90">
        <f t="shared" si="89"/>
        <v>1</v>
      </c>
      <c r="AZ857" s="90" t="s">
        <v>2413</v>
      </c>
      <c r="BA857" s="90">
        <f>IF(AND($BB$857=1,$BC$857=1),1,0)</f>
        <v>0</v>
      </c>
      <c r="BB857" s="90">
        <f t="shared" si="88"/>
        <v>0</v>
      </c>
      <c r="BC857" s="90">
        <f>IF(OR(AND(OR($S$856&lt;&gt;"",$AB$856&lt;&gt;""),$AX$856=1)),1,0)</f>
        <v>0</v>
      </c>
      <c r="BD857" s="90">
        <f>IF(OR(AND(OR($AB$856&lt;&gt;""),$AX$856=1)),1,0)</f>
        <v>0</v>
      </c>
      <c r="BE857" s="90">
        <f>IF(OR(AND(OR($S$856&lt;&gt;""),$AX$856=1)),1,0)</f>
        <v>0</v>
      </c>
      <c r="CB857" s="90">
        <f>IF($S$857&lt;&gt;"",1,0)</f>
        <v>0</v>
      </c>
      <c r="CD857" s="90">
        <f>IF($Y$857="Inaccurate – Incorrect",1,0)</f>
        <v>0</v>
      </c>
      <c r="DA857" s="90" t="s">
        <v>2355</v>
      </c>
      <c r="DB857" s="90" t="s">
        <v>2362</v>
      </c>
    </row>
    <row r="858" spans="4:106" ht="25.25" customHeight="1" x14ac:dyDescent="0.2">
      <c r="D858" s="112" t="s">
        <v>2419</v>
      </c>
      <c r="E858" s="189" t="s">
        <v>802</v>
      </c>
      <c r="F858" s="190"/>
      <c r="G858" s="190"/>
      <c r="H858" s="190"/>
      <c r="I858" s="190"/>
      <c r="J858" s="190"/>
      <c r="K858" s="190"/>
      <c r="L858" s="190"/>
      <c r="M858" s="190"/>
      <c r="N858" s="190"/>
      <c r="O858" s="190"/>
      <c r="P858" s="115"/>
      <c r="Q858" s="191" t="s">
        <v>12702</v>
      </c>
      <c r="R858" s="191"/>
      <c r="S858" s="192"/>
      <c r="T858" s="192"/>
      <c r="U858" s="192"/>
      <c r="V858" s="192"/>
      <c r="W858" s="192"/>
      <c r="X858" s="193"/>
      <c r="Y858" s="108"/>
      <c r="AW858" s="90" t="s">
        <v>2352</v>
      </c>
      <c r="AX858" s="90">
        <f t="shared" si="89"/>
        <v>1</v>
      </c>
      <c r="AY858" s="90" t="s">
        <v>774</v>
      </c>
      <c r="AZ858" s="90" t="s">
        <v>2418</v>
      </c>
      <c r="BA858" s="90">
        <f>IF(AND($BC$858=1,$BB$858=1),1,0)</f>
        <v>0</v>
      </c>
      <c r="BB858" s="90">
        <f t="shared" si="88"/>
        <v>0</v>
      </c>
      <c r="BC858" s="90">
        <v>1</v>
      </c>
      <c r="BD858" s="90">
        <v>1</v>
      </c>
      <c r="BE858" s="90">
        <v>1</v>
      </c>
      <c r="BL858" s="90">
        <v>859</v>
      </c>
      <c r="BX858" s="90">
        <v>1</v>
      </c>
      <c r="CA858" s="90" t="s">
        <v>2366</v>
      </c>
      <c r="CC858" s="90" t="s">
        <v>775</v>
      </c>
      <c r="CD858" s="90">
        <f>IF($Y$858="Inaccurate – Incorrect",1,0)</f>
        <v>0</v>
      </c>
      <c r="DA858" s="90" t="s">
        <v>2355</v>
      </c>
      <c r="DB858" s="90" t="s">
        <v>2362</v>
      </c>
    </row>
    <row r="859" spans="4:106" ht="25.25" customHeight="1" x14ac:dyDescent="0.2">
      <c r="D859" s="112" t="s">
        <v>2421</v>
      </c>
      <c r="E859" s="189" t="s">
        <v>2422</v>
      </c>
      <c r="F859" s="190"/>
      <c r="G859" s="190"/>
      <c r="H859" s="190"/>
      <c r="I859" s="190"/>
      <c r="J859" s="190"/>
      <c r="K859" s="190"/>
      <c r="L859" s="190"/>
      <c r="M859" s="190"/>
      <c r="N859" s="190"/>
      <c r="O859" s="190"/>
      <c r="P859" s="115"/>
      <c r="Q859" s="191" t="s">
        <v>12699</v>
      </c>
      <c r="R859" s="191"/>
      <c r="S859" s="197"/>
      <c r="T859" s="197"/>
      <c r="U859" s="197"/>
      <c r="V859" s="197"/>
      <c r="W859" s="197"/>
      <c r="X859" s="198"/>
      <c r="Y859" s="108"/>
      <c r="AW859" s="90" t="s">
        <v>2352</v>
      </c>
      <c r="AX859" s="90">
        <f t="shared" si="89"/>
        <v>1</v>
      </c>
      <c r="AZ859" s="90" t="s">
        <v>2420</v>
      </c>
      <c r="BA859" s="90">
        <f>IF(AND($BB$859=1,$BC$859=1),1,0)</f>
        <v>0</v>
      </c>
      <c r="BB859" s="90">
        <f t="shared" si="88"/>
        <v>0</v>
      </c>
      <c r="BC859" s="90">
        <f>IF(OR(AND(OR($S$858&lt;&gt;"",$AB$858&lt;&gt;""),$AX$858=1)),1,0)</f>
        <v>0</v>
      </c>
      <c r="BD859" s="90">
        <f>IF(OR(AND(OR($AB$858&lt;&gt;""),$AX$858=1)),1,0)</f>
        <v>0</v>
      </c>
      <c r="BE859" s="90">
        <f>IF(OR(AND(OR($S$858&lt;&gt;""),$AX$858=1)),1,0)</f>
        <v>0</v>
      </c>
      <c r="CB859" s="90">
        <f>IF($S$859&lt;&gt;"",1,0)</f>
        <v>0</v>
      </c>
      <c r="CD859" s="90">
        <f>IF($Y$859="Inaccurate – Incorrect",1,0)</f>
        <v>0</v>
      </c>
      <c r="DA859" s="90" t="s">
        <v>2355</v>
      </c>
      <c r="DB859" s="90" t="s">
        <v>2362</v>
      </c>
    </row>
    <row r="860" spans="4:106" x14ac:dyDescent="0.2">
      <c r="D860" s="103"/>
      <c r="E860" s="117"/>
      <c r="F860" s="117"/>
      <c r="G860" s="117"/>
      <c r="H860" s="117"/>
      <c r="I860" s="117"/>
      <c r="J860" s="117"/>
      <c r="K860" s="117"/>
      <c r="L860" s="117"/>
      <c r="M860" s="117"/>
      <c r="N860" s="117"/>
      <c r="O860" s="117"/>
      <c r="P860" s="117"/>
      <c r="Q860" s="117"/>
      <c r="R860" s="117"/>
      <c r="S860" s="117"/>
      <c r="T860" s="117"/>
      <c r="U860" s="117"/>
      <c r="V860" s="117"/>
      <c r="W860" s="117"/>
      <c r="X860" s="117"/>
      <c r="Y860" s="105"/>
      <c r="AX860" s="90">
        <f t="shared" si="89"/>
        <v>0</v>
      </c>
      <c r="BA860" s="90">
        <f>IF(OR($S$22="Step 3",$S$22="Step 2",$S$22="Step 1"),1,0)</f>
        <v>1</v>
      </c>
    </row>
    <row r="861" spans="4:106" ht="21" x14ac:dyDescent="0.25">
      <c r="D861" s="103"/>
      <c r="E861" s="109" t="s">
        <v>2093</v>
      </c>
      <c r="F861" s="110"/>
      <c r="G861" s="110"/>
      <c r="H861" s="110"/>
      <c r="I861" s="110"/>
      <c r="J861" s="110"/>
      <c r="K861" s="110"/>
      <c r="L861" s="110"/>
      <c r="M861" s="110"/>
      <c r="N861" s="110"/>
      <c r="O861" s="110"/>
      <c r="P861" s="110"/>
      <c r="Q861" s="110"/>
      <c r="R861" s="110"/>
      <c r="S861" s="110"/>
      <c r="T861" s="110"/>
      <c r="U861" s="110"/>
      <c r="V861" s="110"/>
      <c r="W861" s="110"/>
      <c r="X861" s="110"/>
      <c r="Y861" s="105"/>
      <c r="AX861" s="90">
        <f t="shared" si="89"/>
        <v>0</v>
      </c>
      <c r="BA861" s="90">
        <f>IF(OR($S$22="Step 3",$S$22="Step 2",$S$22="Step 1"),1,0)</f>
        <v>1</v>
      </c>
    </row>
    <row r="862" spans="4:106" ht="25.25" customHeight="1" x14ac:dyDescent="0.2">
      <c r="D862" s="112" t="s">
        <v>2425</v>
      </c>
      <c r="E862" s="194" t="s">
        <v>2426</v>
      </c>
      <c r="F862" s="195"/>
      <c r="G862" s="195"/>
      <c r="H862" s="195"/>
      <c r="I862" s="195"/>
      <c r="J862" s="195"/>
      <c r="K862" s="195"/>
      <c r="L862" s="195"/>
      <c r="M862" s="195"/>
      <c r="N862" s="195"/>
      <c r="O862" s="195"/>
      <c r="P862" s="113" t="s">
        <v>12697</v>
      </c>
      <c r="Q862" s="196" t="s">
        <v>12698</v>
      </c>
      <c r="R862" s="196"/>
      <c r="S862" s="192"/>
      <c r="T862" s="192"/>
      <c r="U862" s="192"/>
      <c r="V862" s="192"/>
      <c r="W862" s="192"/>
      <c r="X862" s="193"/>
      <c r="Y862" s="108"/>
      <c r="AW862" s="90" t="s">
        <v>2352</v>
      </c>
      <c r="AX862" s="90">
        <f t="shared" si="89"/>
        <v>1</v>
      </c>
      <c r="AY862" s="90" t="s">
        <v>236</v>
      </c>
      <c r="AZ862" s="90" t="s">
        <v>2424</v>
      </c>
      <c r="BA862" s="90">
        <f>IF(AND($BC$862=1,$BB$862=1),1,0)</f>
        <v>1</v>
      </c>
      <c r="BB862" s="90">
        <f>IF(OR($S$22="Step 3",$S$22="Step 2",$S$22="Step 1"),1,0)</f>
        <v>1</v>
      </c>
      <c r="BC862" s="90">
        <v>1</v>
      </c>
      <c r="BD862" s="90">
        <v>1</v>
      </c>
      <c r="BE862" s="90">
        <v>1</v>
      </c>
      <c r="CB862" s="90">
        <f>IF($S$862&lt;&gt;"",1,0)</f>
        <v>0</v>
      </c>
      <c r="CD862" s="90">
        <f>IF($Y$862="Inaccurate – Incorrect",1,0)</f>
        <v>0</v>
      </c>
      <c r="DA862" s="90" t="s">
        <v>2355</v>
      </c>
      <c r="DB862" s="90" t="s">
        <v>2093</v>
      </c>
    </row>
    <row r="863" spans="4:106" ht="53.75" customHeight="1" x14ac:dyDescent="0.2">
      <c r="D863" s="112" t="s">
        <v>2429</v>
      </c>
      <c r="E863" s="119"/>
      <c r="F863" s="118"/>
      <c r="G863" s="118"/>
      <c r="H863" s="118"/>
      <c r="I863" s="118"/>
      <c r="J863" s="118"/>
      <c r="K863" s="118"/>
      <c r="L863" s="118"/>
      <c r="M863" s="118"/>
      <c r="N863" s="118"/>
      <c r="O863" s="118"/>
      <c r="P863" s="118"/>
      <c r="Q863" s="215" t="s">
        <v>2430</v>
      </c>
      <c r="R863" s="216"/>
      <c r="S863" s="216"/>
      <c r="T863" s="216"/>
      <c r="U863" s="216"/>
      <c r="V863" s="216"/>
      <c r="W863" s="216"/>
      <c r="X863" s="217"/>
      <c r="Y863" s="108"/>
      <c r="AX863" s="90">
        <f t="shared" si="89"/>
        <v>1</v>
      </c>
      <c r="AZ863" s="90" t="s">
        <v>2428</v>
      </c>
      <c r="BA863" s="90">
        <f>IF(AND($BC$863=1,$BB$863=1),1,0)</f>
        <v>0</v>
      </c>
      <c r="BB863" s="90">
        <f>IF(OR($S$22="Step 3",$S$22="Step 2"),1,0)</f>
        <v>0</v>
      </c>
      <c r="BC863" s="90">
        <v>1</v>
      </c>
      <c r="BD863" s="90">
        <v>1</v>
      </c>
      <c r="BE863" s="90">
        <v>1</v>
      </c>
    </row>
    <row r="864" spans="4:106" ht="25.25" customHeight="1" x14ac:dyDescent="0.2">
      <c r="D864" s="112" t="s">
        <v>2432</v>
      </c>
      <c r="E864" s="189" t="s">
        <v>2433</v>
      </c>
      <c r="F864" s="190"/>
      <c r="G864" s="190"/>
      <c r="H864" s="190"/>
      <c r="I864" s="190"/>
      <c r="J864" s="190"/>
      <c r="K864" s="190"/>
      <c r="L864" s="190"/>
      <c r="M864" s="190"/>
      <c r="N864" s="190"/>
      <c r="O864" s="190"/>
      <c r="P864" s="116" t="s">
        <v>12697</v>
      </c>
      <c r="Q864" s="191" t="s">
        <v>12702</v>
      </c>
      <c r="R864" s="191"/>
      <c r="S864" s="192"/>
      <c r="T864" s="192"/>
      <c r="U864" s="192"/>
      <c r="V864" s="192"/>
      <c r="W864" s="192"/>
      <c r="X864" s="193"/>
      <c r="Y864" s="108"/>
      <c r="AW864" s="90" t="s">
        <v>2352</v>
      </c>
      <c r="AX864" s="90">
        <f t="shared" si="89"/>
        <v>1</v>
      </c>
      <c r="AY864" s="90" t="s">
        <v>774</v>
      </c>
      <c r="AZ864" s="90" t="s">
        <v>2431</v>
      </c>
      <c r="BA864" s="90">
        <f>IF(AND($BC$864=1,$BB$864=1),1,0)</f>
        <v>0</v>
      </c>
      <c r="BB864" s="90">
        <f>IF(OR($S$22="Step 3",$S$22="Step 2"),1,0)</f>
        <v>0</v>
      </c>
      <c r="BC864" s="90">
        <v>1</v>
      </c>
      <c r="BD864" s="90">
        <v>1</v>
      </c>
      <c r="BE864" s="90">
        <v>1</v>
      </c>
      <c r="BX864" s="90">
        <v>1</v>
      </c>
      <c r="CA864" s="90" t="s">
        <v>2428</v>
      </c>
      <c r="CB864" s="90">
        <f>IF((+COUNTA($S$864)+COUNTA($S$865)+COUNTA($S$866))&gt;0,1,0)</f>
        <v>0</v>
      </c>
      <c r="CC864" s="90" t="s">
        <v>775</v>
      </c>
      <c r="CD864" s="90">
        <f>IF($Y$864="Inaccurate – Incorrect",1,0)</f>
        <v>0</v>
      </c>
      <c r="DA864" s="90" t="s">
        <v>2355</v>
      </c>
      <c r="DB864" s="90" t="s">
        <v>2093</v>
      </c>
    </row>
    <row r="865" spans="4:106" ht="25.25" customHeight="1" x14ac:dyDescent="0.2">
      <c r="D865" s="112" t="s">
        <v>2436</v>
      </c>
      <c r="E865" s="189" t="s">
        <v>2437</v>
      </c>
      <c r="F865" s="190"/>
      <c r="G865" s="190"/>
      <c r="H865" s="190"/>
      <c r="I865" s="190"/>
      <c r="J865" s="190"/>
      <c r="K865" s="190"/>
      <c r="L865" s="190"/>
      <c r="M865" s="190"/>
      <c r="N865" s="190"/>
      <c r="O865" s="190"/>
      <c r="P865" s="116" t="s">
        <v>12697</v>
      </c>
      <c r="Q865" s="191" t="s">
        <v>12702</v>
      </c>
      <c r="R865" s="191"/>
      <c r="S865" s="192"/>
      <c r="T865" s="192"/>
      <c r="U865" s="192"/>
      <c r="V865" s="192"/>
      <c r="W865" s="192"/>
      <c r="X865" s="193"/>
      <c r="Y865" s="108"/>
      <c r="AW865" s="90" t="s">
        <v>2352</v>
      </c>
      <c r="AX865" s="90">
        <f t="shared" si="89"/>
        <v>1</v>
      </c>
      <c r="AY865" s="90" t="s">
        <v>774</v>
      </c>
      <c r="AZ865" s="90" t="s">
        <v>2435</v>
      </c>
      <c r="BA865" s="90">
        <f>IF(AND($BC$865=1,$BB$865=1),1,0)</f>
        <v>0</v>
      </c>
      <c r="BB865" s="90">
        <f>IF(OR($S$22="Step 3",$S$22="Step 2"),1,0)</f>
        <v>0</v>
      </c>
      <c r="BC865" s="90">
        <v>1</v>
      </c>
      <c r="BD865" s="90">
        <v>1</v>
      </c>
      <c r="BE865" s="90">
        <v>1</v>
      </c>
      <c r="BX865" s="90">
        <v>1</v>
      </c>
      <c r="CA865" s="90" t="s">
        <v>2428</v>
      </c>
      <c r="CC865" s="90" t="s">
        <v>775</v>
      </c>
      <c r="CD865" s="90">
        <f>IF($Y$865="Inaccurate – Incorrect",1,0)</f>
        <v>0</v>
      </c>
      <c r="DA865" s="90" t="s">
        <v>2355</v>
      </c>
      <c r="DB865" s="90" t="s">
        <v>2093</v>
      </c>
    </row>
    <row r="866" spans="4:106" ht="25.25" customHeight="1" x14ac:dyDescent="0.2">
      <c r="D866" s="112" t="s">
        <v>2439</v>
      </c>
      <c r="E866" s="189" t="s">
        <v>1408</v>
      </c>
      <c r="F866" s="190"/>
      <c r="G866" s="190"/>
      <c r="H866" s="190"/>
      <c r="I866" s="190"/>
      <c r="J866" s="190"/>
      <c r="K866" s="190"/>
      <c r="L866" s="190"/>
      <c r="M866" s="190"/>
      <c r="N866" s="190"/>
      <c r="O866" s="190"/>
      <c r="P866" s="115"/>
      <c r="Q866" s="191" t="s">
        <v>12702</v>
      </c>
      <c r="R866" s="191"/>
      <c r="S866" s="197"/>
      <c r="T866" s="197"/>
      <c r="U866" s="197"/>
      <c r="V866" s="197"/>
      <c r="W866" s="197"/>
      <c r="X866" s="198"/>
      <c r="Y866" s="108"/>
      <c r="AW866" s="90" t="s">
        <v>2352</v>
      </c>
      <c r="AX866" s="90">
        <f t="shared" si="89"/>
        <v>1</v>
      </c>
      <c r="AY866" s="90" t="s">
        <v>774</v>
      </c>
      <c r="AZ866" s="90" t="s">
        <v>2438</v>
      </c>
      <c r="BA866" s="90">
        <f>IF(AND($BC$866=1,$BB$866=1),1,0)</f>
        <v>0</v>
      </c>
      <c r="BB866" s="90">
        <f>IF(OR($S$22="Step 3",$S$22="Step 2"),1,0)</f>
        <v>0</v>
      </c>
      <c r="BC866" s="90">
        <v>1</v>
      </c>
      <c r="BD866" s="90">
        <v>1</v>
      </c>
      <c r="BE866" s="90">
        <v>1</v>
      </c>
      <c r="BX866" s="90">
        <v>2</v>
      </c>
      <c r="CA866" s="90" t="s">
        <v>2428</v>
      </c>
      <c r="CC866" s="90" t="s">
        <v>775</v>
      </c>
      <c r="CD866" s="90">
        <f>IF($Y$866="Inaccurate – Incorrect",1,0)</f>
        <v>0</v>
      </c>
      <c r="DA866" s="90" t="s">
        <v>2355</v>
      </c>
      <c r="DB866" s="90" t="s">
        <v>2093</v>
      </c>
    </row>
    <row r="867" spans="4:106" x14ac:dyDescent="0.2">
      <c r="D867" s="103"/>
      <c r="E867" s="117"/>
      <c r="F867" s="117"/>
      <c r="G867" s="117"/>
      <c r="H867" s="117"/>
      <c r="I867" s="117"/>
      <c r="J867" s="117"/>
      <c r="K867" s="117"/>
      <c r="L867" s="117"/>
      <c r="M867" s="117"/>
      <c r="N867" s="117"/>
      <c r="O867" s="117"/>
      <c r="P867" s="117"/>
      <c r="Q867" s="117"/>
      <c r="R867" s="117"/>
      <c r="S867" s="117"/>
      <c r="T867" s="117"/>
      <c r="U867" s="117"/>
      <c r="V867" s="117"/>
      <c r="W867" s="117"/>
      <c r="X867" s="117"/>
      <c r="Y867" s="105"/>
      <c r="AX867" s="90">
        <f t="shared" si="89"/>
        <v>0</v>
      </c>
      <c r="BA867" s="90">
        <f>IF(OR($S$22="Step 3",$S$22="Step 2",$S$22="Step 1"),1,0)</f>
        <v>1</v>
      </c>
    </row>
    <row r="868" spans="4:106" ht="21" x14ac:dyDescent="0.25">
      <c r="D868" s="103"/>
      <c r="E868" s="109" t="s">
        <v>2358</v>
      </c>
      <c r="F868" s="110"/>
      <c r="G868" s="110"/>
      <c r="H868" s="110"/>
      <c r="I868" s="110"/>
      <c r="J868" s="110"/>
      <c r="K868" s="110"/>
      <c r="L868" s="110"/>
      <c r="M868" s="110"/>
      <c r="N868" s="110"/>
      <c r="O868" s="110"/>
      <c r="P868" s="110"/>
      <c r="Q868" s="110"/>
      <c r="R868" s="110"/>
      <c r="S868" s="110"/>
      <c r="T868" s="110"/>
      <c r="U868" s="110"/>
      <c r="V868" s="110"/>
      <c r="W868" s="110"/>
      <c r="X868" s="110"/>
      <c r="Y868" s="105"/>
      <c r="AX868" s="90">
        <f t="shared" si="89"/>
        <v>0</v>
      </c>
      <c r="BA868" s="90">
        <f>IF(OR($S$22="Step 3",$S$22="Step 2",$S$22="Step 1"),1,0)</f>
        <v>1</v>
      </c>
    </row>
    <row r="869" spans="4:106" ht="50.5" customHeight="1" x14ac:dyDescent="0.2">
      <c r="D869" s="112" t="s">
        <v>2441</v>
      </c>
      <c r="E869" s="194" t="s">
        <v>2442</v>
      </c>
      <c r="F869" s="195"/>
      <c r="G869" s="195"/>
      <c r="H869" s="195"/>
      <c r="I869" s="195"/>
      <c r="J869" s="195"/>
      <c r="K869" s="195"/>
      <c r="L869" s="195"/>
      <c r="M869" s="195"/>
      <c r="N869" s="195"/>
      <c r="O869" s="195"/>
      <c r="P869" s="113" t="s">
        <v>12697</v>
      </c>
      <c r="Q869" s="196" t="s">
        <v>12698</v>
      </c>
      <c r="R869" s="196"/>
      <c r="S869" s="192"/>
      <c r="T869" s="192"/>
      <c r="U869" s="192"/>
      <c r="V869" s="192"/>
      <c r="W869" s="192"/>
      <c r="X869" s="193"/>
      <c r="Y869" s="108"/>
      <c r="AW869" s="90" t="s">
        <v>2352</v>
      </c>
      <c r="AX869" s="90">
        <f t="shared" si="89"/>
        <v>1</v>
      </c>
      <c r="AY869" s="90" t="s">
        <v>2444</v>
      </c>
      <c r="AZ869" s="90" t="s">
        <v>2440</v>
      </c>
      <c r="BA869" s="90">
        <f>IF(AND($BC$869=1,$BB$869=1),1,0)</f>
        <v>1</v>
      </c>
      <c r="BB869" s="90">
        <f t="shared" ref="BB869:BB878" si="90">IF(OR($S$22="Step 3",$S$22="Step 2",$S$22="Step 1"),1,0)</f>
        <v>1</v>
      </c>
      <c r="BC869" s="90">
        <v>1</v>
      </c>
      <c r="BD869" s="90">
        <v>1</v>
      </c>
      <c r="BE869" s="90">
        <v>1</v>
      </c>
      <c r="CB869" s="90">
        <f>IF($S$869&lt;&gt;"",1,0)</f>
        <v>0</v>
      </c>
      <c r="CD869" s="90">
        <f>IF($Y$869="Inaccurate – Incorrect",1,0)</f>
        <v>0</v>
      </c>
      <c r="DA869" s="90" t="s">
        <v>2355</v>
      </c>
      <c r="DB869" s="90" t="s">
        <v>2358</v>
      </c>
    </row>
    <row r="870" spans="4:106" ht="50.5" customHeight="1" x14ac:dyDescent="0.2">
      <c r="D870" s="112" t="s">
        <v>2446</v>
      </c>
      <c r="E870" s="189" t="s">
        <v>2447</v>
      </c>
      <c r="F870" s="190"/>
      <c r="G870" s="190"/>
      <c r="H870" s="190"/>
      <c r="I870" s="190"/>
      <c r="J870" s="190"/>
      <c r="K870" s="190"/>
      <c r="L870" s="190"/>
      <c r="M870" s="190"/>
      <c r="N870" s="190"/>
      <c r="O870" s="190"/>
      <c r="P870" s="116" t="s">
        <v>12697</v>
      </c>
      <c r="Q870" s="191" t="s">
        <v>12698</v>
      </c>
      <c r="R870" s="191"/>
      <c r="S870" s="192"/>
      <c r="T870" s="192"/>
      <c r="U870" s="192"/>
      <c r="V870" s="192"/>
      <c r="W870" s="192"/>
      <c r="X870" s="193"/>
      <c r="Y870" s="108"/>
      <c r="AW870" s="90" t="s">
        <v>2352</v>
      </c>
      <c r="AX870" s="90">
        <f t="shared" si="89"/>
        <v>1</v>
      </c>
      <c r="AY870" s="90" t="s">
        <v>2449</v>
      </c>
      <c r="AZ870" s="90" t="s">
        <v>2445</v>
      </c>
      <c r="BA870" s="90">
        <f>IF(AND($BC$870=1,$BB$870=1),1,0)</f>
        <v>1</v>
      </c>
      <c r="BB870" s="90">
        <f t="shared" si="90"/>
        <v>1</v>
      </c>
      <c r="BC870" s="90">
        <v>1</v>
      </c>
      <c r="BD870" s="90">
        <v>1</v>
      </c>
      <c r="BE870" s="90">
        <v>1</v>
      </c>
      <c r="BL870" s="90" t="s">
        <v>12745</v>
      </c>
      <c r="CB870" s="90">
        <f>IF($S$870&lt;&gt;"",1,0)</f>
        <v>0</v>
      </c>
      <c r="CD870" s="90">
        <f>IF($Y$870="Inaccurate – Incorrect",1,0)</f>
        <v>0</v>
      </c>
      <c r="DA870" s="90" t="s">
        <v>2355</v>
      </c>
      <c r="DB870" s="90" t="s">
        <v>2358</v>
      </c>
    </row>
    <row r="871" spans="4:106" ht="53.75" customHeight="1" x14ac:dyDescent="0.2">
      <c r="D871" s="112" t="s">
        <v>2451</v>
      </c>
      <c r="E871" s="119"/>
      <c r="F871" s="118"/>
      <c r="G871" s="118"/>
      <c r="H871" s="118"/>
      <c r="I871" s="118"/>
      <c r="J871" s="118"/>
      <c r="K871" s="118"/>
      <c r="L871" s="118"/>
      <c r="M871" s="118"/>
      <c r="N871" s="118"/>
      <c r="O871" s="118"/>
      <c r="P871" s="118"/>
      <c r="Q871" s="215" t="s">
        <v>2452</v>
      </c>
      <c r="R871" s="216"/>
      <c r="S871" s="216"/>
      <c r="T871" s="216"/>
      <c r="U871" s="216"/>
      <c r="V871" s="216"/>
      <c r="W871" s="216"/>
      <c r="X871" s="217"/>
      <c r="Y871" s="108"/>
      <c r="AX871" s="90">
        <f t="shared" si="89"/>
        <v>1</v>
      </c>
      <c r="AZ871" s="90" t="s">
        <v>2450</v>
      </c>
      <c r="BA871" s="90">
        <f>IF(AND($BB$871=1,$BC$871=1),1,0)</f>
        <v>0</v>
      </c>
      <c r="BB871" s="90">
        <f t="shared" si="90"/>
        <v>1</v>
      </c>
      <c r="BC871" s="90">
        <f t="shared" ref="BC871:BC877" si="91">IF(OR(AND(OR($S$870="No. Worker(s) not paid legally required minimum wage (MW)",$AB$870="No. Worker(s) not paid legally required minimum wage (MW)"),$AX$870=1),AND(OR($S$870="No. Worker(s) not paid contractually-required wage (above MW)", $AB$870="No. Worker(s) not paid contractually-required wage (above MW)"),$AX$870=1),AND(OR($S$870="No. Worker(s) not paid per CBA (above MW)", $AB$870="No. Worker(s) not paid per CBA (above MW)"),$AX$870=1)),1,0)</f>
        <v>0</v>
      </c>
      <c r="BD871" s="90">
        <f t="shared" ref="BD871:BD877" si="92">IF(OR(AND(OR($AB$870="No. Worker(s) not paid legally required minimum wage (MW)"),$AX$870=1),AND(OR($AB$870="No. Worker(s) not paid contractually-required wage (above MW)"),$AX$870=1),AND(OR($AB$870="No. Worker(s) not paid per CBA (above MW)"),$AX$870=1)),1,0)</f>
        <v>0</v>
      </c>
      <c r="BE871" s="90">
        <f t="shared" ref="BE871:BE877" si="93">IF(OR(AND(OR($S$870="No. Worker(s) not paid legally required minimum wage (MW)"),$AX$870=1),AND(OR($S$870="No. Worker(s) not paid contractually-required wage (above MW)"),$AX$870=1),AND(OR($S$870="No. Worker(s) not paid per CBA (above MW)"),$AX$870=1)),1,0)</f>
        <v>0</v>
      </c>
    </row>
    <row r="872" spans="4:106" ht="25.25" customHeight="1" x14ac:dyDescent="0.2">
      <c r="D872" s="112" t="s">
        <v>2456</v>
      </c>
      <c r="E872" s="189" t="s">
        <v>2457</v>
      </c>
      <c r="F872" s="190"/>
      <c r="G872" s="190"/>
      <c r="H872" s="190"/>
      <c r="I872" s="190"/>
      <c r="J872" s="190"/>
      <c r="K872" s="190"/>
      <c r="L872" s="190"/>
      <c r="M872" s="190"/>
      <c r="N872" s="190"/>
      <c r="O872" s="190"/>
      <c r="P872" s="116" t="s">
        <v>12697</v>
      </c>
      <c r="Q872" s="191" t="s">
        <v>12698</v>
      </c>
      <c r="R872" s="191"/>
      <c r="S872" s="192"/>
      <c r="T872" s="192"/>
      <c r="U872" s="192"/>
      <c r="V872" s="192"/>
      <c r="W872" s="192"/>
      <c r="X872" s="193"/>
      <c r="Y872" s="108"/>
      <c r="AW872" s="90" t="s">
        <v>2352</v>
      </c>
      <c r="AX872" s="90">
        <f t="shared" si="89"/>
        <v>1</v>
      </c>
      <c r="AY872" s="90" t="s">
        <v>1968</v>
      </c>
      <c r="AZ872" s="90" t="s">
        <v>2455</v>
      </c>
      <c r="BA872" s="90">
        <f>IF(AND($BB$872=1,$BC$872=1),1,0)</f>
        <v>0</v>
      </c>
      <c r="BB872" s="90">
        <f t="shared" si="90"/>
        <v>1</v>
      </c>
      <c r="BC872" s="90">
        <f t="shared" si="91"/>
        <v>0</v>
      </c>
      <c r="BD872" s="90">
        <f t="shared" si="92"/>
        <v>0</v>
      </c>
      <c r="BE872" s="90">
        <f t="shared" si="93"/>
        <v>0</v>
      </c>
      <c r="BX872" s="90">
        <v>1</v>
      </c>
      <c r="CA872" s="90" t="s">
        <v>2450</v>
      </c>
      <c r="CB872" s="90">
        <f>IF((+COUNTA($S$872)+COUNTA($S$873)+COUNTA($S$874)+COUNTA($S$875)+COUNTA($S$876)+COUNTA($S$877))&gt;0,1,0)</f>
        <v>0</v>
      </c>
      <c r="CC872" s="90" t="s">
        <v>775</v>
      </c>
      <c r="CD872" s="90">
        <f>IF($Y$872="Inaccurate – Incorrect",1,0)</f>
        <v>0</v>
      </c>
      <c r="DA872" s="90" t="s">
        <v>2355</v>
      </c>
      <c r="DB872" s="90" t="s">
        <v>2358</v>
      </c>
    </row>
    <row r="873" spans="4:106" ht="25.25" customHeight="1" x14ac:dyDescent="0.2">
      <c r="D873" s="112" t="s">
        <v>2460</v>
      </c>
      <c r="E873" s="189" t="s">
        <v>2461</v>
      </c>
      <c r="F873" s="190"/>
      <c r="G873" s="190"/>
      <c r="H873" s="190"/>
      <c r="I873" s="190"/>
      <c r="J873" s="190"/>
      <c r="K873" s="190"/>
      <c r="L873" s="190"/>
      <c r="M873" s="190"/>
      <c r="N873" s="190"/>
      <c r="O873" s="190"/>
      <c r="P873" s="116" t="s">
        <v>12697</v>
      </c>
      <c r="Q873" s="191" t="s">
        <v>12698</v>
      </c>
      <c r="R873" s="191"/>
      <c r="S873" s="192"/>
      <c r="T873" s="192"/>
      <c r="U873" s="192"/>
      <c r="V873" s="192"/>
      <c r="W873" s="192"/>
      <c r="X873" s="193"/>
      <c r="Y873" s="108"/>
      <c r="AW873" s="90" t="s">
        <v>2352</v>
      </c>
      <c r="AX873" s="90">
        <f t="shared" si="89"/>
        <v>1</v>
      </c>
      <c r="AY873" s="90" t="s">
        <v>2463</v>
      </c>
      <c r="AZ873" s="90" t="s">
        <v>2459</v>
      </c>
      <c r="BA873" s="90">
        <f>IF(AND($BB$873=1,$BC$873=1),1,0)</f>
        <v>0</v>
      </c>
      <c r="BB873" s="90">
        <f t="shared" si="90"/>
        <v>1</v>
      </c>
      <c r="BC873" s="90">
        <f t="shared" si="91"/>
        <v>0</v>
      </c>
      <c r="BD873" s="90">
        <f t="shared" si="92"/>
        <v>0</v>
      </c>
      <c r="BE873" s="90">
        <f t="shared" si="93"/>
        <v>0</v>
      </c>
      <c r="BX873" s="90">
        <v>1</v>
      </c>
      <c r="CA873" s="90" t="s">
        <v>2450</v>
      </c>
      <c r="CC873" s="90" t="s">
        <v>775</v>
      </c>
      <c r="CD873" s="90">
        <f>IF($Y$873="Inaccurate – Incorrect",1,0)</f>
        <v>0</v>
      </c>
      <c r="DA873" s="90" t="s">
        <v>2355</v>
      </c>
      <c r="DB873" s="90" t="s">
        <v>2358</v>
      </c>
    </row>
    <row r="874" spans="4:106" ht="25.25" customHeight="1" x14ac:dyDescent="0.2">
      <c r="D874" s="112" t="s">
        <v>2465</v>
      </c>
      <c r="E874" s="189" t="s">
        <v>2466</v>
      </c>
      <c r="F874" s="190"/>
      <c r="G874" s="190"/>
      <c r="H874" s="190"/>
      <c r="I874" s="190"/>
      <c r="J874" s="190"/>
      <c r="K874" s="190"/>
      <c r="L874" s="190"/>
      <c r="M874" s="190"/>
      <c r="N874" s="190"/>
      <c r="O874" s="190"/>
      <c r="P874" s="116" t="s">
        <v>12697</v>
      </c>
      <c r="Q874" s="191" t="s">
        <v>12698</v>
      </c>
      <c r="R874" s="191"/>
      <c r="S874" s="192"/>
      <c r="T874" s="192"/>
      <c r="U874" s="192"/>
      <c r="V874" s="192"/>
      <c r="W874" s="192"/>
      <c r="X874" s="193"/>
      <c r="Y874" s="108"/>
      <c r="AW874" s="90" t="s">
        <v>2352</v>
      </c>
      <c r="AX874" s="90">
        <f t="shared" si="89"/>
        <v>1</v>
      </c>
      <c r="AY874" s="90" t="s">
        <v>2463</v>
      </c>
      <c r="AZ874" s="90" t="s">
        <v>2464</v>
      </c>
      <c r="BA874" s="90">
        <f>IF(AND($BB$874=1,$BC$874=1),1,0)</f>
        <v>0</v>
      </c>
      <c r="BB874" s="90">
        <f t="shared" si="90"/>
        <v>1</v>
      </c>
      <c r="BC874" s="90">
        <f t="shared" si="91"/>
        <v>0</v>
      </c>
      <c r="BD874" s="90">
        <f t="shared" si="92"/>
        <v>0</v>
      </c>
      <c r="BE874" s="90">
        <f t="shared" si="93"/>
        <v>0</v>
      </c>
      <c r="BX874" s="90">
        <v>1</v>
      </c>
      <c r="CA874" s="90" t="s">
        <v>2450</v>
      </c>
      <c r="CC874" s="90" t="s">
        <v>775</v>
      </c>
      <c r="CD874" s="90">
        <f>IF($Y$874="Inaccurate – Incorrect",1,0)</f>
        <v>0</v>
      </c>
      <c r="DA874" s="90" t="s">
        <v>2355</v>
      </c>
      <c r="DB874" s="90" t="s">
        <v>2358</v>
      </c>
    </row>
    <row r="875" spans="4:106" ht="25.25" customHeight="1" x14ac:dyDescent="0.2">
      <c r="D875" s="112" t="s">
        <v>2468</v>
      </c>
      <c r="E875" s="189" t="s">
        <v>2469</v>
      </c>
      <c r="F875" s="190"/>
      <c r="G875" s="190"/>
      <c r="H875" s="190"/>
      <c r="I875" s="190"/>
      <c r="J875" s="190"/>
      <c r="K875" s="190"/>
      <c r="L875" s="190"/>
      <c r="M875" s="190"/>
      <c r="N875" s="190"/>
      <c r="O875" s="190"/>
      <c r="P875" s="116" t="s">
        <v>12697</v>
      </c>
      <c r="Q875" s="191" t="s">
        <v>12698</v>
      </c>
      <c r="R875" s="191"/>
      <c r="S875" s="192"/>
      <c r="T875" s="192"/>
      <c r="U875" s="192"/>
      <c r="V875" s="192"/>
      <c r="W875" s="192"/>
      <c r="X875" s="193"/>
      <c r="Y875" s="108"/>
      <c r="AW875" s="90" t="s">
        <v>2352</v>
      </c>
      <c r="AX875" s="90">
        <f t="shared" si="89"/>
        <v>1</v>
      </c>
      <c r="AY875" s="90" t="s">
        <v>1968</v>
      </c>
      <c r="AZ875" s="90" t="s">
        <v>2467</v>
      </c>
      <c r="BA875" s="90">
        <f>IF(AND($BB$875=1,$BC$875=1),1,0)</f>
        <v>0</v>
      </c>
      <c r="BB875" s="90">
        <f t="shared" si="90"/>
        <v>1</v>
      </c>
      <c r="BC875" s="90">
        <f t="shared" si="91"/>
        <v>0</v>
      </c>
      <c r="BD875" s="90">
        <f t="shared" si="92"/>
        <v>0</v>
      </c>
      <c r="BE875" s="90">
        <f t="shared" si="93"/>
        <v>0</v>
      </c>
      <c r="BX875" s="90">
        <v>1</v>
      </c>
      <c r="CA875" s="90" t="s">
        <v>2450</v>
      </c>
      <c r="CC875" s="90" t="s">
        <v>775</v>
      </c>
      <c r="CD875" s="90">
        <f>IF($Y$875="Inaccurate – Incorrect",1,0)</f>
        <v>0</v>
      </c>
      <c r="DA875" s="90" t="s">
        <v>2355</v>
      </c>
      <c r="DB875" s="90" t="s">
        <v>2358</v>
      </c>
    </row>
    <row r="876" spans="4:106" ht="25.25" customHeight="1" x14ac:dyDescent="0.2">
      <c r="D876" s="112" t="s">
        <v>2471</v>
      </c>
      <c r="E876" s="189" t="s">
        <v>2472</v>
      </c>
      <c r="F876" s="190"/>
      <c r="G876" s="190"/>
      <c r="H876" s="190"/>
      <c r="I876" s="190"/>
      <c r="J876" s="190"/>
      <c r="K876" s="190"/>
      <c r="L876" s="190"/>
      <c r="M876" s="190"/>
      <c r="N876" s="190"/>
      <c r="O876" s="190"/>
      <c r="P876" s="116" t="s">
        <v>12697</v>
      </c>
      <c r="Q876" s="191" t="s">
        <v>12698</v>
      </c>
      <c r="R876" s="191"/>
      <c r="S876" s="192"/>
      <c r="T876" s="192"/>
      <c r="U876" s="192"/>
      <c r="V876" s="192"/>
      <c r="W876" s="192"/>
      <c r="X876" s="193"/>
      <c r="Y876" s="108"/>
      <c r="AW876" s="90" t="s">
        <v>2352</v>
      </c>
      <c r="AX876" s="90">
        <f t="shared" si="89"/>
        <v>1</v>
      </c>
      <c r="AY876" s="90" t="s">
        <v>1968</v>
      </c>
      <c r="AZ876" s="90" t="s">
        <v>2470</v>
      </c>
      <c r="BA876" s="90">
        <f>IF(AND($BB$876=1,$BC$876=1),1,0)</f>
        <v>0</v>
      </c>
      <c r="BB876" s="90">
        <f t="shared" si="90"/>
        <v>1</v>
      </c>
      <c r="BC876" s="90">
        <f t="shared" si="91"/>
        <v>0</v>
      </c>
      <c r="BD876" s="90">
        <f t="shared" si="92"/>
        <v>0</v>
      </c>
      <c r="BE876" s="90">
        <f t="shared" si="93"/>
        <v>0</v>
      </c>
      <c r="BX876" s="90">
        <v>1</v>
      </c>
      <c r="CA876" s="90" t="s">
        <v>2450</v>
      </c>
      <c r="CC876" s="90" t="s">
        <v>775</v>
      </c>
      <c r="CD876" s="90">
        <f>IF($Y$876="Inaccurate – Incorrect",1,0)</f>
        <v>0</v>
      </c>
      <c r="DA876" s="90" t="s">
        <v>2355</v>
      </c>
      <c r="DB876" s="90" t="s">
        <v>2358</v>
      </c>
    </row>
    <row r="877" spans="4:106" ht="25.25" customHeight="1" x14ac:dyDescent="0.2">
      <c r="D877" s="112" t="s">
        <v>2475</v>
      </c>
      <c r="E877" s="189" t="s">
        <v>802</v>
      </c>
      <c r="F877" s="190"/>
      <c r="G877" s="190"/>
      <c r="H877" s="190"/>
      <c r="I877" s="190"/>
      <c r="J877" s="190"/>
      <c r="K877" s="190"/>
      <c r="L877" s="190"/>
      <c r="M877" s="190"/>
      <c r="N877" s="190"/>
      <c r="O877" s="190"/>
      <c r="P877" s="116" t="s">
        <v>12697</v>
      </c>
      <c r="Q877" s="191" t="s">
        <v>12702</v>
      </c>
      <c r="R877" s="191"/>
      <c r="S877" s="192"/>
      <c r="T877" s="192"/>
      <c r="U877" s="192"/>
      <c r="V877" s="192"/>
      <c r="W877" s="192"/>
      <c r="X877" s="193"/>
      <c r="Y877" s="108"/>
      <c r="AW877" s="90" t="s">
        <v>2352</v>
      </c>
      <c r="AX877" s="90">
        <f t="shared" si="89"/>
        <v>1</v>
      </c>
      <c r="AY877" s="90" t="s">
        <v>774</v>
      </c>
      <c r="AZ877" s="90" t="s">
        <v>2474</v>
      </c>
      <c r="BA877" s="90">
        <f>IF(AND($BB$877=1,$BC$877=1),1,0)</f>
        <v>0</v>
      </c>
      <c r="BB877" s="90">
        <f t="shared" si="90"/>
        <v>1</v>
      </c>
      <c r="BC877" s="90">
        <f t="shared" si="91"/>
        <v>0</v>
      </c>
      <c r="BD877" s="90">
        <f t="shared" si="92"/>
        <v>0</v>
      </c>
      <c r="BE877" s="90">
        <f t="shared" si="93"/>
        <v>0</v>
      </c>
      <c r="BL877" s="90">
        <v>878</v>
      </c>
      <c r="BX877" s="90">
        <v>1</v>
      </c>
      <c r="CA877" s="90" t="s">
        <v>2450</v>
      </c>
      <c r="CC877" s="90" t="s">
        <v>775</v>
      </c>
      <c r="CD877" s="90">
        <f>IF($Y$877="Inaccurate – Incorrect",1,0)</f>
        <v>0</v>
      </c>
      <c r="DA877" s="90" t="s">
        <v>2355</v>
      </c>
      <c r="DB877" s="90" t="s">
        <v>2358</v>
      </c>
    </row>
    <row r="878" spans="4:106" ht="25.25" customHeight="1" x14ac:dyDescent="0.2">
      <c r="D878" s="112" t="s">
        <v>2478</v>
      </c>
      <c r="E878" s="189" t="s">
        <v>643</v>
      </c>
      <c r="F878" s="190"/>
      <c r="G878" s="190"/>
      <c r="H878" s="190"/>
      <c r="I878" s="190"/>
      <c r="J878" s="190"/>
      <c r="K878" s="190"/>
      <c r="L878" s="190"/>
      <c r="M878" s="190"/>
      <c r="N878" s="190"/>
      <c r="O878" s="190"/>
      <c r="P878" s="115"/>
      <c r="Q878" s="191" t="s">
        <v>12699</v>
      </c>
      <c r="R878" s="191"/>
      <c r="S878" s="197"/>
      <c r="T878" s="197"/>
      <c r="U878" s="197"/>
      <c r="V878" s="197"/>
      <c r="W878" s="197"/>
      <c r="X878" s="198"/>
      <c r="Y878" s="108"/>
      <c r="AW878" s="90" t="s">
        <v>2352</v>
      </c>
      <c r="AX878" s="90">
        <f t="shared" si="89"/>
        <v>1</v>
      </c>
      <c r="AZ878" s="90" t="s">
        <v>2477</v>
      </c>
      <c r="BA878" s="90">
        <f>IF(AND($BB$878=1,$BC$878=1),1,0)</f>
        <v>0</v>
      </c>
      <c r="BB878" s="90">
        <f t="shared" si="90"/>
        <v>1</v>
      </c>
      <c r="BC878" s="90">
        <f>IF(OR(AND(OR($S$877&lt;&gt;"",$AB$877&lt;&gt;""),$AX$877=1)),1,0)</f>
        <v>0</v>
      </c>
      <c r="BD878" s="90">
        <f>IF(OR(AND(OR($AB$877&lt;&gt;""),$AX$877=1)),1,0)</f>
        <v>0</v>
      </c>
      <c r="BE878" s="90">
        <f>IF(OR(AND(OR($S$877&lt;&gt;""),$AX$877=1)),1,0)</f>
        <v>0</v>
      </c>
      <c r="CB878" s="90">
        <f>IF($S$878&lt;&gt;"",1,0)</f>
        <v>0</v>
      </c>
      <c r="CD878" s="90">
        <f>IF($Y$878="Inaccurate – Incorrect",1,0)</f>
        <v>0</v>
      </c>
      <c r="DA878" s="90" t="s">
        <v>2355</v>
      </c>
      <c r="DB878" s="90" t="s">
        <v>2358</v>
      </c>
    </row>
    <row r="879" spans="4:106" x14ac:dyDescent="0.2">
      <c r="D879" s="103"/>
      <c r="E879" s="117"/>
      <c r="F879" s="117"/>
      <c r="G879" s="117"/>
      <c r="H879" s="117"/>
      <c r="I879" s="117"/>
      <c r="J879" s="117"/>
      <c r="K879" s="117"/>
      <c r="L879" s="117"/>
      <c r="M879" s="117"/>
      <c r="N879" s="117"/>
      <c r="O879" s="117"/>
      <c r="P879" s="117"/>
      <c r="Q879" s="117"/>
      <c r="R879" s="117"/>
      <c r="S879" s="117"/>
      <c r="T879" s="117"/>
      <c r="U879" s="117"/>
      <c r="V879" s="117"/>
      <c r="W879" s="117"/>
      <c r="X879" s="117"/>
      <c r="Y879" s="105"/>
      <c r="AX879" s="90">
        <f t="shared" si="89"/>
        <v>0</v>
      </c>
      <c r="BA879" s="90">
        <f>IF(OR($S$22="Step 3",$S$22="Step 2",$S$22="Step 1"),1,0)</f>
        <v>1</v>
      </c>
    </row>
    <row r="880" spans="4:106" ht="21" x14ac:dyDescent="0.25">
      <c r="D880" s="103"/>
      <c r="E880" s="109" t="s">
        <v>2482</v>
      </c>
      <c r="F880" s="110"/>
      <c r="G880" s="110"/>
      <c r="H880" s="110"/>
      <c r="I880" s="110"/>
      <c r="J880" s="110"/>
      <c r="K880" s="110"/>
      <c r="L880" s="110"/>
      <c r="M880" s="110"/>
      <c r="N880" s="110"/>
      <c r="O880" s="110"/>
      <c r="P880" s="110"/>
      <c r="Q880" s="110"/>
      <c r="R880" s="110"/>
      <c r="S880" s="110"/>
      <c r="T880" s="110"/>
      <c r="U880" s="110"/>
      <c r="V880" s="110"/>
      <c r="W880" s="110"/>
      <c r="X880" s="110"/>
      <c r="Y880" s="105"/>
      <c r="AX880" s="90">
        <f t="shared" si="89"/>
        <v>0</v>
      </c>
      <c r="BA880" s="90">
        <f>IF(OR($S$22="Step 3",$S$22="Step 2",$S$22="Step 1"),1,0)</f>
        <v>1</v>
      </c>
    </row>
    <row r="881" spans="4:106" ht="126" customHeight="1" x14ac:dyDescent="0.2">
      <c r="D881" s="112" t="s">
        <v>2481</v>
      </c>
      <c r="E881" s="194" t="s">
        <v>2483</v>
      </c>
      <c r="F881" s="195"/>
      <c r="G881" s="195"/>
      <c r="H881" s="195"/>
      <c r="I881" s="195"/>
      <c r="J881" s="195"/>
      <c r="K881" s="195"/>
      <c r="L881" s="195"/>
      <c r="M881" s="195"/>
      <c r="N881" s="195"/>
      <c r="O881" s="195"/>
      <c r="P881" s="113" t="s">
        <v>12697</v>
      </c>
      <c r="Q881" s="196" t="s">
        <v>12698</v>
      </c>
      <c r="R881" s="196"/>
      <c r="S881" s="192"/>
      <c r="T881" s="192"/>
      <c r="U881" s="192"/>
      <c r="V881" s="192"/>
      <c r="W881" s="192"/>
      <c r="X881" s="193"/>
      <c r="Y881" s="108"/>
      <c r="AW881" s="90" t="s">
        <v>2352</v>
      </c>
      <c r="AX881" s="90">
        <f t="shared" si="89"/>
        <v>1</v>
      </c>
      <c r="AY881" s="90" t="s">
        <v>1320</v>
      </c>
      <c r="AZ881" s="90" t="s">
        <v>2480</v>
      </c>
      <c r="BA881" s="90">
        <f>IF(AND($BC$881=1,$BB$881=1),1,0)</f>
        <v>1</v>
      </c>
      <c r="BB881" s="90">
        <f t="shared" ref="BB881:BB886" si="94">IF(OR($S$22="Step 3",$S$22="Step 2",$S$22="Step 1"),1,0)</f>
        <v>1</v>
      </c>
      <c r="BC881" s="90">
        <v>1</v>
      </c>
      <c r="BD881" s="90">
        <v>1</v>
      </c>
      <c r="BE881" s="90">
        <v>1</v>
      </c>
      <c r="BL881" s="90" t="s">
        <v>12746</v>
      </c>
      <c r="CB881" s="90">
        <f>IF($S$881&lt;&gt;"",1,0)</f>
        <v>0</v>
      </c>
      <c r="CD881" s="90">
        <f>IF($Y$881="Inaccurate – Incorrect",1,0)</f>
        <v>0</v>
      </c>
      <c r="DA881" s="90" t="s">
        <v>2355</v>
      </c>
      <c r="DB881" s="90" t="s">
        <v>2482</v>
      </c>
    </row>
    <row r="882" spans="4:106" ht="53.75" customHeight="1" x14ac:dyDescent="0.2">
      <c r="D882" s="112" t="s">
        <v>2486</v>
      </c>
      <c r="E882" s="119"/>
      <c r="F882" s="118"/>
      <c r="G882" s="118"/>
      <c r="H882" s="118"/>
      <c r="I882" s="118"/>
      <c r="J882" s="118"/>
      <c r="K882" s="118"/>
      <c r="L882" s="118"/>
      <c r="M882" s="118"/>
      <c r="N882" s="118"/>
      <c r="O882" s="118"/>
      <c r="P882" s="118"/>
      <c r="Q882" s="215" t="s">
        <v>2487</v>
      </c>
      <c r="R882" s="216"/>
      <c r="S882" s="216"/>
      <c r="T882" s="216"/>
      <c r="U882" s="216"/>
      <c r="V882" s="216"/>
      <c r="W882" s="216"/>
      <c r="X882" s="217"/>
      <c r="Y882" s="108"/>
      <c r="AX882" s="90">
        <f t="shared" si="89"/>
        <v>1</v>
      </c>
      <c r="AZ882" s="90" t="s">
        <v>2485</v>
      </c>
      <c r="BA882" s="90">
        <f>IF(AND($BB$882=1,$BC$882=1),1,0)</f>
        <v>0</v>
      </c>
      <c r="BB882" s="90">
        <f t="shared" si="94"/>
        <v>1</v>
      </c>
      <c r="BC882" s="90">
        <f>IF(AND(AND(OR($S$881="Yes",$AB$881="Yes"),$AX$881=1)),1,0)</f>
        <v>0</v>
      </c>
      <c r="BD882" s="90">
        <f>IF(AND(AND(OR($AB$881="Yes"),$AX$881=1)),1,0)</f>
        <v>0</v>
      </c>
      <c r="BE882" s="90">
        <f>IF(AND(AND(OR($S$881="Yes"),$AX$881=1)),1,0)</f>
        <v>0</v>
      </c>
    </row>
    <row r="883" spans="4:106" ht="25.25" customHeight="1" x14ac:dyDescent="0.2">
      <c r="D883" s="112" t="s">
        <v>2491</v>
      </c>
      <c r="E883" s="189" t="s">
        <v>2492</v>
      </c>
      <c r="F883" s="190"/>
      <c r="G883" s="190"/>
      <c r="H883" s="190"/>
      <c r="I883" s="190"/>
      <c r="J883" s="190"/>
      <c r="K883" s="190"/>
      <c r="L883" s="190"/>
      <c r="M883" s="190"/>
      <c r="N883" s="190"/>
      <c r="O883" s="190"/>
      <c r="P883" s="116" t="s">
        <v>12697</v>
      </c>
      <c r="Q883" s="191" t="s">
        <v>12702</v>
      </c>
      <c r="R883" s="191"/>
      <c r="S883" s="192"/>
      <c r="T883" s="192"/>
      <c r="U883" s="192"/>
      <c r="V883" s="192"/>
      <c r="W883" s="192"/>
      <c r="X883" s="193"/>
      <c r="Y883" s="108"/>
      <c r="AW883" s="90" t="s">
        <v>2352</v>
      </c>
      <c r="AX883" s="90">
        <f t="shared" si="89"/>
        <v>1</v>
      </c>
      <c r="AY883" s="90" t="s">
        <v>774</v>
      </c>
      <c r="AZ883" s="90" t="s">
        <v>2490</v>
      </c>
      <c r="BA883" s="90">
        <f>IF(AND($BB$883=1,$BC$883=1),1,0)</f>
        <v>0</v>
      </c>
      <c r="BB883" s="90">
        <f t="shared" si="94"/>
        <v>1</v>
      </c>
      <c r="BC883" s="90">
        <f>IF(AND(AND(OR($S$881="Yes",$AB$881="Yes"),$AX$881=1)),1,0)</f>
        <v>0</v>
      </c>
      <c r="BD883" s="90">
        <f>IF(AND(AND(OR($AB$881="Yes"),$AX$881=1)),1,0)</f>
        <v>0</v>
      </c>
      <c r="BE883" s="90">
        <f>IF(AND(AND(OR($S$881="Yes"),$AX$881=1)),1,0)</f>
        <v>0</v>
      </c>
      <c r="BX883" s="90">
        <v>1</v>
      </c>
      <c r="CA883" s="90" t="s">
        <v>2485</v>
      </c>
      <c r="CB883" s="90">
        <f>IF((+COUNTA($S$883)+COUNTA($S$884)+COUNTA($S$885)+COUNTA($S$886))&gt;0,1,0)</f>
        <v>0</v>
      </c>
      <c r="CC883" s="90" t="s">
        <v>775</v>
      </c>
      <c r="CD883" s="90">
        <f>IF($Y$883="Inaccurate – Incorrect",1,0)</f>
        <v>0</v>
      </c>
      <c r="DA883" s="90" t="s">
        <v>2355</v>
      </c>
      <c r="DB883" s="90" t="s">
        <v>2482</v>
      </c>
    </row>
    <row r="884" spans="4:106" ht="25.25" customHeight="1" x14ac:dyDescent="0.2">
      <c r="D884" s="112" t="s">
        <v>2495</v>
      </c>
      <c r="E884" s="189" t="s">
        <v>2496</v>
      </c>
      <c r="F884" s="190"/>
      <c r="G884" s="190"/>
      <c r="H884" s="190"/>
      <c r="I884" s="190"/>
      <c r="J884" s="190"/>
      <c r="K884" s="190"/>
      <c r="L884" s="190"/>
      <c r="M884" s="190"/>
      <c r="N884" s="190"/>
      <c r="O884" s="190"/>
      <c r="P884" s="116" t="s">
        <v>12697</v>
      </c>
      <c r="Q884" s="191" t="s">
        <v>12702</v>
      </c>
      <c r="R884" s="191"/>
      <c r="S884" s="192"/>
      <c r="T884" s="192"/>
      <c r="U884" s="192"/>
      <c r="V884" s="192"/>
      <c r="W884" s="192"/>
      <c r="X884" s="193"/>
      <c r="Y884" s="108"/>
      <c r="AW884" s="90" t="s">
        <v>2352</v>
      </c>
      <c r="AX884" s="90">
        <f t="shared" si="89"/>
        <v>1</v>
      </c>
      <c r="AY884" s="90" t="s">
        <v>774</v>
      </c>
      <c r="AZ884" s="90" t="s">
        <v>2494</v>
      </c>
      <c r="BA884" s="90">
        <f>IF(AND($BB$884=1,$BC$884=1),1,0)</f>
        <v>0</v>
      </c>
      <c r="BB884" s="90">
        <f t="shared" si="94"/>
        <v>1</v>
      </c>
      <c r="BC884" s="90">
        <f>IF(AND(AND(OR($S$881="Yes",$AB$881="Yes"),$AX$881=1)),1,0)</f>
        <v>0</v>
      </c>
      <c r="BD884" s="90">
        <f>IF(AND(AND(OR($AB$881="Yes"),$AX$881=1)),1,0)</f>
        <v>0</v>
      </c>
      <c r="BE884" s="90">
        <f>IF(AND(AND(OR($S$881="Yes"),$AX$881=1)),1,0)</f>
        <v>0</v>
      </c>
      <c r="BX884" s="90">
        <v>1</v>
      </c>
      <c r="CA884" s="90" t="s">
        <v>2485</v>
      </c>
      <c r="CC884" s="90" t="s">
        <v>775</v>
      </c>
      <c r="CD884" s="90">
        <f>IF($Y$884="Inaccurate – Incorrect",1,0)</f>
        <v>0</v>
      </c>
      <c r="DA884" s="90" t="s">
        <v>2355</v>
      </c>
      <c r="DB884" s="90" t="s">
        <v>2482</v>
      </c>
    </row>
    <row r="885" spans="4:106" ht="25.25" customHeight="1" x14ac:dyDescent="0.2">
      <c r="D885" s="112" t="s">
        <v>2499</v>
      </c>
      <c r="E885" s="189" t="s">
        <v>2500</v>
      </c>
      <c r="F885" s="190"/>
      <c r="G885" s="190"/>
      <c r="H885" s="190"/>
      <c r="I885" s="190"/>
      <c r="J885" s="190"/>
      <c r="K885" s="190"/>
      <c r="L885" s="190"/>
      <c r="M885" s="190"/>
      <c r="N885" s="190"/>
      <c r="O885" s="190"/>
      <c r="P885" s="116" t="s">
        <v>12697</v>
      </c>
      <c r="Q885" s="191" t="s">
        <v>12702</v>
      </c>
      <c r="R885" s="191"/>
      <c r="S885" s="192"/>
      <c r="T885" s="192"/>
      <c r="U885" s="192"/>
      <c r="V885" s="192"/>
      <c r="W885" s="192"/>
      <c r="X885" s="193"/>
      <c r="Y885" s="108"/>
      <c r="AW885" s="90" t="s">
        <v>2352</v>
      </c>
      <c r="AX885" s="90">
        <f t="shared" si="89"/>
        <v>1</v>
      </c>
      <c r="AY885" s="90" t="s">
        <v>774</v>
      </c>
      <c r="AZ885" s="90" t="s">
        <v>2498</v>
      </c>
      <c r="BA885" s="90">
        <f>IF(AND($BB$885=1,$BC$885=1),1,0)</f>
        <v>0</v>
      </c>
      <c r="BB885" s="90">
        <f t="shared" si="94"/>
        <v>1</v>
      </c>
      <c r="BC885" s="90">
        <f>IF(AND(AND(OR($S$881="Yes",$AB$881="Yes"),$AX$881=1)),1,0)</f>
        <v>0</v>
      </c>
      <c r="BD885" s="90">
        <f>IF(AND(AND(OR($AB$881="Yes"),$AX$881=1)),1,0)</f>
        <v>0</v>
      </c>
      <c r="BE885" s="90">
        <f>IF(AND(AND(OR($S$881="Yes"),$AX$881=1)),1,0)</f>
        <v>0</v>
      </c>
      <c r="BX885" s="90">
        <v>1</v>
      </c>
      <c r="CA885" s="90" t="s">
        <v>2485</v>
      </c>
      <c r="CC885" s="90" t="s">
        <v>775</v>
      </c>
      <c r="CD885" s="90">
        <f>IF($Y$885="Inaccurate – Incorrect",1,0)</f>
        <v>0</v>
      </c>
      <c r="DA885" s="90" t="s">
        <v>2355</v>
      </c>
      <c r="DB885" s="90" t="s">
        <v>2482</v>
      </c>
    </row>
    <row r="886" spans="4:106" ht="25.25" customHeight="1" x14ac:dyDescent="0.2">
      <c r="D886" s="112" t="s">
        <v>2503</v>
      </c>
      <c r="E886" s="189" t="s">
        <v>2504</v>
      </c>
      <c r="F886" s="190"/>
      <c r="G886" s="190"/>
      <c r="H886" s="190"/>
      <c r="I886" s="190"/>
      <c r="J886" s="190"/>
      <c r="K886" s="190"/>
      <c r="L886" s="190"/>
      <c r="M886" s="190"/>
      <c r="N886" s="190"/>
      <c r="O886" s="190"/>
      <c r="P886" s="116" t="s">
        <v>12697</v>
      </c>
      <c r="Q886" s="191" t="s">
        <v>12702</v>
      </c>
      <c r="R886" s="191"/>
      <c r="S886" s="192"/>
      <c r="T886" s="192"/>
      <c r="U886" s="192"/>
      <c r="V886" s="192"/>
      <c r="W886" s="192"/>
      <c r="X886" s="193"/>
      <c r="Y886" s="108"/>
      <c r="AW886" s="90" t="s">
        <v>2352</v>
      </c>
      <c r="AX886" s="90">
        <f t="shared" si="89"/>
        <v>1</v>
      </c>
      <c r="AY886" s="90" t="s">
        <v>774</v>
      </c>
      <c r="AZ886" s="90" t="s">
        <v>2502</v>
      </c>
      <c r="BA886" s="90">
        <f>IF(AND($BB$886=1,$BC$886=1),1,0)</f>
        <v>0</v>
      </c>
      <c r="BB886" s="90">
        <f t="shared" si="94"/>
        <v>1</v>
      </c>
      <c r="BC886" s="90">
        <f>IF(AND(AND(OR($S$881="Yes",$AB$881="Yes"),$AX$881=1)),1,0)</f>
        <v>0</v>
      </c>
      <c r="BD886" s="90">
        <f>IF(AND(AND(OR($AB$881="Yes"),$AX$881=1)),1,0)</f>
        <v>0</v>
      </c>
      <c r="BE886" s="90">
        <f>IF(AND(AND(OR($S$881="Yes"),$AX$881=1)),1,0)</f>
        <v>0</v>
      </c>
      <c r="BX886" s="90">
        <v>1</v>
      </c>
      <c r="CA886" s="90" t="s">
        <v>2485</v>
      </c>
      <c r="CC886" s="90" t="s">
        <v>775</v>
      </c>
      <c r="CD886" s="90">
        <f>IF($Y$886="Inaccurate – Incorrect",1,0)</f>
        <v>0</v>
      </c>
      <c r="DA886" s="90" t="s">
        <v>2355</v>
      </c>
      <c r="DB886" s="90" t="s">
        <v>2482</v>
      </c>
    </row>
    <row r="887" spans="4:106" ht="25.25" customHeight="1" x14ac:dyDescent="0.2">
      <c r="D887" s="112" t="s">
        <v>2507</v>
      </c>
      <c r="E887" s="189" t="s">
        <v>2508</v>
      </c>
      <c r="F887" s="190"/>
      <c r="G887" s="190"/>
      <c r="H887" s="190"/>
      <c r="I887" s="190"/>
      <c r="J887" s="190"/>
      <c r="K887" s="190"/>
      <c r="L887" s="190"/>
      <c r="M887" s="190"/>
      <c r="N887" s="190"/>
      <c r="O887" s="190"/>
      <c r="P887" s="116" t="s">
        <v>12697</v>
      </c>
      <c r="Q887" s="191" t="s">
        <v>12698</v>
      </c>
      <c r="R887" s="191"/>
      <c r="S887" s="197"/>
      <c r="T887" s="197"/>
      <c r="U887" s="197"/>
      <c r="V887" s="197"/>
      <c r="W887" s="197"/>
      <c r="X887" s="198"/>
      <c r="Y887" s="108"/>
      <c r="AW887" s="90" t="s">
        <v>2352</v>
      </c>
      <c r="AX887" s="90">
        <f t="shared" si="89"/>
        <v>1</v>
      </c>
      <c r="AY887" s="90" t="s">
        <v>236</v>
      </c>
      <c r="AZ887" s="90" t="s">
        <v>2506</v>
      </c>
      <c r="BA887" s="90">
        <f>IF(AND($BC$887=1,$BB$887=1),1,0)</f>
        <v>0</v>
      </c>
      <c r="BB887" s="90">
        <f>IF(OR($S$22="Step 3",$S$22="Step 2"),1,0)</f>
        <v>0</v>
      </c>
      <c r="BC887" s="90">
        <v>1</v>
      </c>
      <c r="BD887" s="90">
        <v>1</v>
      </c>
      <c r="BE887" s="90">
        <v>1</v>
      </c>
      <c r="CB887" s="90">
        <f>IF($S$887&lt;&gt;"",1,0)</f>
        <v>0</v>
      </c>
      <c r="CD887" s="90">
        <f>IF($Y$887="Inaccurate – Incorrect",1,0)</f>
        <v>0</v>
      </c>
      <c r="DA887" s="90" t="s">
        <v>2355</v>
      </c>
      <c r="DB887" s="90" t="s">
        <v>2482</v>
      </c>
    </row>
    <row r="888" spans="4:106" x14ac:dyDescent="0.2">
      <c r="D888" s="103"/>
      <c r="E888" s="117"/>
      <c r="F888" s="117"/>
      <c r="G888" s="117"/>
      <c r="H888" s="117"/>
      <c r="I888" s="117"/>
      <c r="J888" s="117"/>
      <c r="K888" s="117"/>
      <c r="L888" s="117"/>
      <c r="M888" s="117"/>
      <c r="N888" s="117"/>
      <c r="O888" s="117"/>
      <c r="P888" s="117"/>
      <c r="Q888" s="117"/>
      <c r="R888" s="117"/>
      <c r="S888" s="117"/>
      <c r="T888" s="117"/>
      <c r="U888" s="117"/>
      <c r="V888" s="117"/>
      <c r="W888" s="117"/>
      <c r="X888" s="117"/>
      <c r="Y888" s="105"/>
      <c r="AX888" s="90">
        <f t="shared" si="89"/>
        <v>0</v>
      </c>
      <c r="BA888" s="90">
        <f>IF(OR($S$22="Step 3",$S$22="Step 2",$S$22="Step 1"),1,0)</f>
        <v>1</v>
      </c>
    </row>
    <row r="889" spans="4:106" ht="21" x14ac:dyDescent="0.25">
      <c r="D889" s="103"/>
      <c r="E889" s="109" t="s">
        <v>2512</v>
      </c>
      <c r="F889" s="110"/>
      <c r="G889" s="110"/>
      <c r="H889" s="110"/>
      <c r="I889" s="110"/>
      <c r="J889" s="110"/>
      <c r="K889" s="110"/>
      <c r="L889" s="110"/>
      <c r="M889" s="110"/>
      <c r="N889" s="110"/>
      <c r="O889" s="110"/>
      <c r="P889" s="110"/>
      <c r="Q889" s="110"/>
      <c r="R889" s="110"/>
      <c r="S889" s="110"/>
      <c r="T889" s="110"/>
      <c r="U889" s="110"/>
      <c r="V889" s="110"/>
      <c r="W889" s="110"/>
      <c r="X889" s="110"/>
      <c r="Y889" s="105"/>
      <c r="AX889" s="90">
        <f t="shared" si="89"/>
        <v>0</v>
      </c>
      <c r="BA889" s="90">
        <f>IF(OR($S$22="Step 3",$S$22="Step 2",$S$22="Step 1"),1,0)</f>
        <v>1</v>
      </c>
    </row>
    <row r="890" spans="4:106" ht="126" customHeight="1" x14ac:dyDescent="0.2">
      <c r="D890" s="112" t="s">
        <v>2511</v>
      </c>
      <c r="E890" s="194" t="s">
        <v>2513</v>
      </c>
      <c r="F890" s="195"/>
      <c r="G890" s="195"/>
      <c r="H890" s="195"/>
      <c r="I890" s="195"/>
      <c r="J890" s="195"/>
      <c r="K890" s="195"/>
      <c r="L890" s="195"/>
      <c r="M890" s="195"/>
      <c r="N890" s="195"/>
      <c r="O890" s="195"/>
      <c r="P890" s="113" t="s">
        <v>12697</v>
      </c>
      <c r="Q890" s="196" t="s">
        <v>12698</v>
      </c>
      <c r="R890" s="196"/>
      <c r="S890" s="192"/>
      <c r="T890" s="192"/>
      <c r="U890" s="192"/>
      <c r="V890" s="192"/>
      <c r="W890" s="192"/>
      <c r="X890" s="193"/>
      <c r="Y890" s="108"/>
      <c r="AW890" s="90" t="s">
        <v>2352</v>
      </c>
      <c r="AX890" s="90">
        <f t="shared" si="89"/>
        <v>1</v>
      </c>
      <c r="AY890" s="90" t="s">
        <v>1549</v>
      </c>
      <c r="AZ890" s="90" t="s">
        <v>2510</v>
      </c>
      <c r="BA890" s="90">
        <f>IF(AND($BC$890=1,$BB$890=1),1,0)</f>
        <v>1</v>
      </c>
      <c r="BB890" s="90">
        <f t="shared" ref="BB890:BB896" si="95">IF(OR($S$22="Step 3",$S$22="Step 2",$S$22="Step 1"),1,0)</f>
        <v>1</v>
      </c>
      <c r="BC890" s="90">
        <v>1</v>
      </c>
      <c r="BD890" s="90">
        <v>1</v>
      </c>
      <c r="BE890" s="90">
        <v>1</v>
      </c>
      <c r="BL890" s="90" t="s">
        <v>12747</v>
      </c>
      <c r="CB890" s="90">
        <f>IF($S$890&lt;&gt;"",1,0)</f>
        <v>0</v>
      </c>
      <c r="CD890" s="90">
        <f>IF($Y$890="Inaccurate – Incorrect",1,0)</f>
        <v>0</v>
      </c>
      <c r="DA890" s="90" t="s">
        <v>2355</v>
      </c>
      <c r="DB890" s="90" t="s">
        <v>2512</v>
      </c>
    </row>
    <row r="891" spans="4:106" ht="53.75" customHeight="1" x14ac:dyDescent="0.2">
      <c r="D891" s="112" t="s">
        <v>2516</v>
      </c>
      <c r="E891" s="119"/>
      <c r="F891" s="118"/>
      <c r="G891" s="118"/>
      <c r="H891" s="118"/>
      <c r="I891" s="118"/>
      <c r="J891" s="118"/>
      <c r="K891" s="118"/>
      <c r="L891" s="118"/>
      <c r="M891" s="118"/>
      <c r="N891" s="118"/>
      <c r="O891" s="118"/>
      <c r="P891" s="118"/>
      <c r="Q891" s="215" t="s">
        <v>2517</v>
      </c>
      <c r="R891" s="216"/>
      <c r="S891" s="216"/>
      <c r="T891" s="216"/>
      <c r="U891" s="216"/>
      <c r="V891" s="216"/>
      <c r="W891" s="216"/>
      <c r="X891" s="217"/>
      <c r="Y891" s="108"/>
      <c r="AX891" s="90">
        <f t="shared" si="89"/>
        <v>1</v>
      </c>
      <c r="AZ891" s="90" t="s">
        <v>2515</v>
      </c>
      <c r="BA891" s="90">
        <f>IF(AND($BB$891=1,$BC$891=1),1,0)</f>
        <v>0</v>
      </c>
      <c r="BB891" s="90">
        <f t="shared" si="95"/>
        <v>1</v>
      </c>
      <c r="BC891" s="90">
        <f>IF(AND(AND(OR($S$890="Yes",$AB$890="Yes"),$AX$890=1)),1,0)</f>
        <v>0</v>
      </c>
      <c r="BD891" s="90">
        <f>IF(AND(AND(OR($AB$890="Yes"),$AX$890=1)),1,0)</f>
        <v>0</v>
      </c>
      <c r="BE891" s="90">
        <f>IF(AND(AND(OR($S$890="Yes"),$AX$890=1)),1,0)</f>
        <v>0</v>
      </c>
    </row>
    <row r="892" spans="4:106" ht="25.25" customHeight="1" x14ac:dyDescent="0.2">
      <c r="D892" s="112" t="s">
        <v>2521</v>
      </c>
      <c r="E892" s="189" t="s">
        <v>2522</v>
      </c>
      <c r="F892" s="190"/>
      <c r="G892" s="190"/>
      <c r="H892" s="190"/>
      <c r="I892" s="190"/>
      <c r="J892" s="190"/>
      <c r="K892" s="190"/>
      <c r="L892" s="190"/>
      <c r="M892" s="190"/>
      <c r="N892" s="190"/>
      <c r="O892" s="190"/>
      <c r="P892" s="116" t="s">
        <v>12697</v>
      </c>
      <c r="Q892" s="191" t="s">
        <v>12698</v>
      </c>
      <c r="R892" s="191"/>
      <c r="S892" s="192"/>
      <c r="T892" s="192"/>
      <c r="U892" s="192"/>
      <c r="V892" s="192"/>
      <c r="W892" s="192"/>
      <c r="X892" s="193"/>
      <c r="Y892" s="108"/>
      <c r="AW892" s="90" t="s">
        <v>2352</v>
      </c>
      <c r="AX892" s="90">
        <f t="shared" si="89"/>
        <v>1</v>
      </c>
      <c r="AY892" s="90" t="s">
        <v>1968</v>
      </c>
      <c r="AZ892" s="90" t="s">
        <v>2520</v>
      </c>
      <c r="BA892" s="90">
        <f>IF(AND($BB$892=1,$BC$892=1),1,0)</f>
        <v>0</v>
      </c>
      <c r="BB892" s="90">
        <f t="shared" si="95"/>
        <v>1</v>
      </c>
      <c r="BC892" s="90">
        <f>IF(AND(AND(OR($S$890="Yes",$AB$890="Yes"),$AX$890=1)),1,0)</f>
        <v>0</v>
      </c>
      <c r="BD892" s="90">
        <f>IF(AND(AND(OR($AB$890="Yes"),$AX$890=1)),1,0)</f>
        <v>0</v>
      </c>
      <c r="BE892" s="90">
        <f>IF(AND(AND(OR($S$890="Yes"),$AX$890=1)),1,0)</f>
        <v>0</v>
      </c>
      <c r="BX892" s="90">
        <v>1</v>
      </c>
      <c r="CA892" s="90" t="s">
        <v>2515</v>
      </c>
      <c r="CB892" s="90">
        <f>IF((+COUNTA($S$892)+COUNTA($S$893)+COUNTA($S$894))&gt;0,1,0)</f>
        <v>0</v>
      </c>
      <c r="CC892" s="90" t="s">
        <v>775</v>
      </c>
      <c r="CD892" s="90">
        <f>IF($Y$892="Inaccurate – Incorrect",1,0)</f>
        <v>0</v>
      </c>
      <c r="DA892" s="90" t="s">
        <v>2355</v>
      </c>
      <c r="DB892" s="90" t="s">
        <v>2512</v>
      </c>
    </row>
    <row r="893" spans="4:106" ht="25.25" customHeight="1" x14ac:dyDescent="0.2">
      <c r="D893" s="112" t="s">
        <v>2525</v>
      </c>
      <c r="E893" s="189" t="s">
        <v>2526</v>
      </c>
      <c r="F893" s="190"/>
      <c r="G893" s="190"/>
      <c r="H893" s="190"/>
      <c r="I893" s="190"/>
      <c r="J893" s="190"/>
      <c r="K893" s="190"/>
      <c r="L893" s="190"/>
      <c r="M893" s="190"/>
      <c r="N893" s="190"/>
      <c r="O893" s="190"/>
      <c r="P893" s="116" t="s">
        <v>12697</v>
      </c>
      <c r="Q893" s="191" t="s">
        <v>12698</v>
      </c>
      <c r="R893" s="191"/>
      <c r="S893" s="192"/>
      <c r="T893" s="192"/>
      <c r="U893" s="192"/>
      <c r="V893" s="192"/>
      <c r="W893" s="192"/>
      <c r="X893" s="193"/>
      <c r="Y893" s="108"/>
      <c r="AW893" s="90" t="s">
        <v>2352</v>
      </c>
      <c r="AX893" s="90">
        <f t="shared" si="89"/>
        <v>1</v>
      </c>
      <c r="AY893" s="90" t="s">
        <v>1968</v>
      </c>
      <c r="AZ893" s="90" t="s">
        <v>2524</v>
      </c>
      <c r="BA893" s="90">
        <f>IF(AND($BB$893=1,$BC$893=1),1,0)</f>
        <v>0</v>
      </c>
      <c r="BB893" s="90">
        <f t="shared" si="95"/>
        <v>1</v>
      </c>
      <c r="BC893" s="90">
        <f>IF(AND(AND(OR($S$890="Yes",$AB$890="Yes"),$AX$890=1)),1,0)</f>
        <v>0</v>
      </c>
      <c r="BD893" s="90">
        <f>IF(AND(AND(OR($AB$890="Yes"),$AX$890=1)),1,0)</f>
        <v>0</v>
      </c>
      <c r="BE893" s="90">
        <f>IF(AND(AND(OR($S$890="Yes"),$AX$890=1)),1,0)</f>
        <v>0</v>
      </c>
      <c r="BX893" s="90">
        <v>1</v>
      </c>
      <c r="CA893" s="90" t="s">
        <v>2515</v>
      </c>
      <c r="CC893" s="90" t="s">
        <v>775</v>
      </c>
      <c r="CD893" s="90">
        <f>IF($Y$893="Inaccurate – Incorrect",1,0)</f>
        <v>0</v>
      </c>
      <c r="DA893" s="90" t="s">
        <v>2355</v>
      </c>
      <c r="DB893" s="90" t="s">
        <v>2512</v>
      </c>
    </row>
    <row r="894" spans="4:106" ht="25.25" customHeight="1" x14ac:dyDescent="0.2">
      <c r="D894" s="112" t="s">
        <v>2529</v>
      </c>
      <c r="E894" s="189" t="s">
        <v>2530</v>
      </c>
      <c r="F894" s="190"/>
      <c r="G894" s="190"/>
      <c r="H894" s="190"/>
      <c r="I894" s="190"/>
      <c r="J894" s="190"/>
      <c r="K894" s="190"/>
      <c r="L894" s="190"/>
      <c r="M894" s="190"/>
      <c r="N894" s="190"/>
      <c r="O894" s="190"/>
      <c r="P894" s="116" t="s">
        <v>12697</v>
      </c>
      <c r="Q894" s="191" t="s">
        <v>12698</v>
      </c>
      <c r="R894" s="191"/>
      <c r="S894" s="192"/>
      <c r="T894" s="192"/>
      <c r="U894" s="192"/>
      <c r="V894" s="192"/>
      <c r="W894" s="192"/>
      <c r="X894" s="193"/>
      <c r="Y894" s="108"/>
      <c r="AW894" s="90" t="s">
        <v>2352</v>
      </c>
      <c r="AX894" s="90">
        <f t="shared" si="89"/>
        <v>1</v>
      </c>
      <c r="AY894" s="90" t="s">
        <v>1968</v>
      </c>
      <c r="AZ894" s="90" t="s">
        <v>2528</v>
      </c>
      <c r="BA894" s="90">
        <f>IF(AND($BB$894=1,$BC$894=1),1,0)</f>
        <v>0</v>
      </c>
      <c r="BB894" s="90">
        <f t="shared" si="95"/>
        <v>1</v>
      </c>
      <c r="BC894" s="90">
        <f>IF(AND(AND(OR($S$890="Yes",$AB$890="Yes"),$AX$890=1)),1,0)</f>
        <v>0</v>
      </c>
      <c r="BD894" s="90">
        <f>IF(AND(AND(OR($AB$890="Yes"),$AX$890=1)),1,0)</f>
        <v>0</v>
      </c>
      <c r="BE894" s="90">
        <f>IF(AND(AND(OR($S$890="Yes"),$AX$890=1)),1,0)</f>
        <v>0</v>
      </c>
      <c r="BX894" s="90">
        <v>1</v>
      </c>
      <c r="CA894" s="90" t="s">
        <v>2515</v>
      </c>
      <c r="CC894" s="90" t="s">
        <v>775</v>
      </c>
      <c r="CD894" s="90">
        <f>IF($Y$894="Inaccurate – Incorrect",1,0)</f>
        <v>0</v>
      </c>
      <c r="DA894" s="90" t="s">
        <v>2355</v>
      </c>
      <c r="DB894" s="90" t="s">
        <v>2512</v>
      </c>
    </row>
    <row r="895" spans="4:106" ht="75.5" customHeight="1" x14ac:dyDescent="0.2">
      <c r="D895" s="112" t="s">
        <v>2533</v>
      </c>
      <c r="E895" s="189" t="s">
        <v>2534</v>
      </c>
      <c r="F895" s="190"/>
      <c r="G895" s="190"/>
      <c r="H895" s="190"/>
      <c r="I895" s="190"/>
      <c r="J895" s="190"/>
      <c r="K895" s="190"/>
      <c r="L895" s="190"/>
      <c r="M895" s="190"/>
      <c r="N895" s="190"/>
      <c r="O895" s="190"/>
      <c r="P895" s="116" t="s">
        <v>12697</v>
      </c>
      <c r="Q895" s="191" t="s">
        <v>12698</v>
      </c>
      <c r="R895" s="191"/>
      <c r="S895" s="192"/>
      <c r="T895" s="192"/>
      <c r="U895" s="192"/>
      <c r="V895" s="192"/>
      <c r="W895" s="192"/>
      <c r="X895" s="193"/>
      <c r="Y895" s="108"/>
      <c r="AW895" s="90" t="s">
        <v>2352</v>
      </c>
      <c r="AX895" s="90">
        <f t="shared" si="89"/>
        <v>1</v>
      </c>
      <c r="AY895" s="90" t="s">
        <v>1320</v>
      </c>
      <c r="AZ895" s="90" t="s">
        <v>2532</v>
      </c>
      <c r="BA895" s="90">
        <f>IF(AND($BC$895=1,$BB$895=1),1,0)</f>
        <v>1</v>
      </c>
      <c r="BB895" s="90">
        <f t="shared" si="95"/>
        <v>1</v>
      </c>
      <c r="BC895" s="90">
        <v>1</v>
      </c>
      <c r="BD895" s="90">
        <v>1</v>
      </c>
      <c r="BE895" s="90">
        <v>1</v>
      </c>
      <c r="CC895" s="90" t="s">
        <v>775</v>
      </c>
      <c r="CD895" s="90">
        <f>IF($Y$895="Inaccurate – Incorrect",1,0)</f>
        <v>0</v>
      </c>
      <c r="DA895" s="90" t="s">
        <v>2355</v>
      </c>
      <c r="DB895" s="90" t="s">
        <v>2512</v>
      </c>
    </row>
    <row r="896" spans="4:106" ht="50.5" customHeight="1" x14ac:dyDescent="0.2">
      <c r="D896" s="112" t="s">
        <v>2537</v>
      </c>
      <c r="E896" s="189" t="s">
        <v>2538</v>
      </c>
      <c r="F896" s="190"/>
      <c r="G896" s="190"/>
      <c r="H896" s="190"/>
      <c r="I896" s="190"/>
      <c r="J896" s="190"/>
      <c r="K896" s="190"/>
      <c r="L896" s="190"/>
      <c r="M896" s="190"/>
      <c r="N896" s="190"/>
      <c r="O896" s="190"/>
      <c r="P896" s="116" t="s">
        <v>12697</v>
      </c>
      <c r="Q896" s="191" t="s">
        <v>12698</v>
      </c>
      <c r="R896" s="191"/>
      <c r="S896" s="197"/>
      <c r="T896" s="197"/>
      <c r="U896" s="197"/>
      <c r="V896" s="197"/>
      <c r="W896" s="197"/>
      <c r="X896" s="198"/>
      <c r="Y896" s="108"/>
      <c r="AW896" s="90" t="s">
        <v>2352</v>
      </c>
      <c r="AX896" s="90">
        <f t="shared" si="89"/>
        <v>1</v>
      </c>
      <c r="AY896" s="90" t="s">
        <v>2043</v>
      </c>
      <c r="AZ896" s="90" t="s">
        <v>2536</v>
      </c>
      <c r="BA896" s="90">
        <f>IF(AND($BB$896=1,$BC$896=1),1,0)</f>
        <v>0</v>
      </c>
      <c r="BB896" s="90">
        <f t="shared" si="95"/>
        <v>1</v>
      </c>
      <c r="BC896" s="90">
        <f>IF(AND(AND(OR($S$37="Indonesia",$AB$37="Indonesia"),$AX$37=1)),1,0)</f>
        <v>0</v>
      </c>
      <c r="BD896" s="90">
        <f>IF(AND(AND(OR($AB$37="Indonesia"),$AX$37=1)),1,0)</f>
        <v>0</v>
      </c>
      <c r="BE896" s="90">
        <f>IF(AND(AND(OR($S$37="Indonesia"),$AX$37=1)),1,0)</f>
        <v>0</v>
      </c>
      <c r="CB896" s="90">
        <f>IF($S$896&lt;&gt;"",1,0)</f>
        <v>0</v>
      </c>
      <c r="CD896" s="90">
        <f>IF($Y$896="Inaccurate – Incorrect",1,0)</f>
        <v>0</v>
      </c>
      <c r="DA896" s="90" t="s">
        <v>2355</v>
      </c>
      <c r="DB896" s="90" t="s">
        <v>2512</v>
      </c>
    </row>
    <row r="897" spans="4:106" x14ac:dyDescent="0.2">
      <c r="D897" s="103"/>
      <c r="E897" s="117"/>
      <c r="F897" s="117"/>
      <c r="G897" s="117"/>
      <c r="H897" s="117"/>
      <c r="I897" s="117"/>
      <c r="J897" s="117"/>
      <c r="K897" s="117"/>
      <c r="L897" s="117"/>
      <c r="M897" s="117"/>
      <c r="N897" s="117"/>
      <c r="O897" s="117"/>
      <c r="P897" s="117"/>
      <c r="Q897" s="117"/>
      <c r="R897" s="117"/>
      <c r="S897" s="117"/>
      <c r="T897" s="117"/>
      <c r="U897" s="117"/>
      <c r="V897" s="117"/>
      <c r="W897" s="117"/>
      <c r="X897" s="117"/>
      <c r="Y897" s="105"/>
      <c r="AX897" s="90">
        <f t="shared" si="89"/>
        <v>0</v>
      </c>
      <c r="BA897" s="90">
        <f>IF(OR($S$22="Step 3",$S$22="Step 2",$S$22="Step 1"),1,0)</f>
        <v>1</v>
      </c>
    </row>
    <row r="898" spans="4:106" ht="21" x14ac:dyDescent="0.25">
      <c r="D898" s="103"/>
      <c r="E898" s="109" t="s">
        <v>2542</v>
      </c>
      <c r="F898" s="110"/>
      <c r="G898" s="110"/>
      <c r="H898" s="110"/>
      <c r="I898" s="110"/>
      <c r="J898" s="110"/>
      <c r="K898" s="110"/>
      <c r="L898" s="110"/>
      <c r="M898" s="110"/>
      <c r="N898" s="110"/>
      <c r="O898" s="110"/>
      <c r="P898" s="110"/>
      <c r="Q898" s="110"/>
      <c r="R898" s="110"/>
      <c r="S898" s="110"/>
      <c r="T898" s="110"/>
      <c r="U898" s="110"/>
      <c r="V898" s="110"/>
      <c r="W898" s="110"/>
      <c r="X898" s="110"/>
      <c r="Y898" s="105"/>
      <c r="AX898" s="90">
        <f t="shared" si="89"/>
        <v>0</v>
      </c>
      <c r="BA898" s="90">
        <f>IF(OR($S$22="Step 3",$S$22="Step 2",$S$22="Step 1"),1,0)</f>
        <v>1</v>
      </c>
    </row>
    <row r="899" spans="4:106" ht="50.5" customHeight="1" x14ac:dyDescent="0.2">
      <c r="D899" s="112" t="s">
        <v>2541</v>
      </c>
      <c r="E899" s="194" t="s">
        <v>2543</v>
      </c>
      <c r="F899" s="195"/>
      <c r="G899" s="195"/>
      <c r="H899" s="195"/>
      <c r="I899" s="195"/>
      <c r="J899" s="195"/>
      <c r="K899" s="195"/>
      <c r="L899" s="195"/>
      <c r="M899" s="195"/>
      <c r="N899" s="195"/>
      <c r="O899" s="195"/>
      <c r="P899" s="113" t="s">
        <v>12697</v>
      </c>
      <c r="Q899" s="196" t="s">
        <v>12698</v>
      </c>
      <c r="R899" s="196"/>
      <c r="S899" s="192"/>
      <c r="T899" s="192"/>
      <c r="U899" s="192"/>
      <c r="V899" s="192"/>
      <c r="W899" s="192"/>
      <c r="X899" s="193"/>
      <c r="Y899" s="108"/>
      <c r="AW899" s="90" t="s">
        <v>2352</v>
      </c>
      <c r="AX899" s="90">
        <f t="shared" si="89"/>
        <v>1</v>
      </c>
      <c r="AY899" s="90" t="s">
        <v>236</v>
      </c>
      <c r="AZ899" s="90" t="s">
        <v>2540</v>
      </c>
      <c r="BA899" s="90">
        <f>IF(AND($BB$899=1,$BC$899=1),1,0)</f>
        <v>0</v>
      </c>
      <c r="BB899" s="90">
        <f>IF(OR($S$22="Step 3",$S$22="Step 2",$S$22="Step 1"),1,0)</f>
        <v>1</v>
      </c>
      <c r="BC899" s="90">
        <f>IF(AND(AND(OR($S$141&gt;0,$AB$141&gt;0),$AX$141=1)),1,0)</f>
        <v>0</v>
      </c>
      <c r="BD899" s="90">
        <f>IF(AND(AND(OR($AB$141&gt;0),$AX$141=1)),1,0)</f>
        <v>0</v>
      </c>
      <c r="BE899" s="90">
        <f>IF(AND(AND(OR($S$141&gt;0),$AX$141=1)),1,0)</f>
        <v>0</v>
      </c>
      <c r="CB899" s="90">
        <f>IF($S$899&lt;&gt;"",1,0)</f>
        <v>0</v>
      </c>
      <c r="CD899" s="90">
        <f>IF($Y$899="Inaccurate – Incorrect",1,0)</f>
        <v>0</v>
      </c>
      <c r="DA899" s="90" t="s">
        <v>2355</v>
      </c>
      <c r="DB899" s="90" t="s">
        <v>2542</v>
      </c>
    </row>
    <row r="900" spans="4:106" ht="50.5" customHeight="1" x14ac:dyDescent="0.2">
      <c r="D900" s="112" t="s">
        <v>2546</v>
      </c>
      <c r="E900" s="189" t="s">
        <v>2547</v>
      </c>
      <c r="F900" s="190"/>
      <c r="G900" s="190"/>
      <c r="H900" s="190"/>
      <c r="I900" s="190"/>
      <c r="J900" s="190"/>
      <c r="K900" s="190"/>
      <c r="L900" s="190"/>
      <c r="M900" s="190"/>
      <c r="N900" s="190"/>
      <c r="O900" s="190"/>
      <c r="P900" s="116" t="s">
        <v>12697</v>
      </c>
      <c r="Q900" s="191" t="s">
        <v>12698</v>
      </c>
      <c r="R900" s="191"/>
      <c r="S900" s="197"/>
      <c r="T900" s="197"/>
      <c r="U900" s="197"/>
      <c r="V900" s="197"/>
      <c r="W900" s="197"/>
      <c r="X900" s="198"/>
      <c r="Y900" s="108"/>
      <c r="AW900" s="90" t="s">
        <v>2352</v>
      </c>
      <c r="AX900" s="90">
        <f t="shared" si="89"/>
        <v>1</v>
      </c>
      <c r="AY900" s="90" t="s">
        <v>236</v>
      </c>
      <c r="AZ900" s="90" t="s">
        <v>2545</v>
      </c>
      <c r="BA900" s="90">
        <f>IF(AND($BB$900=1,$BC$900=1),1,0)</f>
        <v>0</v>
      </c>
      <c r="BB900" s="90">
        <f>IF(OR($S$22="Step 3",$S$22="Step 2",$S$22="Step 1"),1,0)</f>
        <v>1</v>
      </c>
      <c r="BC900" s="90">
        <f>IF(AND(AND(OR($S$37="Cambodia",$AB$37="Cambodia"),$AX$37=1),AND(OR($S$141&gt;0,$AB$141&gt;0),$AX$141=1)),1,0)</f>
        <v>0</v>
      </c>
      <c r="BD900" s="90">
        <f>IF(AND(AND(OR($AB$37="Cambodia"),$AX$37=1),AND(OR($AB$141&gt;0),$AX$141=1)),1,0)</f>
        <v>0</v>
      </c>
      <c r="BE900" s="90">
        <f>IF(AND(AND(OR($S$37="Cambodia"),$AX$37=1),AND(OR($S$141&gt;0),$AX$141=1)),1,0)</f>
        <v>0</v>
      </c>
      <c r="CB900" s="90">
        <f>IF($S$900&lt;&gt;"",1,0)</f>
        <v>0</v>
      </c>
      <c r="CD900" s="90">
        <f>IF($Y$900="Inaccurate – Incorrect",1,0)</f>
        <v>0</v>
      </c>
      <c r="DA900" s="90" t="s">
        <v>2355</v>
      </c>
      <c r="DB900" s="90" t="s">
        <v>2542</v>
      </c>
    </row>
    <row r="901" spans="4:106" x14ac:dyDescent="0.2">
      <c r="D901" s="103"/>
      <c r="E901" s="117"/>
      <c r="F901" s="117"/>
      <c r="G901" s="117"/>
      <c r="H901" s="117"/>
      <c r="I901" s="117"/>
      <c r="J901" s="117"/>
      <c r="K901" s="117"/>
      <c r="L901" s="117"/>
      <c r="M901" s="117"/>
      <c r="N901" s="117"/>
      <c r="O901" s="117"/>
      <c r="P901" s="117"/>
      <c r="Q901" s="117"/>
      <c r="R901" s="117"/>
      <c r="S901" s="117"/>
      <c r="T901" s="117"/>
      <c r="U901" s="117"/>
      <c r="V901" s="117"/>
      <c r="W901" s="117"/>
      <c r="X901" s="117"/>
      <c r="Y901" s="105"/>
      <c r="AX901" s="90">
        <f t="shared" si="89"/>
        <v>0</v>
      </c>
      <c r="BA901" s="90">
        <f>IF(OR($S$22="Step 3",$S$22="Step 2"),1,0)</f>
        <v>0</v>
      </c>
    </row>
    <row r="902" spans="4:106" ht="21" x14ac:dyDescent="0.25">
      <c r="D902" s="103"/>
      <c r="E902" s="109" t="s">
        <v>2553</v>
      </c>
      <c r="F902" s="110"/>
      <c r="G902" s="110"/>
      <c r="H902" s="110"/>
      <c r="I902" s="110"/>
      <c r="J902" s="110"/>
      <c r="K902" s="110"/>
      <c r="L902" s="110"/>
      <c r="M902" s="110"/>
      <c r="N902" s="110"/>
      <c r="O902" s="110"/>
      <c r="P902" s="110"/>
      <c r="Q902" s="110"/>
      <c r="R902" s="110"/>
      <c r="S902" s="110"/>
      <c r="T902" s="110"/>
      <c r="U902" s="110"/>
      <c r="V902" s="110"/>
      <c r="W902" s="110"/>
      <c r="X902" s="110"/>
      <c r="Y902" s="105"/>
      <c r="AX902" s="90">
        <f t="shared" si="89"/>
        <v>0</v>
      </c>
      <c r="BA902" s="90">
        <f>IF(OR($S$22="Step 3",$S$22="Step 2"),1,0)</f>
        <v>0</v>
      </c>
    </row>
    <row r="903" spans="4:106" ht="25.25" customHeight="1" x14ac:dyDescent="0.2">
      <c r="D903" s="112" t="s">
        <v>2552</v>
      </c>
      <c r="E903" s="194" t="s">
        <v>2554</v>
      </c>
      <c r="F903" s="195"/>
      <c r="G903" s="195"/>
      <c r="H903" s="195"/>
      <c r="I903" s="195"/>
      <c r="J903" s="195"/>
      <c r="K903" s="195"/>
      <c r="L903" s="195"/>
      <c r="M903" s="195"/>
      <c r="N903" s="195"/>
      <c r="O903" s="195"/>
      <c r="P903" s="113" t="s">
        <v>12697</v>
      </c>
      <c r="Q903" s="196" t="s">
        <v>12698</v>
      </c>
      <c r="R903" s="196"/>
      <c r="S903" s="197"/>
      <c r="T903" s="197"/>
      <c r="U903" s="197"/>
      <c r="V903" s="197"/>
      <c r="W903" s="197"/>
      <c r="X903" s="198"/>
      <c r="Y903" s="108"/>
      <c r="AW903" s="90" t="s">
        <v>2352</v>
      </c>
      <c r="AX903" s="90">
        <f t="shared" si="89"/>
        <v>1</v>
      </c>
      <c r="AY903" s="90" t="s">
        <v>236</v>
      </c>
      <c r="AZ903" s="90" t="s">
        <v>2551</v>
      </c>
      <c r="BA903" s="90">
        <f>IF(AND($BC$903=1,$BB$903=1),1,0)</f>
        <v>0</v>
      </c>
      <c r="BB903" s="90">
        <f>IF(OR($S$22="Step 3",$S$22="Step 2"),1,0)</f>
        <v>0</v>
      </c>
      <c r="BC903" s="90">
        <v>1</v>
      </c>
      <c r="BD903" s="90">
        <v>1</v>
      </c>
      <c r="BE903" s="90">
        <v>1</v>
      </c>
      <c r="CB903" s="90">
        <f>IF($S$903&lt;&gt;"",1,0)</f>
        <v>0</v>
      </c>
      <c r="CD903" s="90">
        <f>IF($Y$903="Inaccurate – Incorrect",1,0)</f>
        <v>0</v>
      </c>
      <c r="DA903" s="90" t="s">
        <v>2355</v>
      </c>
      <c r="DB903" s="90" t="s">
        <v>2553</v>
      </c>
    </row>
    <row r="904" spans="4:106" x14ac:dyDescent="0.2">
      <c r="D904" s="103"/>
      <c r="E904" s="117"/>
      <c r="F904" s="117"/>
      <c r="G904" s="117"/>
      <c r="H904" s="117"/>
      <c r="I904" s="117"/>
      <c r="J904" s="117"/>
      <c r="K904" s="117"/>
      <c r="L904" s="117"/>
      <c r="M904" s="117"/>
      <c r="N904" s="117"/>
      <c r="O904" s="117"/>
      <c r="P904" s="117"/>
      <c r="Q904" s="117"/>
      <c r="R904" s="117"/>
      <c r="S904" s="117"/>
      <c r="T904" s="117"/>
      <c r="U904" s="117"/>
      <c r="V904" s="117"/>
      <c r="W904" s="117"/>
      <c r="X904" s="117"/>
      <c r="Y904" s="105"/>
      <c r="AX904" s="90">
        <f t="shared" si="89"/>
        <v>0</v>
      </c>
      <c r="BA904" s="90">
        <f>IF(OR($S$22="Step 3",$S$22="Step 2"),1,0)</f>
        <v>0</v>
      </c>
    </row>
    <row r="905" spans="4:106" ht="21" x14ac:dyDescent="0.25">
      <c r="D905" s="103"/>
      <c r="E905" s="109" t="s">
        <v>2558</v>
      </c>
      <c r="F905" s="110"/>
      <c r="G905" s="110"/>
      <c r="H905" s="110"/>
      <c r="I905" s="110"/>
      <c r="J905" s="110"/>
      <c r="K905" s="110"/>
      <c r="L905" s="110"/>
      <c r="M905" s="110"/>
      <c r="N905" s="110"/>
      <c r="O905" s="110"/>
      <c r="P905" s="110"/>
      <c r="Q905" s="110"/>
      <c r="R905" s="110"/>
      <c r="S905" s="110"/>
      <c r="T905" s="110"/>
      <c r="U905" s="110"/>
      <c r="V905" s="110"/>
      <c r="W905" s="110"/>
      <c r="X905" s="110"/>
      <c r="Y905" s="105"/>
      <c r="AX905" s="90">
        <f t="shared" si="89"/>
        <v>0</v>
      </c>
      <c r="BA905" s="90">
        <f>IF(OR($S$22="Step 3",$S$22="Step 2"),1,0)</f>
        <v>0</v>
      </c>
    </row>
    <row r="906" spans="4:106" ht="25.25" customHeight="1" x14ac:dyDescent="0.2">
      <c r="D906" s="112" t="s">
        <v>2557</v>
      </c>
      <c r="E906" s="194" t="s">
        <v>2559</v>
      </c>
      <c r="F906" s="195"/>
      <c r="G906" s="195"/>
      <c r="H906" s="195"/>
      <c r="I906" s="195"/>
      <c r="J906" s="195"/>
      <c r="K906" s="195"/>
      <c r="L906" s="195"/>
      <c r="M906" s="195"/>
      <c r="N906" s="195"/>
      <c r="O906" s="195"/>
      <c r="P906" s="113" t="s">
        <v>12697</v>
      </c>
      <c r="Q906" s="196" t="s">
        <v>12698</v>
      </c>
      <c r="R906" s="196"/>
      <c r="S906" s="197"/>
      <c r="T906" s="197"/>
      <c r="U906" s="197"/>
      <c r="V906" s="197"/>
      <c r="W906" s="197"/>
      <c r="X906" s="198"/>
      <c r="Y906" s="108"/>
      <c r="AW906" s="90" t="s">
        <v>2352</v>
      </c>
      <c r="AX906" s="90">
        <f t="shared" si="89"/>
        <v>1</v>
      </c>
      <c r="AY906" s="90" t="s">
        <v>1320</v>
      </c>
      <c r="AZ906" s="90" t="s">
        <v>2556</v>
      </c>
      <c r="BA906" s="90">
        <f>IF(AND($BC$906=1,$BB$906=1),1,0)</f>
        <v>0</v>
      </c>
      <c r="BB906" s="90">
        <f>IF(OR($S$22="Step 3",$S$22="Step 2"),1,0)</f>
        <v>0</v>
      </c>
      <c r="BC906" s="90">
        <v>1</v>
      </c>
      <c r="BD906" s="90">
        <v>1</v>
      </c>
      <c r="BE906" s="90">
        <v>1</v>
      </c>
      <c r="CB906" s="90">
        <f>IF($S$906&lt;&gt;"",1,0)</f>
        <v>0</v>
      </c>
      <c r="CD906" s="90">
        <f>IF($Y$906="Inaccurate – Incorrect",1,0)</f>
        <v>0</v>
      </c>
      <c r="DA906" s="90" t="s">
        <v>2355</v>
      </c>
      <c r="DB906" s="90" t="s">
        <v>2558</v>
      </c>
    </row>
    <row r="907" spans="4:106" x14ac:dyDescent="0.2">
      <c r="D907" s="103"/>
      <c r="E907" s="117"/>
      <c r="F907" s="117"/>
      <c r="G907" s="117"/>
      <c r="H907" s="117"/>
      <c r="I907" s="117"/>
      <c r="J907" s="117"/>
      <c r="K907" s="117"/>
      <c r="L907" s="117"/>
      <c r="M907" s="117"/>
      <c r="N907" s="117"/>
      <c r="O907" s="117"/>
      <c r="P907" s="117"/>
      <c r="Q907" s="117"/>
      <c r="R907" s="117"/>
      <c r="S907" s="117"/>
      <c r="T907" s="117"/>
      <c r="U907" s="117"/>
      <c r="V907" s="117"/>
      <c r="W907" s="117"/>
      <c r="X907" s="117"/>
      <c r="Y907" s="105"/>
      <c r="AX907" s="90">
        <f t="shared" si="89"/>
        <v>0</v>
      </c>
      <c r="BA907" s="90">
        <f>IF(OR($S$22="Step 3",$S$22="Step 2",$S$22="Step 1"),1,0)</f>
        <v>1</v>
      </c>
    </row>
    <row r="908" spans="4:106" ht="21" x14ac:dyDescent="0.25">
      <c r="D908" s="103"/>
      <c r="E908" s="109" t="s">
        <v>2563</v>
      </c>
      <c r="F908" s="110"/>
      <c r="G908" s="110"/>
      <c r="H908" s="110"/>
      <c r="I908" s="110"/>
      <c r="J908" s="110"/>
      <c r="K908" s="110"/>
      <c r="L908" s="110"/>
      <c r="M908" s="110"/>
      <c r="N908" s="110"/>
      <c r="O908" s="110"/>
      <c r="P908" s="110"/>
      <c r="Q908" s="110"/>
      <c r="R908" s="110"/>
      <c r="S908" s="110"/>
      <c r="T908" s="110"/>
      <c r="U908" s="110"/>
      <c r="V908" s="110"/>
      <c r="W908" s="110"/>
      <c r="X908" s="110"/>
      <c r="Y908" s="105"/>
      <c r="AX908" s="90">
        <f t="shared" si="89"/>
        <v>0</v>
      </c>
      <c r="BA908" s="90">
        <f>IF(OR($S$22="Step 3",$S$22="Step 2",$S$22="Step 1"),1,0)</f>
        <v>1</v>
      </c>
    </row>
    <row r="909" spans="4:106" ht="25.25" customHeight="1" x14ac:dyDescent="0.2">
      <c r="D909" s="112" t="s">
        <v>2562</v>
      </c>
      <c r="E909" s="194" t="s">
        <v>2564</v>
      </c>
      <c r="F909" s="195"/>
      <c r="G909" s="195"/>
      <c r="H909" s="195"/>
      <c r="I909" s="195"/>
      <c r="J909" s="195"/>
      <c r="K909" s="195"/>
      <c r="L909" s="195"/>
      <c r="M909" s="195"/>
      <c r="N909" s="195"/>
      <c r="O909" s="195"/>
      <c r="P909" s="113" t="s">
        <v>12697</v>
      </c>
      <c r="Q909" s="196" t="s">
        <v>12698</v>
      </c>
      <c r="R909" s="196"/>
      <c r="S909" s="192"/>
      <c r="T909" s="192"/>
      <c r="U909" s="192"/>
      <c r="V909" s="192"/>
      <c r="W909" s="192"/>
      <c r="X909" s="193"/>
      <c r="Y909" s="108"/>
      <c r="AW909" s="90" t="s">
        <v>2352</v>
      </c>
      <c r="AX909" s="90">
        <f t="shared" si="89"/>
        <v>1</v>
      </c>
      <c r="AY909" s="90" t="s">
        <v>2566</v>
      </c>
      <c r="AZ909" s="90" t="s">
        <v>2561</v>
      </c>
      <c r="BA909" s="90">
        <f>IF(AND($BC$909=1,$BB$909=1),1,0)</f>
        <v>0</v>
      </c>
      <c r="BB909" s="90">
        <f t="shared" ref="BB909:BB929" si="96">IF(OR($S$22="Step 3",$S$22="Step 2"),1,0)</f>
        <v>0</v>
      </c>
      <c r="BC909" s="90">
        <v>1</v>
      </c>
      <c r="BD909" s="90">
        <v>1</v>
      </c>
      <c r="BE909" s="90">
        <v>1</v>
      </c>
      <c r="BL909" s="90" t="s">
        <v>12748</v>
      </c>
      <c r="CB909" s="90">
        <f>IF($S$909&lt;&gt;"",1,0)</f>
        <v>0</v>
      </c>
      <c r="CD909" s="90">
        <f>IF($Y$909="Inaccurate – Incorrect",1,0)</f>
        <v>0</v>
      </c>
      <c r="DA909" s="90" t="s">
        <v>2355</v>
      </c>
      <c r="DB909" s="90" t="s">
        <v>2563</v>
      </c>
    </row>
    <row r="910" spans="4:106" ht="25.25" customHeight="1" x14ac:dyDescent="0.2">
      <c r="D910" s="112" t="s">
        <v>2568</v>
      </c>
      <c r="E910" s="189" t="s">
        <v>643</v>
      </c>
      <c r="F910" s="190"/>
      <c r="G910" s="190"/>
      <c r="H910" s="190"/>
      <c r="I910" s="190"/>
      <c r="J910" s="190"/>
      <c r="K910" s="190"/>
      <c r="L910" s="190"/>
      <c r="M910" s="190"/>
      <c r="N910" s="190"/>
      <c r="O910" s="190"/>
      <c r="P910" s="115"/>
      <c r="Q910" s="191" t="s">
        <v>12699</v>
      </c>
      <c r="R910" s="191"/>
      <c r="S910" s="192"/>
      <c r="T910" s="192"/>
      <c r="U910" s="192"/>
      <c r="V910" s="192"/>
      <c r="W910" s="192"/>
      <c r="X910" s="193"/>
      <c r="Y910" s="108"/>
      <c r="AW910" s="90" t="s">
        <v>2352</v>
      </c>
      <c r="AX910" s="90">
        <f t="shared" si="89"/>
        <v>1</v>
      </c>
      <c r="AZ910" s="90" t="s">
        <v>2567</v>
      </c>
      <c r="BA910" s="90">
        <f>IF(AND($BB$910=1,$BC$910=1),1,0)</f>
        <v>0</v>
      </c>
      <c r="BB910" s="90">
        <f t="shared" si="96"/>
        <v>0</v>
      </c>
      <c r="BC910" s="90">
        <f>IF(AND(AND(OR($S$909="Other",$AB$909="Other"),$AX$909=1)),1,0)</f>
        <v>0</v>
      </c>
      <c r="BD910" s="90">
        <f>IF(AND(AND(OR($AB$909="Other"),$AX$909=1)),1,0)</f>
        <v>0</v>
      </c>
      <c r="BE910" s="90">
        <f>IF(AND(AND(OR($S$909="Other"),$AX$909=1)),1,0)</f>
        <v>0</v>
      </c>
      <c r="CB910" s="90">
        <f>IF($S$910&lt;&gt;"",1,0)</f>
        <v>0</v>
      </c>
      <c r="CD910" s="90">
        <f>IF($Y$910="Inaccurate – Incorrect",1,0)</f>
        <v>0</v>
      </c>
      <c r="DA910" s="90" t="s">
        <v>2355</v>
      </c>
      <c r="DB910" s="90" t="s">
        <v>2563</v>
      </c>
    </row>
    <row r="911" spans="4:106" ht="25.25" customHeight="1" x14ac:dyDescent="0.2">
      <c r="D911" s="112" t="s">
        <v>2572</v>
      </c>
      <c r="E911" s="189" t="s">
        <v>2573</v>
      </c>
      <c r="F911" s="190"/>
      <c r="G911" s="190"/>
      <c r="H911" s="190"/>
      <c r="I911" s="190"/>
      <c r="J911" s="190"/>
      <c r="K911" s="190"/>
      <c r="L911" s="190"/>
      <c r="M911" s="190"/>
      <c r="N911" s="190"/>
      <c r="O911" s="190"/>
      <c r="P911" s="115"/>
      <c r="Q911" s="191" t="s">
        <v>12701</v>
      </c>
      <c r="R911" s="191"/>
      <c r="S911" s="192"/>
      <c r="T911" s="192"/>
      <c r="U911" s="192"/>
      <c r="V911" s="192"/>
      <c r="W911" s="192"/>
      <c r="X911" s="193"/>
      <c r="Y911" s="108"/>
      <c r="AW911" s="90" t="s">
        <v>2352</v>
      </c>
      <c r="AX911" s="90">
        <f t="shared" ref="AX911:AX974" si="97">IF(SUBTOTAL(103,Q911)=1,1,0)</f>
        <v>1</v>
      </c>
      <c r="AZ911" s="90" t="s">
        <v>2571</v>
      </c>
      <c r="BA911" s="90">
        <f>IF(AND($BB$911=1,$BC$911=1),1,0)</f>
        <v>0</v>
      </c>
      <c r="BB911" s="90">
        <f t="shared" si="96"/>
        <v>0</v>
      </c>
      <c r="BC911" s="90">
        <f>IF(OR(AND(OR($S$909="Grade (1/2/3/4/5/6/7)",$AB$909="Grade (1/2/3/4/5/6/7)"),$AX$909=1),AND(OR($S$909="Skill (skilled/ semi-skilled/ un-skilled)", $AB$909="Skill (skilled/ semi-skilled/ un-skilled)"),$AX$909=1),AND(OR($S$909="Other", $AB$909="Other"),$AX$909=1)),1,0)</f>
        <v>0</v>
      </c>
      <c r="BD911" s="90">
        <f>IF(OR(AND(OR($AB$909="Grade (1/2/3/4/5/6/7)"),$AX$909=1),AND(OR($AB$909="Skill (skilled/ semi-skilled/ un-skilled)"),$AX$909=1),AND(OR($AB$909="Other"),$AX$909=1)),1,0)</f>
        <v>0</v>
      </c>
      <c r="BE911" s="90">
        <f>IF(OR(AND(OR($S$909="Grade (1/2/3/4/5/6/7)"),$AX$909=1),AND(OR($S$909="Skill (skilled/ semi-skilled/ un-skilled)"),$AX$909=1),AND(OR($S$909="Other"),$AX$909=1)),1,0)</f>
        <v>0</v>
      </c>
      <c r="BL911" s="90" t="s">
        <v>12749</v>
      </c>
      <c r="CB911" s="90">
        <f>IF($S$911&lt;&gt;"",1,0)</f>
        <v>0</v>
      </c>
      <c r="CD911" s="90">
        <f>IF($Y$911="Inaccurate – Incorrect",1,0)</f>
        <v>0</v>
      </c>
      <c r="DA911" s="90" t="s">
        <v>2355</v>
      </c>
      <c r="DB911" s="90" t="s">
        <v>2563</v>
      </c>
    </row>
    <row r="912" spans="4:106" ht="53.75" customHeight="1" x14ac:dyDescent="0.2">
      <c r="D912" s="108"/>
      <c r="E912" s="221" t="s">
        <v>2577</v>
      </c>
      <c r="F912" s="222"/>
      <c r="G912" s="222"/>
      <c r="H912" s="222"/>
      <c r="I912" s="222"/>
      <c r="J912" s="222"/>
      <c r="K912" s="222"/>
      <c r="L912" s="222"/>
      <c r="M912" s="222"/>
      <c r="N912" s="222"/>
      <c r="O912" s="222"/>
      <c r="P912" s="222"/>
      <c r="Q912" s="222"/>
      <c r="R912" s="222"/>
      <c r="S912" s="222"/>
      <c r="T912" s="222"/>
      <c r="U912" s="222"/>
      <c r="V912" s="222"/>
      <c r="W912" s="222"/>
      <c r="X912" s="223"/>
      <c r="Y912" s="108"/>
      <c r="AX912" s="90">
        <f t="shared" si="97"/>
        <v>0</v>
      </c>
      <c r="AZ912" s="90" t="s">
        <v>2576</v>
      </c>
      <c r="BA912" s="90">
        <f>IF(AND($BB$912=1,$BC$912=1),1,0)</f>
        <v>0</v>
      </c>
      <c r="BB912" s="90">
        <f t="shared" si="96"/>
        <v>0</v>
      </c>
      <c r="BC912" s="90">
        <f>IF(OR(AND(OR($S$909="Grade (1/2/3/4/5/6/7)",$AB$909="Grade (1/2/3/4/5/6/7)"),$AX$909=1),AND(OR($S$909="Skill (skilled/ semi-skilled/ un-skilled)", $AB$909="Skill (skilled/ semi-skilled/ un-skilled)"),$AX$909=1),AND(OR($S$909="Other", $AB$909="Other"),$AX$909=1)),1,0)</f>
        <v>0</v>
      </c>
      <c r="BD912" s="90">
        <f>IF(OR(AND(OR($AB$909="Grade (1/2/3/4/5/6/7)"),$AX$909=1),AND(OR($AB$909="Skill (skilled/ semi-skilled/ un-skilled)"),$AX$909=1),AND(OR($AB$909="Other"),$AX$909=1)),1,0)</f>
        <v>0</v>
      </c>
      <c r="BE912" s="90">
        <f>IF(OR(AND(OR($S$909="Grade (1/2/3/4/5/6/7)"),$AX$909=1),AND(OR($S$909="Skill (skilled/ semi-skilled/ un-skilled)"),$AX$909=1),AND(OR($S$909="Other"),$AX$909=1)),1,0)</f>
        <v>0</v>
      </c>
    </row>
    <row r="913" spans="4:106" ht="25.25" customHeight="1" x14ac:dyDescent="0.2">
      <c r="D913" s="112" t="s">
        <v>2579</v>
      </c>
      <c r="E913" s="189" t="s">
        <v>2580</v>
      </c>
      <c r="F913" s="190"/>
      <c r="G913" s="190"/>
      <c r="H913" s="190"/>
      <c r="I913" s="190"/>
      <c r="J913" s="190"/>
      <c r="K913" s="190"/>
      <c r="L913" s="190"/>
      <c r="M913" s="190"/>
      <c r="N913" s="190"/>
      <c r="O913" s="190"/>
      <c r="P913" s="115"/>
      <c r="Q913" s="191" t="s">
        <v>12701</v>
      </c>
      <c r="R913" s="191"/>
      <c r="S913" s="192"/>
      <c r="T913" s="192"/>
      <c r="U913" s="192"/>
      <c r="V913" s="192"/>
      <c r="W913" s="192"/>
      <c r="X913" s="193"/>
      <c r="Y913" s="108"/>
      <c r="AW913" s="90" t="s">
        <v>2352</v>
      </c>
      <c r="AX913" s="90">
        <f t="shared" si="97"/>
        <v>1</v>
      </c>
      <c r="AZ913" s="90" t="s">
        <v>2578</v>
      </c>
      <c r="BA913" s="90">
        <f>IF(AND($BB$913=1,$BC$913=1),1,0)</f>
        <v>0</v>
      </c>
      <c r="BB913" s="90">
        <f t="shared" si="96"/>
        <v>0</v>
      </c>
      <c r="BC913" s="90">
        <f>IF(AND(AND(OR($S$909="Grade (1/2/3/4/5/6/7)",$AB$909="Grade (1/2/3/4/5/6/7)"),$AX$909=1),AND(OR($S$911&gt;0,$AB$911&gt;0),$AX$911=1)),1,0)</f>
        <v>0</v>
      </c>
      <c r="BD913" s="90">
        <f>IF(AND(AND(OR($AB$909="Grade (1/2/3/4/5/6/7)"),$AX$909=1),AND(OR($AB$911&gt;0),$AX$911=1)),1,0)</f>
        <v>0</v>
      </c>
      <c r="BE913" s="90">
        <f>IF(AND(AND(OR($S$909="Grade (1/2/3/4/5/6/7)"),$AX$909=1),AND(OR($S$911&gt;0),$AX$911=1)),1,0)</f>
        <v>0</v>
      </c>
      <c r="CB913" s="90">
        <f>IF($S$913&lt;&gt;"",1,0)</f>
        <v>0</v>
      </c>
      <c r="CD913" s="90">
        <f>IF($Y$913="Inaccurate – Incorrect",1,0)</f>
        <v>0</v>
      </c>
      <c r="DA913" s="90" t="s">
        <v>2355</v>
      </c>
      <c r="DB913" s="90" t="s">
        <v>2563</v>
      </c>
    </row>
    <row r="914" spans="4:106" ht="25.25" customHeight="1" x14ac:dyDescent="0.2">
      <c r="D914" s="112" t="s">
        <v>2584</v>
      </c>
      <c r="E914" s="189" t="s">
        <v>2585</v>
      </c>
      <c r="F914" s="190"/>
      <c r="G914" s="190"/>
      <c r="H914" s="190"/>
      <c r="I914" s="190"/>
      <c r="J914" s="190"/>
      <c r="K914" s="190"/>
      <c r="L914" s="190"/>
      <c r="M914" s="190"/>
      <c r="N914" s="190"/>
      <c r="O914" s="190"/>
      <c r="P914" s="115"/>
      <c r="Q914" s="191" t="s">
        <v>12701</v>
      </c>
      <c r="R914" s="191"/>
      <c r="S914" s="192"/>
      <c r="T914" s="192"/>
      <c r="U914" s="192"/>
      <c r="V914" s="192"/>
      <c r="W914" s="192"/>
      <c r="X914" s="193"/>
      <c r="Y914" s="108"/>
      <c r="AW914" s="90" t="s">
        <v>2352</v>
      </c>
      <c r="AX914" s="90">
        <f t="shared" si="97"/>
        <v>1</v>
      </c>
      <c r="AZ914" s="90" t="s">
        <v>2583</v>
      </c>
      <c r="BA914" s="90">
        <f>IF(AND($BB$914=1,$BC$914=1),1,0)</f>
        <v>0</v>
      </c>
      <c r="BB914" s="90">
        <f t="shared" si="96"/>
        <v>0</v>
      </c>
      <c r="BC914" s="90">
        <f>IF(AND(AND(OR($S$909="Grade (1/2/3/4/5/6/7)",$AB$909="Grade (1/2/3/4/5/6/7)"),$AX$909=1),AND(OR($S$911&gt;1,$AB$911&gt;1),$AX$911=1)),1,0)</f>
        <v>0</v>
      </c>
      <c r="BD914" s="90">
        <f>IF(AND(AND(OR($AB$909="Grade (1/2/3/4/5/6/7)"),$AX$909=1),AND(OR($AB$911&gt;1),$AX$911=1)),1,0)</f>
        <v>0</v>
      </c>
      <c r="BE914" s="90">
        <f>IF(AND(AND(OR($S$909="Grade (1/2/3/4/5/6/7)"),$AX$909=1),AND(OR($S$911&gt;1),$AX$911=1)),1,0)</f>
        <v>0</v>
      </c>
      <c r="CB914" s="90">
        <f>IF($S$914&lt;&gt;"",1,0)</f>
        <v>0</v>
      </c>
      <c r="CD914" s="90">
        <f>IF($Y$914="Inaccurate – Incorrect",1,0)</f>
        <v>0</v>
      </c>
      <c r="DA914" s="90" t="s">
        <v>2355</v>
      </c>
      <c r="DB914" s="90" t="s">
        <v>2563</v>
      </c>
    </row>
    <row r="915" spans="4:106" ht="25.25" customHeight="1" x14ac:dyDescent="0.2">
      <c r="D915" s="112" t="s">
        <v>2589</v>
      </c>
      <c r="E915" s="189" t="s">
        <v>2590</v>
      </c>
      <c r="F915" s="190"/>
      <c r="G915" s="190"/>
      <c r="H915" s="190"/>
      <c r="I915" s="190"/>
      <c r="J915" s="190"/>
      <c r="K915" s="190"/>
      <c r="L915" s="190"/>
      <c r="M915" s="190"/>
      <c r="N915" s="190"/>
      <c r="O915" s="190"/>
      <c r="P915" s="115"/>
      <c r="Q915" s="191" t="s">
        <v>12701</v>
      </c>
      <c r="R915" s="191"/>
      <c r="S915" s="192"/>
      <c r="T915" s="192"/>
      <c r="U915" s="192"/>
      <c r="V915" s="192"/>
      <c r="W915" s="192"/>
      <c r="X915" s="193"/>
      <c r="Y915" s="108"/>
      <c r="AW915" s="90" t="s">
        <v>2352</v>
      </c>
      <c r="AX915" s="90">
        <f t="shared" si="97"/>
        <v>1</v>
      </c>
      <c r="AZ915" s="90" t="s">
        <v>2588</v>
      </c>
      <c r="BA915" s="90">
        <f>IF(AND($BB$915=1,$BC$915=1),1,0)</f>
        <v>0</v>
      </c>
      <c r="BB915" s="90">
        <f t="shared" si="96"/>
        <v>0</v>
      </c>
      <c r="BC915" s="90">
        <f>IF(AND(AND(OR($S$909="Grade (1/2/3/4/5/6/7)",$AB$909="Grade (1/2/3/4/5/6/7)"),$AX$909=1),AND(OR($S$911&gt;2,$AB$911&gt;2),$AX$911=1)),1,0)</f>
        <v>0</v>
      </c>
      <c r="BD915" s="90">
        <f>IF(AND(AND(OR($AB$909="Grade (1/2/3/4/5/6/7)"),$AX$909=1),AND(OR($AB$911&gt;2),$AX$911=1)),1,0)</f>
        <v>0</v>
      </c>
      <c r="BE915" s="90">
        <f>IF(AND(AND(OR($S$909="Grade (1/2/3/4/5/6/7)"),$AX$909=1),AND(OR($S$911&gt;2),$AX$911=1)),1,0)</f>
        <v>0</v>
      </c>
      <c r="CB915" s="90">
        <f>IF($S$915&lt;&gt;"",1,0)</f>
        <v>0</v>
      </c>
      <c r="CD915" s="90">
        <f>IF($Y$915="Inaccurate – Incorrect",1,0)</f>
        <v>0</v>
      </c>
      <c r="DA915" s="90" t="s">
        <v>2355</v>
      </c>
      <c r="DB915" s="90" t="s">
        <v>2563</v>
      </c>
    </row>
    <row r="916" spans="4:106" ht="25.25" customHeight="1" x14ac:dyDescent="0.2">
      <c r="D916" s="112" t="s">
        <v>2594</v>
      </c>
      <c r="E916" s="189" t="s">
        <v>2595</v>
      </c>
      <c r="F916" s="190"/>
      <c r="G916" s="190"/>
      <c r="H916" s="190"/>
      <c r="I916" s="190"/>
      <c r="J916" s="190"/>
      <c r="K916" s="190"/>
      <c r="L916" s="190"/>
      <c r="M916" s="190"/>
      <c r="N916" s="190"/>
      <c r="O916" s="190"/>
      <c r="P916" s="115"/>
      <c r="Q916" s="191" t="s">
        <v>12701</v>
      </c>
      <c r="R916" s="191"/>
      <c r="S916" s="192"/>
      <c r="T916" s="192"/>
      <c r="U916" s="192"/>
      <c r="V916" s="192"/>
      <c r="W916" s="192"/>
      <c r="X916" s="193"/>
      <c r="Y916" s="108"/>
      <c r="AW916" s="90" t="s">
        <v>2352</v>
      </c>
      <c r="AX916" s="90">
        <f t="shared" si="97"/>
        <v>1</v>
      </c>
      <c r="AZ916" s="90" t="s">
        <v>2593</v>
      </c>
      <c r="BA916" s="90">
        <f>IF(AND($BB$916=1,$BC$916=1),1,0)</f>
        <v>0</v>
      </c>
      <c r="BB916" s="90">
        <f t="shared" si="96"/>
        <v>0</v>
      </c>
      <c r="BC916" s="90">
        <f>IF(AND(AND(OR($S$909="Grade (1/2/3/4/5/6/7)",$AB$909="Grade (1/2/3/4/5/6/7)"),$AX$909=1),AND(OR($S$911&gt;3,$AB$911&gt;3),$AX$911=1)),1,0)</f>
        <v>0</v>
      </c>
      <c r="BD916" s="90">
        <f>IF(AND(AND(OR($AB$909="Grade (1/2/3/4/5/6/7)"),$AX$909=1),AND(OR($AB$911&gt;3),$AX$911=1)),1,0)</f>
        <v>0</v>
      </c>
      <c r="BE916" s="90">
        <f>IF(AND(AND(OR($S$909="Grade (1/2/3/4/5/6/7)"),$AX$909=1),AND(OR($S$911&gt;3),$AX$911=1)),1,0)</f>
        <v>0</v>
      </c>
      <c r="CB916" s="90">
        <f>IF($S$916&lt;&gt;"",1,0)</f>
        <v>0</v>
      </c>
      <c r="CD916" s="90">
        <f>IF($Y$916="Inaccurate – Incorrect",1,0)</f>
        <v>0</v>
      </c>
      <c r="DA916" s="90" t="s">
        <v>2355</v>
      </c>
      <c r="DB916" s="90" t="s">
        <v>2563</v>
      </c>
    </row>
    <row r="917" spans="4:106" ht="25.25" customHeight="1" x14ac:dyDescent="0.2">
      <c r="D917" s="112" t="s">
        <v>2599</v>
      </c>
      <c r="E917" s="189" t="s">
        <v>2600</v>
      </c>
      <c r="F917" s="190"/>
      <c r="G917" s="190"/>
      <c r="H917" s="190"/>
      <c r="I917" s="190"/>
      <c r="J917" s="190"/>
      <c r="K917" s="190"/>
      <c r="L917" s="190"/>
      <c r="M917" s="190"/>
      <c r="N917" s="190"/>
      <c r="O917" s="190"/>
      <c r="P917" s="115"/>
      <c r="Q917" s="191" t="s">
        <v>12701</v>
      </c>
      <c r="R917" s="191"/>
      <c r="S917" s="192"/>
      <c r="T917" s="192"/>
      <c r="U917" s="192"/>
      <c r="V917" s="192"/>
      <c r="W917" s="192"/>
      <c r="X917" s="193"/>
      <c r="Y917" s="108"/>
      <c r="AW917" s="90" t="s">
        <v>2352</v>
      </c>
      <c r="AX917" s="90">
        <f t="shared" si="97"/>
        <v>1</v>
      </c>
      <c r="AZ917" s="90" t="s">
        <v>2598</v>
      </c>
      <c r="BA917" s="90">
        <f>IF(AND($BB$917=1,$BC$917=1),1,0)</f>
        <v>0</v>
      </c>
      <c r="BB917" s="90">
        <f t="shared" si="96"/>
        <v>0</v>
      </c>
      <c r="BC917" s="90">
        <f>IF(AND(AND(OR($S$909="Grade (1/2/3/4/5/6/7)",$AB$909="Grade (1/2/3/4/5/6/7)"),$AX$909=1),AND(OR($S$911&gt;4,$AB$911&gt;4),$AX$911=1)),1,0)</f>
        <v>0</v>
      </c>
      <c r="BD917" s="90">
        <f>IF(AND(AND(OR($AB$909="Grade (1/2/3/4/5/6/7)"),$AX$909=1),AND(OR($AB$911&gt;4),$AX$911=1)),1,0)</f>
        <v>0</v>
      </c>
      <c r="BE917" s="90">
        <f>IF(AND(AND(OR($S$909="Grade (1/2/3/4/5/6/7)"),$AX$909=1),AND(OR($S$911&gt;4),$AX$911=1)),1,0)</f>
        <v>0</v>
      </c>
      <c r="CB917" s="90">
        <f>IF($S$917&lt;&gt;"",1,0)</f>
        <v>0</v>
      </c>
      <c r="CD917" s="90">
        <f>IF($Y$917="Inaccurate – Incorrect",1,0)</f>
        <v>0</v>
      </c>
      <c r="DA917" s="90" t="s">
        <v>2355</v>
      </c>
      <c r="DB917" s="90" t="s">
        <v>2563</v>
      </c>
    </row>
    <row r="918" spans="4:106" ht="25.25" customHeight="1" x14ac:dyDescent="0.2">
      <c r="D918" s="112" t="s">
        <v>2604</v>
      </c>
      <c r="E918" s="189" t="s">
        <v>2605</v>
      </c>
      <c r="F918" s="190"/>
      <c r="G918" s="190"/>
      <c r="H918" s="190"/>
      <c r="I918" s="190"/>
      <c r="J918" s="190"/>
      <c r="K918" s="190"/>
      <c r="L918" s="190"/>
      <c r="M918" s="190"/>
      <c r="N918" s="190"/>
      <c r="O918" s="190"/>
      <c r="P918" s="115"/>
      <c r="Q918" s="191" t="s">
        <v>12701</v>
      </c>
      <c r="R918" s="191"/>
      <c r="S918" s="192"/>
      <c r="T918" s="192"/>
      <c r="U918" s="192"/>
      <c r="V918" s="192"/>
      <c r="W918" s="192"/>
      <c r="X918" s="193"/>
      <c r="Y918" s="108"/>
      <c r="AW918" s="90" t="s">
        <v>2352</v>
      </c>
      <c r="AX918" s="90">
        <f t="shared" si="97"/>
        <v>1</v>
      </c>
      <c r="AZ918" s="90" t="s">
        <v>2603</v>
      </c>
      <c r="BA918" s="90">
        <f>IF(AND($BB$918=1,$BC$918=1),1,0)</f>
        <v>0</v>
      </c>
      <c r="BB918" s="90">
        <f t="shared" si="96"/>
        <v>0</v>
      </c>
      <c r="BC918" s="90">
        <f>IF(AND(AND(OR($S$909="Grade (1/2/3/4/5/6/7)",$AB$909="Grade (1/2/3/4/5/6/7)"),$AX$909=1),AND(OR($S$911&gt;5,$AB$911&gt;5),$AX$911=1)),1,0)</f>
        <v>0</v>
      </c>
      <c r="BD918" s="90">
        <f>IF(AND(AND(OR($AB$909="Grade (1/2/3/4/5/6/7)"),$AX$909=1),AND(OR($AB$911&gt;5),$AX$911=1)),1,0)</f>
        <v>0</v>
      </c>
      <c r="BE918" s="90">
        <f>IF(AND(AND(OR($S$909="Grade (1/2/3/4/5/6/7)"),$AX$909=1),AND(OR($S$911&gt;5),$AX$911=1)),1,0)</f>
        <v>0</v>
      </c>
      <c r="CB918" s="90">
        <f>IF($S$918&lt;&gt;"",1,0)</f>
        <v>0</v>
      </c>
      <c r="CD918" s="90">
        <f>IF($Y$918="Inaccurate – Incorrect",1,0)</f>
        <v>0</v>
      </c>
      <c r="DA918" s="90" t="s">
        <v>2355</v>
      </c>
      <c r="DB918" s="90" t="s">
        <v>2563</v>
      </c>
    </row>
    <row r="919" spans="4:106" ht="25.25" customHeight="1" x14ac:dyDescent="0.2">
      <c r="D919" s="112" t="s">
        <v>2609</v>
      </c>
      <c r="E919" s="189" t="s">
        <v>2610</v>
      </c>
      <c r="F919" s="190"/>
      <c r="G919" s="190"/>
      <c r="H919" s="190"/>
      <c r="I919" s="190"/>
      <c r="J919" s="190"/>
      <c r="K919" s="190"/>
      <c r="L919" s="190"/>
      <c r="M919" s="190"/>
      <c r="N919" s="190"/>
      <c r="O919" s="190"/>
      <c r="P919" s="115"/>
      <c r="Q919" s="191" t="s">
        <v>12701</v>
      </c>
      <c r="R919" s="191"/>
      <c r="S919" s="192"/>
      <c r="T919" s="192"/>
      <c r="U919" s="192"/>
      <c r="V919" s="192"/>
      <c r="W919" s="192"/>
      <c r="X919" s="193"/>
      <c r="Y919" s="108"/>
      <c r="AW919" s="90" t="s">
        <v>2352</v>
      </c>
      <c r="AX919" s="90">
        <f t="shared" si="97"/>
        <v>1</v>
      </c>
      <c r="AZ919" s="90" t="s">
        <v>2608</v>
      </c>
      <c r="BA919" s="90">
        <f>IF(AND($BB$919=1,$BC$919=1),1,0)</f>
        <v>0</v>
      </c>
      <c r="BB919" s="90">
        <f t="shared" si="96"/>
        <v>0</v>
      </c>
      <c r="BC919" s="90">
        <f>IF(AND(AND(OR($S$909="Grade (1/2/3/4/5/6/7)",$AB$909="Grade (1/2/3/4/5/6/7)"),$AX$909=1),AND(OR($S$911&gt;6,$AB$911&gt;6),$AX$911=1)),1,0)</f>
        <v>0</v>
      </c>
      <c r="BD919" s="90">
        <f>IF(AND(AND(OR($AB$909="Grade (1/2/3/4/5/6/7)"),$AX$909=1),AND(OR($AB$911&gt;6),$AX$911=1)),1,0)</f>
        <v>0</v>
      </c>
      <c r="BE919" s="90">
        <f>IF(AND(AND(OR($S$909="Grade (1/2/3/4/5/6/7)"),$AX$909=1),AND(OR($S$911&gt;6),$AX$911=1)),1,0)</f>
        <v>0</v>
      </c>
      <c r="CB919" s="90">
        <f>IF($S$919&lt;&gt;"",1,0)</f>
        <v>0</v>
      </c>
      <c r="CD919" s="90">
        <f>IF($Y$919="Inaccurate – Incorrect",1,0)</f>
        <v>0</v>
      </c>
      <c r="DA919" s="90" t="s">
        <v>2355</v>
      </c>
      <c r="DB919" s="90" t="s">
        <v>2563</v>
      </c>
    </row>
    <row r="920" spans="4:106" ht="25.25" customHeight="1" x14ac:dyDescent="0.2">
      <c r="D920" s="112" t="s">
        <v>2614</v>
      </c>
      <c r="E920" s="189" t="s">
        <v>2615</v>
      </c>
      <c r="F920" s="190"/>
      <c r="G920" s="190"/>
      <c r="H920" s="190"/>
      <c r="I920" s="190"/>
      <c r="J920" s="190"/>
      <c r="K920" s="190"/>
      <c r="L920" s="190"/>
      <c r="M920" s="190"/>
      <c r="N920" s="190"/>
      <c r="O920" s="190"/>
      <c r="P920" s="115"/>
      <c r="Q920" s="191" t="s">
        <v>12701</v>
      </c>
      <c r="R920" s="191"/>
      <c r="S920" s="192"/>
      <c r="T920" s="192"/>
      <c r="U920" s="192"/>
      <c r="V920" s="192"/>
      <c r="W920" s="192"/>
      <c r="X920" s="193"/>
      <c r="Y920" s="108"/>
      <c r="AW920" s="90" t="s">
        <v>2352</v>
      </c>
      <c r="AX920" s="90">
        <f t="shared" si="97"/>
        <v>1</v>
      </c>
      <c r="AZ920" s="90" t="s">
        <v>2613</v>
      </c>
      <c r="BA920" s="90">
        <f>IF(AND($BB$920=1,$BC$920=1),1,0)</f>
        <v>0</v>
      </c>
      <c r="BB920" s="90">
        <f t="shared" si="96"/>
        <v>0</v>
      </c>
      <c r="BC920" s="90">
        <f>IF(AND(AND(OR($S$909="Skill (skilled/ semi-skilled/ un-skilled)",$AB$909="Skill (skilled/ semi-skilled/ un-skilled)"),$AX$909=1)),1,0)</f>
        <v>0</v>
      </c>
      <c r="BD920" s="90">
        <f>IF(AND(AND(OR($AB$909="Skill (skilled/ semi-skilled/ un-skilled)"),$AX$909=1)),1,0)</f>
        <v>0</v>
      </c>
      <c r="BE920" s="90">
        <f>IF(AND(AND(OR($S$909="Skill (skilled/ semi-skilled/ un-skilled)"),$AX$909=1)),1,0)</f>
        <v>0</v>
      </c>
      <c r="CB920" s="90">
        <f>IF($S$920&lt;&gt;"",1,0)</f>
        <v>0</v>
      </c>
      <c r="CD920" s="90">
        <f>IF($Y$920="Inaccurate – Incorrect",1,0)</f>
        <v>0</v>
      </c>
      <c r="DA920" s="90" t="s">
        <v>2355</v>
      </c>
      <c r="DB920" s="90" t="s">
        <v>2563</v>
      </c>
    </row>
    <row r="921" spans="4:106" ht="25.25" customHeight="1" x14ac:dyDescent="0.2">
      <c r="D921" s="112" t="s">
        <v>2619</v>
      </c>
      <c r="E921" s="189" t="s">
        <v>2620</v>
      </c>
      <c r="F921" s="190"/>
      <c r="G921" s="190"/>
      <c r="H921" s="190"/>
      <c r="I921" s="190"/>
      <c r="J921" s="190"/>
      <c r="K921" s="190"/>
      <c r="L921" s="190"/>
      <c r="M921" s="190"/>
      <c r="N921" s="190"/>
      <c r="O921" s="190"/>
      <c r="P921" s="115"/>
      <c r="Q921" s="191" t="s">
        <v>12701</v>
      </c>
      <c r="R921" s="191"/>
      <c r="S921" s="192"/>
      <c r="T921" s="192"/>
      <c r="U921" s="192"/>
      <c r="V921" s="192"/>
      <c r="W921" s="192"/>
      <c r="X921" s="193"/>
      <c r="Y921" s="108"/>
      <c r="AW921" s="90" t="s">
        <v>2352</v>
      </c>
      <c r="AX921" s="90">
        <f t="shared" si="97"/>
        <v>1</v>
      </c>
      <c r="AZ921" s="90" t="s">
        <v>2618</v>
      </c>
      <c r="BA921" s="90">
        <f>IF(AND($BB$921=1,$BC$921=1),1,0)</f>
        <v>0</v>
      </c>
      <c r="BB921" s="90">
        <f t="shared" si="96"/>
        <v>0</v>
      </c>
      <c r="BC921" s="90">
        <f>IF(AND(AND(OR($S$909="Skill (skilled/ semi-skilled/ un-skilled)",$AB$909="Skill (skilled/ semi-skilled/ un-skilled)"),$AX$909=1)),1,0)</f>
        <v>0</v>
      </c>
      <c r="BD921" s="90">
        <f>IF(AND(AND(OR($AB$909="Skill (skilled/ semi-skilled/ un-skilled)"),$AX$909=1)),1,0)</f>
        <v>0</v>
      </c>
      <c r="BE921" s="90">
        <f>IF(AND(AND(OR($S$909="Skill (skilled/ semi-skilled/ un-skilled)"),$AX$909=1)),1,0)</f>
        <v>0</v>
      </c>
      <c r="CB921" s="90">
        <f>IF($S$921&lt;&gt;"",1,0)</f>
        <v>0</v>
      </c>
      <c r="CD921" s="90">
        <f>IF($Y$921="Inaccurate – Incorrect",1,0)</f>
        <v>0</v>
      </c>
      <c r="DA921" s="90" t="s">
        <v>2355</v>
      </c>
      <c r="DB921" s="90" t="s">
        <v>2563</v>
      </c>
    </row>
    <row r="922" spans="4:106" ht="25.25" customHeight="1" x14ac:dyDescent="0.2">
      <c r="D922" s="112" t="s">
        <v>2622</v>
      </c>
      <c r="E922" s="189" t="s">
        <v>2623</v>
      </c>
      <c r="F922" s="190"/>
      <c r="G922" s="190"/>
      <c r="H922" s="190"/>
      <c r="I922" s="190"/>
      <c r="J922" s="190"/>
      <c r="K922" s="190"/>
      <c r="L922" s="190"/>
      <c r="M922" s="190"/>
      <c r="N922" s="190"/>
      <c r="O922" s="190"/>
      <c r="P922" s="115"/>
      <c r="Q922" s="191" t="s">
        <v>12701</v>
      </c>
      <c r="R922" s="191"/>
      <c r="S922" s="192"/>
      <c r="T922" s="192"/>
      <c r="U922" s="192"/>
      <c r="V922" s="192"/>
      <c r="W922" s="192"/>
      <c r="X922" s="193"/>
      <c r="Y922" s="108"/>
      <c r="AW922" s="90" t="s">
        <v>2352</v>
      </c>
      <c r="AX922" s="90">
        <f t="shared" si="97"/>
        <v>1</v>
      </c>
      <c r="AZ922" s="90" t="s">
        <v>2621</v>
      </c>
      <c r="BA922" s="90">
        <f>IF(AND($BB$922=1,$BC$922=1),1,0)</f>
        <v>0</v>
      </c>
      <c r="BB922" s="90">
        <f t="shared" si="96"/>
        <v>0</v>
      </c>
      <c r="BC922" s="90">
        <f>IF(AND(AND(OR($S$909="Skill (skilled/ semi-skilled/ un-skilled)",$AB$909="Skill (skilled/ semi-skilled/ un-skilled)"),$AX$909=1)),1,0)</f>
        <v>0</v>
      </c>
      <c r="BD922" s="90">
        <f>IF(AND(AND(OR($AB$909="Skill (skilled/ semi-skilled/ un-skilled)"),$AX$909=1)),1,0)</f>
        <v>0</v>
      </c>
      <c r="BE922" s="90">
        <f>IF(AND(AND(OR($S$909="Skill (skilled/ semi-skilled/ un-skilled)"),$AX$909=1)),1,0)</f>
        <v>0</v>
      </c>
      <c r="CB922" s="90">
        <f>IF($S$922&lt;&gt;"",1,0)</f>
        <v>0</v>
      </c>
      <c r="CD922" s="90">
        <f>IF($Y$922="Inaccurate – Incorrect",1,0)</f>
        <v>0</v>
      </c>
      <c r="DA922" s="90" t="s">
        <v>2355</v>
      </c>
      <c r="DB922" s="90" t="s">
        <v>2563</v>
      </c>
    </row>
    <row r="923" spans="4:106" ht="25.25" customHeight="1" x14ac:dyDescent="0.2">
      <c r="D923" s="112" t="s">
        <v>2625</v>
      </c>
      <c r="E923" s="189" t="s">
        <v>2626</v>
      </c>
      <c r="F923" s="190"/>
      <c r="G923" s="190"/>
      <c r="H923" s="190"/>
      <c r="I923" s="190"/>
      <c r="J923" s="190"/>
      <c r="K923" s="190"/>
      <c r="L923" s="190"/>
      <c r="M923" s="190"/>
      <c r="N923" s="190"/>
      <c r="O923" s="190"/>
      <c r="P923" s="115"/>
      <c r="Q923" s="191" t="s">
        <v>12699</v>
      </c>
      <c r="R923" s="191"/>
      <c r="S923" s="192"/>
      <c r="T923" s="192"/>
      <c r="U923" s="192"/>
      <c r="V923" s="192"/>
      <c r="W923" s="192"/>
      <c r="X923" s="193"/>
      <c r="Y923" s="108"/>
      <c r="AW923" s="90" t="s">
        <v>2352</v>
      </c>
      <c r="AX923" s="90">
        <f t="shared" si="97"/>
        <v>1</v>
      </c>
      <c r="AZ923" s="90" t="s">
        <v>2624</v>
      </c>
      <c r="BA923" s="90">
        <f>IF(AND($BB$923=1,$BC$923=1),1,0)</f>
        <v>0</v>
      </c>
      <c r="BB923" s="90">
        <f t="shared" si="96"/>
        <v>0</v>
      </c>
      <c r="BC923" s="90">
        <f>IF(AND(AND(OR($S$909="Other",$AB$909="Other"),$AX$909=1),AND(OR($S$911&gt;0,$AB$911&gt;0),$AX$911=1)),1,0)</f>
        <v>0</v>
      </c>
      <c r="BD923" s="90">
        <f>IF(AND(AND(OR($AB$909="Other"),$AX$909=1),AND(OR($AB$911&gt;0),$AX$911=1)),1,0)</f>
        <v>0</v>
      </c>
      <c r="BE923" s="90">
        <f>IF(AND(AND(OR($S$909="Other"),$AX$909=1),AND(OR($S$911&gt;0),$AX$911=1)),1,0)</f>
        <v>0</v>
      </c>
      <c r="CB923" s="90">
        <f>IF($S$923&lt;&gt;"",1,0)</f>
        <v>0</v>
      </c>
      <c r="CD923" s="90">
        <f>IF($Y$923="Inaccurate – Incorrect",1,0)</f>
        <v>0</v>
      </c>
      <c r="DA923" s="90" t="s">
        <v>2355</v>
      </c>
      <c r="DB923" s="90" t="s">
        <v>2563</v>
      </c>
    </row>
    <row r="924" spans="4:106" ht="25.25" customHeight="1" x14ac:dyDescent="0.2">
      <c r="D924" s="112" t="s">
        <v>2630</v>
      </c>
      <c r="E924" s="189" t="s">
        <v>2626</v>
      </c>
      <c r="F924" s="190"/>
      <c r="G924" s="190"/>
      <c r="H924" s="190"/>
      <c r="I924" s="190"/>
      <c r="J924" s="190"/>
      <c r="K924" s="190"/>
      <c r="L924" s="190"/>
      <c r="M924" s="190"/>
      <c r="N924" s="190"/>
      <c r="O924" s="190"/>
      <c r="P924" s="115"/>
      <c r="Q924" s="191" t="s">
        <v>12699</v>
      </c>
      <c r="R924" s="191"/>
      <c r="S924" s="192"/>
      <c r="T924" s="192"/>
      <c r="U924" s="192"/>
      <c r="V924" s="192"/>
      <c r="W924" s="192"/>
      <c r="X924" s="193"/>
      <c r="Y924" s="108"/>
      <c r="AW924" s="90" t="s">
        <v>2352</v>
      </c>
      <c r="AX924" s="90">
        <f t="shared" si="97"/>
        <v>1</v>
      </c>
      <c r="AZ924" s="90" t="s">
        <v>2629</v>
      </c>
      <c r="BA924" s="90">
        <f>IF(AND($BB$924=1,$BC$924=1),1,0)</f>
        <v>0</v>
      </c>
      <c r="BB924" s="90">
        <f t="shared" si="96"/>
        <v>0</v>
      </c>
      <c r="BC924" s="90">
        <f>IF(AND(AND(OR($S$909="Other",$AB$909="Other"),$AX$909=1),AND(OR($S$911&gt;1,$AB$911&gt;1),$AX$911=1)),1,0)</f>
        <v>0</v>
      </c>
      <c r="BD924" s="90">
        <f>IF(AND(AND(OR($AB$909="Other"),$AX$909=1),AND(OR($AB$911&gt;1),$AX$911=1)),1,0)</f>
        <v>0</v>
      </c>
      <c r="BE924" s="90">
        <f>IF(AND(AND(OR($S$909="Other"),$AX$909=1),AND(OR($S$911&gt;1),$AX$911=1)),1,0)</f>
        <v>0</v>
      </c>
      <c r="CB924" s="90">
        <f>IF($S$924&lt;&gt;"",1,0)</f>
        <v>0</v>
      </c>
      <c r="CD924" s="90">
        <f>IF($Y$924="Inaccurate – Incorrect",1,0)</f>
        <v>0</v>
      </c>
      <c r="DA924" s="90" t="s">
        <v>2355</v>
      </c>
      <c r="DB924" s="90" t="s">
        <v>2563</v>
      </c>
    </row>
    <row r="925" spans="4:106" ht="25.25" customHeight="1" x14ac:dyDescent="0.2">
      <c r="D925" s="112" t="s">
        <v>2634</v>
      </c>
      <c r="E925" s="189" t="s">
        <v>2626</v>
      </c>
      <c r="F925" s="190"/>
      <c r="G925" s="190"/>
      <c r="H925" s="190"/>
      <c r="I925" s="190"/>
      <c r="J925" s="190"/>
      <c r="K925" s="190"/>
      <c r="L925" s="190"/>
      <c r="M925" s="190"/>
      <c r="N925" s="190"/>
      <c r="O925" s="190"/>
      <c r="P925" s="115"/>
      <c r="Q925" s="191" t="s">
        <v>12699</v>
      </c>
      <c r="R925" s="191"/>
      <c r="S925" s="192"/>
      <c r="T925" s="192"/>
      <c r="U925" s="192"/>
      <c r="V925" s="192"/>
      <c r="W925" s="192"/>
      <c r="X925" s="193"/>
      <c r="Y925" s="108"/>
      <c r="AW925" s="90" t="s">
        <v>2352</v>
      </c>
      <c r="AX925" s="90">
        <f t="shared" si="97"/>
        <v>1</v>
      </c>
      <c r="AZ925" s="90" t="s">
        <v>2633</v>
      </c>
      <c r="BA925" s="90">
        <f>IF(AND($BB$925=1,$BC$925=1),1,0)</f>
        <v>0</v>
      </c>
      <c r="BB925" s="90">
        <f t="shared" si="96"/>
        <v>0</v>
      </c>
      <c r="BC925" s="90">
        <f>IF(AND(AND(OR($S$909="Other",$AB$909="Other"),$AX$909=1),AND(OR($S$911&gt;2,$AB$911&gt;2),$AX$911=1)),1,0)</f>
        <v>0</v>
      </c>
      <c r="BD925" s="90">
        <f>IF(AND(AND(OR($AB$909="Other"),$AX$909=1),AND(OR($AB$911&gt;2),$AX$911=1)),1,0)</f>
        <v>0</v>
      </c>
      <c r="BE925" s="90">
        <f>IF(AND(AND(OR($S$909="Other"),$AX$909=1),AND(OR($S$911&gt;2),$AX$911=1)),1,0)</f>
        <v>0</v>
      </c>
      <c r="CB925" s="90">
        <f>IF($S$925&lt;&gt;"",1,0)</f>
        <v>0</v>
      </c>
      <c r="CD925" s="90">
        <f>IF($Y$925="Inaccurate – Incorrect",1,0)</f>
        <v>0</v>
      </c>
      <c r="DA925" s="90" t="s">
        <v>2355</v>
      </c>
      <c r="DB925" s="90" t="s">
        <v>2563</v>
      </c>
    </row>
    <row r="926" spans="4:106" ht="25.25" customHeight="1" x14ac:dyDescent="0.2">
      <c r="D926" s="112" t="s">
        <v>2638</v>
      </c>
      <c r="E926" s="189" t="s">
        <v>2626</v>
      </c>
      <c r="F926" s="190"/>
      <c r="G926" s="190"/>
      <c r="H926" s="190"/>
      <c r="I926" s="190"/>
      <c r="J926" s="190"/>
      <c r="K926" s="190"/>
      <c r="L926" s="190"/>
      <c r="M926" s="190"/>
      <c r="N926" s="190"/>
      <c r="O926" s="190"/>
      <c r="P926" s="115"/>
      <c r="Q926" s="191" t="s">
        <v>12699</v>
      </c>
      <c r="R926" s="191"/>
      <c r="S926" s="192"/>
      <c r="T926" s="192"/>
      <c r="U926" s="192"/>
      <c r="V926" s="192"/>
      <c r="W926" s="192"/>
      <c r="X926" s="193"/>
      <c r="Y926" s="108"/>
      <c r="AW926" s="90" t="s">
        <v>2352</v>
      </c>
      <c r="AX926" s="90">
        <f t="shared" si="97"/>
        <v>1</v>
      </c>
      <c r="AZ926" s="90" t="s">
        <v>2637</v>
      </c>
      <c r="BA926" s="90">
        <f>IF(AND($BB$926=1,$BC$926=1),1,0)</f>
        <v>0</v>
      </c>
      <c r="BB926" s="90">
        <f t="shared" si="96"/>
        <v>0</v>
      </c>
      <c r="BC926" s="90">
        <f>IF(AND(AND(OR($S$909="Other",$AB$909="Other"),$AX$909=1),AND(OR($S$911&gt;3,$AB$911&gt;3),$AX$911=1)),1,0)</f>
        <v>0</v>
      </c>
      <c r="BD926" s="90">
        <f>IF(AND(AND(OR($AB$909="Other"),$AX$909=1),AND(OR($AB$911&gt;3),$AX$911=1)),1,0)</f>
        <v>0</v>
      </c>
      <c r="BE926" s="90">
        <f>IF(AND(AND(OR($S$909="Other"),$AX$909=1),AND(OR($S$911&gt;3),$AX$911=1)),1,0)</f>
        <v>0</v>
      </c>
      <c r="CB926" s="90">
        <f>IF($S$926&lt;&gt;"",1,0)</f>
        <v>0</v>
      </c>
      <c r="CD926" s="90">
        <f>IF($Y$926="Inaccurate – Incorrect",1,0)</f>
        <v>0</v>
      </c>
      <c r="DA926" s="90" t="s">
        <v>2355</v>
      </c>
      <c r="DB926" s="90" t="s">
        <v>2563</v>
      </c>
    </row>
    <row r="927" spans="4:106" ht="25.25" customHeight="1" x14ac:dyDescent="0.2">
      <c r="D927" s="112" t="s">
        <v>2642</v>
      </c>
      <c r="E927" s="189" t="s">
        <v>2626</v>
      </c>
      <c r="F927" s="190"/>
      <c r="G927" s="190"/>
      <c r="H927" s="190"/>
      <c r="I927" s="190"/>
      <c r="J927" s="190"/>
      <c r="K927" s="190"/>
      <c r="L927" s="190"/>
      <c r="M927" s="190"/>
      <c r="N927" s="190"/>
      <c r="O927" s="190"/>
      <c r="P927" s="115"/>
      <c r="Q927" s="191" t="s">
        <v>12699</v>
      </c>
      <c r="R927" s="191"/>
      <c r="S927" s="192"/>
      <c r="T927" s="192"/>
      <c r="U927" s="192"/>
      <c r="V927" s="192"/>
      <c r="W927" s="192"/>
      <c r="X927" s="193"/>
      <c r="Y927" s="108"/>
      <c r="AW927" s="90" t="s">
        <v>2352</v>
      </c>
      <c r="AX927" s="90">
        <f t="shared" si="97"/>
        <v>1</v>
      </c>
      <c r="AZ927" s="90" t="s">
        <v>2641</v>
      </c>
      <c r="BA927" s="90">
        <f>IF(AND($BB$927=1,$BC$927=1),1,0)</f>
        <v>0</v>
      </c>
      <c r="BB927" s="90">
        <f t="shared" si="96"/>
        <v>0</v>
      </c>
      <c r="BC927" s="90">
        <f>IF(AND(AND(OR($S$909="Other",$AB$909="Other"),$AX$909=1),AND(OR($S$911&gt;4,$AB$911&gt;4),$AX$911=1)),1,0)</f>
        <v>0</v>
      </c>
      <c r="BD927" s="90">
        <f>IF(AND(AND(OR($AB$909="Other"),$AX$909=1),AND(OR($AB$911&gt;4),$AX$911=1)),1,0)</f>
        <v>0</v>
      </c>
      <c r="BE927" s="90">
        <f>IF(AND(AND(OR($S$909="Other"),$AX$909=1),AND(OR($S$911&gt;4),$AX$911=1)),1,0)</f>
        <v>0</v>
      </c>
      <c r="CB927" s="90">
        <f>IF($S$927&lt;&gt;"",1,0)</f>
        <v>0</v>
      </c>
      <c r="CD927" s="90">
        <f>IF($Y$927="Inaccurate – Incorrect",1,0)</f>
        <v>0</v>
      </c>
      <c r="DA927" s="90" t="s">
        <v>2355</v>
      </c>
      <c r="DB927" s="90" t="s">
        <v>2563</v>
      </c>
    </row>
    <row r="928" spans="4:106" ht="25.25" customHeight="1" x14ac:dyDescent="0.2">
      <c r="D928" s="112" t="s">
        <v>2646</v>
      </c>
      <c r="E928" s="189" t="s">
        <v>2626</v>
      </c>
      <c r="F928" s="190"/>
      <c r="G928" s="190"/>
      <c r="H928" s="190"/>
      <c r="I928" s="190"/>
      <c r="J928" s="190"/>
      <c r="K928" s="190"/>
      <c r="L928" s="190"/>
      <c r="M928" s="190"/>
      <c r="N928" s="190"/>
      <c r="O928" s="190"/>
      <c r="P928" s="115"/>
      <c r="Q928" s="191" t="s">
        <v>12699</v>
      </c>
      <c r="R928" s="191"/>
      <c r="S928" s="192"/>
      <c r="T928" s="192"/>
      <c r="U928" s="192"/>
      <c r="V928" s="192"/>
      <c r="W928" s="192"/>
      <c r="X928" s="193"/>
      <c r="Y928" s="108"/>
      <c r="AW928" s="90" t="s">
        <v>2352</v>
      </c>
      <c r="AX928" s="90">
        <f t="shared" si="97"/>
        <v>1</v>
      </c>
      <c r="AZ928" s="90" t="s">
        <v>2645</v>
      </c>
      <c r="BA928" s="90">
        <f>IF(AND($BB$928=1,$BC$928=1),1,0)</f>
        <v>0</v>
      </c>
      <c r="BB928" s="90">
        <f t="shared" si="96"/>
        <v>0</v>
      </c>
      <c r="BC928" s="90">
        <f>IF(AND(AND(OR($S$909="Other",$AB$909="Other"),$AX$909=1),AND(OR($S$911&gt;5,$AB$911&gt;5),$AX$911=1)),1,0)</f>
        <v>0</v>
      </c>
      <c r="BD928" s="90">
        <f>IF(AND(AND(OR($AB$909="Other"),$AX$909=1),AND(OR($AB$911&gt;5),$AX$911=1)),1,0)</f>
        <v>0</v>
      </c>
      <c r="BE928" s="90">
        <f>IF(AND(AND(OR($S$909="Other"),$AX$909=1),AND(OR($S$911&gt;5),$AX$911=1)),1,0)</f>
        <v>0</v>
      </c>
      <c r="CB928" s="90">
        <f>IF($S$928&lt;&gt;"",1,0)</f>
        <v>0</v>
      </c>
      <c r="CD928" s="90">
        <f>IF($Y$928="Inaccurate – Incorrect",1,0)</f>
        <v>0</v>
      </c>
      <c r="DA928" s="90" t="s">
        <v>2355</v>
      </c>
      <c r="DB928" s="90" t="s">
        <v>2563</v>
      </c>
    </row>
    <row r="929" spans="4:106" ht="25.25" customHeight="1" x14ac:dyDescent="0.2">
      <c r="D929" s="112" t="s">
        <v>2650</v>
      </c>
      <c r="E929" s="189" t="s">
        <v>2626</v>
      </c>
      <c r="F929" s="190"/>
      <c r="G929" s="190"/>
      <c r="H929" s="190"/>
      <c r="I929" s="190"/>
      <c r="J929" s="190"/>
      <c r="K929" s="190"/>
      <c r="L929" s="190"/>
      <c r="M929" s="190"/>
      <c r="N929" s="190"/>
      <c r="O929" s="190"/>
      <c r="P929" s="115"/>
      <c r="Q929" s="191" t="s">
        <v>12699</v>
      </c>
      <c r="R929" s="191"/>
      <c r="S929" s="192"/>
      <c r="T929" s="192"/>
      <c r="U929" s="192"/>
      <c r="V929" s="192"/>
      <c r="W929" s="192"/>
      <c r="X929" s="193"/>
      <c r="Y929" s="108"/>
      <c r="AW929" s="90" t="s">
        <v>2352</v>
      </c>
      <c r="AX929" s="90">
        <f t="shared" si="97"/>
        <v>1</v>
      </c>
      <c r="AZ929" s="90" t="s">
        <v>2649</v>
      </c>
      <c r="BA929" s="90">
        <f>IF(AND($BB$929=1,$BC$929=1),1,0)</f>
        <v>0</v>
      </c>
      <c r="BB929" s="90">
        <f t="shared" si="96"/>
        <v>0</v>
      </c>
      <c r="BC929" s="90">
        <f>IF(AND(AND(OR($S$909="Other",$AB$909="Other"),$AX$909=1),AND(OR($S$911&gt;6,$AB$911&gt;6),$AX$911=1)),1,0)</f>
        <v>0</v>
      </c>
      <c r="BD929" s="90">
        <f>IF(AND(AND(OR($AB$909="Other"),$AX$909=1),AND(OR($AB$911&gt;6),$AX$911=1)),1,0)</f>
        <v>0</v>
      </c>
      <c r="BE929" s="90">
        <f>IF(AND(AND(OR($S$909="Other"),$AX$909=1),AND(OR($S$911&gt;6),$AX$911=1)),1,0)</f>
        <v>0</v>
      </c>
      <c r="CB929" s="90">
        <f>IF($S$929&lt;&gt;"",1,0)</f>
        <v>0</v>
      </c>
      <c r="CD929" s="90">
        <f>IF($Y$929="Inaccurate – Incorrect",1,0)</f>
        <v>0</v>
      </c>
      <c r="DA929" s="90" t="s">
        <v>2355</v>
      </c>
      <c r="DB929" s="90" t="s">
        <v>2563</v>
      </c>
    </row>
    <row r="930" spans="4:106" ht="25.25" customHeight="1" x14ac:dyDescent="0.2">
      <c r="D930" s="112" t="s">
        <v>2654</v>
      </c>
      <c r="E930" s="189" t="s">
        <v>2655</v>
      </c>
      <c r="F930" s="190"/>
      <c r="G930" s="190"/>
      <c r="H930" s="190"/>
      <c r="I930" s="190"/>
      <c r="J930" s="190"/>
      <c r="K930" s="190"/>
      <c r="L930" s="190"/>
      <c r="M930" s="190"/>
      <c r="N930" s="190"/>
      <c r="O930" s="190"/>
      <c r="P930" s="116" t="s">
        <v>12697</v>
      </c>
      <c r="Q930" s="191" t="s">
        <v>12698</v>
      </c>
      <c r="R930" s="191"/>
      <c r="S930" s="192"/>
      <c r="T930" s="192"/>
      <c r="U930" s="192"/>
      <c r="V930" s="192"/>
      <c r="W930" s="192"/>
      <c r="X930" s="193"/>
      <c r="Y930" s="108"/>
      <c r="AW930" s="90" t="s">
        <v>2352</v>
      </c>
      <c r="AX930" s="90">
        <f t="shared" si="97"/>
        <v>1</v>
      </c>
      <c r="AY930" s="90" t="s">
        <v>236</v>
      </c>
      <c r="AZ930" s="90" t="s">
        <v>2653</v>
      </c>
      <c r="BA930" s="90">
        <f>IF(AND($BC$930=1,$BB$930=1),1,0)</f>
        <v>0</v>
      </c>
      <c r="BB930" s="90">
        <f>IF($S$22="Step 3",1,0)</f>
        <v>0</v>
      </c>
      <c r="BC930" s="90">
        <v>1</v>
      </c>
      <c r="BD930" s="90">
        <v>1</v>
      </c>
      <c r="BE930" s="90">
        <v>1</v>
      </c>
      <c r="CB930" s="90">
        <f>IF($S$930&lt;&gt;"",1,0)</f>
        <v>0</v>
      </c>
      <c r="CD930" s="90">
        <f>IF($Y$930="Inaccurate – Incorrect",1,0)</f>
        <v>0</v>
      </c>
      <c r="DA930" s="90" t="s">
        <v>2355</v>
      </c>
      <c r="DB930" s="90" t="s">
        <v>2563</v>
      </c>
    </row>
    <row r="931" spans="4:106" ht="53.75" customHeight="1" x14ac:dyDescent="0.2">
      <c r="D931" s="112" t="s">
        <v>2659</v>
      </c>
      <c r="E931" s="119"/>
      <c r="F931" s="118"/>
      <c r="G931" s="118"/>
      <c r="H931" s="118"/>
      <c r="I931" s="118"/>
      <c r="J931" s="118"/>
      <c r="K931" s="118"/>
      <c r="L931" s="118"/>
      <c r="M931" s="118"/>
      <c r="N931" s="118"/>
      <c r="O931" s="118"/>
      <c r="P931" s="124" t="s">
        <v>12697</v>
      </c>
      <c r="Q931" s="215" t="s">
        <v>2660</v>
      </c>
      <c r="R931" s="216"/>
      <c r="S931" s="216"/>
      <c r="T931" s="216"/>
      <c r="U931" s="216"/>
      <c r="V931" s="216"/>
      <c r="W931" s="216"/>
      <c r="X931" s="217"/>
      <c r="Y931" s="108"/>
      <c r="AX931" s="90">
        <f t="shared" si="97"/>
        <v>1</v>
      </c>
      <c r="AZ931" s="90" t="s">
        <v>2658</v>
      </c>
      <c r="BA931" s="90">
        <f>IF(AND($BC$931=1,$BB$931=1),1,0)</f>
        <v>0</v>
      </c>
      <c r="BB931" s="90">
        <f t="shared" ref="BB931:BB940" si="98">IF(OR($S$22="Step 3",$S$22="Step 2"),1,0)</f>
        <v>0</v>
      </c>
      <c r="BC931" s="90">
        <v>1</v>
      </c>
      <c r="BD931" s="90">
        <v>1</v>
      </c>
      <c r="BE931" s="90">
        <v>1</v>
      </c>
    </row>
    <row r="932" spans="4:106" ht="25.25" customHeight="1" x14ac:dyDescent="0.2">
      <c r="D932" s="112" t="s">
        <v>2663</v>
      </c>
      <c r="E932" s="189" t="s">
        <v>2664</v>
      </c>
      <c r="F932" s="190"/>
      <c r="G932" s="190"/>
      <c r="H932" s="190"/>
      <c r="I932" s="190"/>
      <c r="J932" s="190"/>
      <c r="K932" s="190"/>
      <c r="L932" s="190"/>
      <c r="M932" s="190"/>
      <c r="N932" s="190"/>
      <c r="O932" s="190"/>
      <c r="P932" s="116" t="s">
        <v>12697</v>
      </c>
      <c r="Q932" s="191" t="s">
        <v>12702</v>
      </c>
      <c r="R932" s="191"/>
      <c r="S932" s="192"/>
      <c r="T932" s="192"/>
      <c r="U932" s="192"/>
      <c r="V932" s="192"/>
      <c r="W932" s="192"/>
      <c r="X932" s="193"/>
      <c r="Y932" s="108"/>
      <c r="AW932" s="90" t="s">
        <v>2352</v>
      </c>
      <c r="AX932" s="90">
        <f t="shared" si="97"/>
        <v>1</v>
      </c>
      <c r="AY932" s="90" t="s">
        <v>774</v>
      </c>
      <c r="AZ932" s="90" t="s">
        <v>2662</v>
      </c>
      <c r="BA932" s="90">
        <f>IF(AND($BC$932=1,$BB$932=1),1,0)</f>
        <v>0</v>
      </c>
      <c r="BB932" s="90">
        <f t="shared" si="98"/>
        <v>0</v>
      </c>
      <c r="BC932" s="90">
        <v>1</v>
      </c>
      <c r="BD932" s="90">
        <v>1</v>
      </c>
      <c r="BE932" s="90">
        <v>1</v>
      </c>
      <c r="BX932" s="90">
        <v>1</v>
      </c>
      <c r="CA932" s="90" t="s">
        <v>2658</v>
      </c>
      <c r="CB932" s="90">
        <f>IF((+COUNTA($S$932)+COUNTA($S$933)+COUNTA($S$934)+COUNTA($S$935)+COUNTA($S$936)+COUNTA($S$937)+COUNTA($S$938)+COUNTA($S$940))&gt;0,1,0)</f>
        <v>0</v>
      </c>
      <c r="CC932" s="90" t="s">
        <v>775</v>
      </c>
      <c r="CD932" s="90">
        <f>IF($Y$932="Inaccurate – Incorrect",1,0)</f>
        <v>0</v>
      </c>
      <c r="DA932" s="90" t="s">
        <v>2355</v>
      </c>
      <c r="DB932" s="90" t="s">
        <v>2563</v>
      </c>
    </row>
    <row r="933" spans="4:106" ht="25.25" customHeight="1" x14ac:dyDescent="0.2">
      <c r="D933" s="112" t="s">
        <v>2667</v>
      </c>
      <c r="E933" s="189" t="s">
        <v>2668</v>
      </c>
      <c r="F933" s="190"/>
      <c r="G933" s="190"/>
      <c r="H933" s="190"/>
      <c r="I933" s="190"/>
      <c r="J933" s="190"/>
      <c r="K933" s="190"/>
      <c r="L933" s="190"/>
      <c r="M933" s="190"/>
      <c r="N933" s="190"/>
      <c r="O933" s="190"/>
      <c r="P933" s="116" t="s">
        <v>12697</v>
      </c>
      <c r="Q933" s="191" t="s">
        <v>12702</v>
      </c>
      <c r="R933" s="191"/>
      <c r="S933" s="192"/>
      <c r="T933" s="192"/>
      <c r="U933" s="192"/>
      <c r="V933" s="192"/>
      <c r="W933" s="192"/>
      <c r="X933" s="193"/>
      <c r="Y933" s="108"/>
      <c r="AW933" s="90" t="s">
        <v>2352</v>
      </c>
      <c r="AX933" s="90">
        <f t="shared" si="97"/>
        <v>1</v>
      </c>
      <c r="AY933" s="90" t="s">
        <v>774</v>
      </c>
      <c r="AZ933" s="90" t="s">
        <v>2666</v>
      </c>
      <c r="BA933" s="90">
        <f>IF(AND($BC$933=1,$BB$933=1),1,0)</f>
        <v>0</v>
      </c>
      <c r="BB933" s="90">
        <f t="shared" si="98"/>
        <v>0</v>
      </c>
      <c r="BC933" s="90">
        <v>1</v>
      </c>
      <c r="BD933" s="90">
        <v>1</v>
      </c>
      <c r="BE933" s="90">
        <v>1</v>
      </c>
      <c r="BX933" s="90">
        <v>1</v>
      </c>
      <c r="CA933" s="90" t="s">
        <v>2658</v>
      </c>
      <c r="CC933" s="90" t="s">
        <v>775</v>
      </c>
      <c r="CD933" s="90">
        <f>IF($Y$933="Inaccurate – Incorrect",1,0)</f>
        <v>0</v>
      </c>
      <c r="DA933" s="90" t="s">
        <v>2355</v>
      </c>
      <c r="DB933" s="90" t="s">
        <v>2563</v>
      </c>
    </row>
    <row r="934" spans="4:106" ht="25.25" customHeight="1" x14ac:dyDescent="0.2">
      <c r="D934" s="112" t="s">
        <v>2671</v>
      </c>
      <c r="E934" s="189" t="s">
        <v>2672</v>
      </c>
      <c r="F934" s="190"/>
      <c r="G934" s="190"/>
      <c r="H934" s="190"/>
      <c r="I934" s="190"/>
      <c r="J934" s="190"/>
      <c r="K934" s="190"/>
      <c r="L934" s="190"/>
      <c r="M934" s="190"/>
      <c r="N934" s="190"/>
      <c r="O934" s="190"/>
      <c r="P934" s="116" t="s">
        <v>12697</v>
      </c>
      <c r="Q934" s="191" t="s">
        <v>12702</v>
      </c>
      <c r="R934" s="191"/>
      <c r="S934" s="192"/>
      <c r="T934" s="192"/>
      <c r="U934" s="192"/>
      <c r="V934" s="192"/>
      <c r="W934" s="192"/>
      <c r="X934" s="193"/>
      <c r="Y934" s="108"/>
      <c r="AW934" s="90" t="s">
        <v>2352</v>
      </c>
      <c r="AX934" s="90">
        <f t="shared" si="97"/>
        <v>1</v>
      </c>
      <c r="AY934" s="90" t="s">
        <v>774</v>
      </c>
      <c r="AZ934" s="90" t="s">
        <v>2670</v>
      </c>
      <c r="BA934" s="90">
        <f>IF(AND($BC$934=1,$BB$934=1),1,0)</f>
        <v>0</v>
      </c>
      <c r="BB934" s="90">
        <f t="shared" si="98"/>
        <v>0</v>
      </c>
      <c r="BC934" s="90">
        <v>1</v>
      </c>
      <c r="BD934" s="90">
        <v>1</v>
      </c>
      <c r="BE934" s="90">
        <v>1</v>
      </c>
      <c r="BX934" s="90">
        <v>1</v>
      </c>
      <c r="CA934" s="90" t="s">
        <v>2658</v>
      </c>
      <c r="CC934" s="90" t="s">
        <v>775</v>
      </c>
      <c r="CD934" s="90">
        <f>IF($Y$934="Inaccurate – Incorrect",1,0)</f>
        <v>0</v>
      </c>
      <c r="DA934" s="90" t="s">
        <v>2355</v>
      </c>
      <c r="DB934" s="90" t="s">
        <v>2563</v>
      </c>
    </row>
    <row r="935" spans="4:106" ht="25.25" customHeight="1" x14ac:dyDescent="0.2">
      <c r="D935" s="112" t="s">
        <v>2675</v>
      </c>
      <c r="E935" s="189" t="s">
        <v>2676</v>
      </c>
      <c r="F935" s="190"/>
      <c r="G935" s="190"/>
      <c r="H935" s="190"/>
      <c r="I935" s="190"/>
      <c r="J935" s="190"/>
      <c r="K935" s="190"/>
      <c r="L935" s="190"/>
      <c r="M935" s="190"/>
      <c r="N935" s="190"/>
      <c r="O935" s="190"/>
      <c r="P935" s="116" t="s">
        <v>12697</v>
      </c>
      <c r="Q935" s="191" t="s">
        <v>12702</v>
      </c>
      <c r="R935" s="191"/>
      <c r="S935" s="192"/>
      <c r="T935" s="192"/>
      <c r="U935" s="192"/>
      <c r="V935" s="192"/>
      <c r="W935" s="192"/>
      <c r="X935" s="193"/>
      <c r="Y935" s="108"/>
      <c r="AW935" s="90" t="s">
        <v>2352</v>
      </c>
      <c r="AX935" s="90">
        <f t="shared" si="97"/>
        <v>1</v>
      </c>
      <c r="AY935" s="90" t="s">
        <v>774</v>
      </c>
      <c r="AZ935" s="90" t="s">
        <v>2674</v>
      </c>
      <c r="BA935" s="90">
        <f>IF(AND($BC$935=1,$BB$935=1),1,0)</f>
        <v>0</v>
      </c>
      <c r="BB935" s="90">
        <f t="shared" si="98"/>
        <v>0</v>
      </c>
      <c r="BC935" s="90">
        <v>1</v>
      </c>
      <c r="BD935" s="90">
        <v>1</v>
      </c>
      <c r="BE935" s="90">
        <v>1</v>
      </c>
      <c r="BX935" s="90">
        <v>1</v>
      </c>
      <c r="CA935" s="90" t="s">
        <v>2658</v>
      </c>
      <c r="CC935" s="90" t="s">
        <v>775</v>
      </c>
      <c r="CD935" s="90">
        <f>IF($Y$935="Inaccurate – Incorrect",1,0)</f>
        <v>0</v>
      </c>
      <c r="DA935" s="90" t="s">
        <v>2355</v>
      </c>
      <c r="DB935" s="90" t="s">
        <v>2563</v>
      </c>
    </row>
    <row r="936" spans="4:106" ht="25.25" customHeight="1" x14ac:dyDescent="0.2">
      <c r="D936" s="112" t="s">
        <v>2679</v>
      </c>
      <c r="E936" s="189" t="s">
        <v>2680</v>
      </c>
      <c r="F936" s="190"/>
      <c r="G936" s="190"/>
      <c r="H936" s="190"/>
      <c r="I936" s="190"/>
      <c r="J936" s="190"/>
      <c r="K936" s="190"/>
      <c r="L936" s="190"/>
      <c r="M936" s="190"/>
      <c r="N936" s="190"/>
      <c r="O936" s="190"/>
      <c r="P936" s="116" t="s">
        <v>12697</v>
      </c>
      <c r="Q936" s="191" t="s">
        <v>12702</v>
      </c>
      <c r="R936" s="191"/>
      <c r="S936" s="192"/>
      <c r="T936" s="192"/>
      <c r="U936" s="192"/>
      <c r="V936" s="192"/>
      <c r="W936" s="192"/>
      <c r="X936" s="193"/>
      <c r="Y936" s="108"/>
      <c r="AW936" s="90" t="s">
        <v>2352</v>
      </c>
      <c r="AX936" s="90">
        <f t="shared" si="97"/>
        <v>1</v>
      </c>
      <c r="AY936" s="90" t="s">
        <v>774</v>
      </c>
      <c r="AZ936" s="90" t="s">
        <v>2678</v>
      </c>
      <c r="BA936" s="90">
        <f>IF(AND($BC$936=1,$BB$936=1),1,0)</f>
        <v>0</v>
      </c>
      <c r="BB936" s="90">
        <f t="shared" si="98"/>
        <v>0</v>
      </c>
      <c r="BC936" s="90">
        <v>1</v>
      </c>
      <c r="BD936" s="90">
        <v>1</v>
      </c>
      <c r="BE936" s="90">
        <v>1</v>
      </c>
      <c r="BX936" s="90">
        <v>1</v>
      </c>
      <c r="CA936" s="90" t="s">
        <v>2658</v>
      </c>
      <c r="CC936" s="90" t="s">
        <v>775</v>
      </c>
      <c r="CD936" s="90">
        <f>IF($Y$936="Inaccurate – Incorrect",1,0)</f>
        <v>0</v>
      </c>
      <c r="DA936" s="90" t="s">
        <v>2355</v>
      </c>
      <c r="DB936" s="90" t="s">
        <v>2563</v>
      </c>
    </row>
    <row r="937" spans="4:106" ht="25.25" customHeight="1" x14ac:dyDescent="0.2">
      <c r="D937" s="112" t="s">
        <v>2683</v>
      </c>
      <c r="E937" s="189" t="s">
        <v>2684</v>
      </c>
      <c r="F937" s="190"/>
      <c r="G937" s="190"/>
      <c r="H937" s="190"/>
      <c r="I937" s="190"/>
      <c r="J937" s="190"/>
      <c r="K937" s="190"/>
      <c r="L937" s="190"/>
      <c r="M937" s="190"/>
      <c r="N937" s="190"/>
      <c r="O937" s="190"/>
      <c r="P937" s="116" t="s">
        <v>12697</v>
      </c>
      <c r="Q937" s="191" t="s">
        <v>12702</v>
      </c>
      <c r="R937" s="191"/>
      <c r="S937" s="192"/>
      <c r="T937" s="192"/>
      <c r="U937" s="192"/>
      <c r="V937" s="192"/>
      <c r="W937" s="192"/>
      <c r="X937" s="193"/>
      <c r="Y937" s="108"/>
      <c r="AW937" s="90" t="s">
        <v>2352</v>
      </c>
      <c r="AX937" s="90">
        <f t="shared" si="97"/>
        <v>1</v>
      </c>
      <c r="AY937" s="90" t="s">
        <v>774</v>
      </c>
      <c r="AZ937" s="90" t="s">
        <v>2682</v>
      </c>
      <c r="BA937" s="90">
        <f>IF(AND($BC$937=1,$BB$937=1),1,0)</f>
        <v>0</v>
      </c>
      <c r="BB937" s="90">
        <f t="shared" si="98"/>
        <v>0</v>
      </c>
      <c r="BC937" s="90">
        <v>1</v>
      </c>
      <c r="BD937" s="90">
        <v>1</v>
      </c>
      <c r="BE937" s="90">
        <v>1</v>
      </c>
      <c r="BX937" s="90">
        <v>1</v>
      </c>
      <c r="CA937" s="90" t="s">
        <v>2658</v>
      </c>
      <c r="CC937" s="90" t="s">
        <v>775</v>
      </c>
      <c r="CD937" s="90">
        <f>IF($Y$937="Inaccurate – Incorrect",1,0)</f>
        <v>0</v>
      </c>
      <c r="DA937" s="90" t="s">
        <v>2355</v>
      </c>
      <c r="DB937" s="90" t="s">
        <v>2563</v>
      </c>
    </row>
    <row r="938" spans="4:106" ht="25.25" customHeight="1" x14ac:dyDescent="0.2">
      <c r="D938" s="112" t="s">
        <v>2687</v>
      </c>
      <c r="E938" s="189" t="s">
        <v>802</v>
      </c>
      <c r="F938" s="190"/>
      <c r="G938" s="190"/>
      <c r="H938" s="190"/>
      <c r="I938" s="190"/>
      <c r="J938" s="190"/>
      <c r="K938" s="190"/>
      <c r="L938" s="190"/>
      <c r="M938" s="190"/>
      <c r="N938" s="190"/>
      <c r="O938" s="190"/>
      <c r="P938" s="115"/>
      <c r="Q938" s="191" t="s">
        <v>12702</v>
      </c>
      <c r="R938" s="191"/>
      <c r="S938" s="192"/>
      <c r="T938" s="192"/>
      <c r="U938" s="192"/>
      <c r="V938" s="192"/>
      <c r="W938" s="192"/>
      <c r="X938" s="193"/>
      <c r="Y938" s="108"/>
      <c r="AW938" s="90" t="s">
        <v>2352</v>
      </c>
      <c r="AX938" s="90">
        <f t="shared" si="97"/>
        <v>1</v>
      </c>
      <c r="AY938" s="90" t="s">
        <v>774</v>
      </c>
      <c r="AZ938" s="90" t="s">
        <v>2686</v>
      </c>
      <c r="BA938" s="90">
        <f>IF(AND($BC$938=1,$BB$938=1),1,0)</f>
        <v>0</v>
      </c>
      <c r="BB938" s="90">
        <f t="shared" si="98"/>
        <v>0</v>
      </c>
      <c r="BC938" s="90">
        <v>1</v>
      </c>
      <c r="BD938" s="90">
        <v>1</v>
      </c>
      <c r="BE938" s="90">
        <v>1</v>
      </c>
      <c r="BL938" s="90">
        <v>939</v>
      </c>
      <c r="BX938" s="90">
        <v>1</v>
      </c>
      <c r="CA938" s="90" t="s">
        <v>2658</v>
      </c>
      <c r="CC938" s="90" t="s">
        <v>775</v>
      </c>
      <c r="CD938" s="90">
        <f>IF($Y$938="Inaccurate – Incorrect",1,0)</f>
        <v>0</v>
      </c>
      <c r="DA938" s="90" t="s">
        <v>2355</v>
      </c>
      <c r="DB938" s="90" t="s">
        <v>2563</v>
      </c>
    </row>
    <row r="939" spans="4:106" ht="25.25" customHeight="1" x14ac:dyDescent="0.2">
      <c r="D939" s="112" t="s">
        <v>2689</v>
      </c>
      <c r="E939" s="189" t="s">
        <v>643</v>
      </c>
      <c r="F939" s="190"/>
      <c r="G939" s="190"/>
      <c r="H939" s="190"/>
      <c r="I939" s="190"/>
      <c r="J939" s="190"/>
      <c r="K939" s="190"/>
      <c r="L939" s="190"/>
      <c r="M939" s="190"/>
      <c r="N939" s="190"/>
      <c r="O939" s="190"/>
      <c r="P939" s="115"/>
      <c r="Q939" s="191" t="s">
        <v>12699</v>
      </c>
      <c r="R939" s="191"/>
      <c r="S939" s="192"/>
      <c r="T939" s="192"/>
      <c r="U939" s="192"/>
      <c r="V939" s="192"/>
      <c r="W939" s="192"/>
      <c r="X939" s="193"/>
      <c r="Y939" s="108"/>
      <c r="AW939" s="90" t="s">
        <v>2352</v>
      </c>
      <c r="AX939" s="90">
        <f t="shared" si="97"/>
        <v>1</v>
      </c>
      <c r="AZ939" s="90" t="s">
        <v>2688</v>
      </c>
      <c r="BA939" s="90">
        <f>IF(AND($BB$939=1,$BC$939=1),1,0)</f>
        <v>0</v>
      </c>
      <c r="BB939" s="90">
        <f t="shared" si="98"/>
        <v>0</v>
      </c>
      <c r="BC939" s="90">
        <f>IF(OR(AND(OR($S$938&lt;&gt;"",$AB$938&lt;&gt;""),$AX$938=1)),1,0)</f>
        <v>0</v>
      </c>
      <c r="BD939" s="90">
        <f>IF(OR(AND(OR($AB$938&lt;&gt;""),$AX$938=1)),1,0)</f>
        <v>0</v>
      </c>
      <c r="BE939" s="90">
        <f>IF(OR(AND(OR($S$938&lt;&gt;""),$AX$938=1)),1,0)</f>
        <v>0</v>
      </c>
      <c r="CB939" s="90">
        <f>IF($S$939&lt;&gt;"",1,0)</f>
        <v>0</v>
      </c>
      <c r="CD939" s="90">
        <f>IF($Y$939="Inaccurate – Incorrect",1,0)</f>
        <v>0</v>
      </c>
      <c r="DA939" s="90" t="s">
        <v>2355</v>
      </c>
      <c r="DB939" s="90" t="s">
        <v>2563</v>
      </c>
    </row>
    <row r="940" spans="4:106" ht="25.25" customHeight="1" x14ac:dyDescent="0.2">
      <c r="D940" s="112" t="s">
        <v>2692</v>
      </c>
      <c r="E940" s="189" t="s">
        <v>1408</v>
      </c>
      <c r="F940" s="190"/>
      <c r="G940" s="190"/>
      <c r="H940" s="190"/>
      <c r="I940" s="190"/>
      <c r="J940" s="190"/>
      <c r="K940" s="190"/>
      <c r="L940" s="190"/>
      <c r="M940" s="190"/>
      <c r="N940" s="190"/>
      <c r="O940" s="190"/>
      <c r="P940" s="115"/>
      <c r="Q940" s="191" t="s">
        <v>12702</v>
      </c>
      <c r="R940" s="191"/>
      <c r="S940" s="192"/>
      <c r="T940" s="192"/>
      <c r="U940" s="192"/>
      <c r="V940" s="192"/>
      <c r="W940" s="192"/>
      <c r="X940" s="193"/>
      <c r="Y940" s="108"/>
      <c r="AW940" s="90" t="s">
        <v>2352</v>
      </c>
      <c r="AX940" s="90">
        <f t="shared" si="97"/>
        <v>1</v>
      </c>
      <c r="AY940" s="90" t="s">
        <v>774</v>
      </c>
      <c r="AZ940" s="90" t="s">
        <v>2691</v>
      </c>
      <c r="BA940" s="90">
        <f>IF(AND($BC$940=1,$BB$940=1),1,0)</f>
        <v>0</v>
      </c>
      <c r="BB940" s="90">
        <f t="shared" si="98"/>
        <v>0</v>
      </c>
      <c r="BC940" s="90">
        <v>1</v>
      </c>
      <c r="BD940" s="90">
        <v>1</v>
      </c>
      <c r="BE940" s="90">
        <v>1</v>
      </c>
      <c r="BX940" s="90">
        <v>2</v>
      </c>
      <c r="CA940" s="90" t="s">
        <v>2658</v>
      </c>
      <c r="CC940" s="90" t="s">
        <v>775</v>
      </c>
      <c r="CD940" s="90">
        <f>IF($Y$940="Inaccurate – Incorrect",1,0)</f>
        <v>0</v>
      </c>
      <c r="DA940" s="90" t="s">
        <v>2355</v>
      </c>
      <c r="DB940" s="90" t="s">
        <v>2563</v>
      </c>
    </row>
    <row r="941" spans="4:106" ht="50.5" customHeight="1" x14ac:dyDescent="0.2">
      <c r="D941" s="112" t="s">
        <v>2694</v>
      </c>
      <c r="E941" s="189" t="s">
        <v>2695</v>
      </c>
      <c r="F941" s="190"/>
      <c r="G941" s="190"/>
      <c r="H941" s="190"/>
      <c r="I941" s="190"/>
      <c r="J941" s="190"/>
      <c r="K941" s="190"/>
      <c r="L941" s="190"/>
      <c r="M941" s="190"/>
      <c r="N941" s="190"/>
      <c r="O941" s="190"/>
      <c r="P941" s="116" t="s">
        <v>12697</v>
      </c>
      <c r="Q941" s="191" t="s">
        <v>12698</v>
      </c>
      <c r="R941" s="191"/>
      <c r="S941" s="197"/>
      <c r="T941" s="197"/>
      <c r="U941" s="197"/>
      <c r="V941" s="197"/>
      <c r="W941" s="197"/>
      <c r="X941" s="198"/>
      <c r="Y941" s="108"/>
      <c r="AW941" s="90" t="s">
        <v>2352</v>
      </c>
      <c r="AX941" s="90">
        <f t="shared" si="97"/>
        <v>1</v>
      </c>
      <c r="AY941" s="90" t="s">
        <v>2043</v>
      </c>
      <c r="AZ941" s="90" t="s">
        <v>2693</v>
      </c>
      <c r="BA941" s="90">
        <f>IF(AND($BB$941=1,$BC$941=1),1,0)</f>
        <v>0</v>
      </c>
      <c r="BB941" s="90">
        <f>IF(OR($S$22="Step 3",$S$22="Step 2",$S$22="Step 1"),1,0)</f>
        <v>1</v>
      </c>
      <c r="BC941" s="90">
        <f>IF(AND(AND(OR($S$37="Indonesia",$AB$37="Indonesia"),$AX$37=1)),1,0)</f>
        <v>0</v>
      </c>
      <c r="BD941" s="90">
        <f>IF(AND(AND(OR($AB$37="Indonesia"),$AX$37=1)),1,0)</f>
        <v>0</v>
      </c>
      <c r="BE941" s="90">
        <f>IF(AND(AND(OR($S$37="Indonesia"),$AX$37=1)),1,0)</f>
        <v>0</v>
      </c>
      <c r="CB941" s="90">
        <f>IF($S$941&lt;&gt;"",1,0)</f>
        <v>0</v>
      </c>
      <c r="CD941" s="90">
        <f>IF($Y$941="Inaccurate – Incorrect",1,0)</f>
        <v>0</v>
      </c>
      <c r="DA941" s="90" t="s">
        <v>2355</v>
      </c>
      <c r="DB941" s="90" t="s">
        <v>2563</v>
      </c>
    </row>
    <row r="942" spans="4:106" x14ac:dyDescent="0.2">
      <c r="D942" s="103"/>
      <c r="E942" s="117"/>
      <c r="F942" s="117"/>
      <c r="G942" s="117"/>
      <c r="H942" s="117"/>
      <c r="I942" s="117"/>
      <c r="J942" s="117"/>
      <c r="K942" s="117"/>
      <c r="L942" s="117"/>
      <c r="M942" s="117"/>
      <c r="N942" s="117"/>
      <c r="O942" s="117"/>
      <c r="P942" s="117"/>
      <c r="Q942" s="117"/>
      <c r="R942" s="117"/>
      <c r="S942" s="117"/>
      <c r="T942" s="117"/>
      <c r="U942" s="117"/>
      <c r="V942" s="117"/>
      <c r="W942" s="117"/>
      <c r="X942" s="117"/>
      <c r="Y942" s="105"/>
      <c r="AX942" s="90">
        <f t="shared" si="97"/>
        <v>0</v>
      </c>
      <c r="BA942" s="90">
        <f>IF($S$22="Step 3",1,0)</f>
        <v>0</v>
      </c>
    </row>
    <row r="943" spans="4:106" ht="21" x14ac:dyDescent="0.25">
      <c r="D943" s="103"/>
      <c r="E943" s="109" t="s">
        <v>2699</v>
      </c>
      <c r="F943" s="110"/>
      <c r="G943" s="110"/>
      <c r="H943" s="110"/>
      <c r="I943" s="110"/>
      <c r="J943" s="110"/>
      <c r="K943" s="110"/>
      <c r="L943" s="110"/>
      <c r="M943" s="110"/>
      <c r="N943" s="110"/>
      <c r="O943" s="110"/>
      <c r="P943" s="110"/>
      <c r="Q943" s="110"/>
      <c r="R943" s="110"/>
      <c r="S943" s="110"/>
      <c r="T943" s="110"/>
      <c r="U943" s="110"/>
      <c r="V943" s="110"/>
      <c r="W943" s="110"/>
      <c r="X943" s="110"/>
      <c r="Y943" s="105"/>
      <c r="AX943" s="90">
        <f t="shared" si="97"/>
        <v>0</v>
      </c>
      <c r="BA943" s="90">
        <f>IF($S$22="Step 3",1,0)</f>
        <v>0</v>
      </c>
    </row>
    <row r="944" spans="4:106" ht="25.25" customHeight="1" x14ac:dyDescent="0.2">
      <c r="D944" s="112" t="s">
        <v>2698</v>
      </c>
      <c r="E944" s="194" t="s">
        <v>10230</v>
      </c>
      <c r="F944" s="195"/>
      <c r="G944" s="195"/>
      <c r="H944" s="195"/>
      <c r="I944" s="195"/>
      <c r="J944" s="195"/>
      <c r="K944" s="195"/>
      <c r="L944" s="195"/>
      <c r="M944" s="195"/>
      <c r="N944" s="195"/>
      <c r="O944" s="195"/>
      <c r="P944" s="113" t="s">
        <v>12697</v>
      </c>
      <c r="Q944" s="196" t="s">
        <v>12698</v>
      </c>
      <c r="R944" s="196"/>
      <c r="S944" s="192"/>
      <c r="T944" s="192"/>
      <c r="U944" s="192"/>
      <c r="V944" s="192"/>
      <c r="W944" s="192"/>
      <c r="X944" s="193"/>
      <c r="Y944" s="108"/>
      <c r="AW944" s="90" t="s">
        <v>2352</v>
      </c>
      <c r="AX944" s="90">
        <f t="shared" si="97"/>
        <v>1</v>
      </c>
      <c r="AY944" s="90" t="s">
        <v>236</v>
      </c>
      <c r="AZ944" s="90" t="s">
        <v>2697</v>
      </c>
      <c r="BA944" s="90">
        <f>IF(AND($BC$944=1,$BB$944=1),1,0)</f>
        <v>0</v>
      </c>
      <c r="BB944" s="90">
        <f>IF($S$22="Step 3",1,0)</f>
        <v>0</v>
      </c>
      <c r="BC944" s="90">
        <v>1</v>
      </c>
      <c r="BD944" s="90">
        <v>1</v>
      </c>
      <c r="BE944" s="90">
        <v>1</v>
      </c>
      <c r="BL944" s="90">
        <v>945</v>
      </c>
      <c r="CB944" s="90">
        <f>IF($S$944&lt;&gt;"",1,0)</f>
        <v>0</v>
      </c>
      <c r="CD944" s="90">
        <f>IF($Y$944="Inaccurate – Incorrect",1,0)</f>
        <v>0</v>
      </c>
      <c r="DA944" s="90" t="s">
        <v>2355</v>
      </c>
      <c r="DB944" s="90" t="s">
        <v>2699</v>
      </c>
    </row>
    <row r="945" spans="4:106" ht="25.25" customHeight="1" x14ac:dyDescent="0.2">
      <c r="D945" s="112" t="s">
        <v>2703</v>
      </c>
      <c r="E945" s="189" t="s">
        <v>2704</v>
      </c>
      <c r="F945" s="190"/>
      <c r="G945" s="190"/>
      <c r="H945" s="190"/>
      <c r="I945" s="190"/>
      <c r="J945" s="190"/>
      <c r="K945" s="190"/>
      <c r="L945" s="190"/>
      <c r="M945" s="190"/>
      <c r="N945" s="190"/>
      <c r="O945" s="190"/>
      <c r="P945" s="116" t="s">
        <v>12697</v>
      </c>
      <c r="Q945" s="191" t="s">
        <v>12698</v>
      </c>
      <c r="R945" s="191"/>
      <c r="S945" s="197"/>
      <c r="T945" s="197"/>
      <c r="U945" s="197"/>
      <c r="V945" s="197"/>
      <c r="W945" s="197"/>
      <c r="X945" s="198"/>
      <c r="Y945" s="108"/>
      <c r="AW945" s="90" t="s">
        <v>2352</v>
      </c>
      <c r="AX945" s="90">
        <f t="shared" si="97"/>
        <v>1</v>
      </c>
      <c r="AY945" s="90" t="s">
        <v>236</v>
      </c>
      <c r="AZ945" s="90" t="s">
        <v>2702</v>
      </c>
      <c r="BA945" s="90">
        <f>IF(AND($BB$945=1,$BC$945=1),1,0)</f>
        <v>0</v>
      </c>
      <c r="BB945" s="90">
        <f>IF($S$22="Step 3",1,0)</f>
        <v>0</v>
      </c>
      <c r="BC945" s="90">
        <f>IF(AND(AND(OR($S$944="Yes",$AB$944="Yes"),$AX$944=1)),1,0)</f>
        <v>0</v>
      </c>
      <c r="BD945" s="90">
        <f>IF(AND(AND(OR($AB$944="Yes"),$AX$944=1)),1,0)</f>
        <v>0</v>
      </c>
      <c r="BE945" s="90">
        <f>IF(AND(AND(OR($S$944="Yes"),$AX$944=1)),1,0)</f>
        <v>0</v>
      </c>
      <c r="CB945" s="90">
        <f>IF($S$945&lt;&gt;"",1,0)</f>
        <v>0</v>
      </c>
      <c r="CD945" s="90">
        <f>IF($Y$945="Inaccurate – Incorrect",1,0)</f>
        <v>0</v>
      </c>
      <c r="DA945" s="90" t="s">
        <v>2355</v>
      </c>
      <c r="DB945" s="90" t="s">
        <v>2699</v>
      </c>
    </row>
    <row r="946" spans="4:106" x14ac:dyDescent="0.2">
      <c r="D946" s="103"/>
      <c r="E946" s="117"/>
      <c r="F946" s="117"/>
      <c r="G946" s="117"/>
      <c r="H946" s="117"/>
      <c r="I946" s="117"/>
      <c r="J946" s="117"/>
      <c r="K946" s="117"/>
      <c r="L946" s="117"/>
      <c r="M946" s="117"/>
      <c r="N946" s="117"/>
      <c r="O946" s="117"/>
      <c r="P946" s="117"/>
      <c r="Q946" s="117"/>
      <c r="R946" s="117"/>
      <c r="S946" s="117"/>
      <c r="T946" s="117"/>
      <c r="U946" s="117"/>
      <c r="V946" s="117"/>
      <c r="W946" s="117"/>
      <c r="X946" s="117"/>
      <c r="Y946" s="105"/>
      <c r="AX946" s="90">
        <f t="shared" si="97"/>
        <v>0</v>
      </c>
      <c r="BA946" s="90">
        <f>IF(OR($S$22="Step 3",$S$22="Step 2"),1,0)</f>
        <v>0</v>
      </c>
    </row>
    <row r="947" spans="4:106" ht="21" x14ac:dyDescent="0.25">
      <c r="D947" s="103"/>
      <c r="E947" s="109" t="s">
        <v>2709</v>
      </c>
      <c r="F947" s="110"/>
      <c r="G947" s="110"/>
      <c r="H947" s="110"/>
      <c r="I947" s="110"/>
      <c r="J947" s="110"/>
      <c r="K947" s="110"/>
      <c r="L947" s="110"/>
      <c r="M947" s="110"/>
      <c r="N947" s="110"/>
      <c r="O947" s="110"/>
      <c r="P947" s="110"/>
      <c r="Q947" s="110"/>
      <c r="R947" s="110"/>
      <c r="S947" s="110"/>
      <c r="T947" s="110"/>
      <c r="U947" s="110"/>
      <c r="V947" s="110"/>
      <c r="W947" s="110"/>
      <c r="X947" s="110"/>
      <c r="Y947" s="105"/>
      <c r="AX947" s="90">
        <f t="shared" si="97"/>
        <v>0</v>
      </c>
      <c r="BA947" s="90">
        <f>IF(OR($S$22="Step 3",$S$22="Step 2"),1,0)</f>
        <v>0</v>
      </c>
    </row>
    <row r="948" spans="4:106" ht="68.25" customHeight="1" x14ac:dyDescent="0.2">
      <c r="D948" s="108"/>
      <c r="E948" s="120"/>
      <c r="F948" s="118"/>
      <c r="G948" s="118"/>
      <c r="H948" s="118"/>
      <c r="I948" s="118"/>
      <c r="J948" s="118"/>
      <c r="K948" s="118"/>
      <c r="L948" s="118"/>
      <c r="M948" s="118"/>
      <c r="N948" s="118"/>
      <c r="O948" s="118"/>
      <c r="P948" s="124" t="s">
        <v>12697</v>
      </c>
      <c r="Q948" s="219" t="s">
        <v>2710</v>
      </c>
      <c r="R948" s="220"/>
      <c r="S948" s="220"/>
      <c r="T948" s="220"/>
      <c r="U948" s="220"/>
      <c r="V948" s="220"/>
      <c r="W948" s="220"/>
      <c r="X948" s="217"/>
      <c r="Y948" s="108"/>
      <c r="AX948" s="90">
        <f t="shared" si="97"/>
        <v>1</v>
      </c>
      <c r="AZ948" s="90" t="s">
        <v>2708</v>
      </c>
      <c r="BA948" s="90">
        <f>IF(AND($BC$948=1,$BB$948=1),1,0)</f>
        <v>0</v>
      </c>
      <c r="BB948" s="90">
        <f>IF(OR($S$22="Step 3",$S$22="Step 2"),1,0)</f>
        <v>0</v>
      </c>
      <c r="BC948" s="90">
        <v>1</v>
      </c>
      <c r="BD948" s="90">
        <v>1</v>
      </c>
      <c r="BE948" s="90">
        <v>1</v>
      </c>
    </row>
    <row r="949" spans="4:106" ht="25.25" customHeight="1" x14ac:dyDescent="0.2">
      <c r="D949" s="112" t="s">
        <v>2713</v>
      </c>
      <c r="E949" s="189" t="s">
        <v>2714</v>
      </c>
      <c r="F949" s="190"/>
      <c r="G949" s="190"/>
      <c r="H949" s="190"/>
      <c r="I949" s="190"/>
      <c r="J949" s="190"/>
      <c r="K949" s="190"/>
      <c r="L949" s="190"/>
      <c r="M949" s="190"/>
      <c r="N949" s="190"/>
      <c r="O949" s="190"/>
      <c r="P949" s="116" t="s">
        <v>12697</v>
      </c>
      <c r="Q949" s="191" t="s">
        <v>12699</v>
      </c>
      <c r="R949" s="191"/>
      <c r="S949" s="192"/>
      <c r="T949" s="192"/>
      <c r="U949" s="192"/>
      <c r="V949" s="192"/>
      <c r="W949" s="192"/>
      <c r="X949" s="193"/>
      <c r="Y949" s="108"/>
      <c r="AW949" s="90" t="s">
        <v>2352</v>
      </c>
      <c r="AX949" s="90">
        <f t="shared" si="97"/>
        <v>1</v>
      </c>
      <c r="AZ949" s="90" t="s">
        <v>2712</v>
      </c>
      <c r="BA949" s="90">
        <f>IF(AND($BC$949=1,$BB$949=1),1,0)</f>
        <v>0</v>
      </c>
      <c r="BB949" s="90">
        <f>IF(OR($S$22="Step 3",$S$22="Step 2"),1,0)</f>
        <v>0</v>
      </c>
      <c r="BC949" s="90">
        <v>1</v>
      </c>
      <c r="BD949" s="90">
        <v>1</v>
      </c>
      <c r="BE949" s="90">
        <v>1</v>
      </c>
      <c r="CB949" s="90">
        <f>IF($S$949&lt;&gt;"",1,0)</f>
        <v>0</v>
      </c>
      <c r="CD949" s="90">
        <f>IF($Y$949="Inaccurate – Incorrect",1,0)</f>
        <v>0</v>
      </c>
      <c r="DA949" s="90" t="s">
        <v>2355</v>
      </c>
      <c r="DB949" s="90" t="s">
        <v>2709</v>
      </c>
    </row>
    <row r="950" spans="4:106" ht="25.25" customHeight="1" x14ac:dyDescent="0.2">
      <c r="D950" s="112" t="s">
        <v>2717</v>
      </c>
      <c r="E950" s="189" t="s">
        <v>2718</v>
      </c>
      <c r="F950" s="190"/>
      <c r="G950" s="190"/>
      <c r="H950" s="190"/>
      <c r="I950" s="190"/>
      <c r="J950" s="190"/>
      <c r="K950" s="190"/>
      <c r="L950" s="190"/>
      <c r="M950" s="190"/>
      <c r="N950" s="190"/>
      <c r="O950" s="190"/>
      <c r="P950" s="115"/>
      <c r="Q950" s="191" t="s">
        <v>12701</v>
      </c>
      <c r="R950" s="191"/>
      <c r="S950" s="192"/>
      <c r="T950" s="192"/>
      <c r="U950" s="192"/>
      <c r="V950" s="192"/>
      <c r="W950" s="192"/>
      <c r="X950" s="193"/>
      <c r="Y950" s="108"/>
      <c r="AW950" s="90" t="s">
        <v>2352</v>
      </c>
      <c r="AX950" s="90">
        <f t="shared" si="97"/>
        <v>1</v>
      </c>
      <c r="AZ950" s="90" t="s">
        <v>2716</v>
      </c>
      <c r="BA950" s="90">
        <f>IF(AND($BC$950=1,$BB$950=1),1,0)</f>
        <v>0</v>
      </c>
      <c r="BB950" s="90">
        <f>IF(OR($S$22="Step 3",$S$22="Step 2"),1,0)</f>
        <v>0</v>
      </c>
      <c r="BC950" s="90">
        <v>1</v>
      </c>
      <c r="BD950" s="90">
        <v>1</v>
      </c>
      <c r="BE950" s="90">
        <v>1</v>
      </c>
      <c r="CB950" s="90">
        <f>IF($S$950&lt;&gt;"",1,0)</f>
        <v>0</v>
      </c>
      <c r="CD950" s="90">
        <f>IF($Y$950="Inaccurate – Incorrect",1,0)</f>
        <v>0</v>
      </c>
      <c r="DA950" s="90" t="s">
        <v>2355</v>
      </c>
      <c r="DB950" s="90" t="s">
        <v>2709</v>
      </c>
    </row>
    <row r="951" spans="4:106" ht="25.25" customHeight="1" x14ac:dyDescent="0.2">
      <c r="D951" s="112" t="s">
        <v>2720</v>
      </c>
      <c r="E951" s="189" t="s">
        <v>2721</v>
      </c>
      <c r="F951" s="190"/>
      <c r="G951" s="190"/>
      <c r="H951" s="190"/>
      <c r="I951" s="190"/>
      <c r="J951" s="190"/>
      <c r="K951" s="190"/>
      <c r="L951" s="190"/>
      <c r="M951" s="190"/>
      <c r="N951" s="190"/>
      <c r="O951" s="190"/>
      <c r="P951" s="115"/>
      <c r="Q951" s="191" t="s">
        <v>12701</v>
      </c>
      <c r="R951" s="191"/>
      <c r="S951" s="197"/>
      <c r="T951" s="197"/>
      <c r="U951" s="197"/>
      <c r="V951" s="197"/>
      <c r="W951" s="197"/>
      <c r="X951" s="198"/>
      <c r="Y951" s="108"/>
      <c r="AW951" s="90" t="s">
        <v>2352</v>
      </c>
      <c r="AX951" s="90">
        <f t="shared" si="97"/>
        <v>1</v>
      </c>
      <c r="AZ951" s="90" t="s">
        <v>2719</v>
      </c>
      <c r="BA951" s="90">
        <f>IF(AND($BC$951=1,$BB$951=1),1,0)</f>
        <v>0</v>
      </c>
      <c r="BB951" s="90">
        <f>IF(OR($S$22="Step 3",$S$22="Step 2"),1,0)</f>
        <v>0</v>
      </c>
      <c r="BC951" s="90">
        <v>1</v>
      </c>
      <c r="BD951" s="90">
        <v>1</v>
      </c>
      <c r="BE951" s="90">
        <v>1</v>
      </c>
      <c r="CB951" s="90">
        <f>IF($S$951&lt;&gt;"",1,0)</f>
        <v>0</v>
      </c>
      <c r="CD951" s="90">
        <f>IF($Y$951="Inaccurate – Incorrect",1,0)</f>
        <v>0</v>
      </c>
      <c r="DA951" s="90" t="s">
        <v>2355</v>
      </c>
      <c r="DB951" s="90" t="s">
        <v>2709</v>
      </c>
    </row>
    <row r="952" spans="4:106" x14ac:dyDescent="0.2">
      <c r="D952" s="103"/>
      <c r="E952" s="117"/>
      <c r="F952" s="117"/>
      <c r="G952" s="117"/>
      <c r="H952" s="117"/>
      <c r="I952" s="117"/>
      <c r="J952" s="117"/>
      <c r="K952" s="117"/>
      <c r="L952" s="117"/>
      <c r="M952" s="117"/>
      <c r="N952" s="117"/>
      <c r="O952" s="117"/>
      <c r="P952" s="117"/>
      <c r="Q952" s="117"/>
      <c r="R952" s="117"/>
      <c r="S952" s="117"/>
      <c r="T952" s="117"/>
      <c r="U952" s="117"/>
      <c r="V952" s="117"/>
      <c r="W952" s="117"/>
      <c r="X952" s="117"/>
      <c r="Y952" s="105"/>
      <c r="AX952" s="90">
        <f t="shared" si="97"/>
        <v>0</v>
      </c>
      <c r="BA952" s="90">
        <f>IF(OR($S$22="Step 3",$S$22="Step 2"),1,0)</f>
        <v>0</v>
      </c>
    </row>
    <row r="953" spans="4:106" ht="21" x14ac:dyDescent="0.25">
      <c r="D953" s="103"/>
      <c r="E953" s="109" t="s">
        <v>2724</v>
      </c>
      <c r="F953" s="110"/>
      <c r="G953" s="110"/>
      <c r="H953" s="110"/>
      <c r="I953" s="110"/>
      <c r="J953" s="110"/>
      <c r="K953" s="110"/>
      <c r="L953" s="110"/>
      <c r="M953" s="110"/>
      <c r="N953" s="110"/>
      <c r="O953" s="110"/>
      <c r="P953" s="110"/>
      <c r="Q953" s="110"/>
      <c r="R953" s="110"/>
      <c r="S953" s="110"/>
      <c r="T953" s="110"/>
      <c r="U953" s="110"/>
      <c r="V953" s="110"/>
      <c r="W953" s="110"/>
      <c r="X953" s="110"/>
      <c r="Y953" s="105"/>
      <c r="AX953" s="90">
        <f t="shared" si="97"/>
        <v>0</v>
      </c>
      <c r="BA953" s="90">
        <f>IF(OR($S$22="Step 3",$S$22="Step 2"),1,0)</f>
        <v>0</v>
      </c>
    </row>
    <row r="954" spans="4:106" ht="25.25" customHeight="1" x14ac:dyDescent="0.2">
      <c r="D954" s="112" t="s">
        <v>2723</v>
      </c>
      <c r="E954" s="194" t="s">
        <v>2725</v>
      </c>
      <c r="F954" s="195"/>
      <c r="G954" s="195"/>
      <c r="H954" s="195"/>
      <c r="I954" s="195"/>
      <c r="J954" s="195"/>
      <c r="K954" s="195"/>
      <c r="L954" s="195"/>
      <c r="M954" s="195"/>
      <c r="N954" s="195"/>
      <c r="O954" s="195"/>
      <c r="P954" s="113" t="s">
        <v>12697</v>
      </c>
      <c r="Q954" s="196" t="s">
        <v>12698</v>
      </c>
      <c r="R954" s="196"/>
      <c r="S954" s="192"/>
      <c r="T954" s="192"/>
      <c r="U954" s="192"/>
      <c r="V954" s="192"/>
      <c r="W954" s="192"/>
      <c r="X954" s="193"/>
      <c r="Y954" s="108"/>
      <c r="AW954" s="90" t="s">
        <v>2352</v>
      </c>
      <c r="AX954" s="90">
        <f t="shared" si="97"/>
        <v>1</v>
      </c>
      <c r="AY954" s="90" t="s">
        <v>236</v>
      </c>
      <c r="AZ954" s="90" t="s">
        <v>2722</v>
      </c>
      <c r="BA954" s="90">
        <f>IF(AND($BC$954=1,$BB$954=1),1,0)</f>
        <v>0</v>
      </c>
      <c r="BB954" s="90">
        <f>IF(OR($S$22="Step 3",$S$22="Step 2"),1,0)</f>
        <v>0</v>
      </c>
      <c r="BC954" s="90">
        <v>1</v>
      </c>
      <c r="BD954" s="90">
        <v>1</v>
      </c>
      <c r="BE954" s="90">
        <v>1</v>
      </c>
      <c r="BL954" s="90">
        <v>955</v>
      </c>
      <c r="CB954" s="90">
        <f>IF($S$954&lt;&gt;"",1,0)</f>
        <v>0</v>
      </c>
      <c r="CD954" s="90">
        <f>IF($Y$954="Inaccurate – Incorrect",1,0)</f>
        <v>0</v>
      </c>
      <c r="DA954" s="90" t="s">
        <v>2355</v>
      </c>
      <c r="DB954" s="90" t="s">
        <v>2724</v>
      </c>
    </row>
    <row r="955" spans="4:106" ht="25.25" customHeight="1" x14ac:dyDescent="0.2">
      <c r="D955" s="112" t="s">
        <v>2728</v>
      </c>
      <c r="E955" s="189" t="s">
        <v>2729</v>
      </c>
      <c r="F955" s="190"/>
      <c r="G955" s="190"/>
      <c r="H955" s="190"/>
      <c r="I955" s="190"/>
      <c r="J955" s="190"/>
      <c r="K955" s="190"/>
      <c r="L955" s="190"/>
      <c r="M955" s="190"/>
      <c r="N955" s="190"/>
      <c r="O955" s="190"/>
      <c r="P955" s="115"/>
      <c r="Q955" s="191" t="s">
        <v>12699</v>
      </c>
      <c r="R955" s="191"/>
      <c r="S955" s="197"/>
      <c r="T955" s="197"/>
      <c r="U955" s="197"/>
      <c r="V955" s="197"/>
      <c r="W955" s="197"/>
      <c r="X955" s="198"/>
      <c r="Y955" s="108"/>
      <c r="AW955" s="90" t="s">
        <v>2352</v>
      </c>
      <c r="AX955" s="90">
        <f t="shared" si="97"/>
        <v>1</v>
      </c>
      <c r="AZ955" s="90" t="s">
        <v>2727</v>
      </c>
      <c r="BA955" s="90">
        <f>IF(AND($BB$955=1,$BC$955=1),1,0)</f>
        <v>0</v>
      </c>
      <c r="BB955" s="90">
        <f>IF(OR($S$22="Step 3",$S$22="Step 2"),1,0)</f>
        <v>0</v>
      </c>
      <c r="BC955" s="90">
        <f>IF(AND(AND(OR($S$954="Yes",$AB$954="Yes"),$AX$954=1)),1,0)</f>
        <v>0</v>
      </c>
      <c r="BD955" s="90">
        <f>IF(AND(AND(OR($AB$954="Yes"),$AX$954=1)),1,0)</f>
        <v>0</v>
      </c>
      <c r="BE955" s="90">
        <f>IF(AND(AND(OR($S$954="Yes"),$AX$954=1)),1,0)</f>
        <v>0</v>
      </c>
      <c r="CB955" s="90">
        <f>IF($S$955&lt;&gt;"",1,0)</f>
        <v>0</v>
      </c>
      <c r="CD955" s="90">
        <f>IF($Y$955="Inaccurate – Incorrect",1,0)</f>
        <v>0</v>
      </c>
      <c r="DA955" s="90" t="s">
        <v>2355</v>
      </c>
      <c r="DB955" s="90" t="s">
        <v>2724</v>
      </c>
    </row>
    <row r="956" spans="4:106" x14ac:dyDescent="0.2">
      <c r="D956" s="103"/>
      <c r="E956" s="117"/>
      <c r="F956" s="117"/>
      <c r="G956" s="117"/>
      <c r="H956" s="117"/>
      <c r="I956" s="117"/>
      <c r="J956" s="117"/>
      <c r="K956" s="117"/>
      <c r="L956" s="117"/>
      <c r="M956" s="117"/>
      <c r="N956" s="117"/>
      <c r="O956" s="117"/>
      <c r="P956" s="117"/>
      <c r="Q956" s="117"/>
      <c r="R956" s="117"/>
      <c r="S956" s="117"/>
      <c r="T956" s="117"/>
      <c r="U956" s="117"/>
      <c r="V956" s="117"/>
      <c r="W956" s="117"/>
      <c r="X956" s="117"/>
      <c r="Y956" s="105"/>
      <c r="AX956" s="90">
        <f t="shared" si="97"/>
        <v>0</v>
      </c>
      <c r="BA956" s="90">
        <f>IF(OR($S$22="Step 3",$S$22="Step 2",$S$22="Step 1"),1,0)</f>
        <v>1</v>
      </c>
    </row>
    <row r="957" spans="4:106" ht="21" x14ac:dyDescent="0.25">
      <c r="D957" s="103"/>
      <c r="E957" s="109" t="s">
        <v>2734</v>
      </c>
      <c r="F957" s="110"/>
      <c r="G957" s="110"/>
      <c r="H957" s="110"/>
      <c r="I957" s="110"/>
      <c r="J957" s="110"/>
      <c r="K957" s="110"/>
      <c r="L957" s="110"/>
      <c r="M957" s="110"/>
      <c r="N957" s="110"/>
      <c r="O957" s="110"/>
      <c r="P957" s="110"/>
      <c r="Q957" s="110"/>
      <c r="R957" s="110"/>
      <c r="S957" s="110"/>
      <c r="T957" s="110"/>
      <c r="U957" s="110"/>
      <c r="V957" s="110"/>
      <c r="W957" s="110"/>
      <c r="X957" s="110"/>
      <c r="Y957" s="105"/>
      <c r="AX957" s="90">
        <f t="shared" si="97"/>
        <v>0</v>
      </c>
      <c r="BA957" s="90">
        <f>IF(OR($S$22="Step 3",$S$22="Step 2",$S$22="Step 1"),1,0)</f>
        <v>1</v>
      </c>
    </row>
    <row r="958" spans="4:106" ht="25.25" customHeight="1" x14ac:dyDescent="0.2">
      <c r="D958" s="112" t="s">
        <v>2733</v>
      </c>
      <c r="E958" s="194" t="s">
        <v>2735</v>
      </c>
      <c r="F958" s="195"/>
      <c r="G958" s="195"/>
      <c r="H958" s="195"/>
      <c r="I958" s="195"/>
      <c r="J958" s="195"/>
      <c r="K958" s="195"/>
      <c r="L958" s="195"/>
      <c r="M958" s="195"/>
      <c r="N958" s="195"/>
      <c r="O958" s="195"/>
      <c r="P958" s="113" t="s">
        <v>12697</v>
      </c>
      <c r="Q958" s="196" t="s">
        <v>12698</v>
      </c>
      <c r="R958" s="196"/>
      <c r="S958" s="197"/>
      <c r="T958" s="197"/>
      <c r="U958" s="197"/>
      <c r="V958" s="197"/>
      <c r="W958" s="197"/>
      <c r="X958" s="198"/>
      <c r="Y958" s="108"/>
      <c r="AW958" s="90" t="s">
        <v>2352</v>
      </c>
      <c r="AX958" s="90">
        <f t="shared" si="97"/>
        <v>1</v>
      </c>
      <c r="AY958" s="90" t="s">
        <v>2043</v>
      </c>
      <c r="AZ958" s="90" t="s">
        <v>2732</v>
      </c>
      <c r="BA958" s="90">
        <f>IF(AND($BB$958=1,$BC$958=1),1,0)</f>
        <v>0</v>
      </c>
      <c r="BB958" s="90">
        <f>IF(OR($S$22="Step 3",$S$22="Step 2",$S$22="Step 1"),1,0)</f>
        <v>1</v>
      </c>
      <c r="BC958" s="90">
        <f>IF(AND(AND(OR($S$37="Pakistan",$AB$37="Pakistan"),$AX$37=1)),1,0)</f>
        <v>0</v>
      </c>
      <c r="BD958" s="90">
        <f>IF(AND(AND(OR($AB$37="Pakistan"),$AX$37=1)),1,0)</f>
        <v>0</v>
      </c>
      <c r="BE958" s="90">
        <f>IF(AND(AND(OR($S$37="Pakistan"),$AX$37=1)),1,0)</f>
        <v>0</v>
      </c>
      <c r="CB958" s="90">
        <f>IF($S$958&lt;&gt;"",1,0)</f>
        <v>0</v>
      </c>
      <c r="CD958" s="90">
        <f>IF($Y$958="Inaccurate – Incorrect",1,0)</f>
        <v>0</v>
      </c>
      <c r="DA958" s="90" t="s">
        <v>2355</v>
      </c>
      <c r="DB958" s="90" t="s">
        <v>2734</v>
      </c>
    </row>
    <row r="959" spans="4:106" x14ac:dyDescent="0.2">
      <c r="D959" s="103"/>
      <c r="E959" s="117"/>
      <c r="F959" s="117"/>
      <c r="G959" s="117"/>
      <c r="H959" s="117"/>
      <c r="I959" s="117"/>
      <c r="J959" s="117"/>
      <c r="K959" s="117"/>
      <c r="L959" s="117"/>
      <c r="M959" s="117"/>
      <c r="N959" s="117"/>
      <c r="O959" s="117"/>
      <c r="P959" s="117"/>
      <c r="Q959" s="117"/>
      <c r="R959" s="117"/>
      <c r="S959" s="117"/>
      <c r="T959" s="117"/>
      <c r="U959" s="117"/>
      <c r="V959" s="117"/>
      <c r="W959" s="117"/>
      <c r="X959" s="117"/>
      <c r="Y959" s="105"/>
      <c r="AX959" s="90">
        <f t="shared" si="97"/>
        <v>0</v>
      </c>
      <c r="BA959" s="90">
        <f>IF(OR($S$22="Step 3",$S$22="Step 2",$S$22="Step 1"),1,0)</f>
        <v>1</v>
      </c>
    </row>
    <row r="960" spans="4:106" ht="21" x14ac:dyDescent="0.25">
      <c r="D960" s="103"/>
      <c r="E960" s="109" t="s">
        <v>2741</v>
      </c>
      <c r="F960" s="110"/>
      <c r="G960" s="110"/>
      <c r="H960" s="110"/>
      <c r="I960" s="110"/>
      <c r="J960" s="110"/>
      <c r="K960" s="110"/>
      <c r="L960" s="110"/>
      <c r="M960" s="110"/>
      <c r="N960" s="110"/>
      <c r="O960" s="110"/>
      <c r="P960" s="110"/>
      <c r="Q960" s="110"/>
      <c r="R960" s="110"/>
      <c r="S960" s="110"/>
      <c r="T960" s="110"/>
      <c r="U960" s="110"/>
      <c r="V960" s="110"/>
      <c r="W960" s="110"/>
      <c r="X960" s="110"/>
      <c r="Y960" s="105"/>
      <c r="AX960" s="90">
        <f t="shared" si="97"/>
        <v>0</v>
      </c>
      <c r="BA960" s="90">
        <f>IF(OR($S$22="Step 3",$S$22="Step 2",$S$22="Step 1"),1,0)</f>
        <v>1</v>
      </c>
    </row>
    <row r="961" spans="4:106" ht="50.5" customHeight="1" x14ac:dyDescent="0.2">
      <c r="D961" s="112" t="s">
        <v>2740</v>
      </c>
      <c r="E961" s="194" t="s">
        <v>2742</v>
      </c>
      <c r="F961" s="195"/>
      <c r="G961" s="195"/>
      <c r="H961" s="195"/>
      <c r="I961" s="195"/>
      <c r="J961" s="195"/>
      <c r="K961" s="195"/>
      <c r="L961" s="195"/>
      <c r="M961" s="195"/>
      <c r="N961" s="195"/>
      <c r="O961" s="195"/>
      <c r="P961" s="113" t="s">
        <v>12697</v>
      </c>
      <c r="Q961" s="196" t="s">
        <v>12698</v>
      </c>
      <c r="R961" s="196"/>
      <c r="S961" s="192"/>
      <c r="T961" s="192"/>
      <c r="U961" s="192"/>
      <c r="V961" s="192"/>
      <c r="W961" s="192"/>
      <c r="X961" s="193"/>
      <c r="Y961" s="108"/>
      <c r="AW961" s="90" t="s">
        <v>2352</v>
      </c>
      <c r="AX961" s="90">
        <f t="shared" si="97"/>
        <v>1</v>
      </c>
      <c r="AY961" s="90" t="s">
        <v>2043</v>
      </c>
      <c r="AZ961" s="90" t="s">
        <v>2739</v>
      </c>
      <c r="BA961" s="90">
        <f>IF(AND($BB$961=1,$BC$961=1),1,0)</f>
        <v>0</v>
      </c>
      <c r="BB961" s="90">
        <f>IF(OR($S$22="Step 3",$S$22="Step 2",$S$22="Step 1"),1,0)</f>
        <v>1</v>
      </c>
      <c r="BC961" s="90">
        <f>IF(AND(AND(OR($S$37="Bangladesh",$AB$37="Bangladesh"),$AX$37=1)),1,0)</f>
        <v>0</v>
      </c>
      <c r="BD961" s="90">
        <f>IF(AND(AND(OR($AB$37="Bangladesh"),$AX$37=1)),1,0)</f>
        <v>0</v>
      </c>
      <c r="BE961" s="90">
        <f>IF(AND(AND(OR($S$37="Bangladesh"),$AX$37=1)),1,0)</f>
        <v>0</v>
      </c>
      <c r="CB961" s="90">
        <f>IF($S$961&lt;&gt;"",1,0)</f>
        <v>0</v>
      </c>
      <c r="CD961" s="90">
        <f>IF($Y$961="Inaccurate – Incorrect",1,0)</f>
        <v>0</v>
      </c>
      <c r="DA961" s="90" t="s">
        <v>2355</v>
      </c>
      <c r="DB961" s="90" t="s">
        <v>2741</v>
      </c>
    </row>
    <row r="962" spans="4:106" ht="25.25" customHeight="1" x14ac:dyDescent="0.2">
      <c r="D962" s="112" t="s">
        <v>2745</v>
      </c>
      <c r="E962" s="189" t="s">
        <v>2746</v>
      </c>
      <c r="F962" s="190"/>
      <c r="G962" s="190"/>
      <c r="H962" s="190"/>
      <c r="I962" s="190"/>
      <c r="J962" s="190"/>
      <c r="K962" s="190"/>
      <c r="L962" s="190"/>
      <c r="M962" s="190"/>
      <c r="N962" s="190"/>
      <c r="O962" s="190"/>
      <c r="P962" s="116" t="s">
        <v>12697</v>
      </c>
      <c r="Q962" s="191" t="s">
        <v>12698</v>
      </c>
      <c r="R962" s="191"/>
      <c r="S962" s="197"/>
      <c r="T962" s="197"/>
      <c r="U962" s="197"/>
      <c r="V962" s="197"/>
      <c r="W962" s="197"/>
      <c r="X962" s="198"/>
      <c r="Y962" s="108"/>
      <c r="AW962" s="90" t="s">
        <v>2352</v>
      </c>
      <c r="AX962" s="90">
        <f t="shared" si="97"/>
        <v>1</v>
      </c>
      <c r="AY962" s="90" t="s">
        <v>2043</v>
      </c>
      <c r="AZ962" s="90" t="s">
        <v>2744</v>
      </c>
      <c r="BA962" s="90">
        <f>IF(AND($BB$962=1,$BC$962=1),1,0)</f>
        <v>0</v>
      </c>
      <c r="BB962" s="90">
        <f>IF(OR($S$22="Step 3",$S$22="Step 2",$S$22="Step 1"),1,0)</f>
        <v>1</v>
      </c>
      <c r="BC962" s="90">
        <f>IF(AND(AND(OR($S$37="Bangladesh",$AB$37="Bangladesh"),$AX$37=1)),1,0)</f>
        <v>0</v>
      </c>
      <c r="BD962" s="90">
        <f>IF(AND(AND(OR($AB$37="Bangladesh"),$AX$37=1)),1,0)</f>
        <v>0</v>
      </c>
      <c r="BE962" s="90">
        <f>IF(AND(AND(OR($S$37="Bangladesh"),$AX$37=1)),1,0)</f>
        <v>0</v>
      </c>
      <c r="CB962" s="90">
        <f>IF($S$962&lt;&gt;"",1,0)</f>
        <v>0</v>
      </c>
      <c r="CD962" s="90">
        <f>IF($Y$962="Inaccurate – Incorrect",1,0)</f>
        <v>0</v>
      </c>
      <c r="DA962" s="90" t="s">
        <v>2355</v>
      </c>
      <c r="DB962" s="90" t="s">
        <v>2741</v>
      </c>
    </row>
    <row r="963" spans="4:106" x14ac:dyDescent="0.2">
      <c r="D963" s="103"/>
      <c r="E963" s="117"/>
      <c r="F963" s="117"/>
      <c r="G963" s="117"/>
      <c r="H963" s="117"/>
      <c r="I963" s="117"/>
      <c r="J963" s="117"/>
      <c r="K963" s="117"/>
      <c r="L963" s="117"/>
      <c r="M963" s="117"/>
      <c r="N963" s="117"/>
      <c r="O963" s="117"/>
      <c r="P963" s="117"/>
      <c r="Q963" s="117"/>
      <c r="R963" s="117"/>
      <c r="S963" s="117"/>
      <c r="T963" s="117"/>
      <c r="U963" s="117"/>
      <c r="V963" s="117"/>
      <c r="W963" s="117"/>
      <c r="X963" s="117"/>
      <c r="Y963" s="105"/>
      <c r="AX963" s="90">
        <f t="shared" si="97"/>
        <v>0</v>
      </c>
      <c r="BA963" s="90">
        <f>IF(OR($S$22="Step 3",$S$22="Step 2",$S$22="Step 1"),1,0)</f>
        <v>1</v>
      </c>
    </row>
    <row r="964" spans="4:106" ht="21" x14ac:dyDescent="0.25">
      <c r="D964" s="103"/>
      <c r="E964" s="109" t="s">
        <v>2749</v>
      </c>
      <c r="F964" s="110"/>
      <c r="G964" s="110"/>
      <c r="H964" s="110"/>
      <c r="I964" s="110"/>
      <c r="J964" s="110"/>
      <c r="K964" s="110"/>
      <c r="L964" s="110"/>
      <c r="M964" s="110"/>
      <c r="N964" s="110"/>
      <c r="O964" s="110"/>
      <c r="P964" s="110"/>
      <c r="Q964" s="110"/>
      <c r="R964" s="110"/>
      <c r="S964" s="110"/>
      <c r="T964" s="110"/>
      <c r="U964" s="110"/>
      <c r="V964" s="110"/>
      <c r="W964" s="110"/>
      <c r="X964" s="110"/>
      <c r="Y964" s="105"/>
      <c r="AX964" s="90">
        <f t="shared" si="97"/>
        <v>0</v>
      </c>
      <c r="BA964" s="90">
        <f>IF(OR($S$22="Step 3",$S$22="Step 2",$S$22="Step 1"),1,0)</f>
        <v>1</v>
      </c>
    </row>
    <row r="965" spans="4:106" ht="25.25" customHeight="1" x14ac:dyDescent="0.2">
      <c r="D965" s="112" t="s">
        <v>2748</v>
      </c>
      <c r="E965" s="194" t="s">
        <v>2750</v>
      </c>
      <c r="F965" s="195"/>
      <c r="G965" s="195"/>
      <c r="H965" s="195"/>
      <c r="I965" s="195"/>
      <c r="J965" s="195"/>
      <c r="K965" s="195"/>
      <c r="L965" s="195"/>
      <c r="M965" s="195"/>
      <c r="N965" s="195"/>
      <c r="O965" s="195"/>
      <c r="P965" s="113" t="s">
        <v>12697</v>
      </c>
      <c r="Q965" s="196" t="s">
        <v>12698</v>
      </c>
      <c r="R965" s="196"/>
      <c r="S965" s="192"/>
      <c r="T965" s="192"/>
      <c r="U965" s="192"/>
      <c r="V965" s="192"/>
      <c r="W965" s="192"/>
      <c r="X965" s="193"/>
      <c r="Y965" s="108"/>
      <c r="AW965" s="90" t="s">
        <v>2352</v>
      </c>
      <c r="AX965" s="90">
        <f t="shared" si="97"/>
        <v>1</v>
      </c>
      <c r="AY965" s="90" t="s">
        <v>1320</v>
      </c>
      <c r="AZ965" s="90" t="s">
        <v>2747</v>
      </c>
      <c r="BA965" s="90">
        <f>IF(AND($BC$965=1,$BB$965=1),1,0)</f>
        <v>1</v>
      </c>
      <c r="BB965" s="90">
        <f>IF(OR($S$22="Step 3",$S$22="Step 2",$S$22="Step 1"),1,0)</f>
        <v>1</v>
      </c>
      <c r="BC965" s="90">
        <v>1</v>
      </c>
      <c r="BD965" s="90">
        <v>1</v>
      </c>
      <c r="BE965" s="90">
        <v>1</v>
      </c>
      <c r="CB965" s="90">
        <f>IF($S$965&lt;&gt;"",1,0)</f>
        <v>0</v>
      </c>
      <c r="CD965" s="90">
        <f>IF($Y$965="Inaccurate – Incorrect",1,0)</f>
        <v>0</v>
      </c>
      <c r="DA965" s="90" t="s">
        <v>2355</v>
      </c>
      <c r="DB965" s="90" t="s">
        <v>2749</v>
      </c>
    </row>
    <row r="966" spans="4:106" ht="25.25" customHeight="1" x14ac:dyDescent="0.2">
      <c r="D966" s="112" t="s">
        <v>2753</v>
      </c>
      <c r="E966" s="189" t="s">
        <v>2754</v>
      </c>
      <c r="F966" s="190"/>
      <c r="G966" s="190"/>
      <c r="H966" s="190"/>
      <c r="I966" s="190"/>
      <c r="J966" s="190"/>
      <c r="K966" s="190"/>
      <c r="L966" s="190"/>
      <c r="M966" s="190"/>
      <c r="N966" s="190"/>
      <c r="O966" s="190"/>
      <c r="P966" s="116" t="s">
        <v>12697</v>
      </c>
      <c r="Q966" s="191" t="s">
        <v>12698</v>
      </c>
      <c r="R966" s="191"/>
      <c r="S966" s="192"/>
      <c r="T966" s="192"/>
      <c r="U966" s="192"/>
      <c r="V966" s="192"/>
      <c r="W966" s="192"/>
      <c r="X966" s="193"/>
      <c r="Y966" s="108"/>
      <c r="AW966" s="90" t="s">
        <v>2352</v>
      </c>
      <c r="AX966" s="90">
        <f t="shared" si="97"/>
        <v>1</v>
      </c>
      <c r="AY966" s="90" t="s">
        <v>1320</v>
      </c>
      <c r="AZ966" s="90" t="s">
        <v>2752</v>
      </c>
      <c r="BA966" s="90">
        <f>IF(AND($BC$966=1,$BB$966=1),1,0)</f>
        <v>1</v>
      </c>
      <c r="BB966" s="90">
        <f>IF(OR($S$22="Step 3",$S$22="Step 2",$S$22="Step 1"),1,0)</f>
        <v>1</v>
      </c>
      <c r="BC966" s="90">
        <v>1</v>
      </c>
      <c r="BD966" s="90">
        <v>1</v>
      </c>
      <c r="BE966" s="90">
        <v>1</v>
      </c>
      <c r="CB966" s="90">
        <f>IF($S$966&lt;&gt;"",1,0)</f>
        <v>0</v>
      </c>
      <c r="CD966" s="90">
        <f>IF($Y$966="Inaccurate – Incorrect",1,0)</f>
        <v>0</v>
      </c>
      <c r="DA966" s="90" t="s">
        <v>2355</v>
      </c>
      <c r="DB966" s="90" t="s">
        <v>2749</v>
      </c>
    </row>
    <row r="967" spans="4:106" ht="39.5" customHeight="1" x14ac:dyDescent="0.2">
      <c r="D967" s="112" t="s">
        <v>2757</v>
      </c>
      <c r="E967" s="119"/>
      <c r="F967" s="118"/>
      <c r="G967" s="118"/>
      <c r="H967" s="118"/>
      <c r="I967" s="118"/>
      <c r="J967" s="118"/>
      <c r="K967" s="118"/>
      <c r="L967" s="118"/>
      <c r="M967" s="118"/>
      <c r="N967" s="118"/>
      <c r="O967" s="118"/>
      <c r="P967" s="118"/>
      <c r="Q967" s="215" t="s">
        <v>2758</v>
      </c>
      <c r="R967" s="216"/>
      <c r="S967" s="216"/>
      <c r="T967" s="216"/>
      <c r="U967" s="216"/>
      <c r="V967" s="216"/>
      <c r="W967" s="216"/>
      <c r="X967" s="217"/>
      <c r="Y967" s="108"/>
      <c r="AX967" s="90">
        <f t="shared" si="97"/>
        <v>1</v>
      </c>
      <c r="AZ967" s="90" t="s">
        <v>2756</v>
      </c>
      <c r="BA967" s="90">
        <f>IF(AND($BC$967=1,$BB$967=1),1,0)</f>
        <v>0</v>
      </c>
      <c r="BB967" s="90">
        <f t="shared" ref="BB967:BB984" si="99">IF(OR($S$22="Step 3",$S$22="Step 2"),1,0)</f>
        <v>0</v>
      </c>
      <c r="BC967" s="90">
        <v>1</v>
      </c>
      <c r="BD967" s="90">
        <v>1</v>
      </c>
      <c r="BE967" s="90">
        <v>1</v>
      </c>
    </row>
    <row r="968" spans="4:106" ht="25.25" customHeight="1" x14ac:dyDescent="0.2">
      <c r="D968" s="112" t="s">
        <v>2760</v>
      </c>
      <c r="E968" s="189" t="s">
        <v>2761</v>
      </c>
      <c r="F968" s="190"/>
      <c r="G968" s="190"/>
      <c r="H968" s="190"/>
      <c r="I968" s="190"/>
      <c r="J968" s="190"/>
      <c r="K968" s="190"/>
      <c r="L968" s="190"/>
      <c r="M968" s="190"/>
      <c r="N968" s="190"/>
      <c r="O968" s="190"/>
      <c r="P968" s="116" t="s">
        <v>12697</v>
      </c>
      <c r="Q968" s="191" t="s">
        <v>12702</v>
      </c>
      <c r="R968" s="191"/>
      <c r="S968" s="192"/>
      <c r="T968" s="192"/>
      <c r="U968" s="192"/>
      <c r="V968" s="192"/>
      <c r="W968" s="192"/>
      <c r="X968" s="193"/>
      <c r="Y968" s="108"/>
      <c r="AW968" s="90" t="s">
        <v>2352</v>
      </c>
      <c r="AX968" s="90">
        <f t="shared" si="97"/>
        <v>1</v>
      </c>
      <c r="AY968" s="90" t="s">
        <v>774</v>
      </c>
      <c r="AZ968" s="90" t="s">
        <v>2759</v>
      </c>
      <c r="BA968" s="90">
        <f>IF(AND($BC$968=1,$BB$968=1),1,0)</f>
        <v>0</v>
      </c>
      <c r="BB968" s="90">
        <f t="shared" si="99"/>
        <v>0</v>
      </c>
      <c r="BC968" s="90">
        <v>1</v>
      </c>
      <c r="BD968" s="90">
        <v>1</v>
      </c>
      <c r="BE968" s="90">
        <v>1</v>
      </c>
      <c r="BL968" s="90">
        <v>969</v>
      </c>
      <c r="BX968" s="90">
        <v>1</v>
      </c>
      <c r="CA968" s="90" t="s">
        <v>2756</v>
      </c>
      <c r="CB968" s="90">
        <f>IF((+COUNTA($S$968)+COUNTA($S$970)+COUNTA($S$972)+COUNTA($S$974)+COUNTA($S$976)+COUNTA($S$978))&gt;0,1,0)</f>
        <v>0</v>
      </c>
      <c r="CC968" s="90" t="s">
        <v>775</v>
      </c>
      <c r="CD968" s="90">
        <f>IF($Y$968="Inaccurate – Incorrect",1,0)</f>
        <v>0</v>
      </c>
      <c r="DA968" s="90" t="s">
        <v>2355</v>
      </c>
      <c r="DB968" s="90" t="s">
        <v>2749</v>
      </c>
    </row>
    <row r="969" spans="4:106" ht="25.25" customHeight="1" x14ac:dyDescent="0.2">
      <c r="D969" s="112" t="s">
        <v>2764</v>
      </c>
      <c r="E969" s="189" t="s">
        <v>2765</v>
      </c>
      <c r="F969" s="190"/>
      <c r="G969" s="190"/>
      <c r="H969" s="190"/>
      <c r="I969" s="190"/>
      <c r="J969" s="190"/>
      <c r="K969" s="190"/>
      <c r="L969" s="190"/>
      <c r="M969" s="190"/>
      <c r="N969" s="190"/>
      <c r="O969" s="190"/>
      <c r="P969" s="115"/>
      <c r="Q969" s="191" t="s">
        <v>12701</v>
      </c>
      <c r="R969" s="191"/>
      <c r="S969" s="192"/>
      <c r="T969" s="192"/>
      <c r="U969" s="192"/>
      <c r="V969" s="192"/>
      <c r="W969" s="192"/>
      <c r="X969" s="193"/>
      <c r="Y969" s="108"/>
      <c r="AW969" s="90" t="s">
        <v>2352</v>
      </c>
      <c r="AX969" s="90">
        <f t="shared" si="97"/>
        <v>1</v>
      </c>
      <c r="AZ969" s="90" t="s">
        <v>2763</v>
      </c>
      <c r="BA969" s="90">
        <f>IF(AND($BB$969=1,$BC$969=1),1,0)</f>
        <v>0</v>
      </c>
      <c r="BB969" s="90">
        <f t="shared" si="99"/>
        <v>0</v>
      </c>
      <c r="BC969" s="90">
        <f>IF(OR(AND(OR($S$968&lt;&gt;"",$AB$968&lt;&gt;""),$AX$968=1)),1,0)</f>
        <v>0</v>
      </c>
      <c r="BD969" s="90">
        <f>IF(OR(AND(OR($AB$968&lt;&gt;""),$AX$968=1)),1,0)</f>
        <v>0</v>
      </c>
      <c r="BE969" s="90">
        <f>IF(OR(AND(OR($S$968&lt;&gt;""),$AX$968=1)),1,0)</f>
        <v>0</v>
      </c>
      <c r="CB969" s="90">
        <f>IF($S$969&lt;&gt;"",1,0)</f>
        <v>0</v>
      </c>
      <c r="CD969" s="90">
        <f>IF($Y$969="Inaccurate – Incorrect",1,0)</f>
        <v>0</v>
      </c>
      <c r="DA969" s="90" t="s">
        <v>2355</v>
      </c>
      <c r="DB969" s="90" t="s">
        <v>2749</v>
      </c>
    </row>
    <row r="970" spans="4:106" ht="25.25" customHeight="1" x14ac:dyDescent="0.2">
      <c r="D970" s="112" t="s">
        <v>2768</v>
      </c>
      <c r="E970" s="189" t="s">
        <v>2769</v>
      </c>
      <c r="F970" s="190"/>
      <c r="G970" s="190"/>
      <c r="H970" s="190"/>
      <c r="I970" s="190"/>
      <c r="J970" s="190"/>
      <c r="K970" s="190"/>
      <c r="L970" s="190"/>
      <c r="M970" s="190"/>
      <c r="N970" s="190"/>
      <c r="O970" s="190"/>
      <c r="P970" s="116" t="s">
        <v>12697</v>
      </c>
      <c r="Q970" s="191" t="s">
        <v>12702</v>
      </c>
      <c r="R970" s="191"/>
      <c r="S970" s="192"/>
      <c r="T970" s="192"/>
      <c r="U970" s="192"/>
      <c r="V970" s="192"/>
      <c r="W970" s="192"/>
      <c r="X970" s="193"/>
      <c r="Y970" s="108"/>
      <c r="AW970" s="90" t="s">
        <v>2352</v>
      </c>
      <c r="AX970" s="90">
        <f t="shared" si="97"/>
        <v>1</v>
      </c>
      <c r="AY970" s="90" t="s">
        <v>774</v>
      </c>
      <c r="AZ970" s="90" t="s">
        <v>2767</v>
      </c>
      <c r="BA970" s="90">
        <f>IF(AND($BC$970=1,$BB$970=1),1,0)</f>
        <v>0</v>
      </c>
      <c r="BB970" s="90">
        <f t="shared" si="99"/>
        <v>0</v>
      </c>
      <c r="BC970" s="90">
        <v>1</v>
      </c>
      <c r="BD970" s="90">
        <v>1</v>
      </c>
      <c r="BE970" s="90">
        <v>1</v>
      </c>
      <c r="BL970" s="90">
        <v>971</v>
      </c>
      <c r="BX970" s="90">
        <v>1</v>
      </c>
      <c r="CA970" s="90" t="s">
        <v>2756</v>
      </c>
      <c r="CC970" s="90" t="s">
        <v>775</v>
      </c>
      <c r="CD970" s="90">
        <f>IF($Y$970="Inaccurate – Incorrect",1,0)</f>
        <v>0</v>
      </c>
      <c r="DA970" s="90" t="s">
        <v>2355</v>
      </c>
      <c r="DB970" s="90" t="s">
        <v>2749</v>
      </c>
    </row>
    <row r="971" spans="4:106" ht="25.25" customHeight="1" x14ac:dyDescent="0.2">
      <c r="D971" s="112" t="s">
        <v>2772</v>
      </c>
      <c r="E971" s="189" t="s">
        <v>2773</v>
      </c>
      <c r="F971" s="190"/>
      <c r="G971" s="190"/>
      <c r="H971" s="190"/>
      <c r="I971" s="190"/>
      <c r="J971" s="190"/>
      <c r="K971" s="190"/>
      <c r="L971" s="190"/>
      <c r="M971" s="190"/>
      <c r="N971" s="190"/>
      <c r="O971" s="190"/>
      <c r="P971" s="115"/>
      <c r="Q971" s="191" t="s">
        <v>12701</v>
      </c>
      <c r="R971" s="191"/>
      <c r="S971" s="192"/>
      <c r="T971" s="192"/>
      <c r="U971" s="192"/>
      <c r="V971" s="192"/>
      <c r="W971" s="192"/>
      <c r="X971" s="193"/>
      <c r="Y971" s="108"/>
      <c r="AW971" s="90" t="s">
        <v>2352</v>
      </c>
      <c r="AX971" s="90">
        <f t="shared" si="97"/>
        <v>1</v>
      </c>
      <c r="AZ971" s="90" t="s">
        <v>2771</v>
      </c>
      <c r="BA971" s="90">
        <f>IF(AND($BB$971=1,$BC$971=1),1,0)</f>
        <v>0</v>
      </c>
      <c r="BB971" s="90">
        <f t="shared" si="99"/>
        <v>0</v>
      </c>
      <c r="BC971" s="90">
        <f>IF(OR(AND(OR($S$970&lt;&gt;"",$AB$970&lt;&gt;""),$AX$970=1)),1,0)</f>
        <v>0</v>
      </c>
      <c r="BD971" s="90">
        <f>IF(OR(AND(OR($AB$970&lt;&gt;""),$AX$970=1)),1,0)</f>
        <v>0</v>
      </c>
      <c r="BE971" s="90">
        <f>IF(OR(AND(OR($S$970&lt;&gt;""),$AX$970=1)),1,0)</f>
        <v>0</v>
      </c>
      <c r="CB971" s="90">
        <f>IF($S$971&lt;&gt;"",1,0)</f>
        <v>0</v>
      </c>
      <c r="CD971" s="90">
        <f>IF($Y$971="Inaccurate – Incorrect",1,0)</f>
        <v>0</v>
      </c>
      <c r="DA971" s="90" t="s">
        <v>2355</v>
      </c>
      <c r="DB971" s="90" t="s">
        <v>2749</v>
      </c>
    </row>
    <row r="972" spans="4:106" ht="25.25" customHeight="1" x14ac:dyDescent="0.2">
      <c r="D972" s="112" t="s">
        <v>2776</v>
      </c>
      <c r="E972" s="189" t="s">
        <v>2777</v>
      </c>
      <c r="F972" s="190"/>
      <c r="G972" s="190"/>
      <c r="H972" s="190"/>
      <c r="I972" s="190"/>
      <c r="J972" s="190"/>
      <c r="K972" s="190"/>
      <c r="L972" s="190"/>
      <c r="M972" s="190"/>
      <c r="N972" s="190"/>
      <c r="O972" s="190"/>
      <c r="P972" s="116" t="s">
        <v>12697</v>
      </c>
      <c r="Q972" s="191" t="s">
        <v>12702</v>
      </c>
      <c r="R972" s="191"/>
      <c r="S972" s="192"/>
      <c r="T972" s="192"/>
      <c r="U972" s="192"/>
      <c r="V972" s="192"/>
      <c r="W972" s="192"/>
      <c r="X972" s="193"/>
      <c r="Y972" s="108"/>
      <c r="AW972" s="90" t="s">
        <v>2352</v>
      </c>
      <c r="AX972" s="90">
        <f t="shared" si="97"/>
        <v>1</v>
      </c>
      <c r="AY972" s="90" t="s">
        <v>774</v>
      </c>
      <c r="AZ972" s="90" t="s">
        <v>2775</v>
      </c>
      <c r="BA972" s="90">
        <f>IF(AND($BC$972=1,$BB$972=1),1,0)</f>
        <v>0</v>
      </c>
      <c r="BB972" s="90">
        <f t="shared" si="99"/>
        <v>0</v>
      </c>
      <c r="BC972" s="90">
        <v>1</v>
      </c>
      <c r="BD972" s="90">
        <v>1</v>
      </c>
      <c r="BE972" s="90">
        <v>1</v>
      </c>
      <c r="BL972" s="90" t="s">
        <v>12750</v>
      </c>
      <c r="BX972" s="90">
        <v>1</v>
      </c>
      <c r="CA972" s="90" t="s">
        <v>2756</v>
      </c>
      <c r="CC972" s="90" t="s">
        <v>775</v>
      </c>
      <c r="CD972" s="90">
        <f>IF($Y$972="Inaccurate – Incorrect",1,0)</f>
        <v>0</v>
      </c>
      <c r="DA972" s="90" t="s">
        <v>2355</v>
      </c>
      <c r="DB972" s="90" t="s">
        <v>2749</v>
      </c>
    </row>
    <row r="973" spans="4:106" ht="25.25" customHeight="1" x14ac:dyDescent="0.2">
      <c r="D973" s="112" t="s">
        <v>2780</v>
      </c>
      <c r="E973" s="189" t="s">
        <v>2781</v>
      </c>
      <c r="F973" s="190"/>
      <c r="G973" s="190"/>
      <c r="H973" s="190"/>
      <c r="I973" s="190"/>
      <c r="J973" s="190"/>
      <c r="K973" s="190"/>
      <c r="L973" s="190"/>
      <c r="M973" s="190"/>
      <c r="N973" s="190"/>
      <c r="O973" s="190"/>
      <c r="P973" s="115"/>
      <c r="Q973" s="191" t="s">
        <v>12701</v>
      </c>
      <c r="R973" s="191"/>
      <c r="S973" s="192"/>
      <c r="T973" s="192"/>
      <c r="U973" s="192"/>
      <c r="V973" s="192"/>
      <c r="W973" s="192"/>
      <c r="X973" s="193"/>
      <c r="Y973" s="108"/>
      <c r="AW973" s="90" t="s">
        <v>2352</v>
      </c>
      <c r="AX973" s="90">
        <f t="shared" si="97"/>
        <v>1</v>
      </c>
      <c r="AZ973" s="90" t="s">
        <v>2779</v>
      </c>
      <c r="BA973" s="90">
        <f>IF(AND($BB$973=1,$BC$973=1),1,0)</f>
        <v>0</v>
      </c>
      <c r="BB973" s="90">
        <f t="shared" si="99"/>
        <v>0</v>
      </c>
      <c r="BC973" s="90">
        <f>IF(OR(AND(OR($S$972&lt;&gt;"",$AB$972&lt;&gt;""),$AX$972=1)),1,0)</f>
        <v>0</v>
      </c>
      <c r="BD973" s="90">
        <f>IF(OR(AND(OR($AB$972&lt;&gt;""),$AX$972=1)),1,0)</f>
        <v>0</v>
      </c>
      <c r="BE973" s="90">
        <f>IF(OR(AND(OR($S$972&lt;&gt;""),$AX$972=1)),1,0)</f>
        <v>0</v>
      </c>
      <c r="CB973" s="90">
        <f>IF($S$973&lt;&gt;"",1,0)</f>
        <v>0</v>
      </c>
      <c r="CD973" s="90">
        <f>IF($Y$973="Inaccurate – Incorrect",1,0)</f>
        <v>0</v>
      </c>
      <c r="DA973" s="90" t="s">
        <v>2355</v>
      </c>
      <c r="DB973" s="90" t="s">
        <v>2749</v>
      </c>
    </row>
    <row r="974" spans="4:106" ht="25.25" customHeight="1" x14ac:dyDescent="0.2">
      <c r="D974" s="112" t="s">
        <v>2784</v>
      </c>
      <c r="E974" s="189" t="s">
        <v>2785</v>
      </c>
      <c r="F974" s="190"/>
      <c r="G974" s="190"/>
      <c r="H974" s="190"/>
      <c r="I974" s="190"/>
      <c r="J974" s="190"/>
      <c r="K974" s="190"/>
      <c r="L974" s="190"/>
      <c r="M974" s="190"/>
      <c r="N974" s="190"/>
      <c r="O974" s="190"/>
      <c r="P974" s="116" t="s">
        <v>12697</v>
      </c>
      <c r="Q974" s="191" t="s">
        <v>12702</v>
      </c>
      <c r="R974" s="191"/>
      <c r="S974" s="192"/>
      <c r="T974" s="192"/>
      <c r="U974" s="192"/>
      <c r="V974" s="192"/>
      <c r="W974" s="192"/>
      <c r="X974" s="193"/>
      <c r="Y974" s="108"/>
      <c r="AW974" s="90" t="s">
        <v>2352</v>
      </c>
      <c r="AX974" s="90">
        <f t="shared" si="97"/>
        <v>1</v>
      </c>
      <c r="AY974" s="90" t="s">
        <v>774</v>
      </c>
      <c r="AZ974" s="90" t="s">
        <v>2783</v>
      </c>
      <c r="BA974" s="90">
        <f>IF(AND($BC$974=1,$BB$974=1),1,0)</f>
        <v>0</v>
      </c>
      <c r="BB974" s="90">
        <f t="shared" si="99"/>
        <v>0</v>
      </c>
      <c r="BC974" s="90">
        <v>1</v>
      </c>
      <c r="BD974" s="90">
        <v>1</v>
      </c>
      <c r="BE974" s="90">
        <v>1</v>
      </c>
      <c r="BL974" s="90">
        <v>975</v>
      </c>
      <c r="BX974" s="90">
        <v>1</v>
      </c>
      <c r="CA974" s="90" t="s">
        <v>2756</v>
      </c>
      <c r="CC974" s="90" t="s">
        <v>775</v>
      </c>
      <c r="CD974" s="90">
        <f>IF($Y$974="Inaccurate – Incorrect",1,0)</f>
        <v>0</v>
      </c>
      <c r="DA974" s="90" t="s">
        <v>2355</v>
      </c>
      <c r="DB974" s="90" t="s">
        <v>2749</v>
      </c>
    </row>
    <row r="975" spans="4:106" ht="25.25" customHeight="1" x14ac:dyDescent="0.2">
      <c r="D975" s="112" t="s">
        <v>2788</v>
      </c>
      <c r="E975" s="189" t="s">
        <v>2789</v>
      </c>
      <c r="F975" s="190"/>
      <c r="G975" s="190"/>
      <c r="H975" s="190"/>
      <c r="I975" s="190"/>
      <c r="J975" s="190"/>
      <c r="K975" s="190"/>
      <c r="L975" s="190"/>
      <c r="M975" s="190"/>
      <c r="N975" s="190"/>
      <c r="O975" s="190"/>
      <c r="P975" s="115"/>
      <c r="Q975" s="191" t="s">
        <v>12701</v>
      </c>
      <c r="R975" s="191"/>
      <c r="S975" s="192"/>
      <c r="T975" s="192"/>
      <c r="U975" s="192"/>
      <c r="V975" s="192"/>
      <c r="W975" s="192"/>
      <c r="X975" s="193"/>
      <c r="Y975" s="108"/>
      <c r="AW975" s="90" t="s">
        <v>2352</v>
      </c>
      <c r="AX975" s="90">
        <f t="shared" ref="AX975:AX1038" si="100">IF(SUBTOTAL(103,Q975)=1,1,0)</f>
        <v>1</v>
      </c>
      <c r="AZ975" s="90" t="s">
        <v>2787</v>
      </c>
      <c r="BA975" s="90">
        <f>IF(AND($BB$975=1,$BC$975=1),1,0)</f>
        <v>0</v>
      </c>
      <c r="BB975" s="90">
        <f t="shared" si="99"/>
        <v>0</v>
      </c>
      <c r="BC975" s="90">
        <f>IF(OR(AND(OR($S$974&lt;&gt;"",$AB$974&lt;&gt;""),$AX$974=1)),1,0)</f>
        <v>0</v>
      </c>
      <c r="BD975" s="90">
        <f>IF(OR(AND(OR($AB$974&lt;&gt;""),$AX$974=1)),1,0)</f>
        <v>0</v>
      </c>
      <c r="BE975" s="90">
        <f>IF(OR(AND(OR($S$974&lt;&gt;""),$AX$974=1)),1,0)</f>
        <v>0</v>
      </c>
      <c r="CB975" s="90">
        <f>IF($S$975&lt;&gt;"",1,0)</f>
        <v>0</v>
      </c>
      <c r="CD975" s="90">
        <f>IF($Y$975="Inaccurate – Incorrect",1,0)</f>
        <v>0</v>
      </c>
      <c r="DA975" s="90" t="s">
        <v>2355</v>
      </c>
      <c r="DB975" s="90" t="s">
        <v>2749</v>
      </c>
    </row>
    <row r="976" spans="4:106" ht="25.25" customHeight="1" x14ac:dyDescent="0.2">
      <c r="D976" s="112" t="s">
        <v>2792</v>
      </c>
      <c r="E976" s="189" t="s">
        <v>2793</v>
      </c>
      <c r="F976" s="190"/>
      <c r="G976" s="190"/>
      <c r="H976" s="190"/>
      <c r="I976" s="190"/>
      <c r="J976" s="190"/>
      <c r="K976" s="190"/>
      <c r="L976" s="190"/>
      <c r="M976" s="190"/>
      <c r="N976" s="190"/>
      <c r="O976" s="190"/>
      <c r="P976" s="116" t="s">
        <v>12697</v>
      </c>
      <c r="Q976" s="191" t="s">
        <v>12702</v>
      </c>
      <c r="R976" s="191"/>
      <c r="S976" s="192"/>
      <c r="T976" s="192"/>
      <c r="U976" s="192"/>
      <c r="V976" s="192"/>
      <c r="W976" s="192"/>
      <c r="X976" s="193"/>
      <c r="Y976" s="108"/>
      <c r="AW976" s="90" t="s">
        <v>2352</v>
      </c>
      <c r="AX976" s="90">
        <f t="shared" si="100"/>
        <v>1</v>
      </c>
      <c r="AY976" s="90" t="s">
        <v>774</v>
      </c>
      <c r="AZ976" s="90" t="s">
        <v>2791</v>
      </c>
      <c r="BA976" s="90">
        <f>IF(AND($BC$976=1,$BB$976=1),1,0)</f>
        <v>0</v>
      </c>
      <c r="BB976" s="90">
        <f t="shared" si="99"/>
        <v>0</v>
      </c>
      <c r="BC976" s="90">
        <v>1</v>
      </c>
      <c r="BD976" s="90">
        <v>1</v>
      </c>
      <c r="BE976" s="90">
        <v>1</v>
      </c>
      <c r="BL976" s="90">
        <v>977</v>
      </c>
      <c r="BX976" s="90">
        <v>1</v>
      </c>
      <c r="CA976" s="90" t="s">
        <v>2756</v>
      </c>
      <c r="CC976" s="90" t="s">
        <v>775</v>
      </c>
      <c r="CD976" s="90">
        <f>IF($Y$976="Inaccurate – Incorrect",1,0)</f>
        <v>0</v>
      </c>
      <c r="DA976" s="90" t="s">
        <v>2355</v>
      </c>
      <c r="DB976" s="90" t="s">
        <v>2749</v>
      </c>
    </row>
    <row r="977" spans="4:106" ht="25.25" customHeight="1" x14ac:dyDescent="0.2">
      <c r="D977" s="112" t="s">
        <v>2796</v>
      </c>
      <c r="E977" s="189" t="s">
        <v>2797</v>
      </c>
      <c r="F977" s="190"/>
      <c r="G977" s="190"/>
      <c r="H977" s="190"/>
      <c r="I977" s="190"/>
      <c r="J977" s="190"/>
      <c r="K977" s="190"/>
      <c r="L977" s="190"/>
      <c r="M977" s="190"/>
      <c r="N977" s="190"/>
      <c r="O977" s="190"/>
      <c r="P977" s="115"/>
      <c r="Q977" s="191" t="s">
        <v>12701</v>
      </c>
      <c r="R977" s="191"/>
      <c r="S977" s="192"/>
      <c r="T977" s="192"/>
      <c r="U977" s="192"/>
      <c r="V977" s="192"/>
      <c r="W977" s="192"/>
      <c r="X977" s="193"/>
      <c r="Y977" s="108"/>
      <c r="AW977" s="90" t="s">
        <v>2352</v>
      </c>
      <c r="AX977" s="90">
        <f t="shared" si="100"/>
        <v>1</v>
      </c>
      <c r="AZ977" s="90" t="s">
        <v>2795</v>
      </c>
      <c r="BA977" s="90">
        <f>IF(AND($BB$977=1,$BC$977=1),1,0)</f>
        <v>0</v>
      </c>
      <c r="BB977" s="90">
        <f t="shared" si="99"/>
        <v>0</v>
      </c>
      <c r="BC977" s="90">
        <f>IF(OR(AND(OR($S$976&lt;&gt;"",$AB$976&lt;&gt;""),$AX$976=1)),1,0)</f>
        <v>0</v>
      </c>
      <c r="BD977" s="90">
        <f>IF(OR(AND(OR($AB$976&lt;&gt;""),$AX$976=1)),1,0)</f>
        <v>0</v>
      </c>
      <c r="BE977" s="90">
        <f>IF(OR(AND(OR($S$976&lt;&gt;""),$AX$976=1)),1,0)</f>
        <v>0</v>
      </c>
      <c r="CB977" s="90">
        <f>IF($S$977&lt;&gt;"",1,0)</f>
        <v>0</v>
      </c>
      <c r="CD977" s="90">
        <f>IF($Y$977="Inaccurate – Incorrect",1,0)</f>
        <v>0</v>
      </c>
      <c r="DA977" s="90" t="s">
        <v>2355</v>
      </c>
      <c r="DB977" s="90" t="s">
        <v>2749</v>
      </c>
    </row>
    <row r="978" spans="4:106" ht="25.25" customHeight="1" x14ac:dyDescent="0.2">
      <c r="D978" s="112" t="s">
        <v>2800</v>
      </c>
      <c r="E978" s="189" t="s">
        <v>802</v>
      </c>
      <c r="F978" s="190"/>
      <c r="G978" s="190"/>
      <c r="H978" s="190"/>
      <c r="I978" s="190"/>
      <c r="J978" s="190"/>
      <c r="K978" s="190"/>
      <c r="L978" s="190"/>
      <c r="M978" s="190"/>
      <c r="N978" s="190"/>
      <c r="O978" s="190"/>
      <c r="P978" s="116" t="s">
        <v>12697</v>
      </c>
      <c r="Q978" s="191" t="s">
        <v>12702</v>
      </c>
      <c r="R978" s="191"/>
      <c r="S978" s="192"/>
      <c r="T978" s="192"/>
      <c r="U978" s="192"/>
      <c r="V978" s="192"/>
      <c r="W978" s="192"/>
      <c r="X978" s="193"/>
      <c r="Y978" s="108"/>
      <c r="AW978" s="90" t="s">
        <v>2352</v>
      </c>
      <c r="AX978" s="90">
        <f t="shared" si="100"/>
        <v>1</v>
      </c>
      <c r="AY978" s="90" t="s">
        <v>774</v>
      </c>
      <c r="AZ978" s="90" t="s">
        <v>2799</v>
      </c>
      <c r="BA978" s="90">
        <f>IF(AND($BC$978=1,$BB$978=1),1,0)</f>
        <v>0</v>
      </c>
      <c r="BB978" s="90">
        <f t="shared" si="99"/>
        <v>0</v>
      </c>
      <c r="BC978" s="90">
        <v>1</v>
      </c>
      <c r="BD978" s="90">
        <v>1</v>
      </c>
      <c r="BE978" s="90">
        <v>1</v>
      </c>
      <c r="BL978" s="90" t="s">
        <v>12751</v>
      </c>
      <c r="BX978" s="90">
        <v>1</v>
      </c>
      <c r="CA978" s="90" t="s">
        <v>2756</v>
      </c>
      <c r="CC978" s="90" t="s">
        <v>775</v>
      </c>
      <c r="CD978" s="90">
        <f>IF($Y$978="Inaccurate – Incorrect",1,0)</f>
        <v>0</v>
      </c>
      <c r="DA978" s="90" t="s">
        <v>2355</v>
      </c>
      <c r="DB978" s="90" t="s">
        <v>2749</v>
      </c>
    </row>
    <row r="979" spans="4:106" ht="25.25" customHeight="1" x14ac:dyDescent="0.2">
      <c r="D979" s="112" t="s">
        <v>2803</v>
      </c>
      <c r="E979" s="189" t="s">
        <v>643</v>
      </c>
      <c r="F979" s="190"/>
      <c r="G979" s="190"/>
      <c r="H979" s="190"/>
      <c r="I979" s="190"/>
      <c r="J979" s="190"/>
      <c r="K979" s="190"/>
      <c r="L979" s="190"/>
      <c r="M979" s="190"/>
      <c r="N979" s="190"/>
      <c r="O979" s="190"/>
      <c r="P979" s="115"/>
      <c r="Q979" s="191" t="s">
        <v>12699</v>
      </c>
      <c r="R979" s="191"/>
      <c r="S979" s="192"/>
      <c r="T979" s="192"/>
      <c r="U979" s="192"/>
      <c r="V979" s="192"/>
      <c r="W979" s="192"/>
      <c r="X979" s="193"/>
      <c r="Y979" s="108"/>
      <c r="AW979" s="90" t="s">
        <v>2352</v>
      </c>
      <c r="AX979" s="90">
        <f t="shared" si="100"/>
        <v>1</v>
      </c>
      <c r="AZ979" s="90" t="s">
        <v>2802</v>
      </c>
      <c r="BA979" s="90">
        <f>IF(AND($BB$979=1,$BC$979=1),1,0)</f>
        <v>0</v>
      </c>
      <c r="BB979" s="90">
        <f t="shared" si="99"/>
        <v>0</v>
      </c>
      <c r="BC979" s="90">
        <f>IF(OR(AND(OR($S$978&lt;&gt;"",$AB$978&lt;&gt;""),$AX$978=1)),1,0)</f>
        <v>0</v>
      </c>
      <c r="BD979" s="90">
        <f>IF(OR(AND(OR($AB$978&lt;&gt;""),$AX$978=1)),1,0)</f>
        <v>0</v>
      </c>
      <c r="BE979" s="90">
        <f>IF(OR(AND(OR($S$978&lt;&gt;""),$AX$978=1)),1,0)</f>
        <v>0</v>
      </c>
      <c r="CB979" s="90">
        <f>IF($S$979&lt;&gt;"",1,0)</f>
        <v>0</v>
      </c>
      <c r="CD979" s="90">
        <f>IF($Y$979="Inaccurate – Incorrect",1,0)</f>
        <v>0</v>
      </c>
      <c r="DA979" s="90" t="s">
        <v>2355</v>
      </c>
      <c r="DB979" s="90" t="s">
        <v>2749</v>
      </c>
    </row>
    <row r="980" spans="4:106" ht="25.25" customHeight="1" x14ac:dyDescent="0.2">
      <c r="D980" s="112" t="s">
        <v>2806</v>
      </c>
      <c r="E980" s="189" t="s">
        <v>2807</v>
      </c>
      <c r="F980" s="190"/>
      <c r="G980" s="190"/>
      <c r="H980" s="190"/>
      <c r="I980" s="190"/>
      <c r="J980" s="190"/>
      <c r="K980" s="190"/>
      <c r="L980" s="190"/>
      <c r="M980" s="190"/>
      <c r="N980" s="190"/>
      <c r="O980" s="190"/>
      <c r="P980" s="115"/>
      <c r="Q980" s="191" t="s">
        <v>12701</v>
      </c>
      <c r="R980" s="191"/>
      <c r="S980" s="192"/>
      <c r="T980" s="192"/>
      <c r="U980" s="192"/>
      <c r="V980" s="192"/>
      <c r="W980" s="192"/>
      <c r="X980" s="193"/>
      <c r="Y980" s="108"/>
      <c r="AW980" s="90" t="s">
        <v>2352</v>
      </c>
      <c r="AX980" s="90">
        <f t="shared" si="100"/>
        <v>1</v>
      </c>
      <c r="AZ980" s="90" t="s">
        <v>2805</v>
      </c>
      <c r="BA980" s="90">
        <f>IF(AND($BB$980=1,$BC$980=1),1,0)</f>
        <v>0</v>
      </c>
      <c r="BB980" s="90">
        <f t="shared" si="99"/>
        <v>0</v>
      </c>
      <c r="BC980" s="90">
        <f>IF(OR(AND(OR($S$978&lt;&gt;"",$AB$978&lt;&gt;""),$AX$978=1)),1,0)</f>
        <v>0</v>
      </c>
      <c r="BD980" s="90">
        <f>IF(OR(AND(OR($AB$978&lt;&gt;""),$AX$978=1)),1,0)</f>
        <v>0</v>
      </c>
      <c r="BE980" s="90">
        <f>IF(OR(AND(OR($S$978&lt;&gt;""),$AX$978=1)),1,0)</f>
        <v>0</v>
      </c>
      <c r="CB980" s="90">
        <f>IF($S$980&lt;&gt;"",1,0)</f>
        <v>0</v>
      </c>
      <c r="CD980" s="90">
        <f>IF($Y$980="Inaccurate – Incorrect",1,0)</f>
        <v>0</v>
      </c>
      <c r="DA980" s="90" t="s">
        <v>2355</v>
      </c>
      <c r="DB980" s="90" t="s">
        <v>2749</v>
      </c>
    </row>
    <row r="981" spans="4:106" ht="50.5" customHeight="1" x14ac:dyDescent="0.2">
      <c r="D981" s="112" t="s">
        <v>2809</v>
      </c>
      <c r="E981" s="189" t="s">
        <v>2810</v>
      </c>
      <c r="F981" s="190"/>
      <c r="G981" s="190"/>
      <c r="H981" s="190"/>
      <c r="I981" s="190"/>
      <c r="J981" s="190"/>
      <c r="K981" s="190"/>
      <c r="L981" s="190"/>
      <c r="M981" s="190"/>
      <c r="N981" s="190"/>
      <c r="O981" s="190"/>
      <c r="P981" s="116" t="s">
        <v>12697</v>
      </c>
      <c r="Q981" s="191" t="s">
        <v>12698</v>
      </c>
      <c r="R981" s="191"/>
      <c r="S981" s="192"/>
      <c r="T981" s="192"/>
      <c r="U981" s="192"/>
      <c r="V981" s="192"/>
      <c r="W981" s="192"/>
      <c r="X981" s="193"/>
      <c r="Y981" s="108"/>
      <c r="AW981" s="90" t="s">
        <v>2352</v>
      </c>
      <c r="AX981" s="90">
        <f t="shared" si="100"/>
        <v>1</v>
      </c>
      <c r="AY981" s="90" t="s">
        <v>236</v>
      </c>
      <c r="AZ981" s="90" t="s">
        <v>2808</v>
      </c>
      <c r="BA981" s="90">
        <f>IF(AND($BB$981=1,$BC$981=1),1,0)</f>
        <v>0</v>
      </c>
      <c r="BB981" s="90">
        <f t="shared" si="99"/>
        <v>0</v>
      </c>
      <c r="BC981" s="90">
        <f>IF(OR(AND(OR($S$972&lt;&gt;"",$AB$972&lt;&gt;""),$AX$972=1)),1,0)</f>
        <v>0</v>
      </c>
      <c r="BD981" s="90">
        <f>IF(OR(AND(OR($AB$972&lt;&gt;""),$AX$972=1)),1,0)</f>
        <v>0</v>
      </c>
      <c r="BE981" s="90">
        <f>IF(OR(AND(OR($S$972&lt;&gt;""),$AX$972=1)),1,0)</f>
        <v>0</v>
      </c>
      <c r="CB981" s="90">
        <f>IF($S$981&lt;&gt;"",1,0)</f>
        <v>0</v>
      </c>
      <c r="CD981" s="90">
        <f>IF($Y$981="Inaccurate – Incorrect",1,0)</f>
        <v>0</v>
      </c>
      <c r="DA981" s="90" t="s">
        <v>2355</v>
      </c>
      <c r="DB981" s="90" t="s">
        <v>2749</v>
      </c>
    </row>
    <row r="982" spans="4:106" ht="25.25" customHeight="1" x14ac:dyDescent="0.2">
      <c r="D982" s="112" t="s">
        <v>2813</v>
      </c>
      <c r="E982" s="189" t="s">
        <v>2814</v>
      </c>
      <c r="F982" s="190"/>
      <c r="G982" s="190"/>
      <c r="H982" s="190"/>
      <c r="I982" s="190"/>
      <c r="J982" s="190"/>
      <c r="K982" s="190"/>
      <c r="L982" s="190"/>
      <c r="M982" s="190"/>
      <c r="N982" s="190"/>
      <c r="O982" s="190"/>
      <c r="P982" s="116" t="s">
        <v>12697</v>
      </c>
      <c r="Q982" s="191" t="s">
        <v>12698</v>
      </c>
      <c r="R982" s="191"/>
      <c r="S982" s="192"/>
      <c r="T982" s="192"/>
      <c r="U982" s="192"/>
      <c r="V982" s="192"/>
      <c r="W982" s="192"/>
      <c r="X982" s="193"/>
      <c r="Y982" s="108"/>
      <c r="AW982" s="90" t="s">
        <v>2352</v>
      </c>
      <c r="AX982" s="90">
        <f t="shared" si="100"/>
        <v>1</v>
      </c>
      <c r="AY982" s="90" t="s">
        <v>2816</v>
      </c>
      <c r="AZ982" s="90" t="s">
        <v>2812</v>
      </c>
      <c r="BA982" s="90">
        <f>IF(AND($BC$982=1,$BB$982=1),1,0)</f>
        <v>0</v>
      </c>
      <c r="BB982" s="90">
        <f t="shared" si="99"/>
        <v>0</v>
      </c>
      <c r="BC982" s="90">
        <v>1</v>
      </c>
      <c r="BD982" s="90">
        <v>1</v>
      </c>
      <c r="BE982" s="90">
        <v>1</v>
      </c>
      <c r="BL982" s="90" t="s">
        <v>12752</v>
      </c>
      <c r="CB982" s="90">
        <f>IF($S$982&lt;&gt;"",1,0)</f>
        <v>0</v>
      </c>
      <c r="CD982" s="90">
        <f>IF($Y$982="Inaccurate – Incorrect",1,0)</f>
        <v>0</v>
      </c>
      <c r="DA982" s="90" t="s">
        <v>2355</v>
      </c>
      <c r="DB982" s="90" t="s">
        <v>2749</v>
      </c>
    </row>
    <row r="983" spans="4:106" ht="25.25" customHeight="1" x14ac:dyDescent="0.2">
      <c r="D983" s="112" t="s">
        <v>2818</v>
      </c>
      <c r="E983" s="189" t="s">
        <v>643</v>
      </c>
      <c r="F983" s="190"/>
      <c r="G983" s="190"/>
      <c r="H983" s="190"/>
      <c r="I983" s="190"/>
      <c r="J983" s="190"/>
      <c r="K983" s="190"/>
      <c r="L983" s="190"/>
      <c r="M983" s="190"/>
      <c r="N983" s="190"/>
      <c r="O983" s="190"/>
      <c r="P983" s="115"/>
      <c r="Q983" s="191" t="s">
        <v>12699</v>
      </c>
      <c r="R983" s="191"/>
      <c r="S983" s="192"/>
      <c r="T983" s="192"/>
      <c r="U983" s="192"/>
      <c r="V983" s="192"/>
      <c r="W983" s="192"/>
      <c r="X983" s="193"/>
      <c r="Y983" s="108"/>
      <c r="AW983" s="90" t="s">
        <v>2352</v>
      </c>
      <c r="AX983" s="90">
        <f t="shared" si="100"/>
        <v>1</v>
      </c>
      <c r="AZ983" s="90" t="s">
        <v>2817</v>
      </c>
      <c r="BA983" s="90">
        <f>IF(AND($BB$983=1,$BC$983=1),1,0)</f>
        <v>0</v>
      </c>
      <c r="BB983" s="90">
        <f t="shared" si="99"/>
        <v>0</v>
      </c>
      <c r="BC983" s="90">
        <f>IF(AND(AND(OR($S$982="Other",$AB$982="Other"),$AX$982=1)),1,0)</f>
        <v>0</v>
      </c>
      <c r="BD983" s="90">
        <f>IF(AND(AND(OR($AB$982="Other"),$AX$982=1)),1,0)</f>
        <v>0</v>
      </c>
      <c r="BE983" s="90">
        <f>IF(AND(AND(OR($S$982="Other"),$AX$982=1)),1,0)</f>
        <v>0</v>
      </c>
      <c r="CB983" s="90">
        <f>IF($S$983&lt;&gt;"",1,0)</f>
        <v>0</v>
      </c>
      <c r="CD983" s="90">
        <f>IF($Y$983="Inaccurate – Incorrect",1,0)</f>
        <v>0</v>
      </c>
      <c r="DA983" s="90" t="s">
        <v>2355</v>
      </c>
      <c r="DB983" s="90" t="s">
        <v>2749</v>
      </c>
    </row>
    <row r="984" spans="4:106" ht="25.25" customHeight="1" x14ac:dyDescent="0.2">
      <c r="D984" s="112" t="s">
        <v>2822</v>
      </c>
      <c r="E984" s="189" t="s">
        <v>2823</v>
      </c>
      <c r="F984" s="190"/>
      <c r="G984" s="190"/>
      <c r="H984" s="190"/>
      <c r="I984" s="190"/>
      <c r="J984" s="190"/>
      <c r="K984" s="190"/>
      <c r="L984" s="190"/>
      <c r="M984" s="190"/>
      <c r="N984" s="190"/>
      <c r="O984" s="190"/>
      <c r="P984" s="116" t="s">
        <v>12697</v>
      </c>
      <c r="Q984" s="191" t="s">
        <v>12698</v>
      </c>
      <c r="R984" s="191"/>
      <c r="S984" s="192"/>
      <c r="T984" s="192"/>
      <c r="U984" s="192"/>
      <c r="V984" s="192"/>
      <c r="W984" s="192"/>
      <c r="X984" s="193"/>
      <c r="Y984" s="108"/>
      <c r="AW984" s="90" t="s">
        <v>2352</v>
      </c>
      <c r="AX984" s="90">
        <f t="shared" si="100"/>
        <v>1</v>
      </c>
      <c r="AY984" s="90" t="s">
        <v>236</v>
      </c>
      <c r="AZ984" s="90" t="s">
        <v>2821</v>
      </c>
      <c r="BA984" s="90">
        <f>IF(AND($BB$984=1,$BC$984=1),1,0)</f>
        <v>0</v>
      </c>
      <c r="BB984" s="90">
        <f t="shared" si="99"/>
        <v>0</v>
      </c>
      <c r="BC984" s="90">
        <f>IF(OR(AND(OR($S$982="By 3rd Party Agents",$AB$982="By 3rd Party Agents"),$AX$982=1),AND(OR($S$982="Both", $AB$982="Both"),$AX$982=1)),1,0)</f>
        <v>0</v>
      </c>
      <c r="BD984" s="90">
        <f>IF(OR(AND(OR($AB$982="By 3rd Party Agents"),$AX$982=1),AND(OR($AB$982="Both"),$AX$982=1)),1,0)</f>
        <v>0</v>
      </c>
      <c r="BE984" s="90">
        <f>IF(OR(AND(OR($S$982="By 3rd Party Agents"),$AX$982=1),AND(OR($S$982="Both"),$AX$982=1)),1,0)</f>
        <v>0</v>
      </c>
      <c r="CB984" s="90">
        <f>IF($S$984&lt;&gt;"",1,0)</f>
        <v>0</v>
      </c>
      <c r="CD984" s="90">
        <f>IF($Y$984="Inaccurate – Incorrect",1,0)</f>
        <v>0</v>
      </c>
      <c r="DA984" s="90" t="s">
        <v>2355</v>
      </c>
      <c r="DB984" s="90" t="s">
        <v>2749</v>
      </c>
    </row>
    <row r="985" spans="4:106" ht="50.5" customHeight="1" x14ac:dyDescent="0.2">
      <c r="D985" s="112" t="s">
        <v>2828</v>
      </c>
      <c r="E985" s="189" t="s">
        <v>2829</v>
      </c>
      <c r="F985" s="190"/>
      <c r="G985" s="190"/>
      <c r="H985" s="190"/>
      <c r="I985" s="190"/>
      <c r="J985" s="190"/>
      <c r="K985" s="190"/>
      <c r="L985" s="190"/>
      <c r="M985" s="190"/>
      <c r="N985" s="190"/>
      <c r="O985" s="190"/>
      <c r="P985" s="116" t="s">
        <v>12697</v>
      </c>
      <c r="Q985" s="191" t="s">
        <v>12698</v>
      </c>
      <c r="R985" s="191"/>
      <c r="S985" s="192"/>
      <c r="T985" s="192"/>
      <c r="U985" s="192"/>
      <c r="V985" s="192"/>
      <c r="W985" s="192"/>
      <c r="X985" s="193"/>
      <c r="Y985" s="108"/>
      <c r="AW985" s="90" t="s">
        <v>2352</v>
      </c>
      <c r="AX985" s="90">
        <f t="shared" si="100"/>
        <v>1</v>
      </c>
      <c r="AY985" s="90" t="s">
        <v>1320</v>
      </c>
      <c r="AZ985" s="90" t="s">
        <v>2827</v>
      </c>
      <c r="BA985" s="90">
        <f>IF(AND($BC$985=1,$BB$985=1),1,0)</f>
        <v>1</v>
      </c>
      <c r="BB985" s="90">
        <f>IF(OR($S$22="Step 3",$S$22="Step 2",$S$22="Step 1"),1,0)</f>
        <v>1</v>
      </c>
      <c r="BC985" s="90">
        <v>1</v>
      </c>
      <c r="BD985" s="90">
        <v>1</v>
      </c>
      <c r="BE985" s="90">
        <v>1</v>
      </c>
      <c r="CB985" s="90">
        <f>IF($S$985&lt;&gt;"",1,0)</f>
        <v>0</v>
      </c>
      <c r="CD985" s="90">
        <f>IF($Y$985="Inaccurate – Incorrect",1,0)</f>
        <v>0</v>
      </c>
      <c r="DA985" s="90" t="s">
        <v>2355</v>
      </c>
      <c r="DB985" s="90" t="s">
        <v>2749</v>
      </c>
    </row>
    <row r="986" spans="4:106" ht="25.25" customHeight="1" x14ac:dyDescent="0.2">
      <c r="D986" s="112" t="s">
        <v>2832</v>
      </c>
      <c r="E986" s="189" t="s">
        <v>2833</v>
      </c>
      <c r="F986" s="190"/>
      <c r="G986" s="190"/>
      <c r="H986" s="190"/>
      <c r="I986" s="190"/>
      <c r="J986" s="190"/>
      <c r="K986" s="190"/>
      <c r="L986" s="190"/>
      <c r="M986" s="190"/>
      <c r="N986" s="190"/>
      <c r="O986" s="190"/>
      <c r="P986" s="116" t="s">
        <v>12697</v>
      </c>
      <c r="Q986" s="191" t="s">
        <v>12698</v>
      </c>
      <c r="R986" s="191"/>
      <c r="S986" s="192"/>
      <c r="T986" s="192"/>
      <c r="U986" s="192"/>
      <c r="V986" s="192"/>
      <c r="W986" s="192"/>
      <c r="X986" s="193"/>
      <c r="Y986" s="108"/>
      <c r="AW986" s="90" t="s">
        <v>2352</v>
      </c>
      <c r="AX986" s="90">
        <f t="shared" si="100"/>
        <v>1</v>
      </c>
      <c r="AY986" s="90" t="s">
        <v>236</v>
      </c>
      <c r="AZ986" s="90" t="s">
        <v>2831</v>
      </c>
      <c r="BA986" s="90">
        <f>IF(AND($BC$986=1,$BB$986=1),1,0)</f>
        <v>0</v>
      </c>
      <c r="BB986" s="90">
        <f>IF(OR($S$22="Step 3",$S$22="Step 2"),1,0)</f>
        <v>0</v>
      </c>
      <c r="BC986" s="90">
        <v>1</v>
      </c>
      <c r="BD986" s="90">
        <v>1</v>
      </c>
      <c r="BE986" s="90">
        <v>1</v>
      </c>
      <c r="CB986" s="90">
        <f>IF($S$986&lt;&gt;"",1,0)</f>
        <v>0</v>
      </c>
      <c r="CD986" s="90">
        <f>IF($Y$986="Inaccurate – Incorrect",1,0)</f>
        <v>0</v>
      </c>
      <c r="DA986" s="90" t="s">
        <v>2355</v>
      </c>
      <c r="DB986" s="90" t="s">
        <v>2749</v>
      </c>
    </row>
    <row r="987" spans="4:106" ht="50.5" customHeight="1" x14ac:dyDescent="0.2">
      <c r="D987" s="112" t="s">
        <v>2836</v>
      </c>
      <c r="E987" s="189" t="s">
        <v>2837</v>
      </c>
      <c r="F987" s="190"/>
      <c r="G987" s="190"/>
      <c r="H987" s="190"/>
      <c r="I987" s="190"/>
      <c r="J987" s="190"/>
      <c r="K987" s="190"/>
      <c r="L987" s="190"/>
      <c r="M987" s="190"/>
      <c r="N987" s="190"/>
      <c r="O987" s="190"/>
      <c r="P987" s="116" t="s">
        <v>12697</v>
      </c>
      <c r="Q987" s="191" t="s">
        <v>12698</v>
      </c>
      <c r="R987" s="191"/>
      <c r="S987" s="192"/>
      <c r="T987" s="192"/>
      <c r="U987" s="192"/>
      <c r="V987" s="192"/>
      <c r="W987" s="192"/>
      <c r="X987" s="193"/>
      <c r="Y987" s="108"/>
      <c r="AW987" s="90" t="s">
        <v>2352</v>
      </c>
      <c r="AX987" s="90">
        <f t="shared" si="100"/>
        <v>1</v>
      </c>
      <c r="AY987" s="90" t="s">
        <v>236</v>
      </c>
      <c r="AZ987" s="90" t="s">
        <v>2835</v>
      </c>
      <c r="BA987" s="90">
        <f>IF(AND($BC$987=1,$BB$987=1),1,0)</f>
        <v>0</v>
      </c>
      <c r="BB987" s="90">
        <f>IF(OR($S$22="Step 3",$S$22="Step 2"),1,0)</f>
        <v>0</v>
      </c>
      <c r="BC987" s="90">
        <v>1</v>
      </c>
      <c r="BD987" s="90">
        <v>1</v>
      </c>
      <c r="BE987" s="90">
        <v>1</v>
      </c>
      <c r="CB987" s="90">
        <f>IF($S$987&lt;&gt;"",1,0)</f>
        <v>0</v>
      </c>
      <c r="CD987" s="90">
        <f>IF($Y$987="Inaccurate – Incorrect",1,0)</f>
        <v>0</v>
      </c>
      <c r="DA987" s="90" t="s">
        <v>2355</v>
      </c>
      <c r="DB987" s="90" t="s">
        <v>2749</v>
      </c>
    </row>
    <row r="988" spans="4:106" ht="25.25" customHeight="1" x14ac:dyDescent="0.2">
      <c r="D988" s="112" t="s">
        <v>2840</v>
      </c>
      <c r="E988" s="189" t="s">
        <v>2841</v>
      </c>
      <c r="F988" s="190"/>
      <c r="G988" s="190"/>
      <c r="H988" s="190"/>
      <c r="I988" s="190"/>
      <c r="J988" s="190"/>
      <c r="K988" s="190"/>
      <c r="L988" s="190"/>
      <c r="M988" s="190"/>
      <c r="N988" s="190"/>
      <c r="O988" s="190"/>
      <c r="P988" s="116" t="s">
        <v>12697</v>
      </c>
      <c r="Q988" s="191" t="s">
        <v>12698</v>
      </c>
      <c r="R988" s="191"/>
      <c r="S988" s="197"/>
      <c r="T988" s="197"/>
      <c r="U988" s="197"/>
      <c r="V988" s="197"/>
      <c r="W988" s="197"/>
      <c r="X988" s="198"/>
      <c r="Y988" s="108"/>
      <c r="AW988" s="90" t="s">
        <v>2352</v>
      </c>
      <c r="AX988" s="90">
        <f t="shared" si="100"/>
        <v>1</v>
      </c>
      <c r="AY988" s="90" t="s">
        <v>2043</v>
      </c>
      <c r="AZ988" s="90" t="s">
        <v>2839</v>
      </c>
      <c r="BA988" s="90">
        <f>IF(AND($BC$988=1,$BB$988=1),1,0)</f>
        <v>0</v>
      </c>
      <c r="BB988" s="90">
        <f>IF(OR($S$22="Step 3",$S$22="Step 2"),1,0)</f>
        <v>0</v>
      </c>
      <c r="BC988" s="90">
        <v>1</v>
      </c>
      <c r="BD988" s="90">
        <v>1</v>
      </c>
      <c r="BE988" s="90">
        <v>1</v>
      </c>
      <c r="CB988" s="90">
        <f>IF($S$988&lt;&gt;"",1,0)</f>
        <v>0</v>
      </c>
      <c r="CD988" s="90">
        <f>IF($Y$988="Inaccurate – Incorrect",1,0)</f>
        <v>0</v>
      </c>
      <c r="DA988" s="90" t="s">
        <v>2355</v>
      </c>
      <c r="DB988" s="90" t="s">
        <v>2749</v>
      </c>
    </row>
    <row r="989" spans="4:106" x14ac:dyDescent="0.2">
      <c r="D989" s="103"/>
      <c r="E989" s="117"/>
      <c r="F989" s="117"/>
      <c r="G989" s="117"/>
      <c r="H989" s="117"/>
      <c r="I989" s="117"/>
      <c r="J989" s="117"/>
      <c r="K989" s="117"/>
      <c r="L989" s="117"/>
      <c r="M989" s="117"/>
      <c r="N989" s="117"/>
      <c r="O989" s="117"/>
      <c r="P989" s="117"/>
      <c r="Q989" s="117"/>
      <c r="R989" s="117"/>
      <c r="S989" s="117"/>
      <c r="T989" s="117"/>
      <c r="U989" s="117"/>
      <c r="V989" s="117"/>
      <c r="W989" s="117"/>
      <c r="X989" s="117"/>
      <c r="Y989" s="105"/>
      <c r="AX989" s="90">
        <f t="shared" si="100"/>
        <v>0</v>
      </c>
      <c r="BA989" s="90">
        <f>IF($S$22="Step 3",1,0)</f>
        <v>0</v>
      </c>
    </row>
    <row r="990" spans="4:106" ht="21" x14ac:dyDescent="0.25">
      <c r="D990" s="103"/>
      <c r="E990" s="109" t="s">
        <v>2845</v>
      </c>
      <c r="F990" s="110"/>
      <c r="G990" s="110"/>
      <c r="H990" s="110"/>
      <c r="I990" s="110"/>
      <c r="J990" s="110"/>
      <c r="K990" s="110"/>
      <c r="L990" s="110"/>
      <c r="M990" s="110"/>
      <c r="N990" s="110"/>
      <c r="O990" s="110"/>
      <c r="P990" s="110"/>
      <c r="Q990" s="110"/>
      <c r="R990" s="110"/>
      <c r="S990" s="110"/>
      <c r="T990" s="110"/>
      <c r="U990" s="110"/>
      <c r="V990" s="110"/>
      <c r="W990" s="110"/>
      <c r="X990" s="110"/>
      <c r="Y990" s="105"/>
      <c r="AX990" s="90">
        <f t="shared" si="100"/>
        <v>0</v>
      </c>
      <c r="BA990" s="90">
        <f>IF($S$22="Step 3",1,0)</f>
        <v>0</v>
      </c>
    </row>
    <row r="991" spans="4:106" ht="25.25" customHeight="1" x14ac:dyDescent="0.2">
      <c r="D991" s="112" t="s">
        <v>2844</v>
      </c>
      <c r="E991" s="194" t="s">
        <v>2846</v>
      </c>
      <c r="F991" s="195"/>
      <c r="G991" s="195"/>
      <c r="H991" s="195"/>
      <c r="I991" s="195"/>
      <c r="J991" s="195"/>
      <c r="K991" s="195"/>
      <c r="L991" s="195"/>
      <c r="M991" s="195"/>
      <c r="N991" s="195"/>
      <c r="O991" s="195"/>
      <c r="P991" s="113" t="s">
        <v>12697</v>
      </c>
      <c r="Q991" s="196" t="s">
        <v>12698</v>
      </c>
      <c r="R991" s="196"/>
      <c r="S991" s="192"/>
      <c r="T991" s="192"/>
      <c r="U991" s="192"/>
      <c r="V991" s="192"/>
      <c r="W991" s="192"/>
      <c r="X991" s="193"/>
      <c r="Y991" s="108"/>
      <c r="AW991" s="90" t="s">
        <v>2352</v>
      </c>
      <c r="AX991" s="90">
        <f t="shared" si="100"/>
        <v>1</v>
      </c>
      <c r="AY991" s="90" t="s">
        <v>236</v>
      </c>
      <c r="AZ991" s="90" t="s">
        <v>2843</v>
      </c>
      <c r="BA991" s="90">
        <f>IF(AND($BC$991=1,$BB$991=1),1,0)</f>
        <v>0</v>
      </c>
      <c r="BB991" s="90">
        <f t="shared" ref="BB991:BB997" si="101">IF($S$22="Step 3",1,0)</f>
        <v>0</v>
      </c>
      <c r="BC991" s="90">
        <v>1</v>
      </c>
      <c r="BD991" s="90">
        <v>1</v>
      </c>
      <c r="BE991" s="90">
        <v>1</v>
      </c>
      <c r="BL991" s="90" t="s">
        <v>12753</v>
      </c>
      <c r="CB991" s="90">
        <f>IF($S$991&lt;&gt;"",1,0)</f>
        <v>0</v>
      </c>
      <c r="CD991" s="90">
        <f>IF($Y$991="Inaccurate – Incorrect",1,0)</f>
        <v>0</v>
      </c>
      <c r="DA991" s="90" t="s">
        <v>2355</v>
      </c>
      <c r="DB991" s="90" t="s">
        <v>2845</v>
      </c>
    </row>
    <row r="992" spans="4:106" ht="25.25" customHeight="1" x14ac:dyDescent="0.2">
      <c r="D992" s="112" t="s">
        <v>2849</v>
      </c>
      <c r="E992" s="189" t="s">
        <v>2850</v>
      </c>
      <c r="F992" s="190"/>
      <c r="G992" s="190"/>
      <c r="H992" s="190"/>
      <c r="I992" s="190"/>
      <c r="J992" s="190"/>
      <c r="K992" s="190"/>
      <c r="L992" s="190"/>
      <c r="M992" s="190"/>
      <c r="N992" s="190"/>
      <c r="O992" s="190"/>
      <c r="P992" s="115"/>
      <c r="Q992" s="191" t="s">
        <v>12699</v>
      </c>
      <c r="R992" s="191"/>
      <c r="S992" s="192"/>
      <c r="T992" s="192"/>
      <c r="U992" s="192"/>
      <c r="V992" s="192"/>
      <c r="W992" s="192"/>
      <c r="X992" s="193"/>
      <c r="Y992" s="108"/>
      <c r="AW992" s="90" t="s">
        <v>2352</v>
      </c>
      <c r="AX992" s="90">
        <f t="shared" si="100"/>
        <v>1</v>
      </c>
      <c r="AZ992" s="90" t="s">
        <v>2848</v>
      </c>
      <c r="BA992" s="90">
        <f>IF(AND($BB$992=1,$BC$992=1),1,0)</f>
        <v>0</v>
      </c>
      <c r="BB992" s="90">
        <f t="shared" si="101"/>
        <v>0</v>
      </c>
      <c r="BC992" s="90">
        <f>IF(AND(AND(OR($S$991="Yes",$AB$991="Yes"),$AX$991=1)),1,0)</f>
        <v>0</v>
      </c>
      <c r="BD992" s="90">
        <f>IF(AND(AND(OR($AB$991="Yes"),$AX$991=1)),1,0)</f>
        <v>0</v>
      </c>
      <c r="BE992" s="90">
        <f>IF(AND(AND(OR($S$991="Yes"),$AX$991=1)),1,0)</f>
        <v>0</v>
      </c>
      <c r="CB992" s="90">
        <f>IF($S$992&lt;&gt;"",1,0)</f>
        <v>0</v>
      </c>
      <c r="CD992" s="90">
        <f>IF($Y$992="Inaccurate – Incorrect",1,0)</f>
        <v>0</v>
      </c>
      <c r="DA992" s="90" t="s">
        <v>2355</v>
      </c>
      <c r="DB992" s="90" t="s">
        <v>2845</v>
      </c>
    </row>
    <row r="993" spans="4:106" ht="25.25" customHeight="1" x14ac:dyDescent="0.2">
      <c r="D993" s="112" t="s">
        <v>2854</v>
      </c>
      <c r="E993" s="189" t="s">
        <v>2855</v>
      </c>
      <c r="F993" s="190"/>
      <c r="G993" s="190"/>
      <c r="H993" s="190"/>
      <c r="I993" s="190"/>
      <c r="J993" s="190"/>
      <c r="K993" s="190"/>
      <c r="L993" s="190"/>
      <c r="M993" s="190"/>
      <c r="N993" s="190"/>
      <c r="O993" s="190"/>
      <c r="P993" s="116" t="s">
        <v>12697</v>
      </c>
      <c r="Q993" s="191" t="s">
        <v>12698</v>
      </c>
      <c r="R993" s="191"/>
      <c r="S993" s="192"/>
      <c r="T993" s="192"/>
      <c r="U993" s="192"/>
      <c r="V993" s="192"/>
      <c r="W993" s="192"/>
      <c r="X993" s="193"/>
      <c r="Y993" s="108"/>
      <c r="AW993" s="90" t="s">
        <v>2352</v>
      </c>
      <c r="AX993" s="90">
        <f t="shared" si="100"/>
        <v>1</v>
      </c>
      <c r="AY993" s="90" t="s">
        <v>1320</v>
      </c>
      <c r="AZ993" s="90" t="s">
        <v>2853</v>
      </c>
      <c r="BA993" s="90">
        <f>IF(AND($BB$993=1,$BC$993=1),1,0)</f>
        <v>0</v>
      </c>
      <c r="BB993" s="90">
        <f t="shared" si="101"/>
        <v>0</v>
      </c>
      <c r="BC993" s="90">
        <f>IF(AND(AND(OR($S$991="Yes",$AB$991="Yes"),$AX$991=1)),1,0)</f>
        <v>0</v>
      </c>
      <c r="BD993" s="90">
        <f>IF(AND(AND(OR($AB$991="Yes"),$AX$991=1)),1,0)</f>
        <v>0</v>
      </c>
      <c r="BE993" s="90">
        <f>IF(AND(AND(OR($S$991="Yes"),$AX$991=1)),1,0)</f>
        <v>0</v>
      </c>
      <c r="CB993" s="90">
        <f>IF($S$993&lt;&gt;"",1,0)</f>
        <v>0</v>
      </c>
      <c r="CD993" s="90">
        <f>IF($Y$993="Inaccurate – Incorrect",1,0)</f>
        <v>0</v>
      </c>
      <c r="DA993" s="90" t="s">
        <v>2355</v>
      </c>
      <c r="DB993" s="90" t="s">
        <v>2845</v>
      </c>
    </row>
    <row r="994" spans="4:106" ht="25.25" customHeight="1" x14ac:dyDescent="0.2">
      <c r="D994" s="112" t="s">
        <v>2858</v>
      </c>
      <c r="E994" s="189" t="s">
        <v>2859</v>
      </c>
      <c r="F994" s="190"/>
      <c r="G994" s="190"/>
      <c r="H994" s="190"/>
      <c r="I994" s="190"/>
      <c r="J994" s="190"/>
      <c r="K994" s="190"/>
      <c r="L994" s="190"/>
      <c r="M994" s="190"/>
      <c r="N994" s="190"/>
      <c r="O994" s="190"/>
      <c r="P994" s="116" t="s">
        <v>12697</v>
      </c>
      <c r="Q994" s="191" t="s">
        <v>12698</v>
      </c>
      <c r="R994" s="191"/>
      <c r="S994" s="192"/>
      <c r="T994" s="192"/>
      <c r="U994" s="192"/>
      <c r="V994" s="192"/>
      <c r="W994" s="192"/>
      <c r="X994" s="193"/>
      <c r="Y994" s="108"/>
      <c r="AW994" s="90" t="s">
        <v>2352</v>
      </c>
      <c r="AX994" s="90">
        <f t="shared" si="100"/>
        <v>1</v>
      </c>
      <c r="AY994" s="90" t="s">
        <v>236</v>
      </c>
      <c r="AZ994" s="90" t="s">
        <v>2857</v>
      </c>
      <c r="BA994" s="90">
        <f>IF(AND($BB$994=1,$BC$994=1),1,0)</f>
        <v>0</v>
      </c>
      <c r="BB994" s="90">
        <f t="shared" si="101"/>
        <v>0</v>
      </c>
      <c r="BC994" s="90">
        <f>IF(AND(AND(OR($S$991="Yes",$AB$991="Yes"),$AX$991=1)),1,0)</f>
        <v>0</v>
      </c>
      <c r="BD994" s="90">
        <f>IF(AND(AND(OR($AB$991="Yes"),$AX$991=1)),1,0)</f>
        <v>0</v>
      </c>
      <c r="BE994" s="90">
        <f>IF(AND(AND(OR($S$991="Yes"),$AX$991=1)),1,0)</f>
        <v>0</v>
      </c>
      <c r="BL994" s="90">
        <v>995</v>
      </c>
      <c r="CB994" s="90">
        <f>IF($S$994&lt;&gt;"",1,0)</f>
        <v>0</v>
      </c>
      <c r="CD994" s="90">
        <f>IF($Y$994="Inaccurate – Incorrect",1,0)</f>
        <v>0</v>
      </c>
      <c r="DA994" s="90" t="s">
        <v>2355</v>
      </c>
      <c r="DB994" s="90" t="s">
        <v>2845</v>
      </c>
    </row>
    <row r="995" spans="4:106" ht="50.5" customHeight="1" x14ac:dyDescent="0.2">
      <c r="D995" s="112" t="s">
        <v>2862</v>
      </c>
      <c r="E995" s="189" t="s">
        <v>2863</v>
      </c>
      <c r="F995" s="190"/>
      <c r="G995" s="190"/>
      <c r="H995" s="190"/>
      <c r="I995" s="190"/>
      <c r="J995" s="190"/>
      <c r="K995" s="190"/>
      <c r="L995" s="190"/>
      <c r="M995" s="190"/>
      <c r="N995" s="190"/>
      <c r="O995" s="190"/>
      <c r="P995" s="115"/>
      <c r="Q995" s="191" t="s">
        <v>12699</v>
      </c>
      <c r="R995" s="191"/>
      <c r="S995" s="192"/>
      <c r="T995" s="192"/>
      <c r="U995" s="192"/>
      <c r="V995" s="192"/>
      <c r="W995" s="192"/>
      <c r="X995" s="193"/>
      <c r="Y995" s="108"/>
      <c r="AW995" s="90" t="s">
        <v>2352</v>
      </c>
      <c r="AX995" s="90">
        <f t="shared" si="100"/>
        <v>1</v>
      </c>
      <c r="AZ995" s="90" t="s">
        <v>2861</v>
      </c>
      <c r="BA995" s="90">
        <f>IF(AND($BB$995=1,$BC$995=1),1,0)</f>
        <v>0</v>
      </c>
      <c r="BB995" s="90">
        <f t="shared" si="101"/>
        <v>0</v>
      </c>
      <c r="BC995" s="90">
        <f>IF(AND(AND(OR($S$994="Yes",$AB$994="Yes"),$AX$994=1)),1,0)</f>
        <v>0</v>
      </c>
      <c r="BD995" s="90">
        <f>IF(AND(AND(OR($AB$994="Yes"),$AX$994=1)),1,0)</f>
        <v>0</v>
      </c>
      <c r="BE995" s="90">
        <f>IF(AND(AND(OR($S$994="Yes"),$AX$994=1)),1,0)</f>
        <v>0</v>
      </c>
      <c r="CB995" s="90">
        <f>IF($S$995&lt;&gt;"",1,0)</f>
        <v>0</v>
      </c>
      <c r="CD995" s="90">
        <f>IF($Y$995="Inaccurate – Incorrect",1,0)</f>
        <v>0</v>
      </c>
      <c r="DA995" s="90" t="s">
        <v>2355</v>
      </c>
      <c r="DB995" s="90" t="s">
        <v>2845</v>
      </c>
    </row>
    <row r="996" spans="4:106" ht="50.5" customHeight="1" x14ac:dyDescent="0.2">
      <c r="D996" s="112" t="s">
        <v>2867</v>
      </c>
      <c r="E996" s="189" t="s">
        <v>2868</v>
      </c>
      <c r="F996" s="190"/>
      <c r="G996" s="190"/>
      <c r="H996" s="190"/>
      <c r="I996" s="190"/>
      <c r="J996" s="190"/>
      <c r="K996" s="190"/>
      <c r="L996" s="190"/>
      <c r="M996" s="190"/>
      <c r="N996" s="190"/>
      <c r="O996" s="190"/>
      <c r="P996" s="116" t="s">
        <v>12697</v>
      </c>
      <c r="Q996" s="191" t="s">
        <v>12698</v>
      </c>
      <c r="R996" s="191"/>
      <c r="S996" s="192"/>
      <c r="T996" s="192"/>
      <c r="U996" s="192"/>
      <c r="V996" s="192"/>
      <c r="W996" s="192"/>
      <c r="X996" s="193"/>
      <c r="Y996" s="108"/>
      <c r="AW996" s="90" t="s">
        <v>2352</v>
      </c>
      <c r="AX996" s="90">
        <f t="shared" si="100"/>
        <v>1</v>
      </c>
      <c r="AY996" s="90" t="s">
        <v>236</v>
      </c>
      <c r="AZ996" s="90" t="s">
        <v>2866</v>
      </c>
      <c r="BA996" s="90">
        <f>IF(AND($BB$996=1,$BC$996=1),1,0)</f>
        <v>0</v>
      </c>
      <c r="BB996" s="90">
        <f t="shared" si="101"/>
        <v>0</v>
      </c>
      <c r="BC996" s="90">
        <f>IF(AND(AND(OR($S$991="Yes",$AB$991="Yes"),$AX$991=1)),1,0)</f>
        <v>0</v>
      </c>
      <c r="BD996" s="90">
        <f>IF(AND(AND(OR($AB$991="Yes"),$AX$991=1)),1,0)</f>
        <v>0</v>
      </c>
      <c r="BE996" s="90">
        <f>IF(AND(AND(OR($S$991="Yes"),$AX$991=1)),1,0)</f>
        <v>0</v>
      </c>
      <c r="BL996" s="90">
        <v>997</v>
      </c>
      <c r="CB996" s="90">
        <f>IF($S$996&lt;&gt;"",1,0)</f>
        <v>0</v>
      </c>
      <c r="CD996" s="90">
        <f>IF($Y$996="Inaccurate – Incorrect",1,0)</f>
        <v>0</v>
      </c>
      <c r="DA996" s="90" t="s">
        <v>2355</v>
      </c>
      <c r="DB996" s="90" t="s">
        <v>2845</v>
      </c>
    </row>
    <row r="997" spans="4:106" ht="25.25" customHeight="1" x14ac:dyDescent="0.2">
      <c r="D997" s="112" t="s">
        <v>2871</v>
      </c>
      <c r="E997" s="189" t="s">
        <v>2872</v>
      </c>
      <c r="F997" s="190"/>
      <c r="G997" s="190"/>
      <c r="H997" s="190"/>
      <c r="I997" s="190"/>
      <c r="J997" s="190"/>
      <c r="K997" s="190"/>
      <c r="L997" s="190"/>
      <c r="M997" s="190"/>
      <c r="N997" s="190"/>
      <c r="O997" s="190"/>
      <c r="P997" s="116" t="s">
        <v>12697</v>
      </c>
      <c r="Q997" s="191" t="s">
        <v>12698</v>
      </c>
      <c r="R997" s="191"/>
      <c r="S997" s="197"/>
      <c r="T997" s="197"/>
      <c r="U997" s="197"/>
      <c r="V997" s="197"/>
      <c r="W997" s="197"/>
      <c r="X997" s="198"/>
      <c r="Y997" s="108"/>
      <c r="AW997" s="90" t="s">
        <v>2352</v>
      </c>
      <c r="AX997" s="90">
        <f t="shared" si="100"/>
        <v>1</v>
      </c>
      <c r="AY997" s="90" t="s">
        <v>236</v>
      </c>
      <c r="AZ997" s="90" t="s">
        <v>2870</v>
      </c>
      <c r="BA997" s="90">
        <f>IF(AND($BB$997=1,$BC$997=1),1,0)</f>
        <v>0</v>
      </c>
      <c r="BB997" s="90">
        <f t="shared" si="101"/>
        <v>0</v>
      </c>
      <c r="BC997" s="90">
        <f>IF(AND(AND(OR($S$996="Yes",$AB$996="Yes"),$AX$996=1)),1,0)</f>
        <v>0</v>
      </c>
      <c r="BD997" s="90">
        <f>IF(AND(AND(OR($AB$996="Yes"),$AX$996=1)),1,0)</f>
        <v>0</v>
      </c>
      <c r="BE997" s="90">
        <f>IF(AND(AND(OR($S$996="Yes"),$AX$996=1)),1,0)</f>
        <v>0</v>
      </c>
      <c r="CB997" s="90">
        <f>IF($S$997&lt;&gt;"",1,0)</f>
        <v>0</v>
      </c>
      <c r="CD997" s="90">
        <f>IF($Y$997="Inaccurate – Incorrect",1,0)</f>
        <v>0</v>
      </c>
      <c r="DA997" s="90" t="s">
        <v>2355</v>
      </c>
      <c r="DB997" s="90" t="s">
        <v>2845</v>
      </c>
    </row>
    <row r="998" spans="4:106" x14ac:dyDescent="0.2">
      <c r="D998" s="103"/>
      <c r="E998" s="117"/>
      <c r="F998" s="117"/>
      <c r="G998" s="117"/>
      <c r="H998" s="117"/>
      <c r="I998" s="117"/>
      <c r="J998" s="117"/>
      <c r="K998" s="117"/>
      <c r="L998" s="117"/>
      <c r="M998" s="117"/>
      <c r="N998" s="117"/>
      <c r="O998" s="117"/>
      <c r="P998" s="117"/>
      <c r="Q998" s="117"/>
      <c r="R998" s="117"/>
      <c r="S998" s="117"/>
      <c r="T998" s="117"/>
      <c r="U998" s="117"/>
      <c r="V998" s="117"/>
      <c r="W998" s="117"/>
      <c r="X998" s="117"/>
      <c r="Y998" s="105"/>
      <c r="AX998" s="90">
        <f t="shared" si="100"/>
        <v>0</v>
      </c>
      <c r="BA998" s="90">
        <f>IF(OR($S$22="Step 3",$S$22="Step 2",$S$22="Step 1"),1,0)</f>
        <v>1</v>
      </c>
    </row>
    <row r="999" spans="4:106" ht="21" x14ac:dyDescent="0.25">
      <c r="D999" s="103"/>
      <c r="E999" s="109" t="s">
        <v>2878</v>
      </c>
      <c r="F999" s="110"/>
      <c r="G999" s="110"/>
      <c r="H999" s="110"/>
      <c r="I999" s="110"/>
      <c r="J999" s="110"/>
      <c r="K999" s="110"/>
      <c r="L999" s="110"/>
      <c r="M999" s="110"/>
      <c r="N999" s="110"/>
      <c r="O999" s="110"/>
      <c r="P999" s="110"/>
      <c r="Q999" s="110"/>
      <c r="R999" s="110"/>
      <c r="S999" s="110"/>
      <c r="T999" s="110"/>
      <c r="U999" s="110"/>
      <c r="V999" s="110"/>
      <c r="W999" s="110"/>
      <c r="X999" s="110"/>
      <c r="Y999" s="105"/>
      <c r="AX999" s="90">
        <f t="shared" si="100"/>
        <v>0</v>
      </c>
      <c r="BA999" s="90">
        <f>IF(OR($S$22="Step 3",$S$22="Step 2",$S$22="Step 1"),1,0)</f>
        <v>1</v>
      </c>
    </row>
    <row r="1000" spans="4:106" ht="25.25" customHeight="1" x14ac:dyDescent="0.2">
      <c r="D1000" s="112" t="s">
        <v>2877</v>
      </c>
      <c r="E1000" s="194" t="s">
        <v>2879</v>
      </c>
      <c r="F1000" s="195"/>
      <c r="G1000" s="195"/>
      <c r="H1000" s="195"/>
      <c r="I1000" s="195"/>
      <c r="J1000" s="195"/>
      <c r="K1000" s="195"/>
      <c r="L1000" s="195"/>
      <c r="M1000" s="195"/>
      <c r="N1000" s="195"/>
      <c r="O1000" s="195"/>
      <c r="P1000" s="113" t="s">
        <v>12697</v>
      </c>
      <c r="Q1000" s="196" t="s">
        <v>12698</v>
      </c>
      <c r="R1000" s="196"/>
      <c r="S1000" s="192"/>
      <c r="T1000" s="192"/>
      <c r="U1000" s="192"/>
      <c r="V1000" s="192"/>
      <c r="W1000" s="192"/>
      <c r="X1000" s="193"/>
      <c r="Y1000" s="108"/>
      <c r="AW1000" s="90" t="s">
        <v>2352</v>
      </c>
      <c r="AX1000" s="90">
        <f t="shared" si="100"/>
        <v>1</v>
      </c>
      <c r="AY1000" s="90" t="s">
        <v>1320</v>
      </c>
      <c r="AZ1000" s="90" t="s">
        <v>2876</v>
      </c>
      <c r="BA1000" s="90">
        <f>IF(AND($BC$1000=1,$BB$1000=1),1,0)</f>
        <v>1</v>
      </c>
      <c r="BB1000" s="90">
        <f>IF(OR($S$22="Step 3",$S$22="Step 2",$S$22="Step 1"),1,0)</f>
        <v>1</v>
      </c>
      <c r="BC1000" s="90">
        <v>1</v>
      </c>
      <c r="BD1000" s="90">
        <v>1</v>
      </c>
      <c r="BE1000" s="90">
        <v>1</v>
      </c>
      <c r="CB1000" s="90">
        <f>IF($S$1000&lt;&gt;"",1,0)</f>
        <v>0</v>
      </c>
      <c r="CD1000" s="90">
        <f>IF($Y$1000="Inaccurate – Incorrect",1,0)</f>
        <v>0</v>
      </c>
      <c r="DA1000" s="90" t="s">
        <v>2355</v>
      </c>
      <c r="DB1000" s="90" t="s">
        <v>2878</v>
      </c>
    </row>
    <row r="1001" spans="4:106" ht="25.25" customHeight="1" x14ac:dyDescent="0.2">
      <c r="D1001" s="112" t="s">
        <v>2881</v>
      </c>
      <c r="E1001" s="189" t="s">
        <v>2882</v>
      </c>
      <c r="F1001" s="190"/>
      <c r="G1001" s="190"/>
      <c r="H1001" s="190"/>
      <c r="I1001" s="190"/>
      <c r="J1001" s="190"/>
      <c r="K1001" s="190"/>
      <c r="L1001" s="190"/>
      <c r="M1001" s="190"/>
      <c r="N1001" s="190"/>
      <c r="O1001" s="190"/>
      <c r="P1001" s="116" t="s">
        <v>12697</v>
      </c>
      <c r="Q1001" s="191" t="s">
        <v>12698</v>
      </c>
      <c r="R1001" s="191"/>
      <c r="S1001" s="197"/>
      <c r="T1001" s="197"/>
      <c r="U1001" s="197"/>
      <c r="V1001" s="197"/>
      <c r="W1001" s="197"/>
      <c r="X1001" s="198"/>
      <c r="Y1001" s="108"/>
      <c r="AW1001" s="90" t="s">
        <v>2352</v>
      </c>
      <c r="AX1001" s="90">
        <f t="shared" si="100"/>
        <v>1</v>
      </c>
      <c r="AY1001" s="90" t="s">
        <v>1320</v>
      </c>
      <c r="AZ1001" s="90" t="s">
        <v>2880</v>
      </c>
      <c r="BA1001" s="90">
        <f>IF(AND($BC$1001=1,$BB$1001=1),1,0)</f>
        <v>1</v>
      </c>
      <c r="BB1001" s="90">
        <f>IF(OR($S$22="Step 3",$S$22="Step 2",$S$22="Step 1"),1,0)</f>
        <v>1</v>
      </c>
      <c r="BC1001" s="90">
        <v>1</v>
      </c>
      <c r="BD1001" s="90">
        <v>1</v>
      </c>
      <c r="BE1001" s="90">
        <v>1</v>
      </c>
      <c r="CB1001" s="90">
        <f>IF($S$1001&lt;&gt;"",1,0)</f>
        <v>0</v>
      </c>
      <c r="CD1001" s="90">
        <f>IF($Y$1001="Inaccurate – Incorrect",1,0)</f>
        <v>0</v>
      </c>
      <c r="DA1001" s="90" t="s">
        <v>2355</v>
      </c>
      <c r="DB1001" s="90" t="s">
        <v>2878</v>
      </c>
    </row>
    <row r="1002" spans="4:106" x14ac:dyDescent="0.2">
      <c r="D1002" s="103"/>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05"/>
      <c r="AX1002" s="90">
        <f t="shared" si="100"/>
        <v>0</v>
      </c>
      <c r="BA1002" s="90">
        <f>IF(OR($S$22="Step 3",$S$22="Step 2"),1,0)</f>
        <v>0</v>
      </c>
    </row>
    <row r="1003" spans="4:106" ht="21" x14ac:dyDescent="0.25">
      <c r="D1003" s="103"/>
      <c r="E1003" s="109" t="s">
        <v>2886</v>
      </c>
      <c r="F1003" s="110"/>
      <c r="G1003" s="110"/>
      <c r="H1003" s="110"/>
      <c r="I1003" s="110"/>
      <c r="J1003" s="110"/>
      <c r="K1003" s="110"/>
      <c r="L1003" s="110"/>
      <c r="M1003" s="110"/>
      <c r="N1003" s="110"/>
      <c r="O1003" s="110"/>
      <c r="P1003" s="110"/>
      <c r="Q1003" s="110"/>
      <c r="R1003" s="110"/>
      <c r="S1003" s="110"/>
      <c r="T1003" s="110"/>
      <c r="U1003" s="110"/>
      <c r="V1003" s="110"/>
      <c r="W1003" s="110"/>
      <c r="X1003" s="110"/>
      <c r="Y1003" s="105"/>
      <c r="AX1003" s="90">
        <f t="shared" si="100"/>
        <v>0</v>
      </c>
      <c r="BA1003" s="90">
        <f>IF(OR($S$22="Step 3",$S$22="Step 2"),1,0)</f>
        <v>0</v>
      </c>
    </row>
    <row r="1004" spans="4:106" ht="25.25" customHeight="1" x14ac:dyDescent="0.2">
      <c r="D1004" s="112" t="s">
        <v>2885</v>
      </c>
      <c r="E1004" s="194" t="s">
        <v>2887</v>
      </c>
      <c r="F1004" s="195"/>
      <c r="G1004" s="195"/>
      <c r="H1004" s="195"/>
      <c r="I1004" s="195"/>
      <c r="J1004" s="195"/>
      <c r="K1004" s="195"/>
      <c r="L1004" s="195"/>
      <c r="M1004" s="195"/>
      <c r="N1004" s="195"/>
      <c r="O1004" s="195"/>
      <c r="P1004" s="113" t="s">
        <v>12697</v>
      </c>
      <c r="Q1004" s="196" t="s">
        <v>12698</v>
      </c>
      <c r="R1004" s="196"/>
      <c r="S1004" s="192"/>
      <c r="T1004" s="192"/>
      <c r="U1004" s="192"/>
      <c r="V1004" s="192"/>
      <c r="W1004" s="192"/>
      <c r="X1004" s="193"/>
      <c r="Y1004" s="108"/>
      <c r="AW1004" s="90" t="s">
        <v>2352</v>
      </c>
      <c r="AX1004" s="90">
        <f t="shared" si="100"/>
        <v>1</v>
      </c>
      <c r="AY1004" s="90" t="s">
        <v>236</v>
      </c>
      <c r="AZ1004" s="90" t="s">
        <v>2884</v>
      </c>
      <c r="BA1004" s="90">
        <f>IF(AND($BC$1004=1,$BB$1004=1),1,0)</f>
        <v>0</v>
      </c>
      <c r="BB1004" s="90">
        <f t="shared" ref="BB1004:BB1017" si="102">IF(OR($S$22="Step 3",$S$22="Step 2"),1,0)</f>
        <v>0</v>
      </c>
      <c r="BC1004" s="90">
        <v>1</v>
      </c>
      <c r="BD1004" s="90">
        <v>1</v>
      </c>
      <c r="BE1004" s="90">
        <v>1</v>
      </c>
      <c r="BL1004" s="90" t="s">
        <v>12754</v>
      </c>
      <c r="CB1004" s="90">
        <f>IF($S$1004&lt;&gt;"",1,0)</f>
        <v>0</v>
      </c>
      <c r="CD1004" s="90">
        <f>IF($Y$1004="Inaccurate – Incorrect",1,0)</f>
        <v>0</v>
      </c>
      <c r="DA1004" s="90" t="s">
        <v>2355</v>
      </c>
      <c r="DB1004" s="90" t="s">
        <v>2886</v>
      </c>
    </row>
    <row r="1005" spans="4:106" ht="50.5" customHeight="1" x14ac:dyDescent="0.2">
      <c r="D1005" s="112" t="s">
        <v>2890</v>
      </c>
      <c r="E1005" s="189" t="s">
        <v>2891</v>
      </c>
      <c r="F1005" s="190"/>
      <c r="G1005" s="190"/>
      <c r="H1005" s="190"/>
      <c r="I1005" s="190"/>
      <c r="J1005" s="190"/>
      <c r="K1005" s="190"/>
      <c r="L1005" s="190"/>
      <c r="M1005" s="190"/>
      <c r="N1005" s="190"/>
      <c r="O1005" s="190"/>
      <c r="P1005" s="115"/>
      <c r="Q1005" s="191" t="s">
        <v>12699</v>
      </c>
      <c r="R1005" s="191"/>
      <c r="S1005" s="192"/>
      <c r="T1005" s="192"/>
      <c r="U1005" s="192"/>
      <c r="V1005" s="192"/>
      <c r="W1005" s="192"/>
      <c r="X1005" s="193"/>
      <c r="Y1005" s="108"/>
      <c r="AW1005" s="90" t="s">
        <v>2352</v>
      </c>
      <c r="AX1005" s="90">
        <f t="shared" si="100"/>
        <v>1</v>
      </c>
      <c r="AZ1005" s="90" t="s">
        <v>2889</v>
      </c>
      <c r="BA1005" s="90">
        <f>IF(AND($BB$1005=1,$BC$1005=1),1,0)</f>
        <v>0</v>
      </c>
      <c r="BB1005" s="90">
        <f t="shared" si="102"/>
        <v>0</v>
      </c>
      <c r="BC1005" s="90">
        <f t="shared" ref="BC1005:BC1011" si="103">IF(AND(AND(OR($S$1004="Yes",$AB$1004="Yes"),$AX$1004=1)),1,0)</f>
        <v>0</v>
      </c>
      <c r="BD1005" s="90">
        <f t="shared" ref="BD1005:BD1011" si="104">IF(AND(AND(OR($AB$1004="Yes"),$AX$1004=1)),1,0)</f>
        <v>0</v>
      </c>
      <c r="BE1005" s="90">
        <f t="shared" ref="BE1005:BE1011" si="105">IF(AND(AND(OR($S$1004="Yes"),$AX$1004=1)),1,0)</f>
        <v>0</v>
      </c>
      <c r="CB1005" s="90">
        <f>IF($S$1005&lt;&gt;"",1,0)</f>
        <v>0</v>
      </c>
      <c r="CD1005" s="90">
        <f>IF($Y$1005="Inaccurate – Incorrect",1,0)</f>
        <v>0</v>
      </c>
      <c r="DA1005" s="90" t="s">
        <v>2355</v>
      </c>
      <c r="DB1005" s="90" t="s">
        <v>2886</v>
      </c>
    </row>
    <row r="1006" spans="4:106" ht="53.75" customHeight="1" x14ac:dyDescent="0.2">
      <c r="D1006" s="112" t="s">
        <v>2895</v>
      </c>
      <c r="E1006" s="119"/>
      <c r="F1006" s="118"/>
      <c r="G1006" s="118"/>
      <c r="H1006" s="118"/>
      <c r="I1006" s="118"/>
      <c r="J1006" s="118"/>
      <c r="K1006" s="118"/>
      <c r="L1006" s="118"/>
      <c r="M1006" s="118"/>
      <c r="N1006" s="118"/>
      <c r="O1006" s="118"/>
      <c r="P1006" s="118"/>
      <c r="Q1006" s="215" t="s">
        <v>2896</v>
      </c>
      <c r="R1006" s="216"/>
      <c r="S1006" s="216"/>
      <c r="T1006" s="216"/>
      <c r="U1006" s="216"/>
      <c r="V1006" s="216"/>
      <c r="W1006" s="216"/>
      <c r="X1006" s="217"/>
      <c r="Y1006" s="108"/>
      <c r="AX1006" s="90">
        <f t="shared" si="100"/>
        <v>1</v>
      </c>
      <c r="AZ1006" s="90" t="s">
        <v>2894</v>
      </c>
      <c r="BA1006" s="90">
        <f>IF(AND($BB$1006=1,$BC$1006=1),1,0)</f>
        <v>0</v>
      </c>
      <c r="BB1006" s="90">
        <f t="shared" si="102"/>
        <v>0</v>
      </c>
      <c r="BC1006" s="90">
        <f t="shared" si="103"/>
        <v>0</v>
      </c>
      <c r="BD1006" s="90">
        <f t="shared" si="104"/>
        <v>0</v>
      </c>
      <c r="BE1006" s="90">
        <f t="shared" si="105"/>
        <v>0</v>
      </c>
    </row>
    <row r="1007" spans="4:106" ht="25.25" customHeight="1" x14ac:dyDescent="0.2">
      <c r="D1007" s="112" t="s">
        <v>2898</v>
      </c>
      <c r="E1007" s="189" t="s">
        <v>2899</v>
      </c>
      <c r="F1007" s="190"/>
      <c r="G1007" s="190"/>
      <c r="H1007" s="190"/>
      <c r="I1007" s="190"/>
      <c r="J1007" s="190"/>
      <c r="K1007" s="190"/>
      <c r="L1007" s="190"/>
      <c r="M1007" s="190"/>
      <c r="N1007" s="190"/>
      <c r="O1007" s="190"/>
      <c r="P1007" s="116" t="s">
        <v>12697</v>
      </c>
      <c r="Q1007" s="191" t="s">
        <v>12702</v>
      </c>
      <c r="R1007" s="191"/>
      <c r="S1007" s="192"/>
      <c r="T1007" s="192"/>
      <c r="U1007" s="192"/>
      <c r="V1007" s="192"/>
      <c r="W1007" s="192"/>
      <c r="X1007" s="193"/>
      <c r="Y1007" s="108"/>
      <c r="AW1007" s="90" t="s">
        <v>2352</v>
      </c>
      <c r="AX1007" s="90">
        <f t="shared" si="100"/>
        <v>1</v>
      </c>
      <c r="AY1007" s="90" t="s">
        <v>774</v>
      </c>
      <c r="AZ1007" s="90" t="s">
        <v>2897</v>
      </c>
      <c r="BA1007" s="90">
        <f>IF(AND($BB$1007=1,$BC$1007=1),1,0)</f>
        <v>0</v>
      </c>
      <c r="BB1007" s="90">
        <f t="shared" si="102"/>
        <v>0</v>
      </c>
      <c r="BC1007" s="90">
        <f t="shared" si="103"/>
        <v>0</v>
      </c>
      <c r="BD1007" s="90">
        <f t="shared" si="104"/>
        <v>0</v>
      </c>
      <c r="BE1007" s="90">
        <f t="shared" si="105"/>
        <v>0</v>
      </c>
      <c r="BX1007" s="90">
        <v>1</v>
      </c>
      <c r="CA1007" s="90" t="s">
        <v>2894</v>
      </c>
      <c r="CB1007" s="90">
        <f>IF((+COUNTA($S$1007)+COUNTA($S$1008)+COUNTA($S$1009)+COUNTA($S$1010)+COUNTA($S$1011))&gt;0,1,0)</f>
        <v>0</v>
      </c>
      <c r="CC1007" s="90" t="s">
        <v>775</v>
      </c>
      <c r="CD1007" s="90">
        <f>IF($Y$1007="Inaccurate – Incorrect",1,0)</f>
        <v>0</v>
      </c>
      <c r="DA1007" s="90" t="s">
        <v>2355</v>
      </c>
      <c r="DB1007" s="90" t="s">
        <v>2886</v>
      </c>
    </row>
    <row r="1008" spans="4:106" ht="25.25" customHeight="1" x14ac:dyDescent="0.2">
      <c r="D1008" s="112" t="s">
        <v>2902</v>
      </c>
      <c r="E1008" s="189" t="s">
        <v>2903</v>
      </c>
      <c r="F1008" s="190"/>
      <c r="G1008" s="190"/>
      <c r="H1008" s="190"/>
      <c r="I1008" s="190"/>
      <c r="J1008" s="190"/>
      <c r="K1008" s="190"/>
      <c r="L1008" s="190"/>
      <c r="M1008" s="190"/>
      <c r="N1008" s="190"/>
      <c r="O1008" s="190"/>
      <c r="P1008" s="116" t="s">
        <v>12697</v>
      </c>
      <c r="Q1008" s="191" t="s">
        <v>12702</v>
      </c>
      <c r="R1008" s="191"/>
      <c r="S1008" s="192"/>
      <c r="T1008" s="192"/>
      <c r="U1008" s="192"/>
      <c r="V1008" s="192"/>
      <c r="W1008" s="192"/>
      <c r="X1008" s="193"/>
      <c r="Y1008" s="108"/>
      <c r="AW1008" s="90" t="s">
        <v>2352</v>
      </c>
      <c r="AX1008" s="90">
        <f t="shared" si="100"/>
        <v>1</v>
      </c>
      <c r="AY1008" s="90" t="s">
        <v>774</v>
      </c>
      <c r="AZ1008" s="90" t="s">
        <v>2901</v>
      </c>
      <c r="BA1008" s="90">
        <f>IF(AND($BB$1008=1,$BC$1008=1),1,0)</f>
        <v>0</v>
      </c>
      <c r="BB1008" s="90">
        <f t="shared" si="102"/>
        <v>0</v>
      </c>
      <c r="BC1008" s="90">
        <f t="shared" si="103"/>
        <v>0</v>
      </c>
      <c r="BD1008" s="90">
        <f t="shared" si="104"/>
        <v>0</v>
      </c>
      <c r="BE1008" s="90">
        <f t="shared" si="105"/>
        <v>0</v>
      </c>
      <c r="BX1008" s="90">
        <v>1</v>
      </c>
      <c r="CA1008" s="90" t="s">
        <v>2894</v>
      </c>
      <c r="CC1008" s="90" t="s">
        <v>775</v>
      </c>
      <c r="CD1008" s="90">
        <f>IF($Y$1008="Inaccurate – Incorrect",1,0)</f>
        <v>0</v>
      </c>
      <c r="DA1008" s="90" t="s">
        <v>2355</v>
      </c>
      <c r="DB1008" s="90" t="s">
        <v>2886</v>
      </c>
    </row>
    <row r="1009" spans="4:106" ht="25.25" customHeight="1" x14ac:dyDescent="0.2">
      <c r="D1009" s="112" t="s">
        <v>2906</v>
      </c>
      <c r="E1009" s="189" t="s">
        <v>2907</v>
      </c>
      <c r="F1009" s="190"/>
      <c r="G1009" s="190"/>
      <c r="H1009" s="190"/>
      <c r="I1009" s="190"/>
      <c r="J1009" s="190"/>
      <c r="K1009" s="190"/>
      <c r="L1009" s="190"/>
      <c r="M1009" s="190"/>
      <c r="N1009" s="190"/>
      <c r="O1009" s="190"/>
      <c r="P1009" s="116" t="s">
        <v>12697</v>
      </c>
      <c r="Q1009" s="191" t="s">
        <v>12702</v>
      </c>
      <c r="R1009" s="191"/>
      <c r="S1009" s="192"/>
      <c r="T1009" s="192"/>
      <c r="U1009" s="192"/>
      <c r="V1009" s="192"/>
      <c r="W1009" s="192"/>
      <c r="X1009" s="193"/>
      <c r="Y1009" s="108"/>
      <c r="AW1009" s="90" t="s">
        <v>2352</v>
      </c>
      <c r="AX1009" s="90">
        <f t="shared" si="100"/>
        <v>1</v>
      </c>
      <c r="AY1009" s="90" t="s">
        <v>774</v>
      </c>
      <c r="AZ1009" s="90" t="s">
        <v>2905</v>
      </c>
      <c r="BA1009" s="90">
        <f>IF(AND($BB$1009=1,$BC$1009=1),1,0)</f>
        <v>0</v>
      </c>
      <c r="BB1009" s="90">
        <f t="shared" si="102"/>
        <v>0</v>
      </c>
      <c r="BC1009" s="90">
        <f t="shared" si="103"/>
        <v>0</v>
      </c>
      <c r="BD1009" s="90">
        <f t="shared" si="104"/>
        <v>0</v>
      </c>
      <c r="BE1009" s="90">
        <f t="shared" si="105"/>
        <v>0</v>
      </c>
      <c r="BX1009" s="90">
        <v>1</v>
      </c>
      <c r="CA1009" s="90" t="s">
        <v>2894</v>
      </c>
      <c r="CC1009" s="90" t="s">
        <v>775</v>
      </c>
      <c r="CD1009" s="90">
        <f>IF($Y$1009="Inaccurate – Incorrect",1,0)</f>
        <v>0</v>
      </c>
      <c r="DA1009" s="90" t="s">
        <v>2355</v>
      </c>
      <c r="DB1009" s="90" t="s">
        <v>2886</v>
      </c>
    </row>
    <row r="1010" spans="4:106" ht="50.5" customHeight="1" x14ac:dyDescent="0.2">
      <c r="D1010" s="112" t="s">
        <v>2910</v>
      </c>
      <c r="E1010" s="189" t="s">
        <v>2911</v>
      </c>
      <c r="F1010" s="190"/>
      <c r="G1010" s="190"/>
      <c r="H1010" s="190"/>
      <c r="I1010" s="190"/>
      <c r="J1010" s="190"/>
      <c r="K1010" s="190"/>
      <c r="L1010" s="190"/>
      <c r="M1010" s="190"/>
      <c r="N1010" s="190"/>
      <c r="O1010" s="190"/>
      <c r="P1010" s="116" t="s">
        <v>12697</v>
      </c>
      <c r="Q1010" s="191" t="s">
        <v>12702</v>
      </c>
      <c r="R1010" s="191"/>
      <c r="S1010" s="192"/>
      <c r="T1010" s="192"/>
      <c r="U1010" s="192"/>
      <c r="V1010" s="192"/>
      <c r="W1010" s="192"/>
      <c r="X1010" s="193"/>
      <c r="Y1010" s="108"/>
      <c r="AW1010" s="90" t="s">
        <v>2352</v>
      </c>
      <c r="AX1010" s="90">
        <f t="shared" si="100"/>
        <v>1</v>
      </c>
      <c r="AY1010" s="90" t="s">
        <v>774</v>
      </c>
      <c r="AZ1010" s="90" t="s">
        <v>2909</v>
      </c>
      <c r="BA1010" s="90">
        <f>IF(AND($BB$1010=1,$BC$1010=1),1,0)</f>
        <v>0</v>
      </c>
      <c r="BB1010" s="90">
        <f t="shared" si="102"/>
        <v>0</v>
      </c>
      <c r="BC1010" s="90">
        <f t="shared" si="103"/>
        <v>0</v>
      </c>
      <c r="BD1010" s="90">
        <f t="shared" si="104"/>
        <v>0</v>
      </c>
      <c r="BE1010" s="90">
        <f t="shared" si="105"/>
        <v>0</v>
      </c>
      <c r="BX1010" s="90">
        <v>1</v>
      </c>
      <c r="CA1010" s="90" t="s">
        <v>2894</v>
      </c>
      <c r="CC1010" s="90" t="s">
        <v>775</v>
      </c>
      <c r="CD1010" s="90">
        <f>IF($Y$1010="Inaccurate – Incorrect",1,0)</f>
        <v>0</v>
      </c>
      <c r="DA1010" s="90" t="s">
        <v>2355</v>
      </c>
      <c r="DB1010" s="90" t="s">
        <v>2886</v>
      </c>
    </row>
    <row r="1011" spans="4:106" ht="25.25" customHeight="1" x14ac:dyDescent="0.2">
      <c r="D1011" s="112" t="s">
        <v>2914</v>
      </c>
      <c r="E1011" s="189" t="s">
        <v>1408</v>
      </c>
      <c r="F1011" s="190"/>
      <c r="G1011" s="190"/>
      <c r="H1011" s="190"/>
      <c r="I1011" s="190"/>
      <c r="J1011" s="190"/>
      <c r="K1011" s="190"/>
      <c r="L1011" s="190"/>
      <c r="M1011" s="190"/>
      <c r="N1011" s="190"/>
      <c r="O1011" s="190"/>
      <c r="P1011" s="115"/>
      <c r="Q1011" s="191" t="s">
        <v>12702</v>
      </c>
      <c r="R1011" s="191"/>
      <c r="S1011" s="192"/>
      <c r="T1011" s="192"/>
      <c r="U1011" s="192"/>
      <c r="V1011" s="192"/>
      <c r="W1011" s="192"/>
      <c r="X1011" s="193"/>
      <c r="Y1011" s="108"/>
      <c r="AW1011" s="90" t="s">
        <v>2352</v>
      </c>
      <c r="AX1011" s="90">
        <f t="shared" si="100"/>
        <v>1</v>
      </c>
      <c r="AY1011" s="90" t="s">
        <v>774</v>
      </c>
      <c r="AZ1011" s="90" t="s">
        <v>2913</v>
      </c>
      <c r="BA1011" s="90">
        <f>IF(AND($BB$1011=1,$BC$1011=1),1,0)</f>
        <v>0</v>
      </c>
      <c r="BB1011" s="90">
        <f t="shared" si="102"/>
        <v>0</v>
      </c>
      <c r="BC1011" s="90">
        <f t="shared" si="103"/>
        <v>0</v>
      </c>
      <c r="BD1011" s="90">
        <f t="shared" si="104"/>
        <v>0</v>
      </c>
      <c r="BE1011" s="90">
        <f t="shared" si="105"/>
        <v>0</v>
      </c>
      <c r="BX1011" s="90">
        <v>2</v>
      </c>
      <c r="CA1011" s="90" t="s">
        <v>2894</v>
      </c>
      <c r="CC1011" s="90" t="s">
        <v>775</v>
      </c>
      <c r="CD1011" s="90">
        <f>IF($Y$1011="Inaccurate – Incorrect",1,0)</f>
        <v>0</v>
      </c>
      <c r="DA1011" s="90" t="s">
        <v>2355</v>
      </c>
      <c r="DB1011" s="90" t="s">
        <v>2886</v>
      </c>
    </row>
    <row r="1012" spans="4:106" ht="53.75" customHeight="1" x14ac:dyDescent="0.2">
      <c r="D1012" s="112" t="s">
        <v>2916</v>
      </c>
      <c r="E1012" s="119"/>
      <c r="F1012" s="118"/>
      <c r="G1012" s="118"/>
      <c r="H1012" s="118"/>
      <c r="I1012" s="118"/>
      <c r="J1012" s="118"/>
      <c r="K1012" s="118"/>
      <c r="L1012" s="118"/>
      <c r="M1012" s="118"/>
      <c r="N1012" s="118"/>
      <c r="O1012" s="118"/>
      <c r="P1012" s="124" t="s">
        <v>12697</v>
      </c>
      <c r="Q1012" s="215" t="s">
        <v>2917</v>
      </c>
      <c r="R1012" s="216"/>
      <c r="S1012" s="216"/>
      <c r="T1012" s="216"/>
      <c r="U1012" s="216"/>
      <c r="V1012" s="216"/>
      <c r="W1012" s="216"/>
      <c r="X1012" s="217"/>
      <c r="Y1012" s="108"/>
      <c r="AX1012" s="90">
        <f t="shared" si="100"/>
        <v>1</v>
      </c>
      <c r="AZ1012" s="90" t="s">
        <v>2915</v>
      </c>
      <c r="BA1012" s="90">
        <f>IF(AND($BC$1012=1,$BB$1012=1),1,0)</f>
        <v>0</v>
      </c>
      <c r="BB1012" s="90">
        <f t="shared" si="102"/>
        <v>0</v>
      </c>
      <c r="BC1012" s="90">
        <v>1</v>
      </c>
      <c r="BD1012" s="90">
        <v>1</v>
      </c>
      <c r="BE1012" s="90">
        <v>1</v>
      </c>
    </row>
    <row r="1013" spans="4:106" ht="25.25" customHeight="1" x14ac:dyDescent="0.2">
      <c r="D1013" s="112" t="s">
        <v>2920</v>
      </c>
      <c r="E1013" s="189" t="s">
        <v>2921</v>
      </c>
      <c r="F1013" s="190"/>
      <c r="G1013" s="190"/>
      <c r="H1013" s="190"/>
      <c r="I1013" s="190"/>
      <c r="J1013" s="190"/>
      <c r="K1013" s="190"/>
      <c r="L1013" s="190"/>
      <c r="M1013" s="190"/>
      <c r="N1013" s="190"/>
      <c r="O1013" s="190"/>
      <c r="P1013" s="116" t="s">
        <v>12697</v>
      </c>
      <c r="Q1013" s="191" t="s">
        <v>12702</v>
      </c>
      <c r="R1013" s="191"/>
      <c r="S1013" s="192"/>
      <c r="T1013" s="192"/>
      <c r="U1013" s="192"/>
      <c r="V1013" s="192"/>
      <c r="W1013" s="192"/>
      <c r="X1013" s="193"/>
      <c r="Y1013" s="108"/>
      <c r="AW1013" s="90" t="s">
        <v>2352</v>
      </c>
      <c r="AX1013" s="90">
        <f t="shared" si="100"/>
        <v>1</v>
      </c>
      <c r="AY1013" s="90" t="s">
        <v>774</v>
      </c>
      <c r="AZ1013" s="90" t="s">
        <v>2919</v>
      </c>
      <c r="BA1013" s="90">
        <f>IF(AND($BC$1013=1,$BB$1013=1),1,0)</f>
        <v>0</v>
      </c>
      <c r="BB1013" s="90">
        <f t="shared" si="102"/>
        <v>0</v>
      </c>
      <c r="BC1013" s="90">
        <v>1</v>
      </c>
      <c r="BD1013" s="90">
        <v>1</v>
      </c>
      <c r="BE1013" s="90">
        <v>1</v>
      </c>
      <c r="BX1013" s="90">
        <v>1</v>
      </c>
      <c r="CA1013" s="90" t="s">
        <v>2915</v>
      </c>
      <c r="CB1013" s="90">
        <f>IF((+COUNTA($S$1013)+COUNTA($S$1014)+COUNTA($S$1015)+COUNTA($S$1017))&gt;0,1,0)</f>
        <v>0</v>
      </c>
      <c r="CC1013" s="90" t="s">
        <v>775</v>
      </c>
      <c r="CD1013" s="90">
        <f>IF($Y$1013="Inaccurate – Incorrect",1,0)</f>
        <v>0</v>
      </c>
      <c r="DA1013" s="90" t="s">
        <v>2355</v>
      </c>
      <c r="DB1013" s="90" t="s">
        <v>2886</v>
      </c>
    </row>
    <row r="1014" spans="4:106" ht="25.25" customHeight="1" x14ac:dyDescent="0.2">
      <c r="D1014" s="112" t="s">
        <v>2924</v>
      </c>
      <c r="E1014" s="189" t="s">
        <v>2925</v>
      </c>
      <c r="F1014" s="190"/>
      <c r="G1014" s="190"/>
      <c r="H1014" s="190"/>
      <c r="I1014" s="190"/>
      <c r="J1014" s="190"/>
      <c r="K1014" s="190"/>
      <c r="L1014" s="190"/>
      <c r="M1014" s="190"/>
      <c r="N1014" s="190"/>
      <c r="O1014" s="190"/>
      <c r="P1014" s="116" t="s">
        <v>12697</v>
      </c>
      <c r="Q1014" s="191" t="s">
        <v>12702</v>
      </c>
      <c r="R1014" s="191"/>
      <c r="S1014" s="192"/>
      <c r="T1014" s="192"/>
      <c r="U1014" s="192"/>
      <c r="V1014" s="192"/>
      <c r="W1014" s="192"/>
      <c r="X1014" s="193"/>
      <c r="Y1014" s="108"/>
      <c r="AW1014" s="90" t="s">
        <v>2352</v>
      </c>
      <c r="AX1014" s="90">
        <f t="shared" si="100"/>
        <v>1</v>
      </c>
      <c r="AY1014" s="90" t="s">
        <v>774</v>
      </c>
      <c r="AZ1014" s="90" t="s">
        <v>2923</v>
      </c>
      <c r="BA1014" s="90">
        <f>IF(AND($BC$1014=1,$BB$1014=1),1,0)</f>
        <v>0</v>
      </c>
      <c r="BB1014" s="90">
        <f t="shared" si="102"/>
        <v>0</v>
      </c>
      <c r="BC1014" s="90">
        <v>1</v>
      </c>
      <c r="BD1014" s="90">
        <v>1</v>
      </c>
      <c r="BE1014" s="90">
        <v>1</v>
      </c>
      <c r="BX1014" s="90">
        <v>1</v>
      </c>
      <c r="CA1014" s="90" t="s">
        <v>2915</v>
      </c>
      <c r="CC1014" s="90" t="s">
        <v>775</v>
      </c>
      <c r="CD1014" s="90">
        <f>IF($Y$1014="Inaccurate – Incorrect",1,0)</f>
        <v>0</v>
      </c>
      <c r="DA1014" s="90" t="s">
        <v>2355</v>
      </c>
      <c r="DB1014" s="90" t="s">
        <v>2886</v>
      </c>
    </row>
    <row r="1015" spans="4:106" ht="25.25" customHeight="1" x14ac:dyDescent="0.2">
      <c r="D1015" s="112" t="s">
        <v>2928</v>
      </c>
      <c r="E1015" s="189" t="s">
        <v>802</v>
      </c>
      <c r="F1015" s="190"/>
      <c r="G1015" s="190"/>
      <c r="H1015" s="190"/>
      <c r="I1015" s="190"/>
      <c r="J1015" s="190"/>
      <c r="K1015" s="190"/>
      <c r="L1015" s="190"/>
      <c r="M1015" s="190"/>
      <c r="N1015" s="190"/>
      <c r="O1015" s="190"/>
      <c r="P1015" s="115"/>
      <c r="Q1015" s="191" t="s">
        <v>12702</v>
      </c>
      <c r="R1015" s="191"/>
      <c r="S1015" s="192"/>
      <c r="T1015" s="192"/>
      <c r="U1015" s="192"/>
      <c r="V1015" s="192"/>
      <c r="W1015" s="192"/>
      <c r="X1015" s="193"/>
      <c r="Y1015" s="108"/>
      <c r="AW1015" s="90" t="s">
        <v>2352</v>
      </c>
      <c r="AX1015" s="90">
        <f t="shared" si="100"/>
        <v>1</v>
      </c>
      <c r="AY1015" s="90" t="s">
        <v>774</v>
      </c>
      <c r="AZ1015" s="90" t="s">
        <v>2927</v>
      </c>
      <c r="BA1015" s="90">
        <f>IF(AND($BC$1015=1,$BB$1015=1),1,0)</f>
        <v>0</v>
      </c>
      <c r="BB1015" s="90">
        <f t="shared" si="102"/>
        <v>0</v>
      </c>
      <c r="BC1015" s="90">
        <v>1</v>
      </c>
      <c r="BD1015" s="90">
        <v>1</v>
      </c>
      <c r="BE1015" s="90">
        <v>1</v>
      </c>
      <c r="BL1015" s="90">
        <v>1016</v>
      </c>
      <c r="BX1015" s="90">
        <v>1</v>
      </c>
      <c r="CA1015" s="90" t="s">
        <v>2915</v>
      </c>
      <c r="CC1015" s="90" t="s">
        <v>775</v>
      </c>
      <c r="CD1015" s="90">
        <f>IF($Y$1015="Inaccurate – Incorrect",1,0)</f>
        <v>0</v>
      </c>
      <c r="DA1015" s="90" t="s">
        <v>2355</v>
      </c>
      <c r="DB1015" s="90" t="s">
        <v>2886</v>
      </c>
    </row>
    <row r="1016" spans="4:106" ht="25.25" customHeight="1" x14ac:dyDescent="0.2">
      <c r="D1016" s="112" t="s">
        <v>2930</v>
      </c>
      <c r="E1016" s="189" t="s">
        <v>643</v>
      </c>
      <c r="F1016" s="190"/>
      <c r="G1016" s="190"/>
      <c r="H1016" s="190"/>
      <c r="I1016" s="190"/>
      <c r="J1016" s="190"/>
      <c r="K1016" s="190"/>
      <c r="L1016" s="190"/>
      <c r="M1016" s="190"/>
      <c r="N1016" s="190"/>
      <c r="O1016" s="190"/>
      <c r="P1016" s="115"/>
      <c r="Q1016" s="191" t="s">
        <v>12699</v>
      </c>
      <c r="R1016" s="191"/>
      <c r="S1016" s="192"/>
      <c r="T1016" s="192"/>
      <c r="U1016" s="192"/>
      <c r="V1016" s="192"/>
      <c r="W1016" s="192"/>
      <c r="X1016" s="193"/>
      <c r="Y1016" s="108"/>
      <c r="AW1016" s="90" t="s">
        <v>2352</v>
      </c>
      <c r="AX1016" s="90">
        <f t="shared" si="100"/>
        <v>1</v>
      </c>
      <c r="AZ1016" s="90" t="s">
        <v>2929</v>
      </c>
      <c r="BA1016" s="90">
        <f>IF(AND($BB$1016=1,$BC$1016=1),1,0)</f>
        <v>0</v>
      </c>
      <c r="BB1016" s="90">
        <f t="shared" si="102"/>
        <v>0</v>
      </c>
      <c r="BC1016" s="90">
        <f>IF(OR(AND(OR($S$1015&lt;&gt;"",$AB$1015&lt;&gt;""),$AX$1015=1)),1,0)</f>
        <v>0</v>
      </c>
      <c r="BD1016" s="90">
        <f>IF(OR(AND(OR($AB$1015&lt;&gt;""),$AX$1015=1)),1,0)</f>
        <v>0</v>
      </c>
      <c r="BE1016" s="90">
        <f>IF(OR(AND(OR($S$1015&lt;&gt;""),$AX$1015=1)),1,0)</f>
        <v>0</v>
      </c>
      <c r="CB1016" s="90">
        <f>IF($S$1016&lt;&gt;"",1,0)</f>
        <v>0</v>
      </c>
      <c r="CD1016" s="90">
        <f>IF($Y$1016="Inaccurate – Incorrect",1,0)</f>
        <v>0</v>
      </c>
      <c r="DA1016" s="90" t="s">
        <v>2355</v>
      </c>
      <c r="DB1016" s="90" t="s">
        <v>2886</v>
      </c>
    </row>
    <row r="1017" spans="4:106" ht="25.25" customHeight="1" x14ac:dyDescent="0.2">
      <c r="D1017" s="112" t="s">
        <v>2933</v>
      </c>
      <c r="E1017" s="189" t="s">
        <v>1408</v>
      </c>
      <c r="F1017" s="190"/>
      <c r="G1017" s="190"/>
      <c r="H1017" s="190"/>
      <c r="I1017" s="190"/>
      <c r="J1017" s="190"/>
      <c r="K1017" s="190"/>
      <c r="L1017" s="190"/>
      <c r="M1017" s="190"/>
      <c r="N1017" s="190"/>
      <c r="O1017" s="190"/>
      <c r="P1017" s="115"/>
      <c r="Q1017" s="191" t="s">
        <v>12702</v>
      </c>
      <c r="R1017" s="191"/>
      <c r="S1017" s="197"/>
      <c r="T1017" s="197"/>
      <c r="U1017" s="197"/>
      <c r="V1017" s="197"/>
      <c r="W1017" s="197"/>
      <c r="X1017" s="198"/>
      <c r="Y1017" s="108"/>
      <c r="AW1017" s="90" t="s">
        <v>2352</v>
      </c>
      <c r="AX1017" s="90">
        <f t="shared" si="100"/>
        <v>1</v>
      </c>
      <c r="AY1017" s="90" t="s">
        <v>774</v>
      </c>
      <c r="AZ1017" s="90" t="s">
        <v>2932</v>
      </c>
      <c r="BA1017" s="90">
        <f>IF(AND($BC$1017=1,$BB$1017=1),1,0)</f>
        <v>0</v>
      </c>
      <c r="BB1017" s="90">
        <f t="shared" si="102"/>
        <v>0</v>
      </c>
      <c r="BC1017" s="90">
        <v>1</v>
      </c>
      <c r="BD1017" s="90">
        <v>1</v>
      </c>
      <c r="BE1017" s="90">
        <v>1</v>
      </c>
      <c r="BX1017" s="90">
        <v>2</v>
      </c>
      <c r="CA1017" s="90" t="s">
        <v>2915</v>
      </c>
      <c r="CC1017" s="90" t="s">
        <v>775</v>
      </c>
      <c r="CD1017" s="90">
        <f>IF($Y$1017="Inaccurate – Incorrect",1,0)</f>
        <v>0</v>
      </c>
      <c r="DA1017" s="90" t="s">
        <v>2355</v>
      </c>
      <c r="DB1017" s="90" t="s">
        <v>2886</v>
      </c>
    </row>
    <row r="1018" spans="4:106" x14ac:dyDescent="0.2">
      <c r="D1018" s="103"/>
      <c r="E1018" s="117"/>
      <c r="F1018" s="117"/>
      <c r="G1018" s="117"/>
      <c r="H1018" s="117"/>
      <c r="I1018" s="117"/>
      <c r="J1018" s="117"/>
      <c r="K1018" s="117"/>
      <c r="L1018" s="117"/>
      <c r="M1018" s="117"/>
      <c r="N1018" s="117"/>
      <c r="O1018" s="117"/>
      <c r="P1018" s="117"/>
      <c r="Q1018" s="117"/>
      <c r="R1018" s="117"/>
      <c r="S1018" s="117"/>
      <c r="T1018" s="117"/>
      <c r="U1018" s="117"/>
      <c r="V1018" s="117"/>
      <c r="W1018" s="117"/>
      <c r="X1018" s="117"/>
      <c r="Y1018" s="105"/>
      <c r="AX1018" s="90">
        <f t="shared" si="100"/>
        <v>0</v>
      </c>
      <c r="BA1018" s="90">
        <f>IF(OR($S$22="Step 3",$S$22="Step 2",$S$22="Step 1"),1,0)</f>
        <v>1</v>
      </c>
    </row>
    <row r="1019" spans="4:106" ht="21" x14ac:dyDescent="0.25">
      <c r="D1019" s="103"/>
      <c r="E1019" s="109" t="s">
        <v>2936</v>
      </c>
      <c r="F1019" s="110"/>
      <c r="G1019" s="110"/>
      <c r="H1019" s="110"/>
      <c r="I1019" s="110"/>
      <c r="J1019" s="110"/>
      <c r="K1019" s="110"/>
      <c r="L1019" s="110"/>
      <c r="M1019" s="110"/>
      <c r="N1019" s="110"/>
      <c r="O1019" s="110"/>
      <c r="P1019" s="110"/>
      <c r="Q1019" s="110"/>
      <c r="R1019" s="110"/>
      <c r="S1019" s="110"/>
      <c r="T1019" s="110"/>
      <c r="U1019" s="110"/>
      <c r="V1019" s="110"/>
      <c r="W1019" s="110"/>
      <c r="X1019" s="110"/>
      <c r="Y1019" s="105"/>
      <c r="AX1019" s="90">
        <f t="shared" si="100"/>
        <v>0</v>
      </c>
      <c r="BA1019" s="90">
        <f>IF(OR($S$22="Step 3",$S$22="Step 2",$S$22="Step 1"),1,0)</f>
        <v>1</v>
      </c>
    </row>
    <row r="1020" spans="4:106" ht="68.25" customHeight="1" x14ac:dyDescent="0.2">
      <c r="D1020" s="112" t="s">
        <v>2935</v>
      </c>
      <c r="E1020" s="120"/>
      <c r="F1020" s="118"/>
      <c r="G1020" s="118"/>
      <c r="H1020" s="118"/>
      <c r="I1020" s="118"/>
      <c r="J1020" s="118"/>
      <c r="K1020" s="118"/>
      <c r="L1020" s="118"/>
      <c r="M1020" s="118"/>
      <c r="N1020" s="118"/>
      <c r="O1020" s="118"/>
      <c r="P1020" s="124" t="s">
        <v>12697</v>
      </c>
      <c r="Q1020" s="219" t="s">
        <v>2937</v>
      </c>
      <c r="R1020" s="220"/>
      <c r="S1020" s="220"/>
      <c r="T1020" s="220"/>
      <c r="U1020" s="220"/>
      <c r="V1020" s="220"/>
      <c r="W1020" s="220"/>
      <c r="X1020" s="217"/>
      <c r="Y1020" s="108"/>
      <c r="AX1020" s="90">
        <f t="shared" si="100"/>
        <v>1</v>
      </c>
      <c r="AZ1020" s="90" t="s">
        <v>2934</v>
      </c>
      <c r="BA1020" s="90">
        <f>IF(AND($BC$1020=1,$BB$1020=1),1,0)</f>
        <v>1</v>
      </c>
      <c r="BB1020" s="90">
        <f t="shared" ref="BB1020:BB1052" si="106">IF(OR($S$22="Step 3",$S$22="Step 2",$S$22="Step 1"),1,0)</f>
        <v>1</v>
      </c>
      <c r="BC1020" s="90">
        <v>1</v>
      </c>
      <c r="BD1020" s="90">
        <v>1</v>
      </c>
      <c r="BE1020" s="90">
        <v>1</v>
      </c>
    </row>
    <row r="1021" spans="4:106" ht="25.25" customHeight="1" x14ac:dyDescent="0.2">
      <c r="D1021" s="112" t="s">
        <v>2939</v>
      </c>
      <c r="E1021" s="189" t="s">
        <v>2940</v>
      </c>
      <c r="F1021" s="190"/>
      <c r="G1021" s="190"/>
      <c r="H1021" s="190"/>
      <c r="I1021" s="190"/>
      <c r="J1021" s="190"/>
      <c r="K1021" s="190"/>
      <c r="L1021" s="190"/>
      <c r="M1021" s="190"/>
      <c r="N1021" s="190"/>
      <c r="O1021" s="190"/>
      <c r="P1021" s="116" t="s">
        <v>12697</v>
      </c>
      <c r="Q1021" s="191" t="s">
        <v>12698</v>
      </c>
      <c r="R1021" s="191"/>
      <c r="S1021" s="192"/>
      <c r="T1021" s="192"/>
      <c r="U1021" s="192"/>
      <c r="V1021" s="192"/>
      <c r="W1021" s="192"/>
      <c r="X1021" s="193"/>
      <c r="Y1021" s="108"/>
      <c r="AW1021" s="90" t="s">
        <v>2352</v>
      </c>
      <c r="AX1021" s="90">
        <f t="shared" si="100"/>
        <v>1</v>
      </c>
      <c r="AY1021" s="90" t="s">
        <v>1968</v>
      </c>
      <c r="AZ1021" s="90" t="s">
        <v>2938</v>
      </c>
      <c r="BA1021" s="90">
        <f>IF(AND($BC$1021=1,$BB$1021=1),1,0)</f>
        <v>1</v>
      </c>
      <c r="BB1021" s="90">
        <f t="shared" si="106"/>
        <v>1</v>
      </c>
      <c r="BC1021" s="90">
        <v>1</v>
      </c>
      <c r="BD1021" s="90">
        <v>1</v>
      </c>
      <c r="BE1021" s="90">
        <v>1</v>
      </c>
      <c r="BX1021" s="90">
        <v>1</v>
      </c>
      <c r="CA1021" s="90" t="s">
        <v>2934</v>
      </c>
      <c r="CB1021" s="90">
        <f>IF((+COUNTA($S$1021)+COUNTA($S$1022)+COUNTA($S$1023)+COUNTA($S$1024)+COUNTA($S$1025)+COUNTA($S$1026)+COUNTA($S$1028)+COUNTA($S$1029)+COUNTA($S$1030))&gt;0,1,0)</f>
        <v>0</v>
      </c>
      <c r="CC1021" s="90" t="s">
        <v>775</v>
      </c>
      <c r="CD1021" s="90">
        <f>IF($Y$1021="Inaccurate – Incorrect",1,0)</f>
        <v>0</v>
      </c>
      <c r="DA1021" s="90" t="s">
        <v>2355</v>
      </c>
      <c r="DB1021" s="90" t="s">
        <v>2936</v>
      </c>
    </row>
    <row r="1022" spans="4:106" ht="25.25" customHeight="1" x14ac:dyDescent="0.2">
      <c r="D1022" s="112" t="s">
        <v>2942</v>
      </c>
      <c r="E1022" s="189" t="s">
        <v>2943</v>
      </c>
      <c r="F1022" s="190"/>
      <c r="G1022" s="190"/>
      <c r="H1022" s="190"/>
      <c r="I1022" s="190"/>
      <c r="J1022" s="190"/>
      <c r="K1022" s="190"/>
      <c r="L1022" s="190"/>
      <c r="M1022" s="190"/>
      <c r="N1022" s="190"/>
      <c r="O1022" s="190"/>
      <c r="P1022" s="116" t="s">
        <v>12697</v>
      </c>
      <c r="Q1022" s="191" t="s">
        <v>12698</v>
      </c>
      <c r="R1022" s="191"/>
      <c r="S1022" s="192"/>
      <c r="T1022" s="192"/>
      <c r="U1022" s="192"/>
      <c r="V1022" s="192"/>
      <c r="W1022" s="192"/>
      <c r="X1022" s="193"/>
      <c r="Y1022" s="108"/>
      <c r="AW1022" s="90" t="s">
        <v>2352</v>
      </c>
      <c r="AX1022" s="90">
        <f t="shared" si="100"/>
        <v>1</v>
      </c>
      <c r="AY1022" s="90" t="s">
        <v>1968</v>
      </c>
      <c r="AZ1022" s="90" t="s">
        <v>2941</v>
      </c>
      <c r="BA1022" s="90">
        <f>IF(AND($BC$1022=1,$BB$1022=1),1,0)</f>
        <v>1</v>
      </c>
      <c r="BB1022" s="90">
        <f t="shared" si="106"/>
        <v>1</v>
      </c>
      <c r="BC1022" s="90">
        <v>1</v>
      </c>
      <c r="BD1022" s="90">
        <v>1</v>
      </c>
      <c r="BE1022" s="90">
        <v>1</v>
      </c>
      <c r="BX1022" s="90">
        <v>1</v>
      </c>
      <c r="CA1022" s="90" t="s">
        <v>2934</v>
      </c>
      <c r="CC1022" s="90" t="s">
        <v>775</v>
      </c>
      <c r="CD1022" s="90">
        <f>IF($Y$1022="Inaccurate – Incorrect",1,0)</f>
        <v>0</v>
      </c>
      <c r="DA1022" s="90" t="s">
        <v>2355</v>
      </c>
      <c r="DB1022" s="90" t="s">
        <v>2936</v>
      </c>
    </row>
    <row r="1023" spans="4:106" ht="25.25" customHeight="1" x14ac:dyDescent="0.2">
      <c r="D1023" s="112" t="s">
        <v>2945</v>
      </c>
      <c r="E1023" s="189" t="s">
        <v>2946</v>
      </c>
      <c r="F1023" s="190"/>
      <c r="G1023" s="190"/>
      <c r="H1023" s="190"/>
      <c r="I1023" s="190"/>
      <c r="J1023" s="190"/>
      <c r="K1023" s="190"/>
      <c r="L1023" s="190"/>
      <c r="M1023" s="190"/>
      <c r="N1023" s="190"/>
      <c r="O1023" s="190"/>
      <c r="P1023" s="116" t="s">
        <v>12697</v>
      </c>
      <c r="Q1023" s="191" t="s">
        <v>12698</v>
      </c>
      <c r="R1023" s="191"/>
      <c r="S1023" s="192"/>
      <c r="T1023" s="192"/>
      <c r="U1023" s="192"/>
      <c r="V1023" s="192"/>
      <c r="W1023" s="192"/>
      <c r="X1023" s="193"/>
      <c r="Y1023" s="108"/>
      <c r="AW1023" s="90" t="s">
        <v>2352</v>
      </c>
      <c r="AX1023" s="90">
        <f t="shared" si="100"/>
        <v>1</v>
      </c>
      <c r="AY1023" s="90" t="s">
        <v>1968</v>
      </c>
      <c r="AZ1023" s="90" t="s">
        <v>2944</v>
      </c>
      <c r="BA1023" s="90">
        <f>IF(AND($BC$1023=1,$BB$1023=1),1,0)</f>
        <v>1</v>
      </c>
      <c r="BB1023" s="90">
        <f t="shared" si="106"/>
        <v>1</v>
      </c>
      <c r="BC1023" s="90">
        <v>1</v>
      </c>
      <c r="BD1023" s="90">
        <v>1</v>
      </c>
      <c r="BE1023" s="90">
        <v>1</v>
      </c>
      <c r="BX1023" s="90">
        <v>1</v>
      </c>
      <c r="CA1023" s="90" t="s">
        <v>2934</v>
      </c>
      <c r="CC1023" s="90" t="s">
        <v>775</v>
      </c>
      <c r="CD1023" s="90">
        <f>IF($Y$1023="Inaccurate – Incorrect",1,0)</f>
        <v>0</v>
      </c>
      <c r="DA1023" s="90" t="s">
        <v>2355</v>
      </c>
      <c r="DB1023" s="90" t="s">
        <v>2936</v>
      </c>
    </row>
    <row r="1024" spans="4:106" ht="25.25" customHeight="1" x14ac:dyDescent="0.2">
      <c r="D1024" s="112" t="s">
        <v>2949</v>
      </c>
      <c r="E1024" s="189" t="s">
        <v>2950</v>
      </c>
      <c r="F1024" s="190"/>
      <c r="G1024" s="190"/>
      <c r="H1024" s="190"/>
      <c r="I1024" s="190"/>
      <c r="J1024" s="190"/>
      <c r="K1024" s="190"/>
      <c r="L1024" s="190"/>
      <c r="M1024" s="190"/>
      <c r="N1024" s="190"/>
      <c r="O1024" s="190"/>
      <c r="P1024" s="116" t="s">
        <v>12697</v>
      </c>
      <c r="Q1024" s="191" t="s">
        <v>12698</v>
      </c>
      <c r="R1024" s="191"/>
      <c r="S1024" s="192"/>
      <c r="T1024" s="192"/>
      <c r="U1024" s="192"/>
      <c r="V1024" s="192"/>
      <c r="W1024" s="192"/>
      <c r="X1024" s="193"/>
      <c r="Y1024" s="108"/>
      <c r="AW1024" s="90" t="s">
        <v>2352</v>
      </c>
      <c r="AX1024" s="90">
        <f t="shared" si="100"/>
        <v>1</v>
      </c>
      <c r="AY1024" s="90" t="s">
        <v>1968</v>
      </c>
      <c r="AZ1024" s="90" t="s">
        <v>2948</v>
      </c>
      <c r="BA1024" s="90">
        <f>IF(AND($BC$1024=1,$BB$1024=1),1,0)</f>
        <v>1</v>
      </c>
      <c r="BB1024" s="90">
        <f t="shared" si="106"/>
        <v>1</v>
      </c>
      <c r="BC1024" s="90">
        <v>1</v>
      </c>
      <c r="BD1024" s="90">
        <v>1</v>
      </c>
      <c r="BE1024" s="90">
        <v>1</v>
      </c>
      <c r="BX1024" s="90">
        <v>1</v>
      </c>
      <c r="CA1024" s="90" t="s">
        <v>2934</v>
      </c>
      <c r="CC1024" s="90" t="s">
        <v>775</v>
      </c>
      <c r="CD1024" s="90">
        <f>IF($Y$1024="Inaccurate – Incorrect",1,0)</f>
        <v>0</v>
      </c>
      <c r="DA1024" s="90" t="s">
        <v>2355</v>
      </c>
      <c r="DB1024" s="90" t="s">
        <v>2936</v>
      </c>
    </row>
    <row r="1025" spans="4:106" ht="25.25" customHeight="1" x14ac:dyDescent="0.2">
      <c r="D1025" s="112" t="s">
        <v>2952</v>
      </c>
      <c r="E1025" s="189" t="s">
        <v>2953</v>
      </c>
      <c r="F1025" s="190"/>
      <c r="G1025" s="190"/>
      <c r="H1025" s="190"/>
      <c r="I1025" s="190"/>
      <c r="J1025" s="190"/>
      <c r="K1025" s="190"/>
      <c r="L1025" s="190"/>
      <c r="M1025" s="190"/>
      <c r="N1025" s="190"/>
      <c r="O1025" s="190"/>
      <c r="P1025" s="116" t="s">
        <v>12697</v>
      </c>
      <c r="Q1025" s="191" t="s">
        <v>12698</v>
      </c>
      <c r="R1025" s="191"/>
      <c r="S1025" s="192"/>
      <c r="T1025" s="192"/>
      <c r="U1025" s="192"/>
      <c r="V1025" s="192"/>
      <c r="W1025" s="192"/>
      <c r="X1025" s="193"/>
      <c r="Y1025" s="108"/>
      <c r="AW1025" s="90" t="s">
        <v>2352</v>
      </c>
      <c r="AX1025" s="90">
        <f t="shared" si="100"/>
        <v>1</v>
      </c>
      <c r="AY1025" s="90" t="s">
        <v>1968</v>
      </c>
      <c r="AZ1025" s="90" t="s">
        <v>2951</v>
      </c>
      <c r="BA1025" s="90">
        <f>IF(AND($BC$1025=1,$BB$1025=1),1,0)</f>
        <v>1</v>
      </c>
      <c r="BB1025" s="90">
        <f t="shared" si="106"/>
        <v>1</v>
      </c>
      <c r="BC1025" s="90">
        <v>1</v>
      </c>
      <c r="BD1025" s="90">
        <v>1</v>
      </c>
      <c r="BE1025" s="90">
        <v>1</v>
      </c>
      <c r="BX1025" s="90">
        <v>1</v>
      </c>
      <c r="CA1025" s="90" t="s">
        <v>2934</v>
      </c>
      <c r="CC1025" s="90" t="s">
        <v>775</v>
      </c>
      <c r="CD1025" s="90">
        <f>IF($Y$1025="Inaccurate – Incorrect",1,0)</f>
        <v>0</v>
      </c>
      <c r="DA1025" s="90" t="s">
        <v>2355</v>
      </c>
      <c r="DB1025" s="90" t="s">
        <v>2936</v>
      </c>
    </row>
    <row r="1026" spans="4:106" ht="25.25" customHeight="1" x14ac:dyDescent="0.2">
      <c r="D1026" s="112" t="s">
        <v>2955</v>
      </c>
      <c r="E1026" s="189" t="s">
        <v>802</v>
      </c>
      <c r="F1026" s="190"/>
      <c r="G1026" s="190"/>
      <c r="H1026" s="190"/>
      <c r="I1026" s="190"/>
      <c r="J1026" s="190"/>
      <c r="K1026" s="190"/>
      <c r="L1026" s="190"/>
      <c r="M1026" s="190"/>
      <c r="N1026" s="190"/>
      <c r="O1026" s="190"/>
      <c r="P1026" s="116" t="s">
        <v>12697</v>
      </c>
      <c r="Q1026" s="191" t="s">
        <v>12698</v>
      </c>
      <c r="R1026" s="191"/>
      <c r="S1026" s="192"/>
      <c r="T1026" s="192"/>
      <c r="U1026" s="192"/>
      <c r="V1026" s="192"/>
      <c r="W1026" s="192"/>
      <c r="X1026" s="193"/>
      <c r="Y1026" s="108"/>
      <c r="AW1026" s="90" t="s">
        <v>2352</v>
      </c>
      <c r="AX1026" s="90">
        <f t="shared" si="100"/>
        <v>1</v>
      </c>
      <c r="AY1026" s="90" t="s">
        <v>1968</v>
      </c>
      <c r="AZ1026" s="90" t="s">
        <v>2954</v>
      </c>
      <c r="BA1026" s="90">
        <f>IF(AND($BC$1026=1,$BB$1026=1),1,0)</f>
        <v>1</v>
      </c>
      <c r="BB1026" s="90">
        <f t="shared" si="106"/>
        <v>1</v>
      </c>
      <c r="BC1026" s="90">
        <v>1</v>
      </c>
      <c r="BD1026" s="90">
        <v>1</v>
      </c>
      <c r="BE1026" s="90">
        <v>1</v>
      </c>
      <c r="BL1026" s="90">
        <v>1027</v>
      </c>
      <c r="BX1026" s="90">
        <v>1</v>
      </c>
      <c r="CA1026" s="90" t="s">
        <v>2934</v>
      </c>
      <c r="CC1026" s="90" t="s">
        <v>775</v>
      </c>
      <c r="CD1026" s="90">
        <f>IF($Y$1026="Inaccurate – Incorrect",1,0)</f>
        <v>0</v>
      </c>
      <c r="DA1026" s="90" t="s">
        <v>2355</v>
      </c>
      <c r="DB1026" s="90" t="s">
        <v>2936</v>
      </c>
    </row>
    <row r="1027" spans="4:106" ht="25.25" customHeight="1" x14ac:dyDescent="0.2">
      <c r="D1027" s="112" t="s">
        <v>2957</v>
      </c>
      <c r="E1027" s="189" t="s">
        <v>643</v>
      </c>
      <c r="F1027" s="190"/>
      <c r="G1027" s="190"/>
      <c r="H1027" s="190"/>
      <c r="I1027" s="190"/>
      <c r="J1027" s="190"/>
      <c r="K1027" s="190"/>
      <c r="L1027" s="190"/>
      <c r="M1027" s="190"/>
      <c r="N1027" s="190"/>
      <c r="O1027" s="190"/>
      <c r="P1027" s="115"/>
      <c r="Q1027" s="191" t="s">
        <v>12699</v>
      </c>
      <c r="R1027" s="191"/>
      <c r="S1027" s="192"/>
      <c r="T1027" s="192"/>
      <c r="U1027" s="192"/>
      <c r="V1027" s="192"/>
      <c r="W1027" s="192"/>
      <c r="X1027" s="193"/>
      <c r="Y1027" s="108"/>
      <c r="AW1027" s="90" t="s">
        <v>2352</v>
      </c>
      <c r="AX1027" s="90">
        <f t="shared" si="100"/>
        <v>1</v>
      </c>
      <c r="AZ1027" s="90" t="s">
        <v>2956</v>
      </c>
      <c r="BA1027" s="90">
        <f>IF(AND($BB$1027=1,$BC$1027=1),1,0)</f>
        <v>0</v>
      </c>
      <c r="BB1027" s="90">
        <f t="shared" si="106"/>
        <v>1</v>
      </c>
      <c r="BC1027" s="90">
        <f>IF(OR(AND(OR($S$1026&lt;&gt;"",$AB$1026&lt;&gt;""),$AX$1026=1)),1,0)</f>
        <v>0</v>
      </c>
      <c r="BD1027" s="90">
        <f>IF(OR(AND(OR($AB$1026&lt;&gt;""),$AX$1026=1)),1,0)</f>
        <v>0</v>
      </c>
      <c r="BE1027" s="90">
        <f>IF(OR(AND(OR($S$1026&lt;&gt;""),$AX$1026=1)),1,0)</f>
        <v>0</v>
      </c>
      <c r="CB1027" s="90">
        <f>IF($S$1027&lt;&gt;"",1,0)</f>
        <v>0</v>
      </c>
      <c r="CD1027" s="90">
        <f>IF($Y$1027="Inaccurate – Incorrect",1,0)</f>
        <v>0</v>
      </c>
      <c r="DA1027" s="90" t="s">
        <v>2355</v>
      </c>
      <c r="DB1027" s="90" t="s">
        <v>2936</v>
      </c>
    </row>
    <row r="1028" spans="4:106" ht="25.25" customHeight="1" x14ac:dyDescent="0.2">
      <c r="D1028" s="112" t="s">
        <v>2960</v>
      </c>
      <c r="E1028" s="189" t="s">
        <v>2961</v>
      </c>
      <c r="F1028" s="190"/>
      <c r="G1028" s="190"/>
      <c r="H1028" s="190"/>
      <c r="I1028" s="190"/>
      <c r="J1028" s="190"/>
      <c r="K1028" s="190"/>
      <c r="L1028" s="190"/>
      <c r="M1028" s="190"/>
      <c r="N1028" s="190"/>
      <c r="O1028" s="190"/>
      <c r="P1028" s="116" t="s">
        <v>12697</v>
      </c>
      <c r="Q1028" s="191" t="s">
        <v>12702</v>
      </c>
      <c r="R1028" s="191"/>
      <c r="S1028" s="192"/>
      <c r="T1028" s="192"/>
      <c r="U1028" s="192"/>
      <c r="V1028" s="192"/>
      <c r="W1028" s="192"/>
      <c r="X1028" s="193"/>
      <c r="Y1028" s="108"/>
      <c r="AW1028" s="90" t="s">
        <v>2352</v>
      </c>
      <c r="AX1028" s="90">
        <f t="shared" si="100"/>
        <v>1</v>
      </c>
      <c r="AY1028" s="90" t="s">
        <v>774</v>
      </c>
      <c r="AZ1028" s="90" t="s">
        <v>2959</v>
      </c>
      <c r="BA1028" s="90">
        <f>IF(AND($BC$1028=1,$BB$1028=1),1,0)</f>
        <v>1</v>
      </c>
      <c r="BB1028" s="90">
        <f t="shared" si="106"/>
        <v>1</v>
      </c>
      <c r="BC1028" s="90">
        <v>1</v>
      </c>
      <c r="BD1028" s="90">
        <v>1</v>
      </c>
      <c r="BE1028" s="90">
        <v>1</v>
      </c>
      <c r="BX1028" s="90">
        <v>2</v>
      </c>
      <c r="CA1028" s="90" t="s">
        <v>2934</v>
      </c>
      <c r="CC1028" s="90" t="s">
        <v>775</v>
      </c>
      <c r="CD1028" s="90">
        <f>IF($Y$1028="Inaccurate – Incorrect",1,0)</f>
        <v>0</v>
      </c>
      <c r="DA1028" s="90" t="s">
        <v>2355</v>
      </c>
      <c r="DB1028" s="90" t="s">
        <v>2936</v>
      </c>
    </row>
    <row r="1029" spans="4:106" ht="25.25" customHeight="1" x14ac:dyDescent="0.2">
      <c r="D1029" s="112" t="s">
        <v>2964</v>
      </c>
      <c r="E1029" s="189" t="s">
        <v>1408</v>
      </c>
      <c r="F1029" s="190"/>
      <c r="G1029" s="190"/>
      <c r="H1029" s="190"/>
      <c r="I1029" s="190"/>
      <c r="J1029" s="190"/>
      <c r="K1029" s="190"/>
      <c r="L1029" s="190"/>
      <c r="M1029" s="190"/>
      <c r="N1029" s="190"/>
      <c r="O1029" s="190"/>
      <c r="P1029" s="116" t="s">
        <v>12697</v>
      </c>
      <c r="Q1029" s="191" t="s">
        <v>12702</v>
      </c>
      <c r="R1029" s="191"/>
      <c r="S1029" s="192"/>
      <c r="T1029" s="192"/>
      <c r="U1029" s="192"/>
      <c r="V1029" s="192"/>
      <c r="W1029" s="192"/>
      <c r="X1029" s="193"/>
      <c r="Y1029" s="108"/>
      <c r="AW1029" s="90" t="s">
        <v>2352</v>
      </c>
      <c r="AX1029" s="90">
        <f t="shared" si="100"/>
        <v>1</v>
      </c>
      <c r="AY1029" s="90" t="s">
        <v>774</v>
      </c>
      <c r="AZ1029" s="90" t="s">
        <v>2963</v>
      </c>
      <c r="BA1029" s="90">
        <f>IF(AND($BC$1029=1,$BB$1029=1),1,0)</f>
        <v>1</v>
      </c>
      <c r="BB1029" s="90">
        <f t="shared" si="106"/>
        <v>1</v>
      </c>
      <c r="BC1029" s="90">
        <v>1</v>
      </c>
      <c r="BD1029" s="90">
        <v>1</v>
      </c>
      <c r="BE1029" s="90">
        <v>1</v>
      </c>
      <c r="BX1029" s="90">
        <v>3</v>
      </c>
      <c r="CA1029" s="90" t="s">
        <v>2934</v>
      </c>
      <c r="CC1029" s="90" t="s">
        <v>775</v>
      </c>
      <c r="CD1029" s="90">
        <f>IF($Y$1029="Inaccurate – Incorrect",1,0)</f>
        <v>0</v>
      </c>
      <c r="DA1029" s="90" t="s">
        <v>2355</v>
      </c>
      <c r="DB1029" s="90" t="s">
        <v>2936</v>
      </c>
    </row>
    <row r="1030" spans="4:106" ht="50.5" customHeight="1" x14ac:dyDescent="0.2">
      <c r="D1030" s="112" t="s">
        <v>2967</v>
      </c>
      <c r="E1030" s="189" t="s">
        <v>2968</v>
      </c>
      <c r="F1030" s="190"/>
      <c r="G1030" s="190"/>
      <c r="H1030" s="190"/>
      <c r="I1030" s="190"/>
      <c r="J1030" s="190"/>
      <c r="K1030" s="190"/>
      <c r="L1030" s="190"/>
      <c r="M1030" s="190"/>
      <c r="N1030" s="190"/>
      <c r="O1030" s="190"/>
      <c r="P1030" s="116" t="s">
        <v>12697</v>
      </c>
      <c r="Q1030" s="191" t="s">
        <v>12702</v>
      </c>
      <c r="R1030" s="191"/>
      <c r="S1030" s="192"/>
      <c r="T1030" s="192"/>
      <c r="U1030" s="192"/>
      <c r="V1030" s="192"/>
      <c r="W1030" s="192"/>
      <c r="X1030" s="193"/>
      <c r="Y1030" s="108"/>
      <c r="AW1030" s="90" t="s">
        <v>2352</v>
      </c>
      <c r="AX1030" s="90">
        <f t="shared" si="100"/>
        <v>1</v>
      </c>
      <c r="AY1030" s="90" t="s">
        <v>774</v>
      </c>
      <c r="AZ1030" s="90" t="s">
        <v>2966</v>
      </c>
      <c r="BA1030" s="90">
        <f>IF(AND($BC$1030=1,$BB$1030=1),1,0)</f>
        <v>1</v>
      </c>
      <c r="BB1030" s="90">
        <f t="shared" si="106"/>
        <v>1</v>
      </c>
      <c r="BC1030" s="90">
        <v>1</v>
      </c>
      <c r="BD1030" s="90">
        <v>1</v>
      </c>
      <c r="BE1030" s="90">
        <v>1</v>
      </c>
      <c r="BX1030" s="90">
        <v>4</v>
      </c>
      <c r="CA1030" s="90" t="s">
        <v>2934</v>
      </c>
      <c r="CC1030" s="90" t="s">
        <v>775</v>
      </c>
      <c r="CD1030" s="90">
        <f>IF($Y$1030="Inaccurate – Incorrect",1,0)</f>
        <v>0</v>
      </c>
      <c r="DA1030" s="90" t="s">
        <v>2355</v>
      </c>
      <c r="DB1030" s="90" t="s">
        <v>2936</v>
      </c>
    </row>
    <row r="1031" spans="4:106" ht="68.25" customHeight="1" x14ac:dyDescent="0.2">
      <c r="D1031" s="112" t="s">
        <v>2971</v>
      </c>
      <c r="E1031" s="119"/>
      <c r="F1031" s="118"/>
      <c r="G1031" s="118"/>
      <c r="H1031" s="118"/>
      <c r="I1031" s="118"/>
      <c r="J1031" s="118"/>
      <c r="K1031" s="118"/>
      <c r="L1031" s="118"/>
      <c r="M1031" s="118"/>
      <c r="N1031" s="118"/>
      <c r="O1031" s="118"/>
      <c r="P1031" s="124" t="s">
        <v>12697</v>
      </c>
      <c r="Q1031" s="215" t="s">
        <v>2972</v>
      </c>
      <c r="R1031" s="216"/>
      <c r="S1031" s="216"/>
      <c r="T1031" s="216"/>
      <c r="U1031" s="216"/>
      <c r="V1031" s="216"/>
      <c r="W1031" s="216"/>
      <c r="X1031" s="217"/>
      <c r="Y1031" s="108"/>
      <c r="AX1031" s="90">
        <f t="shared" si="100"/>
        <v>1</v>
      </c>
      <c r="AZ1031" s="90" t="s">
        <v>2970</v>
      </c>
      <c r="BA1031" s="90">
        <f>IF(AND($BC$1031=1,$BB$1031=1),1,0)</f>
        <v>1</v>
      </c>
      <c r="BB1031" s="90">
        <f t="shared" si="106"/>
        <v>1</v>
      </c>
      <c r="BC1031" s="90">
        <v>1</v>
      </c>
      <c r="BD1031" s="90">
        <v>1</v>
      </c>
      <c r="BE1031" s="90">
        <v>1</v>
      </c>
    </row>
    <row r="1032" spans="4:106" ht="25.25" customHeight="1" x14ac:dyDescent="0.2">
      <c r="D1032" s="112" t="s">
        <v>2974</v>
      </c>
      <c r="E1032" s="189" t="s">
        <v>2940</v>
      </c>
      <c r="F1032" s="190"/>
      <c r="G1032" s="190"/>
      <c r="H1032" s="190"/>
      <c r="I1032" s="190"/>
      <c r="J1032" s="190"/>
      <c r="K1032" s="190"/>
      <c r="L1032" s="190"/>
      <c r="M1032" s="190"/>
      <c r="N1032" s="190"/>
      <c r="O1032" s="190"/>
      <c r="P1032" s="116" t="s">
        <v>12697</v>
      </c>
      <c r="Q1032" s="191" t="s">
        <v>12698</v>
      </c>
      <c r="R1032" s="191"/>
      <c r="S1032" s="192"/>
      <c r="T1032" s="192"/>
      <c r="U1032" s="192"/>
      <c r="V1032" s="192"/>
      <c r="W1032" s="192"/>
      <c r="X1032" s="193"/>
      <c r="Y1032" s="108"/>
      <c r="AW1032" s="90" t="s">
        <v>2352</v>
      </c>
      <c r="AX1032" s="90">
        <f t="shared" si="100"/>
        <v>1</v>
      </c>
      <c r="AY1032" s="90" t="s">
        <v>1968</v>
      </c>
      <c r="AZ1032" s="90" t="s">
        <v>2973</v>
      </c>
      <c r="BA1032" s="90">
        <f>IF(AND($BC$1032=1,$BB$1032=1),1,0)</f>
        <v>1</v>
      </c>
      <c r="BB1032" s="90">
        <f t="shared" si="106"/>
        <v>1</v>
      </c>
      <c r="BC1032" s="90">
        <v>1</v>
      </c>
      <c r="BD1032" s="90">
        <v>1</v>
      </c>
      <c r="BE1032" s="90">
        <v>1</v>
      </c>
      <c r="BX1032" s="90">
        <v>1</v>
      </c>
      <c r="CA1032" s="90" t="s">
        <v>2970</v>
      </c>
      <c r="CB1032" s="90">
        <f>IF((+COUNTA($S$1032)+COUNTA($S$1033)+COUNTA($S$1034)+COUNTA($S$1035)+COUNTA($S$1036)+COUNTA($S$1037)+COUNTA($S$1039)+COUNTA($S$1040)+COUNTA($S$1041))&gt;0,1,0)</f>
        <v>0</v>
      </c>
      <c r="CC1032" s="90" t="s">
        <v>775</v>
      </c>
      <c r="CD1032" s="90">
        <f>IF($Y$1032="Inaccurate – Incorrect",1,0)</f>
        <v>0</v>
      </c>
      <c r="DA1032" s="90" t="s">
        <v>2355</v>
      </c>
      <c r="DB1032" s="90" t="s">
        <v>2936</v>
      </c>
    </row>
    <row r="1033" spans="4:106" ht="25.25" customHeight="1" x14ac:dyDescent="0.2">
      <c r="D1033" s="112" t="s">
        <v>2976</v>
      </c>
      <c r="E1033" s="189" t="s">
        <v>2943</v>
      </c>
      <c r="F1033" s="190"/>
      <c r="G1033" s="190"/>
      <c r="H1033" s="190"/>
      <c r="I1033" s="190"/>
      <c r="J1033" s="190"/>
      <c r="K1033" s="190"/>
      <c r="L1033" s="190"/>
      <c r="M1033" s="190"/>
      <c r="N1033" s="190"/>
      <c r="O1033" s="190"/>
      <c r="P1033" s="116" t="s">
        <v>12697</v>
      </c>
      <c r="Q1033" s="191" t="s">
        <v>12698</v>
      </c>
      <c r="R1033" s="191"/>
      <c r="S1033" s="192"/>
      <c r="T1033" s="192"/>
      <c r="U1033" s="192"/>
      <c r="V1033" s="192"/>
      <c r="W1033" s="192"/>
      <c r="X1033" s="193"/>
      <c r="Y1033" s="108"/>
      <c r="AW1033" s="90" t="s">
        <v>2352</v>
      </c>
      <c r="AX1033" s="90">
        <f t="shared" si="100"/>
        <v>1</v>
      </c>
      <c r="AY1033" s="90" t="s">
        <v>1968</v>
      </c>
      <c r="AZ1033" s="90" t="s">
        <v>2975</v>
      </c>
      <c r="BA1033" s="90">
        <f>IF(AND($BC$1033=1,$BB$1033=1),1,0)</f>
        <v>1</v>
      </c>
      <c r="BB1033" s="90">
        <f t="shared" si="106"/>
        <v>1</v>
      </c>
      <c r="BC1033" s="90">
        <v>1</v>
      </c>
      <c r="BD1033" s="90">
        <v>1</v>
      </c>
      <c r="BE1033" s="90">
        <v>1</v>
      </c>
      <c r="BX1033" s="90">
        <v>1</v>
      </c>
      <c r="CA1033" s="90" t="s">
        <v>2970</v>
      </c>
      <c r="CC1033" s="90" t="s">
        <v>775</v>
      </c>
      <c r="CD1033" s="90">
        <f>IF($Y$1033="Inaccurate – Incorrect",1,0)</f>
        <v>0</v>
      </c>
      <c r="DA1033" s="90" t="s">
        <v>2355</v>
      </c>
      <c r="DB1033" s="90" t="s">
        <v>2936</v>
      </c>
    </row>
    <row r="1034" spans="4:106" ht="25.25" customHeight="1" x14ac:dyDescent="0.2">
      <c r="D1034" s="112" t="s">
        <v>2978</v>
      </c>
      <c r="E1034" s="189" t="s">
        <v>2946</v>
      </c>
      <c r="F1034" s="190"/>
      <c r="G1034" s="190"/>
      <c r="H1034" s="190"/>
      <c r="I1034" s="190"/>
      <c r="J1034" s="190"/>
      <c r="K1034" s="190"/>
      <c r="L1034" s="190"/>
      <c r="M1034" s="190"/>
      <c r="N1034" s="190"/>
      <c r="O1034" s="190"/>
      <c r="P1034" s="116" t="s">
        <v>12697</v>
      </c>
      <c r="Q1034" s="191" t="s">
        <v>12698</v>
      </c>
      <c r="R1034" s="191"/>
      <c r="S1034" s="192"/>
      <c r="T1034" s="192"/>
      <c r="U1034" s="192"/>
      <c r="V1034" s="192"/>
      <c r="W1034" s="192"/>
      <c r="X1034" s="193"/>
      <c r="Y1034" s="108"/>
      <c r="AW1034" s="90" t="s">
        <v>2352</v>
      </c>
      <c r="AX1034" s="90">
        <f t="shared" si="100"/>
        <v>1</v>
      </c>
      <c r="AY1034" s="90" t="s">
        <v>1968</v>
      </c>
      <c r="AZ1034" s="90" t="s">
        <v>2977</v>
      </c>
      <c r="BA1034" s="90">
        <f>IF(AND($BC$1034=1,$BB$1034=1),1,0)</f>
        <v>1</v>
      </c>
      <c r="BB1034" s="90">
        <f t="shared" si="106"/>
        <v>1</v>
      </c>
      <c r="BC1034" s="90">
        <v>1</v>
      </c>
      <c r="BD1034" s="90">
        <v>1</v>
      </c>
      <c r="BE1034" s="90">
        <v>1</v>
      </c>
      <c r="BX1034" s="90">
        <v>1</v>
      </c>
      <c r="CA1034" s="90" t="s">
        <v>2970</v>
      </c>
      <c r="CC1034" s="90" t="s">
        <v>775</v>
      </c>
      <c r="CD1034" s="90">
        <f>IF($Y$1034="Inaccurate – Incorrect",1,0)</f>
        <v>0</v>
      </c>
      <c r="DA1034" s="90" t="s">
        <v>2355</v>
      </c>
      <c r="DB1034" s="90" t="s">
        <v>2936</v>
      </c>
    </row>
    <row r="1035" spans="4:106" ht="25.25" customHeight="1" x14ac:dyDescent="0.2">
      <c r="D1035" s="112" t="s">
        <v>2980</v>
      </c>
      <c r="E1035" s="189" t="s">
        <v>2950</v>
      </c>
      <c r="F1035" s="190"/>
      <c r="G1035" s="190"/>
      <c r="H1035" s="190"/>
      <c r="I1035" s="190"/>
      <c r="J1035" s="190"/>
      <c r="K1035" s="190"/>
      <c r="L1035" s="190"/>
      <c r="M1035" s="190"/>
      <c r="N1035" s="190"/>
      <c r="O1035" s="190"/>
      <c r="P1035" s="116" t="s">
        <v>12697</v>
      </c>
      <c r="Q1035" s="191" t="s">
        <v>12698</v>
      </c>
      <c r="R1035" s="191"/>
      <c r="S1035" s="192"/>
      <c r="T1035" s="192"/>
      <c r="U1035" s="192"/>
      <c r="V1035" s="192"/>
      <c r="W1035" s="192"/>
      <c r="X1035" s="193"/>
      <c r="Y1035" s="108"/>
      <c r="AW1035" s="90" t="s">
        <v>2352</v>
      </c>
      <c r="AX1035" s="90">
        <f t="shared" si="100"/>
        <v>1</v>
      </c>
      <c r="AY1035" s="90" t="s">
        <v>1968</v>
      </c>
      <c r="AZ1035" s="90" t="s">
        <v>2979</v>
      </c>
      <c r="BA1035" s="90">
        <f>IF(AND($BC$1035=1,$BB$1035=1),1,0)</f>
        <v>1</v>
      </c>
      <c r="BB1035" s="90">
        <f t="shared" si="106"/>
        <v>1</v>
      </c>
      <c r="BC1035" s="90">
        <v>1</v>
      </c>
      <c r="BD1035" s="90">
        <v>1</v>
      </c>
      <c r="BE1035" s="90">
        <v>1</v>
      </c>
      <c r="BX1035" s="90">
        <v>1</v>
      </c>
      <c r="CA1035" s="90" t="s">
        <v>2970</v>
      </c>
      <c r="CC1035" s="90" t="s">
        <v>775</v>
      </c>
      <c r="CD1035" s="90">
        <f>IF($Y$1035="Inaccurate – Incorrect",1,0)</f>
        <v>0</v>
      </c>
      <c r="DA1035" s="90" t="s">
        <v>2355</v>
      </c>
      <c r="DB1035" s="90" t="s">
        <v>2936</v>
      </c>
    </row>
    <row r="1036" spans="4:106" ht="25.25" customHeight="1" x14ac:dyDescent="0.2">
      <c r="D1036" s="112" t="s">
        <v>2982</v>
      </c>
      <c r="E1036" s="189" t="s">
        <v>2953</v>
      </c>
      <c r="F1036" s="190"/>
      <c r="G1036" s="190"/>
      <c r="H1036" s="190"/>
      <c r="I1036" s="190"/>
      <c r="J1036" s="190"/>
      <c r="K1036" s="190"/>
      <c r="L1036" s="190"/>
      <c r="M1036" s="190"/>
      <c r="N1036" s="190"/>
      <c r="O1036" s="190"/>
      <c r="P1036" s="116" t="s">
        <v>12697</v>
      </c>
      <c r="Q1036" s="191" t="s">
        <v>12698</v>
      </c>
      <c r="R1036" s="191"/>
      <c r="S1036" s="192"/>
      <c r="T1036" s="192"/>
      <c r="U1036" s="192"/>
      <c r="V1036" s="192"/>
      <c r="W1036" s="192"/>
      <c r="X1036" s="193"/>
      <c r="Y1036" s="108"/>
      <c r="AW1036" s="90" t="s">
        <v>2352</v>
      </c>
      <c r="AX1036" s="90">
        <f t="shared" si="100"/>
        <v>1</v>
      </c>
      <c r="AY1036" s="90" t="s">
        <v>1968</v>
      </c>
      <c r="AZ1036" s="90" t="s">
        <v>2981</v>
      </c>
      <c r="BA1036" s="90">
        <f>IF(AND($BC$1036=1,$BB$1036=1),1,0)</f>
        <v>1</v>
      </c>
      <c r="BB1036" s="90">
        <f t="shared" si="106"/>
        <v>1</v>
      </c>
      <c r="BC1036" s="90">
        <v>1</v>
      </c>
      <c r="BD1036" s="90">
        <v>1</v>
      </c>
      <c r="BE1036" s="90">
        <v>1</v>
      </c>
      <c r="BX1036" s="90">
        <v>1</v>
      </c>
      <c r="CA1036" s="90" t="s">
        <v>2970</v>
      </c>
      <c r="CC1036" s="90" t="s">
        <v>775</v>
      </c>
      <c r="CD1036" s="90">
        <f>IF($Y$1036="Inaccurate – Incorrect",1,0)</f>
        <v>0</v>
      </c>
      <c r="DA1036" s="90" t="s">
        <v>2355</v>
      </c>
      <c r="DB1036" s="90" t="s">
        <v>2936</v>
      </c>
    </row>
    <row r="1037" spans="4:106" ht="25.25" customHeight="1" x14ac:dyDescent="0.2">
      <c r="D1037" s="112" t="s">
        <v>2984</v>
      </c>
      <c r="E1037" s="189" t="s">
        <v>802</v>
      </c>
      <c r="F1037" s="190"/>
      <c r="G1037" s="190"/>
      <c r="H1037" s="190"/>
      <c r="I1037" s="190"/>
      <c r="J1037" s="190"/>
      <c r="K1037" s="190"/>
      <c r="L1037" s="190"/>
      <c r="M1037" s="190"/>
      <c r="N1037" s="190"/>
      <c r="O1037" s="190"/>
      <c r="P1037" s="116" t="s">
        <v>12697</v>
      </c>
      <c r="Q1037" s="191" t="s">
        <v>12698</v>
      </c>
      <c r="R1037" s="191"/>
      <c r="S1037" s="192"/>
      <c r="T1037" s="192"/>
      <c r="U1037" s="192"/>
      <c r="V1037" s="192"/>
      <c r="W1037" s="192"/>
      <c r="X1037" s="193"/>
      <c r="Y1037" s="108"/>
      <c r="AW1037" s="90" t="s">
        <v>2352</v>
      </c>
      <c r="AX1037" s="90">
        <f t="shared" si="100"/>
        <v>1</v>
      </c>
      <c r="AY1037" s="90" t="s">
        <v>1968</v>
      </c>
      <c r="AZ1037" s="90" t="s">
        <v>2983</v>
      </c>
      <c r="BA1037" s="90">
        <f>IF(AND($BC$1037=1,$BB$1037=1),1,0)</f>
        <v>1</v>
      </c>
      <c r="BB1037" s="90">
        <f t="shared" si="106"/>
        <v>1</v>
      </c>
      <c r="BC1037" s="90">
        <v>1</v>
      </c>
      <c r="BD1037" s="90">
        <v>1</v>
      </c>
      <c r="BE1037" s="90">
        <v>1</v>
      </c>
      <c r="BL1037" s="90">
        <v>1038</v>
      </c>
      <c r="BX1037" s="90">
        <v>1</v>
      </c>
      <c r="CA1037" s="90" t="s">
        <v>2970</v>
      </c>
      <c r="CC1037" s="90" t="s">
        <v>775</v>
      </c>
      <c r="CD1037" s="90">
        <f>IF($Y$1037="Inaccurate – Incorrect",1,0)</f>
        <v>0</v>
      </c>
      <c r="DA1037" s="90" t="s">
        <v>2355</v>
      </c>
      <c r="DB1037" s="90" t="s">
        <v>2936</v>
      </c>
    </row>
    <row r="1038" spans="4:106" ht="25.25" customHeight="1" x14ac:dyDescent="0.2">
      <c r="D1038" s="112" t="s">
        <v>2986</v>
      </c>
      <c r="E1038" s="189" t="s">
        <v>643</v>
      </c>
      <c r="F1038" s="190"/>
      <c r="G1038" s="190"/>
      <c r="H1038" s="190"/>
      <c r="I1038" s="190"/>
      <c r="J1038" s="190"/>
      <c r="K1038" s="190"/>
      <c r="L1038" s="190"/>
      <c r="M1038" s="190"/>
      <c r="N1038" s="190"/>
      <c r="O1038" s="190"/>
      <c r="P1038" s="115"/>
      <c r="Q1038" s="191" t="s">
        <v>12699</v>
      </c>
      <c r="R1038" s="191"/>
      <c r="S1038" s="192"/>
      <c r="T1038" s="192"/>
      <c r="U1038" s="192"/>
      <c r="V1038" s="192"/>
      <c r="W1038" s="192"/>
      <c r="X1038" s="193"/>
      <c r="Y1038" s="108"/>
      <c r="AW1038" s="90" t="s">
        <v>2352</v>
      </c>
      <c r="AX1038" s="90">
        <f t="shared" si="100"/>
        <v>1</v>
      </c>
      <c r="AZ1038" s="90" t="s">
        <v>2985</v>
      </c>
      <c r="BA1038" s="90">
        <f>IF(AND($BB$1038=1,$BC$1038=1),1,0)</f>
        <v>0</v>
      </c>
      <c r="BB1038" s="90">
        <f t="shared" si="106"/>
        <v>1</v>
      </c>
      <c r="BC1038" s="90">
        <f>IF(OR(AND(OR($S$1037&lt;&gt;"",$AB$1037&lt;&gt;""),$AX$1037=1)),1,0)</f>
        <v>0</v>
      </c>
      <c r="BD1038" s="90">
        <f>IF(OR(AND(OR($AB$1037&lt;&gt;""),$AX$1037=1)),1,0)</f>
        <v>0</v>
      </c>
      <c r="BE1038" s="90">
        <f>IF(OR(AND(OR($S$1037&lt;&gt;""),$AX$1037=1)),1,0)</f>
        <v>0</v>
      </c>
      <c r="CB1038" s="90">
        <f>IF($S$1038&lt;&gt;"",1,0)</f>
        <v>0</v>
      </c>
      <c r="CD1038" s="90">
        <f>IF($Y$1038="Inaccurate – Incorrect",1,0)</f>
        <v>0</v>
      </c>
      <c r="DA1038" s="90" t="s">
        <v>2355</v>
      </c>
      <c r="DB1038" s="90" t="s">
        <v>2936</v>
      </c>
    </row>
    <row r="1039" spans="4:106" ht="25.25" customHeight="1" x14ac:dyDescent="0.2">
      <c r="D1039" s="112" t="s">
        <v>2989</v>
      </c>
      <c r="E1039" s="189" t="s">
        <v>2961</v>
      </c>
      <c r="F1039" s="190"/>
      <c r="G1039" s="190"/>
      <c r="H1039" s="190"/>
      <c r="I1039" s="190"/>
      <c r="J1039" s="190"/>
      <c r="K1039" s="190"/>
      <c r="L1039" s="190"/>
      <c r="M1039" s="190"/>
      <c r="N1039" s="190"/>
      <c r="O1039" s="190"/>
      <c r="P1039" s="116" t="s">
        <v>12697</v>
      </c>
      <c r="Q1039" s="191" t="s">
        <v>12702</v>
      </c>
      <c r="R1039" s="191"/>
      <c r="S1039" s="192"/>
      <c r="T1039" s="192"/>
      <c r="U1039" s="192"/>
      <c r="V1039" s="192"/>
      <c r="W1039" s="192"/>
      <c r="X1039" s="193"/>
      <c r="Y1039" s="108"/>
      <c r="AW1039" s="90" t="s">
        <v>2352</v>
      </c>
      <c r="AX1039" s="90">
        <f t="shared" ref="AX1039:AX1102" si="107">IF(SUBTOTAL(103,Q1039)=1,1,0)</f>
        <v>1</v>
      </c>
      <c r="AY1039" s="90" t="s">
        <v>774</v>
      </c>
      <c r="AZ1039" s="90" t="s">
        <v>2988</v>
      </c>
      <c r="BA1039" s="90">
        <f>IF(AND($BC$1039=1,$BB$1039=1),1,0)</f>
        <v>1</v>
      </c>
      <c r="BB1039" s="90">
        <f t="shared" si="106"/>
        <v>1</v>
      </c>
      <c r="BC1039" s="90">
        <v>1</v>
      </c>
      <c r="BD1039" s="90">
        <v>1</v>
      </c>
      <c r="BE1039" s="90">
        <v>1</v>
      </c>
      <c r="BX1039" s="90">
        <v>2</v>
      </c>
      <c r="CA1039" s="90" t="s">
        <v>2970</v>
      </c>
      <c r="CC1039" s="90" t="s">
        <v>775</v>
      </c>
      <c r="CD1039" s="90">
        <f>IF($Y$1039="Inaccurate – Incorrect",1,0)</f>
        <v>0</v>
      </c>
      <c r="DA1039" s="90" t="s">
        <v>2355</v>
      </c>
      <c r="DB1039" s="90" t="s">
        <v>2936</v>
      </c>
    </row>
    <row r="1040" spans="4:106" ht="25.25" customHeight="1" x14ac:dyDescent="0.2">
      <c r="D1040" s="112" t="s">
        <v>2991</v>
      </c>
      <c r="E1040" s="189" t="s">
        <v>1408</v>
      </c>
      <c r="F1040" s="190"/>
      <c r="G1040" s="190"/>
      <c r="H1040" s="190"/>
      <c r="I1040" s="190"/>
      <c r="J1040" s="190"/>
      <c r="K1040" s="190"/>
      <c r="L1040" s="190"/>
      <c r="M1040" s="190"/>
      <c r="N1040" s="190"/>
      <c r="O1040" s="190"/>
      <c r="P1040" s="115"/>
      <c r="Q1040" s="191" t="s">
        <v>12702</v>
      </c>
      <c r="R1040" s="191"/>
      <c r="S1040" s="192"/>
      <c r="T1040" s="192"/>
      <c r="U1040" s="192"/>
      <c r="V1040" s="192"/>
      <c r="W1040" s="192"/>
      <c r="X1040" s="193"/>
      <c r="Y1040" s="108"/>
      <c r="AW1040" s="90" t="s">
        <v>2352</v>
      </c>
      <c r="AX1040" s="90">
        <f t="shared" si="107"/>
        <v>1</v>
      </c>
      <c r="AY1040" s="90" t="s">
        <v>774</v>
      </c>
      <c r="AZ1040" s="90" t="s">
        <v>2990</v>
      </c>
      <c r="BA1040" s="90">
        <f>IF(AND($BC$1040=1,$BB$1040=1),1,0)</f>
        <v>1</v>
      </c>
      <c r="BB1040" s="90">
        <f t="shared" si="106"/>
        <v>1</v>
      </c>
      <c r="BC1040" s="90">
        <v>1</v>
      </c>
      <c r="BD1040" s="90">
        <v>1</v>
      </c>
      <c r="BE1040" s="90">
        <v>1</v>
      </c>
      <c r="BX1040" s="90">
        <v>3</v>
      </c>
      <c r="CA1040" s="90" t="s">
        <v>2970</v>
      </c>
      <c r="CC1040" s="90" t="s">
        <v>775</v>
      </c>
      <c r="CD1040" s="90">
        <f>IF($Y$1040="Inaccurate – Incorrect",1,0)</f>
        <v>0</v>
      </c>
      <c r="DA1040" s="90" t="s">
        <v>2355</v>
      </c>
      <c r="DB1040" s="90" t="s">
        <v>2936</v>
      </c>
    </row>
    <row r="1041" spans="4:106" ht="25.25" customHeight="1" x14ac:dyDescent="0.2">
      <c r="D1041" s="112" t="s">
        <v>2993</v>
      </c>
      <c r="E1041" s="189" t="s">
        <v>2994</v>
      </c>
      <c r="F1041" s="190"/>
      <c r="G1041" s="190"/>
      <c r="H1041" s="190"/>
      <c r="I1041" s="190"/>
      <c r="J1041" s="190"/>
      <c r="K1041" s="190"/>
      <c r="L1041" s="190"/>
      <c r="M1041" s="190"/>
      <c r="N1041" s="190"/>
      <c r="O1041" s="190"/>
      <c r="P1041" s="116" t="s">
        <v>12697</v>
      </c>
      <c r="Q1041" s="191" t="s">
        <v>12702</v>
      </c>
      <c r="R1041" s="191"/>
      <c r="S1041" s="192"/>
      <c r="T1041" s="192"/>
      <c r="U1041" s="192"/>
      <c r="V1041" s="192"/>
      <c r="W1041" s="192"/>
      <c r="X1041" s="193"/>
      <c r="Y1041" s="108"/>
      <c r="AW1041" s="90" t="s">
        <v>2352</v>
      </c>
      <c r="AX1041" s="90">
        <f t="shared" si="107"/>
        <v>1</v>
      </c>
      <c r="AY1041" s="90" t="s">
        <v>774</v>
      </c>
      <c r="AZ1041" s="90" t="s">
        <v>2992</v>
      </c>
      <c r="BA1041" s="90">
        <f>IF(AND($BC$1041=1,$BB$1041=1),1,0)</f>
        <v>1</v>
      </c>
      <c r="BB1041" s="90">
        <f t="shared" si="106"/>
        <v>1</v>
      </c>
      <c r="BC1041" s="90">
        <v>1</v>
      </c>
      <c r="BD1041" s="90">
        <v>1</v>
      </c>
      <c r="BE1041" s="90">
        <v>1</v>
      </c>
      <c r="BX1041" s="90">
        <v>4</v>
      </c>
      <c r="CA1041" s="90" t="s">
        <v>2970</v>
      </c>
      <c r="CC1041" s="90" t="s">
        <v>775</v>
      </c>
      <c r="CD1041" s="90">
        <f>IF($Y$1041="Inaccurate – Incorrect",1,0)</f>
        <v>0</v>
      </c>
      <c r="DA1041" s="90" t="s">
        <v>2355</v>
      </c>
      <c r="DB1041" s="90" t="s">
        <v>2936</v>
      </c>
    </row>
    <row r="1042" spans="4:106" ht="50.5" customHeight="1" x14ac:dyDescent="0.2">
      <c r="D1042" s="112" t="s">
        <v>2997</v>
      </c>
      <c r="E1042" s="189" t="s">
        <v>2998</v>
      </c>
      <c r="F1042" s="190"/>
      <c r="G1042" s="190"/>
      <c r="H1042" s="190"/>
      <c r="I1042" s="190"/>
      <c r="J1042" s="190"/>
      <c r="K1042" s="190"/>
      <c r="L1042" s="190"/>
      <c r="M1042" s="190"/>
      <c r="N1042" s="190"/>
      <c r="O1042" s="190"/>
      <c r="P1042" s="116" t="s">
        <v>12697</v>
      </c>
      <c r="Q1042" s="191" t="s">
        <v>12698</v>
      </c>
      <c r="R1042" s="191"/>
      <c r="S1042" s="192"/>
      <c r="T1042" s="192"/>
      <c r="U1042" s="192"/>
      <c r="V1042" s="192"/>
      <c r="W1042" s="192"/>
      <c r="X1042" s="193"/>
      <c r="Y1042" s="108"/>
      <c r="AW1042" s="90" t="s">
        <v>2352</v>
      </c>
      <c r="AX1042" s="90">
        <f t="shared" si="107"/>
        <v>1</v>
      </c>
      <c r="AY1042" s="90" t="s">
        <v>236</v>
      </c>
      <c r="AZ1042" s="90" t="s">
        <v>2996</v>
      </c>
      <c r="BA1042" s="90">
        <f>IF(AND($BB$1042=1,$BC$1042=1),1,0)</f>
        <v>0</v>
      </c>
      <c r="BB1042" s="90">
        <f t="shared" si="106"/>
        <v>1</v>
      </c>
      <c r="BC1042" s="90">
        <f>IF(AND(AND(OR($S$37="Vietnam",$AB$37="Vietnam"),$AX$37=1)),1,0)</f>
        <v>0</v>
      </c>
      <c r="BD1042" s="90">
        <f>IF(AND(AND(OR($AB$37="Vietnam"),$AX$37=1)),1,0)</f>
        <v>0</v>
      </c>
      <c r="BE1042" s="90">
        <f>IF(AND(AND(OR($S$37="Vietnam"),$AX$37=1)),1,0)</f>
        <v>0</v>
      </c>
      <c r="CB1042" s="90">
        <f>IF($S$1042&lt;&gt;"",1,0)</f>
        <v>0</v>
      </c>
      <c r="CD1042" s="90">
        <f>IF($Y$1042="Inaccurate – Incorrect",1,0)</f>
        <v>0</v>
      </c>
      <c r="DA1042" s="90" t="s">
        <v>2355</v>
      </c>
      <c r="DB1042" s="90" t="s">
        <v>2936</v>
      </c>
    </row>
    <row r="1043" spans="4:106" ht="75.5" customHeight="1" x14ac:dyDescent="0.2">
      <c r="D1043" s="112" t="s">
        <v>3001</v>
      </c>
      <c r="E1043" s="189" t="s">
        <v>3002</v>
      </c>
      <c r="F1043" s="190"/>
      <c r="G1043" s="190"/>
      <c r="H1043" s="190"/>
      <c r="I1043" s="190"/>
      <c r="J1043" s="190"/>
      <c r="K1043" s="190"/>
      <c r="L1043" s="190"/>
      <c r="M1043" s="190"/>
      <c r="N1043" s="190"/>
      <c r="O1043" s="190"/>
      <c r="P1043" s="116" t="s">
        <v>12697</v>
      </c>
      <c r="Q1043" s="191" t="s">
        <v>12698</v>
      </c>
      <c r="R1043" s="191"/>
      <c r="S1043" s="192"/>
      <c r="T1043" s="192"/>
      <c r="U1043" s="192"/>
      <c r="V1043" s="192"/>
      <c r="W1043" s="192"/>
      <c r="X1043" s="193"/>
      <c r="Y1043" s="108"/>
      <c r="AW1043" s="90" t="s">
        <v>2352</v>
      </c>
      <c r="AX1043" s="90">
        <f t="shared" si="107"/>
        <v>1</v>
      </c>
      <c r="AY1043" s="90" t="s">
        <v>1549</v>
      </c>
      <c r="AZ1043" s="90" t="s">
        <v>3000</v>
      </c>
      <c r="BA1043" s="90">
        <f>IF(AND($BC$1043=1,$BB$1043=1),1,0)</f>
        <v>1</v>
      </c>
      <c r="BB1043" s="90">
        <f t="shared" si="106"/>
        <v>1</v>
      </c>
      <c r="BC1043" s="90">
        <v>1</v>
      </c>
      <c r="BD1043" s="90">
        <v>1</v>
      </c>
      <c r="BE1043" s="90">
        <v>1</v>
      </c>
      <c r="BL1043" s="90" t="s">
        <v>12755</v>
      </c>
      <c r="CB1043" s="90">
        <f>IF($S$1043&lt;&gt;"",1,0)</f>
        <v>0</v>
      </c>
      <c r="CD1043" s="90">
        <f>IF($Y$1043="Inaccurate – Incorrect",1,0)</f>
        <v>0</v>
      </c>
      <c r="DA1043" s="90" t="s">
        <v>2355</v>
      </c>
      <c r="DB1043" s="90" t="s">
        <v>2936</v>
      </c>
    </row>
    <row r="1044" spans="4:106" ht="53.75" customHeight="1" x14ac:dyDescent="0.2">
      <c r="D1044" s="112" t="s">
        <v>3005</v>
      </c>
      <c r="E1044" s="119"/>
      <c r="F1044" s="118"/>
      <c r="G1044" s="118"/>
      <c r="H1044" s="118"/>
      <c r="I1044" s="118"/>
      <c r="J1044" s="118"/>
      <c r="K1044" s="118"/>
      <c r="L1044" s="118"/>
      <c r="M1044" s="118"/>
      <c r="N1044" s="118"/>
      <c r="O1044" s="118"/>
      <c r="P1044" s="118"/>
      <c r="Q1044" s="215" t="s">
        <v>3006</v>
      </c>
      <c r="R1044" s="216"/>
      <c r="S1044" s="216"/>
      <c r="T1044" s="216"/>
      <c r="U1044" s="216"/>
      <c r="V1044" s="216"/>
      <c r="W1044" s="216"/>
      <c r="X1044" s="217"/>
      <c r="Y1044" s="108"/>
      <c r="AX1044" s="90">
        <f t="shared" si="107"/>
        <v>1</v>
      </c>
      <c r="AZ1044" s="90" t="s">
        <v>3004</v>
      </c>
      <c r="BA1044" s="90">
        <f>IF(AND($BB$1044=1,$BC$1044=1),1,0)</f>
        <v>0</v>
      </c>
      <c r="BB1044" s="90">
        <f t="shared" si="106"/>
        <v>1</v>
      </c>
      <c r="BC1044" s="90">
        <f>IF(AND(AND(OR($S$1043="No",$AB$1043="No"),$AX$1043=1)),1,0)</f>
        <v>0</v>
      </c>
      <c r="BD1044" s="90">
        <f>IF(AND(AND(OR($AB$1043="No"),$AX$1043=1)),1,0)</f>
        <v>0</v>
      </c>
      <c r="BE1044" s="90">
        <f>IF(AND(AND(OR($S$1043="No"),$AX$1043=1)),1,0)</f>
        <v>0</v>
      </c>
    </row>
    <row r="1045" spans="4:106" ht="25.25" customHeight="1" x14ac:dyDescent="0.2">
      <c r="D1045" s="112" t="s">
        <v>3010</v>
      </c>
      <c r="E1045" s="189" t="s">
        <v>3011</v>
      </c>
      <c r="F1045" s="190"/>
      <c r="G1045" s="190"/>
      <c r="H1045" s="190"/>
      <c r="I1045" s="190"/>
      <c r="J1045" s="190"/>
      <c r="K1045" s="190"/>
      <c r="L1045" s="190"/>
      <c r="M1045" s="190"/>
      <c r="N1045" s="190"/>
      <c r="O1045" s="190"/>
      <c r="P1045" s="115"/>
      <c r="Q1045" s="191" t="s">
        <v>12702</v>
      </c>
      <c r="R1045" s="191"/>
      <c r="S1045" s="192"/>
      <c r="T1045" s="192"/>
      <c r="U1045" s="192"/>
      <c r="V1045" s="192"/>
      <c r="W1045" s="192"/>
      <c r="X1045" s="193"/>
      <c r="Y1045" s="108"/>
      <c r="AW1045" s="90" t="s">
        <v>2352</v>
      </c>
      <c r="AX1045" s="90">
        <f t="shared" si="107"/>
        <v>1</v>
      </c>
      <c r="AY1045" s="90" t="s">
        <v>774</v>
      </c>
      <c r="AZ1045" s="90" t="s">
        <v>3009</v>
      </c>
      <c r="BA1045" s="90">
        <f>IF(AND($BB$1045=1,$BC$1045=1),1,0)</f>
        <v>0</v>
      </c>
      <c r="BB1045" s="90">
        <f t="shared" si="106"/>
        <v>1</v>
      </c>
      <c r="BC1045" s="90">
        <f>IF(AND(AND(OR($S$1043="No",$AB$1043="No"),$AX$1043=1)),1,0)</f>
        <v>0</v>
      </c>
      <c r="BD1045" s="90">
        <f>IF(AND(AND(OR($AB$1043="No"),$AX$1043=1)),1,0)</f>
        <v>0</v>
      </c>
      <c r="BE1045" s="90">
        <f>IF(AND(AND(OR($S$1043="No"),$AX$1043=1)),1,0)</f>
        <v>0</v>
      </c>
      <c r="BX1045" s="90">
        <v>1</v>
      </c>
      <c r="CA1045" s="90" t="s">
        <v>3004</v>
      </c>
      <c r="CB1045" s="90">
        <f>IF((+COUNTA($S$1045)+COUNTA($S$1046)+COUNTA($S$1047)+COUNTA($S$1048)+COUNTA($S$1049))&gt;0,1,0)</f>
        <v>0</v>
      </c>
      <c r="CC1045" s="90" t="s">
        <v>775</v>
      </c>
      <c r="CD1045" s="90">
        <f>IF($Y$1045="Inaccurate – Incorrect",1,0)</f>
        <v>0</v>
      </c>
      <c r="DA1045" s="90" t="s">
        <v>2355</v>
      </c>
      <c r="DB1045" s="90" t="s">
        <v>2936</v>
      </c>
    </row>
    <row r="1046" spans="4:106" ht="25.25" customHeight="1" x14ac:dyDescent="0.2">
      <c r="D1046" s="112" t="s">
        <v>3013</v>
      </c>
      <c r="E1046" s="189" t="s">
        <v>3014</v>
      </c>
      <c r="F1046" s="190"/>
      <c r="G1046" s="190"/>
      <c r="H1046" s="190"/>
      <c r="I1046" s="190"/>
      <c r="J1046" s="190"/>
      <c r="K1046" s="190"/>
      <c r="L1046" s="190"/>
      <c r="M1046" s="190"/>
      <c r="N1046" s="190"/>
      <c r="O1046" s="190"/>
      <c r="P1046" s="115"/>
      <c r="Q1046" s="191" t="s">
        <v>12702</v>
      </c>
      <c r="R1046" s="191"/>
      <c r="S1046" s="192"/>
      <c r="T1046" s="192"/>
      <c r="U1046" s="192"/>
      <c r="V1046" s="192"/>
      <c r="W1046" s="192"/>
      <c r="X1046" s="193"/>
      <c r="Y1046" s="108"/>
      <c r="AW1046" s="90" t="s">
        <v>2352</v>
      </c>
      <c r="AX1046" s="90">
        <f t="shared" si="107"/>
        <v>1</v>
      </c>
      <c r="AY1046" s="90" t="s">
        <v>774</v>
      </c>
      <c r="AZ1046" s="90" t="s">
        <v>3012</v>
      </c>
      <c r="BA1046" s="90">
        <f>IF(AND($BB$1046=1,$BC$1046=1),1,0)</f>
        <v>0</v>
      </c>
      <c r="BB1046" s="90">
        <f t="shared" si="106"/>
        <v>1</v>
      </c>
      <c r="BC1046" s="90">
        <f>IF(AND(AND(OR($S$1043="No",$AB$1043="No"),$AX$1043=1)),1,0)</f>
        <v>0</v>
      </c>
      <c r="BD1046" s="90">
        <f>IF(AND(AND(OR($AB$1043="No"),$AX$1043=1)),1,0)</f>
        <v>0</v>
      </c>
      <c r="BE1046" s="90">
        <f>IF(AND(AND(OR($S$1043="No"),$AX$1043=1)),1,0)</f>
        <v>0</v>
      </c>
      <c r="BX1046" s="90">
        <v>1</v>
      </c>
      <c r="CA1046" s="90" t="s">
        <v>3004</v>
      </c>
      <c r="CC1046" s="90" t="s">
        <v>775</v>
      </c>
      <c r="CD1046" s="90">
        <f>IF($Y$1046="Inaccurate – Incorrect",1,0)</f>
        <v>0</v>
      </c>
      <c r="DA1046" s="90" t="s">
        <v>2355</v>
      </c>
      <c r="DB1046" s="90" t="s">
        <v>2936</v>
      </c>
    </row>
    <row r="1047" spans="4:106" ht="25.25" customHeight="1" x14ac:dyDescent="0.2">
      <c r="D1047" s="112" t="s">
        <v>3016</v>
      </c>
      <c r="E1047" s="189" t="s">
        <v>3017</v>
      </c>
      <c r="F1047" s="190"/>
      <c r="G1047" s="190"/>
      <c r="H1047" s="190"/>
      <c r="I1047" s="190"/>
      <c r="J1047" s="190"/>
      <c r="K1047" s="190"/>
      <c r="L1047" s="190"/>
      <c r="M1047" s="190"/>
      <c r="N1047" s="190"/>
      <c r="O1047" s="190"/>
      <c r="P1047" s="115"/>
      <c r="Q1047" s="191" t="s">
        <v>12702</v>
      </c>
      <c r="R1047" s="191"/>
      <c r="S1047" s="192"/>
      <c r="T1047" s="192"/>
      <c r="U1047" s="192"/>
      <c r="V1047" s="192"/>
      <c r="W1047" s="192"/>
      <c r="X1047" s="193"/>
      <c r="Y1047" s="108"/>
      <c r="AW1047" s="90" t="s">
        <v>2352</v>
      </c>
      <c r="AX1047" s="90">
        <f t="shared" si="107"/>
        <v>1</v>
      </c>
      <c r="AY1047" s="90" t="s">
        <v>774</v>
      </c>
      <c r="AZ1047" s="90" t="s">
        <v>3015</v>
      </c>
      <c r="BA1047" s="90">
        <f>IF(AND($BB$1047=1,$BC$1047=1),1,0)</f>
        <v>0</v>
      </c>
      <c r="BB1047" s="90">
        <f t="shared" si="106"/>
        <v>1</v>
      </c>
      <c r="BC1047" s="90">
        <f>IF(AND(AND(OR($S$1043="No",$AB$1043="No"),$AX$1043=1)),1,0)</f>
        <v>0</v>
      </c>
      <c r="BD1047" s="90">
        <f>IF(AND(AND(OR($AB$1043="No"),$AX$1043=1)),1,0)</f>
        <v>0</v>
      </c>
      <c r="BE1047" s="90">
        <f>IF(AND(AND(OR($S$1043="No"),$AX$1043=1)),1,0)</f>
        <v>0</v>
      </c>
      <c r="BX1047" s="90">
        <v>1</v>
      </c>
      <c r="CA1047" s="90" t="s">
        <v>3004</v>
      </c>
      <c r="CC1047" s="90" t="s">
        <v>775</v>
      </c>
      <c r="CD1047" s="90">
        <f>IF($Y$1047="Inaccurate – Incorrect",1,0)</f>
        <v>0</v>
      </c>
      <c r="DA1047" s="90" t="s">
        <v>2355</v>
      </c>
      <c r="DB1047" s="90" t="s">
        <v>2936</v>
      </c>
    </row>
    <row r="1048" spans="4:106" ht="50.5" customHeight="1" x14ac:dyDescent="0.2">
      <c r="D1048" s="112" t="s">
        <v>3019</v>
      </c>
      <c r="E1048" s="189" t="s">
        <v>3020</v>
      </c>
      <c r="F1048" s="190"/>
      <c r="G1048" s="190"/>
      <c r="H1048" s="190"/>
      <c r="I1048" s="190"/>
      <c r="J1048" s="190"/>
      <c r="K1048" s="190"/>
      <c r="L1048" s="190"/>
      <c r="M1048" s="190"/>
      <c r="N1048" s="190"/>
      <c r="O1048" s="190"/>
      <c r="P1048" s="116" t="s">
        <v>12697</v>
      </c>
      <c r="Q1048" s="191" t="s">
        <v>12702</v>
      </c>
      <c r="R1048" s="191"/>
      <c r="S1048" s="192"/>
      <c r="T1048" s="192"/>
      <c r="U1048" s="192"/>
      <c r="V1048" s="192"/>
      <c r="W1048" s="192"/>
      <c r="X1048" s="193"/>
      <c r="Y1048" s="108"/>
      <c r="AW1048" s="90" t="s">
        <v>2352</v>
      </c>
      <c r="AX1048" s="90">
        <f t="shared" si="107"/>
        <v>1</v>
      </c>
      <c r="AY1048" s="90" t="s">
        <v>3022</v>
      </c>
      <c r="AZ1048" s="90" t="s">
        <v>3018</v>
      </c>
      <c r="BA1048" s="90">
        <f>IF(AND($BB$1048=1,$BC$1048=1),1,0)</f>
        <v>0</v>
      </c>
      <c r="BB1048" s="90">
        <f t="shared" si="106"/>
        <v>1</v>
      </c>
      <c r="BC1048" s="90">
        <f>IF(AND(AND(OR($S$37="Vietnam",$AB$37="Vietnam"),$AX$37=1),AND(OR($S$1043="No",$AB$1043="No"),$AX$1043=1)),1,0)</f>
        <v>0</v>
      </c>
      <c r="BD1048" s="90">
        <f>IF(AND(AND(OR($AB$37="Vietnam"),$AX$37=1),AND(OR($AB$1043="No"),$AX$1043=1)),1,0)</f>
        <v>0</v>
      </c>
      <c r="BE1048" s="90">
        <f>IF(AND(AND(OR($S$37="Vietnam"),$AX$37=1),AND(OR($S$1043="No"),$AX$1043=1)),1,0)</f>
        <v>0</v>
      </c>
      <c r="BX1048" s="90">
        <v>1</v>
      </c>
      <c r="CA1048" s="90" t="s">
        <v>3004</v>
      </c>
      <c r="CC1048" s="90" t="s">
        <v>775</v>
      </c>
      <c r="CD1048" s="90">
        <f>IF($Y$1048="Inaccurate – Incorrect",1,0)</f>
        <v>0</v>
      </c>
      <c r="DA1048" s="90" t="s">
        <v>2355</v>
      </c>
      <c r="DB1048" s="90" t="s">
        <v>2936</v>
      </c>
    </row>
    <row r="1049" spans="4:106" ht="25.25" customHeight="1" x14ac:dyDescent="0.2">
      <c r="D1049" s="112" t="s">
        <v>3026</v>
      </c>
      <c r="E1049" s="189" t="s">
        <v>802</v>
      </c>
      <c r="F1049" s="190"/>
      <c r="G1049" s="190"/>
      <c r="H1049" s="190"/>
      <c r="I1049" s="190"/>
      <c r="J1049" s="190"/>
      <c r="K1049" s="190"/>
      <c r="L1049" s="190"/>
      <c r="M1049" s="190"/>
      <c r="N1049" s="190"/>
      <c r="O1049" s="190"/>
      <c r="P1049" s="115"/>
      <c r="Q1049" s="191" t="s">
        <v>12702</v>
      </c>
      <c r="R1049" s="191"/>
      <c r="S1049" s="192"/>
      <c r="T1049" s="192"/>
      <c r="U1049" s="192"/>
      <c r="V1049" s="192"/>
      <c r="W1049" s="192"/>
      <c r="X1049" s="193"/>
      <c r="Y1049" s="108"/>
      <c r="AW1049" s="90" t="s">
        <v>2352</v>
      </c>
      <c r="AX1049" s="90">
        <f t="shared" si="107"/>
        <v>1</v>
      </c>
      <c r="AY1049" s="90" t="s">
        <v>774</v>
      </c>
      <c r="AZ1049" s="90" t="s">
        <v>3025</v>
      </c>
      <c r="BA1049" s="90">
        <f>IF(AND($BB$1049=1,$BC$1049=1),1,0)</f>
        <v>0</v>
      </c>
      <c r="BB1049" s="90">
        <f t="shared" si="106"/>
        <v>1</v>
      </c>
      <c r="BC1049" s="90">
        <f>IF(AND(AND(OR($S$1043="No",$AB$1043="No"),$AX$1043=1)),1,0)</f>
        <v>0</v>
      </c>
      <c r="BD1049" s="90">
        <f>IF(AND(AND(OR($AB$1043="No"),$AX$1043=1)),1,0)</f>
        <v>0</v>
      </c>
      <c r="BE1049" s="90">
        <f>IF(AND(AND(OR($S$1043="No"),$AX$1043=1)),1,0)</f>
        <v>0</v>
      </c>
      <c r="BL1049" s="90">
        <v>1050</v>
      </c>
      <c r="BX1049" s="90">
        <v>1</v>
      </c>
      <c r="CA1049" s="90" t="s">
        <v>3004</v>
      </c>
      <c r="CC1049" s="90" t="s">
        <v>775</v>
      </c>
      <c r="CD1049" s="90">
        <f>IF($Y$1049="Inaccurate – Incorrect",1,0)</f>
        <v>0</v>
      </c>
      <c r="DA1049" s="90" t="s">
        <v>2355</v>
      </c>
      <c r="DB1049" s="90" t="s">
        <v>2936</v>
      </c>
    </row>
    <row r="1050" spans="4:106" ht="25.25" customHeight="1" x14ac:dyDescent="0.2">
      <c r="D1050" s="112" t="s">
        <v>3028</v>
      </c>
      <c r="E1050" s="189" t="s">
        <v>643</v>
      </c>
      <c r="F1050" s="190"/>
      <c r="G1050" s="190"/>
      <c r="H1050" s="190"/>
      <c r="I1050" s="190"/>
      <c r="J1050" s="190"/>
      <c r="K1050" s="190"/>
      <c r="L1050" s="190"/>
      <c r="M1050" s="190"/>
      <c r="N1050" s="190"/>
      <c r="O1050" s="190"/>
      <c r="P1050" s="115"/>
      <c r="Q1050" s="191" t="s">
        <v>12699</v>
      </c>
      <c r="R1050" s="191"/>
      <c r="S1050" s="192"/>
      <c r="T1050" s="192"/>
      <c r="U1050" s="192"/>
      <c r="V1050" s="192"/>
      <c r="W1050" s="192"/>
      <c r="X1050" s="193"/>
      <c r="Y1050" s="108"/>
      <c r="AW1050" s="90" t="s">
        <v>2352</v>
      </c>
      <c r="AX1050" s="90">
        <f t="shared" si="107"/>
        <v>1</v>
      </c>
      <c r="AZ1050" s="90" t="s">
        <v>3027</v>
      </c>
      <c r="BA1050" s="90">
        <f>IF(AND($BB$1050=1,$BC$1050=1),1,0)</f>
        <v>0</v>
      </c>
      <c r="BB1050" s="90">
        <f t="shared" si="106"/>
        <v>1</v>
      </c>
      <c r="BC1050" s="90">
        <f>IF(OR(AND(OR($S$1049&lt;&gt;"",$AB$1049&lt;&gt;""),$AX$1049=1)),1,0)</f>
        <v>0</v>
      </c>
      <c r="BD1050" s="90">
        <f>IF(OR(AND(OR($AB$1049&lt;&gt;""),$AX$1049=1)),1,0)</f>
        <v>0</v>
      </c>
      <c r="BE1050" s="90">
        <f>IF(OR(AND(OR($S$1049&lt;&gt;""),$AX$1049=1)),1,0)</f>
        <v>0</v>
      </c>
      <c r="CB1050" s="90">
        <f>IF($S$1050&lt;&gt;"",1,0)</f>
        <v>0</v>
      </c>
      <c r="CD1050" s="90">
        <f>IF($Y$1050="Inaccurate – Incorrect",1,0)</f>
        <v>0</v>
      </c>
      <c r="DA1050" s="90" t="s">
        <v>2355</v>
      </c>
      <c r="DB1050" s="90" t="s">
        <v>2936</v>
      </c>
    </row>
    <row r="1051" spans="4:106" ht="50.5" customHeight="1" x14ac:dyDescent="0.2">
      <c r="D1051" s="112" t="s">
        <v>3031</v>
      </c>
      <c r="E1051" s="189" t="s">
        <v>3032</v>
      </c>
      <c r="F1051" s="190"/>
      <c r="G1051" s="190"/>
      <c r="H1051" s="190"/>
      <c r="I1051" s="190"/>
      <c r="J1051" s="190"/>
      <c r="K1051" s="190"/>
      <c r="L1051" s="190"/>
      <c r="M1051" s="190"/>
      <c r="N1051" s="190"/>
      <c r="O1051" s="190"/>
      <c r="P1051" s="116" t="s">
        <v>12697</v>
      </c>
      <c r="Q1051" s="191" t="s">
        <v>12698</v>
      </c>
      <c r="R1051" s="191"/>
      <c r="S1051" s="192"/>
      <c r="T1051" s="192"/>
      <c r="U1051" s="192"/>
      <c r="V1051" s="192"/>
      <c r="W1051" s="192"/>
      <c r="X1051" s="193"/>
      <c r="Y1051" s="108"/>
      <c r="AW1051" s="90" t="s">
        <v>2352</v>
      </c>
      <c r="AX1051" s="90">
        <f t="shared" si="107"/>
        <v>1</v>
      </c>
      <c r="AY1051" s="90" t="s">
        <v>2043</v>
      </c>
      <c r="AZ1051" s="90" t="s">
        <v>3030</v>
      </c>
      <c r="BA1051" s="90">
        <f>IF(AND($BB$1051=1,$BC$1051=1),1,0)</f>
        <v>0</v>
      </c>
      <c r="BB1051" s="90">
        <f t="shared" si="106"/>
        <v>1</v>
      </c>
      <c r="BC1051" s="90">
        <f>IF(AND(AND(OR($S$37="Vietnam",$AB$37="Vietnam"),$AX$37=1)),1,0)</f>
        <v>0</v>
      </c>
      <c r="BD1051" s="90">
        <f>IF(AND(AND(OR($AB$37="Vietnam"),$AX$37=1)),1,0)</f>
        <v>0</v>
      </c>
      <c r="BE1051" s="90">
        <f>IF(AND(AND(OR($S$37="Vietnam"),$AX$37=1)),1,0)</f>
        <v>0</v>
      </c>
      <c r="CB1051" s="90">
        <f>IF($S$1051&lt;&gt;"",1,0)</f>
        <v>0</v>
      </c>
      <c r="CD1051" s="90">
        <f>IF($Y$1051="Inaccurate – Incorrect",1,0)</f>
        <v>0</v>
      </c>
      <c r="DA1051" s="90" t="s">
        <v>2355</v>
      </c>
      <c r="DB1051" s="90" t="s">
        <v>2936</v>
      </c>
    </row>
    <row r="1052" spans="4:106" ht="50.5" customHeight="1" x14ac:dyDescent="0.2">
      <c r="D1052" s="112" t="s">
        <v>3035</v>
      </c>
      <c r="E1052" s="189" t="s">
        <v>3036</v>
      </c>
      <c r="F1052" s="190"/>
      <c r="G1052" s="190"/>
      <c r="H1052" s="190"/>
      <c r="I1052" s="190"/>
      <c r="J1052" s="190"/>
      <c r="K1052" s="190"/>
      <c r="L1052" s="190"/>
      <c r="M1052" s="190"/>
      <c r="N1052" s="190"/>
      <c r="O1052" s="190"/>
      <c r="P1052" s="116" t="s">
        <v>12697</v>
      </c>
      <c r="Q1052" s="191" t="s">
        <v>12698</v>
      </c>
      <c r="R1052" s="191"/>
      <c r="S1052" s="197"/>
      <c r="T1052" s="197"/>
      <c r="U1052" s="197"/>
      <c r="V1052" s="197"/>
      <c r="W1052" s="197"/>
      <c r="X1052" s="198"/>
      <c r="Y1052" s="108"/>
      <c r="AW1052" s="90" t="s">
        <v>2352</v>
      </c>
      <c r="AX1052" s="90">
        <f t="shared" si="107"/>
        <v>1</v>
      </c>
      <c r="AY1052" s="90" t="s">
        <v>2043</v>
      </c>
      <c r="AZ1052" s="90" t="s">
        <v>3034</v>
      </c>
      <c r="BA1052" s="90">
        <f>IF(AND($BB$1052=1,$BC$1052=1),1,0)</f>
        <v>0</v>
      </c>
      <c r="BB1052" s="90">
        <f t="shared" si="106"/>
        <v>1</v>
      </c>
      <c r="BC1052" s="90">
        <f>IF(AND(AND(OR($S$37="Vietnam",$AB$37="Vietnam"),$AX$37=1)),1,0)</f>
        <v>0</v>
      </c>
      <c r="BD1052" s="90">
        <f>IF(AND(AND(OR($AB$37="Vietnam"),$AX$37=1)),1,0)</f>
        <v>0</v>
      </c>
      <c r="BE1052" s="90">
        <f>IF(AND(AND(OR($S$37="Vietnam"),$AX$37=1)),1,0)</f>
        <v>0</v>
      </c>
      <c r="CB1052" s="90">
        <f>IF($S$1052&lt;&gt;"",1,0)</f>
        <v>0</v>
      </c>
      <c r="CD1052" s="90">
        <f>IF($Y$1052="Inaccurate – Incorrect",1,0)</f>
        <v>0</v>
      </c>
      <c r="DA1052" s="90" t="s">
        <v>2355</v>
      </c>
      <c r="DB1052" s="90" t="s">
        <v>2936</v>
      </c>
    </row>
    <row r="1053" spans="4:106" x14ac:dyDescent="0.2">
      <c r="D1053" s="103"/>
      <c r="E1053" s="117"/>
      <c r="F1053" s="117"/>
      <c r="G1053" s="117"/>
      <c r="H1053" s="117"/>
      <c r="I1053" s="117"/>
      <c r="J1053" s="117"/>
      <c r="K1053" s="117"/>
      <c r="L1053" s="117"/>
      <c r="M1053" s="117"/>
      <c r="N1053" s="117"/>
      <c r="O1053" s="117"/>
      <c r="P1053" s="117"/>
      <c r="Q1053" s="117"/>
      <c r="R1053" s="117"/>
      <c r="S1053" s="117"/>
      <c r="T1053" s="117"/>
      <c r="U1053" s="117"/>
      <c r="V1053" s="117"/>
      <c r="W1053" s="117"/>
      <c r="X1053" s="117"/>
      <c r="Y1053" s="105"/>
      <c r="AX1053" s="90">
        <f t="shared" si="107"/>
        <v>0</v>
      </c>
      <c r="BA1053" s="90">
        <f>IF(OR($S$22="Step 3",$S$22="Step 2",$S$22="Step 1"),1,0)</f>
        <v>1</v>
      </c>
    </row>
    <row r="1054" spans="4:106" ht="21" x14ac:dyDescent="0.25">
      <c r="D1054" s="103"/>
      <c r="E1054" s="109" t="s">
        <v>3039</v>
      </c>
      <c r="F1054" s="110"/>
      <c r="G1054" s="110"/>
      <c r="H1054" s="110"/>
      <c r="I1054" s="110"/>
      <c r="J1054" s="110"/>
      <c r="K1054" s="110"/>
      <c r="L1054" s="110"/>
      <c r="M1054" s="110"/>
      <c r="N1054" s="110"/>
      <c r="O1054" s="110"/>
      <c r="P1054" s="110"/>
      <c r="Q1054" s="110"/>
      <c r="R1054" s="110"/>
      <c r="S1054" s="110"/>
      <c r="T1054" s="110"/>
      <c r="U1054" s="110"/>
      <c r="V1054" s="110"/>
      <c r="W1054" s="110"/>
      <c r="X1054" s="110"/>
      <c r="Y1054" s="105"/>
      <c r="AX1054" s="90">
        <f t="shared" si="107"/>
        <v>0</v>
      </c>
      <c r="BA1054" s="90">
        <f>IF(OR($S$22="Step 3",$S$22="Step 2",$S$22="Step 1"),1,0)</f>
        <v>1</v>
      </c>
    </row>
    <row r="1055" spans="4:106" ht="25.25" customHeight="1" x14ac:dyDescent="0.2">
      <c r="D1055" s="112" t="s">
        <v>3038</v>
      </c>
      <c r="E1055" s="194" t="s">
        <v>3040</v>
      </c>
      <c r="F1055" s="195"/>
      <c r="G1055" s="195"/>
      <c r="H1055" s="195"/>
      <c r="I1055" s="195"/>
      <c r="J1055" s="195"/>
      <c r="K1055" s="195"/>
      <c r="L1055" s="195"/>
      <c r="M1055" s="195"/>
      <c r="N1055" s="195"/>
      <c r="O1055" s="195"/>
      <c r="P1055" s="113" t="s">
        <v>12697</v>
      </c>
      <c r="Q1055" s="196" t="s">
        <v>12698</v>
      </c>
      <c r="R1055" s="196"/>
      <c r="S1055" s="192"/>
      <c r="T1055" s="192"/>
      <c r="U1055" s="192"/>
      <c r="V1055" s="192"/>
      <c r="W1055" s="192"/>
      <c r="X1055" s="193"/>
      <c r="Y1055" s="108"/>
      <c r="AW1055" s="90" t="s">
        <v>2352</v>
      </c>
      <c r="AX1055" s="90">
        <f t="shared" si="107"/>
        <v>1</v>
      </c>
      <c r="AY1055" s="90" t="s">
        <v>1320</v>
      </c>
      <c r="AZ1055" s="90" t="s">
        <v>3037</v>
      </c>
      <c r="BA1055" s="90">
        <f>IF(AND($BC$1055=1,$BB$1055=1),1,0)</f>
        <v>1</v>
      </c>
      <c r="BB1055" s="90">
        <f>IF(OR($S$22="Step 3",$S$22="Step 2",$S$22="Step 1"),1,0)</f>
        <v>1</v>
      </c>
      <c r="BC1055" s="90">
        <v>1</v>
      </c>
      <c r="BD1055" s="90">
        <v>1</v>
      </c>
      <c r="BE1055" s="90">
        <v>1</v>
      </c>
      <c r="BL1055" s="90" t="s">
        <v>12756</v>
      </c>
      <c r="CB1055" s="90">
        <f>IF($S$1055&lt;&gt;"",1,0)</f>
        <v>0</v>
      </c>
      <c r="CD1055" s="90">
        <f>IF($Y$1055="Inaccurate – Incorrect",1,0)</f>
        <v>0</v>
      </c>
      <c r="DA1055" s="90" t="s">
        <v>2355</v>
      </c>
      <c r="DB1055" s="90" t="s">
        <v>3039</v>
      </c>
    </row>
    <row r="1056" spans="4:106" ht="25.25" customHeight="1" x14ac:dyDescent="0.2">
      <c r="D1056" s="112" t="s">
        <v>3043</v>
      </c>
      <c r="E1056" s="189" t="s">
        <v>3044</v>
      </c>
      <c r="F1056" s="190"/>
      <c r="G1056" s="190"/>
      <c r="H1056" s="190"/>
      <c r="I1056" s="190"/>
      <c r="J1056" s="190"/>
      <c r="K1056" s="190"/>
      <c r="L1056" s="190"/>
      <c r="M1056" s="190"/>
      <c r="N1056" s="190"/>
      <c r="O1056" s="190"/>
      <c r="P1056" s="115"/>
      <c r="Q1056" s="191" t="s">
        <v>12698</v>
      </c>
      <c r="R1056" s="191"/>
      <c r="S1056" s="192"/>
      <c r="T1056" s="192"/>
      <c r="U1056" s="192"/>
      <c r="V1056" s="192"/>
      <c r="W1056" s="192"/>
      <c r="X1056" s="193"/>
      <c r="Y1056" s="108"/>
      <c r="AW1056" s="90" t="s">
        <v>2352</v>
      </c>
      <c r="AX1056" s="90">
        <f t="shared" si="107"/>
        <v>1</v>
      </c>
      <c r="AY1056" s="90" t="s">
        <v>236</v>
      </c>
      <c r="AZ1056" s="90" t="s">
        <v>3042</v>
      </c>
      <c r="BA1056" s="90">
        <f>IF(AND($BB$1056=1,$BC$1056=1),1,0)</f>
        <v>0</v>
      </c>
      <c r="BB1056" s="90">
        <f t="shared" ref="BB1056:BB1076" si="108">IF($S$22="Step 3",1,0)</f>
        <v>0</v>
      </c>
      <c r="BC1056" s="90">
        <f>IF(AND(AND(OR($S$1055="No applicable legal requirements",$AB$1055="No applicable legal requirements"),$AX$1055=1)),1,0)</f>
        <v>0</v>
      </c>
      <c r="BD1056" s="90">
        <f>IF(AND(AND(OR($AB$1055="No applicable legal requirements"),$AX$1055=1)),1,0)</f>
        <v>0</v>
      </c>
      <c r="BE1056" s="90">
        <f>IF(AND(AND(OR($S$1055="No applicable legal requirements"),$AX$1055=1)),1,0)</f>
        <v>0</v>
      </c>
      <c r="BL1056" s="90" t="s">
        <v>12757</v>
      </c>
      <c r="CB1056" s="90">
        <f>IF($S$1056&lt;&gt;"",1,0)</f>
        <v>0</v>
      </c>
      <c r="CD1056" s="90">
        <f>IF($Y$1056="Inaccurate – Incorrect",1,0)</f>
        <v>0</v>
      </c>
      <c r="DA1056" s="90" t="s">
        <v>2355</v>
      </c>
      <c r="DB1056" s="90" t="s">
        <v>3039</v>
      </c>
    </row>
    <row r="1057" spans="4:106" ht="53.75" customHeight="1" x14ac:dyDescent="0.2">
      <c r="D1057" s="112" t="s">
        <v>3048</v>
      </c>
      <c r="E1057" s="119"/>
      <c r="F1057" s="118"/>
      <c r="G1057" s="118"/>
      <c r="H1057" s="118"/>
      <c r="I1057" s="118"/>
      <c r="J1057" s="118"/>
      <c r="K1057" s="118"/>
      <c r="L1057" s="118"/>
      <c r="M1057" s="118"/>
      <c r="N1057" s="118"/>
      <c r="O1057" s="118"/>
      <c r="P1057" s="118"/>
      <c r="Q1057" s="215" t="s">
        <v>3049</v>
      </c>
      <c r="R1057" s="216"/>
      <c r="S1057" s="216"/>
      <c r="T1057" s="216"/>
      <c r="U1057" s="216"/>
      <c r="V1057" s="216"/>
      <c r="W1057" s="216"/>
      <c r="X1057" s="217"/>
      <c r="Y1057" s="108"/>
      <c r="AX1057" s="90">
        <f t="shared" si="107"/>
        <v>1</v>
      </c>
      <c r="AZ1057" s="90" t="s">
        <v>3047</v>
      </c>
      <c r="BA1057" s="90">
        <f>IF(AND($BB$1057=1,$BC$1057=1),1,0)</f>
        <v>0</v>
      </c>
      <c r="BB1057" s="90">
        <f t="shared" si="108"/>
        <v>0</v>
      </c>
      <c r="BC1057" s="90">
        <f>IF(OR(AND(OR($S$1055="Yes",$AB$1055="Yes"),$AX$1055=1),AND(OR($S$1056="Yes",$AB$1056="Yes"),$AX$1056=1)),1,0)</f>
        <v>0</v>
      </c>
      <c r="BD1057" s="90">
        <f>IF(OR(AND(OR($AB$1055="Yes"),$AX$1055=1),AND(OR($AB$1056="Yes"),$AX$1056=1)),1,0)</f>
        <v>0</v>
      </c>
      <c r="BE1057" s="90">
        <f>IF(OR(AND(OR($S$1055="Yes"),$AX$1055=1),AND(OR($S$1056="Yes"),$AX$1056=1)),1,0)</f>
        <v>0</v>
      </c>
    </row>
    <row r="1058" spans="4:106" ht="25.25" customHeight="1" x14ac:dyDescent="0.2">
      <c r="D1058" s="112" t="s">
        <v>3053</v>
      </c>
      <c r="E1058" s="189" t="s">
        <v>3054</v>
      </c>
      <c r="F1058" s="190"/>
      <c r="G1058" s="190"/>
      <c r="H1058" s="190"/>
      <c r="I1058" s="190"/>
      <c r="J1058" s="190"/>
      <c r="K1058" s="190"/>
      <c r="L1058" s="190"/>
      <c r="M1058" s="190"/>
      <c r="N1058" s="190"/>
      <c r="O1058" s="190"/>
      <c r="P1058" s="116" t="s">
        <v>12697</v>
      </c>
      <c r="Q1058" s="191" t="s">
        <v>12702</v>
      </c>
      <c r="R1058" s="191"/>
      <c r="S1058" s="192"/>
      <c r="T1058" s="192"/>
      <c r="U1058" s="192"/>
      <c r="V1058" s="192"/>
      <c r="W1058" s="192"/>
      <c r="X1058" s="193"/>
      <c r="Y1058" s="108"/>
      <c r="AW1058" s="90" t="s">
        <v>2352</v>
      </c>
      <c r="AX1058" s="90">
        <f t="shared" si="107"/>
        <v>1</v>
      </c>
      <c r="AY1058" s="90" t="s">
        <v>774</v>
      </c>
      <c r="AZ1058" s="90" t="s">
        <v>3052</v>
      </c>
      <c r="BA1058" s="90">
        <f>IF(AND($BB$1058=1,$BC$1058=1),1,0)</f>
        <v>0</v>
      </c>
      <c r="BB1058" s="90">
        <f t="shared" si="108"/>
        <v>0</v>
      </c>
      <c r="BC1058" s="90">
        <f>IF(OR(AND(OR($S$1055="Yes",$AB$1055="Yes"),$AX$1055=1),AND(OR($S$1056="Yes",$AB$1056="Yes"),$AX$1056=1)),1,0)</f>
        <v>0</v>
      </c>
      <c r="BD1058" s="90">
        <f>IF(OR(AND(OR($AB$1055="Yes"),$AX$1055=1),AND(OR($AB$1056="Yes"),$AX$1056=1)),1,0)</f>
        <v>0</v>
      </c>
      <c r="BE1058" s="90">
        <f>IF(OR(AND(OR($S$1055="Yes"),$AX$1055=1),AND(OR($S$1056="Yes"),$AX$1056=1)),1,0)</f>
        <v>0</v>
      </c>
      <c r="BL1058" s="90">
        <v>1059</v>
      </c>
      <c r="BX1058" s="90">
        <v>1</v>
      </c>
      <c r="CA1058" s="90" t="s">
        <v>3047</v>
      </c>
      <c r="CB1058" s="90">
        <f>IF((+COUNTA($S$1058)+COUNTA($S$1060)+COUNTA($S$1062)+COUNTA($S$1064)+COUNTA($S$1066)+COUNTA($S$1068)+COUNTA($S$1070)+COUNTA($S$1072))&gt;0,1,0)</f>
        <v>0</v>
      </c>
      <c r="CC1058" s="90" t="s">
        <v>775</v>
      </c>
      <c r="CD1058" s="90">
        <f>IF($Y$1058="Inaccurate – Incorrect",1,0)</f>
        <v>0</v>
      </c>
      <c r="DA1058" s="90" t="s">
        <v>2355</v>
      </c>
      <c r="DB1058" s="90" t="s">
        <v>3039</v>
      </c>
    </row>
    <row r="1059" spans="4:106" ht="25.25" customHeight="1" x14ac:dyDescent="0.2">
      <c r="D1059" s="112" t="s">
        <v>3057</v>
      </c>
      <c r="E1059" s="189" t="s">
        <v>3058</v>
      </c>
      <c r="F1059" s="190"/>
      <c r="G1059" s="190"/>
      <c r="H1059" s="190"/>
      <c r="I1059" s="190"/>
      <c r="J1059" s="190"/>
      <c r="K1059" s="190"/>
      <c r="L1059" s="190"/>
      <c r="M1059" s="190"/>
      <c r="N1059" s="190"/>
      <c r="O1059" s="190"/>
      <c r="P1059" s="115"/>
      <c r="Q1059" s="191" t="s">
        <v>12699</v>
      </c>
      <c r="R1059" s="191"/>
      <c r="S1059" s="192"/>
      <c r="T1059" s="192"/>
      <c r="U1059" s="192"/>
      <c r="V1059" s="192"/>
      <c r="W1059" s="192"/>
      <c r="X1059" s="193"/>
      <c r="Y1059" s="108"/>
      <c r="AW1059" s="90" t="s">
        <v>2352</v>
      </c>
      <c r="AX1059" s="90">
        <f t="shared" si="107"/>
        <v>1</v>
      </c>
      <c r="AZ1059" s="90" t="s">
        <v>3056</v>
      </c>
      <c r="BA1059" s="90">
        <f>IF(AND($BB$1059=1,$BC$1059=1),1,0)</f>
        <v>0</v>
      </c>
      <c r="BB1059" s="90">
        <f t="shared" si="108"/>
        <v>0</v>
      </c>
      <c r="BC1059" s="90">
        <f>IF(OR(AND(OR($S$1058&lt;&gt;"",$AB$1058&lt;&gt;""),$AX$1058=1)),1,0)</f>
        <v>0</v>
      </c>
      <c r="BD1059" s="90">
        <f>IF(OR(AND(OR($AB$1058&lt;&gt;""),$AX$1058=1)),1,0)</f>
        <v>0</v>
      </c>
      <c r="BE1059" s="90">
        <f>IF(OR(AND(OR($S$1058&lt;&gt;""),$AX$1058=1)),1,0)</f>
        <v>0</v>
      </c>
      <c r="CB1059" s="90">
        <f>IF($S$1059&lt;&gt;"",1,0)</f>
        <v>0</v>
      </c>
      <c r="CD1059" s="90">
        <f>IF($Y$1059="Inaccurate – Incorrect",1,0)</f>
        <v>0</v>
      </c>
      <c r="DA1059" s="90" t="s">
        <v>2355</v>
      </c>
      <c r="DB1059" s="90" t="s">
        <v>3039</v>
      </c>
    </row>
    <row r="1060" spans="4:106" ht="25.25" customHeight="1" x14ac:dyDescent="0.2">
      <c r="D1060" s="112" t="s">
        <v>3061</v>
      </c>
      <c r="E1060" s="189" t="s">
        <v>3062</v>
      </c>
      <c r="F1060" s="190"/>
      <c r="G1060" s="190"/>
      <c r="H1060" s="190"/>
      <c r="I1060" s="190"/>
      <c r="J1060" s="190"/>
      <c r="K1060" s="190"/>
      <c r="L1060" s="190"/>
      <c r="M1060" s="190"/>
      <c r="N1060" s="190"/>
      <c r="O1060" s="190"/>
      <c r="P1060" s="116" t="s">
        <v>12697</v>
      </c>
      <c r="Q1060" s="191" t="s">
        <v>12702</v>
      </c>
      <c r="R1060" s="191"/>
      <c r="S1060" s="192"/>
      <c r="T1060" s="192"/>
      <c r="U1060" s="192"/>
      <c r="V1060" s="192"/>
      <c r="W1060" s="192"/>
      <c r="X1060" s="193"/>
      <c r="Y1060" s="108"/>
      <c r="AW1060" s="90" t="s">
        <v>2352</v>
      </c>
      <c r="AX1060" s="90">
        <f t="shared" si="107"/>
        <v>1</v>
      </c>
      <c r="AY1060" s="90" t="s">
        <v>774</v>
      </c>
      <c r="AZ1060" s="90" t="s">
        <v>3060</v>
      </c>
      <c r="BA1060" s="90">
        <f>IF(AND($BB$1060=1,$BC$1060=1),1,0)</f>
        <v>0</v>
      </c>
      <c r="BB1060" s="90">
        <f t="shared" si="108"/>
        <v>0</v>
      </c>
      <c r="BC1060" s="90">
        <f>IF(OR(AND(OR($S$1055="Yes",$AB$1055="Yes"),$AX$1055=1),AND(OR($S$1056="Yes",$AB$1056="Yes"),$AX$1056=1)),1,0)</f>
        <v>0</v>
      </c>
      <c r="BD1060" s="90">
        <f>IF(OR(AND(OR($AB$1055="Yes"),$AX$1055=1),AND(OR($AB$1056="Yes"),$AX$1056=1)),1,0)</f>
        <v>0</v>
      </c>
      <c r="BE1060" s="90">
        <f>IF(OR(AND(OR($S$1055="Yes"),$AX$1055=1),AND(OR($S$1056="Yes"),$AX$1056=1)),1,0)</f>
        <v>0</v>
      </c>
      <c r="BL1060" s="90">
        <v>1061</v>
      </c>
      <c r="BX1060" s="90">
        <v>1</v>
      </c>
      <c r="CA1060" s="90" t="s">
        <v>3047</v>
      </c>
      <c r="CC1060" s="90" t="s">
        <v>775</v>
      </c>
      <c r="CD1060" s="90">
        <f>IF($Y$1060="Inaccurate – Incorrect",1,0)</f>
        <v>0</v>
      </c>
      <c r="DA1060" s="90" t="s">
        <v>2355</v>
      </c>
      <c r="DB1060" s="90" t="s">
        <v>3039</v>
      </c>
    </row>
    <row r="1061" spans="4:106" ht="25.25" customHeight="1" x14ac:dyDescent="0.2">
      <c r="D1061" s="112" t="s">
        <v>3065</v>
      </c>
      <c r="E1061" s="189" t="s">
        <v>3058</v>
      </c>
      <c r="F1061" s="190"/>
      <c r="G1061" s="190"/>
      <c r="H1061" s="190"/>
      <c r="I1061" s="190"/>
      <c r="J1061" s="190"/>
      <c r="K1061" s="190"/>
      <c r="L1061" s="190"/>
      <c r="M1061" s="190"/>
      <c r="N1061" s="190"/>
      <c r="O1061" s="190"/>
      <c r="P1061" s="115"/>
      <c r="Q1061" s="191" t="s">
        <v>12699</v>
      </c>
      <c r="R1061" s="191"/>
      <c r="S1061" s="192"/>
      <c r="T1061" s="192"/>
      <c r="U1061" s="192"/>
      <c r="V1061" s="192"/>
      <c r="W1061" s="192"/>
      <c r="X1061" s="193"/>
      <c r="Y1061" s="108"/>
      <c r="AW1061" s="90" t="s">
        <v>2352</v>
      </c>
      <c r="AX1061" s="90">
        <f t="shared" si="107"/>
        <v>1</v>
      </c>
      <c r="AZ1061" s="90" t="s">
        <v>3064</v>
      </c>
      <c r="BA1061" s="90">
        <f>IF(AND($BB$1061=1,$BC$1061=1),1,0)</f>
        <v>0</v>
      </c>
      <c r="BB1061" s="90">
        <f t="shared" si="108"/>
        <v>0</v>
      </c>
      <c r="BC1061" s="90">
        <f>IF(OR(AND(OR($S$1060&lt;&gt;"",$AB$1060&lt;&gt;""),$AX$1060=1)),1,0)</f>
        <v>0</v>
      </c>
      <c r="BD1061" s="90">
        <f>IF(OR(AND(OR($AB$1060&lt;&gt;""),$AX$1060=1)),1,0)</f>
        <v>0</v>
      </c>
      <c r="BE1061" s="90">
        <f>IF(OR(AND(OR($S$1060&lt;&gt;""),$AX$1060=1)),1,0)</f>
        <v>0</v>
      </c>
      <c r="CB1061" s="90">
        <f>IF($S$1061&lt;&gt;"",1,0)</f>
        <v>0</v>
      </c>
      <c r="CD1061" s="90">
        <f>IF($Y$1061="Inaccurate – Incorrect",1,0)</f>
        <v>0</v>
      </c>
      <c r="DA1061" s="90" t="s">
        <v>2355</v>
      </c>
      <c r="DB1061" s="90" t="s">
        <v>3039</v>
      </c>
    </row>
    <row r="1062" spans="4:106" ht="25.25" customHeight="1" x14ac:dyDescent="0.2">
      <c r="D1062" s="112" t="s">
        <v>3068</v>
      </c>
      <c r="E1062" s="189" t="s">
        <v>3069</v>
      </c>
      <c r="F1062" s="190"/>
      <c r="G1062" s="190"/>
      <c r="H1062" s="190"/>
      <c r="I1062" s="190"/>
      <c r="J1062" s="190"/>
      <c r="K1062" s="190"/>
      <c r="L1062" s="190"/>
      <c r="M1062" s="190"/>
      <c r="N1062" s="190"/>
      <c r="O1062" s="190"/>
      <c r="P1062" s="116" t="s">
        <v>12697</v>
      </c>
      <c r="Q1062" s="191" t="s">
        <v>12702</v>
      </c>
      <c r="R1062" s="191"/>
      <c r="S1062" s="192"/>
      <c r="T1062" s="192"/>
      <c r="U1062" s="192"/>
      <c r="V1062" s="192"/>
      <c r="W1062" s="192"/>
      <c r="X1062" s="193"/>
      <c r="Y1062" s="108"/>
      <c r="AW1062" s="90" t="s">
        <v>2352</v>
      </c>
      <c r="AX1062" s="90">
        <f t="shared" si="107"/>
        <v>1</v>
      </c>
      <c r="AY1062" s="90" t="s">
        <v>774</v>
      </c>
      <c r="AZ1062" s="90" t="s">
        <v>3067</v>
      </c>
      <c r="BA1062" s="90">
        <f>IF(AND($BB$1062=1,$BC$1062=1),1,0)</f>
        <v>0</v>
      </c>
      <c r="BB1062" s="90">
        <f t="shared" si="108"/>
        <v>0</v>
      </c>
      <c r="BC1062" s="90">
        <f>IF(OR(AND(OR($S$1055="Yes",$AB$1055="Yes"),$AX$1055=1),AND(OR($S$1056="Yes",$AB$1056="Yes"),$AX$1056=1)),1,0)</f>
        <v>0</v>
      </c>
      <c r="BD1062" s="90">
        <f>IF(OR(AND(OR($AB$1055="Yes"),$AX$1055=1),AND(OR($AB$1056="Yes"),$AX$1056=1)),1,0)</f>
        <v>0</v>
      </c>
      <c r="BE1062" s="90">
        <f>IF(OR(AND(OR($S$1055="Yes"),$AX$1055=1),AND(OR($S$1056="Yes"),$AX$1056=1)),1,0)</f>
        <v>0</v>
      </c>
      <c r="BL1062" s="90">
        <v>1063</v>
      </c>
      <c r="BX1062" s="90">
        <v>1</v>
      </c>
      <c r="CA1062" s="90" t="s">
        <v>3047</v>
      </c>
      <c r="CC1062" s="90" t="s">
        <v>775</v>
      </c>
      <c r="CD1062" s="90">
        <f>IF($Y$1062="Inaccurate – Incorrect",1,0)</f>
        <v>0</v>
      </c>
      <c r="DA1062" s="90" t="s">
        <v>2355</v>
      </c>
      <c r="DB1062" s="90" t="s">
        <v>3039</v>
      </c>
    </row>
    <row r="1063" spans="4:106" ht="25.25" customHeight="1" x14ac:dyDescent="0.2">
      <c r="D1063" s="112" t="s">
        <v>3072</v>
      </c>
      <c r="E1063" s="189" t="s">
        <v>3058</v>
      </c>
      <c r="F1063" s="190"/>
      <c r="G1063" s="190"/>
      <c r="H1063" s="190"/>
      <c r="I1063" s="190"/>
      <c r="J1063" s="190"/>
      <c r="K1063" s="190"/>
      <c r="L1063" s="190"/>
      <c r="M1063" s="190"/>
      <c r="N1063" s="190"/>
      <c r="O1063" s="190"/>
      <c r="P1063" s="115"/>
      <c r="Q1063" s="191" t="s">
        <v>12699</v>
      </c>
      <c r="R1063" s="191"/>
      <c r="S1063" s="192"/>
      <c r="T1063" s="192"/>
      <c r="U1063" s="192"/>
      <c r="V1063" s="192"/>
      <c r="W1063" s="192"/>
      <c r="X1063" s="193"/>
      <c r="Y1063" s="108"/>
      <c r="AW1063" s="90" t="s">
        <v>2352</v>
      </c>
      <c r="AX1063" s="90">
        <f t="shared" si="107"/>
        <v>1</v>
      </c>
      <c r="AZ1063" s="90" t="s">
        <v>3071</v>
      </c>
      <c r="BA1063" s="90">
        <f>IF(AND($BB$1063=1,$BC$1063=1),1,0)</f>
        <v>0</v>
      </c>
      <c r="BB1063" s="90">
        <f t="shared" si="108"/>
        <v>0</v>
      </c>
      <c r="BC1063" s="90">
        <f>IF(OR(AND(OR($S$1062&lt;&gt;"",$AB$1062&lt;&gt;""),$AX$1062=1)),1,0)</f>
        <v>0</v>
      </c>
      <c r="BD1063" s="90">
        <f>IF(OR(AND(OR($AB$1062&lt;&gt;""),$AX$1062=1)),1,0)</f>
        <v>0</v>
      </c>
      <c r="BE1063" s="90">
        <f>IF(OR(AND(OR($S$1062&lt;&gt;""),$AX$1062=1)),1,0)</f>
        <v>0</v>
      </c>
      <c r="CB1063" s="90">
        <f>IF($S$1063&lt;&gt;"",1,0)</f>
        <v>0</v>
      </c>
      <c r="CD1063" s="90">
        <f>IF($Y$1063="Inaccurate – Incorrect",1,0)</f>
        <v>0</v>
      </c>
      <c r="DA1063" s="90" t="s">
        <v>2355</v>
      </c>
      <c r="DB1063" s="90" t="s">
        <v>3039</v>
      </c>
    </row>
    <row r="1064" spans="4:106" ht="25.25" customHeight="1" x14ac:dyDescent="0.2">
      <c r="D1064" s="112" t="s">
        <v>3075</v>
      </c>
      <c r="E1064" s="189" t="s">
        <v>3076</v>
      </c>
      <c r="F1064" s="190"/>
      <c r="G1064" s="190"/>
      <c r="H1064" s="190"/>
      <c r="I1064" s="190"/>
      <c r="J1064" s="190"/>
      <c r="K1064" s="190"/>
      <c r="L1064" s="190"/>
      <c r="M1064" s="190"/>
      <c r="N1064" s="190"/>
      <c r="O1064" s="190"/>
      <c r="P1064" s="116" t="s">
        <v>12697</v>
      </c>
      <c r="Q1064" s="191" t="s">
        <v>12702</v>
      </c>
      <c r="R1064" s="191"/>
      <c r="S1064" s="192"/>
      <c r="T1064" s="192"/>
      <c r="U1064" s="192"/>
      <c r="V1064" s="192"/>
      <c r="W1064" s="192"/>
      <c r="X1064" s="193"/>
      <c r="Y1064" s="108"/>
      <c r="AW1064" s="90" t="s">
        <v>2352</v>
      </c>
      <c r="AX1064" s="90">
        <f t="shared" si="107"/>
        <v>1</v>
      </c>
      <c r="AY1064" s="90" t="s">
        <v>774</v>
      </c>
      <c r="AZ1064" s="90" t="s">
        <v>3074</v>
      </c>
      <c r="BA1064" s="90">
        <f>IF(AND($BB$1064=1,$BC$1064=1),1,0)</f>
        <v>0</v>
      </c>
      <c r="BB1064" s="90">
        <f t="shared" si="108"/>
        <v>0</v>
      </c>
      <c r="BC1064" s="90">
        <f>IF(OR(AND(OR($S$1055="Yes",$AB$1055="Yes"),$AX$1055=1),AND(OR($S$1056="Yes",$AB$1056="Yes"),$AX$1056=1)),1,0)</f>
        <v>0</v>
      </c>
      <c r="BD1064" s="90">
        <f>IF(OR(AND(OR($AB$1055="Yes"),$AX$1055=1),AND(OR($AB$1056="Yes"),$AX$1056=1)),1,0)</f>
        <v>0</v>
      </c>
      <c r="BE1064" s="90">
        <f>IF(OR(AND(OR($S$1055="Yes"),$AX$1055=1),AND(OR($S$1056="Yes"),$AX$1056=1)),1,0)</f>
        <v>0</v>
      </c>
      <c r="BL1064" s="90">
        <v>1065</v>
      </c>
      <c r="BX1064" s="90">
        <v>1</v>
      </c>
      <c r="CA1064" s="90" t="s">
        <v>3047</v>
      </c>
      <c r="CC1064" s="90" t="s">
        <v>775</v>
      </c>
      <c r="CD1064" s="90">
        <f>IF($Y$1064="Inaccurate – Incorrect",1,0)</f>
        <v>0</v>
      </c>
      <c r="DA1064" s="90" t="s">
        <v>2355</v>
      </c>
      <c r="DB1064" s="90" t="s">
        <v>3039</v>
      </c>
    </row>
    <row r="1065" spans="4:106" ht="25.25" customHeight="1" x14ac:dyDescent="0.2">
      <c r="D1065" s="112" t="s">
        <v>3079</v>
      </c>
      <c r="E1065" s="189" t="s">
        <v>3058</v>
      </c>
      <c r="F1065" s="190"/>
      <c r="G1065" s="190"/>
      <c r="H1065" s="190"/>
      <c r="I1065" s="190"/>
      <c r="J1065" s="190"/>
      <c r="K1065" s="190"/>
      <c r="L1065" s="190"/>
      <c r="M1065" s="190"/>
      <c r="N1065" s="190"/>
      <c r="O1065" s="190"/>
      <c r="P1065" s="115"/>
      <c r="Q1065" s="191" t="s">
        <v>12699</v>
      </c>
      <c r="R1065" s="191"/>
      <c r="S1065" s="192"/>
      <c r="T1065" s="192"/>
      <c r="U1065" s="192"/>
      <c r="V1065" s="192"/>
      <c r="W1065" s="192"/>
      <c r="X1065" s="193"/>
      <c r="Y1065" s="108"/>
      <c r="AW1065" s="90" t="s">
        <v>2352</v>
      </c>
      <c r="AX1065" s="90">
        <f t="shared" si="107"/>
        <v>1</v>
      </c>
      <c r="AZ1065" s="90" t="s">
        <v>3078</v>
      </c>
      <c r="BA1065" s="90">
        <f>IF(AND($BB$1065=1,$BC$1065=1),1,0)</f>
        <v>0</v>
      </c>
      <c r="BB1065" s="90">
        <f t="shared" si="108"/>
        <v>0</v>
      </c>
      <c r="BC1065" s="90">
        <f>IF(OR(AND(OR($S$1064&lt;&gt;"",$AB$1064&lt;&gt;""),$AX$1064=1)),1,0)</f>
        <v>0</v>
      </c>
      <c r="BD1065" s="90">
        <f>IF(OR(AND(OR($AB$1064&lt;&gt;""),$AX$1064=1)),1,0)</f>
        <v>0</v>
      </c>
      <c r="BE1065" s="90">
        <f>IF(OR(AND(OR($S$1064&lt;&gt;""),$AX$1064=1)),1,0)</f>
        <v>0</v>
      </c>
      <c r="CB1065" s="90">
        <f>IF($S$1065&lt;&gt;"",1,0)</f>
        <v>0</v>
      </c>
      <c r="CD1065" s="90">
        <f>IF($Y$1065="Inaccurate – Incorrect",1,0)</f>
        <v>0</v>
      </c>
      <c r="DA1065" s="90" t="s">
        <v>2355</v>
      </c>
      <c r="DB1065" s="90" t="s">
        <v>3039</v>
      </c>
    </row>
    <row r="1066" spans="4:106" ht="25.25" customHeight="1" x14ac:dyDescent="0.2">
      <c r="D1066" s="112" t="s">
        <v>3082</v>
      </c>
      <c r="E1066" s="189" t="s">
        <v>3083</v>
      </c>
      <c r="F1066" s="190"/>
      <c r="G1066" s="190"/>
      <c r="H1066" s="190"/>
      <c r="I1066" s="190"/>
      <c r="J1066" s="190"/>
      <c r="K1066" s="190"/>
      <c r="L1066" s="190"/>
      <c r="M1066" s="190"/>
      <c r="N1066" s="190"/>
      <c r="O1066" s="190"/>
      <c r="P1066" s="116" t="s">
        <v>12697</v>
      </c>
      <c r="Q1066" s="191" t="s">
        <v>12702</v>
      </c>
      <c r="R1066" s="191"/>
      <c r="S1066" s="192"/>
      <c r="T1066" s="192"/>
      <c r="U1066" s="192"/>
      <c r="V1066" s="192"/>
      <c r="W1066" s="192"/>
      <c r="X1066" s="193"/>
      <c r="Y1066" s="108"/>
      <c r="AW1066" s="90" t="s">
        <v>2352</v>
      </c>
      <c r="AX1066" s="90">
        <f t="shared" si="107"/>
        <v>1</v>
      </c>
      <c r="AY1066" s="90" t="s">
        <v>774</v>
      </c>
      <c r="AZ1066" s="90" t="s">
        <v>3081</v>
      </c>
      <c r="BA1066" s="90">
        <f>IF(AND($BB$1066=1,$BC$1066=1),1,0)</f>
        <v>0</v>
      </c>
      <c r="BB1066" s="90">
        <f t="shared" si="108"/>
        <v>0</v>
      </c>
      <c r="BC1066" s="90">
        <f>IF(OR(AND(OR($S$1055="Yes",$AB$1055="Yes"),$AX$1055=1),AND(OR($S$1056="Yes",$AB$1056="Yes"),$AX$1056=1)),1,0)</f>
        <v>0</v>
      </c>
      <c r="BD1066" s="90">
        <f>IF(OR(AND(OR($AB$1055="Yes"),$AX$1055=1),AND(OR($AB$1056="Yes"),$AX$1056=1)),1,0)</f>
        <v>0</v>
      </c>
      <c r="BE1066" s="90">
        <f>IF(OR(AND(OR($S$1055="Yes"),$AX$1055=1),AND(OR($S$1056="Yes"),$AX$1056=1)),1,0)</f>
        <v>0</v>
      </c>
      <c r="BL1066" s="90">
        <v>1067</v>
      </c>
      <c r="BX1066" s="90">
        <v>1</v>
      </c>
      <c r="CA1066" s="90" t="s">
        <v>3047</v>
      </c>
      <c r="CC1066" s="90" t="s">
        <v>775</v>
      </c>
      <c r="CD1066" s="90">
        <f>IF($Y$1066="Inaccurate – Incorrect",1,0)</f>
        <v>0</v>
      </c>
      <c r="DA1066" s="90" t="s">
        <v>2355</v>
      </c>
      <c r="DB1066" s="90" t="s">
        <v>3039</v>
      </c>
    </row>
    <row r="1067" spans="4:106" ht="25.25" customHeight="1" x14ac:dyDescent="0.2">
      <c r="D1067" s="112" t="s">
        <v>3086</v>
      </c>
      <c r="E1067" s="189" t="s">
        <v>3058</v>
      </c>
      <c r="F1067" s="190"/>
      <c r="G1067" s="190"/>
      <c r="H1067" s="190"/>
      <c r="I1067" s="190"/>
      <c r="J1067" s="190"/>
      <c r="K1067" s="190"/>
      <c r="L1067" s="190"/>
      <c r="M1067" s="190"/>
      <c r="N1067" s="190"/>
      <c r="O1067" s="190"/>
      <c r="P1067" s="115"/>
      <c r="Q1067" s="191" t="s">
        <v>12699</v>
      </c>
      <c r="R1067" s="191"/>
      <c r="S1067" s="192"/>
      <c r="T1067" s="192"/>
      <c r="U1067" s="192"/>
      <c r="V1067" s="192"/>
      <c r="W1067" s="192"/>
      <c r="X1067" s="193"/>
      <c r="Y1067" s="108"/>
      <c r="AW1067" s="90" t="s">
        <v>2352</v>
      </c>
      <c r="AX1067" s="90">
        <f t="shared" si="107"/>
        <v>1</v>
      </c>
      <c r="AZ1067" s="90" t="s">
        <v>3085</v>
      </c>
      <c r="BA1067" s="90">
        <f>IF(AND($BB$1067=1,$BC$1067=1),1,0)</f>
        <v>0</v>
      </c>
      <c r="BB1067" s="90">
        <f t="shared" si="108"/>
        <v>0</v>
      </c>
      <c r="BC1067" s="90">
        <f>IF(OR(AND(OR($S$1066&lt;&gt;"",$AB$1066&lt;&gt;""),$AX$1066=1)),1,0)</f>
        <v>0</v>
      </c>
      <c r="BD1067" s="90">
        <f>IF(OR(AND(OR($AB$1066&lt;&gt;""),$AX$1066=1)),1,0)</f>
        <v>0</v>
      </c>
      <c r="BE1067" s="90">
        <f>IF(OR(AND(OR($S$1066&lt;&gt;""),$AX$1066=1)),1,0)</f>
        <v>0</v>
      </c>
      <c r="CB1067" s="90">
        <f>IF($S$1067&lt;&gt;"",1,0)</f>
        <v>0</v>
      </c>
      <c r="CD1067" s="90">
        <f>IF($Y$1067="Inaccurate – Incorrect",1,0)</f>
        <v>0</v>
      </c>
      <c r="DA1067" s="90" t="s">
        <v>2355</v>
      </c>
      <c r="DB1067" s="90" t="s">
        <v>3039</v>
      </c>
    </row>
    <row r="1068" spans="4:106" ht="25.25" customHeight="1" x14ac:dyDescent="0.2">
      <c r="D1068" s="112" t="s">
        <v>3089</v>
      </c>
      <c r="E1068" s="189" t="s">
        <v>3090</v>
      </c>
      <c r="F1068" s="190"/>
      <c r="G1068" s="190"/>
      <c r="H1068" s="190"/>
      <c r="I1068" s="190"/>
      <c r="J1068" s="190"/>
      <c r="K1068" s="190"/>
      <c r="L1068" s="190"/>
      <c r="M1068" s="190"/>
      <c r="N1068" s="190"/>
      <c r="O1068" s="190"/>
      <c r="P1068" s="116" t="s">
        <v>12697</v>
      </c>
      <c r="Q1068" s="191" t="s">
        <v>12702</v>
      </c>
      <c r="R1068" s="191"/>
      <c r="S1068" s="192"/>
      <c r="T1068" s="192"/>
      <c r="U1068" s="192"/>
      <c r="V1068" s="192"/>
      <c r="W1068" s="192"/>
      <c r="X1068" s="193"/>
      <c r="Y1068" s="108"/>
      <c r="AW1068" s="90" t="s">
        <v>2352</v>
      </c>
      <c r="AX1068" s="90">
        <f t="shared" si="107"/>
        <v>1</v>
      </c>
      <c r="AY1068" s="90" t="s">
        <v>774</v>
      </c>
      <c r="AZ1068" s="90" t="s">
        <v>3088</v>
      </c>
      <c r="BA1068" s="90">
        <f>IF(AND($BB$1068=1,$BC$1068=1),1,0)</f>
        <v>0</v>
      </c>
      <c r="BB1068" s="90">
        <f t="shared" si="108"/>
        <v>0</v>
      </c>
      <c r="BC1068" s="90">
        <f>IF(OR(AND(OR($S$1055="Yes",$AB$1055="Yes"),$AX$1055=1),AND(OR($S$1056="Yes",$AB$1056="Yes"),$AX$1056=1)),1,0)</f>
        <v>0</v>
      </c>
      <c r="BD1068" s="90">
        <f>IF(OR(AND(OR($AB$1055="Yes"),$AX$1055=1),AND(OR($AB$1056="Yes"),$AX$1056=1)),1,0)</f>
        <v>0</v>
      </c>
      <c r="BE1068" s="90">
        <f>IF(OR(AND(OR($S$1055="Yes"),$AX$1055=1),AND(OR($S$1056="Yes"),$AX$1056=1)),1,0)</f>
        <v>0</v>
      </c>
      <c r="BL1068" s="90">
        <v>1069</v>
      </c>
      <c r="BX1068" s="90">
        <v>1</v>
      </c>
      <c r="CA1068" s="90" t="s">
        <v>3047</v>
      </c>
      <c r="CC1068" s="90" t="s">
        <v>775</v>
      </c>
      <c r="CD1068" s="90">
        <f>IF($Y$1068="Inaccurate – Incorrect",1,0)</f>
        <v>0</v>
      </c>
      <c r="DA1068" s="90" t="s">
        <v>2355</v>
      </c>
      <c r="DB1068" s="90" t="s">
        <v>3039</v>
      </c>
    </row>
    <row r="1069" spans="4:106" ht="25.25" customHeight="1" x14ac:dyDescent="0.2">
      <c r="D1069" s="112" t="s">
        <v>3093</v>
      </c>
      <c r="E1069" s="189" t="s">
        <v>3058</v>
      </c>
      <c r="F1069" s="190"/>
      <c r="G1069" s="190"/>
      <c r="H1069" s="190"/>
      <c r="I1069" s="190"/>
      <c r="J1069" s="190"/>
      <c r="K1069" s="190"/>
      <c r="L1069" s="190"/>
      <c r="M1069" s="190"/>
      <c r="N1069" s="190"/>
      <c r="O1069" s="190"/>
      <c r="P1069" s="115"/>
      <c r="Q1069" s="191" t="s">
        <v>12699</v>
      </c>
      <c r="R1069" s="191"/>
      <c r="S1069" s="192"/>
      <c r="T1069" s="192"/>
      <c r="U1069" s="192"/>
      <c r="V1069" s="192"/>
      <c r="W1069" s="192"/>
      <c r="X1069" s="193"/>
      <c r="Y1069" s="108"/>
      <c r="AW1069" s="90" t="s">
        <v>2352</v>
      </c>
      <c r="AX1069" s="90">
        <f t="shared" si="107"/>
        <v>1</v>
      </c>
      <c r="AZ1069" s="90" t="s">
        <v>3092</v>
      </c>
      <c r="BA1069" s="90">
        <f>IF(AND($BB$1069=1,$BC$1069=1),1,0)</f>
        <v>0</v>
      </c>
      <c r="BB1069" s="90">
        <f t="shared" si="108"/>
        <v>0</v>
      </c>
      <c r="BC1069" s="90">
        <f>IF(OR(AND(OR($S$1068&lt;&gt;"",$AB$1068&lt;&gt;""),$AX$1068=1)),1,0)</f>
        <v>0</v>
      </c>
      <c r="BD1069" s="90">
        <f>IF(OR(AND(OR($AB$1068&lt;&gt;""),$AX$1068=1)),1,0)</f>
        <v>0</v>
      </c>
      <c r="BE1069" s="90">
        <f>IF(OR(AND(OR($S$1068&lt;&gt;""),$AX$1068=1)),1,0)</f>
        <v>0</v>
      </c>
      <c r="CB1069" s="90">
        <f>IF($S$1069&lt;&gt;"",1,0)</f>
        <v>0</v>
      </c>
      <c r="CD1069" s="90">
        <f>IF($Y$1069="Inaccurate – Incorrect",1,0)</f>
        <v>0</v>
      </c>
      <c r="DA1069" s="90" t="s">
        <v>2355</v>
      </c>
      <c r="DB1069" s="90" t="s">
        <v>3039</v>
      </c>
    </row>
    <row r="1070" spans="4:106" ht="25.25" customHeight="1" x14ac:dyDescent="0.2">
      <c r="D1070" s="112" t="s">
        <v>3096</v>
      </c>
      <c r="E1070" s="189" t="s">
        <v>3097</v>
      </c>
      <c r="F1070" s="190"/>
      <c r="G1070" s="190"/>
      <c r="H1070" s="190"/>
      <c r="I1070" s="190"/>
      <c r="J1070" s="190"/>
      <c r="K1070" s="190"/>
      <c r="L1070" s="190"/>
      <c r="M1070" s="190"/>
      <c r="N1070" s="190"/>
      <c r="O1070" s="190"/>
      <c r="P1070" s="116" t="s">
        <v>12697</v>
      </c>
      <c r="Q1070" s="191" t="s">
        <v>12702</v>
      </c>
      <c r="R1070" s="191"/>
      <c r="S1070" s="192"/>
      <c r="T1070" s="192"/>
      <c r="U1070" s="192"/>
      <c r="V1070" s="192"/>
      <c r="W1070" s="192"/>
      <c r="X1070" s="193"/>
      <c r="Y1070" s="108"/>
      <c r="AW1070" s="90" t="s">
        <v>2352</v>
      </c>
      <c r="AX1070" s="90">
        <f t="shared" si="107"/>
        <v>1</v>
      </c>
      <c r="AY1070" s="90" t="s">
        <v>774</v>
      </c>
      <c r="AZ1070" s="90" t="s">
        <v>3095</v>
      </c>
      <c r="BA1070" s="90">
        <f>IF(AND($BB$1070=1,$BC$1070=1),1,0)</f>
        <v>0</v>
      </c>
      <c r="BB1070" s="90">
        <f t="shared" si="108"/>
        <v>0</v>
      </c>
      <c r="BC1070" s="90">
        <f>IF(OR(AND(OR($S$1055="Yes",$AB$1055="Yes"),$AX$1055=1),AND(OR($S$1056="Yes",$AB$1056="Yes"),$AX$1056=1)),1,0)</f>
        <v>0</v>
      </c>
      <c r="BD1070" s="90">
        <f>IF(OR(AND(OR($AB$1055="Yes"),$AX$1055=1),AND(OR($AB$1056="Yes"),$AX$1056=1)),1,0)</f>
        <v>0</v>
      </c>
      <c r="BE1070" s="90">
        <f>IF(OR(AND(OR($S$1055="Yes"),$AX$1055=1),AND(OR($S$1056="Yes"),$AX$1056=1)),1,0)</f>
        <v>0</v>
      </c>
      <c r="BL1070" s="90">
        <v>1071</v>
      </c>
      <c r="BX1070" s="90">
        <v>1</v>
      </c>
      <c r="CA1070" s="90" t="s">
        <v>3047</v>
      </c>
      <c r="CC1070" s="90" t="s">
        <v>775</v>
      </c>
      <c r="CD1070" s="90">
        <f>IF($Y$1070="Inaccurate – Incorrect",1,0)</f>
        <v>0</v>
      </c>
      <c r="DA1070" s="90" t="s">
        <v>2355</v>
      </c>
      <c r="DB1070" s="90" t="s">
        <v>3039</v>
      </c>
    </row>
    <row r="1071" spans="4:106" ht="25.25" customHeight="1" x14ac:dyDescent="0.2">
      <c r="D1071" s="112" t="s">
        <v>3100</v>
      </c>
      <c r="E1071" s="189" t="s">
        <v>3058</v>
      </c>
      <c r="F1071" s="190"/>
      <c r="G1071" s="190"/>
      <c r="H1071" s="190"/>
      <c r="I1071" s="190"/>
      <c r="J1071" s="190"/>
      <c r="K1071" s="190"/>
      <c r="L1071" s="190"/>
      <c r="M1071" s="190"/>
      <c r="N1071" s="190"/>
      <c r="O1071" s="190"/>
      <c r="P1071" s="115"/>
      <c r="Q1071" s="191" t="s">
        <v>12699</v>
      </c>
      <c r="R1071" s="191"/>
      <c r="S1071" s="192"/>
      <c r="T1071" s="192"/>
      <c r="U1071" s="192"/>
      <c r="V1071" s="192"/>
      <c r="W1071" s="192"/>
      <c r="X1071" s="193"/>
      <c r="Y1071" s="108"/>
      <c r="AW1071" s="90" t="s">
        <v>2352</v>
      </c>
      <c r="AX1071" s="90">
        <f t="shared" si="107"/>
        <v>1</v>
      </c>
      <c r="AZ1071" s="90" t="s">
        <v>3099</v>
      </c>
      <c r="BA1071" s="90">
        <f>IF(AND($BB$1071=1,$BC$1071=1),1,0)</f>
        <v>0</v>
      </c>
      <c r="BB1071" s="90">
        <f t="shared" si="108"/>
        <v>0</v>
      </c>
      <c r="BC1071" s="90">
        <f>IF(OR(AND(OR($S$1070&lt;&gt;"",$AB$1070&lt;&gt;""),$AX$1070=1)),1,0)</f>
        <v>0</v>
      </c>
      <c r="BD1071" s="90">
        <f>IF(OR(AND(OR($AB$1070&lt;&gt;""),$AX$1070=1)),1,0)</f>
        <v>0</v>
      </c>
      <c r="BE1071" s="90">
        <f>IF(OR(AND(OR($S$1070&lt;&gt;""),$AX$1070=1)),1,0)</f>
        <v>0</v>
      </c>
      <c r="CB1071" s="90">
        <f>IF($S$1071&lt;&gt;"",1,0)</f>
        <v>0</v>
      </c>
      <c r="CD1071" s="90">
        <f>IF($Y$1071="Inaccurate – Incorrect",1,0)</f>
        <v>0</v>
      </c>
      <c r="DA1071" s="90" t="s">
        <v>2355</v>
      </c>
      <c r="DB1071" s="90" t="s">
        <v>3039</v>
      </c>
    </row>
    <row r="1072" spans="4:106" ht="25.25" customHeight="1" x14ac:dyDescent="0.2">
      <c r="D1072" s="112" t="s">
        <v>3103</v>
      </c>
      <c r="E1072" s="189" t="s">
        <v>802</v>
      </c>
      <c r="F1072" s="190"/>
      <c r="G1072" s="190"/>
      <c r="H1072" s="190"/>
      <c r="I1072" s="190"/>
      <c r="J1072" s="190"/>
      <c r="K1072" s="190"/>
      <c r="L1072" s="190"/>
      <c r="M1072" s="190"/>
      <c r="N1072" s="190"/>
      <c r="O1072" s="190"/>
      <c r="P1072" s="115"/>
      <c r="Q1072" s="191" t="s">
        <v>12702</v>
      </c>
      <c r="R1072" s="191"/>
      <c r="S1072" s="192"/>
      <c r="T1072" s="192"/>
      <c r="U1072" s="192"/>
      <c r="V1072" s="192"/>
      <c r="W1072" s="192"/>
      <c r="X1072" s="193"/>
      <c r="Y1072" s="108"/>
      <c r="AW1072" s="90" t="s">
        <v>2352</v>
      </c>
      <c r="AX1072" s="90">
        <f t="shared" si="107"/>
        <v>1</v>
      </c>
      <c r="AY1072" s="90" t="s">
        <v>774</v>
      </c>
      <c r="AZ1072" s="90" t="s">
        <v>3102</v>
      </c>
      <c r="BA1072" s="90">
        <f>IF(AND($BB$1072=1,$BC$1072=1),1,0)</f>
        <v>0</v>
      </c>
      <c r="BB1072" s="90">
        <f t="shared" si="108"/>
        <v>0</v>
      </c>
      <c r="BC1072" s="90">
        <f>IF(OR(AND(OR($S$1055="Yes",$AB$1055="Yes"),$AX$1055=1),AND(OR($S$1056="Yes",$AB$1056="Yes"),$AX$1056=1)),1,0)</f>
        <v>0</v>
      </c>
      <c r="BD1072" s="90">
        <f>IF(OR(AND(OR($AB$1055="Yes"),$AX$1055=1),AND(OR($AB$1056="Yes"),$AX$1056=1)),1,0)</f>
        <v>0</v>
      </c>
      <c r="BE1072" s="90">
        <f>IF(OR(AND(OR($S$1055="Yes"),$AX$1055=1),AND(OR($S$1056="Yes"),$AX$1056=1)),1,0)</f>
        <v>0</v>
      </c>
      <c r="BL1072" s="90">
        <v>1073</v>
      </c>
      <c r="BX1072" s="90">
        <v>1</v>
      </c>
      <c r="CA1072" s="90" t="s">
        <v>3047</v>
      </c>
      <c r="CC1072" s="90" t="s">
        <v>775</v>
      </c>
      <c r="CD1072" s="90">
        <f>IF($Y$1072="Inaccurate – Incorrect",1,0)</f>
        <v>0</v>
      </c>
      <c r="DA1072" s="90" t="s">
        <v>2355</v>
      </c>
      <c r="DB1072" s="90" t="s">
        <v>3039</v>
      </c>
    </row>
    <row r="1073" spans="4:106" ht="25.25" customHeight="1" x14ac:dyDescent="0.2">
      <c r="D1073" s="112" t="s">
        <v>3105</v>
      </c>
      <c r="E1073" s="189" t="s">
        <v>643</v>
      </c>
      <c r="F1073" s="190"/>
      <c r="G1073" s="190"/>
      <c r="H1073" s="190"/>
      <c r="I1073" s="190"/>
      <c r="J1073" s="190"/>
      <c r="K1073" s="190"/>
      <c r="L1073" s="190"/>
      <c r="M1073" s="190"/>
      <c r="N1073" s="190"/>
      <c r="O1073" s="190"/>
      <c r="P1073" s="115"/>
      <c r="Q1073" s="191" t="s">
        <v>12699</v>
      </c>
      <c r="R1073" s="191"/>
      <c r="S1073" s="192"/>
      <c r="T1073" s="192"/>
      <c r="U1073" s="192"/>
      <c r="V1073" s="192"/>
      <c r="W1073" s="192"/>
      <c r="X1073" s="193"/>
      <c r="Y1073" s="108"/>
      <c r="AW1073" s="90" t="s">
        <v>2352</v>
      </c>
      <c r="AX1073" s="90">
        <f t="shared" si="107"/>
        <v>1</v>
      </c>
      <c r="AZ1073" s="90" t="s">
        <v>3104</v>
      </c>
      <c r="BA1073" s="90">
        <f>IF(AND($BB$1073=1,$BC$1073=1),1,0)</f>
        <v>0</v>
      </c>
      <c r="BB1073" s="90">
        <f t="shared" si="108"/>
        <v>0</v>
      </c>
      <c r="BC1073" s="90">
        <f>IF(OR(AND(OR($S$1072&lt;&gt;"",$AB$1072&lt;&gt;""),$AX$1072=1)),1,0)</f>
        <v>0</v>
      </c>
      <c r="BD1073" s="90">
        <f>IF(OR(AND(OR($AB$1072&lt;&gt;""),$AX$1072=1)),1,0)</f>
        <v>0</v>
      </c>
      <c r="BE1073" s="90">
        <f>IF(OR(AND(OR($S$1072&lt;&gt;""),$AX$1072=1)),1,0)</f>
        <v>0</v>
      </c>
      <c r="CB1073" s="90">
        <f>IF($S$1073&lt;&gt;"",1,0)</f>
        <v>0</v>
      </c>
      <c r="CD1073" s="90">
        <f>IF($Y$1073="Inaccurate – Incorrect",1,0)</f>
        <v>0</v>
      </c>
      <c r="DA1073" s="90" t="s">
        <v>2355</v>
      </c>
      <c r="DB1073" s="90" t="s">
        <v>3039</v>
      </c>
    </row>
    <row r="1074" spans="4:106" ht="25.25" customHeight="1" x14ac:dyDescent="0.2">
      <c r="D1074" s="112" t="s">
        <v>3108</v>
      </c>
      <c r="E1074" s="189" t="s">
        <v>3109</v>
      </c>
      <c r="F1074" s="190"/>
      <c r="G1074" s="190"/>
      <c r="H1074" s="190"/>
      <c r="I1074" s="190"/>
      <c r="J1074" s="190"/>
      <c r="K1074" s="190"/>
      <c r="L1074" s="190"/>
      <c r="M1074" s="190"/>
      <c r="N1074" s="190"/>
      <c r="O1074" s="190"/>
      <c r="P1074" s="116" t="s">
        <v>12697</v>
      </c>
      <c r="Q1074" s="191" t="s">
        <v>12698</v>
      </c>
      <c r="R1074" s="191"/>
      <c r="S1074" s="192"/>
      <c r="T1074" s="192"/>
      <c r="U1074" s="192"/>
      <c r="V1074" s="192"/>
      <c r="W1074" s="192"/>
      <c r="X1074" s="193"/>
      <c r="Y1074" s="108"/>
      <c r="AW1074" s="90" t="s">
        <v>2352</v>
      </c>
      <c r="AX1074" s="90">
        <f t="shared" si="107"/>
        <v>1</v>
      </c>
      <c r="AY1074" s="90" t="s">
        <v>236</v>
      </c>
      <c r="AZ1074" s="90" t="s">
        <v>3107</v>
      </c>
      <c r="BA1074" s="90">
        <f>IF(AND($BB$1074=1,$BC$1074=1),1,0)</f>
        <v>0</v>
      </c>
      <c r="BB1074" s="90">
        <f t="shared" si="108"/>
        <v>0</v>
      </c>
      <c r="BC1074" s="90">
        <f>IF(OR(AND(OR($S$1055="Yes",$AB$1055="Yes"),$AX$1055=1),AND(OR($S$1056="Yes",$AB$1056="Yes"),$AX$1056=1)),1,0)</f>
        <v>0</v>
      </c>
      <c r="BD1074" s="90">
        <f>IF(OR(AND(OR($AB$1055="Yes"),$AX$1055=1),AND(OR($AB$1056="Yes"),$AX$1056=1)),1,0)</f>
        <v>0</v>
      </c>
      <c r="BE1074" s="90">
        <f>IF(OR(AND(OR($S$1055="Yes"),$AX$1055=1),AND(OR($S$1056="Yes"),$AX$1056=1)),1,0)</f>
        <v>0</v>
      </c>
      <c r="CB1074" s="90">
        <f>IF($S$1074&lt;&gt;"",1,0)</f>
        <v>0</v>
      </c>
      <c r="CD1074" s="90">
        <f>IF($Y$1074="Inaccurate – Incorrect",1,0)</f>
        <v>0</v>
      </c>
      <c r="DA1074" s="90" t="s">
        <v>2355</v>
      </c>
      <c r="DB1074" s="90" t="s">
        <v>3039</v>
      </c>
    </row>
    <row r="1075" spans="4:106" ht="25.25" customHeight="1" x14ac:dyDescent="0.2">
      <c r="D1075" s="112" t="s">
        <v>3112</v>
      </c>
      <c r="E1075" s="189" t="s">
        <v>3113</v>
      </c>
      <c r="F1075" s="190"/>
      <c r="G1075" s="190"/>
      <c r="H1075" s="190"/>
      <c r="I1075" s="190"/>
      <c r="J1075" s="190"/>
      <c r="K1075" s="190"/>
      <c r="L1075" s="190"/>
      <c r="M1075" s="190"/>
      <c r="N1075" s="190"/>
      <c r="O1075" s="190"/>
      <c r="P1075" s="116" t="s">
        <v>12697</v>
      </c>
      <c r="Q1075" s="191" t="s">
        <v>12698</v>
      </c>
      <c r="R1075" s="191"/>
      <c r="S1075" s="192"/>
      <c r="T1075" s="192"/>
      <c r="U1075" s="192"/>
      <c r="V1075" s="192"/>
      <c r="W1075" s="192"/>
      <c r="X1075" s="193"/>
      <c r="Y1075" s="108"/>
      <c r="AW1075" s="90" t="s">
        <v>2352</v>
      </c>
      <c r="AX1075" s="90">
        <f t="shared" si="107"/>
        <v>1</v>
      </c>
      <c r="AY1075" s="90" t="s">
        <v>236</v>
      </c>
      <c r="AZ1075" s="90" t="s">
        <v>3111</v>
      </c>
      <c r="BA1075" s="90">
        <f>IF(AND($BB$1075=1,$BC$1075=1),1,0)</f>
        <v>0</v>
      </c>
      <c r="BB1075" s="90">
        <f t="shared" si="108"/>
        <v>0</v>
      </c>
      <c r="BC1075" s="90">
        <f>IF(OR(AND(OR($S$1055="Yes",$AB$1055="Yes"),$AX$1055=1),AND(OR($S$1056="Yes",$AB$1056="Yes"),$AX$1056=1)),1,0)</f>
        <v>0</v>
      </c>
      <c r="BD1075" s="90">
        <f>IF(OR(AND(OR($AB$1055="Yes"),$AX$1055=1),AND(OR($AB$1056="Yes"),$AX$1056=1)),1,0)</f>
        <v>0</v>
      </c>
      <c r="BE1075" s="90">
        <f>IF(OR(AND(OR($S$1055="Yes"),$AX$1055=1),AND(OR($S$1056="Yes"),$AX$1056=1)),1,0)</f>
        <v>0</v>
      </c>
      <c r="CB1075" s="90">
        <f>IF($S$1075&lt;&gt;"",1,0)</f>
        <v>0</v>
      </c>
      <c r="CD1075" s="90">
        <f>IF($Y$1075="Inaccurate – Incorrect",1,0)</f>
        <v>0</v>
      </c>
      <c r="DA1075" s="90" t="s">
        <v>2355</v>
      </c>
      <c r="DB1075" s="90" t="s">
        <v>3039</v>
      </c>
    </row>
    <row r="1076" spans="4:106" ht="25.25" customHeight="1" x14ac:dyDescent="0.2">
      <c r="D1076" s="112" t="s">
        <v>3116</v>
      </c>
      <c r="E1076" s="189" t="s">
        <v>3117</v>
      </c>
      <c r="F1076" s="190"/>
      <c r="G1076" s="190"/>
      <c r="H1076" s="190"/>
      <c r="I1076" s="190"/>
      <c r="J1076" s="190"/>
      <c r="K1076" s="190"/>
      <c r="L1076" s="190"/>
      <c r="M1076" s="190"/>
      <c r="N1076" s="190"/>
      <c r="O1076" s="190"/>
      <c r="P1076" s="116" t="s">
        <v>12697</v>
      </c>
      <c r="Q1076" s="191" t="s">
        <v>12698</v>
      </c>
      <c r="R1076" s="191"/>
      <c r="S1076" s="197"/>
      <c r="T1076" s="197"/>
      <c r="U1076" s="197"/>
      <c r="V1076" s="197"/>
      <c r="W1076" s="197"/>
      <c r="X1076" s="198"/>
      <c r="Y1076" s="108"/>
      <c r="AW1076" s="90" t="s">
        <v>2352</v>
      </c>
      <c r="AX1076" s="90">
        <f t="shared" si="107"/>
        <v>1</v>
      </c>
      <c r="AY1076" s="90" t="s">
        <v>236</v>
      </c>
      <c r="AZ1076" s="90" t="s">
        <v>3115</v>
      </c>
      <c r="BA1076" s="90">
        <f>IF(AND($BB$1076=1,$BC$1076=1),1,0)</f>
        <v>0</v>
      </c>
      <c r="BB1076" s="90">
        <f t="shared" si="108"/>
        <v>0</v>
      </c>
      <c r="BC1076" s="90">
        <f>IF(OR(AND(OR($S$1055="Yes",$AB$1055="Yes"),$AX$1055=1),AND(OR($S$1056="Yes",$AB$1056="Yes"),$AX$1056=1)),1,0)</f>
        <v>0</v>
      </c>
      <c r="BD1076" s="90">
        <f>IF(OR(AND(OR($AB$1055="Yes"),$AX$1055=1),AND(OR($AB$1056="Yes"),$AX$1056=1)),1,0)</f>
        <v>0</v>
      </c>
      <c r="BE1076" s="90">
        <f>IF(OR(AND(OR($S$1055="Yes"),$AX$1055=1),AND(OR($S$1056="Yes"),$AX$1056=1)),1,0)</f>
        <v>0</v>
      </c>
      <c r="CB1076" s="90">
        <f>IF($S$1076&lt;&gt;"",1,0)</f>
        <v>0</v>
      </c>
      <c r="CD1076" s="90">
        <f>IF($Y$1076="Inaccurate – Incorrect",1,0)</f>
        <v>0</v>
      </c>
      <c r="DA1076" s="90" t="s">
        <v>2355</v>
      </c>
      <c r="DB1076" s="90" t="s">
        <v>3039</v>
      </c>
    </row>
    <row r="1077" spans="4:106" x14ac:dyDescent="0.2">
      <c r="D1077" s="103"/>
      <c r="E1077" s="117"/>
      <c r="F1077" s="117"/>
      <c r="G1077" s="117"/>
      <c r="H1077" s="117"/>
      <c r="I1077" s="117"/>
      <c r="J1077" s="117"/>
      <c r="K1077" s="117"/>
      <c r="L1077" s="117"/>
      <c r="M1077" s="117"/>
      <c r="N1077" s="117"/>
      <c r="O1077" s="117"/>
      <c r="P1077" s="117"/>
      <c r="Q1077" s="117"/>
      <c r="R1077" s="117"/>
      <c r="S1077" s="117"/>
      <c r="T1077" s="117"/>
      <c r="U1077" s="117"/>
      <c r="V1077" s="117"/>
      <c r="W1077" s="117"/>
      <c r="X1077" s="117"/>
      <c r="Y1077" s="105"/>
      <c r="AX1077" s="90">
        <f t="shared" si="107"/>
        <v>0</v>
      </c>
      <c r="BA1077" s="90">
        <f>IF(OR($S$22="Step 3",$S$22="Step 2",$S$22="Step 1"),1,0)</f>
        <v>1</v>
      </c>
    </row>
    <row r="1078" spans="4:106" ht="21" x14ac:dyDescent="0.25">
      <c r="D1078" s="103"/>
      <c r="E1078" s="109" t="s">
        <v>3121</v>
      </c>
      <c r="F1078" s="110"/>
      <c r="G1078" s="110"/>
      <c r="H1078" s="110"/>
      <c r="I1078" s="110"/>
      <c r="J1078" s="110"/>
      <c r="K1078" s="110"/>
      <c r="L1078" s="110"/>
      <c r="M1078" s="110"/>
      <c r="N1078" s="110"/>
      <c r="O1078" s="110"/>
      <c r="P1078" s="110"/>
      <c r="Q1078" s="110"/>
      <c r="R1078" s="110"/>
      <c r="S1078" s="110"/>
      <c r="T1078" s="110"/>
      <c r="U1078" s="110"/>
      <c r="V1078" s="110"/>
      <c r="W1078" s="110"/>
      <c r="X1078" s="110"/>
      <c r="Y1078" s="105"/>
      <c r="AX1078" s="90">
        <f t="shared" si="107"/>
        <v>0</v>
      </c>
      <c r="BA1078" s="90">
        <f>IF(OR($S$22="Step 3",$S$22="Step 2",$S$22="Step 1"),1,0)</f>
        <v>1</v>
      </c>
    </row>
    <row r="1079" spans="4:106" ht="201.5" customHeight="1" x14ac:dyDescent="0.2">
      <c r="D1079" s="112" t="s">
        <v>3120</v>
      </c>
      <c r="E1079" s="194" t="s">
        <v>3122</v>
      </c>
      <c r="F1079" s="195"/>
      <c r="G1079" s="195"/>
      <c r="H1079" s="195"/>
      <c r="I1079" s="195"/>
      <c r="J1079" s="195"/>
      <c r="K1079" s="195"/>
      <c r="L1079" s="195"/>
      <c r="M1079" s="195"/>
      <c r="N1079" s="195"/>
      <c r="O1079" s="195"/>
      <c r="P1079" s="113" t="s">
        <v>12697</v>
      </c>
      <c r="Q1079" s="196" t="s">
        <v>12698</v>
      </c>
      <c r="R1079" s="196"/>
      <c r="S1079" s="192"/>
      <c r="T1079" s="192"/>
      <c r="U1079" s="192"/>
      <c r="V1079" s="192"/>
      <c r="W1079" s="192"/>
      <c r="X1079" s="193"/>
      <c r="Y1079" s="108"/>
      <c r="AW1079" s="90" t="s">
        <v>2352</v>
      </c>
      <c r="AX1079" s="90">
        <f t="shared" si="107"/>
        <v>1</v>
      </c>
      <c r="AY1079" s="90" t="s">
        <v>1320</v>
      </c>
      <c r="AZ1079" s="90" t="s">
        <v>3119</v>
      </c>
      <c r="BA1079" s="90">
        <f>IF(AND($BC$1079=1,$BB$1079=1),1,0)</f>
        <v>1</v>
      </c>
      <c r="BB1079" s="90">
        <f t="shared" ref="BB1079:BB1104" si="109">IF(OR($S$22="Step 3",$S$22="Step 2",$S$22="Step 1"),1,0)</f>
        <v>1</v>
      </c>
      <c r="BC1079" s="90">
        <v>1</v>
      </c>
      <c r="BD1079" s="90">
        <v>1</v>
      </c>
      <c r="BE1079" s="90">
        <v>1</v>
      </c>
      <c r="BL1079" s="90" t="s">
        <v>12758</v>
      </c>
      <c r="CB1079" s="90">
        <f>IF($S$1079&lt;&gt;"",1,0)</f>
        <v>0</v>
      </c>
      <c r="CD1079" s="90">
        <f>IF($Y$1079="Inaccurate – Incorrect",1,0)</f>
        <v>0</v>
      </c>
      <c r="DA1079" s="90" t="s">
        <v>2355</v>
      </c>
      <c r="DB1079" s="90" t="s">
        <v>3121</v>
      </c>
    </row>
    <row r="1080" spans="4:106" ht="53.75" customHeight="1" x14ac:dyDescent="0.2">
      <c r="D1080" s="112" t="s">
        <v>3125</v>
      </c>
      <c r="E1080" s="119"/>
      <c r="F1080" s="118"/>
      <c r="G1080" s="118"/>
      <c r="H1080" s="118"/>
      <c r="I1080" s="118"/>
      <c r="J1080" s="118"/>
      <c r="K1080" s="118"/>
      <c r="L1080" s="118"/>
      <c r="M1080" s="118"/>
      <c r="N1080" s="118"/>
      <c r="O1080" s="118"/>
      <c r="P1080" s="118"/>
      <c r="Q1080" s="215" t="s">
        <v>3126</v>
      </c>
      <c r="R1080" s="216"/>
      <c r="S1080" s="216"/>
      <c r="T1080" s="216"/>
      <c r="U1080" s="216"/>
      <c r="V1080" s="216"/>
      <c r="W1080" s="216"/>
      <c r="X1080" s="217"/>
      <c r="Y1080" s="108"/>
      <c r="AX1080" s="90">
        <f t="shared" si="107"/>
        <v>1</v>
      </c>
      <c r="AZ1080" s="90" t="s">
        <v>3124</v>
      </c>
      <c r="BA1080" s="90">
        <f>IF(AND($BB$1080=1,$BC$1080=1),1,0)</f>
        <v>0</v>
      </c>
      <c r="BB1080" s="90">
        <f t="shared" si="109"/>
        <v>1</v>
      </c>
      <c r="BC1080" s="90">
        <f t="shared" ref="BC1080:BC1086" si="110">IF(AND(AND(OR($S$1079="Yes",$AB$1079="Yes"),$AX$1079=1)),1,0)</f>
        <v>0</v>
      </c>
      <c r="BD1080" s="90">
        <f t="shared" ref="BD1080:BD1086" si="111">IF(AND(AND(OR($AB$1079="Yes"),$AX$1079=1)),1,0)</f>
        <v>0</v>
      </c>
      <c r="BE1080" s="90">
        <f t="shared" ref="BE1080:BE1086" si="112">IF(AND(AND(OR($S$1079="Yes"),$AX$1079=1)),1,0)</f>
        <v>0</v>
      </c>
    </row>
    <row r="1081" spans="4:106" ht="25.25" customHeight="1" x14ac:dyDescent="0.2">
      <c r="D1081" s="112" t="s">
        <v>3130</v>
      </c>
      <c r="E1081" s="189" t="s">
        <v>3131</v>
      </c>
      <c r="F1081" s="190"/>
      <c r="G1081" s="190"/>
      <c r="H1081" s="190"/>
      <c r="I1081" s="190"/>
      <c r="J1081" s="190"/>
      <c r="K1081" s="190"/>
      <c r="L1081" s="190"/>
      <c r="M1081" s="190"/>
      <c r="N1081" s="190"/>
      <c r="O1081" s="190"/>
      <c r="P1081" s="116" t="s">
        <v>12697</v>
      </c>
      <c r="Q1081" s="191" t="s">
        <v>12702</v>
      </c>
      <c r="R1081" s="191"/>
      <c r="S1081" s="192"/>
      <c r="T1081" s="192"/>
      <c r="U1081" s="192"/>
      <c r="V1081" s="192"/>
      <c r="W1081" s="192"/>
      <c r="X1081" s="193"/>
      <c r="Y1081" s="108"/>
      <c r="AW1081" s="90" t="s">
        <v>2352</v>
      </c>
      <c r="AX1081" s="90">
        <f t="shared" si="107"/>
        <v>1</v>
      </c>
      <c r="AY1081" s="90" t="s">
        <v>774</v>
      </c>
      <c r="AZ1081" s="90" t="s">
        <v>3129</v>
      </c>
      <c r="BA1081" s="90">
        <f>IF(AND($BB$1081=1,$BC$1081=1),1,0)</f>
        <v>0</v>
      </c>
      <c r="BB1081" s="90">
        <f t="shared" si="109"/>
        <v>1</v>
      </c>
      <c r="BC1081" s="90">
        <f t="shared" si="110"/>
        <v>0</v>
      </c>
      <c r="BD1081" s="90">
        <f t="shared" si="111"/>
        <v>0</v>
      </c>
      <c r="BE1081" s="90">
        <f t="shared" si="112"/>
        <v>0</v>
      </c>
      <c r="BX1081" s="90">
        <v>1</v>
      </c>
      <c r="CA1081" s="90" t="s">
        <v>3124</v>
      </c>
      <c r="CB1081" s="90">
        <f>IF((+COUNTA($S$1081)+COUNTA($S$1082)+COUNTA($S$1083)+COUNTA($S$1084)+COUNTA($S$1085)+COUNTA($S$1086)+COUNTA($S$1087)+COUNTA($S$1088)+COUNTA($S$1089)+COUNTA($S$1090))&gt;0,1,0)</f>
        <v>0</v>
      </c>
      <c r="CC1081" s="90" t="s">
        <v>775</v>
      </c>
      <c r="CD1081" s="90">
        <f>IF($Y$1081="Inaccurate – Incorrect",1,0)</f>
        <v>0</v>
      </c>
      <c r="DA1081" s="90" t="s">
        <v>2355</v>
      </c>
      <c r="DB1081" s="90" t="s">
        <v>3121</v>
      </c>
    </row>
    <row r="1082" spans="4:106" ht="25.25" customHeight="1" x14ac:dyDescent="0.2">
      <c r="D1082" s="112" t="s">
        <v>3133</v>
      </c>
      <c r="E1082" s="189" t="s">
        <v>3134</v>
      </c>
      <c r="F1082" s="190"/>
      <c r="G1082" s="190"/>
      <c r="H1082" s="190"/>
      <c r="I1082" s="190"/>
      <c r="J1082" s="190"/>
      <c r="K1082" s="190"/>
      <c r="L1082" s="190"/>
      <c r="M1082" s="190"/>
      <c r="N1082" s="190"/>
      <c r="O1082" s="190"/>
      <c r="P1082" s="116" t="s">
        <v>12697</v>
      </c>
      <c r="Q1082" s="191" t="s">
        <v>12702</v>
      </c>
      <c r="R1082" s="191"/>
      <c r="S1082" s="192"/>
      <c r="T1082" s="192"/>
      <c r="U1082" s="192"/>
      <c r="V1082" s="192"/>
      <c r="W1082" s="192"/>
      <c r="X1082" s="193"/>
      <c r="Y1082" s="108"/>
      <c r="AW1082" s="90" t="s">
        <v>2352</v>
      </c>
      <c r="AX1082" s="90">
        <f t="shared" si="107"/>
        <v>1</v>
      </c>
      <c r="AY1082" s="90" t="s">
        <v>774</v>
      </c>
      <c r="AZ1082" s="90" t="s">
        <v>3132</v>
      </c>
      <c r="BA1082" s="90">
        <f>IF(AND($BB$1082=1,$BC$1082=1),1,0)</f>
        <v>0</v>
      </c>
      <c r="BB1082" s="90">
        <f t="shared" si="109"/>
        <v>1</v>
      </c>
      <c r="BC1082" s="90">
        <f t="shared" si="110"/>
        <v>0</v>
      </c>
      <c r="BD1082" s="90">
        <f t="shared" si="111"/>
        <v>0</v>
      </c>
      <c r="BE1082" s="90">
        <f t="shared" si="112"/>
        <v>0</v>
      </c>
      <c r="BX1082" s="90">
        <v>1</v>
      </c>
      <c r="CA1082" s="90" t="s">
        <v>3124</v>
      </c>
      <c r="CC1082" s="90" t="s">
        <v>775</v>
      </c>
      <c r="CD1082" s="90">
        <f>IF($Y$1082="Inaccurate – Incorrect",1,0)</f>
        <v>0</v>
      </c>
      <c r="DA1082" s="90" t="s">
        <v>2355</v>
      </c>
      <c r="DB1082" s="90" t="s">
        <v>3121</v>
      </c>
    </row>
    <row r="1083" spans="4:106" ht="25.25" customHeight="1" x14ac:dyDescent="0.2">
      <c r="D1083" s="112" t="s">
        <v>3137</v>
      </c>
      <c r="E1083" s="189" t="s">
        <v>3138</v>
      </c>
      <c r="F1083" s="190"/>
      <c r="G1083" s="190"/>
      <c r="H1083" s="190"/>
      <c r="I1083" s="190"/>
      <c r="J1083" s="190"/>
      <c r="K1083" s="190"/>
      <c r="L1083" s="190"/>
      <c r="M1083" s="190"/>
      <c r="N1083" s="190"/>
      <c r="O1083" s="190"/>
      <c r="P1083" s="116" t="s">
        <v>12697</v>
      </c>
      <c r="Q1083" s="191" t="s">
        <v>12702</v>
      </c>
      <c r="R1083" s="191"/>
      <c r="S1083" s="192"/>
      <c r="T1083" s="192"/>
      <c r="U1083" s="192"/>
      <c r="V1083" s="192"/>
      <c r="W1083" s="192"/>
      <c r="X1083" s="193"/>
      <c r="Y1083" s="108"/>
      <c r="AW1083" s="90" t="s">
        <v>2352</v>
      </c>
      <c r="AX1083" s="90">
        <f t="shared" si="107"/>
        <v>1</v>
      </c>
      <c r="AY1083" s="90" t="s">
        <v>774</v>
      </c>
      <c r="AZ1083" s="90" t="s">
        <v>3136</v>
      </c>
      <c r="BA1083" s="90">
        <f>IF(AND($BB$1083=1,$BC$1083=1),1,0)</f>
        <v>0</v>
      </c>
      <c r="BB1083" s="90">
        <f t="shared" si="109"/>
        <v>1</v>
      </c>
      <c r="BC1083" s="90">
        <f t="shared" si="110"/>
        <v>0</v>
      </c>
      <c r="BD1083" s="90">
        <f t="shared" si="111"/>
        <v>0</v>
      </c>
      <c r="BE1083" s="90">
        <f t="shared" si="112"/>
        <v>0</v>
      </c>
      <c r="BX1083" s="90">
        <v>1</v>
      </c>
      <c r="CA1083" s="90" t="s">
        <v>3124</v>
      </c>
      <c r="CC1083" s="90" t="s">
        <v>775</v>
      </c>
      <c r="CD1083" s="90">
        <f>IF($Y$1083="Inaccurate – Incorrect",1,0)</f>
        <v>0</v>
      </c>
      <c r="DA1083" s="90" t="s">
        <v>2355</v>
      </c>
      <c r="DB1083" s="90" t="s">
        <v>3121</v>
      </c>
    </row>
    <row r="1084" spans="4:106" ht="25.25" customHeight="1" x14ac:dyDescent="0.2">
      <c r="D1084" s="112" t="s">
        <v>3140</v>
      </c>
      <c r="E1084" s="189" t="s">
        <v>3141</v>
      </c>
      <c r="F1084" s="190"/>
      <c r="G1084" s="190"/>
      <c r="H1084" s="190"/>
      <c r="I1084" s="190"/>
      <c r="J1084" s="190"/>
      <c r="K1084" s="190"/>
      <c r="L1084" s="190"/>
      <c r="M1084" s="190"/>
      <c r="N1084" s="190"/>
      <c r="O1084" s="190"/>
      <c r="P1084" s="116" t="s">
        <v>12697</v>
      </c>
      <c r="Q1084" s="191" t="s">
        <v>12702</v>
      </c>
      <c r="R1084" s="191"/>
      <c r="S1084" s="192"/>
      <c r="T1084" s="192"/>
      <c r="U1084" s="192"/>
      <c r="V1084" s="192"/>
      <c r="W1084" s="192"/>
      <c r="X1084" s="193"/>
      <c r="Y1084" s="108"/>
      <c r="AW1084" s="90" t="s">
        <v>2352</v>
      </c>
      <c r="AX1084" s="90">
        <f t="shared" si="107"/>
        <v>1</v>
      </c>
      <c r="AY1084" s="90" t="s">
        <v>774</v>
      </c>
      <c r="AZ1084" s="90" t="s">
        <v>3139</v>
      </c>
      <c r="BA1084" s="90">
        <f>IF(AND($BB$1084=1,$BC$1084=1),1,0)</f>
        <v>0</v>
      </c>
      <c r="BB1084" s="90">
        <f t="shared" si="109"/>
        <v>1</v>
      </c>
      <c r="BC1084" s="90">
        <f t="shared" si="110"/>
        <v>0</v>
      </c>
      <c r="BD1084" s="90">
        <f t="shared" si="111"/>
        <v>0</v>
      </c>
      <c r="BE1084" s="90">
        <f t="shared" si="112"/>
        <v>0</v>
      </c>
      <c r="BX1084" s="90">
        <v>1</v>
      </c>
      <c r="CA1084" s="90" t="s">
        <v>3124</v>
      </c>
      <c r="CC1084" s="90" t="s">
        <v>775</v>
      </c>
      <c r="CD1084" s="90">
        <f>IF($Y$1084="Inaccurate – Incorrect",1,0)</f>
        <v>0</v>
      </c>
      <c r="DA1084" s="90" t="s">
        <v>2355</v>
      </c>
      <c r="DB1084" s="90" t="s">
        <v>3121</v>
      </c>
    </row>
    <row r="1085" spans="4:106" ht="25.25" customHeight="1" x14ac:dyDescent="0.2">
      <c r="D1085" s="112" t="s">
        <v>3143</v>
      </c>
      <c r="E1085" s="189" t="s">
        <v>3144</v>
      </c>
      <c r="F1085" s="190"/>
      <c r="G1085" s="190"/>
      <c r="H1085" s="190"/>
      <c r="I1085" s="190"/>
      <c r="J1085" s="190"/>
      <c r="K1085" s="190"/>
      <c r="L1085" s="190"/>
      <c r="M1085" s="190"/>
      <c r="N1085" s="190"/>
      <c r="O1085" s="190"/>
      <c r="P1085" s="116" t="s">
        <v>12697</v>
      </c>
      <c r="Q1085" s="191" t="s">
        <v>12702</v>
      </c>
      <c r="R1085" s="191"/>
      <c r="S1085" s="192"/>
      <c r="T1085" s="192"/>
      <c r="U1085" s="192"/>
      <c r="V1085" s="192"/>
      <c r="W1085" s="192"/>
      <c r="X1085" s="193"/>
      <c r="Y1085" s="108"/>
      <c r="AW1085" s="90" t="s">
        <v>2352</v>
      </c>
      <c r="AX1085" s="90">
        <f t="shared" si="107"/>
        <v>1</v>
      </c>
      <c r="AY1085" s="90" t="s">
        <v>774</v>
      </c>
      <c r="AZ1085" s="90" t="s">
        <v>3142</v>
      </c>
      <c r="BA1085" s="90">
        <f>IF(AND($BB$1085=1,$BC$1085=1),1,0)</f>
        <v>0</v>
      </c>
      <c r="BB1085" s="90">
        <f t="shared" si="109"/>
        <v>1</v>
      </c>
      <c r="BC1085" s="90">
        <f t="shared" si="110"/>
        <v>0</v>
      </c>
      <c r="BD1085" s="90">
        <f t="shared" si="111"/>
        <v>0</v>
      </c>
      <c r="BE1085" s="90">
        <f t="shared" si="112"/>
        <v>0</v>
      </c>
      <c r="BX1085" s="90">
        <v>1</v>
      </c>
      <c r="CA1085" s="90" t="s">
        <v>3124</v>
      </c>
      <c r="CC1085" s="90" t="s">
        <v>775</v>
      </c>
      <c r="CD1085" s="90">
        <f>IF($Y$1085="Inaccurate – Incorrect",1,0)</f>
        <v>0</v>
      </c>
      <c r="DA1085" s="90" t="s">
        <v>2355</v>
      </c>
      <c r="DB1085" s="90" t="s">
        <v>3121</v>
      </c>
    </row>
    <row r="1086" spans="4:106" ht="25.25" customHeight="1" x14ac:dyDescent="0.2">
      <c r="D1086" s="112" t="s">
        <v>3146</v>
      </c>
      <c r="E1086" s="189" t="s">
        <v>3147</v>
      </c>
      <c r="F1086" s="190"/>
      <c r="G1086" s="190"/>
      <c r="H1086" s="190"/>
      <c r="I1086" s="190"/>
      <c r="J1086" s="190"/>
      <c r="K1086" s="190"/>
      <c r="L1086" s="190"/>
      <c r="M1086" s="190"/>
      <c r="N1086" s="190"/>
      <c r="O1086" s="190"/>
      <c r="P1086" s="116" t="s">
        <v>12697</v>
      </c>
      <c r="Q1086" s="191" t="s">
        <v>12702</v>
      </c>
      <c r="R1086" s="191"/>
      <c r="S1086" s="192"/>
      <c r="T1086" s="192"/>
      <c r="U1086" s="192"/>
      <c r="V1086" s="192"/>
      <c r="W1086" s="192"/>
      <c r="X1086" s="193"/>
      <c r="Y1086" s="108"/>
      <c r="AW1086" s="90" t="s">
        <v>2352</v>
      </c>
      <c r="AX1086" s="90">
        <f t="shared" si="107"/>
        <v>1</v>
      </c>
      <c r="AY1086" s="90" t="s">
        <v>774</v>
      </c>
      <c r="AZ1086" s="90" t="s">
        <v>3145</v>
      </c>
      <c r="BA1086" s="90">
        <f>IF(AND($BB$1086=1,$BC$1086=1),1,0)</f>
        <v>0</v>
      </c>
      <c r="BB1086" s="90">
        <f t="shared" si="109"/>
        <v>1</v>
      </c>
      <c r="BC1086" s="90">
        <f t="shared" si="110"/>
        <v>0</v>
      </c>
      <c r="BD1086" s="90">
        <f t="shared" si="111"/>
        <v>0</v>
      </c>
      <c r="BE1086" s="90">
        <f t="shared" si="112"/>
        <v>0</v>
      </c>
      <c r="BX1086" s="90">
        <v>1</v>
      </c>
      <c r="CA1086" s="90" t="s">
        <v>3124</v>
      </c>
      <c r="CC1086" s="90" t="s">
        <v>775</v>
      </c>
      <c r="CD1086" s="90">
        <f>IF($Y$1086="Inaccurate – Incorrect",1,0)</f>
        <v>0</v>
      </c>
      <c r="DA1086" s="90" t="s">
        <v>2355</v>
      </c>
      <c r="DB1086" s="90" t="s">
        <v>3121</v>
      </c>
    </row>
    <row r="1087" spans="4:106" ht="25.25" customHeight="1" x14ac:dyDescent="0.2">
      <c r="D1087" s="112" t="s">
        <v>3149</v>
      </c>
      <c r="E1087" s="189" t="s">
        <v>3150</v>
      </c>
      <c r="F1087" s="190"/>
      <c r="G1087" s="190"/>
      <c r="H1087" s="190"/>
      <c r="I1087" s="190"/>
      <c r="J1087" s="190"/>
      <c r="K1087" s="190"/>
      <c r="L1087" s="190"/>
      <c r="M1087" s="190"/>
      <c r="N1087" s="190"/>
      <c r="O1087" s="190"/>
      <c r="P1087" s="116" t="s">
        <v>12697</v>
      </c>
      <c r="Q1087" s="191" t="s">
        <v>12698</v>
      </c>
      <c r="R1087" s="191"/>
      <c r="S1087" s="192"/>
      <c r="T1087" s="192"/>
      <c r="U1087" s="192"/>
      <c r="V1087" s="192"/>
      <c r="W1087" s="192"/>
      <c r="X1087" s="193"/>
      <c r="Y1087" s="108"/>
      <c r="AW1087" s="90" t="s">
        <v>2352</v>
      </c>
      <c r="AX1087" s="90">
        <f t="shared" si="107"/>
        <v>1</v>
      </c>
      <c r="AY1087" s="90" t="s">
        <v>3022</v>
      </c>
      <c r="AZ1087" s="90" t="s">
        <v>3148</v>
      </c>
      <c r="BA1087" s="90">
        <f>IF(AND($BB$1087=1,$BC$1087=1),1,0)</f>
        <v>0</v>
      </c>
      <c r="BB1087" s="90">
        <f t="shared" si="109"/>
        <v>1</v>
      </c>
      <c r="BC1087" s="90">
        <f>IF(AND(AND(OR($S$37="Vietnam",$AB$37="Vietnam"),$AX$37=1),AND(OR($S$1079="Yes",$AB$1079="Yes"),$AX$1079=1)),1,0)</f>
        <v>0</v>
      </c>
      <c r="BD1087" s="90">
        <f>IF(AND(AND(OR($AB$37="Vietnam"),$AX$37=1),AND(OR($AB$1079="Yes"),$AX$1079=1)),1,0)</f>
        <v>0</v>
      </c>
      <c r="BE1087" s="90">
        <f>IF(AND(AND(OR($S$37="Vietnam"),$AX$37=1),AND(OR($S$1079="Yes"),$AX$1079=1)),1,0)</f>
        <v>0</v>
      </c>
      <c r="BX1087" s="90">
        <v>1</v>
      </c>
      <c r="CA1087" s="90" t="s">
        <v>3124</v>
      </c>
      <c r="CC1087" s="90" t="s">
        <v>775</v>
      </c>
      <c r="CD1087" s="90">
        <f>IF($Y$1087="Inaccurate – Incorrect",1,0)</f>
        <v>0</v>
      </c>
      <c r="DA1087" s="90" t="s">
        <v>2355</v>
      </c>
      <c r="DB1087" s="90" t="s">
        <v>3121</v>
      </c>
    </row>
    <row r="1088" spans="4:106" ht="25.25" customHeight="1" x14ac:dyDescent="0.2">
      <c r="D1088" s="112" t="s">
        <v>3155</v>
      </c>
      <c r="E1088" s="189" t="s">
        <v>3156</v>
      </c>
      <c r="F1088" s="190"/>
      <c r="G1088" s="190"/>
      <c r="H1088" s="190"/>
      <c r="I1088" s="190"/>
      <c r="J1088" s="190"/>
      <c r="K1088" s="190"/>
      <c r="L1088" s="190"/>
      <c r="M1088" s="190"/>
      <c r="N1088" s="190"/>
      <c r="O1088" s="190"/>
      <c r="P1088" s="116" t="s">
        <v>12697</v>
      </c>
      <c r="Q1088" s="191" t="s">
        <v>12698</v>
      </c>
      <c r="R1088" s="191"/>
      <c r="S1088" s="192"/>
      <c r="T1088" s="192"/>
      <c r="U1088" s="192"/>
      <c r="V1088" s="192"/>
      <c r="W1088" s="192"/>
      <c r="X1088" s="193"/>
      <c r="Y1088" s="108"/>
      <c r="AW1088" s="90" t="s">
        <v>2352</v>
      </c>
      <c r="AX1088" s="90">
        <f t="shared" si="107"/>
        <v>1</v>
      </c>
      <c r="AY1088" s="90" t="s">
        <v>3022</v>
      </c>
      <c r="AZ1088" s="90" t="s">
        <v>3154</v>
      </c>
      <c r="BA1088" s="90">
        <f>IF(AND($BB$1088=1,$BC$1088=1),1,0)</f>
        <v>0</v>
      </c>
      <c r="BB1088" s="90">
        <f t="shared" si="109"/>
        <v>1</v>
      </c>
      <c r="BC1088" s="90">
        <f>IF(AND(AND(OR($S$37="Ethiopia",$AB$37="Ethiopia"),$AX$37=1),AND(OR($S$1079="Yes",$AB$1079="Yes"),$AX$1079=1)),1,0)</f>
        <v>0</v>
      </c>
      <c r="BD1088" s="90">
        <f>IF(AND(AND(OR($AB$37="Ethiopia"),$AX$37=1),AND(OR($AB$1079="Yes"),$AX$1079=1)),1,0)</f>
        <v>0</v>
      </c>
      <c r="BE1088" s="90">
        <f>IF(AND(AND(OR($S$37="Ethiopia"),$AX$37=1),AND(OR($S$1079="Yes"),$AX$1079=1)),1,0)</f>
        <v>0</v>
      </c>
      <c r="BX1088" s="90">
        <v>1</v>
      </c>
      <c r="CA1088" s="90" t="s">
        <v>3124</v>
      </c>
      <c r="CC1088" s="90" t="s">
        <v>775</v>
      </c>
      <c r="CD1088" s="90">
        <f>IF($Y$1088="Inaccurate – Incorrect",1,0)</f>
        <v>0</v>
      </c>
      <c r="DA1088" s="90" t="s">
        <v>2355</v>
      </c>
      <c r="DB1088" s="90" t="s">
        <v>3121</v>
      </c>
    </row>
    <row r="1089" spans="4:106" ht="50.5" customHeight="1" x14ac:dyDescent="0.2">
      <c r="D1089" s="112" t="s">
        <v>3161</v>
      </c>
      <c r="E1089" s="189" t="s">
        <v>3162</v>
      </c>
      <c r="F1089" s="190"/>
      <c r="G1089" s="190"/>
      <c r="H1089" s="190"/>
      <c r="I1089" s="190"/>
      <c r="J1089" s="190"/>
      <c r="K1089" s="190"/>
      <c r="L1089" s="190"/>
      <c r="M1089" s="190"/>
      <c r="N1089" s="190"/>
      <c r="O1089" s="190"/>
      <c r="P1089" s="116" t="s">
        <v>12697</v>
      </c>
      <c r="Q1089" s="191" t="s">
        <v>12698</v>
      </c>
      <c r="R1089" s="191"/>
      <c r="S1089" s="192"/>
      <c r="T1089" s="192"/>
      <c r="U1089" s="192"/>
      <c r="V1089" s="192"/>
      <c r="W1089" s="192"/>
      <c r="X1089" s="193"/>
      <c r="Y1089" s="108"/>
      <c r="AW1089" s="90" t="s">
        <v>2352</v>
      </c>
      <c r="AX1089" s="90">
        <f t="shared" si="107"/>
        <v>1</v>
      </c>
      <c r="AY1089" s="90" t="s">
        <v>3022</v>
      </c>
      <c r="AZ1089" s="90" t="s">
        <v>3160</v>
      </c>
      <c r="BA1089" s="90">
        <f>IF(AND($BB$1089=1,$BC$1089=1),1,0)</f>
        <v>0</v>
      </c>
      <c r="BB1089" s="90">
        <f t="shared" si="109"/>
        <v>1</v>
      </c>
      <c r="BC1089" s="90">
        <f>IF(AND(AND(OR($S$37="Ethiopia",$AB$37="Ethiopia"),$AX$37=1),AND(OR($S$1079="Yes",$AB$1079="Yes"),$AX$1079=1)),1,0)</f>
        <v>0</v>
      </c>
      <c r="BD1089" s="90">
        <f>IF(AND(AND(OR($AB$37="Ethiopia"),$AX$37=1),AND(OR($AB$1079="Yes"),$AX$1079=1)),1,0)</f>
        <v>0</v>
      </c>
      <c r="BE1089" s="90">
        <f>IF(AND(AND(OR($S$37="Ethiopia"),$AX$37=1),AND(OR($S$1079="Yes"),$AX$1079=1)),1,0)</f>
        <v>0</v>
      </c>
      <c r="BX1089" s="90">
        <v>1</v>
      </c>
      <c r="CA1089" s="90" t="s">
        <v>3124</v>
      </c>
      <c r="CC1089" s="90" t="s">
        <v>775</v>
      </c>
      <c r="CD1089" s="90">
        <f>IF($Y$1089="Inaccurate – Incorrect",1,0)</f>
        <v>0</v>
      </c>
      <c r="DA1089" s="90" t="s">
        <v>2355</v>
      </c>
      <c r="DB1089" s="90" t="s">
        <v>3121</v>
      </c>
    </row>
    <row r="1090" spans="4:106" ht="25.25" customHeight="1" x14ac:dyDescent="0.2">
      <c r="D1090" s="112" t="s">
        <v>3165</v>
      </c>
      <c r="E1090" s="189" t="s">
        <v>3166</v>
      </c>
      <c r="F1090" s="190"/>
      <c r="G1090" s="190"/>
      <c r="H1090" s="190"/>
      <c r="I1090" s="190"/>
      <c r="J1090" s="190"/>
      <c r="K1090" s="190"/>
      <c r="L1090" s="190"/>
      <c r="M1090" s="190"/>
      <c r="N1090" s="190"/>
      <c r="O1090" s="190"/>
      <c r="P1090" s="116" t="s">
        <v>12697</v>
      </c>
      <c r="Q1090" s="191" t="s">
        <v>12702</v>
      </c>
      <c r="R1090" s="191"/>
      <c r="S1090" s="192"/>
      <c r="T1090" s="192"/>
      <c r="U1090" s="192"/>
      <c r="V1090" s="192"/>
      <c r="W1090" s="192"/>
      <c r="X1090" s="193"/>
      <c r="Y1090" s="108"/>
      <c r="AW1090" s="90" t="s">
        <v>2352</v>
      </c>
      <c r="AX1090" s="90">
        <f t="shared" si="107"/>
        <v>1</v>
      </c>
      <c r="AY1090" s="90" t="s">
        <v>774</v>
      </c>
      <c r="AZ1090" s="90" t="s">
        <v>3164</v>
      </c>
      <c r="BA1090" s="90">
        <f>IF(AND($BB$1090=1,$BC$1090=1),1,0)</f>
        <v>0</v>
      </c>
      <c r="BB1090" s="90">
        <f t="shared" si="109"/>
        <v>1</v>
      </c>
      <c r="BC1090" s="90">
        <f>IF(AND(AND(OR($S$1079="Yes",$AB$1079="Yes"),$AX$1079=1)),1,0)</f>
        <v>0</v>
      </c>
      <c r="BD1090" s="90">
        <f>IF(AND(AND(OR($AB$1079="Yes"),$AX$1079=1)),1,0)</f>
        <v>0</v>
      </c>
      <c r="BE1090" s="90">
        <f>IF(AND(AND(OR($S$1079="Yes"),$AX$1079=1)),1,0)</f>
        <v>0</v>
      </c>
      <c r="BL1090" s="90">
        <v>1091</v>
      </c>
      <c r="BX1090" s="90">
        <v>1</v>
      </c>
      <c r="CA1090" s="90" t="s">
        <v>3124</v>
      </c>
      <c r="CC1090" s="90" t="s">
        <v>775</v>
      </c>
      <c r="CD1090" s="90">
        <f>IF($Y$1090="Inaccurate – Incorrect",1,0)</f>
        <v>0</v>
      </c>
      <c r="DA1090" s="90" t="s">
        <v>2355</v>
      </c>
      <c r="DB1090" s="90" t="s">
        <v>3121</v>
      </c>
    </row>
    <row r="1091" spans="4:106" ht="25.25" customHeight="1" x14ac:dyDescent="0.2">
      <c r="D1091" s="112" t="s">
        <v>3169</v>
      </c>
      <c r="E1091" s="189" t="s">
        <v>3170</v>
      </c>
      <c r="F1091" s="190"/>
      <c r="G1091" s="190"/>
      <c r="H1091" s="190"/>
      <c r="I1091" s="190"/>
      <c r="J1091" s="190"/>
      <c r="K1091" s="190"/>
      <c r="L1091" s="190"/>
      <c r="M1091" s="190"/>
      <c r="N1091" s="190"/>
      <c r="O1091" s="190"/>
      <c r="P1091" s="115"/>
      <c r="Q1091" s="191" t="s">
        <v>12699</v>
      </c>
      <c r="R1091" s="191"/>
      <c r="S1091" s="192"/>
      <c r="T1091" s="192"/>
      <c r="U1091" s="192"/>
      <c r="V1091" s="192"/>
      <c r="W1091" s="192"/>
      <c r="X1091" s="193"/>
      <c r="Y1091" s="108"/>
      <c r="AW1091" s="90" t="s">
        <v>2352</v>
      </c>
      <c r="AX1091" s="90">
        <f t="shared" si="107"/>
        <v>1</v>
      </c>
      <c r="AZ1091" s="90" t="s">
        <v>3168</v>
      </c>
      <c r="BA1091" s="90">
        <f>IF(AND($BB$1091=1,$BC$1091=1),1,0)</f>
        <v>0</v>
      </c>
      <c r="BB1091" s="90">
        <f t="shared" si="109"/>
        <v>1</v>
      </c>
      <c r="BC1091" s="90">
        <f>IF(OR(AND(OR($S$1090&lt;&gt;"",$AB$1090&lt;&gt;""),$AX$1090=1)),1,0)</f>
        <v>0</v>
      </c>
      <c r="BD1091" s="90">
        <f>IF(OR(AND(OR($AB$1090&lt;&gt;""),$AX$1090=1)),1,0)</f>
        <v>0</v>
      </c>
      <c r="BE1091" s="90">
        <f>IF(OR(AND(OR($S$1090&lt;&gt;""),$AX$1090=1)),1,0)</f>
        <v>0</v>
      </c>
      <c r="CB1091" s="90">
        <f>IF($S$1091&lt;&gt;"",1,0)</f>
        <v>0</v>
      </c>
      <c r="CD1091" s="90">
        <f>IF($Y$1091="Inaccurate – Incorrect",1,0)</f>
        <v>0</v>
      </c>
      <c r="DA1091" s="90" t="s">
        <v>2355</v>
      </c>
      <c r="DB1091" s="90" t="s">
        <v>3121</v>
      </c>
    </row>
    <row r="1092" spans="4:106" ht="201.5" customHeight="1" x14ac:dyDescent="0.2">
      <c r="D1092" s="112" t="s">
        <v>3173</v>
      </c>
      <c r="E1092" s="189" t="s">
        <v>3174</v>
      </c>
      <c r="F1092" s="190"/>
      <c r="G1092" s="190"/>
      <c r="H1092" s="190"/>
      <c r="I1092" s="190"/>
      <c r="J1092" s="190"/>
      <c r="K1092" s="190"/>
      <c r="L1092" s="190"/>
      <c r="M1092" s="190"/>
      <c r="N1092" s="190"/>
      <c r="O1092" s="190"/>
      <c r="P1092" s="116" t="s">
        <v>12697</v>
      </c>
      <c r="Q1092" s="191" t="s">
        <v>12698</v>
      </c>
      <c r="R1092" s="191"/>
      <c r="S1092" s="192"/>
      <c r="T1092" s="192"/>
      <c r="U1092" s="192"/>
      <c r="V1092" s="192"/>
      <c r="W1092" s="192"/>
      <c r="X1092" s="193"/>
      <c r="Y1092" s="108"/>
      <c r="AW1092" s="90" t="s">
        <v>2352</v>
      </c>
      <c r="AX1092" s="90">
        <f t="shared" si="107"/>
        <v>1</v>
      </c>
      <c r="AY1092" s="90" t="s">
        <v>1320</v>
      </c>
      <c r="AZ1092" s="90" t="s">
        <v>3172</v>
      </c>
      <c r="BA1092" s="90">
        <f>IF(AND($BC$1092=1,$BB$1092=1),1,0)</f>
        <v>1</v>
      </c>
      <c r="BB1092" s="90">
        <f t="shared" si="109"/>
        <v>1</v>
      </c>
      <c r="BC1092" s="90">
        <v>1</v>
      </c>
      <c r="BD1092" s="90">
        <v>1</v>
      </c>
      <c r="BE1092" s="90">
        <v>1</v>
      </c>
      <c r="BL1092" s="90" t="s">
        <v>12759</v>
      </c>
      <c r="CB1092" s="90">
        <f>IF($S$1092&lt;&gt;"",1,0)</f>
        <v>0</v>
      </c>
      <c r="CD1092" s="90">
        <f>IF($Y$1092="Inaccurate – Incorrect",1,0)</f>
        <v>0</v>
      </c>
      <c r="DA1092" s="90" t="s">
        <v>2355</v>
      </c>
      <c r="DB1092" s="90" t="s">
        <v>3121</v>
      </c>
    </row>
    <row r="1093" spans="4:106" ht="53.75" customHeight="1" x14ac:dyDescent="0.2">
      <c r="D1093" s="112" t="s">
        <v>3177</v>
      </c>
      <c r="E1093" s="119"/>
      <c r="F1093" s="118"/>
      <c r="G1093" s="118"/>
      <c r="H1093" s="118"/>
      <c r="I1093" s="118"/>
      <c r="J1093" s="118"/>
      <c r="K1093" s="118"/>
      <c r="L1093" s="118"/>
      <c r="M1093" s="118"/>
      <c r="N1093" s="118"/>
      <c r="O1093" s="118"/>
      <c r="P1093" s="118"/>
      <c r="Q1093" s="215" t="s">
        <v>3178</v>
      </c>
      <c r="R1093" s="216"/>
      <c r="S1093" s="216"/>
      <c r="T1093" s="216"/>
      <c r="U1093" s="216"/>
      <c r="V1093" s="216"/>
      <c r="W1093" s="216"/>
      <c r="X1093" s="217"/>
      <c r="Y1093" s="108"/>
      <c r="AX1093" s="90">
        <f t="shared" si="107"/>
        <v>1</v>
      </c>
      <c r="AZ1093" s="90" t="s">
        <v>3176</v>
      </c>
      <c r="BA1093" s="90">
        <f>IF(AND($BB$1093=1,$BC$1093=1),1,0)</f>
        <v>0</v>
      </c>
      <c r="BB1093" s="90">
        <f t="shared" si="109"/>
        <v>1</v>
      </c>
      <c r="BC1093" s="90">
        <f t="shared" ref="BC1093:BC1099" si="113">IF(AND(AND(OR($S$1092="Yes",$AB$1092="Yes"),$AX$1092=1)),1,0)</f>
        <v>0</v>
      </c>
      <c r="BD1093" s="90">
        <f t="shared" ref="BD1093:BD1099" si="114">IF(AND(AND(OR($AB$1092="Yes"),$AX$1092=1)),1,0)</f>
        <v>0</v>
      </c>
      <c r="BE1093" s="90">
        <f t="shared" ref="BE1093:BE1099" si="115">IF(AND(AND(OR($S$1092="Yes"),$AX$1092=1)),1,0)</f>
        <v>0</v>
      </c>
    </row>
    <row r="1094" spans="4:106" ht="25.25" customHeight="1" x14ac:dyDescent="0.2">
      <c r="D1094" s="112" t="s">
        <v>3182</v>
      </c>
      <c r="E1094" s="189" t="s">
        <v>3131</v>
      </c>
      <c r="F1094" s="190"/>
      <c r="G1094" s="190"/>
      <c r="H1094" s="190"/>
      <c r="I1094" s="190"/>
      <c r="J1094" s="190"/>
      <c r="K1094" s="190"/>
      <c r="L1094" s="190"/>
      <c r="M1094" s="190"/>
      <c r="N1094" s="190"/>
      <c r="O1094" s="190"/>
      <c r="P1094" s="116" t="s">
        <v>12697</v>
      </c>
      <c r="Q1094" s="191" t="s">
        <v>12702</v>
      </c>
      <c r="R1094" s="191"/>
      <c r="S1094" s="192"/>
      <c r="T1094" s="192"/>
      <c r="U1094" s="192"/>
      <c r="V1094" s="192"/>
      <c r="W1094" s="192"/>
      <c r="X1094" s="193"/>
      <c r="Y1094" s="108"/>
      <c r="AW1094" s="90" t="s">
        <v>2352</v>
      </c>
      <c r="AX1094" s="90">
        <f t="shared" si="107"/>
        <v>1</v>
      </c>
      <c r="AY1094" s="90" t="s">
        <v>774</v>
      </c>
      <c r="AZ1094" s="90" t="s">
        <v>3181</v>
      </c>
      <c r="BA1094" s="90">
        <f>IF(AND($BB$1094=1,$BC$1094=1),1,0)</f>
        <v>0</v>
      </c>
      <c r="BB1094" s="90">
        <f t="shared" si="109"/>
        <v>1</v>
      </c>
      <c r="BC1094" s="90">
        <f t="shared" si="113"/>
        <v>0</v>
      </c>
      <c r="BD1094" s="90">
        <f t="shared" si="114"/>
        <v>0</v>
      </c>
      <c r="BE1094" s="90">
        <f t="shared" si="115"/>
        <v>0</v>
      </c>
      <c r="BX1094" s="90">
        <v>1</v>
      </c>
      <c r="CA1094" s="90" t="s">
        <v>3176</v>
      </c>
      <c r="CB1094" s="90">
        <f>IF((+COUNTA($S$1094)+COUNTA($S$1095)+COUNTA($S$1096)+COUNTA($S$1097)+COUNTA($S$1098)+COUNTA($S$1099)+COUNTA($S$1100)+COUNTA($S$1101)+COUNTA($S$1102)+COUNTA($S$1103))&gt;0,1,0)</f>
        <v>0</v>
      </c>
      <c r="CC1094" s="90" t="s">
        <v>775</v>
      </c>
      <c r="CD1094" s="90">
        <f>IF($Y$1094="Inaccurate – Incorrect",1,0)</f>
        <v>0</v>
      </c>
      <c r="DA1094" s="90" t="s">
        <v>2355</v>
      </c>
      <c r="DB1094" s="90" t="s">
        <v>3121</v>
      </c>
    </row>
    <row r="1095" spans="4:106" ht="25.25" customHeight="1" x14ac:dyDescent="0.2">
      <c r="D1095" s="112" t="s">
        <v>3185</v>
      </c>
      <c r="E1095" s="189" t="s">
        <v>3134</v>
      </c>
      <c r="F1095" s="190"/>
      <c r="G1095" s="190"/>
      <c r="H1095" s="190"/>
      <c r="I1095" s="190"/>
      <c r="J1095" s="190"/>
      <c r="K1095" s="190"/>
      <c r="L1095" s="190"/>
      <c r="M1095" s="190"/>
      <c r="N1095" s="190"/>
      <c r="O1095" s="190"/>
      <c r="P1095" s="116" t="s">
        <v>12697</v>
      </c>
      <c r="Q1095" s="191" t="s">
        <v>12702</v>
      </c>
      <c r="R1095" s="191"/>
      <c r="S1095" s="192"/>
      <c r="T1095" s="192"/>
      <c r="U1095" s="192"/>
      <c r="V1095" s="192"/>
      <c r="W1095" s="192"/>
      <c r="X1095" s="193"/>
      <c r="Y1095" s="108"/>
      <c r="AW1095" s="90" t="s">
        <v>2352</v>
      </c>
      <c r="AX1095" s="90">
        <f t="shared" si="107"/>
        <v>1</v>
      </c>
      <c r="AY1095" s="90" t="s">
        <v>774</v>
      </c>
      <c r="AZ1095" s="90" t="s">
        <v>3184</v>
      </c>
      <c r="BA1095" s="90">
        <f>IF(AND($BB$1095=1,$BC$1095=1),1,0)</f>
        <v>0</v>
      </c>
      <c r="BB1095" s="90">
        <f t="shared" si="109"/>
        <v>1</v>
      </c>
      <c r="BC1095" s="90">
        <f t="shared" si="113"/>
        <v>0</v>
      </c>
      <c r="BD1095" s="90">
        <f t="shared" si="114"/>
        <v>0</v>
      </c>
      <c r="BE1095" s="90">
        <f t="shared" si="115"/>
        <v>0</v>
      </c>
      <c r="BX1095" s="90">
        <v>1</v>
      </c>
      <c r="CA1095" s="90" t="s">
        <v>3176</v>
      </c>
      <c r="CC1095" s="90" t="s">
        <v>775</v>
      </c>
      <c r="CD1095" s="90">
        <f>IF($Y$1095="Inaccurate – Incorrect",1,0)</f>
        <v>0</v>
      </c>
      <c r="DA1095" s="90" t="s">
        <v>2355</v>
      </c>
      <c r="DB1095" s="90" t="s">
        <v>3121</v>
      </c>
    </row>
    <row r="1096" spans="4:106" ht="25.25" customHeight="1" x14ac:dyDescent="0.2">
      <c r="D1096" s="112" t="s">
        <v>3188</v>
      </c>
      <c r="E1096" s="189" t="s">
        <v>3138</v>
      </c>
      <c r="F1096" s="190"/>
      <c r="G1096" s="190"/>
      <c r="H1096" s="190"/>
      <c r="I1096" s="190"/>
      <c r="J1096" s="190"/>
      <c r="K1096" s="190"/>
      <c r="L1096" s="190"/>
      <c r="M1096" s="190"/>
      <c r="N1096" s="190"/>
      <c r="O1096" s="190"/>
      <c r="P1096" s="116" t="s">
        <v>12697</v>
      </c>
      <c r="Q1096" s="191" t="s">
        <v>12702</v>
      </c>
      <c r="R1096" s="191"/>
      <c r="S1096" s="192"/>
      <c r="T1096" s="192"/>
      <c r="U1096" s="192"/>
      <c r="V1096" s="192"/>
      <c r="W1096" s="192"/>
      <c r="X1096" s="193"/>
      <c r="Y1096" s="108"/>
      <c r="AW1096" s="90" t="s">
        <v>2352</v>
      </c>
      <c r="AX1096" s="90">
        <f t="shared" si="107"/>
        <v>1</v>
      </c>
      <c r="AY1096" s="90" t="s">
        <v>774</v>
      </c>
      <c r="AZ1096" s="90" t="s">
        <v>3187</v>
      </c>
      <c r="BA1096" s="90">
        <f>IF(AND($BB$1096=1,$BC$1096=1),1,0)</f>
        <v>0</v>
      </c>
      <c r="BB1096" s="90">
        <f t="shared" si="109"/>
        <v>1</v>
      </c>
      <c r="BC1096" s="90">
        <f t="shared" si="113"/>
        <v>0</v>
      </c>
      <c r="BD1096" s="90">
        <f t="shared" si="114"/>
        <v>0</v>
      </c>
      <c r="BE1096" s="90">
        <f t="shared" si="115"/>
        <v>0</v>
      </c>
      <c r="BX1096" s="90">
        <v>1</v>
      </c>
      <c r="CA1096" s="90" t="s">
        <v>3176</v>
      </c>
      <c r="CC1096" s="90" t="s">
        <v>775</v>
      </c>
      <c r="CD1096" s="90">
        <f>IF($Y$1096="Inaccurate – Incorrect",1,0)</f>
        <v>0</v>
      </c>
      <c r="DA1096" s="90" t="s">
        <v>2355</v>
      </c>
      <c r="DB1096" s="90" t="s">
        <v>3121</v>
      </c>
    </row>
    <row r="1097" spans="4:106" ht="25.25" customHeight="1" x14ac:dyDescent="0.2">
      <c r="D1097" s="112" t="s">
        <v>3190</v>
      </c>
      <c r="E1097" s="189" t="s">
        <v>3141</v>
      </c>
      <c r="F1097" s="190"/>
      <c r="G1097" s="190"/>
      <c r="H1097" s="190"/>
      <c r="I1097" s="190"/>
      <c r="J1097" s="190"/>
      <c r="K1097" s="190"/>
      <c r="L1097" s="190"/>
      <c r="M1097" s="190"/>
      <c r="N1097" s="190"/>
      <c r="O1097" s="190"/>
      <c r="P1097" s="116" t="s">
        <v>12697</v>
      </c>
      <c r="Q1097" s="191" t="s">
        <v>12702</v>
      </c>
      <c r="R1097" s="191"/>
      <c r="S1097" s="192"/>
      <c r="T1097" s="192"/>
      <c r="U1097" s="192"/>
      <c r="V1097" s="192"/>
      <c r="W1097" s="192"/>
      <c r="X1097" s="193"/>
      <c r="Y1097" s="108"/>
      <c r="AW1097" s="90" t="s">
        <v>2352</v>
      </c>
      <c r="AX1097" s="90">
        <f t="shared" si="107"/>
        <v>1</v>
      </c>
      <c r="AY1097" s="90" t="s">
        <v>774</v>
      </c>
      <c r="AZ1097" s="90" t="s">
        <v>3189</v>
      </c>
      <c r="BA1097" s="90">
        <f>IF(AND($BB$1097=1,$BC$1097=1),1,0)</f>
        <v>0</v>
      </c>
      <c r="BB1097" s="90">
        <f t="shared" si="109"/>
        <v>1</v>
      </c>
      <c r="BC1097" s="90">
        <f t="shared" si="113"/>
        <v>0</v>
      </c>
      <c r="BD1097" s="90">
        <f t="shared" si="114"/>
        <v>0</v>
      </c>
      <c r="BE1097" s="90">
        <f t="shared" si="115"/>
        <v>0</v>
      </c>
      <c r="BX1097" s="90">
        <v>1</v>
      </c>
      <c r="CA1097" s="90" t="s">
        <v>3176</v>
      </c>
      <c r="CC1097" s="90" t="s">
        <v>775</v>
      </c>
      <c r="CD1097" s="90">
        <f>IF($Y$1097="Inaccurate – Incorrect",1,0)</f>
        <v>0</v>
      </c>
      <c r="DA1097" s="90" t="s">
        <v>2355</v>
      </c>
      <c r="DB1097" s="90" t="s">
        <v>3121</v>
      </c>
    </row>
    <row r="1098" spans="4:106" ht="25.25" customHeight="1" x14ac:dyDescent="0.2">
      <c r="D1098" s="112" t="s">
        <v>3192</v>
      </c>
      <c r="E1098" s="189" t="s">
        <v>3144</v>
      </c>
      <c r="F1098" s="190"/>
      <c r="G1098" s="190"/>
      <c r="H1098" s="190"/>
      <c r="I1098" s="190"/>
      <c r="J1098" s="190"/>
      <c r="K1098" s="190"/>
      <c r="L1098" s="190"/>
      <c r="M1098" s="190"/>
      <c r="N1098" s="190"/>
      <c r="O1098" s="190"/>
      <c r="P1098" s="116" t="s">
        <v>12697</v>
      </c>
      <c r="Q1098" s="191" t="s">
        <v>12702</v>
      </c>
      <c r="R1098" s="191"/>
      <c r="S1098" s="192"/>
      <c r="T1098" s="192"/>
      <c r="U1098" s="192"/>
      <c r="V1098" s="192"/>
      <c r="W1098" s="192"/>
      <c r="X1098" s="193"/>
      <c r="Y1098" s="108"/>
      <c r="AW1098" s="90" t="s">
        <v>2352</v>
      </c>
      <c r="AX1098" s="90">
        <f t="shared" si="107"/>
        <v>1</v>
      </c>
      <c r="AY1098" s="90" t="s">
        <v>774</v>
      </c>
      <c r="AZ1098" s="90" t="s">
        <v>3191</v>
      </c>
      <c r="BA1098" s="90">
        <f>IF(AND($BB$1098=1,$BC$1098=1),1,0)</f>
        <v>0</v>
      </c>
      <c r="BB1098" s="90">
        <f t="shared" si="109"/>
        <v>1</v>
      </c>
      <c r="BC1098" s="90">
        <f t="shared" si="113"/>
        <v>0</v>
      </c>
      <c r="BD1098" s="90">
        <f t="shared" si="114"/>
        <v>0</v>
      </c>
      <c r="BE1098" s="90">
        <f t="shared" si="115"/>
        <v>0</v>
      </c>
      <c r="BX1098" s="90">
        <v>1</v>
      </c>
      <c r="CA1098" s="90" t="s">
        <v>3176</v>
      </c>
      <c r="CC1098" s="90" t="s">
        <v>775</v>
      </c>
      <c r="CD1098" s="90">
        <f>IF($Y$1098="Inaccurate – Incorrect",1,0)</f>
        <v>0</v>
      </c>
      <c r="DA1098" s="90" t="s">
        <v>2355</v>
      </c>
      <c r="DB1098" s="90" t="s">
        <v>3121</v>
      </c>
    </row>
    <row r="1099" spans="4:106" ht="25.25" customHeight="1" x14ac:dyDescent="0.2">
      <c r="D1099" s="112" t="s">
        <v>3194</v>
      </c>
      <c r="E1099" s="189" t="s">
        <v>3147</v>
      </c>
      <c r="F1099" s="190"/>
      <c r="G1099" s="190"/>
      <c r="H1099" s="190"/>
      <c r="I1099" s="190"/>
      <c r="J1099" s="190"/>
      <c r="K1099" s="190"/>
      <c r="L1099" s="190"/>
      <c r="M1099" s="190"/>
      <c r="N1099" s="190"/>
      <c r="O1099" s="190"/>
      <c r="P1099" s="116" t="s">
        <v>12697</v>
      </c>
      <c r="Q1099" s="191" t="s">
        <v>12702</v>
      </c>
      <c r="R1099" s="191"/>
      <c r="S1099" s="192"/>
      <c r="T1099" s="192"/>
      <c r="U1099" s="192"/>
      <c r="V1099" s="192"/>
      <c r="W1099" s="192"/>
      <c r="X1099" s="193"/>
      <c r="Y1099" s="108"/>
      <c r="AW1099" s="90" t="s">
        <v>2352</v>
      </c>
      <c r="AX1099" s="90">
        <f t="shared" si="107"/>
        <v>1</v>
      </c>
      <c r="AY1099" s="90" t="s">
        <v>774</v>
      </c>
      <c r="AZ1099" s="90" t="s">
        <v>3193</v>
      </c>
      <c r="BA1099" s="90">
        <f>IF(AND($BB$1099=1,$BC$1099=1),1,0)</f>
        <v>0</v>
      </c>
      <c r="BB1099" s="90">
        <f t="shared" si="109"/>
        <v>1</v>
      </c>
      <c r="BC1099" s="90">
        <f t="shared" si="113"/>
        <v>0</v>
      </c>
      <c r="BD1099" s="90">
        <f t="shared" si="114"/>
        <v>0</v>
      </c>
      <c r="BE1099" s="90">
        <f t="shared" si="115"/>
        <v>0</v>
      </c>
      <c r="BX1099" s="90">
        <v>1</v>
      </c>
      <c r="CA1099" s="90" t="s">
        <v>3176</v>
      </c>
      <c r="CC1099" s="90" t="s">
        <v>775</v>
      </c>
      <c r="CD1099" s="90">
        <f>IF($Y$1099="Inaccurate – Incorrect",1,0)</f>
        <v>0</v>
      </c>
      <c r="DA1099" s="90" t="s">
        <v>2355</v>
      </c>
      <c r="DB1099" s="90" t="s">
        <v>3121</v>
      </c>
    </row>
    <row r="1100" spans="4:106" ht="25.25" customHeight="1" x14ac:dyDescent="0.2">
      <c r="D1100" s="112" t="s">
        <v>3196</v>
      </c>
      <c r="E1100" s="189" t="s">
        <v>3197</v>
      </c>
      <c r="F1100" s="190"/>
      <c r="G1100" s="190"/>
      <c r="H1100" s="190"/>
      <c r="I1100" s="190"/>
      <c r="J1100" s="190"/>
      <c r="K1100" s="190"/>
      <c r="L1100" s="190"/>
      <c r="M1100" s="190"/>
      <c r="N1100" s="190"/>
      <c r="O1100" s="190"/>
      <c r="P1100" s="116" t="s">
        <v>12697</v>
      </c>
      <c r="Q1100" s="191" t="s">
        <v>12698</v>
      </c>
      <c r="R1100" s="191"/>
      <c r="S1100" s="192"/>
      <c r="T1100" s="192"/>
      <c r="U1100" s="192"/>
      <c r="V1100" s="192"/>
      <c r="W1100" s="192"/>
      <c r="X1100" s="193"/>
      <c r="Y1100" s="108"/>
      <c r="AW1100" s="90" t="s">
        <v>2352</v>
      </c>
      <c r="AX1100" s="90">
        <f t="shared" si="107"/>
        <v>1</v>
      </c>
      <c r="AY1100" s="90" t="s">
        <v>3022</v>
      </c>
      <c r="AZ1100" s="90" t="s">
        <v>3195</v>
      </c>
      <c r="BA1100" s="90">
        <f>IF(AND($BB$1100=1,$BC$1100=1),1,0)</f>
        <v>0</v>
      </c>
      <c r="BB1100" s="90">
        <f t="shared" si="109"/>
        <v>1</v>
      </c>
      <c r="BC1100" s="90">
        <f>IF(AND(AND(OR($S$37="Vietnam",$AB$37="Vietnam"),$AX$37=1),AND(OR($S$1092="Yes",$AB$1092="Yes"),$AX$1092=1)),1,0)</f>
        <v>0</v>
      </c>
      <c r="BD1100" s="90">
        <f>IF(AND(AND(OR($AB$37="Vietnam"),$AX$37=1),AND(OR($AB$1092="Yes"),$AX$1092=1)),1,0)</f>
        <v>0</v>
      </c>
      <c r="BE1100" s="90">
        <f>IF(AND(AND(OR($S$37="Vietnam"),$AX$37=1),AND(OR($S$1092="Yes"),$AX$1092=1)),1,0)</f>
        <v>0</v>
      </c>
      <c r="BX1100" s="90">
        <v>1</v>
      </c>
      <c r="CA1100" s="90" t="s">
        <v>3176</v>
      </c>
      <c r="CC1100" s="90" t="s">
        <v>775</v>
      </c>
      <c r="CD1100" s="90">
        <f>IF($Y$1100="Inaccurate – Incorrect",1,0)</f>
        <v>0</v>
      </c>
      <c r="DA1100" s="90" t="s">
        <v>2355</v>
      </c>
      <c r="DB1100" s="90" t="s">
        <v>3121</v>
      </c>
    </row>
    <row r="1101" spans="4:106" ht="25.25" customHeight="1" x14ac:dyDescent="0.2">
      <c r="D1101" s="112" t="s">
        <v>3201</v>
      </c>
      <c r="E1101" s="189" t="s">
        <v>3202</v>
      </c>
      <c r="F1101" s="190"/>
      <c r="G1101" s="190"/>
      <c r="H1101" s="190"/>
      <c r="I1101" s="190"/>
      <c r="J1101" s="190"/>
      <c r="K1101" s="190"/>
      <c r="L1101" s="190"/>
      <c r="M1101" s="190"/>
      <c r="N1101" s="190"/>
      <c r="O1101" s="190"/>
      <c r="P1101" s="116" t="s">
        <v>12697</v>
      </c>
      <c r="Q1101" s="191" t="s">
        <v>12698</v>
      </c>
      <c r="R1101" s="191"/>
      <c r="S1101" s="192"/>
      <c r="T1101" s="192"/>
      <c r="U1101" s="192"/>
      <c r="V1101" s="192"/>
      <c r="W1101" s="192"/>
      <c r="X1101" s="193"/>
      <c r="Y1101" s="108"/>
      <c r="AW1101" s="90" t="s">
        <v>2352</v>
      </c>
      <c r="AX1101" s="90">
        <f t="shared" si="107"/>
        <v>1</v>
      </c>
      <c r="AY1101" s="90" t="s">
        <v>3022</v>
      </c>
      <c r="AZ1101" s="90" t="s">
        <v>3200</v>
      </c>
      <c r="BA1101" s="90">
        <f>IF(AND($BB$1101=1,$BC$1101=1),1,0)</f>
        <v>0</v>
      </c>
      <c r="BB1101" s="90">
        <f t="shared" si="109"/>
        <v>1</v>
      </c>
      <c r="BC1101" s="90">
        <f>IF(AND(AND(OR($S$37="Ethiopia",$AB$37="Ethiopia"),$AX$37=1),AND(OR($S$1092="Yes",$AB$1092="Yes"),$AX$1092=1)),1,0)</f>
        <v>0</v>
      </c>
      <c r="BD1101" s="90">
        <f>IF(AND(AND(OR($AB$37="Ethiopia"),$AX$37=1),AND(OR($AB$1092="Yes"),$AX$1092=1)),1,0)</f>
        <v>0</v>
      </c>
      <c r="BE1101" s="90">
        <f>IF(AND(AND(OR($S$37="Ethiopia"),$AX$37=1),AND(OR($S$1092="Yes"),$AX$1092=1)),1,0)</f>
        <v>0</v>
      </c>
      <c r="BX1101" s="90">
        <v>1</v>
      </c>
      <c r="CA1101" s="90" t="s">
        <v>3176</v>
      </c>
      <c r="CC1101" s="90" t="s">
        <v>775</v>
      </c>
      <c r="CD1101" s="90">
        <f>IF($Y$1101="Inaccurate – Incorrect",1,0)</f>
        <v>0</v>
      </c>
      <c r="DA1101" s="90" t="s">
        <v>2355</v>
      </c>
      <c r="DB1101" s="90" t="s">
        <v>3121</v>
      </c>
    </row>
    <row r="1102" spans="4:106" ht="50.5" customHeight="1" x14ac:dyDescent="0.2">
      <c r="D1102" s="112" t="s">
        <v>3206</v>
      </c>
      <c r="E1102" s="189" t="s">
        <v>3207</v>
      </c>
      <c r="F1102" s="190"/>
      <c r="G1102" s="190"/>
      <c r="H1102" s="190"/>
      <c r="I1102" s="190"/>
      <c r="J1102" s="190"/>
      <c r="K1102" s="190"/>
      <c r="L1102" s="190"/>
      <c r="M1102" s="190"/>
      <c r="N1102" s="190"/>
      <c r="O1102" s="190"/>
      <c r="P1102" s="116" t="s">
        <v>12697</v>
      </c>
      <c r="Q1102" s="191" t="s">
        <v>12698</v>
      </c>
      <c r="R1102" s="191"/>
      <c r="S1102" s="192"/>
      <c r="T1102" s="192"/>
      <c r="U1102" s="192"/>
      <c r="V1102" s="192"/>
      <c r="W1102" s="192"/>
      <c r="X1102" s="193"/>
      <c r="Y1102" s="108"/>
      <c r="AW1102" s="90" t="s">
        <v>2352</v>
      </c>
      <c r="AX1102" s="90">
        <f t="shared" si="107"/>
        <v>1</v>
      </c>
      <c r="AY1102" s="90" t="s">
        <v>3022</v>
      </c>
      <c r="AZ1102" s="90" t="s">
        <v>3205</v>
      </c>
      <c r="BA1102" s="90">
        <f>IF(AND($BB$1102=1,$BC$1102=1),1,0)</f>
        <v>0</v>
      </c>
      <c r="BB1102" s="90">
        <f t="shared" si="109"/>
        <v>1</v>
      </c>
      <c r="BC1102" s="90">
        <f>IF(AND(AND(OR($S$37="Ethiopia",$AB$37="Ethiopia"),$AX$37=1),AND(OR($S$1092="Yes",$AB$1092="Yes"),$AX$1092=1)),1,0)</f>
        <v>0</v>
      </c>
      <c r="BD1102" s="90">
        <f>IF(AND(AND(OR($AB$37="Ethiopia"),$AX$37=1),AND(OR($AB$1092="Yes"),$AX$1092=1)),1,0)</f>
        <v>0</v>
      </c>
      <c r="BE1102" s="90">
        <f>IF(AND(AND(OR($S$37="Ethiopia"),$AX$37=1),AND(OR($S$1092="Yes"),$AX$1092=1)),1,0)</f>
        <v>0</v>
      </c>
      <c r="BX1102" s="90">
        <v>1</v>
      </c>
      <c r="CA1102" s="90" t="s">
        <v>3176</v>
      </c>
      <c r="CC1102" s="90" t="s">
        <v>775</v>
      </c>
      <c r="CD1102" s="90">
        <f>IF($Y$1102="Inaccurate – Incorrect",1,0)</f>
        <v>0</v>
      </c>
      <c r="DA1102" s="90" t="s">
        <v>2355</v>
      </c>
      <c r="DB1102" s="90" t="s">
        <v>3121</v>
      </c>
    </row>
    <row r="1103" spans="4:106" ht="25.25" customHeight="1" x14ac:dyDescent="0.2">
      <c r="D1103" s="112" t="s">
        <v>3210</v>
      </c>
      <c r="E1103" s="189" t="s">
        <v>3166</v>
      </c>
      <c r="F1103" s="190"/>
      <c r="G1103" s="190"/>
      <c r="H1103" s="190"/>
      <c r="I1103" s="190"/>
      <c r="J1103" s="190"/>
      <c r="K1103" s="190"/>
      <c r="L1103" s="190"/>
      <c r="M1103" s="190"/>
      <c r="N1103" s="190"/>
      <c r="O1103" s="190"/>
      <c r="P1103" s="116" t="s">
        <v>12697</v>
      </c>
      <c r="Q1103" s="191" t="s">
        <v>12702</v>
      </c>
      <c r="R1103" s="191"/>
      <c r="S1103" s="192"/>
      <c r="T1103" s="192"/>
      <c r="U1103" s="192"/>
      <c r="V1103" s="192"/>
      <c r="W1103" s="192"/>
      <c r="X1103" s="193"/>
      <c r="Y1103" s="108"/>
      <c r="AW1103" s="90" t="s">
        <v>2352</v>
      </c>
      <c r="AX1103" s="90">
        <f t="shared" ref="AX1103:AX1166" si="116">IF(SUBTOTAL(103,Q1103)=1,1,0)</f>
        <v>1</v>
      </c>
      <c r="AY1103" s="90" t="s">
        <v>774</v>
      </c>
      <c r="AZ1103" s="90" t="s">
        <v>3209</v>
      </c>
      <c r="BA1103" s="90">
        <f>IF(AND($BB$1103=1,$BC$1103=1),1,0)</f>
        <v>0</v>
      </c>
      <c r="BB1103" s="90">
        <f t="shared" si="109"/>
        <v>1</v>
      </c>
      <c r="BC1103" s="90">
        <f>IF(AND(AND(OR($S$1092="Yes",$AB$1092="Yes"),$AX$1092=1)),1,0)</f>
        <v>0</v>
      </c>
      <c r="BD1103" s="90">
        <f>IF(AND(AND(OR($AB$1092="Yes"),$AX$1092=1)),1,0)</f>
        <v>0</v>
      </c>
      <c r="BE1103" s="90">
        <f>IF(AND(AND(OR($S$1092="Yes"),$AX$1092=1)),1,0)</f>
        <v>0</v>
      </c>
      <c r="BL1103" s="90">
        <v>1104</v>
      </c>
      <c r="BX1103" s="90">
        <v>1</v>
      </c>
      <c r="CA1103" s="90" t="s">
        <v>3176</v>
      </c>
      <c r="CC1103" s="90" t="s">
        <v>775</v>
      </c>
      <c r="CD1103" s="90">
        <f>IF($Y$1103="Inaccurate – Incorrect",1,0)</f>
        <v>0</v>
      </c>
      <c r="DA1103" s="90" t="s">
        <v>2355</v>
      </c>
      <c r="DB1103" s="90" t="s">
        <v>3121</v>
      </c>
    </row>
    <row r="1104" spans="4:106" ht="25.25" customHeight="1" x14ac:dyDescent="0.2">
      <c r="D1104" s="112" t="s">
        <v>3213</v>
      </c>
      <c r="E1104" s="189" t="s">
        <v>3214</v>
      </c>
      <c r="F1104" s="190"/>
      <c r="G1104" s="190"/>
      <c r="H1104" s="190"/>
      <c r="I1104" s="190"/>
      <c r="J1104" s="190"/>
      <c r="K1104" s="190"/>
      <c r="L1104" s="190"/>
      <c r="M1104" s="190"/>
      <c r="N1104" s="190"/>
      <c r="O1104" s="190"/>
      <c r="P1104" s="115"/>
      <c r="Q1104" s="191" t="s">
        <v>12699</v>
      </c>
      <c r="R1104" s="191"/>
      <c r="S1104" s="192"/>
      <c r="T1104" s="192"/>
      <c r="U1104" s="192"/>
      <c r="V1104" s="192"/>
      <c r="W1104" s="192"/>
      <c r="X1104" s="193"/>
      <c r="Y1104" s="108"/>
      <c r="AW1104" s="90" t="s">
        <v>2352</v>
      </c>
      <c r="AX1104" s="90">
        <f t="shared" si="116"/>
        <v>1</v>
      </c>
      <c r="AZ1104" s="90" t="s">
        <v>3212</v>
      </c>
      <c r="BA1104" s="90">
        <f>IF(AND($BB$1104=1,$BC$1104=1),1,0)</f>
        <v>0</v>
      </c>
      <c r="BB1104" s="90">
        <f t="shared" si="109"/>
        <v>1</v>
      </c>
      <c r="BC1104" s="90">
        <f>IF(OR(AND(OR($S$1103&lt;&gt;"",$AB$1103&lt;&gt;""),$AX$1103=1)),1,0)</f>
        <v>0</v>
      </c>
      <c r="BD1104" s="90">
        <f>IF(OR(AND(OR($AB$1103&lt;&gt;""),$AX$1103=1)),1,0)</f>
        <v>0</v>
      </c>
      <c r="BE1104" s="90">
        <f>IF(OR(AND(OR($S$1103&lt;&gt;""),$AX$1103=1)),1,0)</f>
        <v>0</v>
      </c>
      <c r="CB1104" s="90">
        <f>IF($S$1104&lt;&gt;"",1,0)</f>
        <v>0</v>
      </c>
      <c r="CD1104" s="90">
        <f>IF($Y$1104="Inaccurate – Incorrect",1,0)</f>
        <v>0</v>
      </c>
      <c r="DA1104" s="90" t="s">
        <v>2355</v>
      </c>
      <c r="DB1104" s="90" t="s">
        <v>3121</v>
      </c>
    </row>
    <row r="1105" spans="4:106" ht="25.25" customHeight="1" x14ac:dyDescent="0.2">
      <c r="D1105" s="112" t="s">
        <v>3217</v>
      </c>
      <c r="E1105" s="189" t="s">
        <v>3218</v>
      </c>
      <c r="F1105" s="190"/>
      <c r="G1105" s="190"/>
      <c r="H1105" s="190"/>
      <c r="I1105" s="190"/>
      <c r="J1105" s="190"/>
      <c r="K1105" s="190"/>
      <c r="L1105" s="190"/>
      <c r="M1105" s="190"/>
      <c r="N1105" s="190"/>
      <c r="O1105" s="190"/>
      <c r="P1105" s="116" t="s">
        <v>12697</v>
      </c>
      <c r="Q1105" s="191" t="s">
        <v>12698</v>
      </c>
      <c r="R1105" s="191"/>
      <c r="S1105" s="192"/>
      <c r="T1105" s="192"/>
      <c r="U1105" s="192"/>
      <c r="V1105" s="192"/>
      <c r="W1105" s="192"/>
      <c r="X1105" s="193"/>
      <c r="Y1105" s="108"/>
      <c r="AW1105" s="90" t="s">
        <v>2352</v>
      </c>
      <c r="AX1105" s="90">
        <f t="shared" si="116"/>
        <v>1</v>
      </c>
      <c r="AY1105" s="90" t="s">
        <v>236</v>
      </c>
      <c r="AZ1105" s="90" t="s">
        <v>3216</v>
      </c>
      <c r="BA1105" s="90">
        <f>IF(AND($BC$1105=1,$BB$1105=1),1,0)</f>
        <v>0</v>
      </c>
      <c r="BB1105" s="90">
        <f>IF(OR($S$22="Step 3",$S$22="Step 2"),1,0)</f>
        <v>0</v>
      </c>
      <c r="BC1105" s="90">
        <v>1</v>
      </c>
      <c r="BD1105" s="90">
        <v>1</v>
      </c>
      <c r="BE1105" s="90">
        <v>1</v>
      </c>
      <c r="CB1105" s="90">
        <f>IF($S$1105&lt;&gt;"",1,0)</f>
        <v>0</v>
      </c>
      <c r="CD1105" s="90">
        <f>IF($Y$1105="Inaccurate – Incorrect",1,0)</f>
        <v>0</v>
      </c>
      <c r="DA1105" s="90" t="s">
        <v>2355</v>
      </c>
      <c r="DB1105" s="90" t="s">
        <v>3121</v>
      </c>
    </row>
    <row r="1106" spans="4:106" ht="25.25" customHeight="1" x14ac:dyDescent="0.2">
      <c r="D1106" s="112" t="s">
        <v>3221</v>
      </c>
      <c r="E1106" s="189" t="s">
        <v>3222</v>
      </c>
      <c r="F1106" s="190"/>
      <c r="G1106" s="190"/>
      <c r="H1106" s="190"/>
      <c r="I1106" s="190"/>
      <c r="J1106" s="190"/>
      <c r="K1106" s="190"/>
      <c r="L1106" s="190"/>
      <c r="M1106" s="190"/>
      <c r="N1106" s="190"/>
      <c r="O1106" s="190"/>
      <c r="P1106" s="116" t="s">
        <v>12697</v>
      </c>
      <c r="Q1106" s="191" t="s">
        <v>12698</v>
      </c>
      <c r="R1106" s="191"/>
      <c r="S1106" s="192"/>
      <c r="T1106" s="192"/>
      <c r="U1106" s="192"/>
      <c r="V1106" s="192"/>
      <c r="W1106" s="192"/>
      <c r="X1106" s="193"/>
      <c r="Y1106" s="108"/>
      <c r="AW1106" s="90" t="s">
        <v>2352</v>
      </c>
      <c r="AX1106" s="90">
        <f t="shared" si="116"/>
        <v>1</v>
      </c>
      <c r="AY1106" s="90" t="s">
        <v>236</v>
      </c>
      <c r="AZ1106" s="90" t="s">
        <v>3220</v>
      </c>
      <c r="BA1106" s="90">
        <f>IF(AND($BC$1106=1,$BB$1106=1),1,0)</f>
        <v>0</v>
      </c>
      <c r="BB1106" s="90">
        <f>IF(OR($S$22="Step 3",$S$22="Step 2"),1,0)</f>
        <v>0</v>
      </c>
      <c r="BC1106" s="90">
        <v>1</v>
      </c>
      <c r="BD1106" s="90">
        <v>1</v>
      </c>
      <c r="BE1106" s="90">
        <v>1</v>
      </c>
      <c r="CB1106" s="90">
        <f>IF($S$1106&lt;&gt;"",1,0)</f>
        <v>0</v>
      </c>
      <c r="CD1106" s="90">
        <f>IF($Y$1106="Inaccurate – Incorrect",1,0)</f>
        <v>0</v>
      </c>
      <c r="DA1106" s="90" t="s">
        <v>2355</v>
      </c>
      <c r="DB1106" s="90" t="s">
        <v>3121</v>
      </c>
    </row>
    <row r="1107" spans="4:106" ht="25.25" customHeight="1" x14ac:dyDescent="0.2">
      <c r="D1107" s="112" t="s">
        <v>3225</v>
      </c>
      <c r="E1107" s="189" t="s">
        <v>3226</v>
      </c>
      <c r="F1107" s="190"/>
      <c r="G1107" s="190"/>
      <c r="H1107" s="190"/>
      <c r="I1107" s="190"/>
      <c r="J1107" s="190"/>
      <c r="K1107" s="190"/>
      <c r="L1107" s="190"/>
      <c r="M1107" s="190"/>
      <c r="N1107" s="190"/>
      <c r="O1107" s="190"/>
      <c r="P1107" s="116" t="s">
        <v>12697</v>
      </c>
      <c r="Q1107" s="191" t="s">
        <v>12698</v>
      </c>
      <c r="R1107" s="191"/>
      <c r="S1107" s="197"/>
      <c r="T1107" s="197"/>
      <c r="U1107" s="197"/>
      <c r="V1107" s="197"/>
      <c r="W1107" s="197"/>
      <c r="X1107" s="198"/>
      <c r="Y1107" s="108"/>
      <c r="AW1107" s="90" t="s">
        <v>2352</v>
      </c>
      <c r="AX1107" s="90">
        <f t="shared" si="116"/>
        <v>1</v>
      </c>
      <c r="AY1107" s="90" t="s">
        <v>1320</v>
      </c>
      <c r="AZ1107" s="90" t="s">
        <v>3224</v>
      </c>
      <c r="BA1107" s="90">
        <f>IF(AND($BC$1107=1,$BB$1107=1),1,0)</f>
        <v>1</v>
      </c>
      <c r="BB1107" s="90">
        <f>IF(OR($S$22="Step 3",$S$22="Step 2",$S$22="Step 1"),1,0)</f>
        <v>1</v>
      </c>
      <c r="BC1107" s="90">
        <v>1</v>
      </c>
      <c r="BD1107" s="90">
        <v>1</v>
      </c>
      <c r="BE1107" s="90">
        <v>1</v>
      </c>
      <c r="CB1107" s="90">
        <f>IF($S$1107&lt;&gt;"",1,0)</f>
        <v>0</v>
      </c>
      <c r="CD1107" s="90">
        <f>IF($Y$1107="Inaccurate – Incorrect",1,0)</f>
        <v>0</v>
      </c>
      <c r="DA1107" s="90" t="s">
        <v>2355</v>
      </c>
      <c r="DB1107" s="90" t="s">
        <v>3121</v>
      </c>
    </row>
    <row r="1108" spans="4:106" x14ac:dyDescent="0.2">
      <c r="D1108" s="103"/>
      <c r="E1108" s="117"/>
      <c r="F1108" s="117"/>
      <c r="G1108" s="117"/>
      <c r="H1108" s="117"/>
      <c r="I1108" s="117"/>
      <c r="J1108" s="117"/>
      <c r="K1108" s="117"/>
      <c r="L1108" s="117"/>
      <c r="M1108" s="117"/>
      <c r="N1108" s="117"/>
      <c r="O1108" s="117"/>
      <c r="P1108" s="117"/>
      <c r="Q1108" s="117"/>
      <c r="R1108" s="117"/>
      <c r="S1108" s="117"/>
      <c r="T1108" s="117"/>
      <c r="U1108" s="117"/>
      <c r="V1108" s="117"/>
      <c r="W1108" s="117"/>
      <c r="X1108" s="117"/>
      <c r="Y1108" s="105"/>
      <c r="AX1108" s="90">
        <f t="shared" si="116"/>
        <v>0</v>
      </c>
      <c r="BA1108" s="90">
        <f>IF(OR($S$22="Step 3",$S$22="Step 2",$S$22="Step 1"),1,0)</f>
        <v>1</v>
      </c>
    </row>
    <row r="1109" spans="4:106" ht="21" x14ac:dyDescent="0.25">
      <c r="D1109" s="103"/>
      <c r="E1109" s="109" t="s">
        <v>3230</v>
      </c>
      <c r="F1109" s="110"/>
      <c r="G1109" s="110"/>
      <c r="H1109" s="110"/>
      <c r="I1109" s="110"/>
      <c r="J1109" s="110"/>
      <c r="K1109" s="110"/>
      <c r="L1109" s="110"/>
      <c r="M1109" s="110"/>
      <c r="N1109" s="110"/>
      <c r="O1109" s="110"/>
      <c r="P1109" s="110"/>
      <c r="Q1109" s="110"/>
      <c r="R1109" s="110"/>
      <c r="S1109" s="110"/>
      <c r="T1109" s="110"/>
      <c r="U1109" s="110"/>
      <c r="V1109" s="110"/>
      <c r="W1109" s="110"/>
      <c r="X1109" s="110"/>
      <c r="Y1109" s="105"/>
      <c r="AX1109" s="90">
        <f t="shared" si="116"/>
        <v>0</v>
      </c>
      <c r="BA1109" s="90">
        <f>IF(OR($S$22="Step 3",$S$22="Step 2",$S$22="Step 1"),1,0)</f>
        <v>1</v>
      </c>
    </row>
    <row r="1110" spans="4:106" ht="25.25" customHeight="1" x14ac:dyDescent="0.2">
      <c r="D1110" s="112" t="s">
        <v>3229</v>
      </c>
      <c r="E1110" s="194" t="s">
        <v>3231</v>
      </c>
      <c r="F1110" s="195"/>
      <c r="G1110" s="195"/>
      <c r="H1110" s="195"/>
      <c r="I1110" s="195"/>
      <c r="J1110" s="195"/>
      <c r="K1110" s="195"/>
      <c r="L1110" s="195"/>
      <c r="M1110" s="195"/>
      <c r="N1110" s="195"/>
      <c r="O1110" s="195"/>
      <c r="P1110" s="113" t="s">
        <v>12697</v>
      </c>
      <c r="Q1110" s="196" t="s">
        <v>12698</v>
      </c>
      <c r="R1110" s="196"/>
      <c r="S1110" s="197"/>
      <c r="T1110" s="197"/>
      <c r="U1110" s="197"/>
      <c r="V1110" s="197"/>
      <c r="W1110" s="197"/>
      <c r="X1110" s="198"/>
      <c r="Y1110" s="108"/>
      <c r="AW1110" s="90" t="s">
        <v>2352</v>
      </c>
      <c r="AX1110" s="90">
        <f t="shared" si="116"/>
        <v>1</v>
      </c>
      <c r="AY1110" s="90" t="s">
        <v>1320</v>
      </c>
      <c r="AZ1110" s="90" t="s">
        <v>3228</v>
      </c>
      <c r="BA1110" s="90">
        <f>IF(AND($BC$1110=1,$BB$1110=1),1,0)</f>
        <v>1</v>
      </c>
      <c r="BB1110" s="90">
        <f>IF(OR($S$22="Step 3",$S$22="Step 2",$S$22="Step 1"),1,0)</f>
        <v>1</v>
      </c>
      <c r="BC1110" s="90">
        <v>1</v>
      </c>
      <c r="BD1110" s="90">
        <v>1</v>
      </c>
      <c r="BE1110" s="90">
        <v>1</v>
      </c>
      <c r="CB1110" s="90">
        <f>IF($S$1110&lt;&gt;"",1,0)</f>
        <v>0</v>
      </c>
      <c r="CD1110" s="90">
        <f>IF($Y$1110="Inaccurate – Incorrect",1,0)</f>
        <v>0</v>
      </c>
      <c r="DA1110" s="90" t="s">
        <v>2355</v>
      </c>
      <c r="DB1110" s="90" t="s">
        <v>3230</v>
      </c>
    </row>
    <row r="1111" spans="4:106" x14ac:dyDescent="0.2">
      <c r="D1111" s="103"/>
      <c r="E1111" s="117"/>
      <c r="F1111" s="117"/>
      <c r="G1111" s="117"/>
      <c r="H1111" s="117"/>
      <c r="I1111" s="117"/>
      <c r="J1111" s="117"/>
      <c r="K1111" s="117"/>
      <c r="L1111" s="117"/>
      <c r="M1111" s="117"/>
      <c r="N1111" s="117"/>
      <c r="O1111" s="117"/>
      <c r="P1111" s="117"/>
      <c r="Q1111" s="117"/>
      <c r="R1111" s="117"/>
      <c r="S1111" s="117"/>
      <c r="T1111" s="117"/>
      <c r="U1111" s="117"/>
      <c r="V1111" s="117"/>
      <c r="W1111" s="117"/>
      <c r="X1111" s="117"/>
      <c r="Y1111" s="105"/>
      <c r="AX1111" s="90">
        <f t="shared" si="116"/>
        <v>0</v>
      </c>
      <c r="BA1111" s="90">
        <f>IF(OR($S$22="Step 3",$S$22="Step 2",$S$22="Step 1"),1,0)</f>
        <v>1</v>
      </c>
    </row>
    <row r="1112" spans="4:106" ht="21" x14ac:dyDescent="0.25">
      <c r="D1112" s="103"/>
      <c r="E1112" s="109" t="s">
        <v>3235</v>
      </c>
      <c r="F1112" s="110"/>
      <c r="G1112" s="110"/>
      <c r="H1112" s="110"/>
      <c r="I1112" s="110"/>
      <c r="J1112" s="110"/>
      <c r="K1112" s="110"/>
      <c r="L1112" s="110"/>
      <c r="M1112" s="110"/>
      <c r="N1112" s="110"/>
      <c r="O1112" s="110"/>
      <c r="P1112" s="110"/>
      <c r="Q1112" s="110"/>
      <c r="R1112" s="110"/>
      <c r="S1112" s="110"/>
      <c r="T1112" s="110"/>
      <c r="U1112" s="110"/>
      <c r="V1112" s="110"/>
      <c r="W1112" s="110"/>
      <c r="X1112" s="110"/>
      <c r="Y1112" s="105"/>
      <c r="AX1112" s="90">
        <f t="shared" si="116"/>
        <v>0</v>
      </c>
      <c r="BA1112" s="90">
        <f>IF(OR($S$22="Step 3",$S$22="Step 2",$S$22="Step 1"),1,0)</f>
        <v>1</v>
      </c>
    </row>
    <row r="1113" spans="4:106" ht="25.25" customHeight="1" x14ac:dyDescent="0.2">
      <c r="D1113" s="112" t="s">
        <v>3234</v>
      </c>
      <c r="E1113" s="194" t="s">
        <v>3236</v>
      </c>
      <c r="F1113" s="195"/>
      <c r="G1113" s="195"/>
      <c r="H1113" s="195"/>
      <c r="I1113" s="195"/>
      <c r="J1113" s="195"/>
      <c r="K1113" s="195"/>
      <c r="L1113" s="195"/>
      <c r="M1113" s="195"/>
      <c r="N1113" s="195"/>
      <c r="O1113" s="195"/>
      <c r="P1113" s="113" t="s">
        <v>12697</v>
      </c>
      <c r="Q1113" s="196" t="s">
        <v>12698</v>
      </c>
      <c r="R1113" s="196"/>
      <c r="S1113" s="197"/>
      <c r="T1113" s="197"/>
      <c r="U1113" s="197"/>
      <c r="V1113" s="197"/>
      <c r="W1113" s="197"/>
      <c r="X1113" s="198"/>
      <c r="Y1113" s="108"/>
      <c r="AW1113" s="90" t="s">
        <v>2352</v>
      </c>
      <c r="AX1113" s="90">
        <f t="shared" si="116"/>
        <v>1</v>
      </c>
      <c r="AY1113" s="90" t="s">
        <v>1320</v>
      </c>
      <c r="AZ1113" s="90" t="s">
        <v>3233</v>
      </c>
      <c r="BA1113" s="90">
        <f>IF(AND($BC$1113=1,$BB$1113=1),1,0)</f>
        <v>1</v>
      </c>
      <c r="BB1113" s="90">
        <f>IF(OR($S$22="Step 3",$S$22="Step 2",$S$22="Step 1"),1,0)</f>
        <v>1</v>
      </c>
      <c r="BC1113" s="90">
        <v>1</v>
      </c>
      <c r="BD1113" s="90">
        <v>1</v>
      </c>
      <c r="BE1113" s="90">
        <v>1</v>
      </c>
      <c r="CB1113" s="90">
        <f>IF($S$1113&lt;&gt;"",1,0)</f>
        <v>0</v>
      </c>
      <c r="CD1113" s="90">
        <f>IF($Y$1113="Inaccurate – Incorrect",1,0)</f>
        <v>0</v>
      </c>
      <c r="DA1113" s="90" t="s">
        <v>2355</v>
      </c>
      <c r="DB1113" s="90" t="s">
        <v>3235</v>
      </c>
    </row>
    <row r="1114" spans="4:106" x14ac:dyDescent="0.2">
      <c r="D1114" s="103"/>
      <c r="E1114" s="117"/>
      <c r="F1114" s="117"/>
      <c r="G1114" s="117"/>
      <c r="H1114" s="117"/>
      <c r="I1114" s="117"/>
      <c r="J1114" s="117"/>
      <c r="K1114" s="117"/>
      <c r="L1114" s="117"/>
      <c r="M1114" s="117"/>
      <c r="N1114" s="117"/>
      <c r="O1114" s="117"/>
      <c r="P1114" s="117"/>
      <c r="Q1114" s="117"/>
      <c r="R1114" s="117"/>
      <c r="S1114" s="117"/>
      <c r="T1114" s="117"/>
      <c r="U1114" s="117"/>
      <c r="V1114" s="117"/>
      <c r="W1114" s="117"/>
      <c r="X1114" s="117"/>
      <c r="Y1114" s="105"/>
      <c r="AX1114" s="90">
        <f t="shared" si="116"/>
        <v>0</v>
      </c>
      <c r="BA1114" s="90">
        <f>IF(OR($S$22="Step 3",$S$22="Step 2",$S$22="Step 1"),1,0)</f>
        <v>1</v>
      </c>
    </row>
    <row r="1115" spans="4:106" ht="21" x14ac:dyDescent="0.25">
      <c r="D1115" s="103"/>
      <c r="E1115" s="109" t="s">
        <v>3240</v>
      </c>
      <c r="F1115" s="110"/>
      <c r="G1115" s="110"/>
      <c r="H1115" s="110"/>
      <c r="I1115" s="110"/>
      <c r="J1115" s="110"/>
      <c r="K1115" s="110"/>
      <c r="L1115" s="110"/>
      <c r="M1115" s="110"/>
      <c r="N1115" s="110"/>
      <c r="O1115" s="110"/>
      <c r="P1115" s="110"/>
      <c r="Q1115" s="110"/>
      <c r="R1115" s="110"/>
      <c r="S1115" s="110"/>
      <c r="T1115" s="110"/>
      <c r="U1115" s="110"/>
      <c r="V1115" s="110"/>
      <c r="W1115" s="110"/>
      <c r="X1115" s="110"/>
      <c r="Y1115" s="105"/>
      <c r="AX1115" s="90">
        <f t="shared" si="116"/>
        <v>0</v>
      </c>
      <c r="BA1115" s="90">
        <f>IF(OR($S$22="Step 3",$S$22="Step 2",$S$22="Step 1"),1,0)</f>
        <v>1</v>
      </c>
    </row>
    <row r="1116" spans="4:106" ht="25.25" customHeight="1" x14ac:dyDescent="0.2">
      <c r="D1116" s="112" t="s">
        <v>3239</v>
      </c>
      <c r="E1116" s="194" t="s">
        <v>3241</v>
      </c>
      <c r="F1116" s="195"/>
      <c r="G1116" s="195"/>
      <c r="H1116" s="195"/>
      <c r="I1116" s="195"/>
      <c r="J1116" s="195"/>
      <c r="K1116" s="195"/>
      <c r="L1116" s="195"/>
      <c r="M1116" s="195"/>
      <c r="N1116" s="195"/>
      <c r="O1116" s="195"/>
      <c r="P1116" s="113" t="s">
        <v>12697</v>
      </c>
      <c r="Q1116" s="196" t="s">
        <v>12698</v>
      </c>
      <c r="R1116" s="196"/>
      <c r="S1116" s="192"/>
      <c r="T1116" s="192"/>
      <c r="U1116" s="192"/>
      <c r="V1116" s="192"/>
      <c r="W1116" s="192"/>
      <c r="X1116" s="193"/>
      <c r="Y1116" s="108"/>
      <c r="AW1116" s="90" t="s">
        <v>2352</v>
      </c>
      <c r="AX1116" s="90">
        <f t="shared" si="116"/>
        <v>1</v>
      </c>
      <c r="AY1116" s="90" t="s">
        <v>1320</v>
      </c>
      <c r="AZ1116" s="90" t="s">
        <v>3238</v>
      </c>
      <c r="BA1116" s="90">
        <f>IF(AND($BC$1116=1,$BB$1116=1),1,0)</f>
        <v>1</v>
      </c>
      <c r="BB1116" s="90">
        <f t="shared" ref="BB1116:BB1124" si="117">IF(OR($S$22="Step 3",$S$22="Step 2",$S$22="Step 1"),1,0)</f>
        <v>1</v>
      </c>
      <c r="BC1116" s="90">
        <v>1</v>
      </c>
      <c r="BD1116" s="90">
        <v>1</v>
      </c>
      <c r="BE1116" s="90">
        <v>1</v>
      </c>
      <c r="BL1116" s="90" t="s">
        <v>12760</v>
      </c>
      <c r="CB1116" s="90">
        <f>IF($S$1116&lt;&gt;"",1,0)</f>
        <v>0</v>
      </c>
      <c r="CD1116" s="90">
        <f>IF($Y$1116="Inaccurate – Incorrect",1,0)</f>
        <v>0</v>
      </c>
      <c r="DA1116" s="90" t="s">
        <v>2355</v>
      </c>
      <c r="DB1116" s="90" t="s">
        <v>3240</v>
      </c>
    </row>
    <row r="1117" spans="4:106" ht="53.75" customHeight="1" x14ac:dyDescent="0.2">
      <c r="D1117" s="112" t="s">
        <v>3244</v>
      </c>
      <c r="E1117" s="119"/>
      <c r="F1117" s="118"/>
      <c r="G1117" s="118"/>
      <c r="H1117" s="118"/>
      <c r="I1117" s="118"/>
      <c r="J1117" s="118"/>
      <c r="K1117" s="118"/>
      <c r="L1117" s="118"/>
      <c r="M1117" s="118"/>
      <c r="N1117" s="118"/>
      <c r="O1117" s="118"/>
      <c r="P1117" s="118"/>
      <c r="Q1117" s="215" t="s">
        <v>3245</v>
      </c>
      <c r="R1117" s="216"/>
      <c r="S1117" s="216"/>
      <c r="T1117" s="216"/>
      <c r="U1117" s="216"/>
      <c r="V1117" s="216"/>
      <c r="W1117" s="216"/>
      <c r="X1117" s="217"/>
      <c r="Y1117" s="108"/>
      <c r="AX1117" s="90">
        <f t="shared" si="116"/>
        <v>1</v>
      </c>
      <c r="AZ1117" s="90" t="s">
        <v>3243</v>
      </c>
      <c r="BA1117" s="90">
        <f>IF(AND($BB$1117=1,$BC$1117=1),1,0)</f>
        <v>0</v>
      </c>
      <c r="BB1117" s="90">
        <f t="shared" si="117"/>
        <v>1</v>
      </c>
      <c r="BC1117" s="90">
        <f t="shared" ref="BC1117:BC1123" si="118">IF(AND(AND(OR($S$37="Cambodia",$AB$37="Cambodia"),$AX$37=1),AND(OR($S$1116="No",$AB$1116="No"),$AX$1116=1)),1,0)</f>
        <v>0</v>
      </c>
      <c r="BD1117" s="90">
        <f t="shared" ref="BD1117:BD1123" si="119">IF(AND(AND(OR($AB$37="Cambodia"),$AX$37=1),AND(OR($AB$1116="No"),$AX$1116=1)),1,0)</f>
        <v>0</v>
      </c>
      <c r="BE1117" s="90">
        <f t="shared" ref="BE1117:BE1123" si="120">IF(AND(AND(OR($S$37="Cambodia"),$AX$37=1),AND(OR($S$1116="No"),$AX$1116=1)),1,0)</f>
        <v>0</v>
      </c>
    </row>
    <row r="1118" spans="4:106" ht="25.25" customHeight="1" x14ac:dyDescent="0.2">
      <c r="D1118" s="112" t="s">
        <v>3249</v>
      </c>
      <c r="E1118" s="189" t="s">
        <v>3250</v>
      </c>
      <c r="F1118" s="190"/>
      <c r="G1118" s="190"/>
      <c r="H1118" s="190"/>
      <c r="I1118" s="190"/>
      <c r="J1118" s="190"/>
      <c r="K1118" s="190"/>
      <c r="L1118" s="190"/>
      <c r="M1118" s="190"/>
      <c r="N1118" s="190"/>
      <c r="O1118" s="190"/>
      <c r="P1118" s="116" t="s">
        <v>12697</v>
      </c>
      <c r="Q1118" s="191" t="s">
        <v>12702</v>
      </c>
      <c r="R1118" s="191"/>
      <c r="S1118" s="192"/>
      <c r="T1118" s="192"/>
      <c r="U1118" s="192"/>
      <c r="V1118" s="192"/>
      <c r="W1118" s="192"/>
      <c r="X1118" s="193"/>
      <c r="Y1118" s="108"/>
      <c r="AW1118" s="90" t="s">
        <v>2352</v>
      </c>
      <c r="AX1118" s="90">
        <f t="shared" si="116"/>
        <v>1</v>
      </c>
      <c r="AY1118" s="90" t="s">
        <v>774</v>
      </c>
      <c r="AZ1118" s="90" t="s">
        <v>3248</v>
      </c>
      <c r="BA1118" s="90">
        <f>IF(AND($BB$1118=1,$BC$1118=1),1,0)</f>
        <v>0</v>
      </c>
      <c r="BB1118" s="90">
        <f t="shared" si="117"/>
        <v>1</v>
      </c>
      <c r="BC1118" s="90">
        <f t="shared" si="118"/>
        <v>0</v>
      </c>
      <c r="BD1118" s="90">
        <f t="shared" si="119"/>
        <v>0</v>
      </c>
      <c r="BE1118" s="90">
        <f t="shared" si="120"/>
        <v>0</v>
      </c>
      <c r="BX1118" s="90">
        <v>1</v>
      </c>
      <c r="CA1118" s="90" t="s">
        <v>3243</v>
      </c>
      <c r="CB1118" s="90">
        <f>IF((+COUNTA($S$1118)+COUNTA($S$1119)+COUNTA($S$1120)+COUNTA($S$1121)+COUNTA($S$1122)+COUNTA($S$1123))&gt;0,1,0)</f>
        <v>0</v>
      </c>
      <c r="CC1118" s="90" t="s">
        <v>775</v>
      </c>
      <c r="CD1118" s="90">
        <f>IF($Y$1118="Inaccurate – Incorrect",1,0)</f>
        <v>0</v>
      </c>
      <c r="DA1118" s="90" t="s">
        <v>2355</v>
      </c>
      <c r="DB1118" s="90" t="s">
        <v>3240</v>
      </c>
    </row>
    <row r="1119" spans="4:106" ht="25.25" customHeight="1" x14ac:dyDescent="0.2">
      <c r="D1119" s="112" t="s">
        <v>3252</v>
      </c>
      <c r="E1119" s="189" t="s">
        <v>3253</v>
      </c>
      <c r="F1119" s="190"/>
      <c r="G1119" s="190"/>
      <c r="H1119" s="190"/>
      <c r="I1119" s="190"/>
      <c r="J1119" s="190"/>
      <c r="K1119" s="190"/>
      <c r="L1119" s="190"/>
      <c r="M1119" s="190"/>
      <c r="N1119" s="190"/>
      <c r="O1119" s="190"/>
      <c r="P1119" s="116" t="s">
        <v>12697</v>
      </c>
      <c r="Q1119" s="191" t="s">
        <v>12702</v>
      </c>
      <c r="R1119" s="191"/>
      <c r="S1119" s="192"/>
      <c r="T1119" s="192"/>
      <c r="U1119" s="192"/>
      <c r="V1119" s="192"/>
      <c r="W1119" s="192"/>
      <c r="X1119" s="193"/>
      <c r="Y1119" s="108"/>
      <c r="AW1119" s="90" t="s">
        <v>2352</v>
      </c>
      <c r="AX1119" s="90">
        <f t="shared" si="116"/>
        <v>1</v>
      </c>
      <c r="AY1119" s="90" t="s">
        <v>774</v>
      </c>
      <c r="AZ1119" s="90" t="s">
        <v>3251</v>
      </c>
      <c r="BA1119" s="90">
        <f>IF(AND($BB$1119=1,$BC$1119=1),1,0)</f>
        <v>0</v>
      </c>
      <c r="BB1119" s="90">
        <f t="shared" si="117"/>
        <v>1</v>
      </c>
      <c r="BC1119" s="90">
        <f t="shared" si="118"/>
        <v>0</v>
      </c>
      <c r="BD1119" s="90">
        <f t="shared" si="119"/>
        <v>0</v>
      </c>
      <c r="BE1119" s="90">
        <f t="shared" si="120"/>
        <v>0</v>
      </c>
      <c r="BX1119" s="90">
        <v>1</v>
      </c>
      <c r="CA1119" s="90" t="s">
        <v>3243</v>
      </c>
      <c r="CC1119" s="90" t="s">
        <v>775</v>
      </c>
      <c r="CD1119" s="90">
        <f>IF($Y$1119="Inaccurate – Incorrect",1,0)</f>
        <v>0</v>
      </c>
      <c r="DA1119" s="90" t="s">
        <v>2355</v>
      </c>
      <c r="DB1119" s="90" t="s">
        <v>3240</v>
      </c>
    </row>
    <row r="1120" spans="4:106" ht="25.25" customHeight="1" x14ac:dyDescent="0.2">
      <c r="D1120" s="112" t="s">
        <v>3255</v>
      </c>
      <c r="E1120" s="189" t="s">
        <v>3256</v>
      </c>
      <c r="F1120" s="190"/>
      <c r="G1120" s="190"/>
      <c r="H1120" s="190"/>
      <c r="I1120" s="190"/>
      <c r="J1120" s="190"/>
      <c r="K1120" s="190"/>
      <c r="L1120" s="190"/>
      <c r="M1120" s="190"/>
      <c r="N1120" s="190"/>
      <c r="O1120" s="190"/>
      <c r="P1120" s="116" t="s">
        <v>12697</v>
      </c>
      <c r="Q1120" s="191" t="s">
        <v>12702</v>
      </c>
      <c r="R1120" s="191"/>
      <c r="S1120" s="192"/>
      <c r="T1120" s="192"/>
      <c r="U1120" s="192"/>
      <c r="V1120" s="192"/>
      <c r="W1120" s="192"/>
      <c r="X1120" s="193"/>
      <c r="Y1120" s="108"/>
      <c r="AW1120" s="90" t="s">
        <v>2352</v>
      </c>
      <c r="AX1120" s="90">
        <f t="shared" si="116"/>
        <v>1</v>
      </c>
      <c r="AY1120" s="90" t="s">
        <v>774</v>
      </c>
      <c r="AZ1120" s="90" t="s">
        <v>3254</v>
      </c>
      <c r="BA1120" s="90">
        <f>IF(AND($BB$1120=1,$BC$1120=1),1,0)</f>
        <v>0</v>
      </c>
      <c r="BB1120" s="90">
        <f t="shared" si="117"/>
        <v>1</v>
      </c>
      <c r="BC1120" s="90">
        <f t="shared" si="118"/>
        <v>0</v>
      </c>
      <c r="BD1120" s="90">
        <f t="shared" si="119"/>
        <v>0</v>
      </c>
      <c r="BE1120" s="90">
        <f t="shared" si="120"/>
        <v>0</v>
      </c>
      <c r="BX1120" s="90">
        <v>1</v>
      </c>
      <c r="CA1120" s="90" t="s">
        <v>3243</v>
      </c>
      <c r="CC1120" s="90" t="s">
        <v>775</v>
      </c>
      <c r="CD1120" s="90">
        <f>IF($Y$1120="Inaccurate – Incorrect",1,0)</f>
        <v>0</v>
      </c>
      <c r="DA1120" s="90" t="s">
        <v>2355</v>
      </c>
      <c r="DB1120" s="90" t="s">
        <v>3240</v>
      </c>
    </row>
    <row r="1121" spans="4:106" ht="25.25" customHeight="1" x14ac:dyDescent="0.2">
      <c r="D1121" s="112" t="s">
        <v>3258</v>
      </c>
      <c r="E1121" s="189" t="s">
        <v>3259</v>
      </c>
      <c r="F1121" s="190"/>
      <c r="G1121" s="190"/>
      <c r="H1121" s="190"/>
      <c r="I1121" s="190"/>
      <c r="J1121" s="190"/>
      <c r="K1121" s="190"/>
      <c r="L1121" s="190"/>
      <c r="M1121" s="190"/>
      <c r="N1121" s="190"/>
      <c r="O1121" s="190"/>
      <c r="P1121" s="116" t="s">
        <v>12697</v>
      </c>
      <c r="Q1121" s="191" t="s">
        <v>12702</v>
      </c>
      <c r="R1121" s="191"/>
      <c r="S1121" s="192"/>
      <c r="T1121" s="192"/>
      <c r="U1121" s="192"/>
      <c r="V1121" s="192"/>
      <c r="W1121" s="192"/>
      <c r="X1121" s="193"/>
      <c r="Y1121" s="108"/>
      <c r="AW1121" s="90" t="s">
        <v>2352</v>
      </c>
      <c r="AX1121" s="90">
        <f t="shared" si="116"/>
        <v>1</v>
      </c>
      <c r="AY1121" s="90" t="s">
        <v>774</v>
      </c>
      <c r="AZ1121" s="90" t="s">
        <v>3257</v>
      </c>
      <c r="BA1121" s="90">
        <f>IF(AND($BB$1121=1,$BC$1121=1),1,0)</f>
        <v>0</v>
      </c>
      <c r="BB1121" s="90">
        <f t="shared" si="117"/>
        <v>1</v>
      </c>
      <c r="BC1121" s="90">
        <f t="shared" si="118"/>
        <v>0</v>
      </c>
      <c r="BD1121" s="90">
        <f t="shared" si="119"/>
        <v>0</v>
      </c>
      <c r="BE1121" s="90">
        <f t="shared" si="120"/>
        <v>0</v>
      </c>
      <c r="BX1121" s="90">
        <v>1</v>
      </c>
      <c r="CA1121" s="90" t="s">
        <v>3243</v>
      </c>
      <c r="CC1121" s="90" t="s">
        <v>775</v>
      </c>
      <c r="CD1121" s="90">
        <f>IF($Y$1121="Inaccurate – Incorrect",1,0)</f>
        <v>0</v>
      </c>
      <c r="DA1121" s="90" t="s">
        <v>2355</v>
      </c>
      <c r="DB1121" s="90" t="s">
        <v>3240</v>
      </c>
    </row>
    <row r="1122" spans="4:106" ht="25.25" customHeight="1" x14ac:dyDescent="0.2">
      <c r="D1122" s="112" t="s">
        <v>3261</v>
      </c>
      <c r="E1122" s="189" t="s">
        <v>3262</v>
      </c>
      <c r="F1122" s="190"/>
      <c r="G1122" s="190"/>
      <c r="H1122" s="190"/>
      <c r="I1122" s="190"/>
      <c r="J1122" s="190"/>
      <c r="K1122" s="190"/>
      <c r="L1122" s="190"/>
      <c r="M1122" s="190"/>
      <c r="N1122" s="190"/>
      <c r="O1122" s="190"/>
      <c r="P1122" s="116" t="s">
        <v>12697</v>
      </c>
      <c r="Q1122" s="191" t="s">
        <v>12702</v>
      </c>
      <c r="R1122" s="191"/>
      <c r="S1122" s="192"/>
      <c r="T1122" s="192"/>
      <c r="U1122" s="192"/>
      <c r="V1122" s="192"/>
      <c r="W1122" s="192"/>
      <c r="X1122" s="193"/>
      <c r="Y1122" s="108"/>
      <c r="AW1122" s="90" t="s">
        <v>2352</v>
      </c>
      <c r="AX1122" s="90">
        <f t="shared" si="116"/>
        <v>1</v>
      </c>
      <c r="AY1122" s="90" t="s">
        <v>774</v>
      </c>
      <c r="AZ1122" s="90" t="s">
        <v>3260</v>
      </c>
      <c r="BA1122" s="90">
        <f>IF(AND($BB$1122=1,$BC$1122=1),1,0)</f>
        <v>0</v>
      </c>
      <c r="BB1122" s="90">
        <f t="shared" si="117"/>
        <v>1</v>
      </c>
      <c r="BC1122" s="90">
        <f t="shared" si="118"/>
        <v>0</v>
      </c>
      <c r="BD1122" s="90">
        <f t="shared" si="119"/>
        <v>0</v>
      </c>
      <c r="BE1122" s="90">
        <f t="shared" si="120"/>
        <v>0</v>
      </c>
      <c r="BX1122" s="90">
        <v>1</v>
      </c>
      <c r="CA1122" s="90" t="s">
        <v>3243</v>
      </c>
      <c r="CC1122" s="90" t="s">
        <v>775</v>
      </c>
      <c r="CD1122" s="90">
        <f>IF($Y$1122="Inaccurate – Incorrect",1,0)</f>
        <v>0</v>
      </c>
      <c r="DA1122" s="90" t="s">
        <v>2355</v>
      </c>
      <c r="DB1122" s="90" t="s">
        <v>3240</v>
      </c>
    </row>
    <row r="1123" spans="4:106" ht="25.25" customHeight="1" x14ac:dyDescent="0.2">
      <c r="D1123" s="112" t="s">
        <v>3264</v>
      </c>
      <c r="E1123" s="189" t="s">
        <v>3265</v>
      </c>
      <c r="F1123" s="190"/>
      <c r="G1123" s="190"/>
      <c r="H1123" s="190"/>
      <c r="I1123" s="190"/>
      <c r="J1123" s="190"/>
      <c r="K1123" s="190"/>
      <c r="L1123" s="190"/>
      <c r="M1123" s="190"/>
      <c r="N1123" s="190"/>
      <c r="O1123" s="190"/>
      <c r="P1123" s="116" t="s">
        <v>12697</v>
      </c>
      <c r="Q1123" s="191" t="s">
        <v>12702</v>
      </c>
      <c r="R1123" s="191"/>
      <c r="S1123" s="192"/>
      <c r="T1123" s="192"/>
      <c r="U1123" s="192"/>
      <c r="V1123" s="192"/>
      <c r="W1123" s="192"/>
      <c r="X1123" s="193"/>
      <c r="Y1123" s="108"/>
      <c r="AW1123" s="90" t="s">
        <v>2352</v>
      </c>
      <c r="AX1123" s="90">
        <f t="shared" si="116"/>
        <v>1</v>
      </c>
      <c r="AY1123" s="90" t="s">
        <v>774</v>
      </c>
      <c r="AZ1123" s="90" t="s">
        <v>3263</v>
      </c>
      <c r="BA1123" s="90">
        <f>IF(AND($BB$1123=1,$BC$1123=1),1,0)</f>
        <v>0</v>
      </c>
      <c r="BB1123" s="90">
        <f t="shared" si="117"/>
        <v>1</v>
      </c>
      <c r="BC1123" s="90">
        <f t="shared" si="118"/>
        <v>0</v>
      </c>
      <c r="BD1123" s="90">
        <f t="shared" si="119"/>
        <v>0</v>
      </c>
      <c r="BE1123" s="90">
        <f t="shared" si="120"/>
        <v>0</v>
      </c>
      <c r="BX1123" s="90">
        <v>1</v>
      </c>
      <c r="CA1123" s="90" t="s">
        <v>3243</v>
      </c>
      <c r="CC1123" s="90" t="s">
        <v>775</v>
      </c>
      <c r="CD1123" s="90">
        <f>IF($Y$1123="Inaccurate – Incorrect",1,0)</f>
        <v>0</v>
      </c>
      <c r="DA1123" s="90" t="s">
        <v>2355</v>
      </c>
      <c r="DB1123" s="90" t="s">
        <v>3240</v>
      </c>
    </row>
    <row r="1124" spans="4:106" ht="50.5" customHeight="1" x14ac:dyDescent="0.2">
      <c r="D1124" s="112" t="s">
        <v>3267</v>
      </c>
      <c r="E1124" s="189" t="s">
        <v>3268</v>
      </c>
      <c r="F1124" s="190"/>
      <c r="G1124" s="190"/>
      <c r="H1124" s="190"/>
      <c r="I1124" s="190"/>
      <c r="J1124" s="190"/>
      <c r="K1124" s="190"/>
      <c r="L1124" s="190"/>
      <c r="M1124" s="190"/>
      <c r="N1124" s="190"/>
      <c r="O1124" s="190"/>
      <c r="P1124" s="116" t="s">
        <v>12697</v>
      </c>
      <c r="Q1124" s="191" t="s">
        <v>12698</v>
      </c>
      <c r="R1124" s="191"/>
      <c r="S1124" s="197"/>
      <c r="T1124" s="197"/>
      <c r="U1124" s="197"/>
      <c r="V1124" s="197"/>
      <c r="W1124" s="197"/>
      <c r="X1124" s="198"/>
      <c r="Y1124" s="108"/>
      <c r="AW1124" s="90" t="s">
        <v>2352</v>
      </c>
      <c r="AX1124" s="90">
        <f t="shared" si="116"/>
        <v>1</v>
      </c>
      <c r="AY1124" s="90" t="s">
        <v>2043</v>
      </c>
      <c r="AZ1124" s="90" t="s">
        <v>3266</v>
      </c>
      <c r="BA1124" s="90">
        <f>IF(AND($BB$1124=1,$BC$1124=1),1,0)</f>
        <v>0</v>
      </c>
      <c r="BB1124" s="90">
        <f t="shared" si="117"/>
        <v>1</v>
      </c>
      <c r="BC1124" s="90">
        <f>IF(AND(AND(OR($S$37="Vietnam",$AB$37="Vietnam"),$AX$37=1)),1,0)</f>
        <v>0</v>
      </c>
      <c r="BD1124" s="90">
        <f>IF(AND(AND(OR($AB$37="Vietnam"),$AX$37=1)),1,0)</f>
        <v>0</v>
      </c>
      <c r="BE1124" s="90">
        <f>IF(AND(AND(OR($S$37="Vietnam"),$AX$37=1)),1,0)</f>
        <v>0</v>
      </c>
      <c r="CB1124" s="90">
        <f>IF($S$1124&lt;&gt;"",1,0)</f>
        <v>0</v>
      </c>
      <c r="CD1124" s="90">
        <f>IF($Y$1124="Inaccurate – Incorrect",1,0)</f>
        <v>0</v>
      </c>
      <c r="DA1124" s="90" t="s">
        <v>2355</v>
      </c>
      <c r="DB1124" s="90" t="s">
        <v>3240</v>
      </c>
    </row>
    <row r="1125" spans="4:106" x14ac:dyDescent="0.2">
      <c r="D1125" s="103"/>
      <c r="E1125" s="117"/>
      <c r="F1125" s="117"/>
      <c r="G1125" s="117"/>
      <c r="H1125" s="117"/>
      <c r="I1125" s="117"/>
      <c r="J1125" s="117"/>
      <c r="K1125" s="117"/>
      <c r="L1125" s="117"/>
      <c r="M1125" s="117"/>
      <c r="N1125" s="117"/>
      <c r="O1125" s="117"/>
      <c r="P1125" s="117"/>
      <c r="Q1125" s="117"/>
      <c r="R1125" s="117"/>
      <c r="S1125" s="117"/>
      <c r="T1125" s="117"/>
      <c r="U1125" s="117"/>
      <c r="V1125" s="117"/>
      <c r="W1125" s="117"/>
      <c r="X1125" s="117"/>
      <c r="Y1125" s="105"/>
      <c r="AX1125" s="90">
        <f t="shared" si="116"/>
        <v>0</v>
      </c>
      <c r="BA1125" s="90">
        <f>IF(OR($S$22="Step 3",$S$22="Step 2",$S$22="Step 1"),1,0)</f>
        <v>1</v>
      </c>
    </row>
    <row r="1126" spans="4:106" ht="21" x14ac:dyDescent="0.25">
      <c r="D1126" s="103"/>
      <c r="E1126" s="109" t="s">
        <v>1415</v>
      </c>
      <c r="F1126" s="110"/>
      <c r="G1126" s="110"/>
      <c r="H1126" s="110"/>
      <c r="I1126" s="110"/>
      <c r="J1126" s="110"/>
      <c r="K1126" s="110"/>
      <c r="L1126" s="110"/>
      <c r="M1126" s="110"/>
      <c r="N1126" s="110"/>
      <c r="O1126" s="110"/>
      <c r="P1126" s="110"/>
      <c r="Q1126" s="110"/>
      <c r="R1126" s="110"/>
      <c r="S1126" s="110"/>
      <c r="T1126" s="110"/>
      <c r="U1126" s="110"/>
      <c r="V1126" s="110"/>
      <c r="W1126" s="110"/>
      <c r="X1126" s="110"/>
      <c r="Y1126" s="105"/>
      <c r="AX1126" s="90">
        <f t="shared" si="116"/>
        <v>0</v>
      </c>
      <c r="BA1126" s="90">
        <f>IF(OR($S$22="Step 3",$S$22="Step 2",$S$22="Step 1"),1,0)</f>
        <v>1</v>
      </c>
    </row>
    <row r="1127" spans="4:106" ht="25.25" customHeight="1" x14ac:dyDescent="0.2">
      <c r="D1127" s="112" t="s">
        <v>3271</v>
      </c>
      <c r="E1127" s="194" t="s">
        <v>3272</v>
      </c>
      <c r="F1127" s="195"/>
      <c r="G1127" s="195"/>
      <c r="H1127" s="195"/>
      <c r="I1127" s="195"/>
      <c r="J1127" s="195"/>
      <c r="K1127" s="195"/>
      <c r="L1127" s="195"/>
      <c r="M1127" s="195"/>
      <c r="N1127" s="195"/>
      <c r="O1127" s="195"/>
      <c r="P1127" s="113" t="s">
        <v>12697</v>
      </c>
      <c r="Q1127" s="196" t="s">
        <v>12698</v>
      </c>
      <c r="R1127" s="196"/>
      <c r="S1127" s="192"/>
      <c r="T1127" s="192"/>
      <c r="U1127" s="192"/>
      <c r="V1127" s="192"/>
      <c r="W1127" s="192"/>
      <c r="X1127" s="193"/>
      <c r="Y1127" s="108"/>
      <c r="AW1127" s="90" t="s">
        <v>2352</v>
      </c>
      <c r="AX1127" s="90">
        <f t="shared" si="116"/>
        <v>1</v>
      </c>
      <c r="AY1127" s="90" t="s">
        <v>1320</v>
      </c>
      <c r="AZ1127" s="90" t="s">
        <v>3270</v>
      </c>
      <c r="BA1127" s="90">
        <f>IF(AND($BC$1127=1,$BB$1127=1),1,0)</f>
        <v>1</v>
      </c>
      <c r="BB1127" s="90">
        <f>IF(OR($S$22="Step 3",$S$22="Step 2",$S$22="Step 1"),1,0)</f>
        <v>1</v>
      </c>
      <c r="BC1127" s="90">
        <v>1</v>
      </c>
      <c r="BD1127" s="90">
        <v>1</v>
      </c>
      <c r="BE1127" s="90">
        <v>1</v>
      </c>
      <c r="CB1127" s="90">
        <f>IF($S$1127&lt;&gt;"",1,0)</f>
        <v>0</v>
      </c>
      <c r="CD1127" s="90">
        <f>IF($Y$1127="Inaccurate – Incorrect",1,0)</f>
        <v>0</v>
      </c>
      <c r="DA1127" s="90" t="s">
        <v>2355</v>
      </c>
      <c r="DB1127" s="90" t="s">
        <v>1415</v>
      </c>
    </row>
    <row r="1128" spans="4:106" ht="50.5" customHeight="1" x14ac:dyDescent="0.2">
      <c r="D1128" s="112" t="s">
        <v>3274</v>
      </c>
      <c r="E1128" s="189" t="s">
        <v>3275</v>
      </c>
      <c r="F1128" s="190"/>
      <c r="G1128" s="190"/>
      <c r="H1128" s="190"/>
      <c r="I1128" s="190"/>
      <c r="J1128" s="190"/>
      <c r="K1128" s="190"/>
      <c r="L1128" s="190"/>
      <c r="M1128" s="190"/>
      <c r="N1128" s="190"/>
      <c r="O1128" s="190"/>
      <c r="P1128" s="116" t="s">
        <v>12697</v>
      </c>
      <c r="Q1128" s="191" t="s">
        <v>12698</v>
      </c>
      <c r="R1128" s="191"/>
      <c r="S1128" s="197"/>
      <c r="T1128" s="197"/>
      <c r="U1128" s="197"/>
      <c r="V1128" s="197"/>
      <c r="W1128" s="197"/>
      <c r="X1128" s="198"/>
      <c r="Y1128" s="108"/>
      <c r="AW1128" s="90" t="s">
        <v>2352</v>
      </c>
      <c r="AX1128" s="90">
        <f t="shared" si="116"/>
        <v>1</v>
      </c>
      <c r="AY1128" s="90" t="s">
        <v>236</v>
      </c>
      <c r="AZ1128" s="90" t="s">
        <v>3273</v>
      </c>
      <c r="BA1128" s="90">
        <f>IF(AND($BC$1128=1,$BB$1128=1),1,0)</f>
        <v>1</v>
      </c>
      <c r="BB1128" s="90">
        <f>IF(OR($S$22="Step 3",$S$22="Step 2",$S$22="Step 1"),1,0)</f>
        <v>1</v>
      </c>
      <c r="BC1128" s="90">
        <v>1</v>
      </c>
      <c r="BD1128" s="90">
        <v>1</v>
      </c>
      <c r="BE1128" s="90">
        <v>1</v>
      </c>
      <c r="CB1128" s="90">
        <f>IF($S$1128&lt;&gt;"",1,0)</f>
        <v>0</v>
      </c>
      <c r="CD1128" s="90">
        <f>IF($Y$1128="Inaccurate – Incorrect",1,0)</f>
        <v>0</v>
      </c>
      <c r="DA1128" s="90" t="s">
        <v>2355</v>
      </c>
      <c r="DB1128" s="90" t="s">
        <v>1415</v>
      </c>
    </row>
    <row r="1129" spans="4:106" x14ac:dyDescent="0.2">
      <c r="D1129" s="103"/>
      <c r="E1129" s="114"/>
      <c r="F1129" s="114"/>
      <c r="G1129" s="114"/>
      <c r="H1129" s="114"/>
      <c r="I1129" s="114"/>
      <c r="J1129" s="114"/>
      <c r="K1129" s="114"/>
      <c r="L1129" s="114"/>
      <c r="M1129" s="114"/>
      <c r="N1129" s="114"/>
      <c r="O1129" s="114"/>
      <c r="P1129" s="114"/>
      <c r="Q1129" s="114"/>
      <c r="R1129" s="114"/>
      <c r="S1129" s="114"/>
      <c r="T1129" s="114"/>
      <c r="U1129" s="114"/>
      <c r="V1129" s="114"/>
      <c r="W1129" s="114"/>
      <c r="X1129" s="114"/>
      <c r="Y1129" s="105"/>
      <c r="AX1129" s="90">
        <f t="shared" si="116"/>
        <v>0</v>
      </c>
      <c r="BA1129" s="90">
        <f>IF(OR($S$22="Step 3",$S$22="Step 2",$S$22="Step 1"),1,0)</f>
        <v>1</v>
      </c>
    </row>
    <row r="1130" spans="4:106" ht="21" x14ac:dyDescent="0.25">
      <c r="D1130" s="103"/>
      <c r="E1130" s="106" t="s">
        <v>1249</v>
      </c>
      <c r="F1130" s="104"/>
      <c r="G1130" s="104"/>
      <c r="H1130" s="104"/>
      <c r="I1130" s="104"/>
      <c r="J1130" s="104"/>
      <c r="K1130" s="104"/>
      <c r="L1130" s="104"/>
      <c r="M1130" s="104"/>
      <c r="N1130" s="104"/>
      <c r="O1130" s="104"/>
      <c r="P1130" s="104"/>
      <c r="Q1130" s="104"/>
      <c r="R1130" s="104"/>
      <c r="S1130" s="104"/>
      <c r="T1130" s="104"/>
      <c r="U1130" s="104"/>
      <c r="V1130" s="104"/>
      <c r="W1130" s="104"/>
      <c r="X1130" s="104"/>
      <c r="Y1130" s="105"/>
      <c r="AX1130" s="90">
        <f t="shared" si="116"/>
        <v>0</v>
      </c>
      <c r="BA1130" s="90">
        <f>IF(OR($S$22="Step 3",$S$22="Step 2",$S$22="Step 1"),1,0)</f>
        <v>1</v>
      </c>
    </row>
    <row r="1131" spans="4:106" ht="21" x14ac:dyDescent="0.25">
      <c r="D1131" s="103"/>
      <c r="E1131" s="109"/>
      <c r="F1131" s="110"/>
      <c r="G1131" s="110"/>
      <c r="H1131" s="110"/>
      <c r="I1131" s="110"/>
      <c r="J1131" s="110"/>
      <c r="K1131" s="110"/>
      <c r="L1131" s="110"/>
      <c r="M1131" s="110"/>
      <c r="N1131" s="110"/>
      <c r="O1131" s="110"/>
      <c r="P1131" s="110"/>
      <c r="Q1131" s="110"/>
      <c r="R1131" s="110"/>
      <c r="S1131" s="110"/>
      <c r="T1131" s="110"/>
      <c r="U1131" s="110"/>
      <c r="V1131" s="110"/>
      <c r="W1131" s="110"/>
      <c r="X1131" s="110"/>
      <c r="Y1131" s="105"/>
      <c r="AX1131" s="90">
        <f t="shared" si="116"/>
        <v>0</v>
      </c>
      <c r="BA1131" s="90">
        <f>IF(OR($S$22="Step 3",$S$22="Step 2",$S$22="Step 1"),1,0)</f>
        <v>1</v>
      </c>
    </row>
    <row r="1132" spans="4:106" ht="25.25" customHeight="1" x14ac:dyDescent="0.2">
      <c r="D1132" s="112" t="s">
        <v>3278</v>
      </c>
      <c r="E1132" s="194" t="s">
        <v>1250</v>
      </c>
      <c r="F1132" s="195"/>
      <c r="G1132" s="195"/>
      <c r="H1132" s="195"/>
      <c r="I1132" s="195"/>
      <c r="J1132" s="195"/>
      <c r="K1132" s="195"/>
      <c r="L1132" s="195"/>
      <c r="M1132" s="195"/>
      <c r="N1132" s="195"/>
      <c r="O1132" s="195"/>
      <c r="P1132" s="113" t="s">
        <v>12697</v>
      </c>
      <c r="Q1132" s="196" t="s">
        <v>12699</v>
      </c>
      <c r="R1132" s="196"/>
      <c r="S1132" s="192"/>
      <c r="T1132" s="192"/>
      <c r="U1132" s="192"/>
      <c r="V1132" s="192"/>
      <c r="W1132" s="192"/>
      <c r="X1132" s="193"/>
      <c r="Y1132" s="108"/>
      <c r="AW1132" s="90" t="s">
        <v>2352</v>
      </c>
      <c r="AX1132" s="90">
        <f t="shared" si="116"/>
        <v>1</v>
      </c>
      <c r="AZ1132" s="90" t="s">
        <v>3277</v>
      </c>
      <c r="BA1132" s="90">
        <f>IF(AND($BC$1132=1,$BB$1132=1),1,0)</f>
        <v>1</v>
      </c>
      <c r="BB1132" s="90">
        <f>IF(OR($S$22="Step 3",$S$22="Step 2",$S$22="Step 1"),1,0)</f>
        <v>1</v>
      </c>
      <c r="BC1132" s="90">
        <v>1</v>
      </c>
      <c r="BD1132" s="90">
        <v>1</v>
      </c>
      <c r="BE1132" s="90">
        <v>1</v>
      </c>
      <c r="DA1132" s="90" t="s">
        <v>1249</v>
      </c>
    </row>
    <row r="1133" spans="4:106" x14ac:dyDescent="0.2">
      <c r="D1133" s="121"/>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3"/>
      <c r="AX1133" s="90">
        <f t="shared" si="116"/>
        <v>0</v>
      </c>
    </row>
    <row r="1134" spans="4:106" x14ac:dyDescent="0.2">
      <c r="D1134" s="91"/>
      <c r="E1134" s="91"/>
      <c r="F1134" s="91"/>
      <c r="G1134" s="91"/>
      <c r="H1134" s="91"/>
      <c r="I1134" s="91"/>
      <c r="J1134" s="91"/>
      <c r="K1134" s="91"/>
      <c r="L1134" s="91"/>
      <c r="M1134" s="91"/>
      <c r="N1134" s="91"/>
      <c r="O1134" s="91"/>
      <c r="P1134" s="91"/>
      <c r="Q1134" s="91"/>
      <c r="R1134" s="91"/>
      <c r="S1134" s="91"/>
      <c r="T1134" s="91"/>
      <c r="U1134" s="91"/>
      <c r="V1134" s="91"/>
      <c r="W1134" s="91"/>
      <c r="X1134" s="91"/>
      <c r="Y1134" s="91"/>
      <c r="AX1134" s="90">
        <f t="shared" si="116"/>
        <v>0</v>
      </c>
      <c r="BA1134" s="90">
        <f>IF(OR($S$22="Step 3",$S$22="Step 2",$S$22="Step 1"),1,0)</f>
        <v>1</v>
      </c>
    </row>
    <row r="1135" spans="4:106" ht="21" x14ac:dyDescent="0.25">
      <c r="D1135" s="101" t="s">
        <v>3280</v>
      </c>
      <c r="E1135" s="100"/>
      <c r="F1135" s="100"/>
      <c r="G1135" s="100"/>
      <c r="H1135" s="100"/>
      <c r="I1135" s="100"/>
      <c r="J1135" s="100"/>
      <c r="K1135" s="100"/>
      <c r="L1135" s="100"/>
      <c r="M1135" s="100"/>
      <c r="N1135" s="100"/>
      <c r="O1135" s="100"/>
      <c r="P1135" s="100"/>
      <c r="Q1135" s="100"/>
      <c r="R1135" s="100"/>
      <c r="S1135" s="100"/>
      <c r="T1135" s="100"/>
      <c r="U1135" s="100"/>
      <c r="V1135" s="100"/>
      <c r="W1135" s="100"/>
      <c r="X1135" s="100"/>
      <c r="Y1135" s="102"/>
      <c r="AX1135" s="90">
        <f t="shared" si="116"/>
        <v>0</v>
      </c>
      <c r="BA1135" s="90">
        <f>IF(OR($S$22="Step 3",$S$22="Step 2",$S$22="Step 1"),1,0)</f>
        <v>1</v>
      </c>
    </row>
    <row r="1136" spans="4:106" x14ac:dyDescent="0.2">
      <c r="D1136" s="103"/>
      <c r="E1136" s="104"/>
      <c r="F1136" s="104"/>
      <c r="G1136" s="104"/>
      <c r="H1136" s="104"/>
      <c r="I1136" s="104"/>
      <c r="J1136" s="104"/>
      <c r="K1136" s="104"/>
      <c r="L1136" s="104"/>
      <c r="M1136" s="104"/>
      <c r="N1136" s="104"/>
      <c r="O1136" s="104"/>
      <c r="P1136" s="104"/>
      <c r="Q1136" s="104"/>
      <c r="R1136" s="104"/>
      <c r="S1136" s="104"/>
      <c r="T1136" s="104"/>
      <c r="U1136" s="104"/>
      <c r="V1136" s="104"/>
      <c r="W1136" s="104"/>
      <c r="X1136" s="104"/>
      <c r="Y1136" s="105"/>
      <c r="AX1136" s="90">
        <f t="shared" si="116"/>
        <v>0</v>
      </c>
      <c r="BA1136" s="90">
        <f>IF(OR($S$22="Step 3",$S$22="Step 2",$S$22="Step 1"),1,0)</f>
        <v>1</v>
      </c>
    </row>
    <row r="1137" spans="4:106" ht="21" x14ac:dyDescent="0.25">
      <c r="D1137" s="103"/>
      <c r="E1137" s="106" t="s">
        <v>39</v>
      </c>
      <c r="F1137" s="104"/>
      <c r="G1137" s="104"/>
      <c r="H1137" s="104"/>
      <c r="I1137" s="104"/>
      <c r="J1137" s="104"/>
      <c r="K1137" s="104"/>
      <c r="L1137" s="104"/>
      <c r="M1137" s="104"/>
      <c r="N1137" s="104"/>
      <c r="O1137" s="104"/>
      <c r="P1137" s="104"/>
      <c r="Q1137" s="104"/>
      <c r="R1137" s="104"/>
      <c r="S1137" s="104"/>
      <c r="T1137" s="104"/>
      <c r="U1137" s="104"/>
      <c r="V1137" s="104"/>
      <c r="W1137" s="104"/>
      <c r="X1137" s="104"/>
      <c r="Y1137" s="105"/>
      <c r="AX1137" s="90">
        <f t="shared" si="116"/>
        <v>0</v>
      </c>
      <c r="BA1137" s="90">
        <v>1</v>
      </c>
    </row>
    <row r="1138" spans="4:106" ht="140.25" customHeight="1" x14ac:dyDescent="0.2">
      <c r="D1138" s="108"/>
      <c r="E1138" s="205" t="s">
        <v>3281</v>
      </c>
      <c r="F1138" s="206"/>
      <c r="G1138" s="206"/>
      <c r="H1138" s="206"/>
      <c r="I1138" s="206"/>
      <c r="J1138" s="206"/>
      <c r="K1138" s="206"/>
      <c r="L1138" s="206"/>
      <c r="M1138" s="206"/>
      <c r="N1138" s="206"/>
      <c r="O1138" s="206"/>
      <c r="P1138" s="206"/>
      <c r="Q1138" s="206"/>
      <c r="R1138" s="206"/>
      <c r="S1138" s="206"/>
      <c r="T1138" s="206"/>
      <c r="U1138" s="206"/>
      <c r="V1138" s="206"/>
      <c r="W1138" s="206"/>
      <c r="X1138" s="207"/>
      <c r="Y1138" s="108"/>
      <c r="AX1138" s="90">
        <f t="shared" si="116"/>
        <v>0</v>
      </c>
      <c r="AZ1138" s="90" t="s">
        <v>3279</v>
      </c>
      <c r="BA1138" s="90">
        <v>1</v>
      </c>
    </row>
    <row r="1139" spans="4:106" x14ac:dyDescent="0.2">
      <c r="D1139" s="103"/>
      <c r="E1139" s="100"/>
      <c r="F1139" s="100"/>
      <c r="G1139" s="100"/>
      <c r="H1139" s="100"/>
      <c r="I1139" s="100"/>
      <c r="J1139" s="100"/>
      <c r="K1139" s="100"/>
      <c r="L1139" s="100"/>
      <c r="M1139" s="100"/>
      <c r="N1139" s="100"/>
      <c r="O1139" s="100"/>
      <c r="P1139" s="100"/>
      <c r="Q1139" s="100"/>
      <c r="R1139" s="100"/>
      <c r="S1139" s="100"/>
      <c r="T1139" s="100"/>
      <c r="U1139" s="100"/>
      <c r="V1139" s="100"/>
      <c r="W1139" s="100"/>
      <c r="X1139" s="100"/>
      <c r="Y1139" s="105"/>
      <c r="AX1139" s="90">
        <f t="shared" si="116"/>
        <v>0</v>
      </c>
      <c r="BA1139" s="90">
        <f>IF(OR($S$22="Step 3",$S$22="Step 2",$S$22="Step 1"),1,0)</f>
        <v>1</v>
      </c>
    </row>
    <row r="1140" spans="4:106" ht="21" x14ac:dyDescent="0.25">
      <c r="D1140" s="103"/>
      <c r="E1140" s="106" t="s">
        <v>1467</v>
      </c>
      <c r="F1140" s="104"/>
      <c r="G1140" s="104"/>
      <c r="H1140" s="104"/>
      <c r="I1140" s="104"/>
      <c r="J1140" s="104"/>
      <c r="K1140" s="104"/>
      <c r="L1140" s="104"/>
      <c r="M1140" s="104"/>
      <c r="N1140" s="104"/>
      <c r="O1140" s="104"/>
      <c r="P1140" s="104"/>
      <c r="Q1140" s="104"/>
      <c r="R1140" s="104"/>
      <c r="S1140" s="104"/>
      <c r="T1140" s="104"/>
      <c r="U1140" s="104"/>
      <c r="V1140" s="104"/>
      <c r="W1140" s="104"/>
      <c r="X1140" s="104"/>
      <c r="Y1140" s="105"/>
      <c r="AX1140" s="90">
        <f t="shared" si="116"/>
        <v>0</v>
      </c>
      <c r="BA1140" s="90">
        <f>IF(OR($S$22="Step 3",$S$22="Step 2",$S$22="Step 1"),1,0)</f>
        <v>1</v>
      </c>
    </row>
    <row r="1141" spans="4:106" ht="21" x14ac:dyDescent="0.25">
      <c r="D1141" s="103"/>
      <c r="E1141" s="109" t="s">
        <v>12703</v>
      </c>
      <c r="F1141" s="110"/>
      <c r="G1141" s="110"/>
      <c r="H1141" s="110"/>
      <c r="I1141" s="110"/>
      <c r="J1141" s="110"/>
      <c r="K1141" s="110"/>
      <c r="L1141" s="110"/>
      <c r="M1141" s="110"/>
      <c r="N1141" s="110"/>
      <c r="O1141" s="110"/>
      <c r="P1141" s="110"/>
      <c r="Q1141" s="110"/>
      <c r="R1141" s="110"/>
      <c r="S1141" s="110"/>
      <c r="T1141" s="110"/>
      <c r="U1141" s="110"/>
      <c r="V1141" s="110"/>
      <c r="W1141" s="110"/>
      <c r="X1141" s="110"/>
      <c r="Y1141" s="105"/>
      <c r="AX1141" s="90">
        <f t="shared" si="116"/>
        <v>0</v>
      </c>
      <c r="BA1141" s="90">
        <f>IF(OR($S$22="Step 3",$S$22="Step 2",$S$22="Step 1"),1,0)</f>
        <v>1</v>
      </c>
    </row>
    <row r="1142" spans="4:106" x14ac:dyDescent="0.2">
      <c r="D1142" s="108"/>
      <c r="E1142" s="205" t="s">
        <v>6059</v>
      </c>
      <c r="F1142" s="206"/>
      <c r="G1142" s="206"/>
      <c r="H1142" s="206"/>
      <c r="I1142" s="206"/>
      <c r="J1142" s="206"/>
      <c r="K1142" s="206"/>
      <c r="L1142" s="206"/>
      <c r="M1142" s="206"/>
      <c r="N1142" s="206"/>
      <c r="O1142" s="206"/>
      <c r="P1142" s="206"/>
      <c r="Q1142" s="206"/>
      <c r="R1142" s="206"/>
      <c r="S1142" s="206"/>
      <c r="T1142" s="206"/>
      <c r="U1142" s="206"/>
      <c r="V1142" s="206"/>
      <c r="W1142" s="206"/>
      <c r="X1142" s="207"/>
      <c r="Y1142" s="108"/>
      <c r="AX1142" s="90">
        <f t="shared" si="116"/>
        <v>0</v>
      </c>
      <c r="AZ1142" s="90" t="s">
        <v>3282</v>
      </c>
      <c r="BA1142" s="90">
        <f>IF(AND($BC$1142=1,$BB$1142=1),1,0)</f>
        <v>1</v>
      </c>
      <c r="BB1142" s="90">
        <f>IF(OR($S$22="Step 3",$S$22="Step 2",$S$22="Step 1"),1,0)</f>
        <v>1</v>
      </c>
      <c r="BC1142" s="90">
        <v>1</v>
      </c>
      <c r="BD1142" s="90">
        <v>1</v>
      </c>
      <c r="BE1142" s="90">
        <v>1</v>
      </c>
    </row>
    <row r="1143" spans="4:106" x14ac:dyDescent="0.2">
      <c r="D1143" s="103"/>
      <c r="E1143" s="107"/>
      <c r="F1143" s="107"/>
      <c r="G1143" s="107"/>
      <c r="H1143" s="107"/>
      <c r="I1143" s="107"/>
      <c r="J1143" s="107"/>
      <c r="K1143" s="107"/>
      <c r="L1143" s="107"/>
      <c r="M1143" s="107"/>
      <c r="N1143" s="107"/>
      <c r="O1143" s="107"/>
      <c r="P1143" s="107"/>
      <c r="Q1143" s="107"/>
      <c r="R1143" s="107"/>
      <c r="S1143" s="107"/>
      <c r="T1143" s="107"/>
      <c r="U1143" s="107"/>
      <c r="V1143" s="107"/>
      <c r="W1143" s="107"/>
      <c r="X1143" s="107"/>
      <c r="Y1143" s="105"/>
      <c r="AX1143" s="90">
        <f t="shared" si="116"/>
        <v>0</v>
      </c>
      <c r="BA1143" s="90">
        <f>IF(OR($S$22="Step 3",$S$22="Step 2",$S$22="Step 1"),1,0)</f>
        <v>1</v>
      </c>
    </row>
    <row r="1144" spans="4:106" ht="21" x14ac:dyDescent="0.25">
      <c r="D1144" s="103"/>
      <c r="E1144" s="109" t="s">
        <v>3286</v>
      </c>
      <c r="F1144" s="110"/>
      <c r="G1144" s="110"/>
      <c r="H1144" s="110"/>
      <c r="I1144" s="110"/>
      <c r="J1144" s="110"/>
      <c r="K1144" s="110"/>
      <c r="L1144" s="110"/>
      <c r="M1144" s="110"/>
      <c r="N1144" s="110"/>
      <c r="O1144" s="110"/>
      <c r="P1144" s="110"/>
      <c r="Q1144" s="110"/>
      <c r="R1144" s="110"/>
      <c r="S1144" s="110"/>
      <c r="T1144" s="110"/>
      <c r="U1144" s="110"/>
      <c r="V1144" s="110"/>
      <c r="W1144" s="110"/>
      <c r="X1144" s="110"/>
      <c r="Y1144" s="105"/>
      <c r="AX1144" s="90">
        <f t="shared" si="116"/>
        <v>0</v>
      </c>
      <c r="BA1144" s="90">
        <f>IF(OR($S$22="Step 3",$S$22="Step 2",$S$22="Step 1"),1,0)</f>
        <v>1</v>
      </c>
    </row>
    <row r="1145" spans="4:106" ht="25.25" customHeight="1" x14ac:dyDescent="0.2">
      <c r="D1145" s="112" t="s">
        <v>3285</v>
      </c>
      <c r="E1145" s="194" t="s">
        <v>3287</v>
      </c>
      <c r="F1145" s="195"/>
      <c r="G1145" s="195"/>
      <c r="H1145" s="195"/>
      <c r="I1145" s="195"/>
      <c r="J1145" s="195"/>
      <c r="K1145" s="195"/>
      <c r="L1145" s="195"/>
      <c r="M1145" s="195"/>
      <c r="N1145" s="195"/>
      <c r="O1145" s="195"/>
      <c r="P1145" s="113" t="s">
        <v>12697</v>
      </c>
      <c r="Q1145" s="196" t="s">
        <v>12698</v>
      </c>
      <c r="R1145" s="196"/>
      <c r="S1145" s="197"/>
      <c r="T1145" s="197"/>
      <c r="U1145" s="197"/>
      <c r="V1145" s="197"/>
      <c r="W1145" s="197"/>
      <c r="X1145" s="198"/>
      <c r="Y1145" s="108"/>
      <c r="AW1145" s="90" t="s">
        <v>3280</v>
      </c>
      <c r="AX1145" s="90">
        <f t="shared" si="116"/>
        <v>1</v>
      </c>
      <c r="AY1145" s="90" t="s">
        <v>236</v>
      </c>
      <c r="AZ1145" s="90" t="s">
        <v>3284</v>
      </c>
      <c r="BA1145" s="90">
        <f>IF(AND($BC$1145=1,$BB$1145=1),1,0)</f>
        <v>1</v>
      </c>
      <c r="BB1145" s="90">
        <f>IF(OR($S$22="Step 3",$S$22="Step 2",$S$22="Step 1"),1,0)</f>
        <v>1</v>
      </c>
      <c r="BC1145" s="90">
        <v>1</v>
      </c>
      <c r="BD1145" s="90">
        <v>1</v>
      </c>
      <c r="BE1145" s="90">
        <v>1</v>
      </c>
      <c r="CB1145" s="90">
        <f>IF($S$1145&lt;&gt;"",1,0)</f>
        <v>0</v>
      </c>
      <c r="CD1145" s="90">
        <f>IF($Y$1145="Inaccurate – Incorrect",1,0)</f>
        <v>0</v>
      </c>
      <c r="DA1145" s="90" t="s">
        <v>1467</v>
      </c>
      <c r="DB1145" s="90" t="s">
        <v>3286</v>
      </c>
    </row>
    <row r="1146" spans="4:106" x14ac:dyDescent="0.2">
      <c r="D1146" s="103"/>
      <c r="E1146" s="117"/>
      <c r="F1146" s="117"/>
      <c r="G1146" s="117"/>
      <c r="H1146" s="117"/>
      <c r="I1146" s="117"/>
      <c r="J1146" s="117"/>
      <c r="K1146" s="117"/>
      <c r="L1146" s="117"/>
      <c r="M1146" s="117"/>
      <c r="N1146" s="117"/>
      <c r="O1146" s="117"/>
      <c r="P1146" s="117"/>
      <c r="Q1146" s="117"/>
      <c r="R1146" s="117"/>
      <c r="S1146" s="117"/>
      <c r="T1146" s="117"/>
      <c r="U1146" s="117"/>
      <c r="V1146" s="117"/>
      <c r="W1146" s="117"/>
      <c r="X1146" s="117"/>
      <c r="Y1146" s="105"/>
      <c r="AX1146" s="90">
        <f t="shared" si="116"/>
        <v>0</v>
      </c>
      <c r="BA1146" s="90">
        <f>IF(OR($S$22="Step 3",$S$22="Step 2",$S$22="Step 1"),1,0)</f>
        <v>1</v>
      </c>
    </row>
    <row r="1147" spans="4:106" ht="21" x14ac:dyDescent="0.25">
      <c r="D1147" s="103"/>
      <c r="E1147" s="109" t="s">
        <v>3291</v>
      </c>
      <c r="F1147" s="110"/>
      <c r="G1147" s="110"/>
      <c r="H1147" s="110"/>
      <c r="I1147" s="110"/>
      <c r="J1147" s="110"/>
      <c r="K1147" s="110"/>
      <c r="L1147" s="110"/>
      <c r="M1147" s="110"/>
      <c r="N1147" s="110"/>
      <c r="O1147" s="110"/>
      <c r="P1147" s="110"/>
      <c r="Q1147" s="110"/>
      <c r="R1147" s="110"/>
      <c r="S1147" s="110"/>
      <c r="T1147" s="110"/>
      <c r="U1147" s="110"/>
      <c r="V1147" s="110"/>
      <c r="W1147" s="110"/>
      <c r="X1147" s="110"/>
      <c r="Y1147" s="105"/>
      <c r="AX1147" s="90">
        <f t="shared" si="116"/>
        <v>0</v>
      </c>
      <c r="BA1147" s="90">
        <f>IF(OR($S$22="Step 3",$S$22="Step 2",$S$22="Step 1"),1,0)</f>
        <v>1</v>
      </c>
    </row>
    <row r="1148" spans="4:106" ht="50.5" customHeight="1" x14ac:dyDescent="0.2">
      <c r="D1148" s="112" t="s">
        <v>3290</v>
      </c>
      <c r="E1148" s="194" t="s">
        <v>3292</v>
      </c>
      <c r="F1148" s="195"/>
      <c r="G1148" s="195"/>
      <c r="H1148" s="195"/>
      <c r="I1148" s="195"/>
      <c r="J1148" s="195"/>
      <c r="K1148" s="195"/>
      <c r="L1148" s="195"/>
      <c r="M1148" s="195"/>
      <c r="N1148" s="195"/>
      <c r="O1148" s="195"/>
      <c r="P1148" s="113" t="s">
        <v>12697</v>
      </c>
      <c r="Q1148" s="196" t="s">
        <v>12698</v>
      </c>
      <c r="R1148" s="196"/>
      <c r="S1148" s="192"/>
      <c r="T1148" s="192"/>
      <c r="U1148" s="192"/>
      <c r="V1148" s="192"/>
      <c r="W1148" s="192"/>
      <c r="X1148" s="193"/>
      <c r="Y1148" s="108"/>
      <c r="AW1148" s="90" t="s">
        <v>3280</v>
      </c>
      <c r="AX1148" s="90">
        <f t="shared" si="116"/>
        <v>1</v>
      </c>
      <c r="AY1148" s="90" t="s">
        <v>236</v>
      </c>
      <c r="AZ1148" s="90" t="s">
        <v>3289</v>
      </c>
      <c r="BA1148" s="90">
        <f>IF(AND($BC$1148=1,$BB$1148=1),1,0)</f>
        <v>1</v>
      </c>
      <c r="BB1148" s="90">
        <f>IF(OR($S$22="Step 3",$S$22="Step 2",$S$22="Step 1"),1,0)</f>
        <v>1</v>
      </c>
      <c r="BC1148" s="90">
        <v>1</v>
      </c>
      <c r="BD1148" s="90">
        <v>1</v>
      </c>
      <c r="BE1148" s="90">
        <v>1</v>
      </c>
      <c r="BL1148" s="90">
        <v>1149</v>
      </c>
      <c r="CB1148" s="90">
        <f>IF($S$1148&lt;&gt;"",1,0)</f>
        <v>0</v>
      </c>
      <c r="CD1148" s="90">
        <f>IF($Y$1148="Inaccurate – Incorrect",1,0)</f>
        <v>0</v>
      </c>
      <c r="DA1148" s="90" t="s">
        <v>1467</v>
      </c>
      <c r="DB1148" s="90" t="s">
        <v>3291</v>
      </c>
    </row>
    <row r="1149" spans="4:106" ht="25.25" customHeight="1" x14ac:dyDescent="0.2">
      <c r="D1149" s="112" t="s">
        <v>3295</v>
      </c>
      <c r="E1149" s="189" t="s">
        <v>3296</v>
      </c>
      <c r="F1149" s="190"/>
      <c r="G1149" s="190"/>
      <c r="H1149" s="190"/>
      <c r="I1149" s="190"/>
      <c r="J1149" s="190"/>
      <c r="K1149" s="190"/>
      <c r="L1149" s="190"/>
      <c r="M1149" s="190"/>
      <c r="N1149" s="190"/>
      <c r="O1149" s="190"/>
      <c r="P1149" s="115"/>
      <c r="Q1149" s="191" t="s">
        <v>12698</v>
      </c>
      <c r="R1149" s="191"/>
      <c r="S1149" s="192"/>
      <c r="T1149" s="192"/>
      <c r="U1149" s="192"/>
      <c r="V1149" s="192"/>
      <c r="W1149" s="192"/>
      <c r="X1149" s="193"/>
      <c r="Y1149" s="108"/>
      <c r="AW1149" s="90" t="s">
        <v>3280</v>
      </c>
      <c r="AX1149" s="90">
        <f t="shared" si="116"/>
        <v>1</v>
      </c>
      <c r="AY1149" s="90" t="s">
        <v>236</v>
      </c>
      <c r="AZ1149" s="90" t="s">
        <v>3294</v>
      </c>
      <c r="BA1149" s="90">
        <f>IF(AND($BB$1149=1,$BC$1149=1),1,0)</f>
        <v>0</v>
      </c>
      <c r="BB1149" s="90">
        <f>IF(OR($S$22="Step 3",$S$22="Step 2"),1,0)</f>
        <v>0</v>
      </c>
      <c r="BC1149" s="90">
        <f>IF(AND(AND(OR($S$1148="Yes",$AB$1148="Yes"),$AX$1148=1)),1,0)</f>
        <v>0</v>
      </c>
      <c r="BD1149" s="90">
        <f>IF(AND(AND(OR($AB$1148="Yes"),$AX$1148=1)),1,0)</f>
        <v>0</v>
      </c>
      <c r="BE1149" s="90">
        <f>IF(AND(AND(OR($S$1148="Yes"),$AX$1148=1)),1,0)</f>
        <v>0</v>
      </c>
      <c r="BL1149" s="90" t="s">
        <v>12761</v>
      </c>
      <c r="CB1149" s="90">
        <f>IF($S$1149&lt;&gt;"",1,0)</f>
        <v>0</v>
      </c>
      <c r="CD1149" s="90">
        <f>IF($Y$1149="Inaccurate – Incorrect",1,0)</f>
        <v>0</v>
      </c>
      <c r="DA1149" s="90" t="s">
        <v>1467</v>
      </c>
      <c r="DB1149" s="90" t="s">
        <v>3291</v>
      </c>
    </row>
    <row r="1150" spans="4:106" ht="25.25" customHeight="1" x14ac:dyDescent="0.2">
      <c r="D1150" s="112" t="s">
        <v>3300</v>
      </c>
      <c r="E1150" s="189" t="s">
        <v>3301</v>
      </c>
      <c r="F1150" s="190"/>
      <c r="G1150" s="190"/>
      <c r="H1150" s="190"/>
      <c r="I1150" s="190"/>
      <c r="J1150" s="190"/>
      <c r="K1150" s="190"/>
      <c r="L1150" s="190"/>
      <c r="M1150" s="190"/>
      <c r="N1150" s="190"/>
      <c r="O1150" s="190"/>
      <c r="P1150" s="115"/>
      <c r="Q1150" s="191" t="s">
        <v>12701</v>
      </c>
      <c r="R1150" s="191"/>
      <c r="S1150" s="192"/>
      <c r="T1150" s="192"/>
      <c r="U1150" s="192"/>
      <c r="V1150" s="192"/>
      <c r="W1150" s="192"/>
      <c r="X1150" s="193"/>
      <c r="Y1150" s="108"/>
      <c r="AW1150" s="90" t="s">
        <v>3280</v>
      </c>
      <c r="AX1150" s="90">
        <f t="shared" si="116"/>
        <v>1</v>
      </c>
      <c r="AZ1150" s="90" t="s">
        <v>3299</v>
      </c>
      <c r="BA1150" s="90">
        <f>IF(AND($BB$1150=1,$BC$1150=1),1,0)</f>
        <v>0</v>
      </c>
      <c r="BB1150" s="90">
        <f>IF(OR($S$22="Step 3",$S$22="Step 2"),1,0)</f>
        <v>0</v>
      </c>
      <c r="BC1150" s="90">
        <f>IF(AND(AND(OR($S$1149="Yes",$AB$1149="Yes"),$AX$1149=1)),1,0)</f>
        <v>0</v>
      </c>
      <c r="BD1150" s="90">
        <f>IF(AND(AND(OR($AB$1149="Yes"),$AX$1149=1)),1,0)</f>
        <v>0</v>
      </c>
      <c r="BE1150" s="90">
        <f>IF(AND(AND(OR($S$1149="Yes"),$AX$1149=1)),1,0)</f>
        <v>0</v>
      </c>
      <c r="CB1150" s="90">
        <f>IF($S$1150&lt;&gt;"",1,0)</f>
        <v>0</v>
      </c>
      <c r="CD1150" s="90">
        <f>IF($Y$1150="Inaccurate – Incorrect",1,0)</f>
        <v>0</v>
      </c>
      <c r="DA1150" s="90" t="s">
        <v>1467</v>
      </c>
      <c r="DB1150" s="90" t="s">
        <v>3291</v>
      </c>
    </row>
    <row r="1151" spans="4:106" ht="25.25" customHeight="1" x14ac:dyDescent="0.2">
      <c r="D1151" s="112" t="s">
        <v>3305</v>
      </c>
      <c r="E1151" s="189" t="s">
        <v>3306</v>
      </c>
      <c r="F1151" s="190"/>
      <c r="G1151" s="190"/>
      <c r="H1151" s="190"/>
      <c r="I1151" s="190"/>
      <c r="J1151" s="190"/>
      <c r="K1151" s="190"/>
      <c r="L1151" s="190"/>
      <c r="M1151" s="190"/>
      <c r="N1151" s="190"/>
      <c r="O1151" s="190"/>
      <c r="P1151" s="115"/>
      <c r="Q1151" s="191" t="s">
        <v>12701</v>
      </c>
      <c r="R1151" s="191"/>
      <c r="S1151" s="192"/>
      <c r="T1151" s="192"/>
      <c r="U1151" s="192"/>
      <c r="V1151" s="192"/>
      <c r="W1151" s="192"/>
      <c r="X1151" s="193"/>
      <c r="Y1151" s="108"/>
      <c r="AW1151" s="90" t="s">
        <v>3280</v>
      </c>
      <c r="AX1151" s="90">
        <f t="shared" si="116"/>
        <v>1</v>
      </c>
      <c r="AZ1151" s="90" t="s">
        <v>3304</v>
      </c>
      <c r="BA1151" s="90">
        <f>IF(AND($BB$1151=1,$BC$1151=1),1,0)</f>
        <v>0</v>
      </c>
      <c r="BB1151" s="90">
        <f>IF(OR($S$22="Step 3",$S$22="Step 2"),1,0)</f>
        <v>0</v>
      </c>
      <c r="BC1151" s="90">
        <f>IF(AND(AND(OR($S$1149="Yes",$AB$1149="Yes"),$AX$1149=1)),1,0)</f>
        <v>0</v>
      </c>
      <c r="BD1151" s="90">
        <f>IF(AND(AND(OR($AB$1149="Yes"),$AX$1149=1)),1,0)</f>
        <v>0</v>
      </c>
      <c r="BE1151" s="90">
        <f>IF(AND(AND(OR($S$1149="Yes"),$AX$1149=1)),1,0)</f>
        <v>0</v>
      </c>
      <c r="CB1151" s="90">
        <f>IF($S$1151&lt;&gt;"",1,0)</f>
        <v>0</v>
      </c>
      <c r="CD1151" s="90">
        <f>IF($Y$1151="Inaccurate – Incorrect",1,0)</f>
        <v>0</v>
      </c>
      <c r="DA1151" s="90" t="s">
        <v>1467</v>
      </c>
      <c r="DB1151" s="90" t="s">
        <v>3291</v>
      </c>
    </row>
    <row r="1152" spans="4:106" ht="75.5" customHeight="1" x14ac:dyDescent="0.2">
      <c r="D1152" s="112" t="s">
        <v>3308</v>
      </c>
      <c r="E1152" s="189" t="s">
        <v>3309</v>
      </c>
      <c r="F1152" s="190"/>
      <c r="G1152" s="190"/>
      <c r="H1152" s="190"/>
      <c r="I1152" s="190"/>
      <c r="J1152" s="190"/>
      <c r="K1152" s="190"/>
      <c r="L1152" s="190"/>
      <c r="M1152" s="190"/>
      <c r="N1152" s="190"/>
      <c r="O1152" s="190"/>
      <c r="P1152" s="116" t="s">
        <v>12697</v>
      </c>
      <c r="Q1152" s="191" t="s">
        <v>12698</v>
      </c>
      <c r="R1152" s="191"/>
      <c r="S1152" s="197"/>
      <c r="T1152" s="197"/>
      <c r="U1152" s="197"/>
      <c r="V1152" s="197"/>
      <c r="W1152" s="197"/>
      <c r="X1152" s="198"/>
      <c r="Y1152" s="108"/>
      <c r="AW1152" s="90" t="s">
        <v>3280</v>
      </c>
      <c r="AX1152" s="90">
        <f t="shared" si="116"/>
        <v>1</v>
      </c>
      <c r="AY1152" s="90" t="s">
        <v>236</v>
      </c>
      <c r="AZ1152" s="90" t="s">
        <v>3307</v>
      </c>
      <c r="BA1152" s="90">
        <f>IF(AND($BB$1152=1,$BC$1152=1),1,0)</f>
        <v>0</v>
      </c>
      <c r="BB1152" s="90">
        <f>IF(OR($S$22="Step 3",$S$22="Step 2",$S$22="Step 1"),1,0)</f>
        <v>1</v>
      </c>
      <c r="BC1152" s="90">
        <f>IF(OR(AND(OR($S$137&gt;0,$AB$137&gt;0),$AX$137=1),AND(OR($S$139&gt;0,$AB$139&gt;0),$AX$139=1)),1,0)</f>
        <v>0</v>
      </c>
      <c r="BD1152" s="90">
        <f>IF(OR(AND(OR($AB$137&gt;0),$AX$137=1),AND(OR($AB$139&gt;0),$AX$139=1)),1,0)</f>
        <v>0</v>
      </c>
      <c r="BE1152" s="90">
        <f>IF(OR(AND(OR($S$137&gt;0),$AX$137=1),AND(OR($S$139&gt;0),$AX$139=1)),1,0)</f>
        <v>0</v>
      </c>
      <c r="CB1152" s="90">
        <f>IF($S$1152&lt;&gt;"",1,0)</f>
        <v>0</v>
      </c>
      <c r="CD1152" s="90">
        <f>IF($Y$1152="Inaccurate – Incorrect",1,0)</f>
        <v>0</v>
      </c>
      <c r="DA1152" s="90" t="s">
        <v>1467</v>
      </c>
      <c r="DB1152" s="90" t="s">
        <v>3291</v>
      </c>
    </row>
    <row r="1153" spans="4:106" x14ac:dyDescent="0.2">
      <c r="D1153" s="103"/>
      <c r="E1153" s="117"/>
      <c r="F1153" s="117"/>
      <c r="G1153" s="117"/>
      <c r="H1153" s="117"/>
      <c r="I1153" s="117"/>
      <c r="J1153" s="117"/>
      <c r="K1153" s="117"/>
      <c r="L1153" s="117"/>
      <c r="M1153" s="117"/>
      <c r="N1153" s="117"/>
      <c r="O1153" s="117"/>
      <c r="P1153" s="117"/>
      <c r="Q1153" s="117"/>
      <c r="R1153" s="117"/>
      <c r="S1153" s="117"/>
      <c r="T1153" s="117"/>
      <c r="U1153" s="117"/>
      <c r="V1153" s="117"/>
      <c r="W1153" s="117"/>
      <c r="X1153" s="117"/>
      <c r="Y1153" s="105"/>
      <c r="AX1153" s="90">
        <f t="shared" si="116"/>
        <v>0</v>
      </c>
      <c r="BA1153" s="90">
        <f>IF(OR($S$22="Step 3",$S$22="Step 2",$S$22="Step 1"),1,0)</f>
        <v>1</v>
      </c>
    </row>
    <row r="1154" spans="4:106" ht="21" x14ac:dyDescent="0.25">
      <c r="D1154" s="103"/>
      <c r="E1154" s="109" t="s">
        <v>3315</v>
      </c>
      <c r="F1154" s="110"/>
      <c r="G1154" s="110"/>
      <c r="H1154" s="110"/>
      <c r="I1154" s="110"/>
      <c r="J1154" s="110"/>
      <c r="K1154" s="110"/>
      <c r="L1154" s="110"/>
      <c r="M1154" s="110"/>
      <c r="N1154" s="110"/>
      <c r="O1154" s="110"/>
      <c r="P1154" s="110"/>
      <c r="Q1154" s="110"/>
      <c r="R1154" s="110"/>
      <c r="S1154" s="110"/>
      <c r="T1154" s="110"/>
      <c r="U1154" s="110"/>
      <c r="V1154" s="110"/>
      <c r="W1154" s="110"/>
      <c r="X1154" s="110"/>
      <c r="Y1154" s="105"/>
      <c r="AX1154" s="90">
        <f t="shared" si="116"/>
        <v>0</v>
      </c>
      <c r="BA1154" s="90">
        <f>IF(OR($S$22="Step 3",$S$22="Step 2",$S$22="Step 1"),1,0)</f>
        <v>1</v>
      </c>
    </row>
    <row r="1155" spans="4:106" ht="25.25" customHeight="1" x14ac:dyDescent="0.2">
      <c r="D1155" s="112" t="s">
        <v>3314</v>
      </c>
      <c r="E1155" s="194" t="s">
        <v>3316</v>
      </c>
      <c r="F1155" s="195"/>
      <c r="G1155" s="195"/>
      <c r="H1155" s="195"/>
      <c r="I1155" s="195"/>
      <c r="J1155" s="195"/>
      <c r="K1155" s="195"/>
      <c r="L1155" s="195"/>
      <c r="M1155" s="195"/>
      <c r="N1155" s="195"/>
      <c r="O1155" s="195"/>
      <c r="P1155" s="113" t="s">
        <v>12697</v>
      </c>
      <c r="Q1155" s="196" t="s">
        <v>12698</v>
      </c>
      <c r="R1155" s="196"/>
      <c r="S1155" s="192"/>
      <c r="T1155" s="192"/>
      <c r="U1155" s="192"/>
      <c r="V1155" s="192"/>
      <c r="W1155" s="192"/>
      <c r="X1155" s="193"/>
      <c r="Y1155" s="108"/>
      <c r="AW1155" s="90" t="s">
        <v>3280</v>
      </c>
      <c r="AX1155" s="90">
        <f t="shared" si="116"/>
        <v>1</v>
      </c>
      <c r="AY1155" s="90" t="s">
        <v>236</v>
      </c>
      <c r="AZ1155" s="90" t="s">
        <v>3313</v>
      </c>
      <c r="BA1155" s="90">
        <f>IF(AND($BC$1155=1,$BB$1155=1),1,0)</f>
        <v>1</v>
      </c>
      <c r="BB1155" s="90">
        <f>IF(OR($S$22="Step 3",$S$22="Step 2",$S$22="Step 1"),1,0)</f>
        <v>1</v>
      </c>
      <c r="BC1155" s="90">
        <v>1</v>
      </c>
      <c r="BD1155" s="90">
        <v>1</v>
      </c>
      <c r="BE1155" s="90">
        <v>1</v>
      </c>
      <c r="BL1155" s="90">
        <v>1156</v>
      </c>
      <c r="CB1155" s="90">
        <f>IF($S$1155&lt;&gt;"",1,0)</f>
        <v>0</v>
      </c>
      <c r="CD1155" s="90">
        <f>IF($Y$1155="Inaccurate – Incorrect",1,0)</f>
        <v>0</v>
      </c>
      <c r="DA1155" s="90" t="s">
        <v>1467</v>
      </c>
      <c r="DB1155" s="90" t="s">
        <v>3315</v>
      </c>
    </row>
    <row r="1156" spans="4:106" ht="25.25" customHeight="1" x14ac:dyDescent="0.2">
      <c r="D1156" s="112" t="s">
        <v>3319</v>
      </c>
      <c r="E1156" s="189" t="s">
        <v>3296</v>
      </c>
      <c r="F1156" s="190"/>
      <c r="G1156" s="190"/>
      <c r="H1156" s="190"/>
      <c r="I1156" s="190"/>
      <c r="J1156" s="190"/>
      <c r="K1156" s="190"/>
      <c r="L1156" s="190"/>
      <c r="M1156" s="190"/>
      <c r="N1156" s="190"/>
      <c r="O1156" s="190"/>
      <c r="P1156" s="115"/>
      <c r="Q1156" s="191" t="s">
        <v>12698</v>
      </c>
      <c r="R1156" s="191"/>
      <c r="S1156" s="197"/>
      <c r="T1156" s="197"/>
      <c r="U1156" s="197"/>
      <c r="V1156" s="197"/>
      <c r="W1156" s="197"/>
      <c r="X1156" s="198"/>
      <c r="Y1156" s="108"/>
      <c r="AW1156" s="90" t="s">
        <v>3280</v>
      </c>
      <c r="AX1156" s="90">
        <f t="shared" si="116"/>
        <v>1</v>
      </c>
      <c r="AY1156" s="90" t="s">
        <v>236</v>
      </c>
      <c r="AZ1156" s="90" t="s">
        <v>3318</v>
      </c>
      <c r="BA1156" s="90">
        <f>IF(AND($BB$1156=1,$BC$1156=1),1,0)</f>
        <v>0</v>
      </c>
      <c r="BB1156" s="90">
        <f>IF(OR($S$22="Step 3",$S$22="Step 2"),1,0)</f>
        <v>0</v>
      </c>
      <c r="BC1156" s="90">
        <f>IF(AND(AND(OR($S$1155="Yes",$AB$1155="Yes"),$AX$1155=1)),1,0)</f>
        <v>0</v>
      </c>
      <c r="BD1156" s="90">
        <f>IF(AND(AND(OR($AB$1155="Yes"),$AX$1155=1)),1,0)</f>
        <v>0</v>
      </c>
      <c r="BE1156" s="90">
        <f>IF(AND(AND(OR($S$1155="Yes"),$AX$1155=1)),1,0)</f>
        <v>0</v>
      </c>
      <c r="CB1156" s="90">
        <f>IF($S$1156&lt;&gt;"",1,0)</f>
        <v>0</v>
      </c>
      <c r="CD1156" s="90">
        <f>IF($Y$1156="Inaccurate – Incorrect",1,0)</f>
        <v>0</v>
      </c>
      <c r="DA1156" s="90" t="s">
        <v>1467</v>
      </c>
      <c r="DB1156" s="90" t="s">
        <v>3315</v>
      </c>
    </row>
    <row r="1157" spans="4:106" x14ac:dyDescent="0.2">
      <c r="D1157" s="103"/>
      <c r="E1157" s="117"/>
      <c r="F1157" s="117"/>
      <c r="G1157" s="117"/>
      <c r="H1157" s="117"/>
      <c r="I1157" s="117"/>
      <c r="J1157" s="117"/>
      <c r="K1157" s="117"/>
      <c r="L1157" s="117"/>
      <c r="M1157" s="117"/>
      <c r="N1157" s="117"/>
      <c r="O1157" s="117"/>
      <c r="P1157" s="117"/>
      <c r="Q1157" s="117"/>
      <c r="R1157" s="117"/>
      <c r="S1157" s="117"/>
      <c r="T1157" s="117"/>
      <c r="U1157" s="117"/>
      <c r="V1157" s="117"/>
      <c r="W1157" s="117"/>
      <c r="X1157" s="117"/>
      <c r="Y1157" s="105"/>
      <c r="AX1157" s="90">
        <f t="shared" si="116"/>
        <v>0</v>
      </c>
      <c r="BA1157" s="90">
        <f>IF(OR($S$22="Step 3",$S$22="Step 2",$S$22="Step 1"),1,0)</f>
        <v>1</v>
      </c>
    </row>
    <row r="1158" spans="4:106" ht="21" x14ac:dyDescent="0.25">
      <c r="D1158" s="103"/>
      <c r="E1158" s="109" t="s">
        <v>3324</v>
      </c>
      <c r="F1158" s="110"/>
      <c r="G1158" s="110"/>
      <c r="H1158" s="110"/>
      <c r="I1158" s="110"/>
      <c r="J1158" s="110"/>
      <c r="K1158" s="110"/>
      <c r="L1158" s="110"/>
      <c r="M1158" s="110"/>
      <c r="N1158" s="110"/>
      <c r="O1158" s="110"/>
      <c r="P1158" s="110"/>
      <c r="Q1158" s="110"/>
      <c r="R1158" s="110"/>
      <c r="S1158" s="110"/>
      <c r="T1158" s="110"/>
      <c r="U1158" s="110"/>
      <c r="V1158" s="110"/>
      <c r="W1158" s="110"/>
      <c r="X1158" s="110"/>
      <c r="Y1158" s="105"/>
      <c r="AX1158" s="90">
        <f t="shared" si="116"/>
        <v>0</v>
      </c>
      <c r="BA1158" s="90">
        <f>IF(OR($S$22="Step 3",$S$22="Step 2",$S$22="Step 1"),1,0)</f>
        <v>1</v>
      </c>
    </row>
    <row r="1159" spans="4:106" ht="25.25" customHeight="1" x14ac:dyDescent="0.2">
      <c r="D1159" s="112" t="s">
        <v>3323</v>
      </c>
      <c r="E1159" s="194" t="s">
        <v>3325</v>
      </c>
      <c r="F1159" s="195"/>
      <c r="G1159" s="195"/>
      <c r="H1159" s="195"/>
      <c r="I1159" s="195"/>
      <c r="J1159" s="195"/>
      <c r="K1159" s="195"/>
      <c r="L1159" s="195"/>
      <c r="M1159" s="195"/>
      <c r="N1159" s="195"/>
      <c r="O1159" s="195"/>
      <c r="P1159" s="113" t="s">
        <v>12697</v>
      </c>
      <c r="Q1159" s="196" t="s">
        <v>12698</v>
      </c>
      <c r="R1159" s="196"/>
      <c r="S1159" s="192"/>
      <c r="T1159" s="192"/>
      <c r="U1159" s="192"/>
      <c r="V1159" s="192"/>
      <c r="W1159" s="192"/>
      <c r="X1159" s="193"/>
      <c r="Y1159" s="108"/>
      <c r="AW1159" s="90" t="s">
        <v>3280</v>
      </c>
      <c r="AX1159" s="90">
        <f t="shared" si="116"/>
        <v>1</v>
      </c>
      <c r="AY1159" s="90" t="s">
        <v>236</v>
      </c>
      <c r="AZ1159" s="90" t="s">
        <v>3322</v>
      </c>
      <c r="BA1159" s="90">
        <f>IF(AND($BC$1159=1,$BB$1159=1),1,0)</f>
        <v>1</v>
      </c>
      <c r="BB1159" s="90">
        <f>IF(OR($S$22="Step 3",$S$22="Step 2",$S$22="Step 1"),1,0)</f>
        <v>1</v>
      </c>
      <c r="BC1159" s="90">
        <v>1</v>
      </c>
      <c r="BD1159" s="90">
        <v>1</v>
      </c>
      <c r="BE1159" s="90">
        <v>1</v>
      </c>
      <c r="CB1159" s="90">
        <f>IF($S$1159&lt;&gt;"",1,0)</f>
        <v>0</v>
      </c>
      <c r="CD1159" s="90">
        <f>IF($Y$1159="Inaccurate – Incorrect",1,0)</f>
        <v>0</v>
      </c>
      <c r="DA1159" s="90" t="s">
        <v>1467</v>
      </c>
      <c r="DB1159" s="90" t="s">
        <v>3324</v>
      </c>
    </row>
    <row r="1160" spans="4:106" ht="50.5" customHeight="1" x14ac:dyDescent="0.2">
      <c r="D1160" s="112" t="s">
        <v>3328</v>
      </c>
      <c r="E1160" s="189" t="s">
        <v>3329</v>
      </c>
      <c r="F1160" s="190"/>
      <c r="G1160" s="190"/>
      <c r="H1160" s="190"/>
      <c r="I1160" s="190"/>
      <c r="J1160" s="190"/>
      <c r="K1160" s="190"/>
      <c r="L1160" s="190"/>
      <c r="M1160" s="190"/>
      <c r="N1160" s="190"/>
      <c r="O1160" s="190"/>
      <c r="P1160" s="116" t="s">
        <v>12697</v>
      </c>
      <c r="Q1160" s="191" t="s">
        <v>12698</v>
      </c>
      <c r="R1160" s="191"/>
      <c r="S1160" s="197"/>
      <c r="T1160" s="197"/>
      <c r="U1160" s="197"/>
      <c r="V1160" s="197"/>
      <c r="W1160" s="197"/>
      <c r="X1160" s="198"/>
      <c r="Y1160" s="108"/>
      <c r="AW1160" s="90" t="s">
        <v>3280</v>
      </c>
      <c r="AX1160" s="90">
        <f t="shared" si="116"/>
        <v>1</v>
      </c>
      <c r="AY1160" s="90" t="s">
        <v>236</v>
      </c>
      <c r="AZ1160" s="90" t="s">
        <v>3327</v>
      </c>
      <c r="BA1160" s="90">
        <f>IF(AND($BC$1160=1,$BB$1160=1),1,0)</f>
        <v>1</v>
      </c>
      <c r="BB1160" s="90">
        <f>IF(OR($S$22="Step 3",$S$22="Step 2",$S$22="Step 1"),1,0)</f>
        <v>1</v>
      </c>
      <c r="BC1160" s="90">
        <v>1</v>
      </c>
      <c r="BD1160" s="90">
        <v>1</v>
      </c>
      <c r="BE1160" s="90">
        <v>1</v>
      </c>
      <c r="CB1160" s="90">
        <f>IF($S$1160&lt;&gt;"",1,0)</f>
        <v>0</v>
      </c>
      <c r="CD1160" s="90">
        <f>IF($Y$1160="Inaccurate – Incorrect",1,0)</f>
        <v>0</v>
      </c>
      <c r="DA1160" s="90" t="s">
        <v>1467</v>
      </c>
      <c r="DB1160" s="90" t="s">
        <v>3324</v>
      </c>
    </row>
    <row r="1161" spans="4:106" x14ac:dyDescent="0.2">
      <c r="D1161" s="103"/>
      <c r="E1161" s="117"/>
      <c r="F1161" s="117"/>
      <c r="G1161" s="117"/>
      <c r="H1161" s="117"/>
      <c r="I1161" s="117"/>
      <c r="J1161" s="117"/>
      <c r="K1161" s="117"/>
      <c r="L1161" s="117"/>
      <c r="M1161" s="117"/>
      <c r="N1161" s="117"/>
      <c r="O1161" s="117"/>
      <c r="P1161" s="117"/>
      <c r="Q1161" s="117"/>
      <c r="R1161" s="117"/>
      <c r="S1161" s="117"/>
      <c r="T1161" s="117"/>
      <c r="U1161" s="117"/>
      <c r="V1161" s="117"/>
      <c r="W1161" s="117"/>
      <c r="X1161" s="117"/>
      <c r="Y1161" s="105"/>
      <c r="AX1161" s="90">
        <f t="shared" si="116"/>
        <v>0</v>
      </c>
      <c r="BA1161" s="90">
        <f>IF(OR($S$22="Step 3",$S$22="Step 2",$S$22="Step 1"),1,0)</f>
        <v>1</v>
      </c>
    </row>
    <row r="1162" spans="4:106" ht="21" x14ac:dyDescent="0.25">
      <c r="D1162" s="103"/>
      <c r="E1162" s="109" t="s">
        <v>3333</v>
      </c>
      <c r="F1162" s="110"/>
      <c r="G1162" s="110"/>
      <c r="H1162" s="110"/>
      <c r="I1162" s="110"/>
      <c r="J1162" s="110"/>
      <c r="K1162" s="110"/>
      <c r="L1162" s="110"/>
      <c r="M1162" s="110"/>
      <c r="N1162" s="110"/>
      <c r="O1162" s="110"/>
      <c r="P1162" s="110"/>
      <c r="Q1162" s="110"/>
      <c r="R1162" s="110"/>
      <c r="S1162" s="110"/>
      <c r="T1162" s="110"/>
      <c r="U1162" s="110"/>
      <c r="V1162" s="110"/>
      <c r="W1162" s="110"/>
      <c r="X1162" s="110"/>
      <c r="Y1162" s="105"/>
      <c r="AX1162" s="90">
        <f t="shared" si="116"/>
        <v>0</v>
      </c>
      <c r="BA1162" s="90">
        <f>IF(OR($S$22="Step 3",$S$22="Step 2",$S$22="Step 1"),1,0)</f>
        <v>1</v>
      </c>
    </row>
    <row r="1163" spans="4:106" ht="50.5" customHeight="1" x14ac:dyDescent="0.2">
      <c r="D1163" s="112" t="s">
        <v>3332</v>
      </c>
      <c r="E1163" s="194" t="s">
        <v>3334</v>
      </c>
      <c r="F1163" s="195"/>
      <c r="G1163" s="195"/>
      <c r="H1163" s="195"/>
      <c r="I1163" s="195"/>
      <c r="J1163" s="195"/>
      <c r="K1163" s="195"/>
      <c r="L1163" s="195"/>
      <c r="M1163" s="195"/>
      <c r="N1163" s="195"/>
      <c r="O1163" s="195"/>
      <c r="P1163" s="111"/>
      <c r="Q1163" s="196" t="s">
        <v>12698</v>
      </c>
      <c r="R1163" s="196"/>
      <c r="S1163" s="192"/>
      <c r="T1163" s="192"/>
      <c r="U1163" s="192"/>
      <c r="V1163" s="192"/>
      <c r="W1163" s="192"/>
      <c r="X1163" s="193"/>
      <c r="Y1163" s="108"/>
      <c r="AW1163" s="90" t="s">
        <v>3280</v>
      </c>
      <c r="AX1163" s="90">
        <f t="shared" si="116"/>
        <v>1</v>
      </c>
      <c r="AY1163" s="90" t="s">
        <v>236</v>
      </c>
      <c r="AZ1163" s="90" t="s">
        <v>3331</v>
      </c>
      <c r="BA1163" s="90">
        <f>IF(AND($BC$1163=1,$BB$1163=1),1,0)</f>
        <v>1</v>
      </c>
      <c r="BB1163" s="90">
        <f>IF(OR($S$22="Step 3",$S$22="Step 2",$S$22="Step 1"),1,0)</f>
        <v>1</v>
      </c>
      <c r="BC1163" s="90">
        <v>1</v>
      </c>
      <c r="BD1163" s="90">
        <v>1</v>
      </c>
      <c r="BE1163" s="90">
        <v>1</v>
      </c>
      <c r="CB1163" s="90">
        <f>IF($S$1163&lt;&gt;"",1,0)</f>
        <v>0</v>
      </c>
      <c r="CD1163" s="90">
        <f>IF($Y$1163="Inaccurate – Incorrect",1,0)</f>
        <v>0</v>
      </c>
      <c r="DA1163" s="90" t="s">
        <v>1467</v>
      </c>
      <c r="DB1163" s="90" t="s">
        <v>3333</v>
      </c>
    </row>
    <row r="1164" spans="4:106" ht="50.5" customHeight="1" x14ac:dyDescent="0.2">
      <c r="D1164" s="112" t="s">
        <v>3336</v>
      </c>
      <c r="E1164" s="189" t="s">
        <v>3337</v>
      </c>
      <c r="F1164" s="190"/>
      <c r="G1164" s="190"/>
      <c r="H1164" s="190"/>
      <c r="I1164" s="190"/>
      <c r="J1164" s="190"/>
      <c r="K1164" s="190"/>
      <c r="L1164" s="190"/>
      <c r="M1164" s="190"/>
      <c r="N1164" s="190"/>
      <c r="O1164" s="190"/>
      <c r="P1164" s="116" t="s">
        <v>12697</v>
      </c>
      <c r="Q1164" s="191" t="s">
        <v>12698</v>
      </c>
      <c r="R1164" s="191"/>
      <c r="S1164" s="197"/>
      <c r="T1164" s="197"/>
      <c r="U1164" s="197"/>
      <c r="V1164" s="197"/>
      <c r="W1164" s="197"/>
      <c r="X1164" s="198"/>
      <c r="Y1164" s="108"/>
      <c r="AW1164" s="90" t="s">
        <v>3280</v>
      </c>
      <c r="AX1164" s="90">
        <f t="shared" si="116"/>
        <v>1</v>
      </c>
      <c r="AY1164" s="90" t="s">
        <v>236</v>
      </c>
      <c r="AZ1164" s="90" t="s">
        <v>3335</v>
      </c>
      <c r="BA1164" s="90">
        <f>IF(AND($BC$1164=1,$BB$1164=1),1,0)</f>
        <v>1</v>
      </c>
      <c r="BB1164" s="90">
        <f>IF(OR($S$22="Step 3",$S$22="Step 2",$S$22="Step 1"),1,0)</f>
        <v>1</v>
      </c>
      <c r="BC1164" s="90">
        <v>1</v>
      </c>
      <c r="BD1164" s="90">
        <v>1</v>
      </c>
      <c r="BE1164" s="90">
        <v>1</v>
      </c>
      <c r="CB1164" s="90">
        <f>IF($S$1164&lt;&gt;"",1,0)</f>
        <v>0</v>
      </c>
      <c r="CD1164" s="90">
        <f>IF($Y$1164="Inaccurate – Incorrect",1,0)</f>
        <v>0</v>
      </c>
      <c r="DA1164" s="90" t="s">
        <v>1467</v>
      </c>
      <c r="DB1164" s="90" t="s">
        <v>3333</v>
      </c>
    </row>
    <row r="1165" spans="4:106" x14ac:dyDescent="0.2">
      <c r="D1165" s="103"/>
      <c r="E1165" s="117"/>
      <c r="F1165" s="117"/>
      <c r="G1165" s="117"/>
      <c r="H1165" s="117"/>
      <c r="I1165" s="117"/>
      <c r="J1165" s="117"/>
      <c r="K1165" s="117"/>
      <c r="L1165" s="117"/>
      <c r="M1165" s="117"/>
      <c r="N1165" s="117"/>
      <c r="O1165" s="117"/>
      <c r="P1165" s="117"/>
      <c r="Q1165" s="117"/>
      <c r="R1165" s="117"/>
      <c r="S1165" s="117"/>
      <c r="T1165" s="117"/>
      <c r="U1165" s="117"/>
      <c r="V1165" s="117"/>
      <c r="W1165" s="117"/>
      <c r="X1165" s="117"/>
      <c r="Y1165" s="105"/>
      <c r="AX1165" s="90">
        <f t="shared" si="116"/>
        <v>0</v>
      </c>
      <c r="BA1165" s="90">
        <f>IF(OR($S$22="Step 3",$S$22="Step 2",$S$22="Step 1"),1,0)</f>
        <v>1</v>
      </c>
    </row>
    <row r="1166" spans="4:106" ht="21" x14ac:dyDescent="0.25">
      <c r="D1166" s="103"/>
      <c r="E1166" s="109" t="s">
        <v>1415</v>
      </c>
      <c r="F1166" s="110"/>
      <c r="G1166" s="110"/>
      <c r="H1166" s="110"/>
      <c r="I1166" s="110"/>
      <c r="J1166" s="110"/>
      <c r="K1166" s="110"/>
      <c r="L1166" s="110"/>
      <c r="M1166" s="110"/>
      <c r="N1166" s="110"/>
      <c r="O1166" s="110"/>
      <c r="P1166" s="110"/>
      <c r="Q1166" s="110"/>
      <c r="R1166" s="110"/>
      <c r="S1166" s="110"/>
      <c r="T1166" s="110"/>
      <c r="U1166" s="110"/>
      <c r="V1166" s="110"/>
      <c r="W1166" s="110"/>
      <c r="X1166" s="110"/>
      <c r="Y1166" s="105"/>
      <c r="AX1166" s="90">
        <f t="shared" si="116"/>
        <v>0</v>
      </c>
      <c r="BA1166" s="90">
        <f>IF(OR($S$22="Step 3",$S$22="Step 2",$S$22="Step 1"),1,0)</f>
        <v>1</v>
      </c>
    </row>
    <row r="1167" spans="4:106" ht="50.5" customHeight="1" x14ac:dyDescent="0.2">
      <c r="D1167" s="112" t="s">
        <v>3340</v>
      </c>
      <c r="E1167" s="194" t="s">
        <v>3341</v>
      </c>
      <c r="F1167" s="195"/>
      <c r="G1167" s="195"/>
      <c r="H1167" s="195"/>
      <c r="I1167" s="195"/>
      <c r="J1167" s="195"/>
      <c r="K1167" s="195"/>
      <c r="L1167" s="195"/>
      <c r="M1167" s="195"/>
      <c r="N1167" s="195"/>
      <c r="O1167" s="195"/>
      <c r="P1167" s="113" t="s">
        <v>12697</v>
      </c>
      <c r="Q1167" s="196" t="s">
        <v>12698</v>
      </c>
      <c r="R1167" s="196"/>
      <c r="S1167" s="197"/>
      <c r="T1167" s="197"/>
      <c r="U1167" s="197"/>
      <c r="V1167" s="197"/>
      <c r="W1167" s="197"/>
      <c r="X1167" s="198"/>
      <c r="Y1167" s="108"/>
      <c r="AW1167" s="90" t="s">
        <v>3280</v>
      </c>
      <c r="AX1167" s="90">
        <f t="shared" ref="AX1167:AX1230" si="121">IF(SUBTOTAL(103,Q1167)=1,1,0)</f>
        <v>1</v>
      </c>
      <c r="AY1167" s="90" t="s">
        <v>1320</v>
      </c>
      <c r="AZ1167" s="90" t="s">
        <v>3339</v>
      </c>
      <c r="BA1167" s="90">
        <f>IF(AND($BC$1167=1,$BB$1167=1),1,0)</f>
        <v>1</v>
      </c>
      <c r="BB1167" s="90">
        <f>IF(OR($S$22="Step 3",$S$22="Step 2",$S$22="Step 1"),1,0)</f>
        <v>1</v>
      </c>
      <c r="BC1167" s="90">
        <v>1</v>
      </c>
      <c r="BD1167" s="90">
        <v>1</v>
      </c>
      <c r="BE1167" s="90">
        <v>1</v>
      </c>
      <c r="CB1167" s="90">
        <f>IF($S$1167&lt;&gt;"",1,0)</f>
        <v>0</v>
      </c>
      <c r="CD1167" s="90">
        <f>IF($Y$1167="Inaccurate – Incorrect",1,0)</f>
        <v>0</v>
      </c>
      <c r="DA1167" s="90" t="s">
        <v>1467</v>
      </c>
      <c r="DB1167" s="90" t="s">
        <v>1415</v>
      </c>
    </row>
    <row r="1168" spans="4:106" x14ac:dyDescent="0.2">
      <c r="D1168" s="103"/>
      <c r="E1168" s="114"/>
      <c r="F1168" s="114"/>
      <c r="G1168" s="114"/>
      <c r="H1168" s="114"/>
      <c r="I1168" s="114"/>
      <c r="J1168" s="114"/>
      <c r="K1168" s="114"/>
      <c r="L1168" s="114"/>
      <c r="M1168" s="114"/>
      <c r="N1168" s="114"/>
      <c r="O1168" s="114"/>
      <c r="P1168" s="114"/>
      <c r="Q1168" s="114"/>
      <c r="R1168" s="114"/>
      <c r="S1168" s="114"/>
      <c r="T1168" s="114"/>
      <c r="U1168" s="114"/>
      <c r="V1168" s="114"/>
      <c r="W1168" s="114"/>
      <c r="X1168" s="114"/>
      <c r="Y1168" s="105"/>
      <c r="AX1168" s="90">
        <f t="shared" si="121"/>
        <v>0</v>
      </c>
      <c r="BA1168" s="90">
        <f>IF(OR($S$22="Step 3",$S$22="Step 2",$S$22="Step 1"),1,0)</f>
        <v>1</v>
      </c>
    </row>
    <row r="1169" spans="4:106" ht="21" x14ac:dyDescent="0.25">
      <c r="D1169" s="103"/>
      <c r="E1169" s="106" t="s">
        <v>3343</v>
      </c>
      <c r="F1169" s="104"/>
      <c r="G1169" s="104"/>
      <c r="H1169" s="104"/>
      <c r="I1169" s="104"/>
      <c r="J1169" s="104"/>
      <c r="K1169" s="104"/>
      <c r="L1169" s="104"/>
      <c r="M1169" s="104"/>
      <c r="N1169" s="104"/>
      <c r="O1169" s="104"/>
      <c r="P1169" s="104"/>
      <c r="Q1169" s="104"/>
      <c r="R1169" s="104"/>
      <c r="S1169" s="104"/>
      <c r="T1169" s="104"/>
      <c r="U1169" s="104"/>
      <c r="V1169" s="104"/>
      <c r="W1169" s="104"/>
      <c r="X1169" s="104"/>
      <c r="Y1169" s="105"/>
      <c r="AX1169" s="90">
        <f t="shared" si="121"/>
        <v>0</v>
      </c>
      <c r="BA1169" s="90">
        <f>IF(OR($S$22="Step 3",$S$22="Step 2",$S$22="Step 1"),1,0)</f>
        <v>1</v>
      </c>
    </row>
    <row r="1170" spans="4:106" ht="21" x14ac:dyDescent="0.25">
      <c r="D1170" s="103"/>
      <c r="E1170" s="109" t="s">
        <v>12703</v>
      </c>
      <c r="F1170" s="110"/>
      <c r="G1170" s="110"/>
      <c r="H1170" s="110"/>
      <c r="I1170" s="110"/>
      <c r="J1170" s="110"/>
      <c r="K1170" s="110"/>
      <c r="L1170" s="110"/>
      <c r="M1170" s="110"/>
      <c r="N1170" s="110"/>
      <c r="O1170" s="110"/>
      <c r="P1170" s="110"/>
      <c r="Q1170" s="110"/>
      <c r="R1170" s="110"/>
      <c r="S1170" s="110"/>
      <c r="T1170" s="110"/>
      <c r="U1170" s="110"/>
      <c r="V1170" s="110"/>
      <c r="W1170" s="110"/>
      <c r="X1170" s="110"/>
      <c r="Y1170" s="105"/>
      <c r="AX1170" s="90">
        <f t="shared" si="121"/>
        <v>0</v>
      </c>
      <c r="BA1170" s="90">
        <f>IF(OR($S$22="Step 3",$S$22="Step 2",$S$22="Step 1"),1,0)</f>
        <v>1</v>
      </c>
    </row>
    <row r="1171" spans="4:106" ht="53.75" customHeight="1" x14ac:dyDescent="0.2">
      <c r="D1171" s="108"/>
      <c r="E1171" s="205" t="s">
        <v>3344</v>
      </c>
      <c r="F1171" s="206"/>
      <c r="G1171" s="206"/>
      <c r="H1171" s="206"/>
      <c r="I1171" s="206"/>
      <c r="J1171" s="206"/>
      <c r="K1171" s="206"/>
      <c r="L1171" s="206"/>
      <c r="M1171" s="206"/>
      <c r="N1171" s="206"/>
      <c r="O1171" s="206"/>
      <c r="P1171" s="206"/>
      <c r="Q1171" s="206"/>
      <c r="R1171" s="206"/>
      <c r="S1171" s="206"/>
      <c r="T1171" s="206"/>
      <c r="U1171" s="206"/>
      <c r="V1171" s="206"/>
      <c r="W1171" s="206"/>
      <c r="X1171" s="207"/>
      <c r="Y1171" s="108"/>
      <c r="AX1171" s="90">
        <f t="shared" si="121"/>
        <v>0</v>
      </c>
      <c r="AZ1171" s="90" t="s">
        <v>3342</v>
      </c>
      <c r="BA1171" s="90">
        <f>IF(AND($BC$1171=1,$BB$1171=1),1,0)</f>
        <v>1</v>
      </c>
      <c r="BB1171" s="90">
        <f>IF(OR($S$22="Step 3",$S$22="Step 2",$S$22="Step 1"),1,0)</f>
        <v>1</v>
      </c>
      <c r="BC1171" s="90">
        <v>1</v>
      </c>
      <c r="BD1171" s="90">
        <v>1</v>
      </c>
      <c r="BE1171" s="90">
        <v>1</v>
      </c>
    </row>
    <row r="1172" spans="4:106" x14ac:dyDescent="0.2">
      <c r="D1172" s="103"/>
      <c r="E1172" s="107"/>
      <c r="F1172" s="107"/>
      <c r="G1172" s="107"/>
      <c r="H1172" s="107"/>
      <c r="I1172" s="107"/>
      <c r="J1172" s="107"/>
      <c r="K1172" s="107"/>
      <c r="L1172" s="107"/>
      <c r="M1172" s="107"/>
      <c r="N1172" s="107"/>
      <c r="O1172" s="107"/>
      <c r="P1172" s="107"/>
      <c r="Q1172" s="107"/>
      <c r="R1172" s="107"/>
      <c r="S1172" s="107"/>
      <c r="T1172" s="107"/>
      <c r="U1172" s="107"/>
      <c r="V1172" s="107"/>
      <c r="W1172" s="107"/>
      <c r="X1172" s="107"/>
      <c r="Y1172" s="105"/>
      <c r="AX1172" s="90">
        <f t="shared" si="121"/>
        <v>0</v>
      </c>
      <c r="BA1172" s="90">
        <f>IF(OR($S$22="Step 3",$S$22="Step 2",$S$22="Step 1"),1,0)</f>
        <v>1</v>
      </c>
    </row>
    <row r="1173" spans="4:106" ht="21" x14ac:dyDescent="0.25">
      <c r="D1173" s="103"/>
      <c r="E1173" s="109" t="s">
        <v>3347</v>
      </c>
      <c r="F1173" s="110"/>
      <c r="G1173" s="110"/>
      <c r="H1173" s="110"/>
      <c r="I1173" s="110"/>
      <c r="J1173" s="110"/>
      <c r="K1173" s="110"/>
      <c r="L1173" s="110"/>
      <c r="M1173" s="110"/>
      <c r="N1173" s="110"/>
      <c r="O1173" s="110"/>
      <c r="P1173" s="110"/>
      <c r="Q1173" s="110"/>
      <c r="R1173" s="110"/>
      <c r="S1173" s="110"/>
      <c r="T1173" s="110"/>
      <c r="U1173" s="110"/>
      <c r="V1173" s="110"/>
      <c r="W1173" s="110"/>
      <c r="X1173" s="110"/>
      <c r="Y1173" s="105"/>
      <c r="AX1173" s="90">
        <f t="shared" si="121"/>
        <v>0</v>
      </c>
      <c r="BA1173" s="90">
        <f>IF(OR($S$22="Step 3",$S$22="Step 2",$S$22="Step 1"),1,0)</f>
        <v>1</v>
      </c>
    </row>
    <row r="1174" spans="4:106" ht="25.25" customHeight="1" x14ac:dyDescent="0.2">
      <c r="D1174" s="112" t="s">
        <v>3346</v>
      </c>
      <c r="E1174" s="194" t="s">
        <v>10443</v>
      </c>
      <c r="F1174" s="195"/>
      <c r="G1174" s="195"/>
      <c r="H1174" s="195"/>
      <c r="I1174" s="195"/>
      <c r="J1174" s="195"/>
      <c r="K1174" s="195"/>
      <c r="L1174" s="195"/>
      <c r="M1174" s="195"/>
      <c r="N1174" s="195"/>
      <c r="O1174" s="195"/>
      <c r="P1174" s="113" t="s">
        <v>12697</v>
      </c>
      <c r="Q1174" s="196" t="s">
        <v>12698</v>
      </c>
      <c r="R1174" s="196"/>
      <c r="S1174" s="192"/>
      <c r="T1174" s="192"/>
      <c r="U1174" s="192"/>
      <c r="V1174" s="192"/>
      <c r="W1174" s="192"/>
      <c r="X1174" s="193"/>
      <c r="Y1174" s="108"/>
      <c r="AW1174" s="90" t="s">
        <v>3280</v>
      </c>
      <c r="AX1174" s="90">
        <f t="shared" si="121"/>
        <v>1</v>
      </c>
      <c r="AY1174" s="90" t="s">
        <v>236</v>
      </c>
      <c r="AZ1174" s="90" t="s">
        <v>3345</v>
      </c>
      <c r="BA1174" s="90">
        <f>IF(AND($BC$1174=1,$BB$1174=1),1,0)</f>
        <v>1</v>
      </c>
      <c r="BB1174" s="90">
        <f>IF(OR($S$22="Step 3",$S$22="Step 2",$S$22="Step 1"),1,0)</f>
        <v>1</v>
      </c>
      <c r="BC1174" s="90">
        <v>1</v>
      </c>
      <c r="BD1174" s="90">
        <v>1</v>
      </c>
      <c r="BE1174" s="90">
        <v>1</v>
      </c>
      <c r="BL1174" s="90" t="s">
        <v>12762</v>
      </c>
      <c r="CB1174" s="90">
        <f>IF($S$1174&lt;&gt;"",1,0)</f>
        <v>0</v>
      </c>
      <c r="CD1174" s="90">
        <f>IF($Y$1174="Inaccurate – Incorrect",1,0)</f>
        <v>0</v>
      </c>
      <c r="DA1174" s="90" t="s">
        <v>3343</v>
      </c>
      <c r="DB1174" s="90" t="s">
        <v>3347</v>
      </c>
    </row>
    <row r="1175" spans="4:106" ht="25.25" customHeight="1" x14ac:dyDescent="0.2">
      <c r="D1175" s="112" t="s">
        <v>3351</v>
      </c>
      <c r="E1175" s="189" t="s">
        <v>3296</v>
      </c>
      <c r="F1175" s="190"/>
      <c r="G1175" s="190"/>
      <c r="H1175" s="190"/>
      <c r="I1175" s="190"/>
      <c r="J1175" s="190"/>
      <c r="K1175" s="190"/>
      <c r="L1175" s="190"/>
      <c r="M1175" s="190"/>
      <c r="N1175" s="190"/>
      <c r="O1175" s="190"/>
      <c r="P1175" s="116" t="s">
        <v>12697</v>
      </c>
      <c r="Q1175" s="191" t="s">
        <v>12698</v>
      </c>
      <c r="R1175" s="191"/>
      <c r="S1175" s="192"/>
      <c r="T1175" s="192"/>
      <c r="U1175" s="192"/>
      <c r="V1175" s="192"/>
      <c r="W1175" s="192"/>
      <c r="X1175" s="193"/>
      <c r="Y1175" s="108"/>
      <c r="AW1175" s="90" t="s">
        <v>3280</v>
      </c>
      <c r="AX1175" s="90">
        <f t="shared" si="121"/>
        <v>1</v>
      </c>
      <c r="AY1175" s="90" t="s">
        <v>236</v>
      </c>
      <c r="AZ1175" s="90" t="s">
        <v>3350</v>
      </c>
      <c r="BA1175" s="90">
        <f>IF(AND($BB$1175=1,$BC$1175=1),1,0)</f>
        <v>0</v>
      </c>
      <c r="BB1175" s="90">
        <f>IF($S$22="Step 3",1,0)</f>
        <v>0</v>
      </c>
      <c r="BC1175" s="90">
        <f>IF(AND(AND(OR($S$1174="Yes",$AB$1174="Yes"),$AX$1174=1)),1,0)</f>
        <v>0</v>
      </c>
      <c r="BD1175" s="90">
        <f>IF(AND(AND(OR($AB$1174="Yes"),$AX$1174=1)),1,0)</f>
        <v>0</v>
      </c>
      <c r="BE1175" s="90">
        <f>IF(AND(AND(OR($S$1174="Yes"),$AX$1174=1)),1,0)</f>
        <v>0</v>
      </c>
      <c r="CB1175" s="90">
        <f>IF($S$1175&lt;&gt;"",1,0)</f>
        <v>0</v>
      </c>
      <c r="CD1175" s="90">
        <f>IF($Y$1175="Inaccurate – Incorrect",1,0)</f>
        <v>0</v>
      </c>
      <c r="DA1175" s="90" t="s">
        <v>3343</v>
      </c>
      <c r="DB1175" s="90" t="s">
        <v>3347</v>
      </c>
    </row>
    <row r="1176" spans="4:106" ht="25.25" customHeight="1" x14ac:dyDescent="0.2">
      <c r="D1176" s="112" t="s">
        <v>3356</v>
      </c>
      <c r="E1176" s="189" t="s">
        <v>3301</v>
      </c>
      <c r="F1176" s="190"/>
      <c r="G1176" s="190"/>
      <c r="H1176" s="190"/>
      <c r="I1176" s="190"/>
      <c r="J1176" s="190"/>
      <c r="K1176" s="190"/>
      <c r="L1176" s="190"/>
      <c r="M1176" s="190"/>
      <c r="N1176" s="190"/>
      <c r="O1176" s="190"/>
      <c r="P1176" s="115"/>
      <c r="Q1176" s="191" t="s">
        <v>12701</v>
      </c>
      <c r="R1176" s="191"/>
      <c r="S1176" s="192"/>
      <c r="T1176" s="192"/>
      <c r="U1176" s="192"/>
      <c r="V1176" s="192"/>
      <c r="W1176" s="192"/>
      <c r="X1176" s="193"/>
      <c r="Y1176" s="108"/>
      <c r="AW1176" s="90" t="s">
        <v>3280</v>
      </c>
      <c r="AX1176" s="90">
        <f t="shared" si="121"/>
        <v>1</v>
      </c>
      <c r="AZ1176" s="90" t="s">
        <v>3355</v>
      </c>
      <c r="BA1176" s="90">
        <f>IF(AND($BB$1176=1,$BC$1176=1),1,0)</f>
        <v>0</v>
      </c>
      <c r="BB1176" s="90">
        <f>IF(OR($S$22="Step 3",$S$22="Step 2"),1,0)</f>
        <v>0</v>
      </c>
      <c r="BC1176" s="90">
        <f>IF(AND(AND(OR($S$1174="Yes",$AB$1174="Yes"),$AX$1174=1)),1,0)</f>
        <v>0</v>
      </c>
      <c r="BD1176" s="90">
        <f>IF(AND(AND(OR($AB$1174="Yes"),$AX$1174=1)),1,0)</f>
        <v>0</v>
      </c>
      <c r="BE1176" s="90">
        <f>IF(AND(AND(OR($S$1174="Yes"),$AX$1174=1)),1,0)</f>
        <v>0</v>
      </c>
      <c r="CB1176" s="90">
        <f>IF($S$1176&lt;&gt;"",1,0)</f>
        <v>0</v>
      </c>
      <c r="CD1176" s="90">
        <f>IF($Y$1176="Inaccurate – Incorrect",1,0)</f>
        <v>0</v>
      </c>
      <c r="DA1176" s="90" t="s">
        <v>3343</v>
      </c>
      <c r="DB1176" s="90" t="s">
        <v>3347</v>
      </c>
    </row>
    <row r="1177" spans="4:106" ht="25.25" customHeight="1" x14ac:dyDescent="0.2">
      <c r="D1177" s="112" t="s">
        <v>3360</v>
      </c>
      <c r="E1177" s="189" t="s">
        <v>3306</v>
      </c>
      <c r="F1177" s="190"/>
      <c r="G1177" s="190"/>
      <c r="H1177" s="190"/>
      <c r="I1177" s="190"/>
      <c r="J1177" s="190"/>
      <c r="K1177" s="190"/>
      <c r="L1177" s="190"/>
      <c r="M1177" s="190"/>
      <c r="N1177" s="190"/>
      <c r="O1177" s="190"/>
      <c r="P1177" s="115"/>
      <c r="Q1177" s="191" t="s">
        <v>12701</v>
      </c>
      <c r="R1177" s="191"/>
      <c r="S1177" s="197"/>
      <c r="T1177" s="197"/>
      <c r="U1177" s="197"/>
      <c r="V1177" s="197"/>
      <c r="W1177" s="197"/>
      <c r="X1177" s="198"/>
      <c r="Y1177" s="108"/>
      <c r="AW1177" s="90" t="s">
        <v>3280</v>
      </c>
      <c r="AX1177" s="90">
        <f t="shared" si="121"/>
        <v>1</v>
      </c>
      <c r="AZ1177" s="90" t="s">
        <v>3359</v>
      </c>
      <c r="BA1177" s="90">
        <f>IF(AND($BB$1177=1,$BC$1177=1),1,0)</f>
        <v>0</v>
      </c>
      <c r="BB1177" s="90">
        <f>IF(OR($S$22="Step 3",$S$22="Step 2"),1,0)</f>
        <v>0</v>
      </c>
      <c r="BC1177" s="90">
        <f>IF(AND(AND(OR($S$1174="Yes",$AB$1174="Yes"),$AX$1174=1)),1,0)</f>
        <v>0</v>
      </c>
      <c r="BD1177" s="90">
        <f>IF(AND(AND(OR($AB$1174="Yes"),$AX$1174=1)),1,0)</f>
        <v>0</v>
      </c>
      <c r="BE1177" s="90">
        <f>IF(AND(AND(OR($S$1174="Yes"),$AX$1174=1)),1,0)</f>
        <v>0</v>
      </c>
      <c r="CB1177" s="90">
        <f>IF($S$1177&lt;&gt;"",1,0)</f>
        <v>0</v>
      </c>
      <c r="CD1177" s="90">
        <f>IF($Y$1177="Inaccurate – Incorrect",1,0)</f>
        <v>0</v>
      </c>
      <c r="DA1177" s="90" t="s">
        <v>3343</v>
      </c>
      <c r="DB1177" s="90" t="s">
        <v>3347</v>
      </c>
    </row>
    <row r="1178" spans="4:106" x14ac:dyDescent="0.2">
      <c r="D1178" s="103"/>
      <c r="E1178" s="117"/>
      <c r="F1178" s="117"/>
      <c r="G1178" s="117"/>
      <c r="H1178" s="117"/>
      <c r="I1178" s="117"/>
      <c r="J1178" s="117"/>
      <c r="K1178" s="117"/>
      <c r="L1178" s="117"/>
      <c r="M1178" s="117"/>
      <c r="N1178" s="117"/>
      <c r="O1178" s="117"/>
      <c r="P1178" s="117"/>
      <c r="Q1178" s="117"/>
      <c r="R1178" s="117"/>
      <c r="S1178" s="117"/>
      <c r="T1178" s="117"/>
      <c r="U1178" s="117"/>
      <c r="V1178" s="117"/>
      <c r="W1178" s="117"/>
      <c r="X1178" s="117"/>
      <c r="Y1178" s="105"/>
      <c r="AX1178" s="90">
        <f t="shared" si="121"/>
        <v>0</v>
      </c>
      <c r="BA1178" s="90">
        <f>IF(OR($S$22="Step 3",$S$22="Step 2",$S$22="Step 1"),1,0)</f>
        <v>1</v>
      </c>
    </row>
    <row r="1179" spans="4:106" ht="21" x14ac:dyDescent="0.25">
      <c r="D1179" s="103"/>
      <c r="E1179" s="109" t="s">
        <v>3363</v>
      </c>
      <c r="F1179" s="110"/>
      <c r="G1179" s="110"/>
      <c r="H1179" s="110"/>
      <c r="I1179" s="110"/>
      <c r="J1179" s="110"/>
      <c r="K1179" s="110"/>
      <c r="L1179" s="110"/>
      <c r="M1179" s="110"/>
      <c r="N1179" s="110"/>
      <c r="O1179" s="110"/>
      <c r="P1179" s="110"/>
      <c r="Q1179" s="110"/>
      <c r="R1179" s="110"/>
      <c r="S1179" s="110"/>
      <c r="T1179" s="110"/>
      <c r="U1179" s="110"/>
      <c r="V1179" s="110"/>
      <c r="W1179" s="110"/>
      <c r="X1179" s="110"/>
      <c r="Y1179" s="105"/>
      <c r="AX1179" s="90">
        <f t="shared" si="121"/>
        <v>0</v>
      </c>
      <c r="BA1179" s="90">
        <f>IF(OR($S$22="Step 3",$S$22="Step 2",$S$22="Step 1"),1,0)</f>
        <v>1</v>
      </c>
    </row>
    <row r="1180" spans="4:106" ht="50.5" customHeight="1" x14ac:dyDescent="0.2">
      <c r="D1180" s="112" t="s">
        <v>3362</v>
      </c>
      <c r="E1180" s="194" t="s">
        <v>3364</v>
      </c>
      <c r="F1180" s="195"/>
      <c r="G1180" s="195"/>
      <c r="H1180" s="195"/>
      <c r="I1180" s="195"/>
      <c r="J1180" s="195"/>
      <c r="K1180" s="195"/>
      <c r="L1180" s="195"/>
      <c r="M1180" s="195"/>
      <c r="N1180" s="195"/>
      <c r="O1180" s="195"/>
      <c r="P1180" s="113" t="s">
        <v>12697</v>
      </c>
      <c r="Q1180" s="196" t="s">
        <v>12698</v>
      </c>
      <c r="R1180" s="196"/>
      <c r="S1180" s="197"/>
      <c r="T1180" s="197"/>
      <c r="U1180" s="197"/>
      <c r="V1180" s="197"/>
      <c r="W1180" s="197"/>
      <c r="X1180" s="198"/>
      <c r="Y1180" s="108"/>
      <c r="AW1180" s="90" t="s">
        <v>3280</v>
      </c>
      <c r="AX1180" s="90">
        <f t="shared" si="121"/>
        <v>1</v>
      </c>
      <c r="AY1180" s="90" t="s">
        <v>236</v>
      </c>
      <c r="AZ1180" s="90" t="s">
        <v>3361</v>
      </c>
      <c r="BA1180" s="90">
        <f>IF(AND($BB$1180=1,$BC$1180=1),1,0)</f>
        <v>0</v>
      </c>
      <c r="BB1180" s="90">
        <f>IF(OR($S$22="Step 3",$S$22="Step 2",$S$22="Step 1"),1,0)</f>
        <v>1</v>
      </c>
      <c r="BC1180" s="90">
        <f>IF(AND(AND(OR($S$37="Vietnam",$AB$37="Vietnam"),$AX$37=1)),1,0)</f>
        <v>0</v>
      </c>
      <c r="BD1180" s="90">
        <f>IF(AND(AND(OR($AB$37="Vietnam"),$AX$37=1)),1,0)</f>
        <v>0</v>
      </c>
      <c r="BE1180" s="90">
        <f>IF(AND(AND(OR($S$37="Vietnam"),$AX$37=1)),1,0)</f>
        <v>0</v>
      </c>
      <c r="CB1180" s="90">
        <f>IF($S$1180&lt;&gt;"",1,0)</f>
        <v>0</v>
      </c>
      <c r="CD1180" s="90">
        <f>IF($Y$1180="Inaccurate – Incorrect",1,0)</f>
        <v>0</v>
      </c>
      <c r="DA1180" s="90" t="s">
        <v>3343</v>
      </c>
      <c r="DB1180" s="90" t="s">
        <v>3363</v>
      </c>
    </row>
    <row r="1181" spans="4:106" x14ac:dyDescent="0.2">
      <c r="D1181" s="103"/>
      <c r="E1181" s="117"/>
      <c r="F1181" s="117"/>
      <c r="G1181" s="117"/>
      <c r="H1181" s="117"/>
      <c r="I1181" s="117"/>
      <c r="J1181" s="117"/>
      <c r="K1181" s="117"/>
      <c r="L1181" s="117"/>
      <c r="M1181" s="117"/>
      <c r="N1181" s="117"/>
      <c r="O1181" s="117"/>
      <c r="P1181" s="117"/>
      <c r="Q1181" s="117"/>
      <c r="R1181" s="117"/>
      <c r="S1181" s="117"/>
      <c r="T1181" s="117"/>
      <c r="U1181" s="117"/>
      <c r="V1181" s="117"/>
      <c r="W1181" s="117"/>
      <c r="X1181" s="117"/>
      <c r="Y1181" s="105"/>
      <c r="AX1181" s="90">
        <f t="shared" si="121"/>
        <v>0</v>
      </c>
      <c r="BA1181" s="90">
        <f>IF(OR($S$22="Step 3",$S$22="Step 2"),1,0)</f>
        <v>0</v>
      </c>
    </row>
    <row r="1182" spans="4:106" ht="21" x14ac:dyDescent="0.25">
      <c r="D1182" s="103"/>
      <c r="E1182" s="109" t="s">
        <v>3368</v>
      </c>
      <c r="F1182" s="110"/>
      <c r="G1182" s="110"/>
      <c r="H1182" s="110"/>
      <c r="I1182" s="110"/>
      <c r="J1182" s="110"/>
      <c r="K1182" s="110"/>
      <c r="L1182" s="110"/>
      <c r="M1182" s="110"/>
      <c r="N1182" s="110"/>
      <c r="O1182" s="110"/>
      <c r="P1182" s="110"/>
      <c r="Q1182" s="110"/>
      <c r="R1182" s="110"/>
      <c r="S1182" s="110"/>
      <c r="T1182" s="110"/>
      <c r="U1182" s="110"/>
      <c r="V1182" s="110"/>
      <c r="W1182" s="110"/>
      <c r="X1182" s="110"/>
      <c r="Y1182" s="105"/>
      <c r="AX1182" s="90">
        <f t="shared" si="121"/>
        <v>0</v>
      </c>
      <c r="BA1182" s="90">
        <f>IF(OR($S$22="Step 3",$S$22="Step 2"),1,0)</f>
        <v>0</v>
      </c>
    </row>
    <row r="1183" spans="4:106" ht="25.25" customHeight="1" x14ac:dyDescent="0.2">
      <c r="D1183" s="112" t="s">
        <v>3367</v>
      </c>
      <c r="E1183" s="194" t="s">
        <v>3369</v>
      </c>
      <c r="F1183" s="195"/>
      <c r="G1183" s="195"/>
      <c r="H1183" s="195"/>
      <c r="I1183" s="195"/>
      <c r="J1183" s="195"/>
      <c r="K1183" s="195"/>
      <c r="L1183" s="195"/>
      <c r="M1183" s="195"/>
      <c r="N1183" s="195"/>
      <c r="O1183" s="195"/>
      <c r="P1183" s="113" t="s">
        <v>12697</v>
      </c>
      <c r="Q1183" s="196" t="s">
        <v>12698</v>
      </c>
      <c r="R1183" s="196"/>
      <c r="S1183" s="192"/>
      <c r="T1183" s="192"/>
      <c r="U1183" s="192"/>
      <c r="V1183" s="192"/>
      <c r="W1183" s="192"/>
      <c r="X1183" s="193"/>
      <c r="Y1183" s="108"/>
      <c r="AW1183" s="90" t="s">
        <v>3280</v>
      </c>
      <c r="AX1183" s="90">
        <f t="shared" si="121"/>
        <v>1</v>
      </c>
      <c r="AY1183" s="90" t="s">
        <v>236</v>
      </c>
      <c r="AZ1183" s="90" t="s">
        <v>3366</v>
      </c>
      <c r="BA1183" s="90">
        <f>IF(AND($BC$1183=1,$BB$1183=1),1,0)</f>
        <v>0</v>
      </c>
      <c r="BB1183" s="90">
        <f>IF(OR($S$22="Step 3",$S$22="Step 2"),1,0)</f>
        <v>0</v>
      </c>
      <c r="BC1183" s="90">
        <v>1</v>
      </c>
      <c r="BD1183" s="90">
        <v>1</v>
      </c>
      <c r="BE1183" s="90">
        <v>1</v>
      </c>
      <c r="BL1183" s="90">
        <v>1184</v>
      </c>
      <c r="CB1183" s="90">
        <f>IF($S$1183&lt;&gt;"",1,0)</f>
        <v>0</v>
      </c>
      <c r="CD1183" s="90">
        <f>IF($Y$1183="Inaccurate – Incorrect",1,0)</f>
        <v>0</v>
      </c>
      <c r="DA1183" s="90" t="s">
        <v>3343</v>
      </c>
      <c r="DB1183" s="90" t="s">
        <v>3368</v>
      </c>
    </row>
    <row r="1184" spans="4:106" ht="25.25" customHeight="1" x14ac:dyDescent="0.2">
      <c r="D1184" s="112" t="s">
        <v>3372</v>
      </c>
      <c r="E1184" s="189" t="s">
        <v>3373</v>
      </c>
      <c r="F1184" s="190"/>
      <c r="G1184" s="190"/>
      <c r="H1184" s="190"/>
      <c r="I1184" s="190"/>
      <c r="J1184" s="190"/>
      <c r="K1184" s="190"/>
      <c r="L1184" s="190"/>
      <c r="M1184" s="190"/>
      <c r="N1184" s="190"/>
      <c r="O1184" s="190"/>
      <c r="P1184" s="115"/>
      <c r="Q1184" s="191" t="s">
        <v>12699</v>
      </c>
      <c r="R1184" s="191"/>
      <c r="S1184" s="197"/>
      <c r="T1184" s="197"/>
      <c r="U1184" s="197"/>
      <c r="V1184" s="197"/>
      <c r="W1184" s="197"/>
      <c r="X1184" s="198"/>
      <c r="Y1184" s="108"/>
      <c r="AW1184" s="90" t="s">
        <v>3280</v>
      </c>
      <c r="AX1184" s="90">
        <f t="shared" si="121"/>
        <v>1</v>
      </c>
      <c r="AZ1184" s="90" t="s">
        <v>3371</v>
      </c>
      <c r="BA1184" s="90">
        <f>IF(AND($BB$1184=1,$BC$1184=1),1,0)</f>
        <v>0</v>
      </c>
      <c r="BB1184" s="90">
        <f>IF(OR($S$22="Step 3",$S$22="Step 2"),1,0)</f>
        <v>0</v>
      </c>
      <c r="BC1184" s="90">
        <f>IF(AND(AND(OR($S$1183="Yes",$AB$1183="Yes"),$AX$1183=1)),1,0)</f>
        <v>0</v>
      </c>
      <c r="BD1184" s="90">
        <f>IF(AND(AND(OR($AB$1183="Yes"),$AX$1183=1)),1,0)</f>
        <v>0</v>
      </c>
      <c r="BE1184" s="90">
        <f>IF(AND(AND(OR($S$1183="Yes"),$AX$1183=1)),1,0)</f>
        <v>0</v>
      </c>
      <c r="CB1184" s="90">
        <f>IF($S$1184&lt;&gt;"",1,0)</f>
        <v>0</v>
      </c>
      <c r="CD1184" s="90">
        <f>IF($Y$1184="Inaccurate – Incorrect",1,0)</f>
        <v>0</v>
      </c>
      <c r="DA1184" s="90" t="s">
        <v>3343</v>
      </c>
      <c r="DB1184" s="90" t="s">
        <v>3368</v>
      </c>
    </row>
    <row r="1185" spans="4:106" x14ac:dyDescent="0.2">
      <c r="D1185" s="103"/>
      <c r="E1185" s="117"/>
      <c r="F1185" s="117"/>
      <c r="G1185" s="117"/>
      <c r="H1185" s="117"/>
      <c r="I1185" s="117"/>
      <c r="J1185" s="117"/>
      <c r="K1185" s="117"/>
      <c r="L1185" s="117"/>
      <c r="M1185" s="117"/>
      <c r="N1185" s="117"/>
      <c r="O1185" s="117"/>
      <c r="P1185" s="117"/>
      <c r="Q1185" s="117"/>
      <c r="R1185" s="117"/>
      <c r="S1185" s="117"/>
      <c r="T1185" s="117"/>
      <c r="U1185" s="117"/>
      <c r="V1185" s="117"/>
      <c r="W1185" s="117"/>
      <c r="X1185" s="117"/>
      <c r="Y1185" s="105"/>
      <c r="AX1185" s="90">
        <f t="shared" si="121"/>
        <v>0</v>
      </c>
      <c r="BA1185" s="90">
        <f>IF(OR($S$22="Step 3",$S$22="Step 2"),1,0)</f>
        <v>0</v>
      </c>
    </row>
    <row r="1186" spans="4:106" ht="21" x14ac:dyDescent="0.25">
      <c r="D1186" s="103"/>
      <c r="E1186" s="109" t="s">
        <v>3378</v>
      </c>
      <c r="F1186" s="110"/>
      <c r="G1186" s="110"/>
      <c r="H1186" s="110"/>
      <c r="I1186" s="110"/>
      <c r="J1186" s="110"/>
      <c r="K1186" s="110"/>
      <c r="L1186" s="110"/>
      <c r="M1186" s="110"/>
      <c r="N1186" s="110"/>
      <c r="O1186" s="110"/>
      <c r="P1186" s="110"/>
      <c r="Q1186" s="110"/>
      <c r="R1186" s="110"/>
      <c r="S1186" s="110"/>
      <c r="T1186" s="110"/>
      <c r="U1186" s="110"/>
      <c r="V1186" s="110"/>
      <c r="W1186" s="110"/>
      <c r="X1186" s="110"/>
      <c r="Y1186" s="105"/>
      <c r="AX1186" s="90">
        <f t="shared" si="121"/>
        <v>0</v>
      </c>
      <c r="BA1186" s="90">
        <f>IF(OR($S$22="Step 3",$S$22="Step 2"),1,0)</f>
        <v>0</v>
      </c>
    </row>
    <row r="1187" spans="4:106" ht="25.25" customHeight="1" x14ac:dyDescent="0.2">
      <c r="D1187" s="112" t="s">
        <v>3377</v>
      </c>
      <c r="E1187" s="194" t="s">
        <v>3379</v>
      </c>
      <c r="F1187" s="195"/>
      <c r="G1187" s="195"/>
      <c r="H1187" s="195"/>
      <c r="I1187" s="195"/>
      <c r="J1187" s="195"/>
      <c r="K1187" s="195"/>
      <c r="L1187" s="195"/>
      <c r="M1187" s="195"/>
      <c r="N1187" s="195"/>
      <c r="O1187" s="195"/>
      <c r="P1187" s="111"/>
      <c r="Q1187" s="196" t="s">
        <v>12698</v>
      </c>
      <c r="R1187" s="196"/>
      <c r="S1187" s="192"/>
      <c r="T1187" s="192"/>
      <c r="U1187" s="192"/>
      <c r="V1187" s="192"/>
      <c r="W1187" s="192"/>
      <c r="X1187" s="193"/>
      <c r="Y1187" s="108"/>
      <c r="AW1187" s="90" t="s">
        <v>3280</v>
      </c>
      <c r="AX1187" s="90">
        <f t="shared" si="121"/>
        <v>1</v>
      </c>
      <c r="AY1187" s="90" t="s">
        <v>236</v>
      </c>
      <c r="AZ1187" s="90" t="s">
        <v>3376</v>
      </c>
      <c r="BA1187" s="90">
        <f>IF(AND($BC$1187=1,$BB$1187=1),1,0)</f>
        <v>0</v>
      </c>
      <c r="BB1187" s="90">
        <f>IF(OR($S$22="Step 3",$S$22="Step 2"),1,0)</f>
        <v>0</v>
      </c>
      <c r="BC1187" s="90">
        <v>1</v>
      </c>
      <c r="BD1187" s="90">
        <v>1</v>
      </c>
      <c r="BE1187" s="90">
        <v>1</v>
      </c>
      <c r="BL1187" s="90" t="s">
        <v>12763</v>
      </c>
      <c r="CB1187" s="90">
        <f>IF($S$1187&lt;&gt;"",1,0)</f>
        <v>0</v>
      </c>
      <c r="CD1187" s="90">
        <f>IF($Y$1187="Inaccurate – Incorrect",1,0)</f>
        <v>0</v>
      </c>
      <c r="DA1187" s="90" t="s">
        <v>3343</v>
      </c>
      <c r="DB1187" s="90" t="s">
        <v>3378</v>
      </c>
    </row>
    <row r="1188" spans="4:106" ht="25.25" customHeight="1" x14ac:dyDescent="0.2">
      <c r="D1188" s="112" t="s">
        <v>3381</v>
      </c>
      <c r="E1188" s="189" t="s">
        <v>3382</v>
      </c>
      <c r="F1188" s="190"/>
      <c r="G1188" s="190"/>
      <c r="H1188" s="190"/>
      <c r="I1188" s="190"/>
      <c r="J1188" s="190"/>
      <c r="K1188" s="190"/>
      <c r="L1188" s="190"/>
      <c r="M1188" s="190"/>
      <c r="N1188" s="190"/>
      <c r="O1188" s="190"/>
      <c r="P1188" s="115"/>
      <c r="Q1188" s="191" t="s">
        <v>12701</v>
      </c>
      <c r="R1188" s="191"/>
      <c r="S1188" s="192"/>
      <c r="T1188" s="192"/>
      <c r="U1188" s="192"/>
      <c r="V1188" s="192"/>
      <c r="W1188" s="192"/>
      <c r="X1188" s="193"/>
      <c r="Y1188" s="108"/>
      <c r="AW1188" s="90" t="s">
        <v>3280</v>
      </c>
      <c r="AX1188" s="90">
        <f t="shared" si="121"/>
        <v>1</v>
      </c>
      <c r="AZ1188" s="90" t="s">
        <v>3380</v>
      </c>
      <c r="BA1188" s="90">
        <f>IF(AND($BB$1188=1,$BC$1188=1),1,0)</f>
        <v>0</v>
      </c>
      <c r="BB1188" s="90">
        <f>IF(OR($S$22="Step 3",$S$22="Step 2"),1,0)</f>
        <v>0</v>
      </c>
      <c r="BC1188" s="90">
        <f>IF(AND(AND(OR($S$1187="Yes",$AB$1187="Yes"),$AX$1187=1)),1,0)</f>
        <v>0</v>
      </c>
      <c r="BD1188" s="90">
        <f>IF(AND(AND(OR($AB$1187="Yes"),$AX$1187=1)),1,0)</f>
        <v>0</v>
      </c>
      <c r="BE1188" s="90">
        <f>IF(AND(AND(OR($S$1187="Yes"),$AX$1187=1)),1,0)</f>
        <v>0</v>
      </c>
      <c r="CB1188" s="90">
        <f>IF($S$1188&lt;&gt;"",1,0)</f>
        <v>0</v>
      </c>
      <c r="CD1188" s="90">
        <f>IF($Y$1188="Inaccurate – Incorrect",1,0)</f>
        <v>0</v>
      </c>
      <c r="DA1188" s="90" t="s">
        <v>3343</v>
      </c>
      <c r="DB1188" s="90" t="s">
        <v>3378</v>
      </c>
    </row>
    <row r="1189" spans="4:106" ht="25.25" customHeight="1" x14ac:dyDescent="0.2">
      <c r="D1189" s="112" t="s">
        <v>3386</v>
      </c>
      <c r="E1189" s="189" t="s">
        <v>3387</v>
      </c>
      <c r="F1189" s="190"/>
      <c r="G1189" s="190"/>
      <c r="H1189" s="190"/>
      <c r="I1189" s="190"/>
      <c r="J1189" s="190"/>
      <c r="K1189" s="190"/>
      <c r="L1189" s="190"/>
      <c r="M1189" s="190"/>
      <c r="N1189" s="190"/>
      <c r="O1189" s="190"/>
      <c r="P1189" s="115"/>
      <c r="Q1189" s="191" t="s">
        <v>12698</v>
      </c>
      <c r="R1189" s="191"/>
      <c r="S1189" s="192"/>
      <c r="T1189" s="192"/>
      <c r="U1189" s="192"/>
      <c r="V1189" s="192"/>
      <c r="W1189" s="192"/>
      <c r="X1189" s="193"/>
      <c r="Y1189" s="108"/>
      <c r="AW1189" s="90" t="s">
        <v>3280</v>
      </c>
      <c r="AX1189" s="90">
        <f t="shared" si="121"/>
        <v>1</v>
      </c>
      <c r="AY1189" s="90" t="s">
        <v>236</v>
      </c>
      <c r="AZ1189" s="90" t="s">
        <v>3385</v>
      </c>
      <c r="BA1189" s="90">
        <f>IF(AND($BB$1189=1,$BC$1189=1),1,0)</f>
        <v>0</v>
      </c>
      <c r="BB1189" s="90">
        <f>IF(OR($S$22="Step 3",$S$22="Step 2"),1,0)</f>
        <v>0</v>
      </c>
      <c r="BC1189" s="90">
        <f>IF(AND(AND(OR($S$1187="Yes",$AB$1187="Yes"),$AX$1187=1)),1,0)</f>
        <v>0</v>
      </c>
      <c r="BD1189" s="90">
        <f>IF(AND(AND(OR($AB$1187="Yes"),$AX$1187=1)),1,0)</f>
        <v>0</v>
      </c>
      <c r="BE1189" s="90">
        <f>IF(AND(AND(OR($S$1187="Yes"),$AX$1187=1)),1,0)</f>
        <v>0</v>
      </c>
      <c r="BL1189" s="90" t="s">
        <v>12764</v>
      </c>
      <c r="CB1189" s="90">
        <f>IF($S$1189&lt;&gt;"",1,0)</f>
        <v>0</v>
      </c>
      <c r="CD1189" s="90">
        <f>IF($Y$1189="Inaccurate – Incorrect",1,0)</f>
        <v>0</v>
      </c>
      <c r="DA1189" s="90" t="s">
        <v>3343</v>
      </c>
      <c r="DB1189" s="90" t="s">
        <v>3378</v>
      </c>
    </row>
    <row r="1190" spans="4:106" ht="25.25" customHeight="1" x14ac:dyDescent="0.2">
      <c r="D1190" s="112" t="s">
        <v>3389</v>
      </c>
      <c r="E1190" s="189" t="s">
        <v>3390</v>
      </c>
      <c r="F1190" s="190"/>
      <c r="G1190" s="190"/>
      <c r="H1190" s="190"/>
      <c r="I1190" s="190"/>
      <c r="J1190" s="190"/>
      <c r="K1190" s="190"/>
      <c r="L1190" s="190"/>
      <c r="M1190" s="190"/>
      <c r="N1190" s="190"/>
      <c r="O1190" s="190"/>
      <c r="P1190" s="115"/>
      <c r="Q1190" s="191" t="s">
        <v>12698</v>
      </c>
      <c r="R1190" s="191"/>
      <c r="S1190" s="192"/>
      <c r="T1190" s="192"/>
      <c r="U1190" s="192"/>
      <c r="V1190" s="192"/>
      <c r="W1190" s="192"/>
      <c r="X1190" s="193"/>
      <c r="Y1190" s="108"/>
      <c r="AW1190" s="90" t="s">
        <v>3280</v>
      </c>
      <c r="AX1190" s="90">
        <f t="shared" si="121"/>
        <v>1</v>
      </c>
      <c r="AY1190" s="90" t="s">
        <v>236</v>
      </c>
      <c r="AZ1190" s="90" t="s">
        <v>3388</v>
      </c>
      <c r="BA1190" s="90">
        <f>IF(AND($BB$1190=1,$BC$1190=1),1,0)</f>
        <v>0</v>
      </c>
      <c r="BB1190" s="90">
        <f>IF(OR($S$22="Step 3",$S$22="Step 2"),1,0)</f>
        <v>0</v>
      </c>
      <c r="BC1190" s="90">
        <f>IF(AND(AND(OR($S$1189="Yes",$AB$1189="Yes"),$AX$1189=1)),1,0)</f>
        <v>0</v>
      </c>
      <c r="BD1190" s="90">
        <f>IF(AND(AND(OR($AB$1189="Yes"),$AX$1189=1)),1,0)</f>
        <v>0</v>
      </c>
      <c r="BE1190" s="90">
        <f>IF(AND(AND(OR($S$1189="Yes"),$AX$1189=1)),1,0)</f>
        <v>0</v>
      </c>
      <c r="CB1190" s="90">
        <f>IF($S$1190&lt;&gt;"",1,0)</f>
        <v>0</v>
      </c>
      <c r="CD1190" s="90">
        <f>IF($Y$1190="Inaccurate – Incorrect",1,0)</f>
        <v>0</v>
      </c>
      <c r="DA1190" s="90" t="s">
        <v>3343</v>
      </c>
      <c r="DB1190" s="90" t="s">
        <v>3378</v>
      </c>
    </row>
    <row r="1191" spans="4:106" ht="25.25" customHeight="1" x14ac:dyDescent="0.2">
      <c r="D1191" s="112" t="s">
        <v>3394</v>
      </c>
      <c r="E1191" s="189" t="s">
        <v>3395</v>
      </c>
      <c r="F1191" s="190"/>
      <c r="G1191" s="190"/>
      <c r="H1191" s="190"/>
      <c r="I1191" s="190"/>
      <c r="J1191" s="190"/>
      <c r="K1191" s="190"/>
      <c r="L1191" s="190"/>
      <c r="M1191" s="190"/>
      <c r="N1191" s="190"/>
      <c r="O1191" s="190"/>
      <c r="P1191" s="116" t="s">
        <v>12697</v>
      </c>
      <c r="Q1191" s="191" t="s">
        <v>12698</v>
      </c>
      <c r="R1191" s="191"/>
      <c r="S1191" s="197"/>
      <c r="T1191" s="197"/>
      <c r="U1191" s="197"/>
      <c r="V1191" s="197"/>
      <c r="W1191" s="197"/>
      <c r="X1191" s="198"/>
      <c r="Y1191" s="108"/>
      <c r="AW1191" s="90" t="s">
        <v>3280</v>
      </c>
      <c r="AX1191" s="90">
        <f t="shared" si="121"/>
        <v>1</v>
      </c>
      <c r="AY1191" s="90" t="s">
        <v>1320</v>
      </c>
      <c r="AZ1191" s="90" t="s">
        <v>3393</v>
      </c>
      <c r="BA1191" s="90">
        <f>IF(AND($BB$1191=1,$BC$1191=1),1,0)</f>
        <v>0</v>
      </c>
      <c r="BB1191" s="90">
        <f>IF(OR($S$22="Step 3",$S$22="Step 2"),1,0)</f>
        <v>0</v>
      </c>
      <c r="BC1191" s="90">
        <f>IF(AND(AND(OR($S$1189="Yes",$AB$1189="Yes"),$AX$1189=1)),1,0)</f>
        <v>0</v>
      </c>
      <c r="BD1191" s="90">
        <f>IF(AND(AND(OR($AB$1189="Yes"),$AX$1189=1)),1,0)</f>
        <v>0</v>
      </c>
      <c r="BE1191" s="90">
        <f>IF(AND(AND(OR($S$1189="Yes"),$AX$1189=1)),1,0)</f>
        <v>0</v>
      </c>
      <c r="CB1191" s="90">
        <f>IF($S$1191&lt;&gt;"",1,0)</f>
        <v>0</v>
      </c>
      <c r="CD1191" s="90">
        <f>IF($Y$1191="Inaccurate – Incorrect",1,0)</f>
        <v>0</v>
      </c>
      <c r="DA1191" s="90" t="s">
        <v>3343</v>
      </c>
      <c r="DB1191" s="90" t="s">
        <v>3378</v>
      </c>
    </row>
    <row r="1192" spans="4:106" x14ac:dyDescent="0.2">
      <c r="D1192" s="103"/>
      <c r="E1192" s="117"/>
      <c r="F1192" s="117"/>
      <c r="G1192" s="117"/>
      <c r="H1192" s="117"/>
      <c r="I1192" s="117"/>
      <c r="J1192" s="117"/>
      <c r="K1192" s="117"/>
      <c r="L1192" s="117"/>
      <c r="M1192" s="117"/>
      <c r="N1192" s="117"/>
      <c r="O1192" s="117"/>
      <c r="P1192" s="117"/>
      <c r="Q1192" s="117"/>
      <c r="R1192" s="117"/>
      <c r="S1192" s="117"/>
      <c r="T1192" s="117"/>
      <c r="U1192" s="117"/>
      <c r="V1192" s="117"/>
      <c r="W1192" s="117"/>
      <c r="X1192" s="117"/>
      <c r="Y1192" s="105"/>
      <c r="AX1192" s="90">
        <f t="shared" si="121"/>
        <v>0</v>
      </c>
      <c r="BA1192" s="90">
        <f>IF(OR($S$22="Step 3",$S$22="Step 2",$S$22="Step 1"),1,0)</f>
        <v>1</v>
      </c>
    </row>
    <row r="1193" spans="4:106" ht="21" x14ac:dyDescent="0.25">
      <c r="D1193" s="103"/>
      <c r="E1193" s="109" t="s">
        <v>1585</v>
      </c>
      <c r="F1193" s="110"/>
      <c r="G1193" s="110"/>
      <c r="H1193" s="110"/>
      <c r="I1193" s="110"/>
      <c r="J1193" s="110"/>
      <c r="K1193" s="110"/>
      <c r="L1193" s="110"/>
      <c r="M1193" s="110"/>
      <c r="N1193" s="110"/>
      <c r="O1193" s="110"/>
      <c r="P1193" s="110"/>
      <c r="Q1193" s="110"/>
      <c r="R1193" s="110"/>
      <c r="S1193" s="110"/>
      <c r="T1193" s="110"/>
      <c r="U1193" s="110"/>
      <c r="V1193" s="110"/>
      <c r="W1193" s="110"/>
      <c r="X1193" s="110"/>
      <c r="Y1193" s="105"/>
      <c r="AX1193" s="90">
        <f t="shared" si="121"/>
        <v>0</v>
      </c>
      <c r="BA1193" s="90">
        <f>IF(OR($S$22="Step 3",$S$22="Step 2",$S$22="Step 1"),1,0)</f>
        <v>1</v>
      </c>
    </row>
    <row r="1194" spans="4:106" ht="75.5" customHeight="1" x14ac:dyDescent="0.2">
      <c r="D1194" s="112" t="s">
        <v>3397</v>
      </c>
      <c r="E1194" s="194" t="s">
        <v>3398</v>
      </c>
      <c r="F1194" s="195"/>
      <c r="G1194" s="195"/>
      <c r="H1194" s="195"/>
      <c r="I1194" s="195"/>
      <c r="J1194" s="195"/>
      <c r="K1194" s="195"/>
      <c r="L1194" s="195"/>
      <c r="M1194" s="195"/>
      <c r="N1194" s="195"/>
      <c r="O1194" s="195"/>
      <c r="P1194" s="113" t="s">
        <v>12697</v>
      </c>
      <c r="Q1194" s="196" t="s">
        <v>12698</v>
      </c>
      <c r="R1194" s="196"/>
      <c r="S1194" s="192"/>
      <c r="T1194" s="192"/>
      <c r="U1194" s="192"/>
      <c r="V1194" s="192"/>
      <c r="W1194" s="192"/>
      <c r="X1194" s="193"/>
      <c r="Y1194" s="108"/>
      <c r="AW1194" s="90" t="s">
        <v>3280</v>
      </c>
      <c r="AX1194" s="90">
        <f t="shared" si="121"/>
        <v>1</v>
      </c>
      <c r="AY1194" s="90" t="s">
        <v>236</v>
      </c>
      <c r="AZ1194" s="90" t="s">
        <v>3396</v>
      </c>
      <c r="BA1194" s="90">
        <f>IF(AND($BC$1194=1,$BB$1194=1),1,0)</f>
        <v>1</v>
      </c>
      <c r="BB1194" s="90">
        <f>IF(OR($S$22="Step 3",$S$22="Step 2",$S$22="Step 1"),1,0)</f>
        <v>1</v>
      </c>
      <c r="BC1194" s="90">
        <v>1</v>
      </c>
      <c r="BD1194" s="90">
        <v>1</v>
      </c>
      <c r="BE1194" s="90">
        <v>1</v>
      </c>
      <c r="BL1194" s="90" t="s">
        <v>12765</v>
      </c>
      <c r="CB1194" s="90">
        <f>IF($S$1194&lt;&gt;"",1,0)</f>
        <v>0</v>
      </c>
      <c r="CD1194" s="90">
        <f>IF($Y$1194="Inaccurate – Incorrect",1,0)</f>
        <v>0</v>
      </c>
      <c r="DA1194" s="90" t="s">
        <v>3343</v>
      </c>
      <c r="DB1194" s="90" t="s">
        <v>1585</v>
      </c>
    </row>
    <row r="1195" spans="4:106" ht="25.25" customHeight="1" x14ac:dyDescent="0.2">
      <c r="D1195" s="112" t="s">
        <v>3401</v>
      </c>
      <c r="E1195" s="189" t="s">
        <v>3301</v>
      </c>
      <c r="F1195" s="190"/>
      <c r="G1195" s="190"/>
      <c r="H1195" s="190"/>
      <c r="I1195" s="190"/>
      <c r="J1195" s="190"/>
      <c r="K1195" s="190"/>
      <c r="L1195" s="190"/>
      <c r="M1195" s="190"/>
      <c r="N1195" s="190"/>
      <c r="O1195" s="190"/>
      <c r="P1195" s="115"/>
      <c r="Q1195" s="191" t="s">
        <v>12701</v>
      </c>
      <c r="R1195" s="191"/>
      <c r="S1195" s="192"/>
      <c r="T1195" s="192"/>
      <c r="U1195" s="192"/>
      <c r="V1195" s="192"/>
      <c r="W1195" s="192"/>
      <c r="X1195" s="193"/>
      <c r="Y1195" s="108"/>
      <c r="AW1195" s="90" t="s">
        <v>3280</v>
      </c>
      <c r="AX1195" s="90">
        <f t="shared" si="121"/>
        <v>1</v>
      </c>
      <c r="AZ1195" s="90" t="s">
        <v>3400</v>
      </c>
      <c r="BA1195" s="90">
        <f>IF(AND($BB$1195=1,$BC$1195=1),1,0)</f>
        <v>0</v>
      </c>
      <c r="BB1195" s="90">
        <f>IF(OR($S$22="Step 3",$S$22="Step 2"),1,0)</f>
        <v>0</v>
      </c>
      <c r="BC1195" s="90">
        <f t="shared" ref="BC1195:BC1212" si="122">IF(AND(AND(OR($S$1194="Yes",$AB$1194="Yes"),$AX$1194=1)),1,0)</f>
        <v>0</v>
      </c>
      <c r="BD1195" s="90">
        <f t="shared" ref="BD1195:BD1212" si="123">IF(AND(AND(OR($AB$1194="Yes"),$AX$1194=1)),1,0)</f>
        <v>0</v>
      </c>
      <c r="BE1195" s="90">
        <f t="shared" ref="BE1195:BE1212" si="124">IF(AND(AND(OR($S$1194="Yes"),$AX$1194=1)),1,0)</f>
        <v>0</v>
      </c>
      <c r="CB1195" s="90">
        <f>IF($S$1195&lt;&gt;"",1,0)</f>
        <v>0</v>
      </c>
      <c r="CD1195" s="90">
        <f>IF($Y$1195="Inaccurate – Incorrect",1,0)</f>
        <v>0</v>
      </c>
      <c r="DA1195" s="90" t="s">
        <v>3343</v>
      </c>
      <c r="DB1195" s="90" t="s">
        <v>1585</v>
      </c>
    </row>
    <row r="1196" spans="4:106" ht="25.25" customHeight="1" x14ac:dyDescent="0.2">
      <c r="D1196" s="112" t="s">
        <v>3405</v>
      </c>
      <c r="E1196" s="189" t="s">
        <v>3306</v>
      </c>
      <c r="F1196" s="190"/>
      <c r="G1196" s="190"/>
      <c r="H1196" s="190"/>
      <c r="I1196" s="190"/>
      <c r="J1196" s="190"/>
      <c r="K1196" s="190"/>
      <c r="L1196" s="190"/>
      <c r="M1196" s="190"/>
      <c r="N1196" s="190"/>
      <c r="O1196" s="190"/>
      <c r="P1196" s="115"/>
      <c r="Q1196" s="191" t="s">
        <v>12701</v>
      </c>
      <c r="R1196" s="191"/>
      <c r="S1196" s="192"/>
      <c r="T1196" s="192"/>
      <c r="U1196" s="192"/>
      <c r="V1196" s="192"/>
      <c r="W1196" s="192"/>
      <c r="X1196" s="193"/>
      <c r="Y1196" s="108"/>
      <c r="AW1196" s="90" t="s">
        <v>3280</v>
      </c>
      <c r="AX1196" s="90">
        <f t="shared" si="121"/>
        <v>1</v>
      </c>
      <c r="AZ1196" s="90" t="s">
        <v>3404</v>
      </c>
      <c r="BA1196" s="90">
        <f>IF(AND($BB$1196=1,$BC$1196=1),1,0)</f>
        <v>0</v>
      </c>
      <c r="BB1196" s="90">
        <f>IF(OR($S$22="Step 3",$S$22="Step 2"),1,0)</f>
        <v>0</v>
      </c>
      <c r="BC1196" s="90">
        <f t="shared" si="122"/>
        <v>0</v>
      </c>
      <c r="BD1196" s="90">
        <f t="shared" si="123"/>
        <v>0</v>
      </c>
      <c r="BE1196" s="90">
        <f t="shared" si="124"/>
        <v>0</v>
      </c>
      <c r="CB1196" s="90">
        <f>IF($S$1196&lt;&gt;"",1,0)</f>
        <v>0</v>
      </c>
      <c r="CD1196" s="90">
        <f>IF($Y$1196="Inaccurate – Incorrect",1,0)</f>
        <v>0</v>
      </c>
      <c r="DA1196" s="90" t="s">
        <v>3343</v>
      </c>
      <c r="DB1196" s="90" t="s">
        <v>1585</v>
      </c>
    </row>
    <row r="1197" spans="4:106" ht="39.5" customHeight="1" x14ac:dyDescent="0.2">
      <c r="D1197" s="112" t="s">
        <v>3407</v>
      </c>
      <c r="E1197" s="119"/>
      <c r="F1197" s="118"/>
      <c r="G1197" s="118"/>
      <c r="H1197" s="118"/>
      <c r="I1197" s="118"/>
      <c r="J1197" s="118"/>
      <c r="K1197" s="118"/>
      <c r="L1197" s="118"/>
      <c r="M1197" s="118"/>
      <c r="N1197" s="118"/>
      <c r="O1197" s="118"/>
      <c r="P1197" s="118"/>
      <c r="Q1197" s="215" t="s">
        <v>3408</v>
      </c>
      <c r="R1197" s="216"/>
      <c r="S1197" s="216"/>
      <c r="T1197" s="216"/>
      <c r="U1197" s="216"/>
      <c r="V1197" s="216"/>
      <c r="W1197" s="216"/>
      <c r="X1197" s="217"/>
      <c r="Y1197" s="108"/>
      <c r="AX1197" s="90">
        <f t="shared" si="121"/>
        <v>1</v>
      </c>
      <c r="AZ1197" s="90" t="s">
        <v>3406</v>
      </c>
      <c r="BA1197" s="90">
        <f>IF(AND($BB$1197=1,$BC$1197=1),1,0)</f>
        <v>0</v>
      </c>
      <c r="BB1197" s="90">
        <f t="shared" ref="BB1197:BB1213" si="125">IF(OR($S$22="Step 3",$S$22="Step 2",$S$22="Step 1"),1,0)</f>
        <v>1</v>
      </c>
      <c r="BC1197" s="90">
        <f t="shared" si="122"/>
        <v>0</v>
      </c>
      <c r="BD1197" s="90">
        <f t="shared" si="123"/>
        <v>0</v>
      </c>
      <c r="BE1197" s="90">
        <f t="shared" si="124"/>
        <v>0</v>
      </c>
    </row>
    <row r="1198" spans="4:106" ht="25.25" customHeight="1" x14ac:dyDescent="0.2">
      <c r="D1198" s="112" t="s">
        <v>3412</v>
      </c>
      <c r="E1198" s="189" t="s">
        <v>1599</v>
      </c>
      <c r="F1198" s="190"/>
      <c r="G1198" s="190"/>
      <c r="H1198" s="190"/>
      <c r="I1198" s="190"/>
      <c r="J1198" s="190"/>
      <c r="K1198" s="190"/>
      <c r="L1198" s="190"/>
      <c r="M1198" s="190"/>
      <c r="N1198" s="190"/>
      <c r="O1198" s="190"/>
      <c r="P1198" s="116" t="s">
        <v>12697</v>
      </c>
      <c r="Q1198" s="191" t="s">
        <v>12702</v>
      </c>
      <c r="R1198" s="191"/>
      <c r="S1198" s="192"/>
      <c r="T1198" s="192"/>
      <c r="U1198" s="192"/>
      <c r="V1198" s="192"/>
      <c r="W1198" s="192"/>
      <c r="X1198" s="193"/>
      <c r="Y1198" s="108"/>
      <c r="AW1198" s="90" t="s">
        <v>3280</v>
      </c>
      <c r="AX1198" s="90">
        <f t="shared" si="121"/>
        <v>1</v>
      </c>
      <c r="AY1198" s="90" t="s">
        <v>774</v>
      </c>
      <c r="AZ1198" s="90" t="s">
        <v>3411</v>
      </c>
      <c r="BA1198" s="90">
        <f>IF(AND($BB$1198=1,$BC$1198=1),1,0)</f>
        <v>0</v>
      </c>
      <c r="BB1198" s="90">
        <f t="shared" si="125"/>
        <v>1</v>
      </c>
      <c r="BC1198" s="90">
        <f t="shared" si="122"/>
        <v>0</v>
      </c>
      <c r="BD1198" s="90">
        <f t="shared" si="123"/>
        <v>0</v>
      </c>
      <c r="BE1198" s="90">
        <f t="shared" si="124"/>
        <v>0</v>
      </c>
      <c r="BL1198" s="90">
        <v>1216</v>
      </c>
      <c r="BX1198" s="90">
        <v>1</v>
      </c>
      <c r="CA1198" s="90" t="s">
        <v>3406</v>
      </c>
      <c r="CB1198" s="90">
        <f>IF((+COUNTA($S$1198)+COUNTA($S$1199)+COUNTA($S$1200)+COUNTA($S$1201)+COUNTA($S$1202)+COUNTA($S$1203)+COUNTA($S$1204)+COUNTA($S$1205)+COUNTA($S$1206)+COUNTA($S$1207)+COUNTA($S$1208)+COUNTA($S$1209)+COUNTA($S$1210)+COUNTA($S$1211)+COUNTA($S$1212))&gt;0,1,0)</f>
        <v>0</v>
      </c>
      <c r="CC1198" s="90" t="s">
        <v>775</v>
      </c>
      <c r="CD1198" s="90">
        <f>IF($Y$1198="Inaccurate – Incorrect",1,0)</f>
        <v>0</v>
      </c>
      <c r="DA1198" s="90" t="s">
        <v>3343</v>
      </c>
      <c r="DB1198" s="90" t="s">
        <v>1585</v>
      </c>
    </row>
    <row r="1199" spans="4:106" ht="25.25" customHeight="1" x14ac:dyDescent="0.2">
      <c r="D1199" s="112" t="s">
        <v>3414</v>
      </c>
      <c r="E1199" s="189" t="s">
        <v>1618</v>
      </c>
      <c r="F1199" s="190"/>
      <c r="G1199" s="190"/>
      <c r="H1199" s="190"/>
      <c r="I1199" s="190"/>
      <c r="J1199" s="190"/>
      <c r="K1199" s="190"/>
      <c r="L1199" s="190"/>
      <c r="M1199" s="190"/>
      <c r="N1199" s="190"/>
      <c r="O1199" s="190"/>
      <c r="P1199" s="116" t="s">
        <v>12697</v>
      </c>
      <c r="Q1199" s="191" t="s">
        <v>12702</v>
      </c>
      <c r="R1199" s="191"/>
      <c r="S1199" s="192"/>
      <c r="T1199" s="192"/>
      <c r="U1199" s="192"/>
      <c r="V1199" s="192"/>
      <c r="W1199" s="192"/>
      <c r="X1199" s="193"/>
      <c r="Y1199" s="108"/>
      <c r="AW1199" s="90" t="s">
        <v>3280</v>
      </c>
      <c r="AX1199" s="90">
        <f t="shared" si="121"/>
        <v>1</v>
      </c>
      <c r="AY1199" s="90" t="s">
        <v>774</v>
      </c>
      <c r="AZ1199" s="90" t="s">
        <v>3413</v>
      </c>
      <c r="BA1199" s="90">
        <f>IF(AND($BB$1199=1,$BC$1199=1),1,0)</f>
        <v>0</v>
      </c>
      <c r="BB1199" s="90">
        <f t="shared" si="125"/>
        <v>1</v>
      </c>
      <c r="BC1199" s="90">
        <f t="shared" si="122"/>
        <v>0</v>
      </c>
      <c r="BD1199" s="90">
        <f t="shared" si="123"/>
        <v>0</v>
      </c>
      <c r="BE1199" s="90">
        <f t="shared" si="124"/>
        <v>0</v>
      </c>
      <c r="BL1199" s="90">
        <v>1220</v>
      </c>
      <c r="BX1199" s="90">
        <v>1</v>
      </c>
      <c r="CA1199" s="90" t="s">
        <v>3406</v>
      </c>
      <c r="CC1199" s="90" t="s">
        <v>775</v>
      </c>
      <c r="CD1199" s="90">
        <f>IF($Y$1199="Inaccurate – Incorrect",1,0)</f>
        <v>0</v>
      </c>
      <c r="DA1199" s="90" t="s">
        <v>3343</v>
      </c>
      <c r="DB1199" s="90" t="s">
        <v>1585</v>
      </c>
    </row>
    <row r="1200" spans="4:106" ht="25.25" customHeight="1" x14ac:dyDescent="0.2">
      <c r="D1200" s="112" t="s">
        <v>3416</v>
      </c>
      <c r="E1200" s="189" t="s">
        <v>1627</v>
      </c>
      <c r="F1200" s="190"/>
      <c r="G1200" s="190"/>
      <c r="H1200" s="190"/>
      <c r="I1200" s="190"/>
      <c r="J1200" s="190"/>
      <c r="K1200" s="190"/>
      <c r="L1200" s="190"/>
      <c r="M1200" s="190"/>
      <c r="N1200" s="190"/>
      <c r="O1200" s="190"/>
      <c r="P1200" s="116" t="s">
        <v>12697</v>
      </c>
      <c r="Q1200" s="191" t="s">
        <v>12702</v>
      </c>
      <c r="R1200" s="191"/>
      <c r="S1200" s="192"/>
      <c r="T1200" s="192"/>
      <c r="U1200" s="192"/>
      <c r="V1200" s="192"/>
      <c r="W1200" s="192"/>
      <c r="X1200" s="193"/>
      <c r="Y1200" s="108"/>
      <c r="AW1200" s="90" t="s">
        <v>3280</v>
      </c>
      <c r="AX1200" s="90">
        <f t="shared" si="121"/>
        <v>1</v>
      </c>
      <c r="AY1200" s="90" t="s">
        <v>774</v>
      </c>
      <c r="AZ1200" s="90" t="s">
        <v>3415</v>
      </c>
      <c r="BA1200" s="90">
        <f>IF(AND($BB$1200=1,$BC$1200=1),1,0)</f>
        <v>0</v>
      </c>
      <c r="BB1200" s="90">
        <f t="shared" si="125"/>
        <v>1</v>
      </c>
      <c r="BC1200" s="90">
        <f t="shared" si="122"/>
        <v>0</v>
      </c>
      <c r="BD1200" s="90">
        <f t="shared" si="123"/>
        <v>0</v>
      </c>
      <c r="BE1200" s="90">
        <f t="shared" si="124"/>
        <v>0</v>
      </c>
      <c r="BL1200" s="90">
        <v>1224</v>
      </c>
      <c r="BX1200" s="90">
        <v>1</v>
      </c>
      <c r="CA1200" s="90" t="s">
        <v>3406</v>
      </c>
      <c r="CC1200" s="90" t="s">
        <v>775</v>
      </c>
      <c r="CD1200" s="90">
        <f>IF($Y$1200="Inaccurate – Incorrect",1,0)</f>
        <v>0</v>
      </c>
      <c r="DA1200" s="90" t="s">
        <v>3343</v>
      </c>
      <c r="DB1200" s="90" t="s">
        <v>1585</v>
      </c>
    </row>
    <row r="1201" spans="4:106" ht="25.25" customHeight="1" x14ac:dyDescent="0.2">
      <c r="D1201" s="112" t="s">
        <v>3418</v>
      </c>
      <c r="E1201" s="189" t="s">
        <v>1636</v>
      </c>
      <c r="F1201" s="190"/>
      <c r="G1201" s="190"/>
      <c r="H1201" s="190"/>
      <c r="I1201" s="190"/>
      <c r="J1201" s="190"/>
      <c r="K1201" s="190"/>
      <c r="L1201" s="190"/>
      <c r="M1201" s="190"/>
      <c r="N1201" s="190"/>
      <c r="O1201" s="190"/>
      <c r="P1201" s="116" t="s">
        <v>12697</v>
      </c>
      <c r="Q1201" s="191" t="s">
        <v>12702</v>
      </c>
      <c r="R1201" s="191"/>
      <c r="S1201" s="192"/>
      <c r="T1201" s="192"/>
      <c r="U1201" s="192"/>
      <c r="V1201" s="192"/>
      <c r="W1201" s="192"/>
      <c r="X1201" s="193"/>
      <c r="Y1201" s="108"/>
      <c r="AW1201" s="90" t="s">
        <v>3280</v>
      </c>
      <c r="AX1201" s="90">
        <f t="shared" si="121"/>
        <v>1</v>
      </c>
      <c r="AY1201" s="90" t="s">
        <v>774</v>
      </c>
      <c r="AZ1201" s="90" t="s">
        <v>3417</v>
      </c>
      <c r="BA1201" s="90">
        <f>IF(AND($BB$1201=1,$BC$1201=1),1,0)</f>
        <v>0</v>
      </c>
      <c r="BB1201" s="90">
        <f t="shared" si="125"/>
        <v>1</v>
      </c>
      <c r="BC1201" s="90">
        <f t="shared" si="122"/>
        <v>0</v>
      </c>
      <c r="BD1201" s="90">
        <f t="shared" si="123"/>
        <v>0</v>
      </c>
      <c r="BE1201" s="90">
        <f t="shared" si="124"/>
        <v>0</v>
      </c>
      <c r="BL1201" s="90">
        <v>1228</v>
      </c>
      <c r="BX1201" s="90">
        <v>1</v>
      </c>
      <c r="CA1201" s="90" t="s">
        <v>3406</v>
      </c>
      <c r="CC1201" s="90" t="s">
        <v>775</v>
      </c>
      <c r="CD1201" s="90">
        <f>IF($Y$1201="Inaccurate – Incorrect",1,0)</f>
        <v>0</v>
      </c>
      <c r="DA1201" s="90" t="s">
        <v>3343</v>
      </c>
      <c r="DB1201" s="90" t="s">
        <v>1585</v>
      </c>
    </row>
    <row r="1202" spans="4:106" ht="25.25" customHeight="1" x14ac:dyDescent="0.2">
      <c r="D1202" s="112" t="s">
        <v>3420</v>
      </c>
      <c r="E1202" s="189" t="s">
        <v>1645</v>
      </c>
      <c r="F1202" s="190"/>
      <c r="G1202" s="190"/>
      <c r="H1202" s="190"/>
      <c r="I1202" s="190"/>
      <c r="J1202" s="190"/>
      <c r="K1202" s="190"/>
      <c r="L1202" s="190"/>
      <c r="M1202" s="190"/>
      <c r="N1202" s="190"/>
      <c r="O1202" s="190"/>
      <c r="P1202" s="116" t="s">
        <v>12697</v>
      </c>
      <c r="Q1202" s="191" t="s">
        <v>12702</v>
      </c>
      <c r="R1202" s="191"/>
      <c r="S1202" s="192"/>
      <c r="T1202" s="192"/>
      <c r="U1202" s="192"/>
      <c r="V1202" s="192"/>
      <c r="W1202" s="192"/>
      <c r="X1202" s="193"/>
      <c r="Y1202" s="108"/>
      <c r="AW1202" s="90" t="s">
        <v>3280</v>
      </c>
      <c r="AX1202" s="90">
        <f t="shared" si="121"/>
        <v>1</v>
      </c>
      <c r="AY1202" s="90" t="s">
        <v>774</v>
      </c>
      <c r="AZ1202" s="90" t="s">
        <v>3419</v>
      </c>
      <c r="BA1202" s="90">
        <f>IF(AND($BB$1202=1,$BC$1202=1),1,0)</f>
        <v>0</v>
      </c>
      <c r="BB1202" s="90">
        <f t="shared" si="125"/>
        <v>1</v>
      </c>
      <c r="BC1202" s="90">
        <f t="shared" si="122"/>
        <v>0</v>
      </c>
      <c r="BD1202" s="90">
        <f t="shared" si="123"/>
        <v>0</v>
      </c>
      <c r="BE1202" s="90">
        <f t="shared" si="124"/>
        <v>0</v>
      </c>
      <c r="BL1202" s="90">
        <v>1232</v>
      </c>
      <c r="BX1202" s="90">
        <v>1</v>
      </c>
      <c r="CA1202" s="90" t="s">
        <v>3406</v>
      </c>
      <c r="CC1202" s="90" t="s">
        <v>775</v>
      </c>
      <c r="CD1202" s="90">
        <f>IF($Y$1202="Inaccurate – Incorrect",1,0)</f>
        <v>0</v>
      </c>
      <c r="DA1202" s="90" t="s">
        <v>3343</v>
      </c>
      <c r="DB1202" s="90" t="s">
        <v>1585</v>
      </c>
    </row>
    <row r="1203" spans="4:106" ht="25.25" customHeight="1" x14ac:dyDescent="0.2">
      <c r="D1203" s="112" t="s">
        <v>3422</v>
      </c>
      <c r="E1203" s="189" t="s">
        <v>1654</v>
      </c>
      <c r="F1203" s="190"/>
      <c r="G1203" s="190"/>
      <c r="H1203" s="190"/>
      <c r="I1203" s="190"/>
      <c r="J1203" s="190"/>
      <c r="K1203" s="190"/>
      <c r="L1203" s="190"/>
      <c r="M1203" s="190"/>
      <c r="N1203" s="190"/>
      <c r="O1203" s="190"/>
      <c r="P1203" s="116" t="s">
        <v>12697</v>
      </c>
      <c r="Q1203" s="191" t="s">
        <v>12702</v>
      </c>
      <c r="R1203" s="191"/>
      <c r="S1203" s="192"/>
      <c r="T1203" s="192"/>
      <c r="U1203" s="192"/>
      <c r="V1203" s="192"/>
      <c r="W1203" s="192"/>
      <c r="X1203" s="193"/>
      <c r="Y1203" s="108"/>
      <c r="AW1203" s="90" t="s">
        <v>3280</v>
      </c>
      <c r="AX1203" s="90">
        <f t="shared" si="121"/>
        <v>1</v>
      </c>
      <c r="AY1203" s="90" t="s">
        <v>774</v>
      </c>
      <c r="AZ1203" s="90" t="s">
        <v>3421</v>
      </c>
      <c r="BA1203" s="90">
        <f>IF(AND($BB$1203=1,$BC$1203=1),1,0)</f>
        <v>0</v>
      </c>
      <c r="BB1203" s="90">
        <f t="shared" si="125"/>
        <v>1</v>
      </c>
      <c r="BC1203" s="90">
        <f t="shared" si="122"/>
        <v>0</v>
      </c>
      <c r="BD1203" s="90">
        <f t="shared" si="123"/>
        <v>0</v>
      </c>
      <c r="BE1203" s="90">
        <f t="shared" si="124"/>
        <v>0</v>
      </c>
      <c r="BL1203" s="90">
        <v>1236</v>
      </c>
      <c r="BX1203" s="90">
        <v>1</v>
      </c>
      <c r="CA1203" s="90" t="s">
        <v>3406</v>
      </c>
      <c r="CC1203" s="90" t="s">
        <v>775</v>
      </c>
      <c r="CD1203" s="90">
        <f>IF($Y$1203="Inaccurate – Incorrect",1,0)</f>
        <v>0</v>
      </c>
      <c r="DA1203" s="90" t="s">
        <v>3343</v>
      </c>
      <c r="DB1203" s="90" t="s">
        <v>1585</v>
      </c>
    </row>
    <row r="1204" spans="4:106" ht="25.25" customHeight="1" x14ac:dyDescent="0.2">
      <c r="D1204" s="112" t="s">
        <v>3424</v>
      </c>
      <c r="E1204" s="189" t="s">
        <v>1663</v>
      </c>
      <c r="F1204" s="190"/>
      <c r="G1204" s="190"/>
      <c r="H1204" s="190"/>
      <c r="I1204" s="190"/>
      <c r="J1204" s="190"/>
      <c r="K1204" s="190"/>
      <c r="L1204" s="190"/>
      <c r="M1204" s="190"/>
      <c r="N1204" s="190"/>
      <c r="O1204" s="190"/>
      <c r="P1204" s="116" t="s">
        <v>12697</v>
      </c>
      <c r="Q1204" s="191" t="s">
        <v>12702</v>
      </c>
      <c r="R1204" s="191"/>
      <c r="S1204" s="192"/>
      <c r="T1204" s="192"/>
      <c r="U1204" s="192"/>
      <c r="V1204" s="192"/>
      <c r="W1204" s="192"/>
      <c r="X1204" s="193"/>
      <c r="Y1204" s="108"/>
      <c r="AW1204" s="90" t="s">
        <v>3280</v>
      </c>
      <c r="AX1204" s="90">
        <f t="shared" si="121"/>
        <v>1</v>
      </c>
      <c r="AY1204" s="90" t="s">
        <v>774</v>
      </c>
      <c r="AZ1204" s="90" t="s">
        <v>3423</v>
      </c>
      <c r="BA1204" s="90">
        <f>IF(AND($BB$1204=1,$BC$1204=1),1,0)</f>
        <v>0</v>
      </c>
      <c r="BB1204" s="90">
        <f t="shared" si="125"/>
        <v>1</v>
      </c>
      <c r="BC1204" s="90">
        <f t="shared" si="122"/>
        <v>0</v>
      </c>
      <c r="BD1204" s="90">
        <f t="shared" si="123"/>
        <v>0</v>
      </c>
      <c r="BE1204" s="90">
        <f t="shared" si="124"/>
        <v>0</v>
      </c>
      <c r="BL1204" s="90">
        <v>1240</v>
      </c>
      <c r="BX1204" s="90">
        <v>1</v>
      </c>
      <c r="CA1204" s="90" t="s">
        <v>3406</v>
      </c>
      <c r="CC1204" s="90" t="s">
        <v>775</v>
      </c>
      <c r="CD1204" s="90">
        <f>IF($Y$1204="Inaccurate – Incorrect",1,0)</f>
        <v>0</v>
      </c>
      <c r="DA1204" s="90" t="s">
        <v>3343</v>
      </c>
      <c r="DB1204" s="90" t="s">
        <v>1585</v>
      </c>
    </row>
    <row r="1205" spans="4:106" ht="25.25" customHeight="1" x14ac:dyDescent="0.2">
      <c r="D1205" s="112" t="s">
        <v>3426</v>
      </c>
      <c r="E1205" s="189" t="s">
        <v>1672</v>
      </c>
      <c r="F1205" s="190"/>
      <c r="G1205" s="190"/>
      <c r="H1205" s="190"/>
      <c r="I1205" s="190"/>
      <c r="J1205" s="190"/>
      <c r="K1205" s="190"/>
      <c r="L1205" s="190"/>
      <c r="M1205" s="190"/>
      <c r="N1205" s="190"/>
      <c r="O1205" s="190"/>
      <c r="P1205" s="116" t="s">
        <v>12697</v>
      </c>
      <c r="Q1205" s="191" t="s">
        <v>12702</v>
      </c>
      <c r="R1205" s="191"/>
      <c r="S1205" s="192"/>
      <c r="T1205" s="192"/>
      <c r="U1205" s="192"/>
      <c r="V1205" s="192"/>
      <c r="W1205" s="192"/>
      <c r="X1205" s="193"/>
      <c r="Y1205" s="108"/>
      <c r="AW1205" s="90" t="s">
        <v>3280</v>
      </c>
      <c r="AX1205" s="90">
        <f t="shared" si="121"/>
        <v>1</v>
      </c>
      <c r="AY1205" s="90" t="s">
        <v>774</v>
      </c>
      <c r="AZ1205" s="90" t="s">
        <v>3425</v>
      </c>
      <c r="BA1205" s="90">
        <f>IF(AND($BB$1205=1,$BC$1205=1),1,0)</f>
        <v>0</v>
      </c>
      <c r="BB1205" s="90">
        <f t="shared" si="125"/>
        <v>1</v>
      </c>
      <c r="BC1205" s="90">
        <f t="shared" si="122"/>
        <v>0</v>
      </c>
      <c r="BD1205" s="90">
        <f t="shared" si="123"/>
        <v>0</v>
      </c>
      <c r="BE1205" s="90">
        <f t="shared" si="124"/>
        <v>0</v>
      </c>
      <c r="BL1205" s="90">
        <v>1244</v>
      </c>
      <c r="BX1205" s="90">
        <v>1</v>
      </c>
      <c r="CA1205" s="90" t="s">
        <v>3406</v>
      </c>
      <c r="CC1205" s="90" t="s">
        <v>775</v>
      </c>
      <c r="CD1205" s="90">
        <f>IF($Y$1205="Inaccurate – Incorrect",1,0)</f>
        <v>0</v>
      </c>
      <c r="DA1205" s="90" t="s">
        <v>3343</v>
      </c>
      <c r="DB1205" s="90" t="s">
        <v>1585</v>
      </c>
    </row>
    <row r="1206" spans="4:106" ht="25.25" customHeight="1" x14ac:dyDescent="0.2">
      <c r="D1206" s="112" t="s">
        <v>3428</v>
      </c>
      <c r="E1206" s="189" t="s">
        <v>3429</v>
      </c>
      <c r="F1206" s="190"/>
      <c r="G1206" s="190"/>
      <c r="H1206" s="190"/>
      <c r="I1206" s="190"/>
      <c r="J1206" s="190"/>
      <c r="K1206" s="190"/>
      <c r="L1206" s="190"/>
      <c r="M1206" s="190"/>
      <c r="N1206" s="190"/>
      <c r="O1206" s="190"/>
      <c r="P1206" s="116" t="s">
        <v>12697</v>
      </c>
      <c r="Q1206" s="191" t="s">
        <v>12702</v>
      </c>
      <c r="R1206" s="191"/>
      <c r="S1206" s="192"/>
      <c r="T1206" s="192"/>
      <c r="U1206" s="192"/>
      <c r="V1206" s="192"/>
      <c r="W1206" s="192"/>
      <c r="X1206" s="193"/>
      <c r="Y1206" s="108"/>
      <c r="AW1206" s="90" t="s">
        <v>3280</v>
      </c>
      <c r="AX1206" s="90">
        <f t="shared" si="121"/>
        <v>1</v>
      </c>
      <c r="AY1206" s="90" t="s">
        <v>774</v>
      </c>
      <c r="AZ1206" s="90" t="s">
        <v>3427</v>
      </c>
      <c r="BA1206" s="90">
        <f>IF(AND($BB$1206=1,$BC$1206=1),1,0)</f>
        <v>0</v>
      </c>
      <c r="BB1206" s="90">
        <f t="shared" si="125"/>
        <v>1</v>
      </c>
      <c r="BC1206" s="90">
        <f t="shared" si="122"/>
        <v>0</v>
      </c>
      <c r="BD1206" s="90">
        <f t="shared" si="123"/>
        <v>0</v>
      </c>
      <c r="BE1206" s="90">
        <f t="shared" si="124"/>
        <v>0</v>
      </c>
      <c r="BL1206" s="90">
        <v>1248</v>
      </c>
      <c r="BX1206" s="90">
        <v>1</v>
      </c>
      <c r="CA1206" s="90" t="s">
        <v>3406</v>
      </c>
      <c r="CC1206" s="90" t="s">
        <v>775</v>
      </c>
      <c r="CD1206" s="90">
        <f>IF($Y$1206="Inaccurate – Incorrect",1,0)</f>
        <v>0</v>
      </c>
      <c r="DA1206" s="90" t="s">
        <v>3343</v>
      </c>
      <c r="DB1206" s="90" t="s">
        <v>1585</v>
      </c>
    </row>
    <row r="1207" spans="4:106" ht="25.25" customHeight="1" x14ac:dyDescent="0.2">
      <c r="D1207" s="112" t="s">
        <v>3432</v>
      </c>
      <c r="E1207" s="189" t="s">
        <v>1681</v>
      </c>
      <c r="F1207" s="190"/>
      <c r="G1207" s="190"/>
      <c r="H1207" s="190"/>
      <c r="I1207" s="190"/>
      <c r="J1207" s="190"/>
      <c r="K1207" s="190"/>
      <c r="L1207" s="190"/>
      <c r="M1207" s="190"/>
      <c r="N1207" s="190"/>
      <c r="O1207" s="190"/>
      <c r="P1207" s="116" t="s">
        <v>12697</v>
      </c>
      <c r="Q1207" s="191" t="s">
        <v>12702</v>
      </c>
      <c r="R1207" s="191"/>
      <c r="S1207" s="192"/>
      <c r="T1207" s="192"/>
      <c r="U1207" s="192"/>
      <c r="V1207" s="192"/>
      <c r="W1207" s="192"/>
      <c r="X1207" s="193"/>
      <c r="Y1207" s="108"/>
      <c r="AW1207" s="90" t="s">
        <v>3280</v>
      </c>
      <c r="AX1207" s="90">
        <f t="shared" si="121"/>
        <v>1</v>
      </c>
      <c r="AY1207" s="90" t="s">
        <v>774</v>
      </c>
      <c r="AZ1207" s="90" t="s">
        <v>3431</v>
      </c>
      <c r="BA1207" s="90">
        <f>IF(AND($BB$1207=1,$BC$1207=1),1,0)</f>
        <v>0</v>
      </c>
      <c r="BB1207" s="90">
        <f t="shared" si="125"/>
        <v>1</v>
      </c>
      <c r="BC1207" s="90">
        <f t="shared" si="122"/>
        <v>0</v>
      </c>
      <c r="BD1207" s="90">
        <f t="shared" si="123"/>
        <v>0</v>
      </c>
      <c r="BE1207" s="90">
        <f t="shared" si="124"/>
        <v>0</v>
      </c>
      <c r="BL1207" s="90">
        <v>1252</v>
      </c>
      <c r="BX1207" s="90">
        <v>1</v>
      </c>
      <c r="CA1207" s="90" t="s">
        <v>3406</v>
      </c>
      <c r="CC1207" s="90" t="s">
        <v>775</v>
      </c>
      <c r="CD1207" s="90">
        <f>IF($Y$1207="Inaccurate – Incorrect",1,0)</f>
        <v>0</v>
      </c>
      <c r="DA1207" s="90" t="s">
        <v>3343</v>
      </c>
      <c r="DB1207" s="90" t="s">
        <v>1585</v>
      </c>
    </row>
    <row r="1208" spans="4:106" ht="25.25" customHeight="1" x14ac:dyDescent="0.2">
      <c r="D1208" s="112" t="s">
        <v>3434</v>
      </c>
      <c r="E1208" s="189" t="s">
        <v>1690</v>
      </c>
      <c r="F1208" s="190"/>
      <c r="G1208" s="190"/>
      <c r="H1208" s="190"/>
      <c r="I1208" s="190"/>
      <c r="J1208" s="190"/>
      <c r="K1208" s="190"/>
      <c r="L1208" s="190"/>
      <c r="M1208" s="190"/>
      <c r="N1208" s="190"/>
      <c r="O1208" s="190"/>
      <c r="P1208" s="116" t="s">
        <v>12697</v>
      </c>
      <c r="Q1208" s="191" t="s">
        <v>12702</v>
      </c>
      <c r="R1208" s="191"/>
      <c r="S1208" s="192"/>
      <c r="T1208" s="192"/>
      <c r="U1208" s="192"/>
      <c r="V1208" s="192"/>
      <c r="W1208" s="192"/>
      <c r="X1208" s="193"/>
      <c r="Y1208" s="108"/>
      <c r="AW1208" s="90" t="s">
        <v>3280</v>
      </c>
      <c r="AX1208" s="90">
        <f t="shared" si="121"/>
        <v>1</v>
      </c>
      <c r="AY1208" s="90" t="s">
        <v>774</v>
      </c>
      <c r="AZ1208" s="90" t="s">
        <v>3433</v>
      </c>
      <c r="BA1208" s="90">
        <f>IF(AND($BB$1208=1,$BC$1208=1),1,0)</f>
        <v>0</v>
      </c>
      <c r="BB1208" s="90">
        <f t="shared" si="125"/>
        <v>1</v>
      </c>
      <c r="BC1208" s="90">
        <f t="shared" si="122"/>
        <v>0</v>
      </c>
      <c r="BD1208" s="90">
        <f t="shared" si="123"/>
        <v>0</v>
      </c>
      <c r="BE1208" s="90">
        <f t="shared" si="124"/>
        <v>0</v>
      </c>
      <c r="BL1208" s="90">
        <v>1256</v>
      </c>
      <c r="BX1208" s="90">
        <v>1</v>
      </c>
      <c r="CA1208" s="90" t="s">
        <v>3406</v>
      </c>
      <c r="CC1208" s="90" t="s">
        <v>775</v>
      </c>
      <c r="CD1208" s="90">
        <f>IF($Y$1208="Inaccurate – Incorrect",1,0)</f>
        <v>0</v>
      </c>
      <c r="DA1208" s="90" t="s">
        <v>3343</v>
      </c>
      <c r="DB1208" s="90" t="s">
        <v>1585</v>
      </c>
    </row>
    <row r="1209" spans="4:106" ht="25.25" customHeight="1" x14ac:dyDescent="0.2">
      <c r="D1209" s="112" t="s">
        <v>3437</v>
      </c>
      <c r="E1209" s="189" t="s">
        <v>1699</v>
      </c>
      <c r="F1209" s="190"/>
      <c r="G1209" s="190"/>
      <c r="H1209" s="190"/>
      <c r="I1209" s="190"/>
      <c r="J1209" s="190"/>
      <c r="K1209" s="190"/>
      <c r="L1209" s="190"/>
      <c r="M1209" s="190"/>
      <c r="N1209" s="190"/>
      <c r="O1209" s="190"/>
      <c r="P1209" s="115"/>
      <c r="Q1209" s="191" t="s">
        <v>12702</v>
      </c>
      <c r="R1209" s="191"/>
      <c r="S1209" s="192"/>
      <c r="T1209" s="192"/>
      <c r="U1209" s="192"/>
      <c r="V1209" s="192"/>
      <c r="W1209" s="192"/>
      <c r="X1209" s="193"/>
      <c r="Y1209" s="108"/>
      <c r="AW1209" s="90" t="s">
        <v>3280</v>
      </c>
      <c r="AX1209" s="90">
        <f t="shared" si="121"/>
        <v>1</v>
      </c>
      <c r="AY1209" s="90" t="s">
        <v>774</v>
      </c>
      <c r="AZ1209" s="90" t="s">
        <v>3436</v>
      </c>
      <c r="BA1209" s="90">
        <f>IF(AND($BB$1209=1,$BC$1209=1),1,0)</f>
        <v>0</v>
      </c>
      <c r="BB1209" s="90">
        <f t="shared" si="125"/>
        <v>1</v>
      </c>
      <c r="BC1209" s="90">
        <f t="shared" si="122"/>
        <v>0</v>
      </c>
      <c r="BD1209" s="90">
        <f t="shared" si="123"/>
        <v>0</v>
      </c>
      <c r="BE1209" s="90">
        <f t="shared" si="124"/>
        <v>0</v>
      </c>
      <c r="BL1209" s="90">
        <v>1260</v>
      </c>
      <c r="BX1209" s="90">
        <v>1</v>
      </c>
      <c r="CA1209" s="90" t="s">
        <v>3406</v>
      </c>
      <c r="CC1209" s="90" t="s">
        <v>775</v>
      </c>
      <c r="CD1209" s="90">
        <f>IF($Y$1209="Inaccurate – Incorrect",1,0)</f>
        <v>0</v>
      </c>
      <c r="DA1209" s="90" t="s">
        <v>3343</v>
      </c>
      <c r="DB1209" s="90" t="s">
        <v>1585</v>
      </c>
    </row>
    <row r="1210" spans="4:106" ht="25.25" customHeight="1" x14ac:dyDescent="0.2">
      <c r="D1210" s="112" t="s">
        <v>3439</v>
      </c>
      <c r="E1210" s="189" t="s">
        <v>1708</v>
      </c>
      <c r="F1210" s="190"/>
      <c r="G1210" s="190"/>
      <c r="H1210" s="190"/>
      <c r="I1210" s="190"/>
      <c r="J1210" s="190"/>
      <c r="K1210" s="190"/>
      <c r="L1210" s="190"/>
      <c r="M1210" s="190"/>
      <c r="N1210" s="190"/>
      <c r="O1210" s="190"/>
      <c r="P1210" s="116" t="s">
        <v>12697</v>
      </c>
      <c r="Q1210" s="191" t="s">
        <v>12702</v>
      </c>
      <c r="R1210" s="191"/>
      <c r="S1210" s="192"/>
      <c r="T1210" s="192"/>
      <c r="U1210" s="192"/>
      <c r="V1210" s="192"/>
      <c r="W1210" s="192"/>
      <c r="X1210" s="193"/>
      <c r="Y1210" s="108"/>
      <c r="AW1210" s="90" t="s">
        <v>3280</v>
      </c>
      <c r="AX1210" s="90">
        <f t="shared" si="121"/>
        <v>1</v>
      </c>
      <c r="AY1210" s="90" t="s">
        <v>774</v>
      </c>
      <c r="AZ1210" s="90" t="s">
        <v>3438</v>
      </c>
      <c r="BA1210" s="90">
        <f>IF(AND($BB$1210=1,$BC$1210=1),1,0)</f>
        <v>0</v>
      </c>
      <c r="BB1210" s="90">
        <f t="shared" si="125"/>
        <v>1</v>
      </c>
      <c r="BC1210" s="90">
        <f t="shared" si="122"/>
        <v>0</v>
      </c>
      <c r="BD1210" s="90">
        <f t="shared" si="123"/>
        <v>0</v>
      </c>
      <c r="BE1210" s="90">
        <f t="shared" si="124"/>
        <v>0</v>
      </c>
      <c r="BL1210" s="90">
        <v>1264</v>
      </c>
      <c r="BX1210" s="90">
        <v>1</v>
      </c>
      <c r="CA1210" s="90" t="s">
        <v>3406</v>
      </c>
      <c r="CC1210" s="90" t="s">
        <v>775</v>
      </c>
      <c r="CD1210" s="90">
        <f>IF($Y$1210="Inaccurate – Incorrect",1,0)</f>
        <v>0</v>
      </c>
      <c r="DA1210" s="90" t="s">
        <v>3343</v>
      </c>
      <c r="DB1210" s="90" t="s">
        <v>1585</v>
      </c>
    </row>
    <row r="1211" spans="4:106" ht="25.25" customHeight="1" x14ac:dyDescent="0.2">
      <c r="D1211" s="112" t="s">
        <v>3441</v>
      </c>
      <c r="E1211" s="189" t="s">
        <v>1717</v>
      </c>
      <c r="F1211" s="190"/>
      <c r="G1211" s="190"/>
      <c r="H1211" s="190"/>
      <c r="I1211" s="190"/>
      <c r="J1211" s="190"/>
      <c r="K1211" s="190"/>
      <c r="L1211" s="190"/>
      <c r="M1211" s="190"/>
      <c r="N1211" s="190"/>
      <c r="O1211" s="190"/>
      <c r="P1211" s="116" t="s">
        <v>12697</v>
      </c>
      <c r="Q1211" s="191" t="s">
        <v>12702</v>
      </c>
      <c r="R1211" s="191"/>
      <c r="S1211" s="192"/>
      <c r="T1211" s="192"/>
      <c r="U1211" s="192"/>
      <c r="V1211" s="192"/>
      <c r="W1211" s="192"/>
      <c r="X1211" s="193"/>
      <c r="Y1211" s="108"/>
      <c r="AW1211" s="90" t="s">
        <v>3280</v>
      </c>
      <c r="AX1211" s="90">
        <f t="shared" si="121"/>
        <v>1</v>
      </c>
      <c r="AY1211" s="90" t="s">
        <v>774</v>
      </c>
      <c r="AZ1211" s="90" t="s">
        <v>3440</v>
      </c>
      <c r="BA1211" s="90">
        <f>IF(AND($BB$1211=1,$BC$1211=1),1,0)</f>
        <v>0</v>
      </c>
      <c r="BB1211" s="90">
        <f t="shared" si="125"/>
        <v>1</v>
      </c>
      <c r="BC1211" s="90">
        <f t="shared" si="122"/>
        <v>0</v>
      </c>
      <c r="BD1211" s="90">
        <f t="shared" si="123"/>
        <v>0</v>
      </c>
      <c r="BE1211" s="90">
        <f t="shared" si="124"/>
        <v>0</v>
      </c>
      <c r="BX1211" s="90">
        <v>1</v>
      </c>
      <c r="CA1211" s="90" t="s">
        <v>3406</v>
      </c>
      <c r="CC1211" s="90" t="s">
        <v>775</v>
      </c>
      <c r="CD1211" s="90">
        <f>IF($Y$1211="Inaccurate – Incorrect",1,0)</f>
        <v>0</v>
      </c>
      <c r="DA1211" s="90" t="s">
        <v>3343</v>
      </c>
      <c r="DB1211" s="90" t="s">
        <v>1585</v>
      </c>
    </row>
    <row r="1212" spans="4:106" ht="25.25" customHeight="1" x14ac:dyDescent="0.2">
      <c r="D1212" s="112" t="s">
        <v>3444</v>
      </c>
      <c r="E1212" s="189" t="s">
        <v>802</v>
      </c>
      <c r="F1212" s="190"/>
      <c r="G1212" s="190"/>
      <c r="H1212" s="190"/>
      <c r="I1212" s="190"/>
      <c r="J1212" s="190"/>
      <c r="K1212" s="190"/>
      <c r="L1212" s="190"/>
      <c r="M1212" s="190"/>
      <c r="N1212" s="190"/>
      <c r="O1212" s="190"/>
      <c r="P1212" s="116" t="s">
        <v>12697</v>
      </c>
      <c r="Q1212" s="191" t="s">
        <v>12702</v>
      </c>
      <c r="R1212" s="191"/>
      <c r="S1212" s="192"/>
      <c r="T1212" s="192"/>
      <c r="U1212" s="192"/>
      <c r="V1212" s="192"/>
      <c r="W1212" s="192"/>
      <c r="X1212" s="193"/>
      <c r="Y1212" s="108"/>
      <c r="AW1212" s="90" t="s">
        <v>3280</v>
      </c>
      <c r="AX1212" s="90">
        <f t="shared" si="121"/>
        <v>1</v>
      </c>
      <c r="AY1212" s="90" t="s">
        <v>774</v>
      </c>
      <c r="AZ1212" s="90" t="s">
        <v>3443</v>
      </c>
      <c r="BA1212" s="90">
        <f>IF(AND($BB$1212=1,$BC$1212=1),1,0)</f>
        <v>0</v>
      </c>
      <c r="BB1212" s="90">
        <f t="shared" si="125"/>
        <v>1</v>
      </c>
      <c r="BC1212" s="90">
        <f t="shared" si="122"/>
        <v>0</v>
      </c>
      <c r="BD1212" s="90">
        <f t="shared" si="123"/>
        <v>0</v>
      </c>
      <c r="BE1212" s="90">
        <f t="shared" si="124"/>
        <v>0</v>
      </c>
      <c r="BL1212" s="90" t="s">
        <v>12766</v>
      </c>
      <c r="BX1212" s="90">
        <v>1</v>
      </c>
      <c r="CA1212" s="90" t="s">
        <v>3406</v>
      </c>
      <c r="CC1212" s="90" t="s">
        <v>775</v>
      </c>
      <c r="CD1212" s="90">
        <f>IF($Y$1212="Inaccurate – Incorrect",1,0)</f>
        <v>0</v>
      </c>
      <c r="DA1212" s="90" t="s">
        <v>3343</v>
      </c>
      <c r="DB1212" s="90" t="s">
        <v>1585</v>
      </c>
    </row>
    <row r="1213" spans="4:106" ht="25.25" customHeight="1" x14ac:dyDescent="0.2">
      <c r="D1213" s="112" t="s">
        <v>3446</v>
      </c>
      <c r="E1213" s="189" t="s">
        <v>3447</v>
      </c>
      <c r="F1213" s="190"/>
      <c r="G1213" s="190"/>
      <c r="H1213" s="190"/>
      <c r="I1213" s="190"/>
      <c r="J1213" s="190"/>
      <c r="K1213" s="190"/>
      <c r="L1213" s="190"/>
      <c r="M1213" s="190"/>
      <c r="N1213" s="190"/>
      <c r="O1213" s="190"/>
      <c r="P1213" s="115"/>
      <c r="Q1213" s="191" t="s">
        <v>12699</v>
      </c>
      <c r="R1213" s="191"/>
      <c r="S1213" s="197"/>
      <c r="T1213" s="197"/>
      <c r="U1213" s="197"/>
      <c r="V1213" s="197"/>
      <c r="W1213" s="197"/>
      <c r="X1213" s="198"/>
      <c r="Y1213" s="108"/>
      <c r="AW1213" s="90" t="s">
        <v>3280</v>
      </c>
      <c r="AX1213" s="90">
        <f t="shared" si="121"/>
        <v>1</v>
      </c>
      <c r="AZ1213" s="90" t="s">
        <v>3445</v>
      </c>
      <c r="BA1213" s="90">
        <f>IF(AND($BB$1213=1,$BC$1213=1),1,0)</f>
        <v>0</v>
      </c>
      <c r="BB1213" s="90">
        <f t="shared" si="125"/>
        <v>1</v>
      </c>
      <c r="BC1213" s="90">
        <f>IF(OR(AND(OR($S$1212&lt;&gt;"",$AB$1212&lt;&gt;""),$AX$1212=1)),1,0)</f>
        <v>0</v>
      </c>
      <c r="BD1213" s="90">
        <f>IF(OR(AND(OR($AB$1212&lt;&gt;""),$AX$1212=1)),1,0)</f>
        <v>0</v>
      </c>
      <c r="BE1213" s="90">
        <f>IF(OR(AND(OR($S$1212&lt;&gt;""),$AX$1212=1)),1,0)</f>
        <v>0</v>
      </c>
      <c r="CB1213" s="90">
        <f>IF($S$1213&lt;&gt;"",1,0)</f>
        <v>0</v>
      </c>
      <c r="CD1213" s="90">
        <f>IF($Y$1213="Inaccurate – Incorrect",1,0)</f>
        <v>0</v>
      </c>
      <c r="DA1213" s="90" t="s">
        <v>3343</v>
      </c>
      <c r="DB1213" s="90" t="s">
        <v>1585</v>
      </c>
    </row>
    <row r="1214" spans="4:106" x14ac:dyDescent="0.2">
      <c r="D1214" s="103"/>
      <c r="E1214" s="117"/>
      <c r="F1214" s="117"/>
      <c r="G1214" s="117"/>
      <c r="H1214" s="117"/>
      <c r="I1214" s="117"/>
      <c r="J1214" s="117"/>
      <c r="K1214" s="117"/>
      <c r="L1214" s="117"/>
      <c r="M1214" s="117"/>
      <c r="N1214" s="117"/>
      <c r="O1214" s="117"/>
      <c r="P1214" s="117"/>
      <c r="Q1214" s="117"/>
      <c r="R1214" s="117"/>
      <c r="S1214" s="117"/>
      <c r="T1214" s="117"/>
      <c r="U1214" s="117"/>
      <c r="V1214" s="117"/>
      <c r="W1214" s="117"/>
      <c r="X1214" s="117"/>
      <c r="Y1214" s="105"/>
      <c r="AX1214" s="90">
        <f t="shared" si="121"/>
        <v>0</v>
      </c>
      <c r="BA1214" s="90">
        <f>IF(OR($S$22="Step 3",$S$22="Step 2"),1,0)</f>
        <v>0</v>
      </c>
    </row>
    <row r="1215" spans="4:106" ht="21" x14ac:dyDescent="0.25">
      <c r="D1215" s="103"/>
      <c r="E1215" s="109" t="s">
        <v>1599</v>
      </c>
      <c r="F1215" s="110"/>
      <c r="G1215" s="110"/>
      <c r="H1215" s="110"/>
      <c r="I1215" s="110"/>
      <c r="J1215" s="110"/>
      <c r="K1215" s="110"/>
      <c r="L1215" s="110"/>
      <c r="M1215" s="110"/>
      <c r="N1215" s="110"/>
      <c r="O1215" s="110"/>
      <c r="P1215" s="110"/>
      <c r="Q1215" s="110"/>
      <c r="R1215" s="110"/>
      <c r="S1215" s="110"/>
      <c r="T1215" s="110"/>
      <c r="U1215" s="110"/>
      <c r="V1215" s="110"/>
      <c r="W1215" s="110"/>
      <c r="X1215" s="110"/>
      <c r="Y1215" s="105"/>
      <c r="AX1215" s="90">
        <f t="shared" si="121"/>
        <v>0</v>
      </c>
      <c r="BA1215" s="90">
        <f>IF(OR($S$22="Step 3",$S$22="Step 2"),1,0)</f>
        <v>0</v>
      </c>
    </row>
    <row r="1216" spans="4:106" ht="25.25" customHeight="1" x14ac:dyDescent="0.2">
      <c r="D1216" s="112" t="s">
        <v>3450</v>
      </c>
      <c r="E1216" s="194" t="s">
        <v>3451</v>
      </c>
      <c r="F1216" s="195"/>
      <c r="G1216" s="195"/>
      <c r="H1216" s="195"/>
      <c r="I1216" s="195"/>
      <c r="J1216" s="195"/>
      <c r="K1216" s="195"/>
      <c r="L1216" s="195"/>
      <c r="M1216" s="195"/>
      <c r="N1216" s="195"/>
      <c r="O1216" s="195"/>
      <c r="P1216" s="111"/>
      <c r="Q1216" s="196" t="s">
        <v>12701</v>
      </c>
      <c r="R1216" s="196"/>
      <c r="S1216" s="192"/>
      <c r="T1216" s="192"/>
      <c r="U1216" s="192"/>
      <c r="V1216" s="192"/>
      <c r="W1216" s="192"/>
      <c r="X1216" s="193"/>
      <c r="Y1216" s="108"/>
      <c r="AW1216" s="90" t="s">
        <v>3280</v>
      </c>
      <c r="AX1216" s="90">
        <f t="shared" si="121"/>
        <v>1</v>
      </c>
      <c r="AZ1216" s="90" t="s">
        <v>3449</v>
      </c>
      <c r="BA1216" s="90">
        <f>IF(AND($BB$1216=1,$BC$1216=1),1,0)</f>
        <v>0</v>
      </c>
      <c r="BB1216" s="90">
        <f>IF(OR($S$22="Step 3",$S$22="Step 2"),1,0)</f>
        <v>0</v>
      </c>
      <c r="BC1216" s="90">
        <f>IF(OR(AND(OR($S$1198&lt;&gt;"",$AB$1198&lt;&gt;""),$AX$1198=1)),1,0)</f>
        <v>0</v>
      </c>
      <c r="BD1216" s="90">
        <f>IF(OR(AND(OR($AB$1198&lt;&gt;""),$AX$1198=1)),1,0)</f>
        <v>0</v>
      </c>
      <c r="BE1216" s="90">
        <f>IF(OR(AND(OR($S$1198&lt;&gt;""),$AX$1198=1)),1,0)</f>
        <v>0</v>
      </c>
      <c r="BL1216" s="90">
        <v>1217</v>
      </c>
      <c r="CB1216" s="90">
        <f>IF($S$1216&lt;&gt;"",1,0)</f>
        <v>0</v>
      </c>
      <c r="CD1216" s="90">
        <f>IF($Y$1216="Inaccurate – Incorrect",1,0)</f>
        <v>0</v>
      </c>
      <c r="DA1216" s="90" t="s">
        <v>3343</v>
      </c>
      <c r="DB1216" s="90" t="s">
        <v>1599</v>
      </c>
    </row>
    <row r="1217" spans="4:106" ht="25.25" customHeight="1" x14ac:dyDescent="0.2">
      <c r="D1217" s="112" t="s">
        <v>3454</v>
      </c>
      <c r="E1217" s="189" t="s">
        <v>3296</v>
      </c>
      <c r="F1217" s="190"/>
      <c r="G1217" s="190"/>
      <c r="H1217" s="190"/>
      <c r="I1217" s="190"/>
      <c r="J1217" s="190"/>
      <c r="K1217" s="190"/>
      <c r="L1217" s="190"/>
      <c r="M1217" s="190"/>
      <c r="N1217" s="190"/>
      <c r="O1217" s="190"/>
      <c r="P1217" s="116" t="s">
        <v>12697</v>
      </c>
      <c r="Q1217" s="191" t="s">
        <v>12698</v>
      </c>
      <c r="R1217" s="191"/>
      <c r="S1217" s="197"/>
      <c r="T1217" s="197"/>
      <c r="U1217" s="197"/>
      <c r="V1217" s="197"/>
      <c r="W1217" s="197"/>
      <c r="X1217" s="198"/>
      <c r="Y1217" s="108"/>
      <c r="AW1217" s="90" t="s">
        <v>3280</v>
      </c>
      <c r="AX1217" s="90">
        <f t="shared" si="121"/>
        <v>1</v>
      </c>
      <c r="AY1217" s="90" t="s">
        <v>236</v>
      </c>
      <c r="AZ1217" s="90" t="s">
        <v>3453</v>
      </c>
      <c r="BA1217" s="90">
        <f>IF(AND($BB$1217=1,$BC$1217=1),1,0)</f>
        <v>0</v>
      </c>
      <c r="BB1217" s="90">
        <f>IF($S$22="Step 3",1,0)</f>
        <v>0</v>
      </c>
      <c r="BC1217" s="90">
        <f>IF(AND(AND(OR($S$1216&gt;0,$AB$1216&gt;0),$AX$1216=1)),1,0)</f>
        <v>0</v>
      </c>
      <c r="BD1217" s="90">
        <f>IF(AND(AND(OR($AB$1216&gt;0),$AX$1216=1)),1,0)</f>
        <v>0</v>
      </c>
      <c r="BE1217" s="90">
        <f>IF(AND(AND(OR($S$1216&gt;0),$AX$1216=1)),1,0)</f>
        <v>0</v>
      </c>
      <c r="CB1217" s="90">
        <f>IF($S$1217&lt;&gt;"",1,0)</f>
        <v>0</v>
      </c>
      <c r="CD1217" s="90">
        <f>IF($Y$1217="Inaccurate – Incorrect",1,0)</f>
        <v>0</v>
      </c>
      <c r="DA1217" s="90" t="s">
        <v>3343</v>
      </c>
      <c r="DB1217" s="90" t="s">
        <v>1599</v>
      </c>
    </row>
    <row r="1218" spans="4:106" x14ac:dyDescent="0.2">
      <c r="D1218" s="103"/>
      <c r="E1218" s="117"/>
      <c r="F1218" s="117"/>
      <c r="G1218" s="117"/>
      <c r="H1218" s="117"/>
      <c r="I1218" s="117"/>
      <c r="J1218" s="117"/>
      <c r="K1218" s="117"/>
      <c r="L1218" s="117"/>
      <c r="M1218" s="117"/>
      <c r="N1218" s="117"/>
      <c r="O1218" s="117"/>
      <c r="P1218" s="117"/>
      <c r="Q1218" s="117"/>
      <c r="R1218" s="117"/>
      <c r="S1218" s="117"/>
      <c r="T1218" s="117"/>
      <c r="U1218" s="117"/>
      <c r="V1218" s="117"/>
      <c r="W1218" s="117"/>
      <c r="X1218" s="117"/>
      <c r="Y1218" s="105"/>
      <c r="AX1218" s="90">
        <f t="shared" si="121"/>
        <v>0</v>
      </c>
      <c r="BA1218" s="90">
        <f>IF(OR($S$22="Step 3",$S$22="Step 2"),1,0)</f>
        <v>0</v>
      </c>
    </row>
    <row r="1219" spans="4:106" ht="21" x14ac:dyDescent="0.25">
      <c r="D1219" s="103"/>
      <c r="E1219" s="109" t="s">
        <v>1618</v>
      </c>
      <c r="F1219" s="110"/>
      <c r="G1219" s="110"/>
      <c r="H1219" s="110"/>
      <c r="I1219" s="110"/>
      <c r="J1219" s="110"/>
      <c r="K1219" s="110"/>
      <c r="L1219" s="110"/>
      <c r="M1219" s="110"/>
      <c r="N1219" s="110"/>
      <c r="O1219" s="110"/>
      <c r="P1219" s="110"/>
      <c r="Q1219" s="110"/>
      <c r="R1219" s="110"/>
      <c r="S1219" s="110"/>
      <c r="T1219" s="110"/>
      <c r="U1219" s="110"/>
      <c r="V1219" s="110"/>
      <c r="W1219" s="110"/>
      <c r="X1219" s="110"/>
      <c r="Y1219" s="105"/>
      <c r="AX1219" s="90">
        <f t="shared" si="121"/>
        <v>0</v>
      </c>
      <c r="BA1219" s="90">
        <f>IF(OR($S$22="Step 3",$S$22="Step 2"),1,0)</f>
        <v>0</v>
      </c>
    </row>
    <row r="1220" spans="4:106" ht="25.25" customHeight="1" x14ac:dyDescent="0.2">
      <c r="D1220" s="112" t="s">
        <v>3458</v>
      </c>
      <c r="E1220" s="194" t="s">
        <v>3459</v>
      </c>
      <c r="F1220" s="195"/>
      <c r="G1220" s="195"/>
      <c r="H1220" s="195"/>
      <c r="I1220" s="195"/>
      <c r="J1220" s="195"/>
      <c r="K1220" s="195"/>
      <c r="L1220" s="195"/>
      <c r="M1220" s="195"/>
      <c r="N1220" s="195"/>
      <c r="O1220" s="195"/>
      <c r="P1220" s="111"/>
      <c r="Q1220" s="196" t="s">
        <v>12701</v>
      </c>
      <c r="R1220" s="196"/>
      <c r="S1220" s="192"/>
      <c r="T1220" s="192"/>
      <c r="U1220" s="192"/>
      <c r="V1220" s="192"/>
      <c r="W1220" s="192"/>
      <c r="X1220" s="193"/>
      <c r="Y1220" s="108"/>
      <c r="AW1220" s="90" t="s">
        <v>3280</v>
      </c>
      <c r="AX1220" s="90">
        <f t="shared" si="121"/>
        <v>1</v>
      </c>
      <c r="AZ1220" s="90" t="s">
        <v>3457</v>
      </c>
      <c r="BA1220" s="90">
        <f>IF(AND($BB$1220=1,$BC$1220=1),1,0)</f>
        <v>0</v>
      </c>
      <c r="BB1220" s="90">
        <f>IF(OR($S$22="Step 3",$S$22="Step 2"),1,0)</f>
        <v>0</v>
      </c>
      <c r="BC1220" s="90">
        <f>IF(OR(AND(OR($S$1199&lt;&gt;"",$AB$1199&lt;&gt;""),$AX$1199=1)),1,0)</f>
        <v>0</v>
      </c>
      <c r="BD1220" s="90">
        <f>IF(OR(AND(OR($AB$1199&lt;&gt;""),$AX$1199=1)),1,0)</f>
        <v>0</v>
      </c>
      <c r="BE1220" s="90">
        <f>IF(OR(AND(OR($S$1199&lt;&gt;""),$AX$1199=1)),1,0)</f>
        <v>0</v>
      </c>
      <c r="BL1220" s="90">
        <v>1221</v>
      </c>
      <c r="CB1220" s="90">
        <f>IF($S$1220&lt;&gt;"",1,0)</f>
        <v>0</v>
      </c>
      <c r="CD1220" s="90">
        <f>IF($Y$1220="Inaccurate – Incorrect",1,0)</f>
        <v>0</v>
      </c>
      <c r="DA1220" s="90" t="s">
        <v>3343</v>
      </c>
      <c r="DB1220" s="90" t="s">
        <v>1618</v>
      </c>
    </row>
    <row r="1221" spans="4:106" ht="25.25" customHeight="1" x14ac:dyDescent="0.2">
      <c r="D1221" s="112" t="s">
        <v>3462</v>
      </c>
      <c r="E1221" s="189" t="s">
        <v>3296</v>
      </c>
      <c r="F1221" s="190"/>
      <c r="G1221" s="190"/>
      <c r="H1221" s="190"/>
      <c r="I1221" s="190"/>
      <c r="J1221" s="190"/>
      <c r="K1221" s="190"/>
      <c r="L1221" s="190"/>
      <c r="M1221" s="190"/>
      <c r="N1221" s="190"/>
      <c r="O1221" s="190"/>
      <c r="P1221" s="116" t="s">
        <v>12697</v>
      </c>
      <c r="Q1221" s="191" t="s">
        <v>12698</v>
      </c>
      <c r="R1221" s="191"/>
      <c r="S1221" s="197"/>
      <c r="T1221" s="197"/>
      <c r="U1221" s="197"/>
      <c r="V1221" s="197"/>
      <c r="W1221" s="197"/>
      <c r="X1221" s="198"/>
      <c r="Y1221" s="108"/>
      <c r="AW1221" s="90" t="s">
        <v>3280</v>
      </c>
      <c r="AX1221" s="90">
        <f t="shared" si="121"/>
        <v>1</v>
      </c>
      <c r="AY1221" s="90" t="s">
        <v>236</v>
      </c>
      <c r="AZ1221" s="90" t="s">
        <v>3461</v>
      </c>
      <c r="BA1221" s="90">
        <f>IF(AND($BB$1221=1,$BC$1221=1),1,0)</f>
        <v>0</v>
      </c>
      <c r="BB1221" s="90">
        <f>IF($S$22="Step 3",1,0)</f>
        <v>0</v>
      </c>
      <c r="BC1221" s="90">
        <f>IF(AND(AND(OR($S$1220&gt;0,$AB$1220&gt;0),$AX$1220=1)),1,0)</f>
        <v>0</v>
      </c>
      <c r="BD1221" s="90">
        <f>IF(AND(AND(OR($AB$1220&gt;0),$AX$1220=1)),1,0)</f>
        <v>0</v>
      </c>
      <c r="BE1221" s="90">
        <f>IF(AND(AND(OR($S$1220&gt;0),$AX$1220=1)),1,0)</f>
        <v>0</v>
      </c>
      <c r="CB1221" s="90">
        <f>IF($S$1221&lt;&gt;"",1,0)</f>
        <v>0</v>
      </c>
      <c r="CD1221" s="90">
        <f>IF($Y$1221="Inaccurate – Incorrect",1,0)</f>
        <v>0</v>
      </c>
      <c r="DA1221" s="90" t="s">
        <v>3343</v>
      </c>
      <c r="DB1221" s="90" t="s">
        <v>1618</v>
      </c>
    </row>
    <row r="1222" spans="4:106" x14ac:dyDescent="0.2">
      <c r="D1222" s="103"/>
      <c r="E1222" s="117"/>
      <c r="F1222" s="117"/>
      <c r="G1222" s="117"/>
      <c r="H1222" s="117"/>
      <c r="I1222" s="117"/>
      <c r="J1222" s="117"/>
      <c r="K1222" s="117"/>
      <c r="L1222" s="117"/>
      <c r="M1222" s="117"/>
      <c r="N1222" s="117"/>
      <c r="O1222" s="117"/>
      <c r="P1222" s="117"/>
      <c r="Q1222" s="117"/>
      <c r="R1222" s="117"/>
      <c r="S1222" s="117"/>
      <c r="T1222" s="117"/>
      <c r="U1222" s="117"/>
      <c r="V1222" s="117"/>
      <c r="W1222" s="117"/>
      <c r="X1222" s="117"/>
      <c r="Y1222" s="105"/>
      <c r="AX1222" s="90">
        <f t="shared" si="121"/>
        <v>0</v>
      </c>
      <c r="BA1222" s="90">
        <f>IF(OR($S$22="Step 3",$S$22="Step 2"),1,0)</f>
        <v>0</v>
      </c>
    </row>
    <row r="1223" spans="4:106" ht="21" x14ac:dyDescent="0.25">
      <c r="D1223" s="103"/>
      <c r="E1223" s="109" t="s">
        <v>1627</v>
      </c>
      <c r="F1223" s="110"/>
      <c r="G1223" s="110"/>
      <c r="H1223" s="110"/>
      <c r="I1223" s="110"/>
      <c r="J1223" s="110"/>
      <c r="K1223" s="110"/>
      <c r="L1223" s="110"/>
      <c r="M1223" s="110"/>
      <c r="N1223" s="110"/>
      <c r="O1223" s="110"/>
      <c r="P1223" s="110"/>
      <c r="Q1223" s="110"/>
      <c r="R1223" s="110"/>
      <c r="S1223" s="110"/>
      <c r="T1223" s="110"/>
      <c r="U1223" s="110"/>
      <c r="V1223" s="110"/>
      <c r="W1223" s="110"/>
      <c r="X1223" s="110"/>
      <c r="Y1223" s="105"/>
      <c r="AX1223" s="90">
        <f t="shared" si="121"/>
        <v>0</v>
      </c>
      <c r="BA1223" s="90">
        <f>IF(OR($S$22="Step 3",$S$22="Step 2"),1,0)</f>
        <v>0</v>
      </c>
    </row>
    <row r="1224" spans="4:106" ht="25.25" customHeight="1" x14ac:dyDescent="0.2">
      <c r="D1224" s="112" t="s">
        <v>3466</v>
      </c>
      <c r="E1224" s="194" t="s">
        <v>3467</v>
      </c>
      <c r="F1224" s="195"/>
      <c r="G1224" s="195"/>
      <c r="H1224" s="195"/>
      <c r="I1224" s="195"/>
      <c r="J1224" s="195"/>
      <c r="K1224" s="195"/>
      <c r="L1224" s="195"/>
      <c r="M1224" s="195"/>
      <c r="N1224" s="195"/>
      <c r="O1224" s="195"/>
      <c r="P1224" s="111"/>
      <c r="Q1224" s="196" t="s">
        <v>12701</v>
      </c>
      <c r="R1224" s="196"/>
      <c r="S1224" s="192"/>
      <c r="T1224" s="192"/>
      <c r="U1224" s="192"/>
      <c r="V1224" s="192"/>
      <c r="W1224" s="192"/>
      <c r="X1224" s="193"/>
      <c r="Y1224" s="108"/>
      <c r="AW1224" s="90" t="s">
        <v>3280</v>
      </c>
      <c r="AX1224" s="90">
        <f t="shared" si="121"/>
        <v>1</v>
      </c>
      <c r="AZ1224" s="90" t="s">
        <v>3465</v>
      </c>
      <c r="BA1224" s="90">
        <f>IF(AND($BB$1224=1,$BC$1224=1),1,0)</f>
        <v>0</v>
      </c>
      <c r="BB1224" s="90">
        <f>IF(OR($S$22="Step 3",$S$22="Step 2"),1,0)</f>
        <v>0</v>
      </c>
      <c r="BC1224" s="90">
        <f>IF(OR(AND(OR($S$1200&lt;&gt;"",$AB$1200&lt;&gt;""),$AX$1200=1)),1,0)</f>
        <v>0</v>
      </c>
      <c r="BD1224" s="90">
        <f>IF(OR(AND(OR($AB$1200&lt;&gt;""),$AX$1200=1)),1,0)</f>
        <v>0</v>
      </c>
      <c r="BE1224" s="90">
        <f>IF(OR(AND(OR($S$1200&lt;&gt;""),$AX$1200=1)),1,0)</f>
        <v>0</v>
      </c>
      <c r="BL1224" s="90">
        <v>1225</v>
      </c>
      <c r="CB1224" s="90">
        <f>IF($S$1224&lt;&gt;"",1,0)</f>
        <v>0</v>
      </c>
      <c r="CD1224" s="90">
        <f>IF($Y$1224="Inaccurate – Incorrect",1,0)</f>
        <v>0</v>
      </c>
      <c r="DA1224" s="90" t="s">
        <v>3343</v>
      </c>
      <c r="DB1224" s="90" t="s">
        <v>1627</v>
      </c>
    </row>
    <row r="1225" spans="4:106" ht="25.25" customHeight="1" x14ac:dyDescent="0.2">
      <c r="D1225" s="112" t="s">
        <v>3470</v>
      </c>
      <c r="E1225" s="189" t="s">
        <v>3296</v>
      </c>
      <c r="F1225" s="190"/>
      <c r="G1225" s="190"/>
      <c r="H1225" s="190"/>
      <c r="I1225" s="190"/>
      <c r="J1225" s="190"/>
      <c r="K1225" s="190"/>
      <c r="L1225" s="190"/>
      <c r="M1225" s="190"/>
      <c r="N1225" s="190"/>
      <c r="O1225" s="190"/>
      <c r="P1225" s="116" t="s">
        <v>12697</v>
      </c>
      <c r="Q1225" s="191" t="s">
        <v>12698</v>
      </c>
      <c r="R1225" s="191"/>
      <c r="S1225" s="197"/>
      <c r="T1225" s="197"/>
      <c r="U1225" s="197"/>
      <c r="V1225" s="197"/>
      <c r="W1225" s="197"/>
      <c r="X1225" s="198"/>
      <c r="Y1225" s="108"/>
      <c r="AW1225" s="90" t="s">
        <v>3280</v>
      </c>
      <c r="AX1225" s="90">
        <f t="shared" si="121"/>
        <v>1</v>
      </c>
      <c r="AY1225" s="90" t="s">
        <v>236</v>
      </c>
      <c r="AZ1225" s="90" t="s">
        <v>3469</v>
      </c>
      <c r="BA1225" s="90">
        <f>IF(AND($BB$1225=1,$BC$1225=1),1,0)</f>
        <v>0</v>
      </c>
      <c r="BB1225" s="90">
        <f>IF($S$22="Step 3",1,0)</f>
        <v>0</v>
      </c>
      <c r="BC1225" s="90">
        <f>IF(AND(AND(OR($S$1224&gt;0,$AB$1224&gt;0),$AX$1224=1)),1,0)</f>
        <v>0</v>
      </c>
      <c r="BD1225" s="90">
        <f>IF(AND(AND(OR($AB$1224&gt;0),$AX$1224=1)),1,0)</f>
        <v>0</v>
      </c>
      <c r="BE1225" s="90">
        <f>IF(AND(AND(OR($S$1224&gt;0),$AX$1224=1)),1,0)</f>
        <v>0</v>
      </c>
      <c r="CB1225" s="90">
        <f>IF($S$1225&lt;&gt;"",1,0)</f>
        <v>0</v>
      </c>
      <c r="CD1225" s="90">
        <f>IF($Y$1225="Inaccurate – Incorrect",1,0)</f>
        <v>0</v>
      </c>
      <c r="DA1225" s="90" t="s">
        <v>3343</v>
      </c>
      <c r="DB1225" s="90" t="s">
        <v>1627</v>
      </c>
    </row>
    <row r="1226" spans="4:106" x14ac:dyDescent="0.2">
      <c r="D1226" s="103"/>
      <c r="E1226" s="117"/>
      <c r="F1226" s="117"/>
      <c r="G1226" s="117"/>
      <c r="H1226" s="117"/>
      <c r="I1226" s="117"/>
      <c r="J1226" s="117"/>
      <c r="K1226" s="117"/>
      <c r="L1226" s="117"/>
      <c r="M1226" s="117"/>
      <c r="N1226" s="117"/>
      <c r="O1226" s="117"/>
      <c r="P1226" s="117"/>
      <c r="Q1226" s="117"/>
      <c r="R1226" s="117"/>
      <c r="S1226" s="117"/>
      <c r="T1226" s="117"/>
      <c r="U1226" s="117"/>
      <c r="V1226" s="117"/>
      <c r="W1226" s="117"/>
      <c r="X1226" s="117"/>
      <c r="Y1226" s="105"/>
      <c r="AX1226" s="90">
        <f t="shared" si="121"/>
        <v>0</v>
      </c>
      <c r="BA1226" s="90">
        <f>IF(OR($S$22="Step 3",$S$22="Step 2"),1,0)</f>
        <v>0</v>
      </c>
    </row>
    <row r="1227" spans="4:106" ht="21" x14ac:dyDescent="0.25">
      <c r="D1227" s="103"/>
      <c r="E1227" s="109" t="s">
        <v>1636</v>
      </c>
      <c r="F1227" s="110"/>
      <c r="G1227" s="110"/>
      <c r="H1227" s="110"/>
      <c r="I1227" s="110"/>
      <c r="J1227" s="110"/>
      <c r="K1227" s="110"/>
      <c r="L1227" s="110"/>
      <c r="M1227" s="110"/>
      <c r="N1227" s="110"/>
      <c r="O1227" s="110"/>
      <c r="P1227" s="110"/>
      <c r="Q1227" s="110"/>
      <c r="R1227" s="110"/>
      <c r="S1227" s="110"/>
      <c r="T1227" s="110"/>
      <c r="U1227" s="110"/>
      <c r="V1227" s="110"/>
      <c r="W1227" s="110"/>
      <c r="X1227" s="110"/>
      <c r="Y1227" s="105"/>
      <c r="AX1227" s="90">
        <f t="shared" si="121"/>
        <v>0</v>
      </c>
      <c r="BA1227" s="90">
        <f>IF(OR($S$22="Step 3",$S$22="Step 2"),1,0)</f>
        <v>0</v>
      </c>
    </row>
    <row r="1228" spans="4:106" ht="25.25" customHeight="1" x14ac:dyDescent="0.2">
      <c r="D1228" s="112" t="s">
        <v>3474</v>
      </c>
      <c r="E1228" s="194" t="s">
        <v>3475</v>
      </c>
      <c r="F1228" s="195"/>
      <c r="G1228" s="195"/>
      <c r="H1228" s="195"/>
      <c r="I1228" s="195"/>
      <c r="J1228" s="195"/>
      <c r="K1228" s="195"/>
      <c r="L1228" s="195"/>
      <c r="M1228" s="195"/>
      <c r="N1228" s="195"/>
      <c r="O1228" s="195"/>
      <c r="P1228" s="111"/>
      <c r="Q1228" s="196" t="s">
        <v>12701</v>
      </c>
      <c r="R1228" s="196"/>
      <c r="S1228" s="192"/>
      <c r="T1228" s="192"/>
      <c r="U1228" s="192"/>
      <c r="V1228" s="192"/>
      <c r="W1228" s="192"/>
      <c r="X1228" s="193"/>
      <c r="Y1228" s="108"/>
      <c r="AW1228" s="90" t="s">
        <v>3280</v>
      </c>
      <c r="AX1228" s="90">
        <f t="shared" si="121"/>
        <v>1</v>
      </c>
      <c r="AZ1228" s="90" t="s">
        <v>3473</v>
      </c>
      <c r="BA1228" s="90">
        <f>IF(AND($BB$1228=1,$BC$1228=1),1,0)</f>
        <v>0</v>
      </c>
      <c r="BB1228" s="90">
        <f>IF(OR($S$22="Step 3",$S$22="Step 2"),1,0)</f>
        <v>0</v>
      </c>
      <c r="BC1228" s="90">
        <f>IF(OR(AND(OR($S$1201&lt;&gt;"",$AB$1201&lt;&gt;""),$AX$1201=1)),1,0)</f>
        <v>0</v>
      </c>
      <c r="BD1228" s="90">
        <f>IF(OR(AND(OR($AB$1201&lt;&gt;""),$AX$1201=1)),1,0)</f>
        <v>0</v>
      </c>
      <c r="BE1228" s="90">
        <f>IF(OR(AND(OR($S$1201&lt;&gt;""),$AX$1201=1)),1,0)</f>
        <v>0</v>
      </c>
      <c r="BL1228" s="90">
        <v>1229</v>
      </c>
      <c r="CB1228" s="90">
        <f>IF($S$1228&lt;&gt;"",1,0)</f>
        <v>0</v>
      </c>
      <c r="CD1228" s="90">
        <f>IF($Y$1228="Inaccurate – Incorrect",1,0)</f>
        <v>0</v>
      </c>
      <c r="DA1228" s="90" t="s">
        <v>3343</v>
      </c>
      <c r="DB1228" s="90" t="s">
        <v>1636</v>
      </c>
    </row>
    <row r="1229" spans="4:106" ht="25.25" customHeight="1" x14ac:dyDescent="0.2">
      <c r="D1229" s="112" t="s">
        <v>3478</v>
      </c>
      <c r="E1229" s="189" t="s">
        <v>3296</v>
      </c>
      <c r="F1229" s="190"/>
      <c r="G1229" s="190"/>
      <c r="H1229" s="190"/>
      <c r="I1229" s="190"/>
      <c r="J1229" s="190"/>
      <c r="K1229" s="190"/>
      <c r="L1229" s="190"/>
      <c r="M1229" s="190"/>
      <c r="N1229" s="190"/>
      <c r="O1229" s="190"/>
      <c r="P1229" s="116" t="s">
        <v>12697</v>
      </c>
      <c r="Q1229" s="191" t="s">
        <v>12698</v>
      </c>
      <c r="R1229" s="191"/>
      <c r="S1229" s="197"/>
      <c r="T1229" s="197"/>
      <c r="U1229" s="197"/>
      <c r="V1229" s="197"/>
      <c r="W1229" s="197"/>
      <c r="X1229" s="198"/>
      <c r="Y1229" s="108"/>
      <c r="AW1229" s="90" t="s">
        <v>3280</v>
      </c>
      <c r="AX1229" s="90">
        <f t="shared" si="121"/>
        <v>1</v>
      </c>
      <c r="AY1229" s="90" t="s">
        <v>236</v>
      </c>
      <c r="AZ1229" s="90" t="s">
        <v>3477</v>
      </c>
      <c r="BA1229" s="90">
        <f>IF(AND($BB$1229=1,$BC$1229=1),1,0)</f>
        <v>0</v>
      </c>
      <c r="BB1229" s="90">
        <f>IF($S$22="Step 3",1,0)</f>
        <v>0</v>
      </c>
      <c r="BC1229" s="90">
        <f>IF(AND(AND(OR($S$1228&gt;0,$AB$1228&gt;0),$AX$1228=1)),1,0)</f>
        <v>0</v>
      </c>
      <c r="BD1229" s="90">
        <f>IF(AND(AND(OR($AB$1228&gt;0),$AX$1228=1)),1,0)</f>
        <v>0</v>
      </c>
      <c r="BE1229" s="90">
        <f>IF(AND(AND(OR($S$1228&gt;0),$AX$1228=1)),1,0)</f>
        <v>0</v>
      </c>
      <c r="CB1229" s="90">
        <f>IF($S$1229&lt;&gt;"",1,0)</f>
        <v>0</v>
      </c>
      <c r="CD1229" s="90">
        <f>IF($Y$1229="Inaccurate – Incorrect",1,0)</f>
        <v>0</v>
      </c>
      <c r="DA1229" s="90" t="s">
        <v>3343</v>
      </c>
      <c r="DB1229" s="90" t="s">
        <v>1636</v>
      </c>
    </row>
    <row r="1230" spans="4:106" x14ac:dyDescent="0.2">
      <c r="D1230" s="103"/>
      <c r="E1230" s="117"/>
      <c r="F1230" s="117"/>
      <c r="G1230" s="117"/>
      <c r="H1230" s="117"/>
      <c r="I1230" s="117"/>
      <c r="J1230" s="117"/>
      <c r="K1230" s="117"/>
      <c r="L1230" s="117"/>
      <c r="M1230" s="117"/>
      <c r="N1230" s="117"/>
      <c r="O1230" s="117"/>
      <c r="P1230" s="117"/>
      <c r="Q1230" s="117"/>
      <c r="R1230" s="117"/>
      <c r="S1230" s="117"/>
      <c r="T1230" s="117"/>
      <c r="U1230" s="117"/>
      <c r="V1230" s="117"/>
      <c r="W1230" s="117"/>
      <c r="X1230" s="117"/>
      <c r="Y1230" s="105"/>
      <c r="AX1230" s="90">
        <f t="shared" si="121"/>
        <v>0</v>
      </c>
      <c r="BA1230" s="90">
        <f>IF(OR($S$22="Step 3",$S$22="Step 2"),1,0)</f>
        <v>0</v>
      </c>
    </row>
    <row r="1231" spans="4:106" ht="21" x14ac:dyDescent="0.25">
      <c r="D1231" s="103"/>
      <c r="E1231" s="109" t="s">
        <v>1645</v>
      </c>
      <c r="F1231" s="110"/>
      <c r="G1231" s="110"/>
      <c r="H1231" s="110"/>
      <c r="I1231" s="110"/>
      <c r="J1231" s="110"/>
      <c r="K1231" s="110"/>
      <c r="L1231" s="110"/>
      <c r="M1231" s="110"/>
      <c r="N1231" s="110"/>
      <c r="O1231" s="110"/>
      <c r="P1231" s="110"/>
      <c r="Q1231" s="110"/>
      <c r="R1231" s="110"/>
      <c r="S1231" s="110"/>
      <c r="T1231" s="110"/>
      <c r="U1231" s="110"/>
      <c r="V1231" s="110"/>
      <c r="W1231" s="110"/>
      <c r="X1231" s="110"/>
      <c r="Y1231" s="105"/>
      <c r="AX1231" s="90">
        <f t="shared" ref="AX1231:AX1294" si="126">IF(SUBTOTAL(103,Q1231)=1,1,0)</f>
        <v>0</v>
      </c>
      <c r="BA1231" s="90">
        <f>IF(OR($S$22="Step 3",$S$22="Step 2"),1,0)</f>
        <v>0</v>
      </c>
    </row>
    <row r="1232" spans="4:106" ht="25.25" customHeight="1" x14ac:dyDescent="0.2">
      <c r="D1232" s="112" t="s">
        <v>3482</v>
      </c>
      <c r="E1232" s="194" t="s">
        <v>3483</v>
      </c>
      <c r="F1232" s="195"/>
      <c r="G1232" s="195"/>
      <c r="H1232" s="195"/>
      <c r="I1232" s="195"/>
      <c r="J1232" s="195"/>
      <c r="K1232" s="195"/>
      <c r="L1232" s="195"/>
      <c r="M1232" s="195"/>
      <c r="N1232" s="195"/>
      <c r="O1232" s="195"/>
      <c r="P1232" s="111"/>
      <c r="Q1232" s="196" t="s">
        <v>12701</v>
      </c>
      <c r="R1232" s="196"/>
      <c r="S1232" s="192"/>
      <c r="T1232" s="192"/>
      <c r="U1232" s="192"/>
      <c r="V1232" s="192"/>
      <c r="W1232" s="192"/>
      <c r="X1232" s="193"/>
      <c r="Y1232" s="108"/>
      <c r="AW1232" s="90" t="s">
        <v>3280</v>
      </c>
      <c r="AX1232" s="90">
        <f t="shared" si="126"/>
        <v>1</v>
      </c>
      <c r="AZ1232" s="90" t="s">
        <v>3481</v>
      </c>
      <c r="BA1232" s="90">
        <f>IF(AND($BB$1232=1,$BC$1232=1),1,0)</f>
        <v>0</v>
      </c>
      <c r="BB1232" s="90">
        <f>IF(OR($S$22="Step 3",$S$22="Step 2"),1,0)</f>
        <v>0</v>
      </c>
      <c r="BC1232" s="90">
        <f>IF(OR(AND(OR($S$1202&lt;&gt;"",$AB$1202&lt;&gt;""),$AX$1202=1)),1,0)</f>
        <v>0</v>
      </c>
      <c r="BD1232" s="90">
        <f>IF(OR(AND(OR($AB$1202&lt;&gt;""),$AX$1202=1)),1,0)</f>
        <v>0</v>
      </c>
      <c r="BE1232" s="90">
        <f>IF(OR(AND(OR($S$1202&lt;&gt;""),$AX$1202=1)),1,0)</f>
        <v>0</v>
      </c>
      <c r="BL1232" s="90">
        <v>1233</v>
      </c>
      <c r="CB1232" s="90">
        <f>IF($S$1232&lt;&gt;"",1,0)</f>
        <v>0</v>
      </c>
      <c r="CD1232" s="90">
        <f>IF($Y$1232="Inaccurate – Incorrect",1,0)</f>
        <v>0</v>
      </c>
      <c r="DA1232" s="90" t="s">
        <v>3343</v>
      </c>
      <c r="DB1232" s="90" t="s">
        <v>1645</v>
      </c>
    </row>
    <row r="1233" spans="4:106" ht="25.25" customHeight="1" x14ac:dyDescent="0.2">
      <c r="D1233" s="112" t="s">
        <v>3486</v>
      </c>
      <c r="E1233" s="189" t="s">
        <v>3296</v>
      </c>
      <c r="F1233" s="190"/>
      <c r="G1233" s="190"/>
      <c r="H1233" s="190"/>
      <c r="I1233" s="190"/>
      <c r="J1233" s="190"/>
      <c r="K1233" s="190"/>
      <c r="L1233" s="190"/>
      <c r="M1233" s="190"/>
      <c r="N1233" s="190"/>
      <c r="O1233" s="190"/>
      <c r="P1233" s="116" t="s">
        <v>12697</v>
      </c>
      <c r="Q1233" s="191" t="s">
        <v>12698</v>
      </c>
      <c r="R1233" s="191"/>
      <c r="S1233" s="197"/>
      <c r="T1233" s="197"/>
      <c r="U1233" s="197"/>
      <c r="V1233" s="197"/>
      <c r="W1233" s="197"/>
      <c r="X1233" s="198"/>
      <c r="Y1233" s="108"/>
      <c r="AW1233" s="90" t="s">
        <v>3280</v>
      </c>
      <c r="AX1233" s="90">
        <f t="shared" si="126"/>
        <v>1</v>
      </c>
      <c r="AY1233" s="90" t="s">
        <v>236</v>
      </c>
      <c r="AZ1233" s="90" t="s">
        <v>3485</v>
      </c>
      <c r="BA1233" s="90">
        <f>IF(AND($BB$1233=1,$BC$1233=1),1,0)</f>
        <v>0</v>
      </c>
      <c r="BB1233" s="90">
        <f>IF($S$22="Step 3",1,0)</f>
        <v>0</v>
      </c>
      <c r="BC1233" s="90">
        <f>IF(AND(AND(OR($S$1232&gt;0,$AB$1232&gt;0),$AX$1232=1)),1,0)</f>
        <v>0</v>
      </c>
      <c r="BD1233" s="90">
        <f>IF(AND(AND(OR($AB$1232&gt;0),$AX$1232=1)),1,0)</f>
        <v>0</v>
      </c>
      <c r="BE1233" s="90">
        <f>IF(AND(AND(OR($S$1232&gt;0),$AX$1232=1)),1,0)</f>
        <v>0</v>
      </c>
      <c r="CB1233" s="90">
        <f>IF($S$1233&lt;&gt;"",1,0)</f>
        <v>0</v>
      </c>
      <c r="CD1233" s="90">
        <f>IF($Y$1233="Inaccurate – Incorrect",1,0)</f>
        <v>0</v>
      </c>
      <c r="DA1233" s="90" t="s">
        <v>3343</v>
      </c>
      <c r="DB1233" s="90" t="s">
        <v>1645</v>
      </c>
    </row>
    <row r="1234" spans="4:106" x14ac:dyDescent="0.2">
      <c r="D1234" s="103"/>
      <c r="E1234" s="117"/>
      <c r="F1234" s="117"/>
      <c r="G1234" s="117"/>
      <c r="H1234" s="117"/>
      <c r="I1234" s="117"/>
      <c r="J1234" s="117"/>
      <c r="K1234" s="117"/>
      <c r="L1234" s="117"/>
      <c r="M1234" s="117"/>
      <c r="N1234" s="117"/>
      <c r="O1234" s="117"/>
      <c r="P1234" s="117"/>
      <c r="Q1234" s="117"/>
      <c r="R1234" s="117"/>
      <c r="S1234" s="117"/>
      <c r="T1234" s="117"/>
      <c r="U1234" s="117"/>
      <c r="V1234" s="117"/>
      <c r="W1234" s="117"/>
      <c r="X1234" s="117"/>
      <c r="Y1234" s="105"/>
      <c r="AX1234" s="90">
        <f t="shared" si="126"/>
        <v>0</v>
      </c>
      <c r="BA1234" s="90">
        <f>IF(OR($S$22="Step 3",$S$22="Step 2"),1,0)</f>
        <v>0</v>
      </c>
    </row>
    <row r="1235" spans="4:106" ht="21" x14ac:dyDescent="0.25">
      <c r="D1235" s="103"/>
      <c r="E1235" s="109" t="s">
        <v>1654</v>
      </c>
      <c r="F1235" s="110"/>
      <c r="G1235" s="110"/>
      <c r="H1235" s="110"/>
      <c r="I1235" s="110"/>
      <c r="J1235" s="110"/>
      <c r="K1235" s="110"/>
      <c r="L1235" s="110"/>
      <c r="M1235" s="110"/>
      <c r="N1235" s="110"/>
      <c r="O1235" s="110"/>
      <c r="P1235" s="110"/>
      <c r="Q1235" s="110"/>
      <c r="R1235" s="110"/>
      <c r="S1235" s="110"/>
      <c r="T1235" s="110"/>
      <c r="U1235" s="110"/>
      <c r="V1235" s="110"/>
      <c r="W1235" s="110"/>
      <c r="X1235" s="110"/>
      <c r="Y1235" s="105"/>
      <c r="AX1235" s="90">
        <f t="shared" si="126"/>
        <v>0</v>
      </c>
      <c r="BA1235" s="90">
        <f>IF(OR($S$22="Step 3",$S$22="Step 2"),1,0)</f>
        <v>0</v>
      </c>
    </row>
    <row r="1236" spans="4:106" ht="25.25" customHeight="1" x14ac:dyDescent="0.2">
      <c r="D1236" s="112" t="s">
        <v>3490</v>
      </c>
      <c r="E1236" s="194" t="s">
        <v>3491</v>
      </c>
      <c r="F1236" s="195"/>
      <c r="G1236" s="195"/>
      <c r="H1236" s="195"/>
      <c r="I1236" s="195"/>
      <c r="J1236" s="195"/>
      <c r="K1236" s="195"/>
      <c r="L1236" s="195"/>
      <c r="M1236" s="195"/>
      <c r="N1236" s="195"/>
      <c r="O1236" s="195"/>
      <c r="P1236" s="111"/>
      <c r="Q1236" s="196" t="s">
        <v>12701</v>
      </c>
      <c r="R1236" s="196"/>
      <c r="S1236" s="192"/>
      <c r="T1236" s="192"/>
      <c r="U1236" s="192"/>
      <c r="V1236" s="192"/>
      <c r="W1236" s="192"/>
      <c r="X1236" s="193"/>
      <c r="Y1236" s="108"/>
      <c r="AW1236" s="90" t="s">
        <v>3280</v>
      </c>
      <c r="AX1236" s="90">
        <f t="shared" si="126"/>
        <v>1</v>
      </c>
      <c r="AZ1236" s="90" t="s">
        <v>3489</v>
      </c>
      <c r="BA1236" s="90">
        <f>IF(AND($BB$1236=1,$BC$1236=1),1,0)</f>
        <v>0</v>
      </c>
      <c r="BB1236" s="90">
        <f>IF(OR($S$22="Step 3",$S$22="Step 2"),1,0)</f>
        <v>0</v>
      </c>
      <c r="BC1236" s="90">
        <f>IF(OR(AND(OR($S$1203&lt;&gt;"",$AB$1203&lt;&gt;""),$AX$1203=1)),1,0)</f>
        <v>0</v>
      </c>
      <c r="BD1236" s="90">
        <f>IF(OR(AND(OR($AB$1203&lt;&gt;""),$AX$1203=1)),1,0)</f>
        <v>0</v>
      </c>
      <c r="BE1236" s="90">
        <f>IF(OR(AND(OR($S$1203&lt;&gt;""),$AX$1203=1)),1,0)</f>
        <v>0</v>
      </c>
      <c r="BL1236" s="90">
        <v>1237</v>
      </c>
      <c r="CB1236" s="90">
        <f>IF($S$1236&lt;&gt;"",1,0)</f>
        <v>0</v>
      </c>
      <c r="CD1236" s="90">
        <f>IF($Y$1236="Inaccurate – Incorrect",1,0)</f>
        <v>0</v>
      </c>
      <c r="DA1236" s="90" t="s">
        <v>3343</v>
      </c>
      <c r="DB1236" s="90" t="s">
        <v>1654</v>
      </c>
    </row>
    <row r="1237" spans="4:106" ht="25.25" customHeight="1" x14ac:dyDescent="0.2">
      <c r="D1237" s="112" t="s">
        <v>3494</v>
      </c>
      <c r="E1237" s="189" t="s">
        <v>3296</v>
      </c>
      <c r="F1237" s="190"/>
      <c r="G1237" s="190"/>
      <c r="H1237" s="190"/>
      <c r="I1237" s="190"/>
      <c r="J1237" s="190"/>
      <c r="K1237" s="190"/>
      <c r="L1237" s="190"/>
      <c r="M1237" s="190"/>
      <c r="N1237" s="190"/>
      <c r="O1237" s="190"/>
      <c r="P1237" s="116" t="s">
        <v>12697</v>
      </c>
      <c r="Q1237" s="191" t="s">
        <v>12698</v>
      </c>
      <c r="R1237" s="191"/>
      <c r="S1237" s="197"/>
      <c r="T1237" s="197"/>
      <c r="U1237" s="197"/>
      <c r="V1237" s="197"/>
      <c r="W1237" s="197"/>
      <c r="X1237" s="198"/>
      <c r="Y1237" s="108"/>
      <c r="AW1237" s="90" t="s">
        <v>3280</v>
      </c>
      <c r="AX1237" s="90">
        <f t="shared" si="126"/>
        <v>1</v>
      </c>
      <c r="AY1237" s="90" t="s">
        <v>236</v>
      </c>
      <c r="AZ1237" s="90" t="s">
        <v>3493</v>
      </c>
      <c r="BA1237" s="90">
        <f>IF(AND($BB$1237=1,$BC$1237=1),1,0)</f>
        <v>0</v>
      </c>
      <c r="BB1237" s="90">
        <f>IF($S$22="Step 3",1,0)</f>
        <v>0</v>
      </c>
      <c r="BC1237" s="90">
        <f>IF(AND(AND(OR($S$1236&gt;0,$AB$1236&gt;0),$AX$1236=1)),1,0)</f>
        <v>0</v>
      </c>
      <c r="BD1237" s="90">
        <f>IF(AND(AND(OR($AB$1236&gt;0),$AX$1236=1)),1,0)</f>
        <v>0</v>
      </c>
      <c r="BE1237" s="90">
        <f>IF(AND(AND(OR($S$1236&gt;0),$AX$1236=1)),1,0)</f>
        <v>0</v>
      </c>
      <c r="CB1237" s="90">
        <f>IF($S$1237&lt;&gt;"",1,0)</f>
        <v>0</v>
      </c>
      <c r="CD1237" s="90">
        <f>IF($Y$1237="Inaccurate – Incorrect",1,0)</f>
        <v>0</v>
      </c>
      <c r="DA1237" s="90" t="s">
        <v>3343</v>
      </c>
      <c r="DB1237" s="90" t="s">
        <v>1654</v>
      </c>
    </row>
    <row r="1238" spans="4:106" x14ac:dyDescent="0.2">
      <c r="D1238" s="103"/>
      <c r="E1238" s="117"/>
      <c r="F1238" s="117"/>
      <c r="G1238" s="117"/>
      <c r="H1238" s="117"/>
      <c r="I1238" s="117"/>
      <c r="J1238" s="117"/>
      <c r="K1238" s="117"/>
      <c r="L1238" s="117"/>
      <c r="M1238" s="117"/>
      <c r="N1238" s="117"/>
      <c r="O1238" s="117"/>
      <c r="P1238" s="117"/>
      <c r="Q1238" s="117"/>
      <c r="R1238" s="117"/>
      <c r="S1238" s="117"/>
      <c r="T1238" s="117"/>
      <c r="U1238" s="117"/>
      <c r="V1238" s="117"/>
      <c r="W1238" s="117"/>
      <c r="X1238" s="117"/>
      <c r="Y1238" s="105"/>
      <c r="AX1238" s="90">
        <f t="shared" si="126"/>
        <v>0</v>
      </c>
      <c r="BA1238" s="90">
        <f>IF(OR($S$22="Step 3",$S$22="Step 2"),1,0)</f>
        <v>0</v>
      </c>
    </row>
    <row r="1239" spans="4:106" ht="21" x14ac:dyDescent="0.25">
      <c r="D1239" s="103"/>
      <c r="E1239" s="109" t="s">
        <v>3499</v>
      </c>
      <c r="F1239" s="110"/>
      <c r="G1239" s="110"/>
      <c r="H1239" s="110"/>
      <c r="I1239" s="110"/>
      <c r="J1239" s="110"/>
      <c r="K1239" s="110"/>
      <c r="L1239" s="110"/>
      <c r="M1239" s="110"/>
      <c r="N1239" s="110"/>
      <c r="O1239" s="110"/>
      <c r="P1239" s="110"/>
      <c r="Q1239" s="110"/>
      <c r="R1239" s="110"/>
      <c r="S1239" s="110"/>
      <c r="T1239" s="110"/>
      <c r="U1239" s="110"/>
      <c r="V1239" s="110"/>
      <c r="W1239" s="110"/>
      <c r="X1239" s="110"/>
      <c r="Y1239" s="105"/>
      <c r="AX1239" s="90">
        <f t="shared" si="126"/>
        <v>0</v>
      </c>
      <c r="BA1239" s="90">
        <f>IF(OR($S$22="Step 3",$S$22="Step 2"),1,0)</f>
        <v>0</v>
      </c>
    </row>
    <row r="1240" spans="4:106" ht="25.25" customHeight="1" x14ac:dyDescent="0.2">
      <c r="D1240" s="112" t="s">
        <v>3498</v>
      </c>
      <c r="E1240" s="194" t="s">
        <v>3500</v>
      </c>
      <c r="F1240" s="195"/>
      <c r="G1240" s="195"/>
      <c r="H1240" s="195"/>
      <c r="I1240" s="195"/>
      <c r="J1240" s="195"/>
      <c r="K1240" s="195"/>
      <c r="L1240" s="195"/>
      <c r="M1240" s="195"/>
      <c r="N1240" s="195"/>
      <c r="O1240" s="195"/>
      <c r="P1240" s="111"/>
      <c r="Q1240" s="196" t="s">
        <v>12701</v>
      </c>
      <c r="R1240" s="196"/>
      <c r="S1240" s="192"/>
      <c r="T1240" s="192"/>
      <c r="U1240" s="192"/>
      <c r="V1240" s="192"/>
      <c r="W1240" s="192"/>
      <c r="X1240" s="193"/>
      <c r="Y1240" s="108"/>
      <c r="AW1240" s="90" t="s">
        <v>3280</v>
      </c>
      <c r="AX1240" s="90">
        <f t="shared" si="126"/>
        <v>1</v>
      </c>
      <c r="AZ1240" s="90" t="s">
        <v>3497</v>
      </c>
      <c r="BA1240" s="90">
        <f>IF(AND($BB$1240=1,$BC$1240=1),1,0)</f>
        <v>0</v>
      </c>
      <c r="BB1240" s="90">
        <f>IF(OR($S$22="Step 3",$S$22="Step 2"),1,0)</f>
        <v>0</v>
      </c>
      <c r="BC1240" s="90">
        <f>IF(OR(AND(OR($S$1204&lt;&gt;"",$AB$1204&lt;&gt;""),$AX$1204=1)),1,0)</f>
        <v>0</v>
      </c>
      <c r="BD1240" s="90">
        <f>IF(OR(AND(OR($AB$1204&lt;&gt;""),$AX$1204=1)),1,0)</f>
        <v>0</v>
      </c>
      <c r="BE1240" s="90">
        <f>IF(OR(AND(OR($S$1204&lt;&gt;""),$AX$1204=1)),1,0)</f>
        <v>0</v>
      </c>
      <c r="BL1240" s="90">
        <v>1241</v>
      </c>
      <c r="CB1240" s="90">
        <f>IF($S$1240&lt;&gt;"",1,0)</f>
        <v>0</v>
      </c>
      <c r="CD1240" s="90">
        <f>IF($Y$1240="Inaccurate – Incorrect",1,0)</f>
        <v>0</v>
      </c>
      <c r="DA1240" s="90" t="s">
        <v>3343</v>
      </c>
      <c r="DB1240" s="90" t="s">
        <v>3499</v>
      </c>
    </row>
    <row r="1241" spans="4:106" ht="25.25" customHeight="1" x14ac:dyDescent="0.2">
      <c r="D1241" s="112" t="s">
        <v>3503</v>
      </c>
      <c r="E1241" s="189" t="s">
        <v>3296</v>
      </c>
      <c r="F1241" s="190"/>
      <c r="G1241" s="190"/>
      <c r="H1241" s="190"/>
      <c r="I1241" s="190"/>
      <c r="J1241" s="190"/>
      <c r="K1241" s="190"/>
      <c r="L1241" s="190"/>
      <c r="M1241" s="190"/>
      <c r="N1241" s="190"/>
      <c r="O1241" s="190"/>
      <c r="P1241" s="116" t="s">
        <v>12697</v>
      </c>
      <c r="Q1241" s="191" t="s">
        <v>12698</v>
      </c>
      <c r="R1241" s="191"/>
      <c r="S1241" s="197"/>
      <c r="T1241" s="197"/>
      <c r="U1241" s="197"/>
      <c r="V1241" s="197"/>
      <c r="W1241" s="197"/>
      <c r="X1241" s="198"/>
      <c r="Y1241" s="108"/>
      <c r="AW1241" s="90" t="s">
        <v>3280</v>
      </c>
      <c r="AX1241" s="90">
        <f t="shared" si="126"/>
        <v>1</v>
      </c>
      <c r="AY1241" s="90" t="s">
        <v>236</v>
      </c>
      <c r="AZ1241" s="90" t="s">
        <v>3502</v>
      </c>
      <c r="BA1241" s="90">
        <f>IF(AND($BB$1241=1,$BC$1241=1),1,0)</f>
        <v>0</v>
      </c>
      <c r="BB1241" s="90">
        <f>IF($S$22="Step 3",1,0)</f>
        <v>0</v>
      </c>
      <c r="BC1241" s="90">
        <f>IF(AND(AND(OR($S$1240&gt;0,$AB$1240&gt;0),$AX$1240=1)),1,0)</f>
        <v>0</v>
      </c>
      <c r="BD1241" s="90">
        <f>IF(AND(AND(OR($AB$1240&gt;0),$AX$1240=1)),1,0)</f>
        <v>0</v>
      </c>
      <c r="BE1241" s="90">
        <f>IF(AND(AND(OR($S$1240&gt;0),$AX$1240=1)),1,0)</f>
        <v>0</v>
      </c>
      <c r="CB1241" s="90">
        <f>IF($S$1241&lt;&gt;"",1,0)</f>
        <v>0</v>
      </c>
      <c r="CD1241" s="90">
        <f>IF($Y$1241="Inaccurate – Incorrect",1,0)</f>
        <v>0</v>
      </c>
      <c r="DA1241" s="90" t="s">
        <v>3343</v>
      </c>
      <c r="DB1241" s="90" t="s">
        <v>3499</v>
      </c>
    </row>
    <row r="1242" spans="4:106" x14ac:dyDescent="0.2">
      <c r="D1242" s="103"/>
      <c r="E1242" s="117"/>
      <c r="F1242" s="117"/>
      <c r="G1242" s="117"/>
      <c r="H1242" s="117"/>
      <c r="I1242" s="117"/>
      <c r="J1242" s="117"/>
      <c r="K1242" s="117"/>
      <c r="L1242" s="117"/>
      <c r="M1242" s="117"/>
      <c r="N1242" s="117"/>
      <c r="O1242" s="117"/>
      <c r="P1242" s="117"/>
      <c r="Q1242" s="117"/>
      <c r="R1242" s="117"/>
      <c r="S1242" s="117"/>
      <c r="T1242" s="117"/>
      <c r="U1242" s="117"/>
      <c r="V1242" s="117"/>
      <c r="W1242" s="117"/>
      <c r="X1242" s="117"/>
      <c r="Y1242" s="105"/>
      <c r="AX1242" s="90">
        <f t="shared" si="126"/>
        <v>0</v>
      </c>
      <c r="BA1242" s="90">
        <f>IF(OR($S$22="Step 3",$S$22="Step 2"),1,0)</f>
        <v>0</v>
      </c>
    </row>
    <row r="1243" spans="4:106" ht="21" x14ac:dyDescent="0.25">
      <c r="D1243" s="103"/>
      <c r="E1243" s="109" t="s">
        <v>1672</v>
      </c>
      <c r="F1243" s="110"/>
      <c r="G1243" s="110"/>
      <c r="H1243" s="110"/>
      <c r="I1243" s="110"/>
      <c r="J1243" s="110"/>
      <c r="K1243" s="110"/>
      <c r="L1243" s="110"/>
      <c r="M1243" s="110"/>
      <c r="N1243" s="110"/>
      <c r="O1243" s="110"/>
      <c r="P1243" s="110"/>
      <c r="Q1243" s="110"/>
      <c r="R1243" s="110"/>
      <c r="S1243" s="110"/>
      <c r="T1243" s="110"/>
      <c r="U1243" s="110"/>
      <c r="V1243" s="110"/>
      <c r="W1243" s="110"/>
      <c r="X1243" s="110"/>
      <c r="Y1243" s="105"/>
      <c r="AX1243" s="90">
        <f t="shared" si="126"/>
        <v>0</v>
      </c>
      <c r="BA1243" s="90">
        <f>IF(OR($S$22="Step 3",$S$22="Step 2"),1,0)</f>
        <v>0</v>
      </c>
    </row>
    <row r="1244" spans="4:106" ht="25.25" customHeight="1" x14ac:dyDescent="0.2">
      <c r="D1244" s="112" t="s">
        <v>3507</v>
      </c>
      <c r="E1244" s="194" t="s">
        <v>3508</v>
      </c>
      <c r="F1244" s="195"/>
      <c r="G1244" s="195"/>
      <c r="H1244" s="195"/>
      <c r="I1244" s="195"/>
      <c r="J1244" s="195"/>
      <c r="K1244" s="195"/>
      <c r="L1244" s="195"/>
      <c r="M1244" s="195"/>
      <c r="N1244" s="195"/>
      <c r="O1244" s="195"/>
      <c r="P1244" s="111"/>
      <c r="Q1244" s="196" t="s">
        <v>12701</v>
      </c>
      <c r="R1244" s="196"/>
      <c r="S1244" s="192"/>
      <c r="T1244" s="192"/>
      <c r="U1244" s="192"/>
      <c r="V1244" s="192"/>
      <c r="W1244" s="192"/>
      <c r="X1244" s="193"/>
      <c r="Y1244" s="108"/>
      <c r="AW1244" s="90" t="s">
        <v>3280</v>
      </c>
      <c r="AX1244" s="90">
        <f t="shared" si="126"/>
        <v>1</v>
      </c>
      <c r="AZ1244" s="90" t="s">
        <v>3506</v>
      </c>
      <c r="BA1244" s="90">
        <f>IF(AND($BB$1244=1,$BC$1244=1),1,0)</f>
        <v>0</v>
      </c>
      <c r="BB1244" s="90">
        <f>IF(OR($S$22="Step 3",$S$22="Step 2"),1,0)</f>
        <v>0</v>
      </c>
      <c r="BC1244" s="90">
        <f>IF(OR(AND(OR($S$1205&lt;&gt;"",$AB$1205&lt;&gt;""),$AX$1205=1)),1,0)</f>
        <v>0</v>
      </c>
      <c r="BD1244" s="90">
        <f>IF(OR(AND(OR($AB$1205&lt;&gt;""),$AX$1205=1)),1,0)</f>
        <v>0</v>
      </c>
      <c r="BE1244" s="90">
        <f>IF(OR(AND(OR($S$1205&lt;&gt;""),$AX$1205=1)),1,0)</f>
        <v>0</v>
      </c>
      <c r="BL1244" s="90">
        <v>1245</v>
      </c>
      <c r="CB1244" s="90">
        <f>IF($S$1244&lt;&gt;"",1,0)</f>
        <v>0</v>
      </c>
      <c r="CD1244" s="90">
        <f>IF($Y$1244="Inaccurate – Incorrect",1,0)</f>
        <v>0</v>
      </c>
      <c r="DA1244" s="90" t="s">
        <v>3343</v>
      </c>
      <c r="DB1244" s="90" t="s">
        <v>1672</v>
      </c>
    </row>
    <row r="1245" spans="4:106" ht="25.25" customHeight="1" x14ac:dyDescent="0.2">
      <c r="D1245" s="112" t="s">
        <v>3511</v>
      </c>
      <c r="E1245" s="189" t="s">
        <v>3296</v>
      </c>
      <c r="F1245" s="190"/>
      <c r="G1245" s="190"/>
      <c r="H1245" s="190"/>
      <c r="I1245" s="190"/>
      <c r="J1245" s="190"/>
      <c r="K1245" s="190"/>
      <c r="L1245" s="190"/>
      <c r="M1245" s="190"/>
      <c r="N1245" s="190"/>
      <c r="O1245" s="190"/>
      <c r="P1245" s="116" t="s">
        <v>12697</v>
      </c>
      <c r="Q1245" s="191" t="s">
        <v>12698</v>
      </c>
      <c r="R1245" s="191"/>
      <c r="S1245" s="197"/>
      <c r="T1245" s="197"/>
      <c r="U1245" s="197"/>
      <c r="V1245" s="197"/>
      <c r="W1245" s="197"/>
      <c r="X1245" s="198"/>
      <c r="Y1245" s="108"/>
      <c r="AW1245" s="90" t="s">
        <v>3280</v>
      </c>
      <c r="AX1245" s="90">
        <f t="shared" si="126"/>
        <v>1</v>
      </c>
      <c r="AY1245" s="90" t="s">
        <v>236</v>
      </c>
      <c r="AZ1245" s="90" t="s">
        <v>3510</v>
      </c>
      <c r="BA1245" s="90">
        <f>IF(AND($BB$1245=1,$BC$1245=1),1,0)</f>
        <v>0</v>
      </c>
      <c r="BB1245" s="90">
        <f>IF($S$22="Step 3",1,0)</f>
        <v>0</v>
      </c>
      <c r="BC1245" s="90">
        <f>IF(AND(AND(OR($S$1244&gt;0,$AB$1244&gt;0),$AX$1244=1)),1,0)</f>
        <v>0</v>
      </c>
      <c r="BD1245" s="90">
        <f>IF(AND(AND(OR($AB$1244&gt;0),$AX$1244=1)),1,0)</f>
        <v>0</v>
      </c>
      <c r="BE1245" s="90">
        <f>IF(AND(AND(OR($S$1244&gt;0),$AX$1244=1)),1,0)</f>
        <v>0</v>
      </c>
      <c r="CB1245" s="90">
        <f>IF($S$1245&lt;&gt;"",1,0)</f>
        <v>0</v>
      </c>
      <c r="CD1245" s="90">
        <f>IF($Y$1245="Inaccurate – Incorrect",1,0)</f>
        <v>0</v>
      </c>
      <c r="DA1245" s="90" t="s">
        <v>3343</v>
      </c>
      <c r="DB1245" s="90" t="s">
        <v>1672</v>
      </c>
    </row>
    <row r="1246" spans="4:106" x14ac:dyDescent="0.2">
      <c r="D1246" s="103"/>
      <c r="E1246" s="117"/>
      <c r="F1246" s="117"/>
      <c r="G1246" s="117"/>
      <c r="H1246" s="117"/>
      <c r="I1246" s="117"/>
      <c r="J1246" s="117"/>
      <c r="K1246" s="117"/>
      <c r="L1246" s="117"/>
      <c r="M1246" s="117"/>
      <c r="N1246" s="117"/>
      <c r="O1246" s="117"/>
      <c r="P1246" s="117"/>
      <c r="Q1246" s="117"/>
      <c r="R1246" s="117"/>
      <c r="S1246" s="117"/>
      <c r="T1246" s="117"/>
      <c r="U1246" s="117"/>
      <c r="V1246" s="117"/>
      <c r="W1246" s="117"/>
      <c r="X1246" s="117"/>
      <c r="Y1246" s="105"/>
      <c r="AX1246" s="90">
        <f t="shared" si="126"/>
        <v>0</v>
      </c>
      <c r="BA1246" s="90">
        <f>IF(OR($S$22="Step 3",$S$22="Step 2"),1,0)</f>
        <v>0</v>
      </c>
    </row>
    <row r="1247" spans="4:106" ht="21" x14ac:dyDescent="0.25">
      <c r="D1247" s="103"/>
      <c r="E1247" s="109" t="s">
        <v>3429</v>
      </c>
      <c r="F1247" s="110"/>
      <c r="G1247" s="110"/>
      <c r="H1247" s="110"/>
      <c r="I1247" s="110"/>
      <c r="J1247" s="110"/>
      <c r="K1247" s="110"/>
      <c r="L1247" s="110"/>
      <c r="M1247" s="110"/>
      <c r="N1247" s="110"/>
      <c r="O1247" s="110"/>
      <c r="P1247" s="110"/>
      <c r="Q1247" s="110"/>
      <c r="R1247" s="110"/>
      <c r="S1247" s="110"/>
      <c r="T1247" s="110"/>
      <c r="U1247" s="110"/>
      <c r="V1247" s="110"/>
      <c r="W1247" s="110"/>
      <c r="X1247" s="110"/>
      <c r="Y1247" s="105"/>
      <c r="AX1247" s="90">
        <f t="shared" si="126"/>
        <v>0</v>
      </c>
      <c r="BA1247" s="90">
        <f>IF(OR($S$22="Step 3",$S$22="Step 2"),1,0)</f>
        <v>0</v>
      </c>
    </row>
    <row r="1248" spans="4:106" ht="25.25" customHeight="1" x14ac:dyDescent="0.2">
      <c r="D1248" s="112" t="s">
        <v>3515</v>
      </c>
      <c r="E1248" s="194" t="s">
        <v>3516</v>
      </c>
      <c r="F1248" s="195"/>
      <c r="G1248" s="195"/>
      <c r="H1248" s="195"/>
      <c r="I1248" s="195"/>
      <c r="J1248" s="195"/>
      <c r="K1248" s="195"/>
      <c r="L1248" s="195"/>
      <c r="M1248" s="195"/>
      <c r="N1248" s="195"/>
      <c r="O1248" s="195"/>
      <c r="P1248" s="111"/>
      <c r="Q1248" s="196" t="s">
        <v>12701</v>
      </c>
      <c r="R1248" s="196"/>
      <c r="S1248" s="192"/>
      <c r="T1248" s="192"/>
      <c r="U1248" s="192"/>
      <c r="V1248" s="192"/>
      <c r="W1248" s="192"/>
      <c r="X1248" s="193"/>
      <c r="Y1248" s="108"/>
      <c r="AW1248" s="90" t="s">
        <v>3280</v>
      </c>
      <c r="AX1248" s="90">
        <f t="shared" si="126"/>
        <v>1</v>
      </c>
      <c r="AZ1248" s="90" t="s">
        <v>3514</v>
      </c>
      <c r="BA1248" s="90">
        <f>IF(AND($BB$1248=1,$BC$1248=1),1,0)</f>
        <v>0</v>
      </c>
      <c r="BB1248" s="90">
        <f>IF(OR($S$22="Step 3",$S$22="Step 2"),1,0)</f>
        <v>0</v>
      </c>
      <c r="BC1248" s="90">
        <f>IF(OR(AND(OR($S$1206&lt;&gt;"",$AB$1206&lt;&gt;""),$AX$1206=1)),1,0)</f>
        <v>0</v>
      </c>
      <c r="BD1248" s="90">
        <f>IF(OR(AND(OR($AB$1206&lt;&gt;""),$AX$1206=1)),1,0)</f>
        <v>0</v>
      </c>
      <c r="BE1248" s="90">
        <f>IF(OR(AND(OR($S$1206&lt;&gt;""),$AX$1206=1)),1,0)</f>
        <v>0</v>
      </c>
      <c r="BL1248" s="90">
        <v>1249</v>
      </c>
      <c r="CB1248" s="90">
        <f>IF($S$1248&lt;&gt;"",1,0)</f>
        <v>0</v>
      </c>
      <c r="CD1248" s="90">
        <f>IF($Y$1248="Inaccurate – Incorrect",1,0)</f>
        <v>0</v>
      </c>
      <c r="DA1248" s="90" t="s">
        <v>3343</v>
      </c>
      <c r="DB1248" s="90" t="s">
        <v>3429</v>
      </c>
    </row>
    <row r="1249" spans="4:106" ht="25.25" customHeight="1" x14ac:dyDescent="0.2">
      <c r="D1249" s="112" t="s">
        <v>3519</v>
      </c>
      <c r="E1249" s="189" t="s">
        <v>3296</v>
      </c>
      <c r="F1249" s="190"/>
      <c r="G1249" s="190"/>
      <c r="H1249" s="190"/>
      <c r="I1249" s="190"/>
      <c r="J1249" s="190"/>
      <c r="K1249" s="190"/>
      <c r="L1249" s="190"/>
      <c r="M1249" s="190"/>
      <c r="N1249" s="190"/>
      <c r="O1249" s="190"/>
      <c r="P1249" s="116" t="s">
        <v>12697</v>
      </c>
      <c r="Q1249" s="191" t="s">
        <v>12698</v>
      </c>
      <c r="R1249" s="191"/>
      <c r="S1249" s="197"/>
      <c r="T1249" s="197"/>
      <c r="U1249" s="197"/>
      <c r="V1249" s="197"/>
      <c r="W1249" s="197"/>
      <c r="X1249" s="198"/>
      <c r="Y1249" s="108"/>
      <c r="AW1249" s="90" t="s">
        <v>3280</v>
      </c>
      <c r="AX1249" s="90">
        <f t="shared" si="126"/>
        <v>1</v>
      </c>
      <c r="AY1249" s="90" t="s">
        <v>236</v>
      </c>
      <c r="AZ1249" s="90" t="s">
        <v>3518</v>
      </c>
      <c r="BA1249" s="90">
        <f>IF(AND($BB$1249=1,$BC$1249=1),1,0)</f>
        <v>0</v>
      </c>
      <c r="BB1249" s="90">
        <f>IF($S$22="Step 3",1,0)</f>
        <v>0</v>
      </c>
      <c r="BC1249" s="90">
        <f>IF(AND(AND(OR($S$1248&gt;0,$AB$1248&gt;0),$AX$1248=1)),1,0)</f>
        <v>0</v>
      </c>
      <c r="BD1249" s="90">
        <f>IF(AND(AND(OR($AB$1248&gt;0),$AX$1248=1)),1,0)</f>
        <v>0</v>
      </c>
      <c r="BE1249" s="90">
        <f>IF(AND(AND(OR($S$1248&gt;0),$AX$1248=1)),1,0)</f>
        <v>0</v>
      </c>
      <c r="CB1249" s="90">
        <f>IF($S$1249&lt;&gt;"",1,0)</f>
        <v>0</v>
      </c>
      <c r="CD1249" s="90">
        <f>IF($Y$1249="Inaccurate – Incorrect",1,0)</f>
        <v>0</v>
      </c>
      <c r="DA1249" s="90" t="s">
        <v>3343</v>
      </c>
      <c r="DB1249" s="90" t="s">
        <v>3429</v>
      </c>
    </row>
    <row r="1250" spans="4:106" x14ac:dyDescent="0.2">
      <c r="D1250" s="103"/>
      <c r="E1250" s="117"/>
      <c r="F1250" s="117"/>
      <c r="G1250" s="117"/>
      <c r="H1250" s="117"/>
      <c r="I1250" s="117"/>
      <c r="J1250" s="117"/>
      <c r="K1250" s="117"/>
      <c r="L1250" s="117"/>
      <c r="M1250" s="117"/>
      <c r="N1250" s="117"/>
      <c r="O1250" s="117"/>
      <c r="P1250" s="117"/>
      <c r="Q1250" s="117"/>
      <c r="R1250" s="117"/>
      <c r="S1250" s="117"/>
      <c r="T1250" s="117"/>
      <c r="U1250" s="117"/>
      <c r="V1250" s="117"/>
      <c r="W1250" s="117"/>
      <c r="X1250" s="117"/>
      <c r="Y1250" s="105"/>
      <c r="AX1250" s="90">
        <f t="shared" si="126"/>
        <v>0</v>
      </c>
      <c r="BA1250" s="90">
        <f>IF(OR($S$22="Step 3",$S$22="Step 2"),1,0)</f>
        <v>0</v>
      </c>
    </row>
    <row r="1251" spans="4:106" ht="21" x14ac:dyDescent="0.25">
      <c r="D1251" s="103"/>
      <c r="E1251" s="109" t="s">
        <v>3524</v>
      </c>
      <c r="F1251" s="110"/>
      <c r="G1251" s="110"/>
      <c r="H1251" s="110"/>
      <c r="I1251" s="110"/>
      <c r="J1251" s="110"/>
      <c r="K1251" s="110"/>
      <c r="L1251" s="110"/>
      <c r="M1251" s="110"/>
      <c r="N1251" s="110"/>
      <c r="O1251" s="110"/>
      <c r="P1251" s="110"/>
      <c r="Q1251" s="110"/>
      <c r="R1251" s="110"/>
      <c r="S1251" s="110"/>
      <c r="T1251" s="110"/>
      <c r="U1251" s="110"/>
      <c r="V1251" s="110"/>
      <c r="W1251" s="110"/>
      <c r="X1251" s="110"/>
      <c r="Y1251" s="105"/>
      <c r="AX1251" s="90">
        <f t="shared" si="126"/>
        <v>0</v>
      </c>
      <c r="BA1251" s="90">
        <f>IF(OR($S$22="Step 3",$S$22="Step 2"),1,0)</f>
        <v>0</v>
      </c>
    </row>
    <row r="1252" spans="4:106" ht="25.25" customHeight="1" x14ac:dyDescent="0.2">
      <c r="D1252" s="112" t="s">
        <v>3523</v>
      </c>
      <c r="E1252" s="194" t="s">
        <v>3525</v>
      </c>
      <c r="F1252" s="195"/>
      <c r="G1252" s="195"/>
      <c r="H1252" s="195"/>
      <c r="I1252" s="195"/>
      <c r="J1252" s="195"/>
      <c r="K1252" s="195"/>
      <c r="L1252" s="195"/>
      <c r="M1252" s="195"/>
      <c r="N1252" s="195"/>
      <c r="O1252" s="195"/>
      <c r="P1252" s="111"/>
      <c r="Q1252" s="196" t="s">
        <v>12701</v>
      </c>
      <c r="R1252" s="196"/>
      <c r="S1252" s="192"/>
      <c r="T1252" s="192"/>
      <c r="U1252" s="192"/>
      <c r="V1252" s="192"/>
      <c r="W1252" s="192"/>
      <c r="X1252" s="193"/>
      <c r="Y1252" s="108"/>
      <c r="AW1252" s="90" t="s">
        <v>3280</v>
      </c>
      <c r="AX1252" s="90">
        <f t="shared" si="126"/>
        <v>1</v>
      </c>
      <c r="AZ1252" s="90" t="s">
        <v>3522</v>
      </c>
      <c r="BA1252" s="90">
        <f>IF(AND($BB$1252=1,$BC$1252=1),1,0)</f>
        <v>0</v>
      </c>
      <c r="BB1252" s="90">
        <f>IF(OR($S$22="Step 3",$S$22="Step 2"),1,0)</f>
        <v>0</v>
      </c>
      <c r="BC1252" s="90">
        <f>IF(OR(AND(OR($S$1207&lt;&gt;"",$AB$1207&lt;&gt;""),$AX$1207=1)),1,0)</f>
        <v>0</v>
      </c>
      <c r="BD1252" s="90">
        <f>IF(OR(AND(OR($AB$1207&lt;&gt;""),$AX$1207=1)),1,0)</f>
        <v>0</v>
      </c>
      <c r="BE1252" s="90">
        <f>IF(OR(AND(OR($S$1207&lt;&gt;""),$AX$1207=1)),1,0)</f>
        <v>0</v>
      </c>
      <c r="BL1252" s="90">
        <v>1253</v>
      </c>
      <c r="CB1252" s="90">
        <f>IF($S$1252&lt;&gt;"",1,0)</f>
        <v>0</v>
      </c>
      <c r="CD1252" s="90">
        <f>IF($Y$1252="Inaccurate – Incorrect",1,0)</f>
        <v>0</v>
      </c>
      <c r="DA1252" s="90" t="s">
        <v>3343</v>
      </c>
      <c r="DB1252" s="90" t="s">
        <v>3524</v>
      </c>
    </row>
    <row r="1253" spans="4:106" ht="25.25" customHeight="1" x14ac:dyDescent="0.2">
      <c r="D1253" s="112" t="s">
        <v>3528</v>
      </c>
      <c r="E1253" s="189" t="s">
        <v>3296</v>
      </c>
      <c r="F1253" s="190"/>
      <c r="G1253" s="190"/>
      <c r="H1253" s="190"/>
      <c r="I1253" s="190"/>
      <c r="J1253" s="190"/>
      <c r="K1253" s="190"/>
      <c r="L1253" s="190"/>
      <c r="M1253" s="190"/>
      <c r="N1253" s="190"/>
      <c r="O1253" s="190"/>
      <c r="P1253" s="116" t="s">
        <v>12697</v>
      </c>
      <c r="Q1253" s="191" t="s">
        <v>12698</v>
      </c>
      <c r="R1253" s="191"/>
      <c r="S1253" s="197"/>
      <c r="T1253" s="197"/>
      <c r="U1253" s="197"/>
      <c r="V1253" s="197"/>
      <c r="W1253" s="197"/>
      <c r="X1253" s="198"/>
      <c r="Y1253" s="108"/>
      <c r="AW1253" s="90" t="s">
        <v>3280</v>
      </c>
      <c r="AX1253" s="90">
        <f t="shared" si="126"/>
        <v>1</v>
      </c>
      <c r="AY1253" s="90" t="s">
        <v>236</v>
      </c>
      <c r="AZ1253" s="90" t="s">
        <v>3527</v>
      </c>
      <c r="BA1253" s="90">
        <f>IF(AND($BB$1253=1,$BC$1253=1),1,0)</f>
        <v>0</v>
      </c>
      <c r="BB1253" s="90">
        <f>IF($S$22="Step 3",1,0)</f>
        <v>0</v>
      </c>
      <c r="BC1253" s="90">
        <f>IF(AND(AND(OR($S$1252&gt;0,$AB$1252&gt;0),$AX$1252=1)),1,0)</f>
        <v>0</v>
      </c>
      <c r="BD1253" s="90">
        <f>IF(AND(AND(OR($AB$1252&gt;0),$AX$1252=1)),1,0)</f>
        <v>0</v>
      </c>
      <c r="BE1253" s="90">
        <f>IF(AND(AND(OR($S$1252&gt;0),$AX$1252=1)),1,0)</f>
        <v>0</v>
      </c>
      <c r="CB1253" s="90">
        <f>IF($S$1253&lt;&gt;"",1,0)</f>
        <v>0</v>
      </c>
      <c r="CD1253" s="90">
        <f>IF($Y$1253="Inaccurate – Incorrect",1,0)</f>
        <v>0</v>
      </c>
      <c r="DA1253" s="90" t="s">
        <v>3343</v>
      </c>
      <c r="DB1253" s="90" t="s">
        <v>3524</v>
      </c>
    </row>
    <row r="1254" spans="4:106" x14ac:dyDescent="0.2">
      <c r="D1254" s="103"/>
      <c r="E1254" s="117"/>
      <c r="F1254" s="117"/>
      <c r="G1254" s="117"/>
      <c r="H1254" s="117"/>
      <c r="I1254" s="117"/>
      <c r="J1254" s="117"/>
      <c r="K1254" s="117"/>
      <c r="L1254" s="117"/>
      <c r="M1254" s="117"/>
      <c r="N1254" s="117"/>
      <c r="O1254" s="117"/>
      <c r="P1254" s="117"/>
      <c r="Q1254" s="117"/>
      <c r="R1254" s="117"/>
      <c r="S1254" s="117"/>
      <c r="T1254" s="117"/>
      <c r="U1254" s="117"/>
      <c r="V1254" s="117"/>
      <c r="W1254" s="117"/>
      <c r="X1254" s="117"/>
      <c r="Y1254" s="105"/>
      <c r="AX1254" s="90">
        <f t="shared" si="126"/>
        <v>0</v>
      </c>
      <c r="BA1254" s="90">
        <f>IF(OR($S$22="Step 3",$S$22="Step 2"),1,0)</f>
        <v>0</v>
      </c>
    </row>
    <row r="1255" spans="4:106" ht="21" x14ac:dyDescent="0.25">
      <c r="D1255" s="103"/>
      <c r="E1255" s="109" t="s">
        <v>1690</v>
      </c>
      <c r="F1255" s="110"/>
      <c r="G1255" s="110"/>
      <c r="H1255" s="110"/>
      <c r="I1255" s="110"/>
      <c r="J1255" s="110"/>
      <c r="K1255" s="110"/>
      <c r="L1255" s="110"/>
      <c r="M1255" s="110"/>
      <c r="N1255" s="110"/>
      <c r="O1255" s="110"/>
      <c r="P1255" s="110"/>
      <c r="Q1255" s="110"/>
      <c r="R1255" s="110"/>
      <c r="S1255" s="110"/>
      <c r="T1255" s="110"/>
      <c r="U1255" s="110"/>
      <c r="V1255" s="110"/>
      <c r="W1255" s="110"/>
      <c r="X1255" s="110"/>
      <c r="Y1255" s="105"/>
      <c r="AX1255" s="90">
        <f t="shared" si="126"/>
        <v>0</v>
      </c>
      <c r="BA1255" s="90">
        <f>IF(OR($S$22="Step 3",$S$22="Step 2"),1,0)</f>
        <v>0</v>
      </c>
    </row>
    <row r="1256" spans="4:106" ht="25.25" customHeight="1" x14ac:dyDescent="0.2">
      <c r="D1256" s="112" t="s">
        <v>3532</v>
      </c>
      <c r="E1256" s="194" t="s">
        <v>3533</v>
      </c>
      <c r="F1256" s="195"/>
      <c r="G1256" s="195"/>
      <c r="H1256" s="195"/>
      <c r="I1256" s="195"/>
      <c r="J1256" s="195"/>
      <c r="K1256" s="195"/>
      <c r="L1256" s="195"/>
      <c r="M1256" s="195"/>
      <c r="N1256" s="195"/>
      <c r="O1256" s="195"/>
      <c r="P1256" s="111"/>
      <c r="Q1256" s="196" t="s">
        <v>12701</v>
      </c>
      <c r="R1256" s="196"/>
      <c r="S1256" s="192"/>
      <c r="T1256" s="192"/>
      <c r="U1256" s="192"/>
      <c r="V1256" s="192"/>
      <c r="W1256" s="192"/>
      <c r="X1256" s="193"/>
      <c r="Y1256" s="108"/>
      <c r="AW1256" s="90" t="s">
        <v>3280</v>
      </c>
      <c r="AX1256" s="90">
        <f t="shared" si="126"/>
        <v>1</v>
      </c>
      <c r="AZ1256" s="90" t="s">
        <v>3531</v>
      </c>
      <c r="BA1256" s="90">
        <f>IF(AND($BB$1256=1,$BC$1256=1),1,0)</f>
        <v>0</v>
      </c>
      <c r="BB1256" s="90">
        <f>IF(OR($S$22="Step 3",$S$22="Step 2"),1,0)</f>
        <v>0</v>
      </c>
      <c r="BC1256" s="90">
        <f>IF(OR(AND(OR($S$1208&lt;&gt;"",$AB$1208&lt;&gt;""),$AX$1208=1)),1,0)</f>
        <v>0</v>
      </c>
      <c r="BD1256" s="90">
        <f>IF(OR(AND(OR($AB$1208&lt;&gt;""),$AX$1208=1)),1,0)</f>
        <v>0</v>
      </c>
      <c r="BE1256" s="90">
        <f>IF(OR(AND(OR($S$1208&lt;&gt;""),$AX$1208=1)),1,0)</f>
        <v>0</v>
      </c>
      <c r="BL1256" s="90">
        <v>1257</v>
      </c>
      <c r="CB1256" s="90">
        <f>IF($S$1256&lt;&gt;"",1,0)</f>
        <v>0</v>
      </c>
      <c r="CD1256" s="90">
        <f>IF($Y$1256="Inaccurate – Incorrect",1,0)</f>
        <v>0</v>
      </c>
      <c r="DA1256" s="90" t="s">
        <v>3343</v>
      </c>
      <c r="DB1256" s="90" t="s">
        <v>1690</v>
      </c>
    </row>
    <row r="1257" spans="4:106" ht="25.25" customHeight="1" x14ac:dyDescent="0.2">
      <c r="D1257" s="112" t="s">
        <v>3536</v>
      </c>
      <c r="E1257" s="189" t="s">
        <v>3296</v>
      </c>
      <c r="F1257" s="190"/>
      <c r="G1257" s="190"/>
      <c r="H1257" s="190"/>
      <c r="I1257" s="190"/>
      <c r="J1257" s="190"/>
      <c r="K1257" s="190"/>
      <c r="L1257" s="190"/>
      <c r="M1257" s="190"/>
      <c r="N1257" s="190"/>
      <c r="O1257" s="190"/>
      <c r="P1257" s="116" t="s">
        <v>12697</v>
      </c>
      <c r="Q1257" s="191" t="s">
        <v>12698</v>
      </c>
      <c r="R1257" s="191"/>
      <c r="S1257" s="197"/>
      <c r="T1257" s="197"/>
      <c r="U1257" s="197"/>
      <c r="V1257" s="197"/>
      <c r="W1257" s="197"/>
      <c r="X1257" s="198"/>
      <c r="Y1257" s="108"/>
      <c r="AW1257" s="90" t="s">
        <v>3280</v>
      </c>
      <c r="AX1257" s="90">
        <f t="shared" si="126"/>
        <v>1</v>
      </c>
      <c r="AY1257" s="90" t="s">
        <v>236</v>
      </c>
      <c r="AZ1257" s="90" t="s">
        <v>3535</v>
      </c>
      <c r="BA1257" s="90">
        <f>IF(AND($BB$1257=1,$BC$1257=1),1,0)</f>
        <v>0</v>
      </c>
      <c r="BB1257" s="90">
        <f>IF($S$22="Step 3",1,0)</f>
        <v>0</v>
      </c>
      <c r="BC1257" s="90">
        <f>IF(AND(AND(OR($S$1256&gt;0,$AB$1256&gt;0),$AX$1256=1)),1,0)</f>
        <v>0</v>
      </c>
      <c r="BD1257" s="90">
        <f>IF(AND(AND(OR($AB$1256&gt;0),$AX$1256=1)),1,0)</f>
        <v>0</v>
      </c>
      <c r="BE1257" s="90">
        <f>IF(AND(AND(OR($S$1256&gt;0),$AX$1256=1)),1,0)</f>
        <v>0</v>
      </c>
      <c r="CB1257" s="90">
        <f>IF($S$1257&lt;&gt;"",1,0)</f>
        <v>0</v>
      </c>
      <c r="CD1257" s="90">
        <f>IF($Y$1257="Inaccurate – Incorrect",1,0)</f>
        <v>0</v>
      </c>
      <c r="DA1257" s="90" t="s">
        <v>3343</v>
      </c>
      <c r="DB1257" s="90" t="s">
        <v>1690</v>
      </c>
    </row>
    <row r="1258" spans="4:106" x14ac:dyDescent="0.2">
      <c r="D1258" s="103"/>
      <c r="E1258" s="117"/>
      <c r="F1258" s="117"/>
      <c r="G1258" s="117"/>
      <c r="H1258" s="117"/>
      <c r="I1258" s="117"/>
      <c r="J1258" s="117"/>
      <c r="K1258" s="117"/>
      <c r="L1258" s="117"/>
      <c r="M1258" s="117"/>
      <c r="N1258" s="117"/>
      <c r="O1258" s="117"/>
      <c r="P1258" s="117"/>
      <c r="Q1258" s="117"/>
      <c r="R1258" s="117"/>
      <c r="S1258" s="117"/>
      <c r="T1258" s="117"/>
      <c r="U1258" s="117"/>
      <c r="V1258" s="117"/>
      <c r="W1258" s="117"/>
      <c r="X1258" s="117"/>
      <c r="Y1258" s="105"/>
      <c r="AX1258" s="90">
        <f t="shared" si="126"/>
        <v>0</v>
      </c>
      <c r="BA1258" s="90">
        <f>IF(OR($S$22="Step 3",$S$22="Step 2"),1,0)</f>
        <v>0</v>
      </c>
    </row>
    <row r="1259" spans="4:106" ht="21" x14ac:dyDescent="0.25">
      <c r="D1259" s="103"/>
      <c r="E1259" s="109" t="s">
        <v>1699</v>
      </c>
      <c r="F1259" s="110"/>
      <c r="G1259" s="110"/>
      <c r="H1259" s="110"/>
      <c r="I1259" s="110"/>
      <c r="J1259" s="110"/>
      <c r="K1259" s="110"/>
      <c r="L1259" s="110"/>
      <c r="M1259" s="110"/>
      <c r="N1259" s="110"/>
      <c r="O1259" s="110"/>
      <c r="P1259" s="110"/>
      <c r="Q1259" s="110"/>
      <c r="R1259" s="110"/>
      <c r="S1259" s="110"/>
      <c r="T1259" s="110"/>
      <c r="U1259" s="110"/>
      <c r="V1259" s="110"/>
      <c r="W1259" s="110"/>
      <c r="X1259" s="110"/>
      <c r="Y1259" s="105"/>
      <c r="AX1259" s="90">
        <f t="shared" si="126"/>
        <v>0</v>
      </c>
      <c r="BA1259" s="90">
        <f>IF(OR($S$22="Step 3",$S$22="Step 2"),1,0)</f>
        <v>0</v>
      </c>
    </row>
    <row r="1260" spans="4:106" ht="25.25" customHeight="1" x14ac:dyDescent="0.2">
      <c r="D1260" s="112" t="s">
        <v>3540</v>
      </c>
      <c r="E1260" s="194" t="s">
        <v>3541</v>
      </c>
      <c r="F1260" s="195"/>
      <c r="G1260" s="195"/>
      <c r="H1260" s="195"/>
      <c r="I1260" s="195"/>
      <c r="J1260" s="195"/>
      <c r="K1260" s="195"/>
      <c r="L1260" s="195"/>
      <c r="M1260" s="195"/>
      <c r="N1260" s="195"/>
      <c r="O1260" s="195"/>
      <c r="P1260" s="111"/>
      <c r="Q1260" s="196" t="s">
        <v>12701</v>
      </c>
      <c r="R1260" s="196"/>
      <c r="S1260" s="192"/>
      <c r="T1260" s="192"/>
      <c r="U1260" s="192"/>
      <c r="V1260" s="192"/>
      <c r="W1260" s="192"/>
      <c r="X1260" s="193"/>
      <c r="Y1260" s="108"/>
      <c r="AW1260" s="90" t="s">
        <v>3280</v>
      </c>
      <c r="AX1260" s="90">
        <f t="shared" si="126"/>
        <v>1</v>
      </c>
      <c r="AZ1260" s="90" t="s">
        <v>3539</v>
      </c>
      <c r="BA1260" s="90">
        <f>IF(AND($BB$1260=1,$BC$1260=1),1,0)</f>
        <v>0</v>
      </c>
      <c r="BB1260" s="90">
        <f>IF(OR($S$22="Step 3",$S$22="Step 2"),1,0)</f>
        <v>0</v>
      </c>
      <c r="BC1260" s="90">
        <f>IF(OR(AND(OR($S$1209&lt;&gt;"",$AB$1209&lt;&gt;""),$AX$1209=1)),1,0)</f>
        <v>0</v>
      </c>
      <c r="BD1260" s="90">
        <f>IF(OR(AND(OR($AB$1209&lt;&gt;""),$AX$1209=1)),1,0)</f>
        <v>0</v>
      </c>
      <c r="BE1260" s="90">
        <f>IF(OR(AND(OR($S$1209&lt;&gt;""),$AX$1209=1)),1,0)</f>
        <v>0</v>
      </c>
      <c r="BL1260" s="90">
        <v>1261</v>
      </c>
      <c r="CB1260" s="90">
        <f>IF($S$1260&lt;&gt;"",1,0)</f>
        <v>0</v>
      </c>
      <c r="CD1260" s="90">
        <f>IF($Y$1260="Inaccurate – Incorrect",1,0)</f>
        <v>0</v>
      </c>
      <c r="DA1260" s="90" t="s">
        <v>3343</v>
      </c>
      <c r="DB1260" s="90" t="s">
        <v>1699</v>
      </c>
    </row>
    <row r="1261" spans="4:106" ht="25.25" customHeight="1" x14ac:dyDescent="0.2">
      <c r="D1261" s="112" t="s">
        <v>3544</v>
      </c>
      <c r="E1261" s="189" t="s">
        <v>3296</v>
      </c>
      <c r="F1261" s="190"/>
      <c r="G1261" s="190"/>
      <c r="H1261" s="190"/>
      <c r="I1261" s="190"/>
      <c r="J1261" s="190"/>
      <c r="K1261" s="190"/>
      <c r="L1261" s="190"/>
      <c r="M1261" s="190"/>
      <c r="N1261" s="190"/>
      <c r="O1261" s="190"/>
      <c r="P1261" s="116" t="s">
        <v>12697</v>
      </c>
      <c r="Q1261" s="191" t="s">
        <v>12698</v>
      </c>
      <c r="R1261" s="191"/>
      <c r="S1261" s="197"/>
      <c r="T1261" s="197"/>
      <c r="U1261" s="197"/>
      <c r="V1261" s="197"/>
      <c r="W1261" s="197"/>
      <c r="X1261" s="198"/>
      <c r="Y1261" s="108"/>
      <c r="AW1261" s="90" t="s">
        <v>3280</v>
      </c>
      <c r="AX1261" s="90">
        <f t="shared" si="126"/>
        <v>1</v>
      </c>
      <c r="AY1261" s="90" t="s">
        <v>236</v>
      </c>
      <c r="AZ1261" s="90" t="s">
        <v>3543</v>
      </c>
      <c r="BA1261" s="90">
        <f>IF(AND($BB$1261=1,$BC$1261=1),1,0)</f>
        <v>0</v>
      </c>
      <c r="BB1261" s="90">
        <f>IF($S$22="Step 3",1,0)</f>
        <v>0</v>
      </c>
      <c r="BC1261" s="90">
        <f>IF(AND(AND(OR($S$1260&gt;0,$AB$1260&gt;0),$AX$1260=1)),1,0)</f>
        <v>0</v>
      </c>
      <c r="BD1261" s="90">
        <f>IF(AND(AND(OR($AB$1260&gt;0),$AX$1260=1)),1,0)</f>
        <v>0</v>
      </c>
      <c r="BE1261" s="90">
        <f>IF(AND(AND(OR($S$1260&gt;0),$AX$1260=1)),1,0)</f>
        <v>0</v>
      </c>
      <c r="CB1261" s="90">
        <f>IF($S$1261&lt;&gt;"",1,0)</f>
        <v>0</v>
      </c>
      <c r="CD1261" s="90">
        <f>IF($Y$1261="Inaccurate – Incorrect",1,0)</f>
        <v>0</v>
      </c>
      <c r="DA1261" s="90" t="s">
        <v>3343</v>
      </c>
      <c r="DB1261" s="90" t="s">
        <v>1699</v>
      </c>
    </row>
    <row r="1262" spans="4:106" x14ac:dyDescent="0.2">
      <c r="D1262" s="103"/>
      <c r="E1262" s="117"/>
      <c r="F1262" s="117"/>
      <c r="G1262" s="117"/>
      <c r="H1262" s="117"/>
      <c r="I1262" s="117"/>
      <c r="J1262" s="117"/>
      <c r="K1262" s="117"/>
      <c r="L1262" s="117"/>
      <c r="M1262" s="117"/>
      <c r="N1262" s="117"/>
      <c r="O1262" s="117"/>
      <c r="P1262" s="117"/>
      <c r="Q1262" s="117"/>
      <c r="R1262" s="117"/>
      <c r="S1262" s="117"/>
      <c r="T1262" s="117"/>
      <c r="U1262" s="117"/>
      <c r="V1262" s="117"/>
      <c r="W1262" s="117"/>
      <c r="X1262" s="117"/>
      <c r="Y1262" s="105"/>
      <c r="AX1262" s="90">
        <f t="shared" si="126"/>
        <v>0</v>
      </c>
      <c r="BA1262" s="90">
        <f>IF(OR($S$22="Step 3",$S$22="Step 2"),1,0)</f>
        <v>0</v>
      </c>
    </row>
    <row r="1263" spans="4:106" ht="21" x14ac:dyDescent="0.25">
      <c r="D1263" s="103"/>
      <c r="E1263" s="109" t="s">
        <v>1708</v>
      </c>
      <c r="F1263" s="110"/>
      <c r="G1263" s="110"/>
      <c r="H1263" s="110"/>
      <c r="I1263" s="110"/>
      <c r="J1263" s="110"/>
      <c r="K1263" s="110"/>
      <c r="L1263" s="110"/>
      <c r="M1263" s="110"/>
      <c r="N1263" s="110"/>
      <c r="O1263" s="110"/>
      <c r="P1263" s="110"/>
      <c r="Q1263" s="110"/>
      <c r="R1263" s="110"/>
      <c r="S1263" s="110"/>
      <c r="T1263" s="110"/>
      <c r="U1263" s="110"/>
      <c r="V1263" s="110"/>
      <c r="W1263" s="110"/>
      <c r="X1263" s="110"/>
      <c r="Y1263" s="105"/>
      <c r="AX1263" s="90">
        <f t="shared" si="126"/>
        <v>0</v>
      </c>
      <c r="BA1263" s="90">
        <f>IF(OR($S$22="Step 3",$S$22="Step 2"),1,0)</f>
        <v>0</v>
      </c>
    </row>
    <row r="1264" spans="4:106" ht="25.25" customHeight="1" x14ac:dyDescent="0.2">
      <c r="D1264" s="112" t="s">
        <v>3548</v>
      </c>
      <c r="E1264" s="194" t="s">
        <v>3549</v>
      </c>
      <c r="F1264" s="195"/>
      <c r="G1264" s="195"/>
      <c r="H1264" s="195"/>
      <c r="I1264" s="195"/>
      <c r="J1264" s="195"/>
      <c r="K1264" s="195"/>
      <c r="L1264" s="195"/>
      <c r="M1264" s="195"/>
      <c r="N1264" s="195"/>
      <c r="O1264" s="195"/>
      <c r="P1264" s="111"/>
      <c r="Q1264" s="196" t="s">
        <v>12701</v>
      </c>
      <c r="R1264" s="196"/>
      <c r="S1264" s="192"/>
      <c r="T1264" s="192"/>
      <c r="U1264" s="192"/>
      <c r="V1264" s="192"/>
      <c r="W1264" s="192"/>
      <c r="X1264" s="193"/>
      <c r="Y1264" s="108"/>
      <c r="AW1264" s="90" t="s">
        <v>3280</v>
      </c>
      <c r="AX1264" s="90">
        <f t="shared" si="126"/>
        <v>1</v>
      </c>
      <c r="AZ1264" s="90" t="s">
        <v>3547</v>
      </c>
      <c r="BA1264" s="90">
        <f>IF(AND($BB$1264=1,$BC$1264=1),1,0)</f>
        <v>0</v>
      </c>
      <c r="BB1264" s="90">
        <f>IF(OR($S$22="Step 3",$S$22="Step 2"),1,0)</f>
        <v>0</v>
      </c>
      <c r="BC1264" s="90">
        <f>IF(OR(AND(OR($S$1210&lt;&gt;"",$AB$1210&lt;&gt;""),$AX$1210=1)),1,0)</f>
        <v>0</v>
      </c>
      <c r="BD1264" s="90">
        <f>IF(OR(AND(OR($AB$1210&lt;&gt;""),$AX$1210=1)),1,0)</f>
        <v>0</v>
      </c>
      <c r="BE1264" s="90">
        <f>IF(OR(AND(OR($S$1210&lt;&gt;""),$AX$1210=1)),1,0)</f>
        <v>0</v>
      </c>
      <c r="BL1264" s="90">
        <v>1265</v>
      </c>
      <c r="CB1264" s="90">
        <f>IF($S$1264&lt;&gt;"",1,0)</f>
        <v>0</v>
      </c>
      <c r="CD1264" s="90">
        <f>IF($Y$1264="Inaccurate – Incorrect",1,0)</f>
        <v>0</v>
      </c>
      <c r="DA1264" s="90" t="s">
        <v>3343</v>
      </c>
      <c r="DB1264" s="90" t="s">
        <v>1708</v>
      </c>
    </row>
    <row r="1265" spans="4:106" ht="25.25" customHeight="1" x14ac:dyDescent="0.2">
      <c r="D1265" s="112" t="s">
        <v>3552</v>
      </c>
      <c r="E1265" s="189" t="s">
        <v>3296</v>
      </c>
      <c r="F1265" s="190"/>
      <c r="G1265" s="190"/>
      <c r="H1265" s="190"/>
      <c r="I1265" s="190"/>
      <c r="J1265" s="190"/>
      <c r="K1265" s="190"/>
      <c r="L1265" s="190"/>
      <c r="M1265" s="190"/>
      <c r="N1265" s="190"/>
      <c r="O1265" s="190"/>
      <c r="P1265" s="116" t="s">
        <v>12697</v>
      </c>
      <c r="Q1265" s="191" t="s">
        <v>12698</v>
      </c>
      <c r="R1265" s="191"/>
      <c r="S1265" s="197"/>
      <c r="T1265" s="197"/>
      <c r="U1265" s="197"/>
      <c r="V1265" s="197"/>
      <c r="W1265" s="197"/>
      <c r="X1265" s="198"/>
      <c r="Y1265" s="108"/>
      <c r="AW1265" s="90" t="s">
        <v>3280</v>
      </c>
      <c r="AX1265" s="90">
        <f t="shared" si="126"/>
        <v>1</v>
      </c>
      <c r="AY1265" s="90" t="s">
        <v>236</v>
      </c>
      <c r="AZ1265" s="90" t="s">
        <v>3551</v>
      </c>
      <c r="BA1265" s="90">
        <f>IF(AND($BB$1265=1,$BC$1265=1),1,0)</f>
        <v>0</v>
      </c>
      <c r="BB1265" s="90">
        <f>IF($S$22="Step 3",1,0)</f>
        <v>0</v>
      </c>
      <c r="BC1265" s="90">
        <f>IF(AND(AND(OR($S$1264&gt;0,$AB$1264&gt;0),$AX$1264=1)),1,0)</f>
        <v>0</v>
      </c>
      <c r="BD1265" s="90">
        <f>IF(AND(AND(OR($AB$1264&gt;0),$AX$1264=1)),1,0)</f>
        <v>0</v>
      </c>
      <c r="BE1265" s="90">
        <f>IF(AND(AND(OR($S$1264&gt;0),$AX$1264=1)),1,0)</f>
        <v>0</v>
      </c>
      <c r="CB1265" s="90">
        <f>IF($S$1265&lt;&gt;"",1,0)</f>
        <v>0</v>
      </c>
      <c r="CD1265" s="90">
        <f>IF($Y$1265="Inaccurate – Incorrect",1,0)</f>
        <v>0</v>
      </c>
      <c r="DA1265" s="90" t="s">
        <v>3343</v>
      </c>
      <c r="DB1265" s="90" t="s">
        <v>1708</v>
      </c>
    </row>
    <row r="1266" spans="4:106" x14ac:dyDescent="0.2">
      <c r="D1266" s="103"/>
      <c r="E1266" s="117"/>
      <c r="F1266" s="117"/>
      <c r="G1266" s="117"/>
      <c r="H1266" s="117"/>
      <c r="I1266" s="117"/>
      <c r="J1266" s="117"/>
      <c r="K1266" s="117"/>
      <c r="L1266" s="117"/>
      <c r="M1266" s="117"/>
      <c r="N1266" s="117"/>
      <c r="O1266" s="117"/>
      <c r="P1266" s="117"/>
      <c r="Q1266" s="117"/>
      <c r="R1266" s="117"/>
      <c r="S1266" s="117"/>
      <c r="T1266" s="117"/>
      <c r="U1266" s="117"/>
      <c r="V1266" s="117"/>
      <c r="W1266" s="117"/>
      <c r="X1266" s="117"/>
      <c r="Y1266" s="105"/>
      <c r="AX1266" s="90">
        <f t="shared" si="126"/>
        <v>0</v>
      </c>
      <c r="BA1266" s="90">
        <f>IF(OR($S$22="Step 3",$S$22="Step 2"),1,0)</f>
        <v>0</v>
      </c>
    </row>
    <row r="1267" spans="4:106" ht="21" x14ac:dyDescent="0.25">
      <c r="D1267" s="103"/>
      <c r="E1267" s="109" t="s">
        <v>802</v>
      </c>
      <c r="F1267" s="110"/>
      <c r="G1267" s="110"/>
      <c r="H1267" s="110"/>
      <c r="I1267" s="110"/>
      <c r="J1267" s="110"/>
      <c r="K1267" s="110"/>
      <c r="L1267" s="110"/>
      <c r="M1267" s="110"/>
      <c r="N1267" s="110"/>
      <c r="O1267" s="110"/>
      <c r="P1267" s="110"/>
      <c r="Q1267" s="110"/>
      <c r="R1267" s="110"/>
      <c r="S1267" s="110"/>
      <c r="T1267" s="110"/>
      <c r="U1267" s="110"/>
      <c r="V1267" s="110"/>
      <c r="W1267" s="110"/>
      <c r="X1267" s="110"/>
      <c r="Y1267" s="105"/>
      <c r="AX1267" s="90">
        <f t="shared" si="126"/>
        <v>0</v>
      </c>
      <c r="BA1267" s="90">
        <f>IF(OR($S$22="Step 3",$S$22="Step 2"),1,0)</f>
        <v>0</v>
      </c>
    </row>
    <row r="1268" spans="4:106" ht="25.25" customHeight="1" x14ac:dyDescent="0.2">
      <c r="D1268" s="112" t="s">
        <v>3556</v>
      </c>
      <c r="E1268" s="194" t="s">
        <v>3557</v>
      </c>
      <c r="F1268" s="195"/>
      <c r="G1268" s="195"/>
      <c r="H1268" s="195"/>
      <c r="I1268" s="195"/>
      <c r="J1268" s="195"/>
      <c r="K1268" s="195"/>
      <c r="L1268" s="195"/>
      <c r="M1268" s="195"/>
      <c r="N1268" s="195"/>
      <c r="O1268" s="195"/>
      <c r="P1268" s="111"/>
      <c r="Q1268" s="196" t="s">
        <v>12701</v>
      </c>
      <c r="R1268" s="196"/>
      <c r="S1268" s="192"/>
      <c r="T1268" s="192"/>
      <c r="U1268" s="192"/>
      <c r="V1268" s="192"/>
      <c r="W1268" s="192"/>
      <c r="X1268" s="193"/>
      <c r="Y1268" s="108"/>
      <c r="AW1268" s="90" t="s">
        <v>3280</v>
      </c>
      <c r="AX1268" s="90">
        <f t="shared" si="126"/>
        <v>1</v>
      </c>
      <c r="AZ1268" s="90" t="s">
        <v>3555</v>
      </c>
      <c r="BA1268" s="90">
        <f>IF(AND($BB$1268=1,$BC$1268=1),1,0)</f>
        <v>0</v>
      </c>
      <c r="BB1268" s="90">
        <f>IF(OR($S$22="Step 3",$S$22="Step 2"),1,0)</f>
        <v>0</v>
      </c>
      <c r="BC1268" s="90">
        <f>IF(OR(AND(OR($S$1212&lt;&gt;"",$AB$1212&lt;&gt;""),$AX$1212=1)),1,0)</f>
        <v>0</v>
      </c>
      <c r="BD1268" s="90">
        <f>IF(OR(AND(OR($AB$1212&lt;&gt;""),$AX$1212=1)),1,0)</f>
        <v>0</v>
      </c>
      <c r="BE1268" s="90">
        <f>IF(OR(AND(OR($S$1212&lt;&gt;""),$AX$1212=1)),1,0)</f>
        <v>0</v>
      </c>
      <c r="BL1268" s="90">
        <v>1269</v>
      </c>
      <c r="CB1268" s="90">
        <f>IF($S$1268&lt;&gt;"",1,0)</f>
        <v>0</v>
      </c>
      <c r="CD1268" s="90">
        <f>IF($Y$1268="Inaccurate – Incorrect",1,0)</f>
        <v>0</v>
      </c>
      <c r="DA1268" s="90" t="s">
        <v>3343</v>
      </c>
      <c r="DB1268" s="90" t="s">
        <v>802</v>
      </c>
    </row>
    <row r="1269" spans="4:106" ht="25.25" customHeight="1" x14ac:dyDescent="0.2">
      <c r="D1269" s="112" t="s">
        <v>3560</v>
      </c>
      <c r="E1269" s="189" t="s">
        <v>3296</v>
      </c>
      <c r="F1269" s="190"/>
      <c r="G1269" s="190"/>
      <c r="H1269" s="190"/>
      <c r="I1269" s="190"/>
      <c r="J1269" s="190"/>
      <c r="K1269" s="190"/>
      <c r="L1269" s="190"/>
      <c r="M1269" s="190"/>
      <c r="N1269" s="190"/>
      <c r="O1269" s="190"/>
      <c r="P1269" s="116" t="s">
        <v>12697</v>
      </c>
      <c r="Q1269" s="191" t="s">
        <v>12698</v>
      </c>
      <c r="R1269" s="191"/>
      <c r="S1269" s="197"/>
      <c r="T1269" s="197"/>
      <c r="U1269" s="197"/>
      <c r="V1269" s="197"/>
      <c r="W1269" s="197"/>
      <c r="X1269" s="198"/>
      <c r="Y1269" s="108"/>
      <c r="AW1269" s="90" t="s">
        <v>3280</v>
      </c>
      <c r="AX1269" s="90">
        <f t="shared" si="126"/>
        <v>1</v>
      </c>
      <c r="AY1269" s="90" t="s">
        <v>236</v>
      </c>
      <c r="AZ1269" s="90" t="s">
        <v>3559</v>
      </c>
      <c r="BA1269" s="90">
        <f>IF(AND($BB$1269=1,$BC$1269=1),1,0)</f>
        <v>0</v>
      </c>
      <c r="BB1269" s="90">
        <f>IF($S$22="Step 3",1,0)</f>
        <v>0</v>
      </c>
      <c r="BC1269" s="90">
        <f>IF(AND(AND(OR($S$1268&gt;0,$AB$1268&gt;0),$AX$1268=1)),1,0)</f>
        <v>0</v>
      </c>
      <c r="BD1269" s="90">
        <f>IF(AND(AND(OR($AB$1268&gt;0),$AX$1268=1)),1,0)</f>
        <v>0</v>
      </c>
      <c r="BE1269" s="90">
        <f>IF(AND(AND(OR($S$1268&gt;0),$AX$1268=1)),1,0)</f>
        <v>0</v>
      </c>
      <c r="CB1269" s="90">
        <f>IF($S$1269&lt;&gt;"",1,0)</f>
        <v>0</v>
      </c>
      <c r="CD1269" s="90">
        <f>IF($Y$1269="Inaccurate – Incorrect",1,0)</f>
        <v>0</v>
      </c>
      <c r="DA1269" s="90" t="s">
        <v>3343</v>
      </c>
      <c r="DB1269" s="90" t="s">
        <v>802</v>
      </c>
    </row>
    <row r="1270" spans="4:106" x14ac:dyDescent="0.2">
      <c r="D1270" s="103"/>
      <c r="E1270" s="117"/>
      <c r="F1270" s="117"/>
      <c r="G1270" s="117"/>
      <c r="H1270" s="117"/>
      <c r="I1270" s="117"/>
      <c r="J1270" s="117"/>
      <c r="K1270" s="117"/>
      <c r="L1270" s="117"/>
      <c r="M1270" s="117"/>
      <c r="N1270" s="117"/>
      <c r="O1270" s="117"/>
      <c r="P1270" s="117"/>
      <c r="Q1270" s="117"/>
      <c r="R1270" s="117"/>
      <c r="S1270" s="117"/>
      <c r="T1270" s="117"/>
      <c r="U1270" s="117"/>
      <c r="V1270" s="117"/>
      <c r="W1270" s="117"/>
      <c r="X1270" s="117"/>
      <c r="Y1270" s="105"/>
      <c r="AX1270" s="90">
        <f t="shared" si="126"/>
        <v>0</v>
      </c>
      <c r="BA1270" s="90">
        <f>IF(OR($S$22="Step 3",$S$22="Step 2",$S$22="Step 1"),1,0)</f>
        <v>1</v>
      </c>
    </row>
    <row r="1271" spans="4:106" ht="21" x14ac:dyDescent="0.25">
      <c r="D1271" s="103"/>
      <c r="E1271" s="109" t="s">
        <v>1415</v>
      </c>
      <c r="F1271" s="110"/>
      <c r="G1271" s="110"/>
      <c r="H1271" s="110"/>
      <c r="I1271" s="110"/>
      <c r="J1271" s="110"/>
      <c r="K1271" s="110"/>
      <c r="L1271" s="110"/>
      <c r="M1271" s="110"/>
      <c r="N1271" s="110"/>
      <c r="O1271" s="110"/>
      <c r="P1271" s="110"/>
      <c r="Q1271" s="110"/>
      <c r="R1271" s="110"/>
      <c r="S1271" s="110"/>
      <c r="T1271" s="110"/>
      <c r="U1271" s="110"/>
      <c r="V1271" s="110"/>
      <c r="W1271" s="110"/>
      <c r="X1271" s="110"/>
      <c r="Y1271" s="105"/>
      <c r="AX1271" s="90">
        <f t="shared" si="126"/>
        <v>0</v>
      </c>
      <c r="BA1271" s="90">
        <f>IF(OR($S$22="Step 3",$S$22="Step 2",$S$22="Step 1"),1,0)</f>
        <v>1</v>
      </c>
    </row>
    <row r="1272" spans="4:106" ht="50.5" customHeight="1" x14ac:dyDescent="0.2">
      <c r="D1272" s="112" t="s">
        <v>3564</v>
      </c>
      <c r="E1272" s="194" t="s">
        <v>3565</v>
      </c>
      <c r="F1272" s="195"/>
      <c r="G1272" s="195"/>
      <c r="H1272" s="195"/>
      <c r="I1272" s="195"/>
      <c r="J1272" s="195"/>
      <c r="K1272" s="195"/>
      <c r="L1272" s="195"/>
      <c r="M1272" s="195"/>
      <c r="N1272" s="195"/>
      <c r="O1272" s="195"/>
      <c r="P1272" s="113" t="s">
        <v>12697</v>
      </c>
      <c r="Q1272" s="196" t="s">
        <v>12698</v>
      </c>
      <c r="R1272" s="196"/>
      <c r="S1272" s="197"/>
      <c r="T1272" s="197"/>
      <c r="U1272" s="197"/>
      <c r="V1272" s="197"/>
      <c r="W1272" s="197"/>
      <c r="X1272" s="198"/>
      <c r="Y1272" s="108"/>
      <c r="AW1272" s="90" t="s">
        <v>3280</v>
      </c>
      <c r="AX1272" s="90">
        <f t="shared" si="126"/>
        <v>1</v>
      </c>
      <c r="AY1272" s="90" t="s">
        <v>1320</v>
      </c>
      <c r="AZ1272" s="90" t="s">
        <v>3563</v>
      </c>
      <c r="BA1272" s="90">
        <f>IF(AND($BC$1272=1,$BB$1272=1),1,0)</f>
        <v>1</v>
      </c>
      <c r="BB1272" s="90">
        <f>IF(OR($S$22="Step 3",$S$22="Step 2",$S$22="Step 1"),1,0)</f>
        <v>1</v>
      </c>
      <c r="BC1272" s="90">
        <v>1</v>
      </c>
      <c r="BD1272" s="90">
        <v>1</v>
      </c>
      <c r="BE1272" s="90">
        <v>1</v>
      </c>
      <c r="CB1272" s="90">
        <f>IF($S$1272&lt;&gt;"",1,0)</f>
        <v>0</v>
      </c>
      <c r="CD1272" s="90">
        <f>IF($Y$1272="Inaccurate – Incorrect",1,0)</f>
        <v>0</v>
      </c>
      <c r="DA1272" s="90" t="s">
        <v>3343</v>
      </c>
      <c r="DB1272" s="90" t="s">
        <v>1415</v>
      </c>
    </row>
    <row r="1273" spans="4:106" x14ac:dyDescent="0.2">
      <c r="D1273" s="103"/>
      <c r="E1273" s="114"/>
      <c r="F1273" s="114"/>
      <c r="G1273" s="114"/>
      <c r="H1273" s="114"/>
      <c r="I1273" s="114"/>
      <c r="J1273" s="114"/>
      <c r="K1273" s="114"/>
      <c r="L1273" s="114"/>
      <c r="M1273" s="114"/>
      <c r="N1273" s="114"/>
      <c r="O1273" s="114"/>
      <c r="P1273" s="114"/>
      <c r="Q1273" s="114"/>
      <c r="R1273" s="114"/>
      <c r="S1273" s="114"/>
      <c r="T1273" s="114"/>
      <c r="U1273" s="114"/>
      <c r="V1273" s="114"/>
      <c r="W1273" s="114"/>
      <c r="X1273" s="114"/>
      <c r="Y1273" s="105"/>
      <c r="AX1273" s="90">
        <f t="shared" si="126"/>
        <v>0</v>
      </c>
      <c r="BA1273" s="90">
        <f>IF(OR($S$22="Step 3",$S$22="Step 2",$S$22="Step 1"),1,0)</f>
        <v>1</v>
      </c>
    </row>
    <row r="1274" spans="4:106" ht="21" x14ac:dyDescent="0.25">
      <c r="D1274" s="103"/>
      <c r="E1274" s="106" t="s">
        <v>1585</v>
      </c>
      <c r="F1274" s="104"/>
      <c r="G1274" s="104"/>
      <c r="H1274" s="104"/>
      <c r="I1274" s="104"/>
      <c r="J1274" s="104"/>
      <c r="K1274" s="104"/>
      <c r="L1274" s="104"/>
      <c r="M1274" s="104"/>
      <c r="N1274" s="104"/>
      <c r="O1274" s="104"/>
      <c r="P1274" s="104"/>
      <c r="Q1274" s="104"/>
      <c r="R1274" s="104"/>
      <c r="S1274" s="104"/>
      <c r="T1274" s="104"/>
      <c r="U1274" s="104"/>
      <c r="V1274" s="104"/>
      <c r="W1274" s="104"/>
      <c r="X1274" s="104"/>
      <c r="Y1274" s="105"/>
      <c r="AX1274" s="90">
        <f t="shared" si="126"/>
        <v>0</v>
      </c>
      <c r="BA1274" s="90">
        <f>IF(OR($S$22="Step 3",$S$22="Step 2",$S$22="Step 1"),1,0)</f>
        <v>1</v>
      </c>
    </row>
    <row r="1275" spans="4:106" ht="21" x14ac:dyDescent="0.25">
      <c r="D1275" s="103"/>
      <c r="E1275" s="109" t="s">
        <v>12703</v>
      </c>
      <c r="F1275" s="110"/>
      <c r="G1275" s="110"/>
      <c r="H1275" s="110"/>
      <c r="I1275" s="110"/>
      <c r="J1275" s="110"/>
      <c r="K1275" s="110"/>
      <c r="L1275" s="110"/>
      <c r="M1275" s="110"/>
      <c r="N1275" s="110"/>
      <c r="O1275" s="110"/>
      <c r="P1275" s="110"/>
      <c r="Q1275" s="110"/>
      <c r="R1275" s="110"/>
      <c r="S1275" s="110"/>
      <c r="T1275" s="110"/>
      <c r="U1275" s="110"/>
      <c r="V1275" s="110"/>
      <c r="W1275" s="110"/>
      <c r="X1275" s="110"/>
      <c r="Y1275" s="105"/>
      <c r="AX1275" s="90">
        <f t="shared" si="126"/>
        <v>0</v>
      </c>
      <c r="BA1275" s="90">
        <f>IF(OR($S$22="Step 3",$S$22="Step 2",$S$22="Step 1"),1,0)</f>
        <v>1</v>
      </c>
    </row>
    <row r="1276" spans="4:106" ht="212.25" customHeight="1" x14ac:dyDescent="0.2">
      <c r="D1276" s="108"/>
      <c r="E1276" s="205" t="s">
        <v>6142</v>
      </c>
      <c r="F1276" s="206"/>
      <c r="G1276" s="206"/>
      <c r="H1276" s="206"/>
      <c r="I1276" s="206"/>
      <c r="J1276" s="206"/>
      <c r="K1276" s="206"/>
      <c r="L1276" s="206"/>
      <c r="M1276" s="206"/>
      <c r="N1276" s="206"/>
      <c r="O1276" s="206"/>
      <c r="P1276" s="206"/>
      <c r="Q1276" s="206"/>
      <c r="R1276" s="206"/>
      <c r="S1276" s="206"/>
      <c r="T1276" s="206"/>
      <c r="U1276" s="206"/>
      <c r="V1276" s="206"/>
      <c r="W1276" s="206"/>
      <c r="X1276" s="207"/>
      <c r="Y1276" s="108"/>
      <c r="AX1276" s="90">
        <f t="shared" si="126"/>
        <v>0</v>
      </c>
      <c r="AZ1276" s="90" t="s">
        <v>3566</v>
      </c>
      <c r="BA1276" s="90">
        <f>IF(AND($BC$1276=1,$BB$1276=1),1,0)</f>
        <v>1</v>
      </c>
      <c r="BB1276" s="90">
        <f>IF(OR($S$22="Step 3",$S$22="Step 2",$S$22="Step 1"),1,0)</f>
        <v>1</v>
      </c>
      <c r="BC1276" s="90">
        <v>1</v>
      </c>
      <c r="BD1276" s="90">
        <v>1</v>
      </c>
      <c r="BE1276" s="90">
        <v>1</v>
      </c>
    </row>
    <row r="1277" spans="4:106" x14ac:dyDescent="0.2">
      <c r="D1277" s="103"/>
      <c r="E1277" s="107"/>
      <c r="F1277" s="107"/>
      <c r="G1277" s="107"/>
      <c r="H1277" s="107"/>
      <c r="I1277" s="107"/>
      <c r="J1277" s="107"/>
      <c r="K1277" s="107"/>
      <c r="L1277" s="107"/>
      <c r="M1277" s="107"/>
      <c r="N1277" s="107"/>
      <c r="O1277" s="107"/>
      <c r="P1277" s="107"/>
      <c r="Q1277" s="107"/>
      <c r="R1277" s="107"/>
      <c r="S1277" s="107"/>
      <c r="T1277" s="107"/>
      <c r="U1277" s="107"/>
      <c r="V1277" s="107"/>
      <c r="W1277" s="107"/>
      <c r="X1277" s="107"/>
      <c r="Y1277" s="105"/>
      <c r="AX1277" s="90">
        <f t="shared" si="126"/>
        <v>0</v>
      </c>
      <c r="BA1277" s="90">
        <f>IF(OR($S$22="Step 3",$S$22="Step 2",$S$22="Step 1"),1,0)</f>
        <v>1</v>
      </c>
    </row>
    <row r="1278" spans="4:106" ht="21" x14ac:dyDescent="0.25">
      <c r="D1278" s="103"/>
      <c r="E1278" s="109" t="s">
        <v>3570</v>
      </c>
      <c r="F1278" s="110"/>
      <c r="G1278" s="110"/>
      <c r="H1278" s="110"/>
      <c r="I1278" s="110"/>
      <c r="J1278" s="110"/>
      <c r="K1278" s="110"/>
      <c r="L1278" s="110"/>
      <c r="M1278" s="110"/>
      <c r="N1278" s="110"/>
      <c r="O1278" s="110"/>
      <c r="P1278" s="110"/>
      <c r="Q1278" s="110"/>
      <c r="R1278" s="110"/>
      <c r="S1278" s="110"/>
      <c r="T1278" s="110"/>
      <c r="U1278" s="110"/>
      <c r="V1278" s="110"/>
      <c r="W1278" s="110"/>
      <c r="X1278" s="110"/>
      <c r="Y1278" s="105"/>
      <c r="AX1278" s="90">
        <f t="shared" si="126"/>
        <v>0</v>
      </c>
      <c r="BA1278" s="90">
        <f>IF(OR($S$22="Step 3",$S$22="Step 2",$S$22="Step 1"),1,0)</f>
        <v>1</v>
      </c>
    </row>
    <row r="1279" spans="4:106" ht="25.25" customHeight="1" x14ac:dyDescent="0.2">
      <c r="D1279" s="112" t="s">
        <v>3569</v>
      </c>
      <c r="E1279" s="194" t="s">
        <v>3571</v>
      </c>
      <c r="F1279" s="195"/>
      <c r="G1279" s="195"/>
      <c r="H1279" s="195"/>
      <c r="I1279" s="195"/>
      <c r="J1279" s="195"/>
      <c r="K1279" s="195"/>
      <c r="L1279" s="195"/>
      <c r="M1279" s="195"/>
      <c r="N1279" s="195"/>
      <c r="O1279" s="195"/>
      <c r="P1279" s="113" t="s">
        <v>12697</v>
      </c>
      <c r="Q1279" s="196" t="s">
        <v>12698</v>
      </c>
      <c r="R1279" s="196"/>
      <c r="S1279" s="192"/>
      <c r="T1279" s="192"/>
      <c r="U1279" s="192"/>
      <c r="V1279" s="192"/>
      <c r="W1279" s="192"/>
      <c r="X1279" s="193"/>
      <c r="Y1279" s="108"/>
      <c r="AW1279" s="90" t="s">
        <v>3280</v>
      </c>
      <c r="AX1279" s="90">
        <f t="shared" si="126"/>
        <v>1</v>
      </c>
      <c r="AY1279" s="90" t="s">
        <v>236</v>
      </c>
      <c r="AZ1279" s="90" t="s">
        <v>3568</v>
      </c>
      <c r="BA1279" s="90">
        <f>IF(AND($BC$1279=1,$BB$1279=1),1,0)</f>
        <v>1</v>
      </c>
      <c r="BB1279" s="90">
        <f>IF(OR($S$22="Step 3",$S$22="Step 2",$S$22="Step 1"),1,0)</f>
        <v>1</v>
      </c>
      <c r="BC1279" s="90">
        <v>1</v>
      </c>
      <c r="BD1279" s="90">
        <v>1</v>
      </c>
      <c r="BE1279" s="90">
        <v>1</v>
      </c>
      <c r="BL1279" s="90">
        <v>1280</v>
      </c>
      <c r="CB1279" s="90">
        <f>IF($S$1279&lt;&gt;"",1,0)</f>
        <v>0</v>
      </c>
      <c r="CD1279" s="90">
        <f>IF($Y$1279="Inaccurate – Incorrect",1,0)</f>
        <v>0</v>
      </c>
      <c r="DA1279" s="90" t="s">
        <v>1585</v>
      </c>
      <c r="DB1279" s="90" t="s">
        <v>3570</v>
      </c>
    </row>
    <row r="1280" spans="4:106" ht="25.25" customHeight="1" x14ac:dyDescent="0.2">
      <c r="D1280" s="112" t="s">
        <v>3574</v>
      </c>
      <c r="E1280" s="189" t="s">
        <v>3575</v>
      </c>
      <c r="F1280" s="190"/>
      <c r="G1280" s="190"/>
      <c r="H1280" s="190"/>
      <c r="I1280" s="190"/>
      <c r="J1280" s="190"/>
      <c r="K1280" s="190"/>
      <c r="L1280" s="190"/>
      <c r="M1280" s="190"/>
      <c r="N1280" s="190"/>
      <c r="O1280" s="190"/>
      <c r="P1280" s="115"/>
      <c r="Q1280" s="191" t="s">
        <v>12701</v>
      </c>
      <c r="R1280" s="191"/>
      <c r="S1280" s="192"/>
      <c r="T1280" s="192"/>
      <c r="U1280" s="192"/>
      <c r="V1280" s="192"/>
      <c r="W1280" s="192"/>
      <c r="X1280" s="193"/>
      <c r="Y1280" s="108"/>
      <c r="AW1280" s="90" t="s">
        <v>3280</v>
      </c>
      <c r="AX1280" s="90">
        <f t="shared" si="126"/>
        <v>1</v>
      </c>
      <c r="AZ1280" s="90" t="s">
        <v>3573</v>
      </c>
      <c r="BA1280" s="90">
        <f>IF(AND($BB$1280=1,$BC$1280=1),1,0)</f>
        <v>0</v>
      </c>
      <c r="BB1280" s="90">
        <f>IF(OR($S$22="Step 3",$S$22="Step 2"),1,0)</f>
        <v>0</v>
      </c>
      <c r="BC1280" s="90">
        <f>IF(AND(AND(OR($S$1279="Yes",$AB$1279="Yes"),$AX$1279=1)),1,0)</f>
        <v>0</v>
      </c>
      <c r="BD1280" s="90">
        <f>IF(AND(AND(OR($AB$1279="Yes"),$AX$1279=1)),1,0)</f>
        <v>0</v>
      </c>
      <c r="BE1280" s="90">
        <f>IF(AND(AND(OR($S$1279="Yes"),$AX$1279=1)),1,0)</f>
        <v>0</v>
      </c>
      <c r="BL1280" s="90">
        <v>1281</v>
      </c>
      <c r="CB1280" s="90">
        <f>IF($S$1280&lt;&gt;"",1,0)</f>
        <v>0</v>
      </c>
      <c r="CD1280" s="90">
        <f>IF($Y$1280="Inaccurate – Incorrect",1,0)</f>
        <v>0</v>
      </c>
      <c r="DA1280" s="90" t="s">
        <v>1585</v>
      </c>
      <c r="DB1280" s="90" t="s">
        <v>3570</v>
      </c>
    </row>
    <row r="1281" spans="4:106" ht="25.25" customHeight="1" x14ac:dyDescent="0.2">
      <c r="D1281" s="112" t="s">
        <v>3579</v>
      </c>
      <c r="E1281" s="189" t="s">
        <v>3296</v>
      </c>
      <c r="F1281" s="190"/>
      <c r="G1281" s="190"/>
      <c r="H1281" s="190"/>
      <c r="I1281" s="190"/>
      <c r="J1281" s="190"/>
      <c r="K1281" s="190"/>
      <c r="L1281" s="190"/>
      <c r="M1281" s="190"/>
      <c r="N1281" s="190"/>
      <c r="O1281" s="190"/>
      <c r="P1281" s="116" t="s">
        <v>12697</v>
      </c>
      <c r="Q1281" s="191" t="s">
        <v>12698</v>
      </c>
      <c r="R1281" s="191"/>
      <c r="S1281" s="197"/>
      <c r="T1281" s="197"/>
      <c r="U1281" s="197"/>
      <c r="V1281" s="197"/>
      <c r="W1281" s="197"/>
      <c r="X1281" s="198"/>
      <c r="Y1281" s="108"/>
      <c r="AW1281" s="90" t="s">
        <v>3280</v>
      </c>
      <c r="AX1281" s="90">
        <f t="shared" si="126"/>
        <v>1</v>
      </c>
      <c r="AY1281" s="90" t="s">
        <v>236</v>
      </c>
      <c r="AZ1281" s="90" t="s">
        <v>3578</v>
      </c>
      <c r="BA1281" s="90">
        <f>IF(AND($BB$1281=1,$BC$1281=1),1,0)</f>
        <v>0</v>
      </c>
      <c r="BB1281" s="90">
        <f>IF($S$22="Step 3",1,0)</f>
        <v>0</v>
      </c>
      <c r="BC1281" s="90">
        <f>IF(AND(AND(OR($S$1280&gt;0,$AB$1280&gt;0),$AX$1280=1)),1,0)</f>
        <v>0</v>
      </c>
      <c r="BD1281" s="90">
        <f>IF(AND(AND(OR($AB$1280&gt;0),$AX$1280=1)),1,0)</f>
        <v>0</v>
      </c>
      <c r="BE1281" s="90">
        <f>IF(AND(AND(OR($S$1280&gt;0),$AX$1280=1)),1,0)</f>
        <v>0</v>
      </c>
      <c r="CB1281" s="90">
        <f>IF($S$1281&lt;&gt;"",1,0)</f>
        <v>0</v>
      </c>
      <c r="CD1281" s="90">
        <f>IF($Y$1281="Inaccurate – Incorrect",1,0)</f>
        <v>0</v>
      </c>
      <c r="DA1281" s="90" t="s">
        <v>1585</v>
      </c>
      <c r="DB1281" s="90" t="s">
        <v>3570</v>
      </c>
    </row>
    <row r="1282" spans="4:106" x14ac:dyDescent="0.2">
      <c r="D1282" s="103"/>
      <c r="E1282" s="117"/>
      <c r="F1282" s="117"/>
      <c r="G1282" s="117"/>
      <c r="H1282" s="117"/>
      <c r="I1282" s="117"/>
      <c r="J1282" s="117"/>
      <c r="K1282" s="117"/>
      <c r="L1282" s="117"/>
      <c r="M1282" s="117"/>
      <c r="N1282" s="117"/>
      <c r="O1282" s="117"/>
      <c r="P1282" s="117"/>
      <c r="Q1282" s="117"/>
      <c r="R1282" s="117"/>
      <c r="S1282" s="117"/>
      <c r="T1282" s="117"/>
      <c r="U1282" s="117"/>
      <c r="V1282" s="117"/>
      <c r="W1282" s="117"/>
      <c r="X1282" s="117"/>
      <c r="Y1282" s="105"/>
      <c r="AX1282" s="90">
        <f t="shared" si="126"/>
        <v>0</v>
      </c>
      <c r="BA1282" s="90">
        <f>IF(OR($S$22="Step 3",$S$22="Step 2",$S$22="Step 1"),1,0)</f>
        <v>1</v>
      </c>
    </row>
    <row r="1283" spans="4:106" ht="21" x14ac:dyDescent="0.25">
      <c r="D1283" s="103"/>
      <c r="E1283" s="109" t="s">
        <v>3584</v>
      </c>
      <c r="F1283" s="110"/>
      <c r="G1283" s="110"/>
      <c r="H1283" s="110"/>
      <c r="I1283" s="110"/>
      <c r="J1283" s="110"/>
      <c r="K1283" s="110"/>
      <c r="L1283" s="110"/>
      <c r="M1283" s="110"/>
      <c r="N1283" s="110"/>
      <c r="O1283" s="110"/>
      <c r="P1283" s="110"/>
      <c r="Q1283" s="110"/>
      <c r="R1283" s="110"/>
      <c r="S1283" s="110"/>
      <c r="T1283" s="110"/>
      <c r="U1283" s="110"/>
      <c r="V1283" s="110"/>
      <c r="W1283" s="110"/>
      <c r="X1283" s="110"/>
      <c r="Y1283" s="105"/>
      <c r="AX1283" s="90">
        <f t="shared" si="126"/>
        <v>0</v>
      </c>
      <c r="BA1283" s="90">
        <f>IF(OR($S$22="Step 3",$S$22="Step 2",$S$22="Step 1"),1,0)</f>
        <v>1</v>
      </c>
    </row>
    <row r="1284" spans="4:106" ht="75.5" customHeight="1" x14ac:dyDescent="0.2">
      <c r="D1284" s="112" t="s">
        <v>3583</v>
      </c>
      <c r="E1284" s="194" t="s">
        <v>3585</v>
      </c>
      <c r="F1284" s="195"/>
      <c r="G1284" s="195"/>
      <c r="H1284" s="195"/>
      <c r="I1284" s="195"/>
      <c r="J1284" s="195"/>
      <c r="K1284" s="195"/>
      <c r="L1284" s="195"/>
      <c r="M1284" s="195"/>
      <c r="N1284" s="195"/>
      <c r="O1284" s="195"/>
      <c r="P1284" s="113" t="s">
        <v>12697</v>
      </c>
      <c r="Q1284" s="196" t="s">
        <v>12698</v>
      </c>
      <c r="R1284" s="196"/>
      <c r="S1284" s="192"/>
      <c r="T1284" s="192"/>
      <c r="U1284" s="192"/>
      <c r="V1284" s="192"/>
      <c r="W1284" s="192"/>
      <c r="X1284" s="193"/>
      <c r="Y1284" s="108"/>
      <c r="AW1284" s="90" t="s">
        <v>3280</v>
      </c>
      <c r="AX1284" s="90">
        <f t="shared" si="126"/>
        <v>1</v>
      </c>
      <c r="AY1284" s="90" t="s">
        <v>236</v>
      </c>
      <c r="AZ1284" s="90" t="s">
        <v>3582</v>
      </c>
      <c r="BA1284" s="90">
        <f>IF(AND($BC$1284=1,$BB$1284=1),1,0)</f>
        <v>1</v>
      </c>
      <c r="BB1284" s="90">
        <f t="shared" ref="BB1284:BB1301" si="127">IF(OR($S$22="Step 3",$S$22="Step 2",$S$22="Step 1"),1,0)</f>
        <v>1</v>
      </c>
      <c r="BC1284" s="90">
        <v>1</v>
      </c>
      <c r="BD1284" s="90">
        <v>1</v>
      </c>
      <c r="BE1284" s="90">
        <v>1</v>
      </c>
      <c r="BL1284" s="90" t="s">
        <v>12767</v>
      </c>
      <c r="CB1284" s="90">
        <f>IF($S$1284&lt;&gt;"",1,0)</f>
        <v>0</v>
      </c>
      <c r="CD1284" s="90">
        <f>IF($Y$1284="Inaccurate – Incorrect",1,0)</f>
        <v>0</v>
      </c>
      <c r="DA1284" s="90" t="s">
        <v>1585</v>
      </c>
      <c r="DB1284" s="90" t="s">
        <v>3584</v>
      </c>
    </row>
    <row r="1285" spans="4:106" ht="53.75" customHeight="1" x14ac:dyDescent="0.2">
      <c r="D1285" s="112" t="s">
        <v>3588</v>
      </c>
      <c r="E1285" s="119"/>
      <c r="F1285" s="118"/>
      <c r="G1285" s="118"/>
      <c r="H1285" s="118"/>
      <c r="I1285" s="118"/>
      <c r="J1285" s="118"/>
      <c r="K1285" s="118"/>
      <c r="L1285" s="118"/>
      <c r="M1285" s="118"/>
      <c r="N1285" s="118"/>
      <c r="O1285" s="118"/>
      <c r="P1285" s="118"/>
      <c r="Q1285" s="215" t="s">
        <v>3589</v>
      </c>
      <c r="R1285" s="216"/>
      <c r="S1285" s="216"/>
      <c r="T1285" s="216"/>
      <c r="U1285" s="216"/>
      <c r="V1285" s="216"/>
      <c r="W1285" s="216"/>
      <c r="X1285" s="217"/>
      <c r="Y1285" s="108"/>
      <c r="AX1285" s="90">
        <f t="shared" si="126"/>
        <v>1</v>
      </c>
      <c r="AZ1285" s="90" t="s">
        <v>3587</v>
      </c>
      <c r="BA1285" s="90">
        <f>IF(AND($BB$1285=1,$BC$1285=1),1,0)</f>
        <v>0</v>
      </c>
      <c r="BB1285" s="90">
        <f t="shared" si="127"/>
        <v>1</v>
      </c>
      <c r="BC1285" s="90">
        <f t="shared" ref="BC1285:BC1300" si="128">IF(AND(AND(OR($S$1284="Yes",$AB$1284="Yes"),$AX$1284=1)),1,0)</f>
        <v>0</v>
      </c>
      <c r="BD1285" s="90">
        <f t="shared" ref="BD1285:BD1300" si="129">IF(AND(AND(OR($AB$1284="Yes"),$AX$1284=1)),1,0)</f>
        <v>0</v>
      </c>
      <c r="BE1285" s="90">
        <f t="shared" ref="BE1285:BE1300" si="130">IF(AND(AND(OR($S$1284="Yes"),$AX$1284=1)),1,0)</f>
        <v>0</v>
      </c>
    </row>
    <row r="1286" spans="4:106" ht="25.25" customHeight="1" x14ac:dyDescent="0.2">
      <c r="D1286" s="112" t="s">
        <v>3593</v>
      </c>
      <c r="E1286" s="189" t="s">
        <v>1599</v>
      </c>
      <c r="F1286" s="190"/>
      <c r="G1286" s="190"/>
      <c r="H1286" s="190"/>
      <c r="I1286" s="190"/>
      <c r="J1286" s="190"/>
      <c r="K1286" s="190"/>
      <c r="L1286" s="190"/>
      <c r="M1286" s="190"/>
      <c r="N1286" s="190"/>
      <c r="O1286" s="190"/>
      <c r="P1286" s="116" t="s">
        <v>12697</v>
      </c>
      <c r="Q1286" s="191" t="s">
        <v>12702</v>
      </c>
      <c r="R1286" s="191"/>
      <c r="S1286" s="192"/>
      <c r="T1286" s="192"/>
      <c r="U1286" s="192"/>
      <c r="V1286" s="192"/>
      <c r="W1286" s="192"/>
      <c r="X1286" s="193"/>
      <c r="Y1286" s="108"/>
      <c r="AW1286" s="90" t="s">
        <v>3280</v>
      </c>
      <c r="AX1286" s="90">
        <f t="shared" si="126"/>
        <v>1</v>
      </c>
      <c r="AY1286" s="90" t="s">
        <v>774</v>
      </c>
      <c r="AZ1286" s="90" t="s">
        <v>3592</v>
      </c>
      <c r="BA1286" s="90">
        <f>IF(AND($BB$1286=1,$BC$1286=1),1,0)</f>
        <v>0</v>
      </c>
      <c r="BB1286" s="90">
        <f t="shared" si="127"/>
        <v>1</v>
      </c>
      <c r="BC1286" s="90">
        <f t="shared" si="128"/>
        <v>0</v>
      </c>
      <c r="BD1286" s="90">
        <f t="shared" si="129"/>
        <v>0</v>
      </c>
      <c r="BE1286" s="90">
        <f t="shared" si="130"/>
        <v>0</v>
      </c>
      <c r="BX1286" s="90">
        <v>1</v>
      </c>
      <c r="CA1286" s="90" t="s">
        <v>3587</v>
      </c>
      <c r="CB1286" s="90">
        <f>IF((+COUNTA($S$1286)+COUNTA($S$1287)+COUNTA($S$1288)+COUNTA($S$1289)+COUNTA($S$1290)+COUNTA($S$1291)+COUNTA($S$1292)+COUNTA($S$1293)+COUNTA($S$1294)+COUNTA($S$1295)+COUNTA($S$1296)+COUNTA($S$1297)+COUNTA($S$1298)+COUNTA($S$1299)+COUNTA($S$1300))&gt;0,1,0)</f>
        <v>0</v>
      </c>
      <c r="CC1286" s="90" t="s">
        <v>775</v>
      </c>
      <c r="CD1286" s="90">
        <f>IF($Y$1286="Inaccurate – Incorrect",1,0)</f>
        <v>0</v>
      </c>
      <c r="DA1286" s="90" t="s">
        <v>1585</v>
      </c>
      <c r="DB1286" s="90" t="s">
        <v>3584</v>
      </c>
    </row>
    <row r="1287" spans="4:106" ht="25.25" customHeight="1" x14ac:dyDescent="0.2">
      <c r="D1287" s="112" t="s">
        <v>3595</v>
      </c>
      <c r="E1287" s="189" t="s">
        <v>1608</v>
      </c>
      <c r="F1287" s="190"/>
      <c r="G1287" s="190"/>
      <c r="H1287" s="190"/>
      <c r="I1287" s="190"/>
      <c r="J1287" s="190"/>
      <c r="K1287" s="190"/>
      <c r="L1287" s="190"/>
      <c r="M1287" s="190"/>
      <c r="N1287" s="190"/>
      <c r="O1287" s="190"/>
      <c r="P1287" s="116" t="s">
        <v>12697</v>
      </c>
      <c r="Q1287" s="191" t="s">
        <v>12702</v>
      </c>
      <c r="R1287" s="191"/>
      <c r="S1287" s="192"/>
      <c r="T1287" s="192"/>
      <c r="U1287" s="192"/>
      <c r="V1287" s="192"/>
      <c r="W1287" s="192"/>
      <c r="X1287" s="193"/>
      <c r="Y1287" s="108"/>
      <c r="AW1287" s="90" t="s">
        <v>3280</v>
      </c>
      <c r="AX1287" s="90">
        <f t="shared" si="126"/>
        <v>1</v>
      </c>
      <c r="AY1287" s="90" t="s">
        <v>774</v>
      </c>
      <c r="AZ1287" s="90" t="s">
        <v>3594</v>
      </c>
      <c r="BA1287" s="90">
        <f>IF(AND($BB$1287=1,$BC$1287=1),1,0)</f>
        <v>0</v>
      </c>
      <c r="BB1287" s="90">
        <f t="shared" si="127"/>
        <v>1</v>
      </c>
      <c r="BC1287" s="90">
        <f t="shared" si="128"/>
        <v>0</v>
      </c>
      <c r="BD1287" s="90">
        <f t="shared" si="129"/>
        <v>0</v>
      </c>
      <c r="BE1287" s="90">
        <f t="shared" si="130"/>
        <v>0</v>
      </c>
      <c r="BX1287" s="90">
        <v>1</v>
      </c>
      <c r="CA1287" s="90" t="s">
        <v>3587</v>
      </c>
      <c r="CC1287" s="90" t="s">
        <v>775</v>
      </c>
      <c r="CD1287" s="90">
        <f>IF($Y$1287="Inaccurate – Incorrect",1,0)</f>
        <v>0</v>
      </c>
      <c r="DA1287" s="90" t="s">
        <v>1585</v>
      </c>
      <c r="DB1287" s="90" t="s">
        <v>3584</v>
      </c>
    </row>
    <row r="1288" spans="4:106" ht="25.25" customHeight="1" x14ac:dyDescent="0.2">
      <c r="D1288" s="112" t="s">
        <v>3598</v>
      </c>
      <c r="E1288" s="189" t="s">
        <v>1618</v>
      </c>
      <c r="F1288" s="190"/>
      <c r="G1288" s="190"/>
      <c r="H1288" s="190"/>
      <c r="I1288" s="190"/>
      <c r="J1288" s="190"/>
      <c r="K1288" s="190"/>
      <c r="L1288" s="190"/>
      <c r="M1288" s="190"/>
      <c r="N1288" s="190"/>
      <c r="O1288" s="190"/>
      <c r="P1288" s="116" t="s">
        <v>12697</v>
      </c>
      <c r="Q1288" s="191" t="s">
        <v>12702</v>
      </c>
      <c r="R1288" s="191"/>
      <c r="S1288" s="192"/>
      <c r="T1288" s="192"/>
      <c r="U1288" s="192"/>
      <c r="V1288" s="192"/>
      <c r="W1288" s="192"/>
      <c r="X1288" s="193"/>
      <c r="Y1288" s="108"/>
      <c r="AW1288" s="90" t="s">
        <v>3280</v>
      </c>
      <c r="AX1288" s="90">
        <f t="shared" si="126"/>
        <v>1</v>
      </c>
      <c r="AY1288" s="90" t="s">
        <v>774</v>
      </c>
      <c r="AZ1288" s="90" t="s">
        <v>3597</v>
      </c>
      <c r="BA1288" s="90">
        <f>IF(AND($BB$1288=1,$BC$1288=1),1,0)</f>
        <v>0</v>
      </c>
      <c r="BB1288" s="90">
        <f t="shared" si="127"/>
        <v>1</v>
      </c>
      <c r="BC1288" s="90">
        <f t="shared" si="128"/>
        <v>0</v>
      </c>
      <c r="BD1288" s="90">
        <f t="shared" si="129"/>
        <v>0</v>
      </c>
      <c r="BE1288" s="90">
        <f t="shared" si="130"/>
        <v>0</v>
      </c>
      <c r="BX1288" s="90">
        <v>1</v>
      </c>
      <c r="CA1288" s="90" t="s">
        <v>3587</v>
      </c>
      <c r="CC1288" s="90" t="s">
        <v>775</v>
      </c>
      <c r="CD1288" s="90">
        <f>IF($Y$1288="Inaccurate – Incorrect",1,0)</f>
        <v>0</v>
      </c>
      <c r="DA1288" s="90" t="s">
        <v>1585</v>
      </c>
      <c r="DB1288" s="90" t="s">
        <v>3584</v>
      </c>
    </row>
    <row r="1289" spans="4:106" ht="25.25" customHeight="1" x14ac:dyDescent="0.2">
      <c r="D1289" s="112" t="s">
        <v>3600</v>
      </c>
      <c r="E1289" s="189" t="s">
        <v>1627</v>
      </c>
      <c r="F1289" s="190"/>
      <c r="G1289" s="190"/>
      <c r="H1289" s="190"/>
      <c r="I1289" s="190"/>
      <c r="J1289" s="190"/>
      <c r="K1289" s="190"/>
      <c r="L1289" s="190"/>
      <c r="M1289" s="190"/>
      <c r="N1289" s="190"/>
      <c r="O1289" s="190"/>
      <c r="P1289" s="116" t="s">
        <v>12697</v>
      </c>
      <c r="Q1289" s="191" t="s">
        <v>12702</v>
      </c>
      <c r="R1289" s="191"/>
      <c r="S1289" s="192"/>
      <c r="T1289" s="192"/>
      <c r="U1289" s="192"/>
      <c r="V1289" s="192"/>
      <c r="W1289" s="192"/>
      <c r="X1289" s="193"/>
      <c r="Y1289" s="108"/>
      <c r="AW1289" s="90" t="s">
        <v>3280</v>
      </c>
      <c r="AX1289" s="90">
        <f t="shared" si="126"/>
        <v>1</v>
      </c>
      <c r="AY1289" s="90" t="s">
        <v>774</v>
      </c>
      <c r="AZ1289" s="90" t="s">
        <v>3599</v>
      </c>
      <c r="BA1289" s="90">
        <f>IF(AND($BB$1289=1,$BC$1289=1),1,0)</f>
        <v>0</v>
      </c>
      <c r="BB1289" s="90">
        <f t="shared" si="127"/>
        <v>1</v>
      </c>
      <c r="BC1289" s="90">
        <f t="shared" si="128"/>
        <v>0</v>
      </c>
      <c r="BD1289" s="90">
        <f t="shared" si="129"/>
        <v>0</v>
      </c>
      <c r="BE1289" s="90">
        <f t="shared" si="130"/>
        <v>0</v>
      </c>
      <c r="BX1289" s="90">
        <v>1</v>
      </c>
      <c r="CA1289" s="90" t="s">
        <v>3587</v>
      </c>
      <c r="CC1289" s="90" t="s">
        <v>775</v>
      </c>
      <c r="CD1289" s="90">
        <f>IF($Y$1289="Inaccurate – Incorrect",1,0)</f>
        <v>0</v>
      </c>
      <c r="DA1289" s="90" t="s">
        <v>1585</v>
      </c>
      <c r="DB1289" s="90" t="s">
        <v>3584</v>
      </c>
    </row>
    <row r="1290" spans="4:106" ht="25.25" customHeight="1" x14ac:dyDescent="0.2">
      <c r="D1290" s="112" t="s">
        <v>3602</v>
      </c>
      <c r="E1290" s="189" t="s">
        <v>1636</v>
      </c>
      <c r="F1290" s="190"/>
      <c r="G1290" s="190"/>
      <c r="H1290" s="190"/>
      <c r="I1290" s="190"/>
      <c r="J1290" s="190"/>
      <c r="K1290" s="190"/>
      <c r="L1290" s="190"/>
      <c r="M1290" s="190"/>
      <c r="N1290" s="190"/>
      <c r="O1290" s="190"/>
      <c r="P1290" s="116" t="s">
        <v>12697</v>
      </c>
      <c r="Q1290" s="191" t="s">
        <v>12702</v>
      </c>
      <c r="R1290" s="191"/>
      <c r="S1290" s="192"/>
      <c r="T1290" s="192"/>
      <c r="U1290" s="192"/>
      <c r="V1290" s="192"/>
      <c r="W1290" s="192"/>
      <c r="X1290" s="193"/>
      <c r="Y1290" s="108"/>
      <c r="AW1290" s="90" t="s">
        <v>3280</v>
      </c>
      <c r="AX1290" s="90">
        <f t="shared" si="126"/>
        <v>1</v>
      </c>
      <c r="AY1290" s="90" t="s">
        <v>774</v>
      </c>
      <c r="AZ1290" s="90" t="s">
        <v>3601</v>
      </c>
      <c r="BA1290" s="90">
        <f>IF(AND($BB$1290=1,$BC$1290=1),1,0)</f>
        <v>0</v>
      </c>
      <c r="BB1290" s="90">
        <f t="shared" si="127"/>
        <v>1</v>
      </c>
      <c r="BC1290" s="90">
        <f t="shared" si="128"/>
        <v>0</v>
      </c>
      <c r="BD1290" s="90">
        <f t="shared" si="129"/>
        <v>0</v>
      </c>
      <c r="BE1290" s="90">
        <f t="shared" si="130"/>
        <v>0</v>
      </c>
      <c r="BX1290" s="90">
        <v>1</v>
      </c>
      <c r="CA1290" s="90" t="s">
        <v>3587</v>
      </c>
      <c r="CC1290" s="90" t="s">
        <v>775</v>
      </c>
      <c r="CD1290" s="90">
        <f>IF($Y$1290="Inaccurate – Incorrect",1,0)</f>
        <v>0</v>
      </c>
      <c r="DA1290" s="90" t="s">
        <v>1585</v>
      </c>
      <c r="DB1290" s="90" t="s">
        <v>3584</v>
      </c>
    </row>
    <row r="1291" spans="4:106" ht="25.25" customHeight="1" x14ac:dyDescent="0.2">
      <c r="D1291" s="112" t="s">
        <v>3604</v>
      </c>
      <c r="E1291" s="189" t="s">
        <v>1645</v>
      </c>
      <c r="F1291" s="190"/>
      <c r="G1291" s="190"/>
      <c r="H1291" s="190"/>
      <c r="I1291" s="190"/>
      <c r="J1291" s="190"/>
      <c r="K1291" s="190"/>
      <c r="L1291" s="190"/>
      <c r="M1291" s="190"/>
      <c r="N1291" s="190"/>
      <c r="O1291" s="190"/>
      <c r="P1291" s="116" t="s">
        <v>12697</v>
      </c>
      <c r="Q1291" s="191" t="s">
        <v>12702</v>
      </c>
      <c r="R1291" s="191"/>
      <c r="S1291" s="192"/>
      <c r="T1291" s="192"/>
      <c r="U1291" s="192"/>
      <c r="V1291" s="192"/>
      <c r="W1291" s="192"/>
      <c r="X1291" s="193"/>
      <c r="Y1291" s="108"/>
      <c r="AW1291" s="90" t="s">
        <v>3280</v>
      </c>
      <c r="AX1291" s="90">
        <f t="shared" si="126"/>
        <v>1</v>
      </c>
      <c r="AY1291" s="90" t="s">
        <v>774</v>
      </c>
      <c r="AZ1291" s="90" t="s">
        <v>3603</v>
      </c>
      <c r="BA1291" s="90">
        <f>IF(AND($BB$1291=1,$BC$1291=1),1,0)</f>
        <v>0</v>
      </c>
      <c r="BB1291" s="90">
        <f t="shared" si="127"/>
        <v>1</v>
      </c>
      <c r="BC1291" s="90">
        <f t="shared" si="128"/>
        <v>0</v>
      </c>
      <c r="BD1291" s="90">
        <f t="shared" si="129"/>
        <v>0</v>
      </c>
      <c r="BE1291" s="90">
        <f t="shared" si="130"/>
        <v>0</v>
      </c>
      <c r="BX1291" s="90">
        <v>1</v>
      </c>
      <c r="CA1291" s="90" t="s">
        <v>3587</v>
      </c>
      <c r="CC1291" s="90" t="s">
        <v>775</v>
      </c>
      <c r="CD1291" s="90">
        <f>IF($Y$1291="Inaccurate – Incorrect",1,0)</f>
        <v>0</v>
      </c>
      <c r="DA1291" s="90" t="s">
        <v>1585</v>
      </c>
      <c r="DB1291" s="90" t="s">
        <v>3584</v>
      </c>
    </row>
    <row r="1292" spans="4:106" ht="25.25" customHeight="1" x14ac:dyDescent="0.2">
      <c r="D1292" s="112" t="s">
        <v>3606</v>
      </c>
      <c r="E1292" s="189" t="s">
        <v>1654</v>
      </c>
      <c r="F1292" s="190"/>
      <c r="G1292" s="190"/>
      <c r="H1292" s="190"/>
      <c r="I1292" s="190"/>
      <c r="J1292" s="190"/>
      <c r="K1292" s="190"/>
      <c r="L1292" s="190"/>
      <c r="M1292" s="190"/>
      <c r="N1292" s="190"/>
      <c r="O1292" s="190"/>
      <c r="P1292" s="116" t="s">
        <v>12697</v>
      </c>
      <c r="Q1292" s="191" t="s">
        <v>12702</v>
      </c>
      <c r="R1292" s="191"/>
      <c r="S1292" s="192"/>
      <c r="T1292" s="192"/>
      <c r="U1292" s="192"/>
      <c r="V1292" s="192"/>
      <c r="W1292" s="192"/>
      <c r="X1292" s="193"/>
      <c r="Y1292" s="108"/>
      <c r="AW1292" s="90" t="s">
        <v>3280</v>
      </c>
      <c r="AX1292" s="90">
        <f t="shared" si="126"/>
        <v>1</v>
      </c>
      <c r="AY1292" s="90" t="s">
        <v>774</v>
      </c>
      <c r="AZ1292" s="90" t="s">
        <v>3605</v>
      </c>
      <c r="BA1292" s="90">
        <f>IF(AND($BB$1292=1,$BC$1292=1),1,0)</f>
        <v>0</v>
      </c>
      <c r="BB1292" s="90">
        <f t="shared" si="127"/>
        <v>1</v>
      </c>
      <c r="BC1292" s="90">
        <f t="shared" si="128"/>
        <v>0</v>
      </c>
      <c r="BD1292" s="90">
        <f t="shared" si="129"/>
        <v>0</v>
      </c>
      <c r="BE1292" s="90">
        <f t="shared" si="130"/>
        <v>0</v>
      </c>
      <c r="BX1292" s="90">
        <v>1</v>
      </c>
      <c r="CA1292" s="90" t="s">
        <v>3587</v>
      </c>
      <c r="CC1292" s="90" t="s">
        <v>775</v>
      </c>
      <c r="CD1292" s="90">
        <f>IF($Y$1292="Inaccurate – Incorrect",1,0)</f>
        <v>0</v>
      </c>
      <c r="DA1292" s="90" t="s">
        <v>1585</v>
      </c>
      <c r="DB1292" s="90" t="s">
        <v>3584</v>
      </c>
    </row>
    <row r="1293" spans="4:106" ht="25.25" customHeight="1" x14ac:dyDescent="0.2">
      <c r="D1293" s="112" t="s">
        <v>3608</v>
      </c>
      <c r="E1293" s="189" t="s">
        <v>1663</v>
      </c>
      <c r="F1293" s="190"/>
      <c r="G1293" s="190"/>
      <c r="H1293" s="190"/>
      <c r="I1293" s="190"/>
      <c r="J1293" s="190"/>
      <c r="K1293" s="190"/>
      <c r="L1293" s="190"/>
      <c r="M1293" s="190"/>
      <c r="N1293" s="190"/>
      <c r="O1293" s="190"/>
      <c r="P1293" s="116" t="s">
        <v>12697</v>
      </c>
      <c r="Q1293" s="191" t="s">
        <v>12702</v>
      </c>
      <c r="R1293" s="191"/>
      <c r="S1293" s="192"/>
      <c r="T1293" s="192"/>
      <c r="U1293" s="192"/>
      <c r="V1293" s="192"/>
      <c r="W1293" s="192"/>
      <c r="X1293" s="193"/>
      <c r="Y1293" s="108"/>
      <c r="AW1293" s="90" t="s">
        <v>3280</v>
      </c>
      <c r="AX1293" s="90">
        <f t="shared" si="126"/>
        <v>1</v>
      </c>
      <c r="AY1293" s="90" t="s">
        <v>774</v>
      </c>
      <c r="AZ1293" s="90" t="s">
        <v>3607</v>
      </c>
      <c r="BA1293" s="90">
        <f>IF(AND($BB$1293=1,$BC$1293=1),1,0)</f>
        <v>0</v>
      </c>
      <c r="BB1293" s="90">
        <f t="shared" si="127"/>
        <v>1</v>
      </c>
      <c r="BC1293" s="90">
        <f t="shared" si="128"/>
        <v>0</v>
      </c>
      <c r="BD1293" s="90">
        <f t="shared" si="129"/>
        <v>0</v>
      </c>
      <c r="BE1293" s="90">
        <f t="shared" si="130"/>
        <v>0</v>
      </c>
      <c r="BX1293" s="90">
        <v>1</v>
      </c>
      <c r="CA1293" s="90" t="s">
        <v>3587</v>
      </c>
      <c r="CC1293" s="90" t="s">
        <v>775</v>
      </c>
      <c r="CD1293" s="90">
        <f>IF($Y$1293="Inaccurate – Incorrect",1,0)</f>
        <v>0</v>
      </c>
      <c r="DA1293" s="90" t="s">
        <v>1585</v>
      </c>
      <c r="DB1293" s="90" t="s">
        <v>3584</v>
      </c>
    </row>
    <row r="1294" spans="4:106" ht="25.25" customHeight="1" x14ac:dyDescent="0.2">
      <c r="D1294" s="112" t="s">
        <v>3610</v>
      </c>
      <c r="E1294" s="189" t="s">
        <v>1672</v>
      </c>
      <c r="F1294" s="190"/>
      <c r="G1294" s="190"/>
      <c r="H1294" s="190"/>
      <c r="I1294" s="190"/>
      <c r="J1294" s="190"/>
      <c r="K1294" s="190"/>
      <c r="L1294" s="190"/>
      <c r="M1294" s="190"/>
      <c r="N1294" s="190"/>
      <c r="O1294" s="190"/>
      <c r="P1294" s="116" t="s">
        <v>12697</v>
      </c>
      <c r="Q1294" s="191" t="s">
        <v>12702</v>
      </c>
      <c r="R1294" s="191"/>
      <c r="S1294" s="192"/>
      <c r="T1294" s="192"/>
      <c r="U1294" s="192"/>
      <c r="V1294" s="192"/>
      <c r="W1294" s="192"/>
      <c r="X1294" s="193"/>
      <c r="Y1294" s="108"/>
      <c r="AW1294" s="90" t="s">
        <v>3280</v>
      </c>
      <c r="AX1294" s="90">
        <f t="shared" si="126"/>
        <v>1</v>
      </c>
      <c r="AY1294" s="90" t="s">
        <v>774</v>
      </c>
      <c r="AZ1294" s="90" t="s">
        <v>3609</v>
      </c>
      <c r="BA1294" s="90">
        <f>IF(AND($BB$1294=1,$BC$1294=1),1,0)</f>
        <v>0</v>
      </c>
      <c r="BB1294" s="90">
        <f t="shared" si="127"/>
        <v>1</v>
      </c>
      <c r="BC1294" s="90">
        <f t="shared" si="128"/>
        <v>0</v>
      </c>
      <c r="BD1294" s="90">
        <f t="shared" si="129"/>
        <v>0</v>
      </c>
      <c r="BE1294" s="90">
        <f t="shared" si="130"/>
        <v>0</v>
      </c>
      <c r="BX1294" s="90">
        <v>1</v>
      </c>
      <c r="CA1294" s="90" t="s">
        <v>3587</v>
      </c>
      <c r="CC1294" s="90" t="s">
        <v>775</v>
      </c>
      <c r="CD1294" s="90">
        <f>IF($Y$1294="Inaccurate – Incorrect",1,0)</f>
        <v>0</v>
      </c>
      <c r="DA1294" s="90" t="s">
        <v>1585</v>
      </c>
      <c r="DB1294" s="90" t="s">
        <v>3584</v>
      </c>
    </row>
    <row r="1295" spans="4:106" ht="25.25" customHeight="1" x14ac:dyDescent="0.2">
      <c r="D1295" s="112" t="s">
        <v>3612</v>
      </c>
      <c r="E1295" s="189" t="s">
        <v>1681</v>
      </c>
      <c r="F1295" s="190"/>
      <c r="G1295" s="190"/>
      <c r="H1295" s="190"/>
      <c r="I1295" s="190"/>
      <c r="J1295" s="190"/>
      <c r="K1295" s="190"/>
      <c r="L1295" s="190"/>
      <c r="M1295" s="190"/>
      <c r="N1295" s="190"/>
      <c r="O1295" s="190"/>
      <c r="P1295" s="116" t="s">
        <v>12697</v>
      </c>
      <c r="Q1295" s="191" t="s">
        <v>12702</v>
      </c>
      <c r="R1295" s="191"/>
      <c r="S1295" s="192"/>
      <c r="T1295" s="192"/>
      <c r="U1295" s="192"/>
      <c r="V1295" s="192"/>
      <c r="W1295" s="192"/>
      <c r="X1295" s="193"/>
      <c r="Y1295" s="108"/>
      <c r="AW1295" s="90" t="s">
        <v>3280</v>
      </c>
      <c r="AX1295" s="90">
        <f t="shared" ref="AX1295:AX1358" si="131">IF(SUBTOTAL(103,Q1295)=1,1,0)</f>
        <v>1</v>
      </c>
      <c r="AY1295" s="90" t="s">
        <v>774</v>
      </c>
      <c r="AZ1295" s="90" t="s">
        <v>3611</v>
      </c>
      <c r="BA1295" s="90">
        <f>IF(AND($BB$1295=1,$BC$1295=1),1,0)</f>
        <v>0</v>
      </c>
      <c r="BB1295" s="90">
        <f t="shared" si="127"/>
        <v>1</v>
      </c>
      <c r="BC1295" s="90">
        <f t="shared" si="128"/>
        <v>0</v>
      </c>
      <c r="BD1295" s="90">
        <f t="shared" si="129"/>
        <v>0</v>
      </c>
      <c r="BE1295" s="90">
        <f t="shared" si="130"/>
        <v>0</v>
      </c>
      <c r="BX1295" s="90">
        <v>1</v>
      </c>
      <c r="CA1295" s="90" t="s">
        <v>3587</v>
      </c>
      <c r="CC1295" s="90" t="s">
        <v>775</v>
      </c>
      <c r="CD1295" s="90">
        <f>IF($Y$1295="Inaccurate – Incorrect",1,0)</f>
        <v>0</v>
      </c>
      <c r="DA1295" s="90" t="s">
        <v>1585</v>
      </c>
      <c r="DB1295" s="90" t="s">
        <v>3584</v>
      </c>
    </row>
    <row r="1296" spans="4:106" ht="25.25" customHeight="1" x14ac:dyDescent="0.2">
      <c r="D1296" s="112" t="s">
        <v>3614</v>
      </c>
      <c r="E1296" s="189" t="s">
        <v>1690</v>
      </c>
      <c r="F1296" s="190"/>
      <c r="G1296" s="190"/>
      <c r="H1296" s="190"/>
      <c r="I1296" s="190"/>
      <c r="J1296" s="190"/>
      <c r="K1296" s="190"/>
      <c r="L1296" s="190"/>
      <c r="M1296" s="190"/>
      <c r="N1296" s="190"/>
      <c r="O1296" s="190"/>
      <c r="P1296" s="116" t="s">
        <v>12697</v>
      </c>
      <c r="Q1296" s="191" t="s">
        <v>12702</v>
      </c>
      <c r="R1296" s="191"/>
      <c r="S1296" s="192"/>
      <c r="T1296" s="192"/>
      <c r="U1296" s="192"/>
      <c r="V1296" s="192"/>
      <c r="W1296" s="192"/>
      <c r="X1296" s="193"/>
      <c r="Y1296" s="108"/>
      <c r="AW1296" s="90" t="s">
        <v>3280</v>
      </c>
      <c r="AX1296" s="90">
        <f t="shared" si="131"/>
        <v>1</v>
      </c>
      <c r="AY1296" s="90" t="s">
        <v>774</v>
      </c>
      <c r="AZ1296" s="90" t="s">
        <v>3613</v>
      </c>
      <c r="BA1296" s="90">
        <f>IF(AND($BB$1296=1,$BC$1296=1),1,0)</f>
        <v>0</v>
      </c>
      <c r="BB1296" s="90">
        <f t="shared" si="127"/>
        <v>1</v>
      </c>
      <c r="BC1296" s="90">
        <f t="shared" si="128"/>
        <v>0</v>
      </c>
      <c r="BD1296" s="90">
        <f t="shared" si="129"/>
        <v>0</v>
      </c>
      <c r="BE1296" s="90">
        <f t="shared" si="130"/>
        <v>0</v>
      </c>
      <c r="BX1296" s="90">
        <v>1</v>
      </c>
      <c r="CA1296" s="90" t="s">
        <v>3587</v>
      </c>
      <c r="CC1296" s="90" t="s">
        <v>775</v>
      </c>
      <c r="CD1296" s="90">
        <f>IF($Y$1296="Inaccurate – Incorrect",1,0)</f>
        <v>0</v>
      </c>
      <c r="DA1296" s="90" t="s">
        <v>1585</v>
      </c>
      <c r="DB1296" s="90" t="s">
        <v>3584</v>
      </c>
    </row>
    <row r="1297" spans="4:106" ht="25.25" customHeight="1" x14ac:dyDescent="0.2">
      <c r="D1297" s="112" t="s">
        <v>3617</v>
      </c>
      <c r="E1297" s="189" t="s">
        <v>1699</v>
      </c>
      <c r="F1297" s="190"/>
      <c r="G1297" s="190"/>
      <c r="H1297" s="190"/>
      <c r="I1297" s="190"/>
      <c r="J1297" s="190"/>
      <c r="K1297" s="190"/>
      <c r="L1297" s="190"/>
      <c r="M1297" s="190"/>
      <c r="N1297" s="190"/>
      <c r="O1297" s="190"/>
      <c r="P1297" s="116" t="s">
        <v>12697</v>
      </c>
      <c r="Q1297" s="191" t="s">
        <v>12702</v>
      </c>
      <c r="R1297" s="191"/>
      <c r="S1297" s="192"/>
      <c r="T1297" s="192"/>
      <c r="U1297" s="192"/>
      <c r="V1297" s="192"/>
      <c r="W1297" s="192"/>
      <c r="X1297" s="193"/>
      <c r="Y1297" s="108"/>
      <c r="AW1297" s="90" t="s">
        <v>3280</v>
      </c>
      <c r="AX1297" s="90">
        <f t="shared" si="131"/>
        <v>1</v>
      </c>
      <c r="AY1297" s="90" t="s">
        <v>774</v>
      </c>
      <c r="AZ1297" s="90" t="s">
        <v>3616</v>
      </c>
      <c r="BA1297" s="90">
        <f>IF(AND($BB$1297=1,$BC$1297=1),1,0)</f>
        <v>0</v>
      </c>
      <c r="BB1297" s="90">
        <f t="shared" si="127"/>
        <v>1</v>
      </c>
      <c r="BC1297" s="90">
        <f t="shared" si="128"/>
        <v>0</v>
      </c>
      <c r="BD1297" s="90">
        <f t="shared" si="129"/>
        <v>0</v>
      </c>
      <c r="BE1297" s="90">
        <f t="shared" si="130"/>
        <v>0</v>
      </c>
      <c r="BX1297" s="90">
        <v>1</v>
      </c>
      <c r="CA1297" s="90" t="s">
        <v>3587</v>
      </c>
      <c r="CC1297" s="90" t="s">
        <v>775</v>
      </c>
      <c r="CD1297" s="90">
        <f>IF($Y$1297="Inaccurate – Incorrect",1,0)</f>
        <v>0</v>
      </c>
      <c r="DA1297" s="90" t="s">
        <v>1585</v>
      </c>
      <c r="DB1297" s="90" t="s">
        <v>3584</v>
      </c>
    </row>
    <row r="1298" spans="4:106" ht="25.25" customHeight="1" x14ac:dyDescent="0.2">
      <c r="D1298" s="112" t="s">
        <v>3620</v>
      </c>
      <c r="E1298" s="189" t="s">
        <v>1708</v>
      </c>
      <c r="F1298" s="190"/>
      <c r="G1298" s="190"/>
      <c r="H1298" s="190"/>
      <c r="I1298" s="190"/>
      <c r="J1298" s="190"/>
      <c r="K1298" s="190"/>
      <c r="L1298" s="190"/>
      <c r="M1298" s="190"/>
      <c r="N1298" s="190"/>
      <c r="O1298" s="190"/>
      <c r="P1298" s="116" t="s">
        <v>12697</v>
      </c>
      <c r="Q1298" s="191" t="s">
        <v>12702</v>
      </c>
      <c r="R1298" s="191"/>
      <c r="S1298" s="192"/>
      <c r="T1298" s="192"/>
      <c r="U1298" s="192"/>
      <c r="V1298" s="192"/>
      <c r="W1298" s="192"/>
      <c r="X1298" s="193"/>
      <c r="Y1298" s="108"/>
      <c r="AW1298" s="90" t="s">
        <v>3280</v>
      </c>
      <c r="AX1298" s="90">
        <f t="shared" si="131"/>
        <v>1</v>
      </c>
      <c r="AY1298" s="90" t="s">
        <v>774</v>
      </c>
      <c r="AZ1298" s="90" t="s">
        <v>3619</v>
      </c>
      <c r="BA1298" s="90">
        <f>IF(AND($BB$1298=1,$BC$1298=1),1,0)</f>
        <v>0</v>
      </c>
      <c r="BB1298" s="90">
        <f t="shared" si="127"/>
        <v>1</v>
      </c>
      <c r="BC1298" s="90">
        <f t="shared" si="128"/>
        <v>0</v>
      </c>
      <c r="BD1298" s="90">
        <f t="shared" si="129"/>
        <v>0</v>
      </c>
      <c r="BE1298" s="90">
        <f t="shared" si="130"/>
        <v>0</v>
      </c>
      <c r="BX1298" s="90">
        <v>1</v>
      </c>
      <c r="CA1298" s="90" t="s">
        <v>3587</v>
      </c>
      <c r="CC1298" s="90" t="s">
        <v>775</v>
      </c>
      <c r="CD1298" s="90">
        <f>IF($Y$1298="Inaccurate – Incorrect",1,0)</f>
        <v>0</v>
      </c>
      <c r="DA1298" s="90" t="s">
        <v>1585</v>
      </c>
      <c r="DB1298" s="90" t="s">
        <v>3584</v>
      </c>
    </row>
    <row r="1299" spans="4:106" ht="25.25" customHeight="1" x14ac:dyDescent="0.2">
      <c r="D1299" s="112" t="s">
        <v>3622</v>
      </c>
      <c r="E1299" s="189" t="s">
        <v>1717</v>
      </c>
      <c r="F1299" s="190"/>
      <c r="G1299" s="190"/>
      <c r="H1299" s="190"/>
      <c r="I1299" s="190"/>
      <c r="J1299" s="190"/>
      <c r="K1299" s="190"/>
      <c r="L1299" s="190"/>
      <c r="M1299" s="190"/>
      <c r="N1299" s="190"/>
      <c r="O1299" s="190"/>
      <c r="P1299" s="116" t="s">
        <v>12697</v>
      </c>
      <c r="Q1299" s="191" t="s">
        <v>12702</v>
      </c>
      <c r="R1299" s="191"/>
      <c r="S1299" s="192"/>
      <c r="T1299" s="192"/>
      <c r="U1299" s="192"/>
      <c r="V1299" s="192"/>
      <c r="W1299" s="192"/>
      <c r="X1299" s="193"/>
      <c r="Y1299" s="108"/>
      <c r="AW1299" s="90" t="s">
        <v>3280</v>
      </c>
      <c r="AX1299" s="90">
        <f t="shared" si="131"/>
        <v>1</v>
      </c>
      <c r="AY1299" s="90" t="s">
        <v>774</v>
      </c>
      <c r="AZ1299" s="90" t="s">
        <v>3621</v>
      </c>
      <c r="BA1299" s="90">
        <f>IF(AND($BB$1299=1,$BC$1299=1),1,0)</f>
        <v>0</v>
      </c>
      <c r="BB1299" s="90">
        <f t="shared" si="127"/>
        <v>1</v>
      </c>
      <c r="BC1299" s="90">
        <f t="shared" si="128"/>
        <v>0</v>
      </c>
      <c r="BD1299" s="90">
        <f t="shared" si="129"/>
        <v>0</v>
      </c>
      <c r="BE1299" s="90">
        <f t="shared" si="130"/>
        <v>0</v>
      </c>
      <c r="BX1299" s="90">
        <v>1</v>
      </c>
      <c r="CA1299" s="90" t="s">
        <v>3587</v>
      </c>
      <c r="CC1299" s="90" t="s">
        <v>775</v>
      </c>
      <c r="CD1299" s="90">
        <f>IF($Y$1299="Inaccurate – Incorrect",1,0)</f>
        <v>0</v>
      </c>
      <c r="DA1299" s="90" t="s">
        <v>1585</v>
      </c>
      <c r="DB1299" s="90" t="s">
        <v>3584</v>
      </c>
    </row>
    <row r="1300" spans="4:106" ht="25.25" customHeight="1" x14ac:dyDescent="0.2">
      <c r="D1300" s="112" t="s">
        <v>3624</v>
      </c>
      <c r="E1300" s="189" t="s">
        <v>802</v>
      </c>
      <c r="F1300" s="190"/>
      <c r="G1300" s="190"/>
      <c r="H1300" s="190"/>
      <c r="I1300" s="190"/>
      <c r="J1300" s="190"/>
      <c r="K1300" s="190"/>
      <c r="L1300" s="190"/>
      <c r="M1300" s="190"/>
      <c r="N1300" s="190"/>
      <c r="O1300" s="190"/>
      <c r="P1300" s="116" t="s">
        <v>12697</v>
      </c>
      <c r="Q1300" s="191" t="s">
        <v>12702</v>
      </c>
      <c r="R1300" s="191"/>
      <c r="S1300" s="192"/>
      <c r="T1300" s="192"/>
      <c r="U1300" s="192"/>
      <c r="V1300" s="192"/>
      <c r="W1300" s="192"/>
      <c r="X1300" s="193"/>
      <c r="Y1300" s="108"/>
      <c r="AW1300" s="90" t="s">
        <v>3280</v>
      </c>
      <c r="AX1300" s="90">
        <f t="shared" si="131"/>
        <v>1</v>
      </c>
      <c r="AY1300" s="90" t="s">
        <v>774</v>
      </c>
      <c r="AZ1300" s="90" t="s">
        <v>3623</v>
      </c>
      <c r="BA1300" s="90">
        <f>IF(AND($BB$1300=1,$BC$1300=1),1,0)</f>
        <v>0</v>
      </c>
      <c r="BB1300" s="90">
        <f t="shared" si="127"/>
        <v>1</v>
      </c>
      <c r="BC1300" s="90">
        <f t="shared" si="128"/>
        <v>0</v>
      </c>
      <c r="BD1300" s="90">
        <f t="shared" si="129"/>
        <v>0</v>
      </c>
      <c r="BE1300" s="90">
        <f t="shared" si="130"/>
        <v>0</v>
      </c>
      <c r="BL1300" s="90">
        <v>1301</v>
      </c>
      <c r="BX1300" s="90">
        <v>1</v>
      </c>
      <c r="CA1300" s="90" t="s">
        <v>3587</v>
      </c>
      <c r="CC1300" s="90" t="s">
        <v>775</v>
      </c>
      <c r="CD1300" s="90">
        <f>IF($Y$1300="Inaccurate – Incorrect",1,0)</f>
        <v>0</v>
      </c>
      <c r="DA1300" s="90" t="s">
        <v>1585</v>
      </c>
      <c r="DB1300" s="90" t="s">
        <v>3584</v>
      </c>
    </row>
    <row r="1301" spans="4:106" ht="25.25" customHeight="1" x14ac:dyDescent="0.2">
      <c r="D1301" s="112" t="s">
        <v>3626</v>
      </c>
      <c r="E1301" s="189" t="s">
        <v>3627</v>
      </c>
      <c r="F1301" s="190"/>
      <c r="G1301" s="190"/>
      <c r="H1301" s="190"/>
      <c r="I1301" s="190"/>
      <c r="J1301" s="190"/>
      <c r="K1301" s="190"/>
      <c r="L1301" s="190"/>
      <c r="M1301" s="190"/>
      <c r="N1301" s="190"/>
      <c r="O1301" s="190"/>
      <c r="P1301" s="115"/>
      <c r="Q1301" s="191" t="s">
        <v>12699</v>
      </c>
      <c r="R1301" s="191"/>
      <c r="S1301" s="197"/>
      <c r="T1301" s="197"/>
      <c r="U1301" s="197"/>
      <c r="V1301" s="197"/>
      <c r="W1301" s="197"/>
      <c r="X1301" s="198"/>
      <c r="Y1301" s="108"/>
      <c r="AW1301" s="90" t="s">
        <v>3280</v>
      </c>
      <c r="AX1301" s="90">
        <f t="shared" si="131"/>
        <v>1</v>
      </c>
      <c r="AZ1301" s="90" t="s">
        <v>3625</v>
      </c>
      <c r="BA1301" s="90">
        <f>IF(AND($BB$1301=1,$BC$1301=1),1,0)</f>
        <v>0</v>
      </c>
      <c r="BB1301" s="90">
        <f t="shared" si="127"/>
        <v>1</v>
      </c>
      <c r="BC1301" s="90">
        <f>IF(OR(AND(OR($S$1300&lt;&gt;"",$AB$1300&lt;&gt;""),$AX$1300=1)),1,0)</f>
        <v>0</v>
      </c>
      <c r="BD1301" s="90">
        <f>IF(OR(AND(OR($AB$1300&lt;&gt;""),$AX$1300=1)),1,0)</f>
        <v>0</v>
      </c>
      <c r="BE1301" s="90">
        <f>IF(OR(AND(OR($S$1300&lt;&gt;""),$AX$1300=1)),1,0)</f>
        <v>0</v>
      </c>
      <c r="CB1301" s="90">
        <f>IF($S$1301&lt;&gt;"",1,0)</f>
        <v>0</v>
      </c>
      <c r="CD1301" s="90">
        <f>IF($Y$1301="Inaccurate – Incorrect",1,0)</f>
        <v>0</v>
      </c>
      <c r="DA1301" s="90" t="s">
        <v>1585</v>
      </c>
      <c r="DB1301" s="90" t="s">
        <v>3584</v>
      </c>
    </row>
    <row r="1302" spans="4:106" x14ac:dyDescent="0.2">
      <c r="D1302" s="103"/>
      <c r="E1302" s="117"/>
      <c r="F1302" s="117"/>
      <c r="G1302" s="117"/>
      <c r="H1302" s="117"/>
      <c r="I1302" s="117"/>
      <c r="J1302" s="117"/>
      <c r="K1302" s="117"/>
      <c r="L1302" s="117"/>
      <c r="M1302" s="117"/>
      <c r="N1302" s="117"/>
      <c r="O1302" s="117"/>
      <c r="P1302" s="117"/>
      <c r="Q1302" s="117"/>
      <c r="R1302" s="117"/>
      <c r="S1302" s="117"/>
      <c r="T1302" s="117"/>
      <c r="U1302" s="117"/>
      <c r="V1302" s="117"/>
      <c r="W1302" s="117"/>
      <c r="X1302" s="117"/>
      <c r="Y1302" s="105"/>
      <c r="AX1302" s="90">
        <f t="shared" si="131"/>
        <v>0</v>
      </c>
      <c r="BA1302" s="90">
        <f>IF(OR($S$22="Step 3",$S$22="Step 2",$S$22="Step 1"),1,0)</f>
        <v>1</v>
      </c>
    </row>
    <row r="1303" spans="4:106" ht="21" x14ac:dyDescent="0.25">
      <c r="D1303" s="103"/>
      <c r="E1303" s="109" t="s">
        <v>3631</v>
      </c>
      <c r="F1303" s="110"/>
      <c r="G1303" s="110"/>
      <c r="H1303" s="110"/>
      <c r="I1303" s="110"/>
      <c r="J1303" s="110"/>
      <c r="K1303" s="110"/>
      <c r="L1303" s="110"/>
      <c r="M1303" s="110"/>
      <c r="N1303" s="110"/>
      <c r="O1303" s="110"/>
      <c r="P1303" s="110"/>
      <c r="Q1303" s="110"/>
      <c r="R1303" s="110"/>
      <c r="S1303" s="110"/>
      <c r="T1303" s="110"/>
      <c r="U1303" s="110"/>
      <c r="V1303" s="110"/>
      <c r="W1303" s="110"/>
      <c r="X1303" s="110"/>
      <c r="Y1303" s="105"/>
      <c r="AX1303" s="90">
        <f t="shared" si="131"/>
        <v>0</v>
      </c>
      <c r="BA1303" s="90">
        <f>IF(OR($S$22="Step 3",$S$22="Step 2",$S$22="Step 1"),1,0)</f>
        <v>1</v>
      </c>
    </row>
    <row r="1304" spans="4:106" ht="75.5" customHeight="1" x14ac:dyDescent="0.2">
      <c r="D1304" s="112" t="s">
        <v>3630</v>
      </c>
      <c r="E1304" s="194" t="s">
        <v>3632</v>
      </c>
      <c r="F1304" s="195"/>
      <c r="G1304" s="195"/>
      <c r="H1304" s="195"/>
      <c r="I1304" s="195"/>
      <c r="J1304" s="195"/>
      <c r="K1304" s="195"/>
      <c r="L1304" s="195"/>
      <c r="M1304" s="195"/>
      <c r="N1304" s="195"/>
      <c r="O1304" s="195"/>
      <c r="P1304" s="113" t="s">
        <v>12697</v>
      </c>
      <c r="Q1304" s="196" t="s">
        <v>12698</v>
      </c>
      <c r="R1304" s="196"/>
      <c r="S1304" s="192"/>
      <c r="T1304" s="192"/>
      <c r="U1304" s="192"/>
      <c r="V1304" s="192"/>
      <c r="W1304" s="192"/>
      <c r="X1304" s="193"/>
      <c r="Y1304" s="108"/>
      <c r="AW1304" s="90" t="s">
        <v>3280</v>
      </c>
      <c r="AX1304" s="90">
        <f t="shared" si="131"/>
        <v>1</v>
      </c>
      <c r="AY1304" s="90" t="s">
        <v>236</v>
      </c>
      <c r="AZ1304" s="90" t="s">
        <v>3629</v>
      </c>
      <c r="BA1304" s="90">
        <f>IF(AND($BC$1304=1,$BB$1304=1),1,0)</f>
        <v>1</v>
      </c>
      <c r="BB1304" s="90">
        <f t="shared" ref="BB1304:BB1321" si="132">IF(OR($S$22="Step 3",$S$22="Step 2",$S$22="Step 1"),1,0)</f>
        <v>1</v>
      </c>
      <c r="BC1304" s="90">
        <v>1</v>
      </c>
      <c r="BD1304" s="90">
        <v>1</v>
      </c>
      <c r="BE1304" s="90">
        <v>1</v>
      </c>
      <c r="BL1304" s="90" t="s">
        <v>12768</v>
      </c>
      <c r="CB1304" s="90">
        <f>IF($S$1304&lt;&gt;"",1,0)</f>
        <v>0</v>
      </c>
      <c r="CD1304" s="90">
        <f>IF($Y$1304="Inaccurate – Incorrect",1,0)</f>
        <v>0</v>
      </c>
      <c r="DA1304" s="90" t="s">
        <v>1585</v>
      </c>
      <c r="DB1304" s="90" t="s">
        <v>3631</v>
      </c>
    </row>
    <row r="1305" spans="4:106" ht="53.75" customHeight="1" x14ac:dyDescent="0.2">
      <c r="D1305" s="112" t="s">
        <v>3635</v>
      </c>
      <c r="E1305" s="119"/>
      <c r="F1305" s="118"/>
      <c r="G1305" s="118"/>
      <c r="H1305" s="118"/>
      <c r="I1305" s="118"/>
      <c r="J1305" s="118"/>
      <c r="K1305" s="118"/>
      <c r="L1305" s="118"/>
      <c r="M1305" s="118"/>
      <c r="N1305" s="118"/>
      <c r="O1305" s="118"/>
      <c r="P1305" s="118"/>
      <c r="Q1305" s="215" t="s">
        <v>3636</v>
      </c>
      <c r="R1305" s="216"/>
      <c r="S1305" s="216"/>
      <c r="T1305" s="216"/>
      <c r="U1305" s="216"/>
      <c r="V1305" s="216"/>
      <c r="W1305" s="216"/>
      <c r="X1305" s="217"/>
      <c r="Y1305" s="108"/>
      <c r="AX1305" s="90">
        <f t="shared" si="131"/>
        <v>1</v>
      </c>
      <c r="AZ1305" s="90" t="s">
        <v>3634</v>
      </c>
      <c r="BA1305" s="90">
        <f>IF(AND($BB$1305=1,$BC$1305=1),1,0)</f>
        <v>0</v>
      </c>
      <c r="BB1305" s="90">
        <f t="shared" si="132"/>
        <v>1</v>
      </c>
      <c r="BC1305" s="90">
        <f t="shared" ref="BC1305:BC1320" si="133">IF(AND(AND(OR($S$1304="Yes",$AB$1304="Yes"),$AX$1304=1)),1,0)</f>
        <v>0</v>
      </c>
      <c r="BD1305" s="90">
        <f t="shared" ref="BD1305:BD1320" si="134">IF(AND(AND(OR($AB$1304="Yes"),$AX$1304=1)),1,0)</f>
        <v>0</v>
      </c>
      <c r="BE1305" s="90">
        <f t="shared" ref="BE1305:BE1320" si="135">IF(AND(AND(OR($S$1304="Yes"),$AX$1304=1)),1,0)</f>
        <v>0</v>
      </c>
    </row>
    <row r="1306" spans="4:106" ht="25.25" customHeight="1" x14ac:dyDescent="0.2">
      <c r="D1306" s="112" t="s">
        <v>3640</v>
      </c>
      <c r="E1306" s="189" t="s">
        <v>1599</v>
      </c>
      <c r="F1306" s="190"/>
      <c r="G1306" s="190"/>
      <c r="H1306" s="190"/>
      <c r="I1306" s="190"/>
      <c r="J1306" s="190"/>
      <c r="K1306" s="190"/>
      <c r="L1306" s="190"/>
      <c r="M1306" s="190"/>
      <c r="N1306" s="190"/>
      <c r="O1306" s="190"/>
      <c r="P1306" s="116" t="s">
        <v>12697</v>
      </c>
      <c r="Q1306" s="191" t="s">
        <v>12702</v>
      </c>
      <c r="R1306" s="191"/>
      <c r="S1306" s="192"/>
      <c r="T1306" s="192"/>
      <c r="U1306" s="192"/>
      <c r="V1306" s="192"/>
      <c r="W1306" s="192"/>
      <c r="X1306" s="193"/>
      <c r="Y1306" s="108"/>
      <c r="AW1306" s="90" t="s">
        <v>3280</v>
      </c>
      <c r="AX1306" s="90">
        <f t="shared" si="131"/>
        <v>1</v>
      </c>
      <c r="AY1306" s="90" t="s">
        <v>774</v>
      </c>
      <c r="AZ1306" s="90" t="s">
        <v>3639</v>
      </c>
      <c r="BA1306" s="90">
        <f>IF(AND($BB$1306=1,$BC$1306=1),1,0)</f>
        <v>0</v>
      </c>
      <c r="BB1306" s="90">
        <f t="shared" si="132"/>
        <v>1</v>
      </c>
      <c r="BC1306" s="90">
        <f t="shared" si="133"/>
        <v>0</v>
      </c>
      <c r="BD1306" s="90">
        <f t="shared" si="134"/>
        <v>0</v>
      </c>
      <c r="BE1306" s="90">
        <f t="shared" si="135"/>
        <v>0</v>
      </c>
      <c r="BX1306" s="90">
        <v>1</v>
      </c>
      <c r="CA1306" s="90" t="s">
        <v>3634</v>
      </c>
      <c r="CB1306" s="90">
        <f>IF((+COUNTA($S$1306)+COUNTA($S$1307)+COUNTA($S$1308)+COUNTA($S$1309)+COUNTA($S$1310)+COUNTA($S$1311)+COUNTA($S$1312)+COUNTA($S$1313)+COUNTA($S$1314)+COUNTA($S$1315)+COUNTA($S$1316)+COUNTA($S$1317)+COUNTA($S$1318)+COUNTA($S$1319)+COUNTA($S$1320))&gt;0,1,0)</f>
        <v>0</v>
      </c>
      <c r="CC1306" s="90" t="s">
        <v>775</v>
      </c>
      <c r="CD1306" s="90">
        <f>IF($Y$1306="Inaccurate – Incorrect",1,0)</f>
        <v>0</v>
      </c>
      <c r="DA1306" s="90" t="s">
        <v>1585</v>
      </c>
      <c r="DB1306" s="90" t="s">
        <v>3631</v>
      </c>
    </row>
    <row r="1307" spans="4:106" ht="25.25" customHeight="1" x14ac:dyDescent="0.2">
      <c r="D1307" s="112" t="s">
        <v>3642</v>
      </c>
      <c r="E1307" s="189" t="s">
        <v>1608</v>
      </c>
      <c r="F1307" s="190"/>
      <c r="G1307" s="190"/>
      <c r="H1307" s="190"/>
      <c r="I1307" s="190"/>
      <c r="J1307" s="190"/>
      <c r="K1307" s="190"/>
      <c r="L1307" s="190"/>
      <c r="M1307" s="190"/>
      <c r="N1307" s="190"/>
      <c r="O1307" s="190"/>
      <c r="P1307" s="116" t="s">
        <v>12697</v>
      </c>
      <c r="Q1307" s="191" t="s">
        <v>12702</v>
      </c>
      <c r="R1307" s="191"/>
      <c r="S1307" s="192"/>
      <c r="T1307" s="192"/>
      <c r="U1307" s="192"/>
      <c r="V1307" s="192"/>
      <c r="W1307" s="192"/>
      <c r="X1307" s="193"/>
      <c r="Y1307" s="108"/>
      <c r="AW1307" s="90" t="s">
        <v>3280</v>
      </c>
      <c r="AX1307" s="90">
        <f t="shared" si="131"/>
        <v>1</v>
      </c>
      <c r="AY1307" s="90" t="s">
        <v>774</v>
      </c>
      <c r="AZ1307" s="90" t="s">
        <v>3641</v>
      </c>
      <c r="BA1307" s="90">
        <f>IF(AND($BB$1307=1,$BC$1307=1),1,0)</f>
        <v>0</v>
      </c>
      <c r="BB1307" s="90">
        <f t="shared" si="132"/>
        <v>1</v>
      </c>
      <c r="BC1307" s="90">
        <f t="shared" si="133"/>
        <v>0</v>
      </c>
      <c r="BD1307" s="90">
        <f t="shared" si="134"/>
        <v>0</v>
      </c>
      <c r="BE1307" s="90">
        <f t="shared" si="135"/>
        <v>0</v>
      </c>
      <c r="BX1307" s="90">
        <v>1</v>
      </c>
      <c r="CA1307" s="90" t="s">
        <v>3634</v>
      </c>
      <c r="CC1307" s="90" t="s">
        <v>775</v>
      </c>
      <c r="CD1307" s="90">
        <f>IF($Y$1307="Inaccurate – Incorrect",1,0)</f>
        <v>0</v>
      </c>
      <c r="DA1307" s="90" t="s">
        <v>1585</v>
      </c>
      <c r="DB1307" s="90" t="s">
        <v>3631</v>
      </c>
    </row>
    <row r="1308" spans="4:106" ht="25.25" customHeight="1" x14ac:dyDescent="0.2">
      <c r="D1308" s="112" t="s">
        <v>3644</v>
      </c>
      <c r="E1308" s="189" t="s">
        <v>1618</v>
      </c>
      <c r="F1308" s="190"/>
      <c r="G1308" s="190"/>
      <c r="H1308" s="190"/>
      <c r="I1308" s="190"/>
      <c r="J1308" s="190"/>
      <c r="K1308" s="190"/>
      <c r="L1308" s="190"/>
      <c r="M1308" s="190"/>
      <c r="N1308" s="190"/>
      <c r="O1308" s="190"/>
      <c r="P1308" s="116" t="s">
        <v>12697</v>
      </c>
      <c r="Q1308" s="191" t="s">
        <v>12702</v>
      </c>
      <c r="R1308" s="191"/>
      <c r="S1308" s="192"/>
      <c r="T1308" s="192"/>
      <c r="U1308" s="192"/>
      <c r="V1308" s="192"/>
      <c r="W1308" s="192"/>
      <c r="X1308" s="193"/>
      <c r="Y1308" s="108"/>
      <c r="AW1308" s="90" t="s">
        <v>3280</v>
      </c>
      <c r="AX1308" s="90">
        <f t="shared" si="131"/>
        <v>1</v>
      </c>
      <c r="AY1308" s="90" t="s">
        <v>774</v>
      </c>
      <c r="AZ1308" s="90" t="s">
        <v>3643</v>
      </c>
      <c r="BA1308" s="90">
        <f>IF(AND($BB$1308=1,$BC$1308=1),1,0)</f>
        <v>0</v>
      </c>
      <c r="BB1308" s="90">
        <f t="shared" si="132"/>
        <v>1</v>
      </c>
      <c r="BC1308" s="90">
        <f t="shared" si="133"/>
        <v>0</v>
      </c>
      <c r="BD1308" s="90">
        <f t="shared" si="134"/>
        <v>0</v>
      </c>
      <c r="BE1308" s="90">
        <f t="shared" si="135"/>
        <v>0</v>
      </c>
      <c r="BX1308" s="90">
        <v>1</v>
      </c>
      <c r="CA1308" s="90" t="s">
        <v>3634</v>
      </c>
      <c r="CC1308" s="90" t="s">
        <v>775</v>
      </c>
      <c r="CD1308" s="90">
        <f>IF($Y$1308="Inaccurate – Incorrect",1,0)</f>
        <v>0</v>
      </c>
      <c r="DA1308" s="90" t="s">
        <v>1585</v>
      </c>
      <c r="DB1308" s="90" t="s">
        <v>3631</v>
      </c>
    </row>
    <row r="1309" spans="4:106" ht="25.25" customHeight="1" x14ac:dyDescent="0.2">
      <c r="D1309" s="112" t="s">
        <v>3646</v>
      </c>
      <c r="E1309" s="189" t="s">
        <v>1627</v>
      </c>
      <c r="F1309" s="190"/>
      <c r="G1309" s="190"/>
      <c r="H1309" s="190"/>
      <c r="I1309" s="190"/>
      <c r="J1309" s="190"/>
      <c r="K1309" s="190"/>
      <c r="L1309" s="190"/>
      <c r="M1309" s="190"/>
      <c r="N1309" s="190"/>
      <c r="O1309" s="190"/>
      <c r="P1309" s="116" t="s">
        <v>12697</v>
      </c>
      <c r="Q1309" s="191" t="s">
        <v>12702</v>
      </c>
      <c r="R1309" s="191"/>
      <c r="S1309" s="192"/>
      <c r="T1309" s="192"/>
      <c r="U1309" s="192"/>
      <c r="V1309" s="192"/>
      <c r="W1309" s="192"/>
      <c r="X1309" s="193"/>
      <c r="Y1309" s="108"/>
      <c r="AW1309" s="90" t="s">
        <v>3280</v>
      </c>
      <c r="AX1309" s="90">
        <f t="shared" si="131"/>
        <v>1</v>
      </c>
      <c r="AY1309" s="90" t="s">
        <v>774</v>
      </c>
      <c r="AZ1309" s="90" t="s">
        <v>3645</v>
      </c>
      <c r="BA1309" s="90">
        <f>IF(AND($BB$1309=1,$BC$1309=1),1,0)</f>
        <v>0</v>
      </c>
      <c r="BB1309" s="90">
        <f t="shared" si="132"/>
        <v>1</v>
      </c>
      <c r="BC1309" s="90">
        <f t="shared" si="133"/>
        <v>0</v>
      </c>
      <c r="BD1309" s="90">
        <f t="shared" si="134"/>
        <v>0</v>
      </c>
      <c r="BE1309" s="90">
        <f t="shared" si="135"/>
        <v>0</v>
      </c>
      <c r="BX1309" s="90">
        <v>1</v>
      </c>
      <c r="CA1309" s="90" t="s">
        <v>3634</v>
      </c>
      <c r="CC1309" s="90" t="s">
        <v>775</v>
      </c>
      <c r="CD1309" s="90">
        <f>IF($Y$1309="Inaccurate – Incorrect",1,0)</f>
        <v>0</v>
      </c>
      <c r="DA1309" s="90" t="s">
        <v>1585</v>
      </c>
      <c r="DB1309" s="90" t="s">
        <v>3631</v>
      </c>
    </row>
    <row r="1310" spans="4:106" ht="25.25" customHeight="1" x14ac:dyDescent="0.2">
      <c r="D1310" s="112" t="s">
        <v>3648</v>
      </c>
      <c r="E1310" s="189" t="s">
        <v>1636</v>
      </c>
      <c r="F1310" s="190"/>
      <c r="G1310" s="190"/>
      <c r="H1310" s="190"/>
      <c r="I1310" s="190"/>
      <c r="J1310" s="190"/>
      <c r="K1310" s="190"/>
      <c r="L1310" s="190"/>
      <c r="M1310" s="190"/>
      <c r="N1310" s="190"/>
      <c r="O1310" s="190"/>
      <c r="P1310" s="116" t="s">
        <v>12697</v>
      </c>
      <c r="Q1310" s="191" t="s">
        <v>12702</v>
      </c>
      <c r="R1310" s="191"/>
      <c r="S1310" s="192"/>
      <c r="T1310" s="192"/>
      <c r="U1310" s="192"/>
      <c r="V1310" s="192"/>
      <c r="W1310" s="192"/>
      <c r="X1310" s="193"/>
      <c r="Y1310" s="108"/>
      <c r="AW1310" s="90" t="s">
        <v>3280</v>
      </c>
      <c r="AX1310" s="90">
        <f t="shared" si="131"/>
        <v>1</v>
      </c>
      <c r="AY1310" s="90" t="s">
        <v>774</v>
      </c>
      <c r="AZ1310" s="90" t="s">
        <v>3647</v>
      </c>
      <c r="BA1310" s="90">
        <f>IF(AND($BB$1310=1,$BC$1310=1),1,0)</f>
        <v>0</v>
      </c>
      <c r="BB1310" s="90">
        <f t="shared" si="132"/>
        <v>1</v>
      </c>
      <c r="BC1310" s="90">
        <f t="shared" si="133"/>
        <v>0</v>
      </c>
      <c r="BD1310" s="90">
        <f t="shared" si="134"/>
        <v>0</v>
      </c>
      <c r="BE1310" s="90">
        <f t="shared" si="135"/>
        <v>0</v>
      </c>
      <c r="BX1310" s="90">
        <v>1</v>
      </c>
      <c r="CA1310" s="90" t="s">
        <v>3634</v>
      </c>
      <c r="CC1310" s="90" t="s">
        <v>775</v>
      </c>
      <c r="CD1310" s="90">
        <f>IF($Y$1310="Inaccurate – Incorrect",1,0)</f>
        <v>0</v>
      </c>
      <c r="DA1310" s="90" t="s">
        <v>1585</v>
      </c>
      <c r="DB1310" s="90" t="s">
        <v>3631</v>
      </c>
    </row>
    <row r="1311" spans="4:106" ht="25.25" customHeight="1" x14ac:dyDescent="0.2">
      <c r="D1311" s="112" t="s">
        <v>3650</v>
      </c>
      <c r="E1311" s="189" t="s">
        <v>1645</v>
      </c>
      <c r="F1311" s="190"/>
      <c r="G1311" s="190"/>
      <c r="H1311" s="190"/>
      <c r="I1311" s="190"/>
      <c r="J1311" s="190"/>
      <c r="K1311" s="190"/>
      <c r="L1311" s="190"/>
      <c r="M1311" s="190"/>
      <c r="N1311" s="190"/>
      <c r="O1311" s="190"/>
      <c r="P1311" s="116" t="s">
        <v>12697</v>
      </c>
      <c r="Q1311" s="191" t="s">
        <v>12702</v>
      </c>
      <c r="R1311" s="191"/>
      <c r="S1311" s="192"/>
      <c r="T1311" s="192"/>
      <c r="U1311" s="192"/>
      <c r="V1311" s="192"/>
      <c r="W1311" s="192"/>
      <c r="X1311" s="193"/>
      <c r="Y1311" s="108"/>
      <c r="AW1311" s="90" t="s">
        <v>3280</v>
      </c>
      <c r="AX1311" s="90">
        <f t="shared" si="131"/>
        <v>1</v>
      </c>
      <c r="AY1311" s="90" t="s">
        <v>774</v>
      </c>
      <c r="AZ1311" s="90" t="s">
        <v>3649</v>
      </c>
      <c r="BA1311" s="90">
        <f>IF(AND($BB$1311=1,$BC$1311=1),1,0)</f>
        <v>0</v>
      </c>
      <c r="BB1311" s="90">
        <f t="shared" si="132"/>
        <v>1</v>
      </c>
      <c r="BC1311" s="90">
        <f t="shared" si="133"/>
        <v>0</v>
      </c>
      <c r="BD1311" s="90">
        <f t="shared" si="134"/>
        <v>0</v>
      </c>
      <c r="BE1311" s="90">
        <f t="shared" si="135"/>
        <v>0</v>
      </c>
      <c r="BX1311" s="90">
        <v>1</v>
      </c>
      <c r="CA1311" s="90" t="s">
        <v>3634</v>
      </c>
      <c r="CC1311" s="90" t="s">
        <v>775</v>
      </c>
      <c r="CD1311" s="90">
        <f>IF($Y$1311="Inaccurate – Incorrect",1,0)</f>
        <v>0</v>
      </c>
      <c r="DA1311" s="90" t="s">
        <v>1585</v>
      </c>
      <c r="DB1311" s="90" t="s">
        <v>3631</v>
      </c>
    </row>
    <row r="1312" spans="4:106" ht="25.25" customHeight="1" x14ac:dyDescent="0.2">
      <c r="D1312" s="112" t="s">
        <v>3652</v>
      </c>
      <c r="E1312" s="189" t="s">
        <v>1654</v>
      </c>
      <c r="F1312" s="190"/>
      <c r="G1312" s="190"/>
      <c r="H1312" s="190"/>
      <c r="I1312" s="190"/>
      <c r="J1312" s="190"/>
      <c r="K1312" s="190"/>
      <c r="L1312" s="190"/>
      <c r="M1312" s="190"/>
      <c r="N1312" s="190"/>
      <c r="O1312" s="190"/>
      <c r="P1312" s="116" t="s">
        <v>12697</v>
      </c>
      <c r="Q1312" s="191" t="s">
        <v>12702</v>
      </c>
      <c r="R1312" s="191"/>
      <c r="S1312" s="192"/>
      <c r="T1312" s="192"/>
      <c r="U1312" s="192"/>
      <c r="V1312" s="192"/>
      <c r="W1312" s="192"/>
      <c r="X1312" s="193"/>
      <c r="Y1312" s="108"/>
      <c r="AW1312" s="90" t="s">
        <v>3280</v>
      </c>
      <c r="AX1312" s="90">
        <f t="shared" si="131"/>
        <v>1</v>
      </c>
      <c r="AY1312" s="90" t="s">
        <v>774</v>
      </c>
      <c r="AZ1312" s="90" t="s">
        <v>3651</v>
      </c>
      <c r="BA1312" s="90">
        <f>IF(AND($BB$1312=1,$BC$1312=1),1,0)</f>
        <v>0</v>
      </c>
      <c r="BB1312" s="90">
        <f t="shared" si="132"/>
        <v>1</v>
      </c>
      <c r="BC1312" s="90">
        <f t="shared" si="133"/>
        <v>0</v>
      </c>
      <c r="BD1312" s="90">
        <f t="shared" si="134"/>
        <v>0</v>
      </c>
      <c r="BE1312" s="90">
        <f t="shared" si="135"/>
        <v>0</v>
      </c>
      <c r="BX1312" s="90">
        <v>1</v>
      </c>
      <c r="CA1312" s="90" t="s">
        <v>3634</v>
      </c>
      <c r="CC1312" s="90" t="s">
        <v>775</v>
      </c>
      <c r="CD1312" s="90">
        <f>IF($Y$1312="Inaccurate – Incorrect",1,0)</f>
        <v>0</v>
      </c>
      <c r="DA1312" s="90" t="s">
        <v>1585</v>
      </c>
      <c r="DB1312" s="90" t="s">
        <v>3631</v>
      </c>
    </row>
    <row r="1313" spans="4:106" ht="25.25" customHeight="1" x14ac:dyDescent="0.2">
      <c r="D1313" s="112" t="s">
        <v>3654</v>
      </c>
      <c r="E1313" s="189" t="s">
        <v>1663</v>
      </c>
      <c r="F1313" s="190"/>
      <c r="G1313" s="190"/>
      <c r="H1313" s="190"/>
      <c r="I1313" s="190"/>
      <c r="J1313" s="190"/>
      <c r="K1313" s="190"/>
      <c r="L1313" s="190"/>
      <c r="M1313" s="190"/>
      <c r="N1313" s="190"/>
      <c r="O1313" s="190"/>
      <c r="P1313" s="116" t="s">
        <v>12697</v>
      </c>
      <c r="Q1313" s="191" t="s">
        <v>12702</v>
      </c>
      <c r="R1313" s="191"/>
      <c r="S1313" s="192"/>
      <c r="T1313" s="192"/>
      <c r="U1313" s="192"/>
      <c r="V1313" s="192"/>
      <c r="W1313" s="192"/>
      <c r="X1313" s="193"/>
      <c r="Y1313" s="108"/>
      <c r="AW1313" s="90" t="s">
        <v>3280</v>
      </c>
      <c r="AX1313" s="90">
        <f t="shared" si="131"/>
        <v>1</v>
      </c>
      <c r="AY1313" s="90" t="s">
        <v>774</v>
      </c>
      <c r="AZ1313" s="90" t="s">
        <v>3653</v>
      </c>
      <c r="BA1313" s="90">
        <f>IF(AND($BB$1313=1,$BC$1313=1),1,0)</f>
        <v>0</v>
      </c>
      <c r="BB1313" s="90">
        <f t="shared" si="132"/>
        <v>1</v>
      </c>
      <c r="BC1313" s="90">
        <f t="shared" si="133"/>
        <v>0</v>
      </c>
      <c r="BD1313" s="90">
        <f t="shared" si="134"/>
        <v>0</v>
      </c>
      <c r="BE1313" s="90">
        <f t="shared" si="135"/>
        <v>0</v>
      </c>
      <c r="BX1313" s="90">
        <v>1</v>
      </c>
      <c r="CA1313" s="90" t="s">
        <v>3634</v>
      </c>
      <c r="CC1313" s="90" t="s">
        <v>775</v>
      </c>
      <c r="CD1313" s="90">
        <f>IF($Y$1313="Inaccurate – Incorrect",1,0)</f>
        <v>0</v>
      </c>
      <c r="DA1313" s="90" t="s">
        <v>1585</v>
      </c>
      <c r="DB1313" s="90" t="s">
        <v>3631</v>
      </c>
    </row>
    <row r="1314" spans="4:106" ht="25.25" customHeight="1" x14ac:dyDescent="0.2">
      <c r="D1314" s="112" t="s">
        <v>3656</v>
      </c>
      <c r="E1314" s="189" t="s">
        <v>1672</v>
      </c>
      <c r="F1314" s="190"/>
      <c r="G1314" s="190"/>
      <c r="H1314" s="190"/>
      <c r="I1314" s="190"/>
      <c r="J1314" s="190"/>
      <c r="K1314" s="190"/>
      <c r="L1314" s="190"/>
      <c r="M1314" s="190"/>
      <c r="N1314" s="190"/>
      <c r="O1314" s="190"/>
      <c r="P1314" s="116" t="s">
        <v>12697</v>
      </c>
      <c r="Q1314" s="191" t="s">
        <v>12702</v>
      </c>
      <c r="R1314" s="191"/>
      <c r="S1314" s="192"/>
      <c r="T1314" s="192"/>
      <c r="U1314" s="192"/>
      <c r="V1314" s="192"/>
      <c r="W1314" s="192"/>
      <c r="X1314" s="193"/>
      <c r="Y1314" s="108"/>
      <c r="AW1314" s="90" t="s">
        <v>3280</v>
      </c>
      <c r="AX1314" s="90">
        <f t="shared" si="131"/>
        <v>1</v>
      </c>
      <c r="AY1314" s="90" t="s">
        <v>774</v>
      </c>
      <c r="AZ1314" s="90" t="s">
        <v>3655</v>
      </c>
      <c r="BA1314" s="90">
        <f>IF(AND($BB$1314=1,$BC$1314=1),1,0)</f>
        <v>0</v>
      </c>
      <c r="BB1314" s="90">
        <f t="shared" si="132"/>
        <v>1</v>
      </c>
      <c r="BC1314" s="90">
        <f t="shared" si="133"/>
        <v>0</v>
      </c>
      <c r="BD1314" s="90">
        <f t="shared" si="134"/>
        <v>0</v>
      </c>
      <c r="BE1314" s="90">
        <f t="shared" si="135"/>
        <v>0</v>
      </c>
      <c r="BX1314" s="90">
        <v>1</v>
      </c>
      <c r="CA1314" s="90" t="s">
        <v>3634</v>
      </c>
      <c r="CC1314" s="90" t="s">
        <v>775</v>
      </c>
      <c r="CD1314" s="90">
        <f>IF($Y$1314="Inaccurate – Incorrect",1,0)</f>
        <v>0</v>
      </c>
      <c r="DA1314" s="90" t="s">
        <v>1585</v>
      </c>
      <c r="DB1314" s="90" t="s">
        <v>3631</v>
      </c>
    </row>
    <row r="1315" spans="4:106" ht="25.25" customHeight="1" x14ac:dyDescent="0.2">
      <c r="D1315" s="112" t="s">
        <v>3658</v>
      </c>
      <c r="E1315" s="189" t="s">
        <v>1681</v>
      </c>
      <c r="F1315" s="190"/>
      <c r="G1315" s="190"/>
      <c r="H1315" s="190"/>
      <c r="I1315" s="190"/>
      <c r="J1315" s="190"/>
      <c r="K1315" s="190"/>
      <c r="L1315" s="190"/>
      <c r="M1315" s="190"/>
      <c r="N1315" s="190"/>
      <c r="O1315" s="190"/>
      <c r="P1315" s="116" t="s">
        <v>12697</v>
      </c>
      <c r="Q1315" s="191" t="s">
        <v>12702</v>
      </c>
      <c r="R1315" s="191"/>
      <c r="S1315" s="192"/>
      <c r="T1315" s="192"/>
      <c r="U1315" s="192"/>
      <c r="V1315" s="192"/>
      <c r="W1315" s="192"/>
      <c r="X1315" s="193"/>
      <c r="Y1315" s="108"/>
      <c r="AW1315" s="90" t="s">
        <v>3280</v>
      </c>
      <c r="AX1315" s="90">
        <f t="shared" si="131"/>
        <v>1</v>
      </c>
      <c r="AY1315" s="90" t="s">
        <v>774</v>
      </c>
      <c r="AZ1315" s="90" t="s">
        <v>3657</v>
      </c>
      <c r="BA1315" s="90">
        <f>IF(AND($BB$1315=1,$BC$1315=1),1,0)</f>
        <v>0</v>
      </c>
      <c r="BB1315" s="90">
        <f t="shared" si="132"/>
        <v>1</v>
      </c>
      <c r="BC1315" s="90">
        <f t="shared" si="133"/>
        <v>0</v>
      </c>
      <c r="BD1315" s="90">
        <f t="shared" si="134"/>
        <v>0</v>
      </c>
      <c r="BE1315" s="90">
        <f t="shared" si="135"/>
        <v>0</v>
      </c>
      <c r="BX1315" s="90">
        <v>1</v>
      </c>
      <c r="CA1315" s="90" t="s">
        <v>3634</v>
      </c>
      <c r="CC1315" s="90" t="s">
        <v>775</v>
      </c>
      <c r="CD1315" s="90">
        <f>IF($Y$1315="Inaccurate – Incorrect",1,0)</f>
        <v>0</v>
      </c>
      <c r="DA1315" s="90" t="s">
        <v>1585</v>
      </c>
      <c r="DB1315" s="90" t="s">
        <v>3631</v>
      </c>
    </row>
    <row r="1316" spans="4:106" ht="25.25" customHeight="1" x14ac:dyDescent="0.2">
      <c r="D1316" s="112" t="s">
        <v>3660</v>
      </c>
      <c r="E1316" s="189" t="s">
        <v>1690</v>
      </c>
      <c r="F1316" s="190"/>
      <c r="G1316" s="190"/>
      <c r="H1316" s="190"/>
      <c r="I1316" s="190"/>
      <c r="J1316" s="190"/>
      <c r="K1316" s="190"/>
      <c r="L1316" s="190"/>
      <c r="M1316" s="190"/>
      <c r="N1316" s="190"/>
      <c r="O1316" s="190"/>
      <c r="P1316" s="116" t="s">
        <v>12697</v>
      </c>
      <c r="Q1316" s="191" t="s">
        <v>12702</v>
      </c>
      <c r="R1316" s="191"/>
      <c r="S1316" s="192"/>
      <c r="T1316" s="192"/>
      <c r="U1316" s="192"/>
      <c r="V1316" s="192"/>
      <c r="W1316" s="192"/>
      <c r="X1316" s="193"/>
      <c r="Y1316" s="108"/>
      <c r="AW1316" s="90" t="s">
        <v>3280</v>
      </c>
      <c r="AX1316" s="90">
        <f t="shared" si="131"/>
        <v>1</v>
      </c>
      <c r="AY1316" s="90" t="s">
        <v>774</v>
      </c>
      <c r="AZ1316" s="90" t="s">
        <v>3659</v>
      </c>
      <c r="BA1316" s="90">
        <f>IF(AND($BB$1316=1,$BC$1316=1),1,0)</f>
        <v>0</v>
      </c>
      <c r="BB1316" s="90">
        <f t="shared" si="132"/>
        <v>1</v>
      </c>
      <c r="BC1316" s="90">
        <f t="shared" si="133"/>
        <v>0</v>
      </c>
      <c r="BD1316" s="90">
        <f t="shared" si="134"/>
        <v>0</v>
      </c>
      <c r="BE1316" s="90">
        <f t="shared" si="135"/>
        <v>0</v>
      </c>
      <c r="BX1316" s="90">
        <v>1</v>
      </c>
      <c r="CA1316" s="90" t="s">
        <v>3634</v>
      </c>
      <c r="CC1316" s="90" t="s">
        <v>775</v>
      </c>
      <c r="CD1316" s="90">
        <f>IF($Y$1316="Inaccurate – Incorrect",1,0)</f>
        <v>0</v>
      </c>
      <c r="DA1316" s="90" t="s">
        <v>1585</v>
      </c>
      <c r="DB1316" s="90" t="s">
        <v>3631</v>
      </c>
    </row>
    <row r="1317" spans="4:106" ht="25.25" customHeight="1" x14ac:dyDescent="0.2">
      <c r="D1317" s="112" t="s">
        <v>3662</v>
      </c>
      <c r="E1317" s="189" t="s">
        <v>1699</v>
      </c>
      <c r="F1317" s="190"/>
      <c r="G1317" s="190"/>
      <c r="H1317" s="190"/>
      <c r="I1317" s="190"/>
      <c r="J1317" s="190"/>
      <c r="K1317" s="190"/>
      <c r="L1317" s="190"/>
      <c r="M1317" s="190"/>
      <c r="N1317" s="190"/>
      <c r="O1317" s="190"/>
      <c r="P1317" s="116" t="s">
        <v>12697</v>
      </c>
      <c r="Q1317" s="191" t="s">
        <v>12702</v>
      </c>
      <c r="R1317" s="191"/>
      <c r="S1317" s="192"/>
      <c r="T1317" s="192"/>
      <c r="U1317" s="192"/>
      <c r="V1317" s="192"/>
      <c r="W1317" s="192"/>
      <c r="X1317" s="193"/>
      <c r="Y1317" s="108"/>
      <c r="AW1317" s="90" t="s">
        <v>3280</v>
      </c>
      <c r="AX1317" s="90">
        <f t="shared" si="131"/>
        <v>1</v>
      </c>
      <c r="AY1317" s="90" t="s">
        <v>774</v>
      </c>
      <c r="AZ1317" s="90" t="s">
        <v>3661</v>
      </c>
      <c r="BA1317" s="90">
        <f>IF(AND($BB$1317=1,$BC$1317=1),1,0)</f>
        <v>0</v>
      </c>
      <c r="BB1317" s="90">
        <f t="shared" si="132"/>
        <v>1</v>
      </c>
      <c r="BC1317" s="90">
        <f t="shared" si="133"/>
        <v>0</v>
      </c>
      <c r="BD1317" s="90">
        <f t="shared" si="134"/>
        <v>0</v>
      </c>
      <c r="BE1317" s="90">
        <f t="shared" si="135"/>
        <v>0</v>
      </c>
      <c r="BX1317" s="90">
        <v>1</v>
      </c>
      <c r="CA1317" s="90" t="s">
        <v>3634</v>
      </c>
      <c r="CC1317" s="90" t="s">
        <v>775</v>
      </c>
      <c r="CD1317" s="90">
        <f>IF($Y$1317="Inaccurate – Incorrect",1,0)</f>
        <v>0</v>
      </c>
      <c r="DA1317" s="90" t="s">
        <v>1585</v>
      </c>
      <c r="DB1317" s="90" t="s">
        <v>3631</v>
      </c>
    </row>
    <row r="1318" spans="4:106" ht="25.25" customHeight="1" x14ac:dyDescent="0.2">
      <c r="D1318" s="112" t="s">
        <v>3664</v>
      </c>
      <c r="E1318" s="189" t="s">
        <v>1708</v>
      </c>
      <c r="F1318" s="190"/>
      <c r="G1318" s="190"/>
      <c r="H1318" s="190"/>
      <c r="I1318" s="190"/>
      <c r="J1318" s="190"/>
      <c r="K1318" s="190"/>
      <c r="L1318" s="190"/>
      <c r="M1318" s="190"/>
      <c r="N1318" s="190"/>
      <c r="O1318" s="190"/>
      <c r="P1318" s="116" t="s">
        <v>12697</v>
      </c>
      <c r="Q1318" s="191" t="s">
        <v>12702</v>
      </c>
      <c r="R1318" s="191"/>
      <c r="S1318" s="192"/>
      <c r="T1318" s="192"/>
      <c r="U1318" s="192"/>
      <c r="V1318" s="192"/>
      <c r="W1318" s="192"/>
      <c r="X1318" s="193"/>
      <c r="Y1318" s="108"/>
      <c r="AW1318" s="90" t="s">
        <v>3280</v>
      </c>
      <c r="AX1318" s="90">
        <f t="shared" si="131"/>
        <v>1</v>
      </c>
      <c r="AY1318" s="90" t="s">
        <v>774</v>
      </c>
      <c r="AZ1318" s="90" t="s">
        <v>3663</v>
      </c>
      <c r="BA1318" s="90">
        <f>IF(AND($BB$1318=1,$BC$1318=1),1,0)</f>
        <v>0</v>
      </c>
      <c r="BB1318" s="90">
        <f t="shared" si="132"/>
        <v>1</v>
      </c>
      <c r="BC1318" s="90">
        <f t="shared" si="133"/>
        <v>0</v>
      </c>
      <c r="BD1318" s="90">
        <f t="shared" si="134"/>
        <v>0</v>
      </c>
      <c r="BE1318" s="90">
        <f t="shared" si="135"/>
        <v>0</v>
      </c>
      <c r="BX1318" s="90">
        <v>1</v>
      </c>
      <c r="CA1318" s="90" t="s">
        <v>3634</v>
      </c>
      <c r="CC1318" s="90" t="s">
        <v>775</v>
      </c>
      <c r="CD1318" s="90">
        <f>IF($Y$1318="Inaccurate – Incorrect",1,0)</f>
        <v>0</v>
      </c>
      <c r="DA1318" s="90" t="s">
        <v>1585</v>
      </c>
      <c r="DB1318" s="90" t="s">
        <v>3631</v>
      </c>
    </row>
    <row r="1319" spans="4:106" ht="25.25" customHeight="1" x14ac:dyDescent="0.2">
      <c r="D1319" s="112" t="s">
        <v>3666</v>
      </c>
      <c r="E1319" s="189" t="s">
        <v>1717</v>
      </c>
      <c r="F1319" s="190"/>
      <c r="G1319" s="190"/>
      <c r="H1319" s="190"/>
      <c r="I1319" s="190"/>
      <c r="J1319" s="190"/>
      <c r="K1319" s="190"/>
      <c r="L1319" s="190"/>
      <c r="M1319" s="190"/>
      <c r="N1319" s="190"/>
      <c r="O1319" s="190"/>
      <c r="P1319" s="116" t="s">
        <v>12697</v>
      </c>
      <c r="Q1319" s="191" t="s">
        <v>12702</v>
      </c>
      <c r="R1319" s="191"/>
      <c r="S1319" s="192"/>
      <c r="T1319" s="192"/>
      <c r="U1319" s="192"/>
      <c r="V1319" s="192"/>
      <c r="W1319" s="192"/>
      <c r="X1319" s="193"/>
      <c r="Y1319" s="108"/>
      <c r="AW1319" s="90" t="s">
        <v>3280</v>
      </c>
      <c r="AX1319" s="90">
        <f t="shared" si="131"/>
        <v>1</v>
      </c>
      <c r="AY1319" s="90" t="s">
        <v>774</v>
      </c>
      <c r="AZ1319" s="90" t="s">
        <v>3665</v>
      </c>
      <c r="BA1319" s="90">
        <f>IF(AND($BB$1319=1,$BC$1319=1),1,0)</f>
        <v>0</v>
      </c>
      <c r="BB1319" s="90">
        <f t="shared" si="132"/>
        <v>1</v>
      </c>
      <c r="BC1319" s="90">
        <f t="shared" si="133"/>
        <v>0</v>
      </c>
      <c r="BD1319" s="90">
        <f t="shared" si="134"/>
        <v>0</v>
      </c>
      <c r="BE1319" s="90">
        <f t="shared" si="135"/>
        <v>0</v>
      </c>
      <c r="BX1319" s="90">
        <v>1</v>
      </c>
      <c r="CA1319" s="90" t="s">
        <v>3634</v>
      </c>
      <c r="CC1319" s="90" t="s">
        <v>775</v>
      </c>
      <c r="CD1319" s="90">
        <f>IF($Y$1319="Inaccurate – Incorrect",1,0)</f>
        <v>0</v>
      </c>
      <c r="DA1319" s="90" t="s">
        <v>1585</v>
      </c>
      <c r="DB1319" s="90" t="s">
        <v>3631</v>
      </c>
    </row>
    <row r="1320" spans="4:106" ht="25.25" customHeight="1" x14ac:dyDescent="0.2">
      <c r="D1320" s="112" t="s">
        <v>3668</v>
      </c>
      <c r="E1320" s="189" t="s">
        <v>802</v>
      </c>
      <c r="F1320" s="190"/>
      <c r="G1320" s="190"/>
      <c r="H1320" s="190"/>
      <c r="I1320" s="190"/>
      <c r="J1320" s="190"/>
      <c r="K1320" s="190"/>
      <c r="L1320" s="190"/>
      <c r="M1320" s="190"/>
      <c r="N1320" s="190"/>
      <c r="O1320" s="190"/>
      <c r="P1320" s="116" t="s">
        <v>12697</v>
      </c>
      <c r="Q1320" s="191" t="s">
        <v>12702</v>
      </c>
      <c r="R1320" s="191"/>
      <c r="S1320" s="192"/>
      <c r="T1320" s="192"/>
      <c r="U1320" s="192"/>
      <c r="V1320" s="192"/>
      <c r="W1320" s="192"/>
      <c r="X1320" s="193"/>
      <c r="Y1320" s="108"/>
      <c r="AW1320" s="90" t="s">
        <v>3280</v>
      </c>
      <c r="AX1320" s="90">
        <f t="shared" si="131"/>
        <v>1</v>
      </c>
      <c r="AY1320" s="90" t="s">
        <v>774</v>
      </c>
      <c r="AZ1320" s="90" t="s">
        <v>3667</v>
      </c>
      <c r="BA1320" s="90">
        <f>IF(AND($BB$1320=1,$BC$1320=1),1,0)</f>
        <v>0</v>
      </c>
      <c r="BB1320" s="90">
        <f t="shared" si="132"/>
        <v>1</v>
      </c>
      <c r="BC1320" s="90">
        <f t="shared" si="133"/>
        <v>0</v>
      </c>
      <c r="BD1320" s="90">
        <f t="shared" si="134"/>
        <v>0</v>
      </c>
      <c r="BE1320" s="90">
        <f t="shared" si="135"/>
        <v>0</v>
      </c>
      <c r="BL1320" s="90">
        <v>1321</v>
      </c>
      <c r="BX1320" s="90">
        <v>1</v>
      </c>
      <c r="CA1320" s="90" t="s">
        <v>3634</v>
      </c>
      <c r="CC1320" s="90" t="s">
        <v>775</v>
      </c>
      <c r="CD1320" s="90">
        <f>IF($Y$1320="Inaccurate – Incorrect",1,0)</f>
        <v>0</v>
      </c>
      <c r="DA1320" s="90" t="s">
        <v>1585</v>
      </c>
      <c r="DB1320" s="90" t="s">
        <v>3631</v>
      </c>
    </row>
    <row r="1321" spans="4:106" ht="25.25" customHeight="1" x14ac:dyDescent="0.2">
      <c r="D1321" s="112" t="s">
        <v>3670</v>
      </c>
      <c r="E1321" s="189" t="s">
        <v>3671</v>
      </c>
      <c r="F1321" s="190"/>
      <c r="G1321" s="190"/>
      <c r="H1321" s="190"/>
      <c r="I1321" s="190"/>
      <c r="J1321" s="190"/>
      <c r="K1321" s="190"/>
      <c r="L1321" s="190"/>
      <c r="M1321" s="190"/>
      <c r="N1321" s="190"/>
      <c r="O1321" s="190"/>
      <c r="P1321" s="115"/>
      <c r="Q1321" s="191" t="s">
        <v>12699</v>
      </c>
      <c r="R1321" s="191"/>
      <c r="S1321" s="197"/>
      <c r="T1321" s="197"/>
      <c r="U1321" s="197"/>
      <c r="V1321" s="197"/>
      <c r="W1321" s="197"/>
      <c r="X1321" s="198"/>
      <c r="Y1321" s="108"/>
      <c r="AW1321" s="90" t="s">
        <v>3280</v>
      </c>
      <c r="AX1321" s="90">
        <f t="shared" si="131"/>
        <v>1</v>
      </c>
      <c r="AZ1321" s="90" t="s">
        <v>3669</v>
      </c>
      <c r="BA1321" s="90">
        <f>IF(AND($BB$1321=1,$BC$1321=1),1,0)</f>
        <v>0</v>
      </c>
      <c r="BB1321" s="90">
        <f t="shared" si="132"/>
        <v>1</v>
      </c>
      <c r="BC1321" s="90">
        <f>IF(OR(AND(OR($S$1320&lt;&gt;"",$AB$1320&lt;&gt;""),$AX$1320=1)),1,0)</f>
        <v>0</v>
      </c>
      <c r="BD1321" s="90">
        <f>IF(OR(AND(OR($AB$1320&lt;&gt;""),$AX$1320=1)),1,0)</f>
        <v>0</v>
      </c>
      <c r="BE1321" s="90">
        <f>IF(OR(AND(OR($S$1320&lt;&gt;""),$AX$1320=1)),1,0)</f>
        <v>0</v>
      </c>
      <c r="CB1321" s="90">
        <f>IF($S$1321&lt;&gt;"",1,0)</f>
        <v>0</v>
      </c>
      <c r="CD1321" s="90">
        <f>IF($Y$1321="Inaccurate – Incorrect",1,0)</f>
        <v>0</v>
      </c>
      <c r="DA1321" s="90" t="s">
        <v>1585</v>
      </c>
      <c r="DB1321" s="90" t="s">
        <v>3631</v>
      </c>
    </row>
    <row r="1322" spans="4:106" x14ac:dyDescent="0.2">
      <c r="D1322" s="103"/>
      <c r="E1322" s="117"/>
      <c r="F1322" s="117"/>
      <c r="G1322" s="117"/>
      <c r="H1322" s="117"/>
      <c r="I1322" s="117"/>
      <c r="J1322" s="117"/>
      <c r="K1322" s="117"/>
      <c r="L1322" s="117"/>
      <c r="M1322" s="117"/>
      <c r="N1322" s="117"/>
      <c r="O1322" s="117"/>
      <c r="P1322" s="117"/>
      <c r="Q1322" s="117"/>
      <c r="R1322" s="117"/>
      <c r="S1322" s="117"/>
      <c r="T1322" s="117"/>
      <c r="U1322" s="117"/>
      <c r="V1322" s="117"/>
      <c r="W1322" s="117"/>
      <c r="X1322" s="117"/>
      <c r="Y1322" s="105"/>
      <c r="AX1322" s="90">
        <f t="shared" si="131"/>
        <v>0</v>
      </c>
      <c r="BA1322" s="90">
        <f>IF(OR($S$22="Step 3",$S$22="Step 2",$S$22="Step 1"),1,0)</f>
        <v>1</v>
      </c>
    </row>
    <row r="1323" spans="4:106" ht="21" x14ac:dyDescent="0.25">
      <c r="D1323" s="103"/>
      <c r="E1323" s="109" t="s">
        <v>3675</v>
      </c>
      <c r="F1323" s="110"/>
      <c r="G1323" s="110"/>
      <c r="H1323" s="110"/>
      <c r="I1323" s="110"/>
      <c r="J1323" s="110"/>
      <c r="K1323" s="110"/>
      <c r="L1323" s="110"/>
      <c r="M1323" s="110"/>
      <c r="N1323" s="110"/>
      <c r="O1323" s="110"/>
      <c r="P1323" s="110"/>
      <c r="Q1323" s="110"/>
      <c r="R1323" s="110"/>
      <c r="S1323" s="110"/>
      <c r="T1323" s="110"/>
      <c r="U1323" s="110"/>
      <c r="V1323" s="110"/>
      <c r="W1323" s="110"/>
      <c r="X1323" s="110"/>
      <c r="Y1323" s="105"/>
      <c r="AX1323" s="90">
        <f t="shared" si="131"/>
        <v>0</v>
      </c>
      <c r="BA1323" s="90">
        <f>IF(OR($S$22="Step 3",$S$22="Step 2",$S$22="Step 1"),1,0)</f>
        <v>1</v>
      </c>
    </row>
    <row r="1324" spans="4:106" ht="75.5" customHeight="1" x14ac:dyDescent="0.2">
      <c r="D1324" s="112" t="s">
        <v>3674</v>
      </c>
      <c r="E1324" s="194" t="s">
        <v>3676</v>
      </c>
      <c r="F1324" s="195"/>
      <c r="G1324" s="195"/>
      <c r="H1324" s="195"/>
      <c r="I1324" s="195"/>
      <c r="J1324" s="195"/>
      <c r="K1324" s="195"/>
      <c r="L1324" s="195"/>
      <c r="M1324" s="195"/>
      <c r="N1324" s="195"/>
      <c r="O1324" s="195"/>
      <c r="P1324" s="113" t="s">
        <v>12697</v>
      </c>
      <c r="Q1324" s="196" t="s">
        <v>12698</v>
      </c>
      <c r="R1324" s="196"/>
      <c r="S1324" s="192"/>
      <c r="T1324" s="192"/>
      <c r="U1324" s="192"/>
      <c r="V1324" s="192"/>
      <c r="W1324" s="192"/>
      <c r="X1324" s="193"/>
      <c r="Y1324" s="108"/>
      <c r="AW1324" s="90" t="s">
        <v>3280</v>
      </c>
      <c r="AX1324" s="90">
        <f t="shared" si="131"/>
        <v>1</v>
      </c>
      <c r="AY1324" s="90" t="s">
        <v>236</v>
      </c>
      <c r="AZ1324" s="90" t="s">
        <v>3673</v>
      </c>
      <c r="BA1324" s="90">
        <f>IF(AND($BC$1324=1,$BB$1324=1),1,0)</f>
        <v>1</v>
      </c>
      <c r="BB1324" s="90">
        <f t="shared" ref="BB1324:BB1341" si="136">IF(OR($S$22="Step 3",$S$22="Step 2",$S$22="Step 1"),1,0)</f>
        <v>1</v>
      </c>
      <c r="BC1324" s="90">
        <v>1</v>
      </c>
      <c r="BD1324" s="90">
        <v>1</v>
      </c>
      <c r="BE1324" s="90">
        <v>1</v>
      </c>
      <c r="BL1324" s="90" t="s">
        <v>12769</v>
      </c>
      <c r="CB1324" s="90">
        <f>IF($S$1324&lt;&gt;"",1,0)</f>
        <v>0</v>
      </c>
      <c r="CD1324" s="90">
        <f>IF($Y$1324="Inaccurate – Incorrect",1,0)</f>
        <v>0</v>
      </c>
      <c r="DA1324" s="90" t="s">
        <v>1585</v>
      </c>
      <c r="DB1324" s="90" t="s">
        <v>3675</v>
      </c>
    </row>
    <row r="1325" spans="4:106" ht="53.75" customHeight="1" x14ac:dyDescent="0.2">
      <c r="D1325" s="112" t="s">
        <v>3679</v>
      </c>
      <c r="E1325" s="119"/>
      <c r="F1325" s="118"/>
      <c r="G1325" s="118"/>
      <c r="H1325" s="118"/>
      <c r="I1325" s="118"/>
      <c r="J1325" s="118"/>
      <c r="K1325" s="118"/>
      <c r="L1325" s="118"/>
      <c r="M1325" s="118"/>
      <c r="N1325" s="118"/>
      <c r="O1325" s="118"/>
      <c r="P1325" s="118"/>
      <c r="Q1325" s="215" t="s">
        <v>3680</v>
      </c>
      <c r="R1325" s="216"/>
      <c r="S1325" s="216"/>
      <c r="T1325" s="216"/>
      <c r="U1325" s="216"/>
      <c r="V1325" s="216"/>
      <c r="W1325" s="216"/>
      <c r="X1325" s="217"/>
      <c r="Y1325" s="108"/>
      <c r="AX1325" s="90">
        <f t="shared" si="131"/>
        <v>1</v>
      </c>
      <c r="AZ1325" s="90" t="s">
        <v>3678</v>
      </c>
      <c r="BA1325" s="90">
        <f>IF(AND($BB$1325=1,$BC$1325=1),1,0)</f>
        <v>0</v>
      </c>
      <c r="BB1325" s="90">
        <f t="shared" si="136"/>
        <v>1</v>
      </c>
      <c r="BC1325" s="90">
        <f t="shared" ref="BC1325:BC1340" si="137">IF(AND(AND(OR($S$1324="Yes",$AB$1324="Yes"),$AX$1324=1)),1,0)</f>
        <v>0</v>
      </c>
      <c r="BD1325" s="90">
        <f t="shared" ref="BD1325:BD1340" si="138">IF(AND(AND(OR($AB$1324="Yes"),$AX$1324=1)),1,0)</f>
        <v>0</v>
      </c>
      <c r="BE1325" s="90">
        <f t="shared" ref="BE1325:BE1340" si="139">IF(AND(AND(OR($S$1324="Yes"),$AX$1324=1)),1,0)</f>
        <v>0</v>
      </c>
    </row>
    <row r="1326" spans="4:106" ht="25.25" customHeight="1" x14ac:dyDescent="0.2">
      <c r="D1326" s="112" t="s">
        <v>3684</v>
      </c>
      <c r="E1326" s="189" t="s">
        <v>1599</v>
      </c>
      <c r="F1326" s="190"/>
      <c r="G1326" s="190"/>
      <c r="H1326" s="190"/>
      <c r="I1326" s="190"/>
      <c r="J1326" s="190"/>
      <c r="K1326" s="190"/>
      <c r="L1326" s="190"/>
      <c r="M1326" s="190"/>
      <c r="N1326" s="190"/>
      <c r="O1326" s="190"/>
      <c r="P1326" s="116" t="s">
        <v>12697</v>
      </c>
      <c r="Q1326" s="191" t="s">
        <v>12702</v>
      </c>
      <c r="R1326" s="191"/>
      <c r="S1326" s="192"/>
      <c r="T1326" s="192"/>
      <c r="U1326" s="192"/>
      <c r="V1326" s="192"/>
      <c r="W1326" s="192"/>
      <c r="X1326" s="193"/>
      <c r="Y1326" s="108"/>
      <c r="AW1326" s="90" t="s">
        <v>3280</v>
      </c>
      <c r="AX1326" s="90">
        <f t="shared" si="131"/>
        <v>1</v>
      </c>
      <c r="AY1326" s="90" t="s">
        <v>774</v>
      </c>
      <c r="AZ1326" s="90" t="s">
        <v>3683</v>
      </c>
      <c r="BA1326" s="90">
        <f>IF(AND($BB$1326=1,$BC$1326=1),1,0)</f>
        <v>0</v>
      </c>
      <c r="BB1326" s="90">
        <f t="shared" si="136"/>
        <v>1</v>
      </c>
      <c r="BC1326" s="90">
        <f t="shared" si="137"/>
        <v>0</v>
      </c>
      <c r="BD1326" s="90">
        <f t="shared" si="138"/>
        <v>0</v>
      </c>
      <c r="BE1326" s="90">
        <f t="shared" si="139"/>
        <v>0</v>
      </c>
      <c r="BX1326" s="90">
        <v>1</v>
      </c>
      <c r="CA1326" s="90" t="s">
        <v>3678</v>
      </c>
      <c r="CB1326" s="90">
        <f>IF((+COUNTA($S$1326)+COUNTA($S$1327)+COUNTA($S$1328)+COUNTA($S$1329)+COUNTA($S$1330)+COUNTA($S$1331)+COUNTA($S$1332)+COUNTA($S$1333)+COUNTA($S$1334)+COUNTA($S$1335)+COUNTA($S$1336)+COUNTA($S$1337)+COUNTA($S$1338)+COUNTA($S$1339)+COUNTA($S$1340))&gt;0,1,0)</f>
        <v>0</v>
      </c>
      <c r="CC1326" s="90" t="s">
        <v>775</v>
      </c>
      <c r="CD1326" s="90">
        <f>IF($Y$1326="Inaccurate – Incorrect",1,0)</f>
        <v>0</v>
      </c>
      <c r="DA1326" s="90" t="s">
        <v>1585</v>
      </c>
      <c r="DB1326" s="90" t="s">
        <v>3675</v>
      </c>
    </row>
    <row r="1327" spans="4:106" ht="25.25" customHeight="1" x14ac:dyDescent="0.2">
      <c r="D1327" s="112" t="s">
        <v>3686</v>
      </c>
      <c r="E1327" s="189" t="s">
        <v>1608</v>
      </c>
      <c r="F1327" s="190"/>
      <c r="G1327" s="190"/>
      <c r="H1327" s="190"/>
      <c r="I1327" s="190"/>
      <c r="J1327" s="190"/>
      <c r="K1327" s="190"/>
      <c r="L1327" s="190"/>
      <c r="M1327" s="190"/>
      <c r="N1327" s="190"/>
      <c r="O1327" s="190"/>
      <c r="P1327" s="116" t="s">
        <v>12697</v>
      </c>
      <c r="Q1327" s="191" t="s">
        <v>12702</v>
      </c>
      <c r="R1327" s="191"/>
      <c r="S1327" s="192"/>
      <c r="T1327" s="192"/>
      <c r="U1327" s="192"/>
      <c r="V1327" s="192"/>
      <c r="W1327" s="192"/>
      <c r="X1327" s="193"/>
      <c r="Y1327" s="108"/>
      <c r="AW1327" s="90" t="s">
        <v>3280</v>
      </c>
      <c r="AX1327" s="90">
        <f t="shared" si="131"/>
        <v>1</v>
      </c>
      <c r="AY1327" s="90" t="s">
        <v>774</v>
      </c>
      <c r="AZ1327" s="90" t="s">
        <v>3685</v>
      </c>
      <c r="BA1327" s="90">
        <f>IF(AND($BB$1327=1,$BC$1327=1),1,0)</f>
        <v>0</v>
      </c>
      <c r="BB1327" s="90">
        <f t="shared" si="136"/>
        <v>1</v>
      </c>
      <c r="BC1327" s="90">
        <f t="shared" si="137"/>
        <v>0</v>
      </c>
      <c r="BD1327" s="90">
        <f t="shared" si="138"/>
        <v>0</v>
      </c>
      <c r="BE1327" s="90">
        <f t="shared" si="139"/>
        <v>0</v>
      </c>
      <c r="BX1327" s="90">
        <v>1</v>
      </c>
      <c r="CA1327" s="90" t="s">
        <v>3678</v>
      </c>
      <c r="CC1327" s="90" t="s">
        <v>775</v>
      </c>
      <c r="CD1327" s="90">
        <f>IF($Y$1327="Inaccurate – Incorrect",1,0)</f>
        <v>0</v>
      </c>
      <c r="DA1327" s="90" t="s">
        <v>1585</v>
      </c>
      <c r="DB1327" s="90" t="s">
        <v>3675</v>
      </c>
    </row>
    <row r="1328" spans="4:106" ht="25.25" customHeight="1" x14ac:dyDescent="0.2">
      <c r="D1328" s="112" t="s">
        <v>3688</v>
      </c>
      <c r="E1328" s="189" t="s">
        <v>1618</v>
      </c>
      <c r="F1328" s="190"/>
      <c r="G1328" s="190"/>
      <c r="H1328" s="190"/>
      <c r="I1328" s="190"/>
      <c r="J1328" s="190"/>
      <c r="K1328" s="190"/>
      <c r="L1328" s="190"/>
      <c r="M1328" s="190"/>
      <c r="N1328" s="190"/>
      <c r="O1328" s="190"/>
      <c r="P1328" s="116" t="s">
        <v>12697</v>
      </c>
      <c r="Q1328" s="191" t="s">
        <v>12702</v>
      </c>
      <c r="R1328" s="191"/>
      <c r="S1328" s="192"/>
      <c r="T1328" s="192"/>
      <c r="U1328" s="192"/>
      <c r="V1328" s="192"/>
      <c r="W1328" s="192"/>
      <c r="X1328" s="193"/>
      <c r="Y1328" s="108"/>
      <c r="AW1328" s="90" t="s">
        <v>3280</v>
      </c>
      <c r="AX1328" s="90">
        <f t="shared" si="131"/>
        <v>1</v>
      </c>
      <c r="AY1328" s="90" t="s">
        <v>774</v>
      </c>
      <c r="AZ1328" s="90" t="s">
        <v>3687</v>
      </c>
      <c r="BA1328" s="90">
        <f>IF(AND($BB$1328=1,$BC$1328=1),1,0)</f>
        <v>0</v>
      </c>
      <c r="BB1328" s="90">
        <f t="shared" si="136"/>
        <v>1</v>
      </c>
      <c r="BC1328" s="90">
        <f t="shared" si="137"/>
        <v>0</v>
      </c>
      <c r="BD1328" s="90">
        <f t="shared" si="138"/>
        <v>0</v>
      </c>
      <c r="BE1328" s="90">
        <f t="shared" si="139"/>
        <v>0</v>
      </c>
      <c r="BX1328" s="90">
        <v>1</v>
      </c>
      <c r="CA1328" s="90" t="s">
        <v>3678</v>
      </c>
      <c r="CC1328" s="90" t="s">
        <v>775</v>
      </c>
      <c r="CD1328" s="90">
        <f>IF($Y$1328="Inaccurate – Incorrect",1,0)</f>
        <v>0</v>
      </c>
      <c r="DA1328" s="90" t="s">
        <v>1585</v>
      </c>
      <c r="DB1328" s="90" t="s">
        <v>3675</v>
      </c>
    </row>
    <row r="1329" spans="4:106" ht="25.25" customHeight="1" x14ac:dyDescent="0.2">
      <c r="D1329" s="112" t="s">
        <v>3690</v>
      </c>
      <c r="E1329" s="189" t="s">
        <v>1627</v>
      </c>
      <c r="F1329" s="190"/>
      <c r="G1329" s="190"/>
      <c r="H1329" s="190"/>
      <c r="I1329" s="190"/>
      <c r="J1329" s="190"/>
      <c r="K1329" s="190"/>
      <c r="L1329" s="190"/>
      <c r="M1329" s="190"/>
      <c r="N1329" s="190"/>
      <c r="O1329" s="190"/>
      <c r="P1329" s="116" t="s">
        <v>12697</v>
      </c>
      <c r="Q1329" s="191" t="s">
        <v>12702</v>
      </c>
      <c r="R1329" s="191"/>
      <c r="S1329" s="192"/>
      <c r="T1329" s="192"/>
      <c r="U1329" s="192"/>
      <c r="V1329" s="192"/>
      <c r="W1329" s="192"/>
      <c r="X1329" s="193"/>
      <c r="Y1329" s="108"/>
      <c r="AW1329" s="90" t="s">
        <v>3280</v>
      </c>
      <c r="AX1329" s="90">
        <f t="shared" si="131"/>
        <v>1</v>
      </c>
      <c r="AY1329" s="90" t="s">
        <v>774</v>
      </c>
      <c r="AZ1329" s="90" t="s">
        <v>3689</v>
      </c>
      <c r="BA1329" s="90">
        <f>IF(AND($BB$1329=1,$BC$1329=1),1,0)</f>
        <v>0</v>
      </c>
      <c r="BB1329" s="90">
        <f t="shared" si="136"/>
        <v>1</v>
      </c>
      <c r="BC1329" s="90">
        <f t="shared" si="137"/>
        <v>0</v>
      </c>
      <c r="BD1329" s="90">
        <f t="shared" si="138"/>
        <v>0</v>
      </c>
      <c r="BE1329" s="90">
        <f t="shared" si="139"/>
        <v>0</v>
      </c>
      <c r="BX1329" s="90">
        <v>1</v>
      </c>
      <c r="CA1329" s="90" t="s">
        <v>3678</v>
      </c>
      <c r="CC1329" s="90" t="s">
        <v>775</v>
      </c>
      <c r="CD1329" s="90">
        <f>IF($Y$1329="Inaccurate – Incorrect",1,0)</f>
        <v>0</v>
      </c>
      <c r="DA1329" s="90" t="s">
        <v>1585</v>
      </c>
      <c r="DB1329" s="90" t="s">
        <v>3675</v>
      </c>
    </row>
    <row r="1330" spans="4:106" ht="25.25" customHeight="1" x14ac:dyDescent="0.2">
      <c r="D1330" s="112" t="s">
        <v>3692</v>
      </c>
      <c r="E1330" s="189" t="s">
        <v>1636</v>
      </c>
      <c r="F1330" s="190"/>
      <c r="G1330" s="190"/>
      <c r="H1330" s="190"/>
      <c r="I1330" s="190"/>
      <c r="J1330" s="190"/>
      <c r="K1330" s="190"/>
      <c r="L1330" s="190"/>
      <c r="M1330" s="190"/>
      <c r="N1330" s="190"/>
      <c r="O1330" s="190"/>
      <c r="P1330" s="116" t="s">
        <v>12697</v>
      </c>
      <c r="Q1330" s="191" t="s">
        <v>12702</v>
      </c>
      <c r="R1330" s="191"/>
      <c r="S1330" s="192"/>
      <c r="T1330" s="192"/>
      <c r="U1330" s="192"/>
      <c r="V1330" s="192"/>
      <c r="W1330" s="192"/>
      <c r="X1330" s="193"/>
      <c r="Y1330" s="108"/>
      <c r="AW1330" s="90" t="s">
        <v>3280</v>
      </c>
      <c r="AX1330" s="90">
        <f t="shared" si="131"/>
        <v>1</v>
      </c>
      <c r="AY1330" s="90" t="s">
        <v>774</v>
      </c>
      <c r="AZ1330" s="90" t="s">
        <v>3691</v>
      </c>
      <c r="BA1330" s="90">
        <f>IF(AND($BB$1330=1,$BC$1330=1),1,0)</f>
        <v>0</v>
      </c>
      <c r="BB1330" s="90">
        <f t="shared" si="136"/>
        <v>1</v>
      </c>
      <c r="BC1330" s="90">
        <f t="shared" si="137"/>
        <v>0</v>
      </c>
      <c r="BD1330" s="90">
        <f t="shared" si="138"/>
        <v>0</v>
      </c>
      <c r="BE1330" s="90">
        <f t="shared" si="139"/>
        <v>0</v>
      </c>
      <c r="BX1330" s="90">
        <v>1</v>
      </c>
      <c r="CA1330" s="90" t="s">
        <v>3678</v>
      </c>
      <c r="CC1330" s="90" t="s">
        <v>775</v>
      </c>
      <c r="CD1330" s="90">
        <f>IF($Y$1330="Inaccurate – Incorrect",1,0)</f>
        <v>0</v>
      </c>
      <c r="DA1330" s="90" t="s">
        <v>1585</v>
      </c>
      <c r="DB1330" s="90" t="s">
        <v>3675</v>
      </c>
    </row>
    <row r="1331" spans="4:106" ht="25.25" customHeight="1" x14ac:dyDescent="0.2">
      <c r="D1331" s="112" t="s">
        <v>3694</v>
      </c>
      <c r="E1331" s="189" t="s">
        <v>1645</v>
      </c>
      <c r="F1331" s="190"/>
      <c r="G1331" s="190"/>
      <c r="H1331" s="190"/>
      <c r="I1331" s="190"/>
      <c r="J1331" s="190"/>
      <c r="K1331" s="190"/>
      <c r="L1331" s="190"/>
      <c r="M1331" s="190"/>
      <c r="N1331" s="190"/>
      <c r="O1331" s="190"/>
      <c r="P1331" s="116" t="s">
        <v>12697</v>
      </c>
      <c r="Q1331" s="191" t="s">
        <v>12702</v>
      </c>
      <c r="R1331" s="191"/>
      <c r="S1331" s="192"/>
      <c r="T1331" s="192"/>
      <c r="U1331" s="192"/>
      <c r="V1331" s="192"/>
      <c r="W1331" s="192"/>
      <c r="X1331" s="193"/>
      <c r="Y1331" s="108"/>
      <c r="AW1331" s="90" t="s">
        <v>3280</v>
      </c>
      <c r="AX1331" s="90">
        <f t="shared" si="131"/>
        <v>1</v>
      </c>
      <c r="AY1331" s="90" t="s">
        <v>774</v>
      </c>
      <c r="AZ1331" s="90" t="s">
        <v>3693</v>
      </c>
      <c r="BA1331" s="90">
        <f>IF(AND($BB$1331=1,$BC$1331=1),1,0)</f>
        <v>0</v>
      </c>
      <c r="BB1331" s="90">
        <f t="shared" si="136"/>
        <v>1</v>
      </c>
      <c r="BC1331" s="90">
        <f t="shared" si="137"/>
        <v>0</v>
      </c>
      <c r="BD1331" s="90">
        <f t="shared" si="138"/>
        <v>0</v>
      </c>
      <c r="BE1331" s="90">
        <f t="shared" si="139"/>
        <v>0</v>
      </c>
      <c r="BX1331" s="90">
        <v>1</v>
      </c>
      <c r="CA1331" s="90" t="s">
        <v>3678</v>
      </c>
      <c r="CC1331" s="90" t="s">
        <v>775</v>
      </c>
      <c r="CD1331" s="90">
        <f>IF($Y$1331="Inaccurate – Incorrect",1,0)</f>
        <v>0</v>
      </c>
      <c r="DA1331" s="90" t="s">
        <v>1585</v>
      </c>
      <c r="DB1331" s="90" t="s">
        <v>3675</v>
      </c>
    </row>
    <row r="1332" spans="4:106" ht="25.25" customHeight="1" x14ac:dyDescent="0.2">
      <c r="D1332" s="112" t="s">
        <v>3696</v>
      </c>
      <c r="E1332" s="189" t="s">
        <v>1654</v>
      </c>
      <c r="F1332" s="190"/>
      <c r="G1332" s="190"/>
      <c r="H1332" s="190"/>
      <c r="I1332" s="190"/>
      <c r="J1332" s="190"/>
      <c r="K1332" s="190"/>
      <c r="L1332" s="190"/>
      <c r="M1332" s="190"/>
      <c r="N1332" s="190"/>
      <c r="O1332" s="190"/>
      <c r="P1332" s="116" t="s">
        <v>12697</v>
      </c>
      <c r="Q1332" s="191" t="s">
        <v>12702</v>
      </c>
      <c r="R1332" s="191"/>
      <c r="S1332" s="192"/>
      <c r="T1332" s="192"/>
      <c r="U1332" s="192"/>
      <c r="V1332" s="192"/>
      <c r="W1332" s="192"/>
      <c r="X1332" s="193"/>
      <c r="Y1332" s="108"/>
      <c r="AW1332" s="90" t="s">
        <v>3280</v>
      </c>
      <c r="AX1332" s="90">
        <f t="shared" si="131"/>
        <v>1</v>
      </c>
      <c r="AY1332" s="90" t="s">
        <v>774</v>
      </c>
      <c r="AZ1332" s="90" t="s">
        <v>3695</v>
      </c>
      <c r="BA1332" s="90">
        <f>IF(AND($BB$1332=1,$BC$1332=1),1,0)</f>
        <v>0</v>
      </c>
      <c r="BB1332" s="90">
        <f t="shared" si="136"/>
        <v>1</v>
      </c>
      <c r="BC1332" s="90">
        <f t="shared" si="137"/>
        <v>0</v>
      </c>
      <c r="BD1332" s="90">
        <f t="shared" si="138"/>
        <v>0</v>
      </c>
      <c r="BE1332" s="90">
        <f t="shared" si="139"/>
        <v>0</v>
      </c>
      <c r="BX1332" s="90">
        <v>1</v>
      </c>
      <c r="CA1332" s="90" t="s">
        <v>3678</v>
      </c>
      <c r="CC1332" s="90" t="s">
        <v>775</v>
      </c>
      <c r="CD1332" s="90">
        <f>IF($Y$1332="Inaccurate – Incorrect",1,0)</f>
        <v>0</v>
      </c>
      <c r="DA1332" s="90" t="s">
        <v>1585</v>
      </c>
      <c r="DB1332" s="90" t="s">
        <v>3675</v>
      </c>
    </row>
    <row r="1333" spans="4:106" ht="25.25" customHeight="1" x14ac:dyDescent="0.2">
      <c r="D1333" s="112" t="s">
        <v>3698</v>
      </c>
      <c r="E1333" s="189" t="s">
        <v>1663</v>
      </c>
      <c r="F1333" s="190"/>
      <c r="G1333" s="190"/>
      <c r="H1333" s="190"/>
      <c r="I1333" s="190"/>
      <c r="J1333" s="190"/>
      <c r="K1333" s="190"/>
      <c r="L1333" s="190"/>
      <c r="M1333" s="190"/>
      <c r="N1333" s="190"/>
      <c r="O1333" s="190"/>
      <c r="P1333" s="116" t="s">
        <v>12697</v>
      </c>
      <c r="Q1333" s="191" t="s">
        <v>12702</v>
      </c>
      <c r="R1333" s="191"/>
      <c r="S1333" s="192"/>
      <c r="T1333" s="192"/>
      <c r="U1333" s="192"/>
      <c r="V1333" s="192"/>
      <c r="W1333" s="192"/>
      <c r="X1333" s="193"/>
      <c r="Y1333" s="108"/>
      <c r="AW1333" s="90" t="s">
        <v>3280</v>
      </c>
      <c r="AX1333" s="90">
        <f t="shared" si="131"/>
        <v>1</v>
      </c>
      <c r="AY1333" s="90" t="s">
        <v>774</v>
      </c>
      <c r="AZ1333" s="90" t="s">
        <v>3697</v>
      </c>
      <c r="BA1333" s="90">
        <f>IF(AND($BB$1333=1,$BC$1333=1),1,0)</f>
        <v>0</v>
      </c>
      <c r="BB1333" s="90">
        <f t="shared" si="136"/>
        <v>1</v>
      </c>
      <c r="BC1333" s="90">
        <f t="shared" si="137"/>
        <v>0</v>
      </c>
      <c r="BD1333" s="90">
        <f t="shared" si="138"/>
        <v>0</v>
      </c>
      <c r="BE1333" s="90">
        <f t="shared" si="139"/>
        <v>0</v>
      </c>
      <c r="BX1333" s="90">
        <v>1</v>
      </c>
      <c r="CA1333" s="90" t="s">
        <v>3678</v>
      </c>
      <c r="CC1333" s="90" t="s">
        <v>775</v>
      </c>
      <c r="CD1333" s="90">
        <f>IF($Y$1333="Inaccurate – Incorrect",1,0)</f>
        <v>0</v>
      </c>
      <c r="DA1333" s="90" t="s">
        <v>1585</v>
      </c>
      <c r="DB1333" s="90" t="s">
        <v>3675</v>
      </c>
    </row>
    <row r="1334" spans="4:106" ht="25.25" customHeight="1" x14ac:dyDescent="0.2">
      <c r="D1334" s="112" t="s">
        <v>3700</v>
      </c>
      <c r="E1334" s="189" t="s">
        <v>1672</v>
      </c>
      <c r="F1334" s="190"/>
      <c r="G1334" s="190"/>
      <c r="H1334" s="190"/>
      <c r="I1334" s="190"/>
      <c r="J1334" s="190"/>
      <c r="K1334" s="190"/>
      <c r="L1334" s="190"/>
      <c r="M1334" s="190"/>
      <c r="N1334" s="190"/>
      <c r="O1334" s="190"/>
      <c r="P1334" s="116" t="s">
        <v>12697</v>
      </c>
      <c r="Q1334" s="191" t="s">
        <v>12702</v>
      </c>
      <c r="R1334" s="191"/>
      <c r="S1334" s="192"/>
      <c r="T1334" s="192"/>
      <c r="U1334" s="192"/>
      <c r="V1334" s="192"/>
      <c r="W1334" s="192"/>
      <c r="X1334" s="193"/>
      <c r="Y1334" s="108"/>
      <c r="AW1334" s="90" t="s">
        <v>3280</v>
      </c>
      <c r="AX1334" s="90">
        <f t="shared" si="131"/>
        <v>1</v>
      </c>
      <c r="AY1334" s="90" t="s">
        <v>774</v>
      </c>
      <c r="AZ1334" s="90" t="s">
        <v>3699</v>
      </c>
      <c r="BA1334" s="90">
        <f>IF(AND($BB$1334=1,$BC$1334=1),1,0)</f>
        <v>0</v>
      </c>
      <c r="BB1334" s="90">
        <f t="shared" si="136"/>
        <v>1</v>
      </c>
      <c r="BC1334" s="90">
        <f t="shared" si="137"/>
        <v>0</v>
      </c>
      <c r="BD1334" s="90">
        <f t="shared" si="138"/>
        <v>0</v>
      </c>
      <c r="BE1334" s="90">
        <f t="shared" si="139"/>
        <v>0</v>
      </c>
      <c r="BX1334" s="90">
        <v>1</v>
      </c>
      <c r="CA1334" s="90" t="s">
        <v>3678</v>
      </c>
      <c r="CC1334" s="90" t="s">
        <v>775</v>
      </c>
      <c r="CD1334" s="90">
        <f>IF($Y$1334="Inaccurate – Incorrect",1,0)</f>
        <v>0</v>
      </c>
      <c r="DA1334" s="90" t="s">
        <v>1585</v>
      </c>
      <c r="DB1334" s="90" t="s">
        <v>3675</v>
      </c>
    </row>
    <row r="1335" spans="4:106" ht="25.25" customHeight="1" x14ac:dyDescent="0.2">
      <c r="D1335" s="112" t="s">
        <v>3702</v>
      </c>
      <c r="E1335" s="189" t="s">
        <v>1681</v>
      </c>
      <c r="F1335" s="190"/>
      <c r="G1335" s="190"/>
      <c r="H1335" s="190"/>
      <c r="I1335" s="190"/>
      <c r="J1335" s="190"/>
      <c r="K1335" s="190"/>
      <c r="L1335" s="190"/>
      <c r="M1335" s="190"/>
      <c r="N1335" s="190"/>
      <c r="O1335" s="190"/>
      <c r="P1335" s="116" t="s">
        <v>12697</v>
      </c>
      <c r="Q1335" s="191" t="s">
        <v>12702</v>
      </c>
      <c r="R1335" s="191"/>
      <c r="S1335" s="192"/>
      <c r="T1335" s="192"/>
      <c r="U1335" s="192"/>
      <c r="V1335" s="192"/>
      <c r="W1335" s="192"/>
      <c r="X1335" s="193"/>
      <c r="Y1335" s="108"/>
      <c r="AW1335" s="90" t="s">
        <v>3280</v>
      </c>
      <c r="AX1335" s="90">
        <f t="shared" si="131"/>
        <v>1</v>
      </c>
      <c r="AY1335" s="90" t="s">
        <v>774</v>
      </c>
      <c r="AZ1335" s="90" t="s">
        <v>3701</v>
      </c>
      <c r="BA1335" s="90">
        <f>IF(AND($BB$1335=1,$BC$1335=1),1,0)</f>
        <v>0</v>
      </c>
      <c r="BB1335" s="90">
        <f t="shared" si="136"/>
        <v>1</v>
      </c>
      <c r="BC1335" s="90">
        <f t="shared" si="137"/>
        <v>0</v>
      </c>
      <c r="BD1335" s="90">
        <f t="shared" si="138"/>
        <v>0</v>
      </c>
      <c r="BE1335" s="90">
        <f t="shared" si="139"/>
        <v>0</v>
      </c>
      <c r="BX1335" s="90">
        <v>1</v>
      </c>
      <c r="CA1335" s="90" t="s">
        <v>3678</v>
      </c>
      <c r="CC1335" s="90" t="s">
        <v>775</v>
      </c>
      <c r="CD1335" s="90">
        <f>IF($Y$1335="Inaccurate – Incorrect",1,0)</f>
        <v>0</v>
      </c>
      <c r="DA1335" s="90" t="s">
        <v>1585</v>
      </c>
      <c r="DB1335" s="90" t="s">
        <v>3675</v>
      </c>
    </row>
    <row r="1336" spans="4:106" ht="25.25" customHeight="1" x14ac:dyDescent="0.2">
      <c r="D1336" s="112" t="s">
        <v>3704</v>
      </c>
      <c r="E1336" s="189" t="s">
        <v>1690</v>
      </c>
      <c r="F1336" s="190"/>
      <c r="G1336" s="190"/>
      <c r="H1336" s="190"/>
      <c r="I1336" s="190"/>
      <c r="J1336" s="190"/>
      <c r="K1336" s="190"/>
      <c r="L1336" s="190"/>
      <c r="M1336" s="190"/>
      <c r="N1336" s="190"/>
      <c r="O1336" s="190"/>
      <c r="P1336" s="116" t="s">
        <v>12697</v>
      </c>
      <c r="Q1336" s="191" t="s">
        <v>12702</v>
      </c>
      <c r="R1336" s="191"/>
      <c r="S1336" s="192"/>
      <c r="T1336" s="192"/>
      <c r="U1336" s="192"/>
      <c r="V1336" s="192"/>
      <c r="W1336" s="192"/>
      <c r="X1336" s="193"/>
      <c r="Y1336" s="108"/>
      <c r="AW1336" s="90" t="s">
        <v>3280</v>
      </c>
      <c r="AX1336" s="90">
        <f t="shared" si="131"/>
        <v>1</v>
      </c>
      <c r="AY1336" s="90" t="s">
        <v>774</v>
      </c>
      <c r="AZ1336" s="90" t="s">
        <v>3703</v>
      </c>
      <c r="BA1336" s="90">
        <f>IF(AND($BB$1336=1,$BC$1336=1),1,0)</f>
        <v>0</v>
      </c>
      <c r="BB1336" s="90">
        <f t="shared" si="136"/>
        <v>1</v>
      </c>
      <c r="BC1336" s="90">
        <f t="shared" si="137"/>
        <v>0</v>
      </c>
      <c r="BD1336" s="90">
        <f t="shared" si="138"/>
        <v>0</v>
      </c>
      <c r="BE1336" s="90">
        <f t="shared" si="139"/>
        <v>0</v>
      </c>
      <c r="BX1336" s="90">
        <v>1</v>
      </c>
      <c r="CA1336" s="90" t="s">
        <v>3678</v>
      </c>
      <c r="CC1336" s="90" t="s">
        <v>775</v>
      </c>
      <c r="CD1336" s="90">
        <f>IF($Y$1336="Inaccurate – Incorrect",1,0)</f>
        <v>0</v>
      </c>
      <c r="DA1336" s="90" t="s">
        <v>1585</v>
      </c>
      <c r="DB1336" s="90" t="s">
        <v>3675</v>
      </c>
    </row>
    <row r="1337" spans="4:106" ht="25.25" customHeight="1" x14ac:dyDescent="0.2">
      <c r="D1337" s="112" t="s">
        <v>3706</v>
      </c>
      <c r="E1337" s="189" t="s">
        <v>1699</v>
      </c>
      <c r="F1337" s="190"/>
      <c r="G1337" s="190"/>
      <c r="H1337" s="190"/>
      <c r="I1337" s="190"/>
      <c r="J1337" s="190"/>
      <c r="K1337" s="190"/>
      <c r="L1337" s="190"/>
      <c r="M1337" s="190"/>
      <c r="N1337" s="190"/>
      <c r="O1337" s="190"/>
      <c r="P1337" s="116" t="s">
        <v>12697</v>
      </c>
      <c r="Q1337" s="191" t="s">
        <v>12702</v>
      </c>
      <c r="R1337" s="191"/>
      <c r="S1337" s="192"/>
      <c r="T1337" s="192"/>
      <c r="U1337" s="192"/>
      <c r="V1337" s="192"/>
      <c r="W1337" s="192"/>
      <c r="X1337" s="193"/>
      <c r="Y1337" s="108"/>
      <c r="AW1337" s="90" t="s">
        <v>3280</v>
      </c>
      <c r="AX1337" s="90">
        <f t="shared" si="131"/>
        <v>1</v>
      </c>
      <c r="AY1337" s="90" t="s">
        <v>774</v>
      </c>
      <c r="AZ1337" s="90" t="s">
        <v>3705</v>
      </c>
      <c r="BA1337" s="90">
        <f>IF(AND($BB$1337=1,$BC$1337=1),1,0)</f>
        <v>0</v>
      </c>
      <c r="BB1337" s="90">
        <f t="shared" si="136"/>
        <v>1</v>
      </c>
      <c r="BC1337" s="90">
        <f t="shared" si="137"/>
        <v>0</v>
      </c>
      <c r="BD1337" s="90">
        <f t="shared" si="138"/>
        <v>0</v>
      </c>
      <c r="BE1337" s="90">
        <f t="shared" si="139"/>
        <v>0</v>
      </c>
      <c r="BX1337" s="90">
        <v>1</v>
      </c>
      <c r="CA1337" s="90" t="s">
        <v>3678</v>
      </c>
      <c r="CC1337" s="90" t="s">
        <v>775</v>
      </c>
      <c r="CD1337" s="90">
        <f>IF($Y$1337="Inaccurate – Incorrect",1,0)</f>
        <v>0</v>
      </c>
      <c r="DA1337" s="90" t="s">
        <v>1585</v>
      </c>
      <c r="DB1337" s="90" t="s">
        <v>3675</v>
      </c>
    </row>
    <row r="1338" spans="4:106" ht="25.25" customHeight="1" x14ac:dyDescent="0.2">
      <c r="D1338" s="112" t="s">
        <v>3708</v>
      </c>
      <c r="E1338" s="189" t="s">
        <v>1708</v>
      </c>
      <c r="F1338" s="190"/>
      <c r="G1338" s="190"/>
      <c r="H1338" s="190"/>
      <c r="I1338" s="190"/>
      <c r="J1338" s="190"/>
      <c r="K1338" s="190"/>
      <c r="L1338" s="190"/>
      <c r="M1338" s="190"/>
      <c r="N1338" s="190"/>
      <c r="O1338" s="190"/>
      <c r="P1338" s="116" t="s">
        <v>12697</v>
      </c>
      <c r="Q1338" s="191" t="s">
        <v>12702</v>
      </c>
      <c r="R1338" s="191"/>
      <c r="S1338" s="192"/>
      <c r="T1338" s="192"/>
      <c r="U1338" s="192"/>
      <c r="V1338" s="192"/>
      <c r="W1338" s="192"/>
      <c r="X1338" s="193"/>
      <c r="Y1338" s="108"/>
      <c r="AW1338" s="90" t="s">
        <v>3280</v>
      </c>
      <c r="AX1338" s="90">
        <f t="shared" si="131"/>
        <v>1</v>
      </c>
      <c r="AY1338" s="90" t="s">
        <v>774</v>
      </c>
      <c r="AZ1338" s="90" t="s">
        <v>3707</v>
      </c>
      <c r="BA1338" s="90">
        <f>IF(AND($BB$1338=1,$BC$1338=1),1,0)</f>
        <v>0</v>
      </c>
      <c r="BB1338" s="90">
        <f t="shared" si="136"/>
        <v>1</v>
      </c>
      <c r="BC1338" s="90">
        <f t="shared" si="137"/>
        <v>0</v>
      </c>
      <c r="BD1338" s="90">
        <f t="shared" si="138"/>
        <v>0</v>
      </c>
      <c r="BE1338" s="90">
        <f t="shared" si="139"/>
        <v>0</v>
      </c>
      <c r="BX1338" s="90">
        <v>1</v>
      </c>
      <c r="CA1338" s="90" t="s">
        <v>3678</v>
      </c>
      <c r="CC1338" s="90" t="s">
        <v>775</v>
      </c>
      <c r="CD1338" s="90">
        <f>IF($Y$1338="Inaccurate – Incorrect",1,0)</f>
        <v>0</v>
      </c>
      <c r="DA1338" s="90" t="s">
        <v>1585</v>
      </c>
      <c r="DB1338" s="90" t="s">
        <v>3675</v>
      </c>
    </row>
    <row r="1339" spans="4:106" ht="25.25" customHeight="1" x14ac:dyDescent="0.2">
      <c r="D1339" s="112" t="s">
        <v>3710</v>
      </c>
      <c r="E1339" s="189" t="s">
        <v>1717</v>
      </c>
      <c r="F1339" s="190"/>
      <c r="G1339" s="190"/>
      <c r="H1339" s="190"/>
      <c r="I1339" s="190"/>
      <c r="J1339" s="190"/>
      <c r="K1339" s="190"/>
      <c r="L1339" s="190"/>
      <c r="M1339" s="190"/>
      <c r="N1339" s="190"/>
      <c r="O1339" s="190"/>
      <c r="P1339" s="116" t="s">
        <v>12697</v>
      </c>
      <c r="Q1339" s="191" t="s">
        <v>12702</v>
      </c>
      <c r="R1339" s="191"/>
      <c r="S1339" s="192"/>
      <c r="T1339" s="192"/>
      <c r="U1339" s="192"/>
      <c r="V1339" s="192"/>
      <c r="W1339" s="192"/>
      <c r="X1339" s="193"/>
      <c r="Y1339" s="108"/>
      <c r="AW1339" s="90" t="s">
        <v>3280</v>
      </c>
      <c r="AX1339" s="90">
        <f t="shared" si="131"/>
        <v>1</v>
      </c>
      <c r="AY1339" s="90" t="s">
        <v>774</v>
      </c>
      <c r="AZ1339" s="90" t="s">
        <v>3709</v>
      </c>
      <c r="BA1339" s="90">
        <f>IF(AND($BB$1339=1,$BC$1339=1),1,0)</f>
        <v>0</v>
      </c>
      <c r="BB1339" s="90">
        <f t="shared" si="136"/>
        <v>1</v>
      </c>
      <c r="BC1339" s="90">
        <f t="shared" si="137"/>
        <v>0</v>
      </c>
      <c r="BD1339" s="90">
        <f t="shared" si="138"/>
        <v>0</v>
      </c>
      <c r="BE1339" s="90">
        <f t="shared" si="139"/>
        <v>0</v>
      </c>
      <c r="BX1339" s="90">
        <v>1</v>
      </c>
      <c r="CA1339" s="90" t="s">
        <v>3678</v>
      </c>
      <c r="CC1339" s="90" t="s">
        <v>775</v>
      </c>
      <c r="CD1339" s="90">
        <f>IF($Y$1339="Inaccurate – Incorrect",1,0)</f>
        <v>0</v>
      </c>
      <c r="DA1339" s="90" t="s">
        <v>1585</v>
      </c>
      <c r="DB1339" s="90" t="s">
        <v>3675</v>
      </c>
    </row>
    <row r="1340" spans="4:106" ht="25.25" customHeight="1" x14ac:dyDescent="0.2">
      <c r="D1340" s="112" t="s">
        <v>3713</v>
      </c>
      <c r="E1340" s="189" t="s">
        <v>802</v>
      </c>
      <c r="F1340" s="190"/>
      <c r="G1340" s="190"/>
      <c r="H1340" s="190"/>
      <c r="I1340" s="190"/>
      <c r="J1340" s="190"/>
      <c r="K1340" s="190"/>
      <c r="L1340" s="190"/>
      <c r="M1340" s="190"/>
      <c r="N1340" s="190"/>
      <c r="O1340" s="190"/>
      <c r="P1340" s="116" t="s">
        <v>12697</v>
      </c>
      <c r="Q1340" s="191" t="s">
        <v>12702</v>
      </c>
      <c r="R1340" s="191"/>
      <c r="S1340" s="192"/>
      <c r="T1340" s="192"/>
      <c r="U1340" s="192"/>
      <c r="V1340" s="192"/>
      <c r="W1340" s="192"/>
      <c r="X1340" s="193"/>
      <c r="Y1340" s="108"/>
      <c r="AW1340" s="90" t="s">
        <v>3280</v>
      </c>
      <c r="AX1340" s="90">
        <f t="shared" si="131"/>
        <v>1</v>
      </c>
      <c r="AY1340" s="90" t="s">
        <v>774</v>
      </c>
      <c r="AZ1340" s="90" t="s">
        <v>3712</v>
      </c>
      <c r="BA1340" s="90">
        <f>IF(AND($BB$1340=1,$BC$1340=1),1,0)</f>
        <v>0</v>
      </c>
      <c r="BB1340" s="90">
        <f t="shared" si="136"/>
        <v>1</v>
      </c>
      <c r="BC1340" s="90">
        <f t="shared" si="137"/>
        <v>0</v>
      </c>
      <c r="BD1340" s="90">
        <f t="shared" si="138"/>
        <v>0</v>
      </c>
      <c r="BE1340" s="90">
        <f t="shared" si="139"/>
        <v>0</v>
      </c>
      <c r="BL1340" s="90">
        <v>1341</v>
      </c>
      <c r="BX1340" s="90">
        <v>1</v>
      </c>
      <c r="CA1340" s="90" t="s">
        <v>3678</v>
      </c>
      <c r="CC1340" s="90" t="s">
        <v>775</v>
      </c>
      <c r="CD1340" s="90">
        <f>IF($Y$1340="Inaccurate – Incorrect",1,0)</f>
        <v>0</v>
      </c>
      <c r="DA1340" s="90" t="s">
        <v>1585</v>
      </c>
      <c r="DB1340" s="90" t="s">
        <v>3675</v>
      </c>
    </row>
    <row r="1341" spans="4:106" ht="25.25" customHeight="1" x14ac:dyDescent="0.2">
      <c r="D1341" s="112" t="s">
        <v>3715</v>
      </c>
      <c r="E1341" s="189" t="s">
        <v>3716</v>
      </c>
      <c r="F1341" s="190"/>
      <c r="G1341" s="190"/>
      <c r="H1341" s="190"/>
      <c r="I1341" s="190"/>
      <c r="J1341" s="190"/>
      <c r="K1341" s="190"/>
      <c r="L1341" s="190"/>
      <c r="M1341" s="190"/>
      <c r="N1341" s="190"/>
      <c r="O1341" s="190"/>
      <c r="P1341" s="115"/>
      <c r="Q1341" s="191" t="s">
        <v>12699</v>
      </c>
      <c r="R1341" s="191"/>
      <c r="S1341" s="197"/>
      <c r="T1341" s="197"/>
      <c r="U1341" s="197"/>
      <c r="V1341" s="197"/>
      <c r="W1341" s="197"/>
      <c r="X1341" s="198"/>
      <c r="Y1341" s="108"/>
      <c r="AW1341" s="90" t="s">
        <v>3280</v>
      </c>
      <c r="AX1341" s="90">
        <f t="shared" si="131"/>
        <v>1</v>
      </c>
      <c r="AZ1341" s="90" t="s">
        <v>3714</v>
      </c>
      <c r="BA1341" s="90">
        <f>IF(AND($BB$1341=1,$BC$1341=1),1,0)</f>
        <v>0</v>
      </c>
      <c r="BB1341" s="90">
        <f t="shared" si="136"/>
        <v>1</v>
      </c>
      <c r="BC1341" s="90">
        <f>IF(OR(AND(OR($S$1340&lt;&gt;"",$AB$1340&lt;&gt;""),$AX$1340=1)),1,0)</f>
        <v>0</v>
      </c>
      <c r="BD1341" s="90">
        <f>IF(OR(AND(OR($AB$1340&lt;&gt;""),$AX$1340=1)),1,0)</f>
        <v>0</v>
      </c>
      <c r="BE1341" s="90">
        <f>IF(OR(AND(OR($S$1340&lt;&gt;""),$AX$1340=1)),1,0)</f>
        <v>0</v>
      </c>
      <c r="CB1341" s="90">
        <f>IF($S$1341&lt;&gt;"",1,0)</f>
        <v>0</v>
      </c>
      <c r="CD1341" s="90">
        <f>IF($Y$1341="Inaccurate – Incorrect",1,0)</f>
        <v>0</v>
      </c>
      <c r="DA1341" s="90" t="s">
        <v>1585</v>
      </c>
      <c r="DB1341" s="90" t="s">
        <v>3675</v>
      </c>
    </row>
    <row r="1342" spans="4:106" x14ac:dyDescent="0.2">
      <c r="D1342" s="103"/>
      <c r="E1342" s="117"/>
      <c r="F1342" s="117"/>
      <c r="G1342" s="117"/>
      <c r="H1342" s="117"/>
      <c r="I1342" s="117"/>
      <c r="J1342" s="117"/>
      <c r="K1342" s="117"/>
      <c r="L1342" s="117"/>
      <c r="M1342" s="117"/>
      <c r="N1342" s="117"/>
      <c r="O1342" s="117"/>
      <c r="P1342" s="117"/>
      <c r="Q1342" s="117"/>
      <c r="R1342" s="117"/>
      <c r="S1342" s="117"/>
      <c r="T1342" s="117"/>
      <c r="U1342" s="117"/>
      <c r="V1342" s="117"/>
      <c r="W1342" s="117"/>
      <c r="X1342" s="117"/>
      <c r="Y1342" s="105"/>
      <c r="AX1342" s="90">
        <f t="shared" si="131"/>
        <v>0</v>
      </c>
      <c r="BA1342" s="90">
        <f>IF(OR($S$22="Step 3",$S$22="Step 2",$S$22="Step 1"),1,0)</f>
        <v>1</v>
      </c>
    </row>
    <row r="1343" spans="4:106" ht="21" x14ac:dyDescent="0.25">
      <c r="D1343" s="103"/>
      <c r="E1343" s="109" t="s">
        <v>1850</v>
      </c>
      <c r="F1343" s="110"/>
      <c r="G1343" s="110"/>
      <c r="H1343" s="110"/>
      <c r="I1343" s="110"/>
      <c r="J1343" s="110"/>
      <c r="K1343" s="110"/>
      <c r="L1343" s="110"/>
      <c r="M1343" s="110"/>
      <c r="N1343" s="110"/>
      <c r="O1343" s="110"/>
      <c r="P1343" s="110"/>
      <c r="Q1343" s="110"/>
      <c r="R1343" s="110"/>
      <c r="S1343" s="110"/>
      <c r="T1343" s="110"/>
      <c r="U1343" s="110"/>
      <c r="V1343" s="110"/>
      <c r="W1343" s="110"/>
      <c r="X1343" s="110"/>
      <c r="Y1343" s="105"/>
      <c r="AX1343" s="90">
        <f t="shared" si="131"/>
        <v>0</v>
      </c>
      <c r="BA1343" s="90">
        <f>IF(OR($S$22="Step 3",$S$22="Step 2",$S$22="Step 1"),1,0)</f>
        <v>1</v>
      </c>
    </row>
    <row r="1344" spans="4:106" ht="53.75" customHeight="1" x14ac:dyDescent="0.2">
      <c r="D1344" s="112" t="s">
        <v>3719</v>
      </c>
      <c r="E1344" s="120"/>
      <c r="F1344" s="118"/>
      <c r="G1344" s="118"/>
      <c r="H1344" s="118"/>
      <c r="I1344" s="118"/>
      <c r="J1344" s="118"/>
      <c r="K1344" s="118"/>
      <c r="L1344" s="118"/>
      <c r="M1344" s="118"/>
      <c r="N1344" s="118"/>
      <c r="O1344" s="118"/>
      <c r="P1344" s="124" t="s">
        <v>12697</v>
      </c>
      <c r="Q1344" s="219" t="s">
        <v>3720</v>
      </c>
      <c r="R1344" s="220"/>
      <c r="S1344" s="220"/>
      <c r="T1344" s="220"/>
      <c r="U1344" s="220"/>
      <c r="V1344" s="220"/>
      <c r="W1344" s="220"/>
      <c r="X1344" s="217"/>
      <c r="Y1344" s="108"/>
      <c r="AX1344" s="90">
        <f t="shared" si="131"/>
        <v>1</v>
      </c>
      <c r="AZ1344" s="90" t="s">
        <v>3718</v>
      </c>
      <c r="BA1344" s="90">
        <f>IF(AND($BC$1344=1,$BB$1344=1),1,0)</f>
        <v>1</v>
      </c>
      <c r="BB1344" s="90">
        <f t="shared" ref="BB1344:BB1356" si="140">IF(OR($S$22="Step 3",$S$22="Step 2",$S$22="Step 1"),1,0)</f>
        <v>1</v>
      </c>
      <c r="BC1344" s="90">
        <v>1</v>
      </c>
      <c r="BD1344" s="90">
        <v>1</v>
      </c>
      <c r="BE1344" s="90">
        <v>1</v>
      </c>
    </row>
    <row r="1345" spans="4:106" ht="25.25" customHeight="1" x14ac:dyDescent="0.2">
      <c r="D1345" s="112" t="s">
        <v>3723</v>
      </c>
      <c r="E1345" s="189" t="s">
        <v>3724</v>
      </c>
      <c r="F1345" s="190"/>
      <c r="G1345" s="190"/>
      <c r="H1345" s="190"/>
      <c r="I1345" s="190"/>
      <c r="J1345" s="190"/>
      <c r="K1345" s="190"/>
      <c r="L1345" s="190"/>
      <c r="M1345" s="190"/>
      <c r="N1345" s="190"/>
      <c r="O1345" s="190"/>
      <c r="P1345" s="116" t="s">
        <v>12697</v>
      </c>
      <c r="Q1345" s="191" t="s">
        <v>12702</v>
      </c>
      <c r="R1345" s="191"/>
      <c r="S1345" s="192"/>
      <c r="T1345" s="192"/>
      <c r="U1345" s="192"/>
      <c r="V1345" s="192"/>
      <c r="W1345" s="192"/>
      <c r="X1345" s="193"/>
      <c r="Y1345" s="108"/>
      <c r="AW1345" s="90" t="s">
        <v>3280</v>
      </c>
      <c r="AX1345" s="90">
        <f t="shared" si="131"/>
        <v>1</v>
      </c>
      <c r="AY1345" s="90" t="s">
        <v>774</v>
      </c>
      <c r="AZ1345" s="90" t="s">
        <v>3722</v>
      </c>
      <c r="BA1345" s="90">
        <f>IF(AND($BC$1345=1,$BB$1345=1),1,0)</f>
        <v>1</v>
      </c>
      <c r="BB1345" s="90">
        <f t="shared" si="140"/>
        <v>1</v>
      </c>
      <c r="BC1345" s="90">
        <v>1</v>
      </c>
      <c r="BD1345" s="90">
        <v>1</v>
      </c>
      <c r="BE1345" s="90">
        <v>1</v>
      </c>
      <c r="BX1345" s="90">
        <v>1</v>
      </c>
      <c r="CA1345" s="90" t="s">
        <v>3718</v>
      </c>
      <c r="CB1345" s="90">
        <f>IF((+COUNTA($S$1345)+COUNTA($S$1346)+COUNTA($S$1347)+COUNTA($S$1348)+COUNTA($S$1349)+COUNTA($S$1350))&gt;0,1,0)</f>
        <v>0</v>
      </c>
      <c r="CC1345" s="90" t="s">
        <v>775</v>
      </c>
      <c r="CD1345" s="90">
        <f>IF($Y$1345="Inaccurate – Incorrect",1,0)</f>
        <v>0</v>
      </c>
      <c r="DA1345" s="90" t="s">
        <v>1585</v>
      </c>
      <c r="DB1345" s="90" t="s">
        <v>1850</v>
      </c>
    </row>
    <row r="1346" spans="4:106" ht="25.25" customHeight="1" x14ac:dyDescent="0.2">
      <c r="D1346" s="112" t="s">
        <v>3727</v>
      </c>
      <c r="E1346" s="189" t="s">
        <v>3728</v>
      </c>
      <c r="F1346" s="190"/>
      <c r="G1346" s="190"/>
      <c r="H1346" s="190"/>
      <c r="I1346" s="190"/>
      <c r="J1346" s="190"/>
      <c r="K1346" s="190"/>
      <c r="L1346" s="190"/>
      <c r="M1346" s="190"/>
      <c r="N1346" s="190"/>
      <c r="O1346" s="190"/>
      <c r="P1346" s="116" t="s">
        <v>12697</v>
      </c>
      <c r="Q1346" s="191" t="s">
        <v>12702</v>
      </c>
      <c r="R1346" s="191"/>
      <c r="S1346" s="192"/>
      <c r="T1346" s="192"/>
      <c r="U1346" s="192"/>
      <c r="V1346" s="192"/>
      <c r="W1346" s="192"/>
      <c r="X1346" s="193"/>
      <c r="Y1346" s="108"/>
      <c r="AW1346" s="90" t="s">
        <v>3280</v>
      </c>
      <c r="AX1346" s="90">
        <f t="shared" si="131"/>
        <v>1</v>
      </c>
      <c r="AY1346" s="90" t="s">
        <v>774</v>
      </c>
      <c r="AZ1346" s="90" t="s">
        <v>3726</v>
      </c>
      <c r="BA1346" s="90">
        <f>IF(AND($BC$1346=1,$BB$1346=1),1,0)</f>
        <v>1</v>
      </c>
      <c r="BB1346" s="90">
        <f t="shared" si="140"/>
        <v>1</v>
      </c>
      <c r="BC1346" s="90">
        <v>1</v>
      </c>
      <c r="BD1346" s="90">
        <v>1</v>
      </c>
      <c r="BE1346" s="90">
        <v>1</v>
      </c>
      <c r="BX1346" s="90">
        <v>1</v>
      </c>
      <c r="CA1346" s="90" t="s">
        <v>3718</v>
      </c>
      <c r="CC1346" s="90" t="s">
        <v>775</v>
      </c>
      <c r="CD1346" s="90">
        <f>IF($Y$1346="Inaccurate – Incorrect",1,0)</f>
        <v>0</v>
      </c>
      <c r="DA1346" s="90" t="s">
        <v>1585</v>
      </c>
      <c r="DB1346" s="90" t="s">
        <v>1850</v>
      </c>
    </row>
    <row r="1347" spans="4:106" ht="25.25" customHeight="1" x14ac:dyDescent="0.2">
      <c r="D1347" s="112" t="s">
        <v>3731</v>
      </c>
      <c r="E1347" s="189" t="s">
        <v>2563</v>
      </c>
      <c r="F1347" s="190"/>
      <c r="G1347" s="190"/>
      <c r="H1347" s="190"/>
      <c r="I1347" s="190"/>
      <c r="J1347" s="190"/>
      <c r="K1347" s="190"/>
      <c r="L1347" s="190"/>
      <c r="M1347" s="190"/>
      <c r="N1347" s="190"/>
      <c r="O1347" s="190"/>
      <c r="P1347" s="116" t="s">
        <v>12697</v>
      </c>
      <c r="Q1347" s="191" t="s">
        <v>12702</v>
      </c>
      <c r="R1347" s="191"/>
      <c r="S1347" s="192"/>
      <c r="T1347" s="192"/>
      <c r="U1347" s="192"/>
      <c r="V1347" s="192"/>
      <c r="W1347" s="192"/>
      <c r="X1347" s="193"/>
      <c r="Y1347" s="108"/>
      <c r="AW1347" s="90" t="s">
        <v>3280</v>
      </c>
      <c r="AX1347" s="90">
        <f t="shared" si="131"/>
        <v>1</v>
      </c>
      <c r="AY1347" s="90" t="s">
        <v>774</v>
      </c>
      <c r="AZ1347" s="90" t="s">
        <v>3730</v>
      </c>
      <c r="BA1347" s="90">
        <f>IF(AND($BC$1347=1,$BB$1347=1),1,0)</f>
        <v>1</v>
      </c>
      <c r="BB1347" s="90">
        <f t="shared" si="140"/>
        <v>1</v>
      </c>
      <c r="BC1347" s="90">
        <v>1</v>
      </c>
      <c r="BD1347" s="90">
        <v>1</v>
      </c>
      <c r="BE1347" s="90">
        <v>1</v>
      </c>
      <c r="BX1347" s="90">
        <v>1</v>
      </c>
      <c r="CA1347" s="90" t="s">
        <v>3718</v>
      </c>
      <c r="CC1347" s="90" t="s">
        <v>775</v>
      </c>
      <c r="CD1347" s="90">
        <f>IF($Y$1347="Inaccurate – Incorrect",1,0)</f>
        <v>0</v>
      </c>
      <c r="DA1347" s="90" t="s">
        <v>1585</v>
      </c>
      <c r="DB1347" s="90" t="s">
        <v>1850</v>
      </c>
    </row>
    <row r="1348" spans="4:106" ht="25.25" customHeight="1" x14ac:dyDescent="0.2">
      <c r="D1348" s="112" t="s">
        <v>3734</v>
      </c>
      <c r="E1348" s="189" t="s">
        <v>3735</v>
      </c>
      <c r="F1348" s="190"/>
      <c r="G1348" s="190"/>
      <c r="H1348" s="190"/>
      <c r="I1348" s="190"/>
      <c r="J1348" s="190"/>
      <c r="K1348" s="190"/>
      <c r="L1348" s="190"/>
      <c r="M1348" s="190"/>
      <c r="N1348" s="190"/>
      <c r="O1348" s="190"/>
      <c r="P1348" s="116" t="s">
        <v>12697</v>
      </c>
      <c r="Q1348" s="191" t="s">
        <v>12702</v>
      </c>
      <c r="R1348" s="191"/>
      <c r="S1348" s="192"/>
      <c r="T1348" s="192"/>
      <c r="U1348" s="192"/>
      <c r="V1348" s="192"/>
      <c r="W1348" s="192"/>
      <c r="X1348" s="193"/>
      <c r="Y1348" s="108"/>
      <c r="AW1348" s="90" t="s">
        <v>3280</v>
      </c>
      <c r="AX1348" s="90">
        <f t="shared" si="131"/>
        <v>1</v>
      </c>
      <c r="AY1348" s="90" t="s">
        <v>774</v>
      </c>
      <c r="AZ1348" s="90" t="s">
        <v>3733</v>
      </c>
      <c r="BA1348" s="90">
        <f>IF(AND($BC$1348=1,$BB$1348=1),1,0)</f>
        <v>1</v>
      </c>
      <c r="BB1348" s="90">
        <f t="shared" si="140"/>
        <v>1</v>
      </c>
      <c r="BC1348" s="90">
        <v>1</v>
      </c>
      <c r="BD1348" s="90">
        <v>1</v>
      </c>
      <c r="BE1348" s="90">
        <v>1</v>
      </c>
      <c r="BX1348" s="90">
        <v>1</v>
      </c>
      <c r="CA1348" s="90" t="s">
        <v>3718</v>
      </c>
      <c r="CC1348" s="90" t="s">
        <v>775</v>
      </c>
      <c r="CD1348" s="90">
        <f>IF($Y$1348="Inaccurate – Incorrect",1,0)</f>
        <v>0</v>
      </c>
      <c r="DA1348" s="90" t="s">
        <v>1585</v>
      </c>
      <c r="DB1348" s="90" t="s">
        <v>1850</v>
      </c>
    </row>
    <row r="1349" spans="4:106" ht="25.25" customHeight="1" x14ac:dyDescent="0.2">
      <c r="D1349" s="112" t="s">
        <v>3738</v>
      </c>
      <c r="E1349" s="189" t="s">
        <v>3739</v>
      </c>
      <c r="F1349" s="190"/>
      <c r="G1349" s="190"/>
      <c r="H1349" s="190"/>
      <c r="I1349" s="190"/>
      <c r="J1349" s="190"/>
      <c r="K1349" s="190"/>
      <c r="L1349" s="190"/>
      <c r="M1349" s="190"/>
      <c r="N1349" s="190"/>
      <c r="O1349" s="190"/>
      <c r="P1349" s="116" t="s">
        <v>12697</v>
      </c>
      <c r="Q1349" s="191" t="s">
        <v>12702</v>
      </c>
      <c r="R1349" s="191"/>
      <c r="S1349" s="192"/>
      <c r="T1349" s="192"/>
      <c r="U1349" s="192"/>
      <c r="V1349" s="192"/>
      <c r="W1349" s="192"/>
      <c r="X1349" s="193"/>
      <c r="Y1349" s="108"/>
      <c r="AW1349" s="90" t="s">
        <v>3280</v>
      </c>
      <c r="AX1349" s="90">
        <f t="shared" si="131"/>
        <v>1</v>
      </c>
      <c r="AY1349" s="90" t="s">
        <v>774</v>
      </c>
      <c r="AZ1349" s="90" t="s">
        <v>3737</v>
      </c>
      <c r="BA1349" s="90">
        <f>IF(AND($BC$1349=1,$BB$1349=1),1,0)</f>
        <v>1</v>
      </c>
      <c r="BB1349" s="90">
        <f t="shared" si="140"/>
        <v>1</v>
      </c>
      <c r="BC1349" s="90">
        <v>1</v>
      </c>
      <c r="BD1349" s="90">
        <v>1</v>
      </c>
      <c r="BE1349" s="90">
        <v>1</v>
      </c>
      <c r="BX1349" s="90">
        <v>2</v>
      </c>
      <c r="CA1349" s="90" t="s">
        <v>3718</v>
      </c>
      <c r="CC1349" s="90" t="s">
        <v>775</v>
      </c>
      <c r="CD1349" s="90">
        <f>IF($Y$1349="Inaccurate – Incorrect",1,0)</f>
        <v>0</v>
      </c>
      <c r="DA1349" s="90" t="s">
        <v>1585</v>
      </c>
      <c r="DB1349" s="90" t="s">
        <v>1850</v>
      </c>
    </row>
    <row r="1350" spans="4:106" ht="25.25" customHeight="1" x14ac:dyDescent="0.2">
      <c r="D1350" s="112" t="s">
        <v>3742</v>
      </c>
      <c r="E1350" s="189" t="s">
        <v>1408</v>
      </c>
      <c r="F1350" s="190"/>
      <c r="G1350" s="190"/>
      <c r="H1350" s="190"/>
      <c r="I1350" s="190"/>
      <c r="J1350" s="190"/>
      <c r="K1350" s="190"/>
      <c r="L1350" s="190"/>
      <c r="M1350" s="190"/>
      <c r="N1350" s="190"/>
      <c r="O1350" s="190"/>
      <c r="P1350" s="115"/>
      <c r="Q1350" s="191" t="s">
        <v>12702</v>
      </c>
      <c r="R1350" s="191"/>
      <c r="S1350" s="192"/>
      <c r="T1350" s="192"/>
      <c r="U1350" s="192"/>
      <c r="V1350" s="192"/>
      <c r="W1350" s="192"/>
      <c r="X1350" s="193"/>
      <c r="Y1350" s="108"/>
      <c r="AW1350" s="90" t="s">
        <v>3280</v>
      </c>
      <c r="AX1350" s="90">
        <f t="shared" si="131"/>
        <v>1</v>
      </c>
      <c r="AY1350" s="90" t="s">
        <v>774</v>
      </c>
      <c r="AZ1350" s="90" t="s">
        <v>3741</v>
      </c>
      <c r="BA1350" s="90">
        <f>IF(AND($BC$1350=1,$BB$1350=1),1,0)</f>
        <v>1</v>
      </c>
      <c r="BB1350" s="90">
        <f t="shared" si="140"/>
        <v>1</v>
      </c>
      <c r="BC1350" s="90">
        <v>1</v>
      </c>
      <c r="BD1350" s="90">
        <v>1</v>
      </c>
      <c r="BE1350" s="90">
        <v>1</v>
      </c>
      <c r="BX1350" s="90">
        <v>3</v>
      </c>
      <c r="CA1350" s="90" t="s">
        <v>3718</v>
      </c>
      <c r="CC1350" s="90" t="s">
        <v>775</v>
      </c>
      <c r="CD1350" s="90">
        <f>IF($Y$1350="Inaccurate – Incorrect",1,0)</f>
        <v>0</v>
      </c>
      <c r="DA1350" s="90" t="s">
        <v>1585</v>
      </c>
      <c r="DB1350" s="90" t="s">
        <v>1850</v>
      </c>
    </row>
    <row r="1351" spans="4:106" ht="25.25" customHeight="1" x14ac:dyDescent="0.2">
      <c r="D1351" s="112" t="s">
        <v>3744</v>
      </c>
      <c r="E1351" s="189" t="s">
        <v>3745</v>
      </c>
      <c r="F1351" s="190"/>
      <c r="G1351" s="190"/>
      <c r="H1351" s="190"/>
      <c r="I1351" s="190"/>
      <c r="J1351" s="190"/>
      <c r="K1351" s="190"/>
      <c r="L1351" s="190"/>
      <c r="M1351" s="190"/>
      <c r="N1351" s="190"/>
      <c r="O1351" s="190"/>
      <c r="P1351" s="116" t="s">
        <v>12697</v>
      </c>
      <c r="Q1351" s="191" t="s">
        <v>12698</v>
      </c>
      <c r="R1351" s="191"/>
      <c r="S1351" s="192"/>
      <c r="T1351" s="192"/>
      <c r="U1351" s="192"/>
      <c r="V1351" s="192"/>
      <c r="W1351" s="192"/>
      <c r="X1351" s="193"/>
      <c r="Y1351" s="108"/>
      <c r="AW1351" s="90" t="s">
        <v>3280</v>
      </c>
      <c r="AX1351" s="90">
        <f t="shared" si="131"/>
        <v>1</v>
      </c>
      <c r="AY1351" s="90" t="s">
        <v>2043</v>
      </c>
      <c r="AZ1351" s="90" t="s">
        <v>3743</v>
      </c>
      <c r="BA1351" s="90">
        <f>IF(AND($BC$1351=1,$BB$1351=1),1,0)</f>
        <v>1</v>
      </c>
      <c r="BB1351" s="90">
        <f t="shared" si="140"/>
        <v>1</v>
      </c>
      <c r="BC1351" s="90">
        <v>1</v>
      </c>
      <c r="BD1351" s="90">
        <v>1</v>
      </c>
      <c r="BE1351" s="90">
        <v>1</v>
      </c>
      <c r="CB1351" s="90">
        <f>IF($S$1351&lt;&gt;"",1,0)</f>
        <v>0</v>
      </c>
      <c r="CD1351" s="90">
        <f>IF($Y$1351="Inaccurate – Incorrect",1,0)</f>
        <v>0</v>
      </c>
      <c r="DA1351" s="90" t="s">
        <v>1585</v>
      </c>
      <c r="DB1351" s="90" t="s">
        <v>1850</v>
      </c>
    </row>
    <row r="1352" spans="4:106" ht="53.75" customHeight="1" x14ac:dyDescent="0.2">
      <c r="D1352" s="112" t="s">
        <v>3748</v>
      </c>
      <c r="E1352" s="119"/>
      <c r="F1352" s="118"/>
      <c r="G1352" s="118"/>
      <c r="H1352" s="118"/>
      <c r="I1352" s="118"/>
      <c r="J1352" s="118"/>
      <c r="K1352" s="118"/>
      <c r="L1352" s="118"/>
      <c r="M1352" s="118"/>
      <c r="N1352" s="118"/>
      <c r="O1352" s="118"/>
      <c r="P1352" s="118"/>
      <c r="Q1352" s="215" t="s">
        <v>3749</v>
      </c>
      <c r="R1352" s="216"/>
      <c r="S1352" s="216"/>
      <c r="T1352" s="216"/>
      <c r="U1352" s="216"/>
      <c r="V1352" s="216"/>
      <c r="W1352" s="216"/>
      <c r="X1352" s="217"/>
      <c r="Y1352" s="108"/>
      <c r="AX1352" s="90">
        <f t="shared" si="131"/>
        <v>1</v>
      </c>
      <c r="AZ1352" s="90" t="s">
        <v>3747</v>
      </c>
      <c r="BA1352" s="90">
        <f>IF(AND($BC$1352=1,$BB$1352=1),1,0)</f>
        <v>1</v>
      </c>
      <c r="BB1352" s="90">
        <f t="shared" si="140"/>
        <v>1</v>
      </c>
      <c r="BC1352" s="90">
        <v>1</v>
      </c>
      <c r="BD1352" s="90">
        <v>1</v>
      </c>
      <c r="BE1352" s="90">
        <v>1</v>
      </c>
    </row>
    <row r="1353" spans="4:106" ht="25.25" customHeight="1" x14ac:dyDescent="0.2">
      <c r="D1353" s="112" t="s">
        <v>3751</v>
      </c>
      <c r="E1353" s="189" t="s">
        <v>3752</v>
      </c>
      <c r="F1353" s="190"/>
      <c r="G1353" s="190"/>
      <c r="H1353" s="190"/>
      <c r="I1353" s="190"/>
      <c r="J1353" s="190"/>
      <c r="K1353" s="190"/>
      <c r="L1353" s="190"/>
      <c r="M1353" s="190"/>
      <c r="N1353" s="190"/>
      <c r="O1353" s="190"/>
      <c r="P1353" s="116" t="s">
        <v>12697</v>
      </c>
      <c r="Q1353" s="191" t="s">
        <v>12702</v>
      </c>
      <c r="R1353" s="191"/>
      <c r="S1353" s="192"/>
      <c r="T1353" s="192"/>
      <c r="U1353" s="192"/>
      <c r="V1353" s="192"/>
      <c r="W1353" s="192"/>
      <c r="X1353" s="193"/>
      <c r="Y1353" s="108"/>
      <c r="AW1353" s="90" t="s">
        <v>3280</v>
      </c>
      <c r="AX1353" s="90">
        <f t="shared" si="131"/>
        <v>1</v>
      </c>
      <c r="AY1353" s="90" t="s">
        <v>774</v>
      </c>
      <c r="AZ1353" s="90" t="s">
        <v>3750</v>
      </c>
      <c r="BA1353" s="90">
        <f>IF(AND($BC$1353=1,$BB$1353=1),1,0)</f>
        <v>1</v>
      </c>
      <c r="BB1353" s="90">
        <f t="shared" si="140"/>
        <v>1</v>
      </c>
      <c r="BC1353" s="90">
        <v>1</v>
      </c>
      <c r="BD1353" s="90">
        <v>1</v>
      </c>
      <c r="BE1353" s="90">
        <v>1</v>
      </c>
      <c r="BL1353" s="90">
        <v>1354</v>
      </c>
      <c r="BX1353" s="90">
        <v>1</v>
      </c>
      <c r="CA1353" s="90" t="s">
        <v>3747</v>
      </c>
      <c r="CB1353" s="90">
        <f>IF((+COUNTA($S$1353)+COUNTA($S$1355)+COUNTA($S$1356))&gt;0,1,0)</f>
        <v>0</v>
      </c>
      <c r="CC1353" s="90" t="s">
        <v>775</v>
      </c>
      <c r="CD1353" s="90">
        <f>IF($Y$1353="Inaccurate – Incorrect",1,0)</f>
        <v>0</v>
      </c>
      <c r="DA1353" s="90" t="s">
        <v>1585</v>
      </c>
      <c r="DB1353" s="90" t="s">
        <v>1850</v>
      </c>
    </row>
    <row r="1354" spans="4:106" ht="50.5" customHeight="1" x14ac:dyDescent="0.2">
      <c r="D1354" s="112" t="s">
        <v>3755</v>
      </c>
      <c r="E1354" s="189" t="s">
        <v>1858</v>
      </c>
      <c r="F1354" s="190"/>
      <c r="G1354" s="190"/>
      <c r="H1354" s="190"/>
      <c r="I1354" s="190"/>
      <c r="J1354" s="190"/>
      <c r="K1354" s="190"/>
      <c r="L1354" s="190"/>
      <c r="M1354" s="190"/>
      <c r="N1354" s="190"/>
      <c r="O1354" s="190"/>
      <c r="P1354" s="116" t="s">
        <v>12697</v>
      </c>
      <c r="Q1354" s="191" t="s">
        <v>12698</v>
      </c>
      <c r="R1354" s="191"/>
      <c r="S1354" s="192"/>
      <c r="T1354" s="192"/>
      <c r="U1354" s="192"/>
      <c r="V1354" s="192"/>
      <c r="W1354" s="192"/>
      <c r="X1354" s="193"/>
      <c r="Y1354" s="108"/>
      <c r="AW1354" s="90" t="s">
        <v>3280</v>
      </c>
      <c r="AX1354" s="90">
        <f t="shared" si="131"/>
        <v>1</v>
      </c>
      <c r="AY1354" s="90" t="s">
        <v>236</v>
      </c>
      <c r="AZ1354" s="90" t="s">
        <v>3754</v>
      </c>
      <c r="BA1354" s="90">
        <f>IF(AND($BB$1354=1,$BC$1354=1),1,0)</f>
        <v>0</v>
      </c>
      <c r="BB1354" s="90">
        <f t="shared" si="140"/>
        <v>1</v>
      </c>
      <c r="BC1354" s="90">
        <f>IF(OR(AND(OR($S$1353&lt;&gt;"",$AB$1353&lt;&gt;""),$AX$1353=1)),1,0)</f>
        <v>0</v>
      </c>
      <c r="BD1354" s="90">
        <f>IF(OR(AND(OR($AB$1353&lt;&gt;""),$AX$1353=1)),1,0)</f>
        <v>0</v>
      </c>
      <c r="BE1354" s="90">
        <f>IF(OR(AND(OR($S$1353&lt;&gt;""),$AX$1353=1)),1,0)</f>
        <v>0</v>
      </c>
      <c r="CB1354" s="90">
        <f>IF($S$1354&lt;&gt;"",1,0)</f>
        <v>0</v>
      </c>
      <c r="CD1354" s="90">
        <f>IF($Y$1354="Inaccurate – Incorrect",1,0)</f>
        <v>0</v>
      </c>
      <c r="DA1354" s="90" t="s">
        <v>1585</v>
      </c>
      <c r="DB1354" s="90" t="s">
        <v>1850</v>
      </c>
    </row>
    <row r="1355" spans="4:106" ht="25.25" customHeight="1" x14ac:dyDescent="0.2">
      <c r="D1355" s="112" t="s">
        <v>3758</v>
      </c>
      <c r="E1355" s="189" t="s">
        <v>3759</v>
      </c>
      <c r="F1355" s="190"/>
      <c r="G1355" s="190"/>
      <c r="H1355" s="190"/>
      <c r="I1355" s="190"/>
      <c r="J1355" s="190"/>
      <c r="K1355" s="190"/>
      <c r="L1355" s="190"/>
      <c r="M1355" s="190"/>
      <c r="N1355" s="190"/>
      <c r="O1355" s="190"/>
      <c r="P1355" s="116" t="s">
        <v>12697</v>
      </c>
      <c r="Q1355" s="191" t="s">
        <v>12702</v>
      </c>
      <c r="R1355" s="191"/>
      <c r="S1355" s="192"/>
      <c r="T1355" s="192"/>
      <c r="U1355" s="192"/>
      <c r="V1355" s="192"/>
      <c r="W1355" s="192"/>
      <c r="X1355" s="193"/>
      <c r="Y1355" s="108"/>
      <c r="AW1355" s="90" t="s">
        <v>3280</v>
      </c>
      <c r="AX1355" s="90">
        <f t="shared" si="131"/>
        <v>1</v>
      </c>
      <c r="AY1355" s="90" t="s">
        <v>774</v>
      </c>
      <c r="AZ1355" s="90" t="s">
        <v>3757</v>
      </c>
      <c r="BA1355" s="90">
        <f>IF(AND($BC$1355=1,$BB$1355=1),1,0)</f>
        <v>1</v>
      </c>
      <c r="BB1355" s="90">
        <f t="shared" si="140"/>
        <v>1</v>
      </c>
      <c r="BC1355" s="90">
        <v>1</v>
      </c>
      <c r="BD1355" s="90">
        <v>1</v>
      </c>
      <c r="BE1355" s="90">
        <v>1</v>
      </c>
      <c r="BX1355" s="90">
        <v>1</v>
      </c>
      <c r="CA1355" s="90" t="s">
        <v>3747</v>
      </c>
      <c r="CC1355" s="90" t="s">
        <v>775</v>
      </c>
      <c r="CD1355" s="90">
        <f>IF($Y$1355="Inaccurate – Incorrect",1,0)</f>
        <v>0</v>
      </c>
      <c r="DA1355" s="90" t="s">
        <v>1585</v>
      </c>
      <c r="DB1355" s="90" t="s">
        <v>1850</v>
      </c>
    </row>
    <row r="1356" spans="4:106" ht="25.25" customHeight="1" x14ac:dyDescent="0.2">
      <c r="D1356" s="112" t="s">
        <v>3762</v>
      </c>
      <c r="E1356" s="189" t="s">
        <v>1408</v>
      </c>
      <c r="F1356" s="190"/>
      <c r="G1356" s="190"/>
      <c r="H1356" s="190"/>
      <c r="I1356" s="190"/>
      <c r="J1356" s="190"/>
      <c r="K1356" s="190"/>
      <c r="L1356" s="190"/>
      <c r="M1356" s="190"/>
      <c r="N1356" s="190"/>
      <c r="O1356" s="190"/>
      <c r="P1356" s="115"/>
      <c r="Q1356" s="191" t="s">
        <v>12702</v>
      </c>
      <c r="R1356" s="191"/>
      <c r="S1356" s="197"/>
      <c r="T1356" s="197"/>
      <c r="U1356" s="197"/>
      <c r="V1356" s="197"/>
      <c r="W1356" s="197"/>
      <c r="X1356" s="198"/>
      <c r="Y1356" s="108"/>
      <c r="AW1356" s="90" t="s">
        <v>3280</v>
      </c>
      <c r="AX1356" s="90">
        <f t="shared" si="131"/>
        <v>1</v>
      </c>
      <c r="AY1356" s="90" t="s">
        <v>774</v>
      </c>
      <c r="AZ1356" s="90" t="s">
        <v>3761</v>
      </c>
      <c r="BA1356" s="90">
        <f>IF(AND($BC$1356=1,$BB$1356=1),1,0)</f>
        <v>1</v>
      </c>
      <c r="BB1356" s="90">
        <f t="shared" si="140"/>
        <v>1</v>
      </c>
      <c r="BC1356" s="90">
        <v>1</v>
      </c>
      <c r="BD1356" s="90">
        <v>1</v>
      </c>
      <c r="BE1356" s="90">
        <v>1</v>
      </c>
      <c r="BX1356" s="90">
        <v>2</v>
      </c>
      <c r="CA1356" s="90" t="s">
        <v>3747</v>
      </c>
      <c r="CC1356" s="90" t="s">
        <v>775</v>
      </c>
      <c r="CD1356" s="90">
        <f>IF($Y$1356="Inaccurate – Incorrect",1,0)</f>
        <v>0</v>
      </c>
      <c r="DA1356" s="90" t="s">
        <v>1585</v>
      </c>
      <c r="DB1356" s="90" t="s">
        <v>1850</v>
      </c>
    </row>
    <row r="1357" spans="4:106" x14ac:dyDescent="0.2">
      <c r="D1357" s="103"/>
      <c r="E1357" s="117"/>
      <c r="F1357" s="117"/>
      <c r="G1357" s="117"/>
      <c r="H1357" s="117"/>
      <c r="I1357" s="117"/>
      <c r="J1357" s="117"/>
      <c r="K1357" s="117"/>
      <c r="L1357" s="117"/>
      <c r="M1357" s="117"/>
      <c r="N1357" s="117"/>
      <c r="O1357" s="117"/>
      <c r="P1357" s="117"/>
      <c r="Q1357" s="117"/>
      <c r="R1357" s="117"/>
      <c r="S1357" s="117"/>
      <c r="T1357" s="117"/>
      <c r="U1357" s="117"/>
      <c r="V1357" s="117"/>
      <c r="W1357" s="117"/>
      <c r="X1357" s="117"/>
      <c r="Y1357" s="105"/>
      <c r="AX1357" s="90">
        <f t="shared" si="131"/>
        <v>0</v>
      </c>
      <c r="BA1357" s="90">
        <f>IF(OR($S$22="Step 3",$S$22="Step 2",$S$22="Step 1"),1,0)</f>
        <v>1</v>
      </c>
    </row>
    <row r="1358" spans="4:106" ht="21" x14ac:dyDescent="0.25">
      <c r="D1358" s="103"/>
      <c r="E1358" s="109" t="s">
        <v>1654</v>
      </c>
      <c r="F1358" s="110"/>
      <c r="G1358" s="110"/>
      <c r="H1358" s="110"/>
      <c r="I1358" s="110"/>
      <c r="J1358" s="110"/>
      <c r="K1358" s="110"/>
      <c r="L1358" s="110"/>
      <c r="M1358" s="110"/>
      <c r="N1358" s="110"/>
      <c r="O1358" s="110"/>
      <c r="P1358" s="110"/>
      <c r="Q1358" s="110"/>
      <c r="R1358" s="110"/>
      <c r="S1358" s="110"/>
      <c r="T1358" s="110"/>
      <c r="U1358" s="110"/>
      <c r="V1358" s="110"/>
      <c r="W1358" s="110"/>
      <c r="X1358" s="110"/>
      <c r="Y1358" s="105"/>
      <c r="AX1358" s="90">
        <f t="shared" si="131"/>
        <v>0</v>
      </c>
      <c r="BA1358" s="90">
        <f>IF(OR($S$22="Step 3",$S$22="Step 2",$S$22="Step 1"),1,0)</f>
        <v>1</v>
      </c>
    </row>
    <row r="1359" spans="4:106" ht="25.25" customHeight="1" x14ac:dyDescent="0.2">
      <c r="D1359" s="112" t="s">
        <v>3764</v>
      </c>
      <c r="E1359" s="194" t="s">
        <v>3765</v>
      </c>
      <c r="F1359" s="195"/>
      <c r="G1359" s="195"/>
      <c r="H1359" s="195"/>
      <c r="I1359" s="195"/>
      <c r="J1359" s="195"/>
      <c r="K1359" s="195"/>
      <c r="L1359" s="195"/>
      <c r="M1359" s="195"/>
      <c r="N1359" s="195"/>
      <c r="O1359" s="195"/>
      <c r="P1359" s="113" t="s">
        <v>12697</v>
      </c>
      <c r="Q1359" s="196" t="s">
        <v>12698</v>
      </c>
      <c r="R1359" s="196"/>
      <c r="S1359" s="192"/>
      <c r="T1359" s="192"/>
      <c r="U1359" s="192"/>
      <c r="V1359" s="192"/>
      <c r="W1359" s="192"/>
      <c r="X1359" s="193"/>
      <c r="Y1359" s="108"/>
      <c r="AW1359" s="90" t="s">
        <v>3280</v>
      </c>
      <c r="AX1359" s="90">
        <f t="shared" ref="AX1359:AX1422" si="141">IF(SUBTOTAL(103,Q1359)=1,1,0)</f>
        <v>1</v>
      </c>
      <c r="AY1359" s="90" t="s">
        <v>236</v>
      </c>
      <c r="AZ1359" s="90" t="s">
        <v>3763</v>
      </c>
      <c r="BA1359" s="90">
        <f>IF(AND($BC$1359=1,$BB$1359=1),1,0)</f>
        <v>0</v>
      </c>
      <c r="BB1359" s="90">
        <f>IF(OR($S$22="Step 3",$S$22="Step 2"),1,0)</f>
        <v>0</v>
      </c>
      <c r="BC1359" s="90">
        <v>1</v>
      </c>
      <c r="BD1359" s="90">
        <v>1</v>
      </c>
      <c r="BE1359" s="90">
        <v>1</v>
      </c>
      <c r="BL1359" s="90">
        <v>1360</v>
      </c>
      <c r="CB1359" s="90">
        <f>IF($S$1359&lt;&gt;"",1,0)</f>
        <v>0</v>
      </c>
      <c r="CD1359" s="90">
        <f>IF($Y$1359="Inaccurate – Incorrect",1,0)</f>
        <v>0</v>
      </c>
      <c r="DA1359" s="90" t="s">
        <v>1585</v>
      </c>
      <c r="DB1359" s="90" t="s">
        <v>1654</v>
      </c>
    </row>
    <row r="1360" spans="4:106" ht="25.25" customHeight="1" x14ac:dyDescent="0.2">
      <c r="D1360" s="112" t="s">
        <v>3768</v>
      </c>
      <c r="E1360" s="189" t="s">
        <v>3769</v>
      </c>
      <c r="F1360" s="190"/>
      <c r="G1360" s="190"/>
      <c r="H1360" s="190"/>
      <c r="I1360" s="190"/>
      <c r="J1360" s="190"/>
      <c r="K1360" s="190"/>
      <c r="L1360" s="190"/>
      <c r="M1360" s="190"/>
      <c r="N1360" s="190"/>
      <c r="O1360" s="190"/>
      <c r="P1360" s="115"/>
      <c r="Q1360" s="191" t="s">
        <v>12699</v>
      </c>
      <c r="R1360" s="191"/>
      <c r="S1360" s="192"/>
      <c r="T1360" s="192"/>
      <c r="U1360" s="192"/>
      <c r="V1360" s="192"/>
      <c r="W1360" s="192"/>
      <c r="X1360" s="193"/>
      <c r="Y1360" s="108"/>
      <c r="AW1360" s="90" t="s">
        <v>3280</v>
      </c>
      <c r="AX1360" s="90">
        <f t="shared" si="141"/>
        <v>1</v>
      </c>
      <c r="AZ1360" s="90" t="s">
        <v>3767</v>
      </c>
      <c r="BA1360" s="90">
        <f>IF(AND($BB$1360=1,$BC$1360=1),1,0)</f>
        <v>0</v>
      </c>
      <c r="BB1360" s="90">
        <f>IF(OR($S$22="Step 3",$S$22="Step 2"),1,0)</f>
        <v>0</v>
      </c>
      <c r="BC1360" s="90">
        <f>IF(AND(AND(OR($S$1359="Yes",$AB$1359="Yes"),$AX$1359=1)),1,0)</f>
        <v>0</v>
      </c>
      <c r="BD1360" s="90">
        <f>IF(AND(AND(OR($AB$1359="Yes"),$AX$1359=1)),1,0)</f>
        <v>0</v>
      </c>
      <c r="BE1360" s="90">
        <f>IF(AND(AND(OR($S$1359="Yes"),$AX$1359=1)),1,0)</f>
        <v>0</v>
      </c>
      <c r="CB1360" s="90">
        <f>IF($S$1360&lt;&gt;"",1,0)</f>
        <v>0</v>
      </c>
      <c r="CD1360" s="90">
        <f>IF($Y$1360="Inaccurate – Incorrect",1,0)</f>
        <v>0</v>
      </c>
      <c r="DA1360" s="90" t="s">
        <v>1585</v>
      </c>
      <c r="DB1360" s="90" t="s">
        <v>1654</v>
      </c>
    </row>
    <row r="1361" spans="4:106" ht="50.5" customHeight="1" x14ac:dyDescent="0.2">
      <c r="D1361" s="112" t="s">
        <v>3773</v>
      </c>
      <c r="E1361" s="189" t="s">
        <v>3774</v>
      </c>
      <c r="F1361" s="190"/>
      <c r="G1361" s="190"/>
      <c r="H1361" s="190"/>
      <c r="I1361" s="190"/>
      <c r="J1361" s="190"/>
      <c r="K1361" s="190"/>
      <c r="L1361" s="190"/>
      <c r="M1361" s="190"/>
      <c r="N1361" s="190"/>
      <c r="O1361" s="190"/>
      <c r="P1361" s="116" t="s">
        <v>12697</v>
      </c>
      <c r="Q1361" s="191" t="s">
        <v>12698</v>
      </c>
      <c r="R1361" s="191"/>
      <c r="S1361" s="192"/>
      <c r="T1361" s="192"/>
      <c r="U1361" s="192"/>
      <c r="V1361" s="192"/>
      <c r="W1361" s="192"/>
      <c r="X1361" s="193"/>
      <c r="Y1361" s="108"/>
      <c r="AW1361" s="90" t="s">
        <v>3280</v>
      </c>
      <c r="AX1361" s="90">
        <f t="shared" si="141"/>
        <v>1</v>
      </c>
      <c r="AY1361" s="90" t="s">
        <v>1320</v>
      </c>
      <c r="AZ1361" s="90" t="s">
        <v>3772</v>
      </c>
      <c r="BA1361" s="90">
        <f>IF(AND($BC$1361=1,$BB$1361=1),1,0)</f>
        <v>1</v>
      </c>
      <c r="BB1361" s="90">
        <f>IF(OR($S$22="Step 3",$S$22="Step 2",$S$22="Step 1"),1,0)</f>
        <v>1</v>
      </c>
      <c r="BC1361" s="90">
        <v>1</v>
      </c>
      <c r="BD1361" s="90">
        <v>1</v>
      </c>
      <c r="BE1361" s="90">
        <v>1</v>
      </c>
      <c r="CB1361" s="90">
        <f>IF($S$1361&lt;&gt;"",1,0)</f>
        <v>0</v>
      </c>
      <c r="CD1361" s="90">
        <f>IF($Y$1361="Inaccurate – Incorrect",1,0)</f>
        <v>0</v>
      </c>
      <c r="DA1361" s="90" t="s">
        <v>1585</v>
      </c>
      <c r="DB1361" s="90" t="s">
        <v>1654</v>
      </c>
    </row>
    <row r="1362" spans="4:106" ht="25.25" customHeight="1" x14ac:dyDescent="0.2">
      <c r="D1362" s="112" t="s">
        <v>3777</v>
      </c>
      <c r="E1362" s="189" t="s">
        <v>3778</v>
      </c>
      <c r="F1362" s="190"/>
      <c r="G1362" s="190"/>
      <c r="H1362" s="190"/>
      <c r="I1362" s="190"/>
      <c r="J1362" s="190"/>
      <c r="K1362" s="190"/>
      <c r="L1362" s="190"/>
      <c r="M1362" s="190"/>
      <c r="N1362" s="190"/>
      <c r="O1362" s="190"/>
      <c r="P1362" s="116" t="s">
        <v>12697</v>
      </c>
      <c r="Q1362" s="191" t="s">
        <v>12701</v>
      </c>
      <c r="R1362" s="191"/>
      <c r="S1362" s="192"/>
      <c r="T1362" s="192"/>
      <c r="U1362" s="192"/>
      <c r="V1362" s="192"/>
      <c r="W1362" s="192"/>
      <c r="X1362" s="193"/>
      <c r="Y1362" s="108"/>
      <c r="AW1362" s="90" t="s">
        <v>3280</v>
      </c>
      <c r="AX1362" s="90">
        <f t="shared" si="141"/>
        <v>1</v>
      </c>
      <c r="AZ1362" s="90" t="s">
        <v>3776</v>
      </c>
      <c r="BA1362" s="90">
        <f>IF(AND($BC$1362=1,$BB$1362=1),1,0)</f>
        <v>1</v>
      </c>
      <c r="BB1362" s="90">
        <f>IF(OR($S$22="Step 3",$S$22="Step 2",$S$22="Step 1"),1,0)</f>
        <v>1</v>
      </c>
      <c r="BC1362" s="90">
        <v>1</v>
      </c>
      <c r="BD1362" s="90">
        <v>1</v>
      </c>
      <c r="BE1362" s="90">
        <v>1</v>
      </c>
      <c r="BL1362" s="90">
        <v>1363</v>
      </c>
      <c r="CB1362" s="90">
        <f>IF($S$1362&lt;&gt;"",1,0)</f>
        <v>0</v>
      </c>
      <c r="CD1362" s="90">
        <f>IF($Y$1362="Inaccurate – Incorrect",1,0)</f>
        <v>0</v>
      </c>
      <c r="DA1362" s="90" t="s">
        <v>1585</v>
      </c>
      <c r="DB1362" s="90" t="s">
        <v>1654</v>
      </c>
    </row>
    <row r="1363" spans="4:106" ht="25.25" customHeight="1" x14ac:dyDescent="0.2">
      <c r="D1363" s="112" t="s">
        <v>3781</v>
      </c>
      <c r="E1363" s="189" t="s">
        <v>3782</v>
      </c>
      <c r="F1363" s="190"/>
      <c r="G1363" s="190"/>
      <c r="H1363" s="190"/>
      <c r="I1363" s="190"/>
      <c r="J1363" s="190"/>
      <c r="K1363" s="190"/>
      <c r="L1363" s="190"/>
      <c r="M1363" s="190"/>
      <c r="N1363" s="190"/>
      <c r="O1363" s="190"/>
      <c r="P1363" s="115"/>
      <c r="Q1363" s="191" t="s">
        <v>12698</v>
      </c>
      <c r="R1363" s="191"/>
      <c r="S1363" s="197"/>
      <c r="T1363" s="197"/>
      <c r="U1363" s="197"/>
      <c r="V1363" s="197"/>
      <c r="W1363" s="197"/>
      <c r="X1363" s="198"/>
      <c r="Y1363" s="108"/>
      <c r="AW1363" s="90" t="s">
        <v>3280</v>
      </c>
      <c r="AX1363" s="90">
        <f t="shared" si="141"/>
        <v>1</v>
      </c>
      <c r="AY1363" s="90" t="s">
        <v>236</v>
      </c>
      <c r="AZ1363" s="90" t="s">
        <v>3780</v>
      </c>
      <c r="BA1363" s="90">
        <f>IF(AND($BB$1363=1,$BC$1363=1),1,0)</f>
        <v>0</v>
      </c>
      <c r="BB1363" s="90">
        <f>IF(OR($S$22="Step 3",$S$22="Step 2",$S$22="Step 1"),1,0)</f>
        <v>1</v>
      </c>
      <c r="BC1363" s="90">
        <f>IF(AND(AND(OR($S$1362&gt;0,$AB$1362&gt;0),$AX$1362=1)),1,0)</f>
        <v>0</v>
      </c>
      <c r="BD1363" s="90">
        <f>IF(AND(AND(OR($AB$1362&gt;0),$AX$1362=1)),1,0)</f>
        <v>0</v>
      </c>
      <c r="BE1363" s="90">
        <f>IF(AND(AND(OR($S$1362&gt;0),$AX$1362=1)),1,0)</f>
        <v>0</v>
      </c>
      <c r="CB1363" s="90">
        <f>IF($S$1363&lt;&gt;"",1,0)</f>
        <v>0</v>
      </c>
      <c r="CD1363" s="90">
        <f>IF($Y$1363="Inaccurate – Incorrect",1,0)</f>
        <v>0</v>
      </c>
      <c r="DA1363" s="90" t="s">
        <v>1585</v>
      </c>
      <c r="DB1363" s="90" t="s">
        <v>1654</v>
      </c>
    </row>
    <row r="1364" spans="4:106" x14ac:dyDescent="0.2">
      <c r="D1364" s="103"/>
      <c r="E1364" s="117"/>
      <c r="F1364" s="117"/>
      <c r="G1364" s="117"/>
      <c r="H1364" s="117"/>
      <c r="I1364" s="117"/>
      <c r="J1364" s="117"/>
      <c r="K1364" s="117"/>
      <c r="L1364" s="117"/>
      <c r="M1364" s="117"/>
      <c r="N1364" s="117"/>
      <c r="O1364" s="117"/>
      <c r="P1364" s="117"/>
      <c r="Q1364" s="117"/>
      <c r="R1364" s="117"/>
      <c r="S1364" s="117"/>
      <c r="T1364" s="117"/>
      <c r="U1364" s="117"/>
      <c r="V1364" s="117"/>
      <c r="W1364" s="117"/>
      <c r="X1364" s="117"/>
      <c r="Y1364" s="105"/>
      <c r="AX1364" s="90">
        <f t="shared" si="141"/>
        <v>0</v>
      </c>
      <c r="BA1364" s="90">
        <f>IF(OR($S$22="Step 3",$S$22="Step 2",$S$22="Step 1"),1,0)</f>
        <v>1</v>
      </c>
    </row>
    <row r="1365" spans="4:106" ht="21" x14ac:dyDescent="0.25">
      <c r="D1365" s="103"/>
      <c r="E1365" s="109" t="s">
        <v>1881</v>
      </c>
      <c r="F1365" s="110"/>
      <c r="G1365" s="110"/>
      <c r="H1365" s="110"/>
      <c r="I1365" s="110"/>
      <c r="J1365" s="110"/>
      <c r="K1365" s="110"/>
      <c r="L1365" s="110"/>
      <c r="M1365" s="110"/>
      <c r="N1365" s="110"/>
      <c r="O1365" s="110"/>
      <c r="P1365" s="110"/>
      <c r="Q1365" s="110"/>
      <c r="R1365" s="110"/>
      <c r="S1365" s="110"/>
      <c r="T1365" s="110"/>
      <c r="U1365" s="110"/>
      <c r="V1365" s="110"/>
      <c r="W1365" s="110"/>
      <c r="X1365" s="110"/>
      <c r="Y1365" s="105"/>
      <c r="AX1365" s="90">
        <f t="shared" si="141"/>
        <v>0</v>
      </c>
      <c r="BA1365" s="90">
        <f>IF(OR($S$22="Step 3",$S$22="Step 2",$S$22="Step 1"),1,0)</f>
        <v>1</v>
      </c>
    </row>
    <row r="1366" spans="4:106" ht="25.25" customHeight="1" x14ac:dyDescent="0.2">
      <c r="D1366" s="112" t="s">
        <v>3786</v>
      </c>
      <c r="E1366" s="194" t="s">
        <v>3787</v>
      </c>
      <c r="F1366" s="195"/>
      <c r="G1366" s="195"/>
      <c r="H1366" s="195"/>
      <c r="I1366" s="195"/>
      <c r="J1366" s="195"/>
      <c r="K1366" s="195"/>
      <c r="L1366" s="195"/>
      <c r="M1366" s="195"/>
      <c r="N1366" s="195"/>
      <c r="O1366" s="195"/>
      <c r="P1366" s="113" t="s">
        <v>12697</v>
      </c>
      <c r="Q1366" s="196" t="s">
        <v>12698</v>
      </c>
      <c r="R1366" s="196"/>
      <c r="S1366" s="192"/>
      <c r="T1366" s="192"/>
      <c r="U1366" s="192"/>
      <c r="V1366" s="192"/>
      <c r="W1366" s="192"/>
      <c r="X1366" s="193"/>
      <c r="Y1366" s="108"/>
      <c r="AW1366" s="90" t="s">
        <v>3280</v>
      </c>
      <c r="AX1366" s="90">
        <f t="shared" si="141"/>
        <v>1</v>
      </c>
      <c r="AY1366" s="90" t="s">
        <v>236</v>
      </c>
      <c r="AZ1366" s="90" t="s">
        <v>3785</v>
      </c>
      <c r="BA1366" s="90">
        <f>IF(AND($BC$1366=1,$BB$1366=1),1,0)</f>
        <v>1</v>
      </c>
      <c r="BB1366" s="90">
        <f t="shared" ref="BB1366:BB1373" si="142">IF(OR($S$22="Step 3",$S$22="Step 2",$S$22="Step 1"),1,0)</f>
        <v>1</v>
      </c>
      <c r="BC1366" s="90">
        <v>1</v>
      </c>
      <c r="BD1366" s="90">
        <v>1</v>
      </c>
      <c r="BE1366" s="90">
        <v>1</v>
      </c>
      <c r="BL1366" s="90">
        <v>1367</v>
      </c>
      <c r="CB1366" s="90">
        <f>IF($S$1366&lt;&gt;"",1,0)</f>
        <v>0</v>
      </c>
      <c r="CD1366" s="90">
        <f>IF($Y$1366="Inaccurate – Incorrect",1,0)</f>
        <v>0</v>
      </c>
      <c r="DA1366" s="90" t="s">
        <v>1585</v>
      </c>
      <c r="DB1366" s="90" t="s">
        <v>1881</v>
      </c>
    </row>
    <row r="1367" spans="4:106" ht="25.25" customHeight="1" x14ac:dyDescent="0.2">
      <c r="D1367" s="112" t="s">
        <v>3790</v>
      </c>
      <c r="E1367" s="189" t="s">
        <v>1886</v>
      </c>
      <c r="F1367" s="190"/>
      <c r="G1367" s="190"/>
      <c r="H1367" s="190"/>
      <c r="I1367" s="190"/>
      <c r="J1367" s="190"/>
      <c r="K1367" s="190"/>
      <c r="L1367" s="190"/>
      <c r="M1367" s="190"/>
      <c r="N1367" s="190"/>
      <c r="O1367" s="190"/>
      <c r="P1367" s="116" t="s">
        <v>12697</v>
      </c>
      <c r="Q1367" s="191" t="s">
        <v>12698</v>
      </c>
      <c r="R1367" s="191"/>
      <c r="S1367" s="192"/>
      <c r="T1367" s="192"/>
      <c r="U1367" s="192"/>
      <c r="V1367" s="192"/>
      <c r="W1367" s="192"/>
      <c r="X1367" s="193"/>
      <c r="Y1367" s="108"/>
      <c r="AW1367" s="90" t="s">
        <v>3280</v>
      </c>
      <c r="AX1367" s="90">
        <f t="shared" si="141"/>
        <v>1</v>
      </c>
      <c r="AY1367" s="90" t="s">
        <v>1320</v>
      </c>
      <c r="AZ1367" s="90" t="s">
        <v>3789</v>
      </c>
      <c r="BA1367" s="90">
        <f>IF(AND($BB$1367=1,$BC$1367=1),1,0)</f>
        <v>0</v>
      </c>
      <c r="BB1367" s="90">
        <f t="shared" si="142"/>
        <v>1</v>
      </c>
      <c r="BC1367" s="90">
        <f>IF(AND(AND(OR($S$1366="Yes",$AB$1366="Yes"),$AX$1366=1)),1,0)</f>
        <v>0</v>
      </c>
      <c r="BD1367" s="90">
        <f>IF(AND(AND(OR($AB$1366="Yes"),$AX$1366=1)),1,0)</f>
        <v>0</v>
      </c>
      <c r="BE1367" s="90">
        <f>IF(AND(AND(OR($S$1366="Yes"),$AX$1366=1)),1,0)</f>
        <v>0</v>
      </c>
      <c r="CB1367" s="90">
        <f>IF($S$1367&lt;&gt;"",1,0)</f>
        <v>0</v>
      </c>
      <c r="CD1367" s="90">
        <f>IF($Y$1367="Inaccurate – Incorrect",1,0)</f>
        <v>0</v>
      </c>
      <c r="DA1367" s="90" t="s">
        <v>1585</v>
      </c>
      <c r="DB1367" s="90" t="s">
        <v>1881</v>
      </c>
    </row>
    <row r="1368" spans="4:106" ht="25.25" customHeight="1" x14ac:dyDescent="0.2">
      <c r="D1368" s="112" t="s">
        <v>3795</v>
      </c>
      <c r="E1368" s="189" t="s">
        <v>3796</v>
      </c>
      <c r="F1368" s="190"/>
      <c r="G1368" s="190"/>
      <c r="H1368" s="190"/>
      <c r="I1368" s="190"/>
      <c r="J1368" s="190"/>
      <c r="K1368" s="190"/>
      <c r="L1368" s="190"/>
      <c r="M1368" s="190"/>
      <c r="N1368" s="190"/>
      <c r="O1368" s="190"/>
      <c r="P1368" s="116" t="s">
        <v>12697</v>
      </c>
      <c r="Q1368" s="191" t="s">
        <v>12698</v>
      </c>
      <c r="R1368" s="191"/>
      <c r="S1368" s="192"/>
      <c r="T1368" s="192"/>
      <c r="U1368" s="192"/>
      <c r="V1368" s="192"/>
      <c r="W1368" s="192"/>
      <c r="X1368" s="193"/>
      <c r="Y1368" s="108"/>
      <c r="AW1368" s="90" t="s">
        <v>3280</v>
      </c>
      <c r="AX1368" s="90">
        <f t="shared" si="141"/>
        <v>1</v>
      </c>
      <c r="AY1368" s="90" t="s">
        <v>236</v>
      </c>
      <c r="AZ1368" s="90" t="s">
        <v>3794</v>
      </c>
      <c r="BA1368" s="90">
        <f>IF(AND($BC$1368=1,$BB$1368=1),1,0)</f>
        <v>1</v>
      </c>
      <c r="BB1368" s="90">
        <f t="shared" si="142"/>
        <v>1</v>
      </c>
      <c r="BC1368" s="90">
        <v>1</v>
      </c>
      <c r="BD1368" s="90">
        <v>1</v>
      </c>
      <c r="BE1368" s="90">
        <v>1</v>
      </c>
      <c r="BL1368" s="90">
        <v>1369</v>
      </c>
      <c r="CB1368" s="90">
        <f>IF($S$1368&lt;&gt;"",1,0)</f>
        <v>0</v>
      </c>
      <c r="CD1368" s="90">
        <f>IF($Y$1368="Inaccurate – Incorrect",1,0)</f>
        <v>0</v>
      </c>
      <c r="DA1368" s="90" t="s">
        <v>1585</v>
      </c>
      <c r="DB1368" s="90" t="s">
        <v>1881</v>
      </c>
    </row>
    <row r="1369" spans="4:106" ht="25.25" customHeight="1" x14ac:dyDescent="0.2">
      <c r="D1369" s="112" t="s">
        <v>3799</v>
      </c>
      <c r="E1369" s="189" t="s">
        <v>1896</v>
      </c>
      <c r="F1369" s="190"/>
      <c r="G1369" s="190"/>
      <c r="H1369" s="190"/>
      <c r="I1369" s="190"/>
      <c r="J1369" s="190"/>
      <c r="K1369" s="190"/>
      <c r="L1369" s="190"/>
      <c r="M1369" s="190"/>
      <c r="N1369" s="190"/>
      <c r="O1369" s="190"/>
      <c r="P1369" s="116" t="s">
        <v>12697</v>
      </c>
      <c r="Q1369" s="191" t="s">
        <v>12698</v>
      </c>
      <c r="R1369" s="191"/>
      <c r="S1369" s="192"/>
      <c r="T1369" s="192"/>
      <c r="U1369" s="192"/>
      <c r="V1369" s="192"/>
      <c r="W1369" s="192"/>
      <c r="X1369" s="193"/>
      <c r="Y1369" s="108"/>
      <c r="AW1369" s="90" t="s">
        <v>3280</v>
      </c>
      <c r="AX1369" s="90">
        <f t="shared" si="141"/>
        <v>1</v>
      </c>
      <c r="AY1369" s="90" t="s">
        <v>1320</v>
      </c>
      <c r="AZ1369" s="90" t="s">
        <v>3798</v>
      </c>
      <c r="BA1369" s="90">
        <f>IF(AND($BB$1369=1,$BC$1369=1),1,0)</f>
        <v>0</v>
      </c>
      <c r="BB1369" s="90">
        <f t="shared" si="142"/>
        <v>1</v>
      </c>
      <c r="BC1369" s="90">
        <f>IF(AND(AND(OR($S$1368="Yes",$AB$1368="Yes"),$AX$1368=1)),1,0)</f>
        <v>0</v>
      </c>
      <c r="BD1369" s="90">
        <f>IF(AND(AND(OR($AB$1368="Yes"),$AX$1368=1)),1,0)</f>
        <v>0</v>
      </c>
      <c r="BE1369" s="90">
        <f>IF(AND(AND(OR($S$1368="Yes"),$AX$1368=1)),1,0)</f>
        <v>0</v>
      </c>
      <c r="CB1369" s="90">
        <f>IF($S$1369&lt;&gt;"",1,0)</f>
        <v>0</v>
      </c>
      <c r="CD1369" s="90">
        <f>IF($Y$1369="Inaccurate – Incorrect",1,0)</f>
        <v>0</v>
      </c>
      <c r="DA1369" s="90" t="s">
        <v>1585</v>
      </c>
      <c r="DB1369" s="90" t="s">
        <v>1881</v>
      </c>
    </row>
    <row r="1370" spans="4:106" ht="25.25" customHeight="1" x14ac:dyDescent="0.2">
      <c r="D1370" s="112" t="s">
        <v>3804</v>
      </c>
      <c r="E1370" s="189" t="s">
        <v>3805</v>
      </c>
      <c r="F1370" s="190"/>
      <c r="G1370" s="190"/>
      <c r="H1370" s="190"/>
      <c r="I1370" s="190"/>
      <c r="J1370" s="190"/>
      <c r="K1370" s="190"/>
      <c r="L1370" s="190"/>
      <c r="M1370" s="190"/>
      <c r="N1370" s="190"/>
      <c r="O1370" s="190"/>
      <c r="P1370" s="116" t="s">
        <v>12697</v>
      </c>
      <c r="Q1370" s="191" t="s">
        <v>12698</v>
      </c>
      <c r="R1370" s="191"/>
      <c r="S1370" s="192"/>
      <c r="T1370" s="192"/>
      <c r="U1370" s="192"/>
      <c r="V1370" s="192"/>
      <c r="W1370" s="192"/>
      <c r="X1370" s="193"/>
      <c r="Y1370" s="108"/>
      <c r="AW1370" s="90" t="s">
        <v>3280</v>
      </c>
      <c r="AX1370" s="90">
        <f t="shared" si="141"/>
        <v>1</v>
      </c>
      <c r="AY1370" s="90" t="s">
        <v>2043</v>
      </c>
      <c r="AZ1370" s="90" t="s">
        <v>3803</v>
      </c>
      <c r="BA1370" s="90">
        <f>IF(AND($BC$1370=1,$BB$1370=1),1,0)</f>
        <v>1</v>
      </c>
      <c r="BB1370" s="90">
        <f t="shared" si="142"/>
        <v>1</v>
      </c>
      <c r="BC1370" s="90">
        <v>1</v>
      </c>
      <c r="BD1370" s="90">
        <v>1</v>
      </c>
      <c r="BE1370" s="90">
        <v>1</v>
      </c>
      <c r="BL1370" s="90">
        <v>1371</v>
      </c>
      <c r="CB1370" s="90">
        <f>IF($S$1370&lt;&gt;"",1,0)</f>
        <v>0</v>
      </c>
      <c r="CD1370" s="90">
        <f>IF($Y$1370="Inaccurate – Incorrect",1,0)</f>
        <v>0</v>
      </c>
      <c r="DA1370" s="90" t="s">
        <v>1585</v>
      </c>
      <c r="DB1370" s="90" t="s">
        <v>1881</v>
      </c>
    </row>
    <row r="1371" spans="4:106" ht="25.25" customHeight="1" x14ac:dyDescent="0.2">
      <c r="D1371" s="112" t="s">
        <v>3808</v>
      </c>
      <c r="E1371" s="189" t="s">
        <v>3809</v>
      </c>
      <c r="F1371" s="190"/>
      <c r="G1371" s="190"/>
      <c r="H1371" s="190"/>
      <c r="I1371" s="190"/>
      <c r="J1371" s="190"/>
      <c r="K1371" s="190"/>
      <c r="L1371" s="190"/>
      <c r="M1371" s="190"/>
      <c r="N1371" s="190"/>
      <c r="O1371" s="190"/>
      <c r="P1371" s="116" t="s">
        <v>12697</v>
      </c>
      <c r="Q1371" s="191" t="s">
        <v>12698</v>
      </c>
      <c r="R1371" s="191"/>
      <c r="S1371" s="192"/>
      <c r="T1371" s="192"/>
      <c r="U1371" s="192"/>
      <c r="V1371" s="192"/>
      <c r="W1371" s="192"/>
      <c r="X1371" s="193"/>
      <c r="Y1371" s="108"/>
      <c r="AW1371" s="90" t="s">
        <v>3280</v>
      </c>
      <c r="AX1371" s="90">
        <f t="shared" si="141"/>
        <v>1</v>
      </c>
      <c r="AY1371" s="90" t="s">
        <v>1320</v>
      </c>
      <c r="AZ1371" s="90" t="s">
        <v>3807</v>
      </c>
      <c r="BA1371" s="90">
        <f>IF(AND($BB$1371=1,$BC$1371=1),1,0)</f>
        <v>0</v>
      </c>
      <c r="BB1371" s="90">
        <f t="shared" si="142"/>
        <v>1</v>
      </c>
      <c r="BC1371" s="90">
        <f>IF(AND(AND(OR($S$1370="Yes",$AB$1370="Yes"),$AX$1370=1)),1,0)</f>
        <v>0</v>
      </c>
      <c r="BD1371" s="90">
        <f>IF(AND(AND(OR($AB$1370="Yes"),$AX$1370=1)),1,0)</f>
        <v>0</v>
      </c>
      <c r="BE1371" s="90">
        <f>IF(AND(AND(OR($S$1370="Yes"),$AX$1370=1)),1,0)</f>
        <v>0</v>
      </c>
      <c r="CB1371" s="90">
        <f>IF($S$1371&lt;&gt;"",1,0)</f>
        <v>0</v>
      </c>
      <c r="CD1371" s="90">
        <f>IF($Y$1371="Inaccurate – Incorrect",1,0)</f>
        <v>0</v>
      </c>
      <c r="DA1371" s="90" t="s">
        <v>1585</v>
      </c>
      <c r="DB1371" s="90" t="s">
        <v>1881</v>
      </c>
    </row>
    <row r="1372" spans="4:106" ht="50.5" customHeight="1" x14ac:dyDescent="0.2">
      <c r="D1372" s="112" t="s">
        <v>3814</v>
      </c>
      <c r="E1372" s="189" t="s">
        <v>3815</v>
      </c>
      <c r="F1372" s="190"/>
      <c r="G1372" s="190"/>
      <c r="H1372" s="190"/>
      <c r="I1372" s="190"/>
      <c r="J1372" s="190"/>
      <c r="K1372" s="190"/>
      <c r="L1372" s="190"/>
      <c r="M1372" s="190"/>
      <c r="N1372" s="190"/>
      <c r="O1372" s="190"/>
      <c r="P1372" s="116" t="s">
        <v>12697</v>
      </c>
      <c r="Q1372" s="191" t="s">
        <v>12698</v>
      </c>
      <c r="R1372" s="191"/>
      <c r="S1372" s="192"/>
      <c r="T1372" s="192"/>
      <c r="U1372" s="192"/>
      <c r="V1372" s="192"/>
      <c r="W1372" s="192"/>
      <c r="X1372" s="193"/>
      <c r="Y1372" s="108"/>
      <c r="AW1372" s="90" t="s">
        <v>3280</v>
      </c>
      <c r="AX1372" s="90">
        <f t="shared" si="141"/>
        <v>1</v>
      </c>
      <c r="AY1372" s="90" t="s">
        <v>2043</v>
      </c>
      <c r="AZ1372" s="90" t="s">
        <v>3813</v>
      </c>
      <c r="BA1372" s="90">
        <f>IF(AND($BC$1372=1,$BB$1372=1),1,0)</f>
        <v>1</v>
      </c>
      <c r="BB1372" s="90">
        <f t="shared" si="142"/>
        <v>1</v>
      </c>
      <c r="BC1372" s="90">
        <v>1</v>
      </c>
      <c r="BD1372" s="90">
        <v>1</v>
      </c>
      <c r="BE1372" s="90">
        <v>1</v>
      </c>
      <c r="BL1372" s="90">
        <v>1373</v>
      </c>
      <c r="CB1372" s="90">
        <f>IF($S$1372&lt;&gt;"",1,0)</f>
        <v>0</v>
      </c>
      <c r="CD1372" s="90">
        <f>IF($Y$1372="Inaccurate – Incorrect",1,0)</f>
        <v>0</v>
      </c>
      <c r="DA1372" s="90" t="s">
        <v>1585</v>
      </c>
      <c r="DB1372" s="90" t="s">
        <v>1881</v>
      </c>
    </row>
    <row r="1373" spans="4:106" ht="25.25" customHeight="1" x14ac:dyDescent="0.2">
      <c r="D1373" s="112" t="s">
        <v>3818</v>
      </c>
      <c r="E1373" s="189" t="s">
        <v>3819</v>
      </c>
      <c r="F1373" s="190"/>
      <c r="G1373" s="190"/>
      <c r="H1373" s="190"/>
      <c r="I1373" s="190"/>
      <c r="J1373" s="190"/>
      <c r="K1373" s="190"/>
      <c r="L1373" s="190"/>
      <c r="M1373" s="190"/>
      <c r="N1373" s="190"/>
      <c r="O1373" s="190"/>
      <c r="P1373" s="116" t="s">
        <v>12697</v>
      </c>
      <c r="Q1373" s="191" t="s">
        <v>12698</v>
      </c>
      <c r="R1373" s="191"/>
      <c r="S1373" s="197"/>
      <c r="T1373" s="197"/>
      <c r="U1373" s="197"/>
      <c r="V1373" s="197"/>
      <c r="W1373" s="197"/>
      <c r="X1373" s="198"/>
      <c r="Y1373" s="108"/>
      <c r="AW1373" s="90" t="s">
        <v>3280</v>
      </c>
      <c r="AX1373" s="90">
        <f t="shared" si="141"/>
        <v>1</v>
      </c>
      <c r="AY1373" s="90" t="s">
        <v>1320</v>
      </c>
      <c r="AZ1373" s="90" t="s">
        <v>3817</v>
      </c>
      <c r="BA1373" s="90">
        <f>IF(AND($BB$1373=1,$BC$1373=1),1,0)</f>
        <v>0</v>
      </c>
      <c r="BB1373" s="90">
        <f t="shared" si="142"/>
        <v>1</v>
      </c>
      <c r="BC1373" s="90">
        <f>IF(AND(AND(OR($S$1372="Yes",$AB$1372="Yes"),$AX$1372=1)),1,0)</f>
        <v>0</v>
      </c>
      <c r="BD1373" s="90">
        <f>IF(AND(AND(OR($AB$1372="Yes"),$AX$1372=1)),1,0)</f>
        <v>0</v>
      </c>
      <c r="BE1373" s="90">
        <f>IF(AND(AND(OR($S$1372="Yes"),$AX$1372=1)),1,0)</f>
        <v>0</v>
      </c>
      <c r="CB1373" s="90">
        <f>IF($S$1373&lt;&gt;"",1,0)</f>
        <v>0</v>
      </c>
      <c r="CD1373" s="90">
        <f>IF($Y$1373="Inaccurate – Incorrect",1,0)</f>
        <v>0</v>
      </c>
      <c r="DA1373" s="90" t="s">
        <v>1585</v>
      </c>
      <c r="DB1373" s="90" t="s">
        <v>1881</v>
      </c>
    </row>
    <row r="1374" spans="4:106" x14ac:dyDescent="0.2">
      <c r="D1374" s="103"/>
      <c r="E1374" s="117"/>
      <c r="F1374" s="117"/>
      <c r="G1374" s="117"/>
      <c r="H1374" s="117"/>
      <c r="I1374" s="117"/>
      <c r="J1374" s="117"/>
      <c r="K1374" s="117"/>
      <c r="L1374" s="117"/>
      <c r="M1374" s="117"/>
      <c r="N1374" s="117"/>
      <c r="O1374" s="117"/>
      <c r="P1374" s="117"/>
      <c r="Q1374" s="117"/>
      <c r="R1374" s="117"/>
      <c r="S1374" s="117"/>
      <c r="T1374" s="117"/>
      <c r="U1374" s="117"/>
      <c r="V1374" s="117"/>
      <c r="W1374" s="117"/>
      <c r="X1374" s="117"/>
      <c r="Y1374" s="105"/>
      <c r="AX1374" s="90">
        <f t="shared" si="141"/>
        <v>0</v>
      </c>
      <c r="BA1374" s="90">
        <f>IF(OR($S$22="Step 3",$S$22="Step 2",$S$22="Step 1"),1,0)</f>
        <v>1</v>
      </c>
    </row>
    <row r="1375" spans="4:106" ht="21" x14ac:dyDescent="0.25">
      <c r="D1375" s="103"/>
      <c r="E1375" s="109" t="s">
        <v>1415</v>
      </c>
      <c r="F1375" s="110"/>
      <c r="G1375" s="110"/>
      <c r="H1375" s="110"/>
      <c r="I1375" s="110"/>
      <c r="J1375" s="110"/>
      <c r="K1375" s="110"/>
      <c r="L1375" s="110"/>
      <c r="M1375" s="110"/>
      <c r="N1375" s="110"/>
      <c r="O1375" s="110"/>
      <c r="P1375" s="110"/>
      <c r="Q1375" s="110"/>
      <c r="R1375" s="110"/>
      <c r="S1375" s="110"/>
      <c r="T1375" s="110"/>
      <c r="U1375" s="110"/>
      <c r="V1375" s="110"/>
      <c r="W1375" s="110"/>
      <c r="X1375" s="110"/>
      <c r="Y1375" s="105"/>
      <c r="AX1375" s="90">
        <f t="shared" si="141"/>
        <v>0</v>
      </c>
      <c r="BA1375" s="90">
        <f>IF(OR($S$22="Step 3",$S$22="Step 2",$S$22="Step 1"),1,0)</f>
        <v>1</v>
      </c>
    </row>
    <row r="1376" spans="4:106" ht="50.5" customHeight="1" x14ac:dyDescent="0.2">
      <c r="D1376" s="112" t="s">
        <v>3823</v>
      </c>
      <c r="E1376" s="194" t="s">
        <v>3824</v>
      </c>
      <c r="F1376" s="195"/>
      <c r="G1376" s="195"/>
      <c r="H1376" s="195"/>
      <c r="I1376" s="195"/>
      <c r="J1376" s="195"/>
      <c r="K1376" s="195"/>
      <c r="L1376" s="195"/>
      <c r="M1376" s="195"/>
      <c r="N1376" s="195"/>
      <c r="O1376" s="195"/>
      <c r="P1376" s="113" t="s">
        <v>12697</v>
      </c>
      <c r="Q1376" s="196" t="s">
        <v>12698</v>
      </c>
      <c r="R1376" s="196"/>
      <c r="S1376" s="197"/>
      <c r="T1376" s="197"/>
      <c r="U1376" s="197"/>
      <c r="V1376" s="197"/>
      <c r="W1376" s="197"/>
      <c r="X1376" s="198"/>
      <c r="Y1376" s="108"/>
      <c r="AW1376" s="90" t="s">
        <v>3280</v>
      </c>
      <c r="AX1376" s="90">
        <f t="shared" si="141"/>
        <v>1</v>
      </c>
      <c r="AY1376" s="90" t="s">
        <v>1320</v>
      </c>
      <c r="AZ1376" s="90" t="s">
        <v>3822</v>
      </c>
      <c r="BA1376" s="90">
        <f>IF(AND($BC$1376=1,$BB$1376=1),1,0)</f>
        <v>1</v>
      </c>
      <c r="BB1376" s="90">
        <f>IF(OR($S$22="Step 3",$S$22="Step 2",$S$22="Step 1"),1,0)</f>
        <v>1</v>
      </c>
      <c r="BC1376" s="90">
        <v>1</v>
      </c>
      <c r="BD1376" s="90">
        <v>1</v>
      </c>
      <c r="BE1376" s="90">
        <v>1</v>
      </c>
      <c r="CB1376" s="90">
        <f>IF($S$1376&lt;&gt;"",1,0)</f>
        <v>0</v>
      </c>
      <c r="CD1376" s="90">
        <f>IF($Y$1376="Inaccurate – Incorrect",1,0)</f>
        <v>0</v>
      </c>
      <c r="DA1376" s="90" t="s">
        <v>1585</v>
      </c>
      <c r="DB1376" s="90" t="s">
        <v>1415</v>
      </c>
    </row>
    <row r="1377" spans="4:106" x14ac:dyDescent="0.2">
      <c r="D1377" s="103"/>
      <c r="E1377" s="114"/>
      <c r="F1377" s="114"/>
      <c r="G1377" s="114"/>
      <c r="H1377" s="114"/>
      <c r="I1377" s="114"/>
      <c r="J1377" s="114"/>
      <c r="K1377" s="114"/>
      <c r="L1377" s="114"/>
      <c r="M1377" s="114"/>
      <c r="N1377" s="114"/>
      <c r="O1377" s="114"/>
      <c r="P1377" s="114"/>
      <c r="Q1377" s="114"/>
      <c r="R1377" s="114"/>
      <c r="S1377" s="114"/>
      <c r="T1377" s="114"/>
      <c r="U1377" s="114"/>
      <c r="V1377" s="114"/>
      <c r="W1377" s="114"/>
      <c r="X1377" s="114"/>
      <c r="Y1377" s="105"/>
      <c r="AX1377" s="90">
        <f t="shared" si="141"/>
        <v>0</v>
      </c>
      <c r="BA1377" s="90">
        <f>IF(OR($S$22="Step 3",$S$22="Step 2",$S$22="Step 1"),1,0)</f>
        <v>1</v>
      </c>
    </row>
    <row r="1378" spans="4:106" ht="21" x14ac:dyDescent="0.25">
      <c r="D1378" s="103"/>
      <c r="E1378" s="106" t="s">
        <v>3368</v>
      </c>
      <c r="F1378" s="104"/>
      <c r="G1378" s="104"/>
      <c r="H1378" s="104"/>
      <c r="I1378" s="104"/>
      <c r="J1378" s="104"/>
      <c r="K1378" s="104"/>
      <c r="L1378" s="104"/>
      <c r="M1378" s="104"/>
      <c r="N1378" s="104"/>
      <c r="O1378" s="104"/>
      <c r="P1378" s="104"/>
      <c r="Q1378" s="104"/>
      <c r="R1378" s="104"/>
      <c r="S1378" s="104"/>
      <c r="T1378" s="104"/>
      <c r="U1378" s="104"/>
      <c r="V1378" s="104"/>
      <c r="W1378" s="104"/>
      <c r="X1378" s="104"/>
      <c r="Y1378" s="105"/>
      <c r="AX1378" s="90">
        <f t="shared" si="141"/>
        <v>0</v>
      </c>
      <c r="BA1378" s="90">
        <f>IF(OR($S$22="Step 3",$S$22="Step 2",$S$22="Step 1"),1,0)</f>
        <v>1</v>
      </c>
    </row>
    <row r="1379" spans="4:106" ht="21" x14ac:dyDescent="0.25">
      <c r="D1379" s="103"/>
      <c r="E1379" s="109" t="s">
        <v>12703</v>
      </c>
      <c r="F1379" s="110"/>
      <c r="G1379" s="110"/>
      <c r="H1379" s="110"/>
      <c r="I1379" s="110"/>
      <c r="J1379" s="110"/>
      <c r="K1379" s="110"/>
      <c r="L1379" s="110"/>
      <c r="M1379" s="110"/>
      <c r="N1379" s="110"/>
      <c r="O1379" s="110"/>
      <c r="P1379" s="110"/>
      <c r="Q1379" s="110"/>
      <c r="R1379" s="110"/>
      <c r="S1379" s="110"/>
      <c r="T1379" s="110"/>
      <c r="U1379" s="110"/>
      <c r="V1379" s="110"/>
      <c r="W1379" s="110"/>
      <c r="X1379" s="110"/>
      <c r="Y1379" s="105"/>
      <c r="AX1379" s="90">
        <f t="shared" si="141"/>
        <v>0</v>
      </c>
      <c r="BA1379" s="90">
        <f>IF(OR($S$22="Step 3",$S$22="Step 2",$S$22="Step 1"),1,0)</f>
        <v>1</v>
      </c>
    </row>
    <row r="1380" spans="4:106" ht="53.75" customHeight="1" x14ac:dyDescent="0.2">
      <c r="D1380" s="108"/>
      <c r="E1380" s="205" t="s">
        <v>3826</v>
      </c>
      <c r="F1380" s="206"/>
      <c r="G1380" s="206"/>
      <c r="H1380" s="206"/>
      <c r="I1380" s="206"/>
      <c r="J1380" s="206"/>
      <c r="K1380" s="206"/>
      <c r="L1380" s="206"/>
      <c r="M1380" s="206"/>
      <c r="N1380" s="206"/>
      <c r="O1380" s="206"/>
      <c r="P1380" s="206"/>
      <c r="Q1380" s="206"/>
      <c r="R1380" s="206"/>
      <c r="S1380" s="206"/>
      <c r="T1380" s="206"/>
      <c r="U1380" s="206"/>
      <c r="V1380" s="206"/>
      <c r="W1380" s="206"/>
      <c r="X1380" s="207"/>
      <c r="Y1380" s="108"/>
      <c r="AX1380" s="90">
        <f t="shared" si="141"/>
        <v>0</v>
      </c>
      <c r="AZ1380" s="90" t="s">
        <v>3825</v>
      </c>
      <c r="BA1380" s="90">
        <f>IF(AND($BC$1380=1,$BB$1380=1),1,0)</f>
        <v>1</v>
      </c>
      <c r="BB1380" s="90">
        <f>IF(OR($S$22="Step 3",$S$22="Step 2",$S$22="Step 1"),1,0)</f>
        <v>1</v>
      </c>
      <c r="BC1380" s="90">
        <v>1</v>
      </c>
      <c r="BD1380" s="90">
        <v>1</v>
      </c>
      <c r="BE1380" s="90">
        <v>1</v>
      </c>
    </row>
    <row r="1381" spans="4:106" x14ac:dyDescent="0.2">
      <c r="D1381" s="103"/>
      <c r="E1381" s="107"/>
      <c r="F1381" s="107"/>
      <c r="G1381" s="107"/>
      <c r="H1381" s="107"/>
      <c r="I1381" s="107"/>
      <c r="J1381" s="107"/>
      <c r="K1381" s="107"/>
      <c r="L1381" s="107"/>
      <c r="M1381" s="107"/>
      <c r="N1381" s="107"/>
      <c r="O1381" s="107"/>
      <c r="P1381" s="107"/>
      <c r="Q1381" s="107"/>
      <c r="R1381" s="107"/>
      <c r="S1381" s="107"/>
      <c r="T1381" s="107"/>
      <c r="U1381" s="107"/>
      <c r="V1381" s="107"/>
      <c r="W1381" s="107"/>
      <c r="X1381" s="107"/>
      <c r="Y1381" s="105"/>
      <c r="AX1381" s="90">
        <f t="shared" si="141"/>
        <v>0</v>
      </c>
      <c r="BA1381" s="90">
        <f>IF(OR($S$22="Step 3",$S$22="Step 2",$S$22="Step 1"),1,0)</f>
        <v>1</v>
      </c>
    </row>
    <row r="1382" spans="4:106" ht="21" x14ac:dyDescent="0.25">
      <c r="D1382" s="103"/>
      <c r="E1382" s="109" t="s">
        <v>3829</v>
      </c>
      <c r="F1382" s="110"/>
      <c r="G1382" s="110"/>
      <c r="H1382" s="110"/>
      <c r="I1382" s="110"/>
      <c r="J1382" s="110"/>
      <c r="K1382" s="110"/>
      <c r="L1382" s="110"/>
      <c r="M1382" s="110"/>
      <c r="N1382" s="110"/>
      <c r="O1382" s="110"/>
      <c r="P1382" s="110"/>
      <c r="Q1382" s="110"/>
      <c r="R1382" s="110"/>
      <c r="S1382" s="110"/>
      <c r="T1382" s="110"/>
      <c r="U1382" s="110"/>
      <c r="V1382" s="110"/>
      <c r="W1382" s="110"/>
      <c r="X1382" s="110"/>
      <c r="Y1382" s="105"/>
      <c r="AX1382" s="90">
        <f t="shared" si="141"/>
        <v>0</v>
      </c>
      <c r="BA1382" s="90">
        <f>IF(OR($S$22="Step 3",$S$22="Step 2",$S$22="Step 1"),1,0)</f>
        <v>1</v>
      </c>
    </row>
    <row r="1383" spans="4:106" ht="25.25" customHeight="1" x14ac:dyDescent="0.2">
      <c r="D1383" s="112" t="s">
        <v>3828</v>
      </c>
      <c r="E1383" s="194" t="s">
        <v>3830</v>
      </c>
      <c r="F1383" s="195"/>
      <c r="G1383" s="195"/>
      <c r="H1383" s="195"/>
      <c r="I1383" s="195"/>
      <c r="J1383" s="195"/>
      <c r="K1383" s="195"/>
      <c r="L1383" s="195"/>
      <c r="M1383" s="195"/>
      <c r="N1383" s="195"/>
      <c r="O1383" s="195"/>
      <c r="P1383" s="113" t="s">
        <v>12697</v>
      </c>
      <c r="Q1383" s="196" t="s">
        <v>12698</v>
      </c>
      <c r="R1383" s="196"/>
      <c r="S1383" s="197"/>
      <c r="T1383" s="197"/>
      <c r="U1383" s="197"/>
      <c r="V1383" s="197"/>
      <c r="W1383" s="197"/>
      <c r="X1383" s="198"/>
      <c r="Y1383" s="108"/>
      <c r="AW1383" s="90" t="s">
        <v>3280</v>
      </c>
      <c r="AX1383" s="90">
        <f t="shared" si="141"/>
        <v>1</v>
      </c>
      <c r="AY1383" s="90" t="s">
        <v>1320</v>
      </c>
      <c r="AZ1383" s="90" t="s">
        <v>3827</v>
      </c>
      <c r="BA1383" s="90">
        <f>IF(AND($BC$1383=1,$BB$1383=1),1,0)</f>
        <v>1</v>
      </c>
      <c r="BB1383" s="90">
        <f>IF(OR($S$22="Step 3",$S$22="Step 2",$S$22="Step 1"),1,0)</f>
        <v>1</v>
      </c>
      <c r="BC1383" s="90">
        <v>1</v>
      </c>
      <c r="BD1383" s="90">
        <v>1</v>
      </c>
      <c r="BE1383" s="90">
        <v>1</v>
      </c>
      <c r="CB1383" s="90">
        <f>IF($S$1383&lt;&gt;"",1,0)</f>
        <v>0</v>
      </c>
      <c r="CD1383" s="90">
        <f>IF($Y$1383="Inaccurate – Incorrect",1,0)</f>
        <v>0</v>
      </c>
      <c r="DA1383" s="90" t="s">
        <v>3368</v>
      </c>
      <c r="DB1383" s="90" t="s">
        <v>3829</v>
      </c>
    </row>
    <row r="1384" spans="4:106" x14ac:dyDescent="0.2">
      <c r="D1384" s="103"/>
      <c r="E1384" s="117"/>
      <c r="F1384" s="117"/>
      <c r="G1384" s="117"/>
      <c r="H1384" s="117"/>
      <c r="I1384" s="117"/>
      <c r="J1384" s="117"/>
      <c r="K1384" s="117"/>
      <c r="L1384" s="117"/>
      <c r="M1384" s="117"/>
      <c r="N1384" s="117"/>
      <c r="O1384" s="117"/>
      <c r="P1384" s="117"/>
      <c r="Q1384" s="117"/>
      <c r="R1384" s="117"/>
      <c r="S1384" s="117"/>
      <c r="T1384" s="117"/>
      <c r="U1384" s="117"/>
      <c r="V1384" s="117"/>
      <c r="W1384" s="117"/>
      <c r="X1384" s="117"/>
      <c r="Y1384" s="105"/>
      <c r="AX1384" s="90">
        <f t="shared" si="141"/>
        <v>0</v>
      </c>
      <c r="BA1384" s="90">
        <f>IF(OR($S$22="Step 3",$S$22="Step 2"),1,0)</f>
        <v>0</v>
      </c>
    </row>
    <row r="1385" spans="4:106" ht="21" x14ac:dyDescent="0.25">
      <c r="D1385" s="103"/>
      <c r="E1385" s="109" t="s">
        <v>3834</v>
      </c>
      <c r="F1385" s="110"/>
      <c r="G1385" s="110"/>
      <c r="H1385" s="110"/>
      <c r="I1385" s="110"/>
      <c r="J1385" s="110"/>
      <c r="K1385" s="110"/>
      <c r="L1385" s="110"/>
      <c r="M1385" s="110"/>
      <c r="N1385" s="110"/>
      <c r="O1385" s="110"/>
      <c r="P1385" s="110"/>
      <c r="Q1385" s="110"/>
      <c r="R1385" s="110"/>
      <c r="S1385" s="110"/>
      <c r="T1385" s="110"/>
      <c r="U1385" s="110"/>
      <c r="V1385" s="110"/>
      <c r="W1385" s="110"/>
      <c r="X1385" s="110"/>
      <c r="Y1385" s="105"/>
      <c r="AX1385" s="90">
        <f t="shared" si="141"/>
        <v>0</v>
      </c>
      <c r="BA1385" s="90">
        <f>IF(OR($S$22="Step 3",$S$22="Step 2"),1,0)</f>
        <v>0</v>
      </c>
    </row>
    <row r="1386" spans="4:106" ht="25.25" customHeight="1" x14ac:dyDescent="0.2">
      <c r="D1386" s="112" t="s">
        <v>3833</v>
      </c>
      <c r="E1386" s="194" t="s">
        <v>3835</v>
      </c>
      <c r="F1386" s="195"/>
      <c r="G1386" s="195"/>
      <c r="H1386" s="195"/>
      <c r="I1386" s="195"/>
      <c r="J1386" s="195"/>
      <c r="K1386" s="195"/>
      <c r="L1386" s="195"/>
      <c r="M1386" s="195"/>
      <c r="N1386" s="195"/>
      <c r="O1386" s="195"/>
      <c r="P1386" s="113" t="s">
        <v>12697</v>
      </c>
      <c r="Q1386" s="196" t="s">
        <v>12698</v>
      </c>
      <c r="R1386" s="196"/>
      <c r="S1386" s="192"/>
      <c r="T1386" s="192"/>
      <c r="U1386" s="192"/>
      <c r="V1386" s="192"/>
      <c r="W1386" s="192"/>
      <c r="X1386" s="193"/>
      <c r="Y1386" s="108"/>
      <c r="AW1386" s="90" t="s">
        <v>3280</v>
      </c>
      <c r="AX1386" s="90">
        <f t="shared" si="141"/>
        <v>1</v>
      </c>
      <c r="AY1386" s="90" t="s">
        <v>236</v>
      </c>
      <c r="AZ1386" s="90" t="s">
        <v>3832</v>
      </c>
      <c r="BA1386" s="90">
        <f>IF(AND($BC$1386=1,$BB$1386=1),1,0)</f>
        <v>0</v>
      </c>
      <c r="BB1386" s="90">
        <f>IF(OR($S$22="Step 3",$S$22="Step 2"),1,0)</f>
        <v>0</v>
      </c>
      <c r="BC1386" s="90">
        <v>1</v>
      </c>
      <c r="BD1386" s="90">
        <v>1</v>
      </c>
      <c r="BE1386" s="90">
        <v>1</v>
      </c>
      <c r="CB1386" s="90">
        <f>IF($S$1386&lt;&gt;"",1,0)</f>
        <v>0</v>
      </c>
      <c r="CD1386" s="90">
        <f>IF($Y$1386="Inaccurate – Incorrect",1,0)</f>
        <v>0</v>
      </c>
      <c r="DA1386" s="90" t="s">
        <v>3368</v>
      </c>
      <c r="DB1386" s="90" t="s">
        <v>3834</v>
      </c>
    </row>
    <row r="1387" spans="4:106" ht="25.25" customHeight="1" x14ac:dyDescent="0.2">
      <c r="D1387" s="112" t="s">
        <v>3838</v>
      </c>
      <c r="E1387" s="189" t="s">
        <v>3839</v>
      </c>
      <c r="F1387" s="190"/>
      <c r="G1387" s="190"/>
      <c r="H1387" s="190"/>
      <c r="I1387" s="190"/>
      <c r="J1387" s="190"/>
      <c r="K1387" s="190"/>
      <c r="L1387" s="190"/>
      <c r="M1387" s="190"/>
      <c r="N1387" s="190"/>
      <c r="O1387" s="190"/>
      <c r="P1387" s="116" t="s">
        <v>12697</v>
      </c>
      <c r="Q1387" s="191" t="s">
        <v>12698</v>
      </c>
      <c r="R1387" s="191"/>
      <c r="S1387" s="197"/>
      <c r="T1387" s="197"/>
      <c r="U1387" s="197"/>
      <c r="V1387" s="197"/>
      <c r="W1387" s="197"/>
      <c r="X1387" s="198"/>
      <c r="Y1387" s="108"/>
      <c r="AW1387" s="90" t="s">
        <v>3280</v>
      </c>
      <c r="AX1387" s="90">
        <f t="shared" si="141"/>
        <v>1</v>
      </c>
      <c r="AY1387" s="90" t="s">
        <v>236</v>
      </c>
      <c r="AZ1387" s="90" t="s">
        <v>3837</v>
      </c>
      <c r="BA1387" s="90">
        <f>IF(AND($BC$1387=1,$BB$1387=1),1,0)</f>
        <v>0</v>
      </c>
      <c r="BB1387" s="90">
        <f>IF(OR($S$22="Step 3",$S$22="Step 2"),1,0)</f>
        <v>0</v>
      </c>
      <c r="BC1387" s="90">
        <v>1</v>
      </c>
      <c r="BD1387" s="90">
        <v>1</v>
      </c>
      <c r="BE1387" s="90">
        <v>1</v>
      </c>
      <c r="CB1387" s="90">
        <f>IF($S$1387&lt;&gt;"",1,0)</f>
        <v>0</v>
      </c>
      <c r="CD1387" s="90">
        <f>IF($Y$1387="Inaccurate – Incorrect",1,0)</f>
        <v>0</v>
      </c>
      <c r="DA1387" s="90" t="s">
        <v>3368</v>
      </c>
      <c r="DB1387" s="90" t="s">
        <v>3834</v>
      </c>
    </row>
    <row r="1388" spans="4:106" x14ac:dyDescent="0.2">
      <c r="D1388" s="103"/>
      <c r="E1388" s="117"/>
      <c r="F1388" s="117"/>
      <c r="G1388" s="117"/>
      <c r="H1388" s="117"/>
      <c r="I1388" s="117"/>
      <c r="J1388" s="117"/>
      <c r="K1388" s="117"/>
      <c r="L1388" s="117"/>
      <c r="M1388" s="117"/>
      <c r="N1388" s="117"/>
      <c r="O1388" s="117"/>
      <c r="P1388" s="117"/>
      <c r="Q1388" s="117"/>
      <c r="R1388" s="117"/>
      <c r="S1388" s="117"/>
      <c r="T1388" s="117"/>
      <c r="U1388" s="117"/>
      <c r="V1388" s="117"/>
      <c r="W1388" s="117"/>
      <c r="X1388" s="117"/>
      <c r="Y1388" s="105"/>
      <c r="AX1388" s="90">
        <f t="shared" si="141"/>
        <v>0</v>
      </c>
      <c r="BA1388" s="90">
        <f>IF(OR($S$22="Step 3",$S$22="Step 2"),1,0)</f>
        <v>0</v>
      </c>
    </row>
    <row r="1389" spans="4:106" ht="21" x14ac:dyDescent="0.25">
      <c r="D1389" s="103"/>
      <c r="E1389" s="109" t="s">
        <v>3843</v>
      </c>
      <c r="F1389" s="110"/>
      <c r="G1389" s="110"/>
      <c r="H1389" s="110"/>
      <c r="I1389" s="110"/>
      <c r="J1389" s="110"/>
      <c r="K1389" s="110"/>
      <c r="L1389" s="110"/>
      <c r="M1389" s="110"/>
      <c r="N1389" s="110"/>
      <c r="O1389" s="110"/>
      <c r="P1389" s="110"/>
      <c r="Q1389" s="110"/>
      <c r="R1389" s="110"/>
      <c r="S1389" s="110"/>
      <c r="T1389" s="110"/>
      <c r="U1389" s="110"/>
      <c r="V1389" s="110"/>
      <c r="W1389" s="110"/>
      <c r="X1389" s="110"/>
      <c r="Y1389" s="105"/>
      <c r="AX1389" s="90">
        <f t="shared" si="141"/>
        <v>0</v>
      </c>
      <c r="BA1389" s="90">
        <f>IF(OR($S$22="Step 3",$S$22="Step 2"),1,0)</f>
        <v>0</v>
      </c>
    </row>
    <row r="1390" spans="4:106" ht="50.5" customHeight="1" x14ac:dyDescent="0.2">
      <c r="D1390" s="112" t="s">
        <v>3842</v>
      </c>
      <c r="E1390" s="194" t="s">
        <v>3844</v>
      </c>
      <c r="F1390" s="195"/>
      <c r="G1390" s="195"/>
      <c r="H1390" s="195"/>
      <c r="I1390" s="195"/>
      <c r="J1390" s="195"/>
      <c r="K1390" s="195"/>
      <c r="L1390" s="195"/>
      <c r="M1390" s="195"/>
      <c r="N1390" s="195"/>
      <c r="O1390" s="195"/>
      <c r="P1390" s="113" t="s">
        <v>12697</v>
      </c>
      <c r="Q1390" s="196" t="s">
        <v>12698</v>
      </c>
      <c r="R1390" s="196"/>
      <c r="S1390" s="192"/>
      <c r="T1390" s="192"/>
      <c r="U1390" s="192"/>
      <c r="V1390" s="192"/>
      <c r="W1390" s="192"/>
      <c r="X1390" s="193"/>
      <c r="Y1390" s="108"/>
      <c r="AW1390" s="90" t="s">
        <v>3280</v>
      </c>
      <c r="AX1390" s="90">
        <f t="shared" si="141"/>
        <v>1</v>
      </c>
      <c r="AY1390" s="90" t="s">
        <v>236</v>
      </c>
      <c r="AZ1390" s="90" t="s">
        <v>3841</v>
      </c>
      <c r="BA1390" s="90">
        <f>IF(AND($BC$1390=1,$BB$1390=1),1,0)</f>
        <v>0</v>
      </c>
      <c r="BB1390" s="90">
        <f>IF(OR($S$22="Step 3",$S$22="Step 2"),1,0)</f>
        <v>0</v>
      </c>
      <c r="BC1390" s="90">
        <v>1</v>
      </c>
      <c r="BD1390" s="90">
        <v>1</v>
      </c>
      <c r="BE1390" s="90">
        <v>1</v>
      </c>
      <c r="CB1390" s="90">
        <f>IF($S$1390&lt;&gt;"",1,0)</f>
        <v>0</v>
      </c>
      <c r="CD1390" s="90">
        <f>IF($Y$1390="Inaccurate – Incorrect",1,0)</f>
        <v>0</v>
      </c>
      <c r="DA1390" s="90" t="s">
        <v>3368</v>
      </c>
      <c r="DB1390" s="90" t="s">
        <v>3843</v>
      </c>
    </row>
    <row r="1391" spans="4:106" ht="50.5" customHeight="1" x14ac:dyDescent="0.2">
      <c r="D1391" s="112" t="s">
        <v>3847</v>
      </c>
      <c r="E1391" s="189" t="s">
        <v>3848</v>
      </c>
      <c r="F1391" s="190"/>
      <c r="G1391" s="190"/>
      <c r="H1391" s="190"/>
      <c r="I1391" s="190"/>
      <c r="J1391" s="190"/>
      <c r="K1391" s="190"/>
      <c r="L1391" s="190"/>
      <c r="M1391" s="190"/>
      <c r="N1391" s="190"/>
      <c r="O1391" s="190"/>
      <c r="P1391" s="116" t="s">
        <v>12697</v>
      </c>
      <c r="Q1391" s="191" t="s">
        <v>12698</v>
      </c>
      <c r="R1391" s="191"/>
      <c r="S1391" s="197"/>
      <c r="T1391" s="197"/>
      <c r="U1391" s="197"/>
      <c r="V1391" s="197"/>
      <c r="W1391" s="197"/>
      <c r="X1391" s="198"/>
      <c r="Y1391" s="108"/>
      <c r="AW1391" s="90" t="s">
        <v>3280</v>
      </c>
      <c r="AX1391" s="90">
        <f t="shared" si="141"/>
        <v>1</v>
      </c>
      <c r="AY1391" s="90" t="s">
        <v>236</v>
      </c>
      <c r="AZ1391" s="90" t="s">
        <v>3846</v>
      </c>
      <c r="BA1391" s="90">
        <f>IF(AND($BC$1391=1,$BB$1391=1),1,0)</f>
        <v>0</v>
      </c>
      <c r="BB1391" s="90">
        <f>IF(OR($S$22="Step 3",$S$22="Step 2"),1,0)</f>
        <v>0</v>
      </c>
      <c r="BC1391" s="90">
        <v>1</v>
      </c>
      <c r="BD1391" s="90">
        <v>1</v>
      </c>
      <c r="BE1391" s="90">
        <v>1</v>
      </c>
      <c r="CB1391" s="90">
        <f>IF($S$1391&lt;&gt;"",1,0)</f>
        <v>0</v>
      </c>
      <c r="CD1391" s="90">
        <f>IF($Y$1391="Inaccurate – Incorrect",1,0)</f>
        <v>0</v>
      </c>
      <c r="DA1391" s="90" t="s">
        <v>3368</v>
      </c>
      <c r="DB1391" s="90" t="s">
        <v>3843</v>
      </c>
    </row>
    <row r="1392" spans="4:106" x14ac:dyDescent="0.2">
      <c r="D1392" s="103"/>
      <c r="E1392" s="117"/>
      <c r="F1392" s="117"/>
      <c r="G1392" s="117"/>
      <c r="H1392" s="117"/>
      <c r="I1392" s="117"/>
      <c r="J1392" s="117"/>
      <c r="K1392" s="117"/>
      <c r="L1392" s="117"/>
      <c r="M1392" s="117"/>
      <c r="N1392" s="117"/>
      <c r="O1392" s="117"/>
      <c r="P1392" s="117"/>
      <c r="Q1392" s="117"/>
      <c r="R1392" s="117"/>
      <c r="S1392" s="117"/>
      <c r="T1392" s="117"/>
      <c r="U1392" s="117"/>
      <c r="V1392" s="117"/>
      <c r="W1392" s="117"/>
      <c r="X1392" s="117"/>
      <c r="Y1392" s="105"/>
      <c r="AX1392" s="90">
        <f t="shared" si="141"/>
        <v>0</v>
      </c>
      <c r="BA1392" s="90">
        <f>IF(OR($S$22="Step 3",$S$22="Step 2"),1,0)</f>
        <v>0</v>
      </c>
    </row>
    <row r="1393" spans="4:106" ht="21" x14ac:dyDescent="0.25">
      <c r="D1393" s="103"/>
      <c r="E1393" s="109" t="s">
        <v>2093</v>
      </c>
      <c r="F1393" s="110"/>
      <c r="G1393" s="110"/>
      <c r="H1393" s="110"/>
      <c r="I1393" s="110"/>
      <c r="J1393" s="110"/>
      <c r="K1393" s="110"/>
      <c r="L1393" s="110"/>
      <c r="M1393" s="110"/>
      <c r="N1393" s="110"/>
      <c r="O1393" s="110"/>
      <c r="P1393" s="110"/>
      <c r="Q1393" s="110"/>
      <c r="R1393" s="110"/>
      <c r="S1393" s="110"/>
      <c r="T1393" s="110"/>
      <c r="U1393" s="110"/>
      <c r="V1393" s="110"/>
      <c r="W1393" s="110"/>
      <c r="X1393" s="110"/>
      <c r="Y1393" s="105"/>
      <c r="AX1393" s="90">
        <f t="shared" si="141"/>
        <v>0</v>
      </c>
      <c r="BA1393" s="90">
        <f>IF(OR($S$22="Step 3",$S$22="Step 2"),1,0)</f>
        <v>0</v>
      </c>
    </row>
    <row r="1394" spans="4:106" ht="25.25" customHeight="1" x14ac:dyDescent="0.2">
      <c r="D1394" s="112" t="s">
        <v>3851</v>
      </c>
      <c r="E1394" s="194" t="s">
        <v>3852</v>
      </c>
      <c r="F1394" s="195"/>
      <c r="G1394" s="195"/>
      <c r="H1394" s="195"/>
      <c r="I1394" s="195"/>
      <c r="J1394" s="195"/>
      <c r="K1394" s="195"/>
      <c r="L1394" s="195"/>
      <c r="M1394" s="195"/>
      <c r="N1394" s="195"/>
      <c r="O1394" s="195"/>
      <c r="P1394" s="113" t="s">
        <v>12697</v>
      </c>
      <c r="Q1394" s="196" t="s">
        <v>12698</v>
      </c>
      <c r="R1394" s="196"/>
      <c r="S1394" s="192"/>
      <c r="T1394" s="192"/>
      <c r="U1394" s="192"/>
      <c r="V1394" s="192"/>
      <c r="W1394" s="192"/>
      <c r="X1394" s="193"/>
      <c r="Y1394" s="108"/>
      <c r="AW1394" s="90" t="s">
        <v>3280</v>
      </c>
      <c r="AX1394" s="90">
        <f t="shared" si="141"/>
        <v>1</v>
      </c>
      <c r="AY1394" s="90" t="s">
        <v>236</v>
      </c>
      <c r="AZ1394" s="90" t="s">
        <v>3850</v>
      </c>
      <c r="BA1394" s="90">
        <f>IF(AND($BC$1394=1,$BB$1394=1),1,0)</f>
        <v>0</v>
      </c>
      <c r="BB1394" s="90">
        <f>IF(OR($S$22="Step 3",$S$22="Step 2"),1,0)</f>
        <v>0</v>
      </c>
      <c r="BC1394" s="90">
        <v>1</v>
      </c>
      <c r="BD1394" s="90">
        <v>1</v>
      </c>
      <c r="BE1394" s="90">
        <v>1</v>
      </c>
      <c r="BL1394" s="90">
        <v>1395</v>
      </c>
      <c r="CB1394" s="90">
        <f>IF($S$1394&lt;&gt;"",1,0)</f>
        <v>0</v>
      </c>
      <c r="CD1394" s="90">
        <f>IF($Y$1394="Inaccurate – Incorrect",1,0)</f>
        <v>0</v>
      </c>
      <c r="DA1394" s="90" t="s">
        <v>3368</v>
      </c>
      <c r="DB1394" s="90" t="s">
        <v>2093</v>
      </c>
    </row>
    <row r="1395" spans="4:106" ht="25.25" customHeight="1" x14ac:dyDescent="0.2">
      <c r="D1395" s="112" t="s">
        <v>3855</v>
      </c>
      <c r="E1395" s="189" t="s">
        <v>3856</v>
      </c>
      <c r="F1395" s="190"/>
      <c r="G1395" s="190"/>
      <c r="H1395" s="190"/>
      <c r="I1395" s="190"/>
      <c r="J1395" s="190"/>
      <c r="K1395" s="190"/>
      <c r="L1395" s="190"/>
      <c r="M1395" s="190"/>
      <c r="N1395" s="190"/>
      <c r="O1395" s="190"/>
      <c r="P1395" s="116" t="s">
        <v>12697</v>
      </c>
      <c r="Q1395" s="191" t="s">
        <v>12701</v>
      </c>
      <c r="R1395" s="191"/>
      <c r="S1395" s="197"/>
      <c r="T1395" s="197"/>
      <c r="U1395" s="197"/>
      <c r="V1395" s="197"/>
      <c r="W1395" s="197"/>
      <c r="X1395" s="198"/>
      <c r="Y1395" s="108"/>
      <c r="AW1395" s="90" t="s">
        <v>3280</v>
      </c>
      <c r="AX1395" s="90">
        <f t="shared" si="141"/>
        <v>1</v>
      </c>
      <c r="AZ1395" s="90" t="s">
        <v>3854</v>
      </c>
      <c r="BA1395" s="90">
        <f>IF(AND($BB$1395=1,$BC$1395=1),1,0)</f>
        <v>0</v>
      </c>
      <c r="BB1395" s="90">
        <f>IF(OR($S$22="Step 3",$S$22="Step 2"),1,0)</f>
        <v>0</v>
      </c>
      <c r="BC1395" s="90">
        <f>IF(AND(AND(OR($S$1394="Yes",$AB$1394="Yes"),$AX$1394=1)),1,0)</f>
        <v>0</v>
      </c>
      <c r="BD1395" s="90">
        <f>IF(AND(AND(OR($AB$1394="Yes"),$AX$1394=1)),1,0)</f>
        <v>0</v>
      </c>
      <c r="BE1395" s="90">
        <f>IF(AND(AND(OR($S$1394="Yes"),$AX$1394=1)),1,0)</f>
        <v>0</v>
      </c>
      <c r="CB1395" s="90">
        <f>IF($S$1395&lt;&gt;"",1,0)</f>
        <v>0</v>
      </c>
      <c r="CD1395" s="90">
        <f>IF($Y$1395="Inaccurate – Incorrect",1,0)</f>
        <v>0</v>
      </c>
      <c r="DA1395" s="90" t="s">
        <v>3368</v>
      </c>
      <c r="DB1395" s="90" t="s">
        <v>2093</v>
      </c>
    </row>
    <row r="1396" spans="4:106" x14ac:dyDescent="0.2">
      <c r="D1396" s="103"/>
      <c r="E1396" s="117"/>
      <c r="F1396" s="117"/>
      <c r="G1396" s="117"/>
      <c r="H1396" s="117"/>
      <c r="I1396" s="117"/>
      <c r="J1396" s="117"/>
      <c r="K1396" s="117"/>
      <c r="L1396" s="117"/>
      <c r="M1396" s="117"/>
      <c r="N1396" s="117"/>
      <c r="O1396" s="117"/>
      <c r="P1396" s="117"/>
      <c r="Q1396" s="117"/>
      <c r="R1396" s="117"/>
      <c r="S1396" s="117"/>
      <c r="T1396" s="117"/>
      <c r="U1396" s="117"/>
      <c r="V1396" s="117"/>
      <c r="W1396" s="117"/>
      <c r="X1396" s="117"/>
      <c r="Y1396" s="105"/>
      <c r="AX1396" s="90">
        <f t="shared" si="141"/>
        <v>0</v>
      </c>
      <c r="BA1396" s="90">
        <f>IF(OR($S$22="Step 3",$S$22="Step 2",$S$22="Step 1"),1,0)</f>
        <v>1</v>
      </c>
    </row>
    <row r="1397" spans="4:106" ht="21" x14ac:dyDescent="0.25">
      <c r="D1397" s="103"/>
      <c r="E1397" s="109" t="s">
        <v>1415</v>
      </c>
      <c r="F1397" s="110"/>
      <c r="G1397" s="110"/>
      <c r="H1397" s="110"/>
      <c r="I1397" s="110"/>
      <c r="J1397" s="110"/>
      <c r="K1397" s="110"/>
      <c r="L1397" s="110"/>
      <c r="M1397" s="110"/>
      <c r="N1397" s="110"/>
      <c r="O1397" s="110"/>
      <c r="P1397" s="110"/>
      <c r="Q1397" s="110"/>
      <c r="R1397" s="110"/>
      <c r="S1397" s="110"/>
      <c r="T1397" s="110"/>
      <c r="U1397" s="110"/>
      <c r="V1397" s="110"/>
      <c r="W1397" s="110"/>
      <c r="X1397" s="110"/>
      <c r="Y1397" s="105"/>
      <c r="AX1397" s="90">
        <f t="shared" si="141"/>
        <v>0</v>
      </c>
      <c r="BA1397" s="90">
        <f>IF(OR($S$22="Step 3",$S$22="Step 2",$S$22="Step 1"),1,0)</f>
        <v>1</v>
      </c>
    </row>
    <row r="1398" spans="4:106" ht="25.25" customHeight="1" x14ac:dyDescent="0.2">
      <c r="D1398" s="112" t="s">
        <v>3861</v>
      </c>
      <c r="E1398" s="194" t="s">
        <v>3862</v>
      </c>
      <c r="F1398" s="195"/>
      <c r="G1398" s="195"/>
      <c r="H1398" s="195"/>
      <c r="I1398" s="195"/>
      <c r="J1398" s="195"/>
      <c r="K1398" s="195"/>
      <c r="L1398" s="195"/>
      <c r="M1398" s="195"/>
      <c r="N1398" s="195"/>
      <c r="O1398" s="195"/>
      <c r="P1398" s="113" t="s">
        <v>12697</v>
      </c>
      <c r="Q1398" s="196" t="s">
        <v>12698</v>
      </c>
      <c r="R1398" s="196"/>
      <c r="S1398" s="197"/>
      <c r="T1398" s="197"/>
      <c r="U1398" s="197"/>
      <c r="V1398" s="197"/>
      <c r="W1398" s="197"/>
      <c r="X1398" s="198"/>
      <c r="Y1398" s="108"/>
      <c r="AW1398" s="90" t="s">
        <v>3280</v>
      </c>
      <c r="AX1398" s="90">
        <f t="shared" si="141"/>
        <v>1</v>
      </c>
      <c r="AY1398" s="90" t="s">
        <v>1320</v>
      </c>
      <c r="AZ1398" s="90" t="s">
        <v>3860</v>
      </c>
      <c r="BA1398" s="90">
        <f>IF(AND($BC$1398=1,$BB$1398=1),1,0)</f>
        <v>1</v>
      </c>
      <c r="BB1398" s="90">
        <f>IF(OR($S$22="Step 3",$S$22="Step 2",$S$22="Step 1"),1,0)</f>
        <v>1</v>
      </c>
      <c r="BC1398" s="90">
        <v>1</v>
      </c>
      <c r="BD1398" s="90">
        <v>1</v>
      </c>
      <c r="BE1398" s="90">
        <v>1</v>
      </c>
      <c r="CB1398" s="90">
        <f>IF($S$1398&lt;&gt;"",1,0)</f>
        <v>0</v>
      </c>
      <c r="CD1398" s="90">
        <f>IF($Y$1398="Inaccurate – Incorrect",1,0)</f>
        <v>0</v>
      </c>
      <c r="DA1398" s="90" t="s">
        <v>3368</v>
      </c>
      <c r="DB1398" s="90" t="s">
        <v>1415</v>
      </c>
    </row>
    <row r="1399" spans="4:106" x14ac:dyDescent="0.2">
      <c r="D1399" s="103"/>
      <c r="E1399" s="114"/>
      <c r="F1399" s="114"/>
      <c r="G1399" s="114"/>
      <c r="H1399" s="114"/>
      <c r="I1399" s="114"/>
      <c r="J1399" s="114"/>
      <c r="K1399" s="114"/>
      <c r="L1399" s="114"/>
      <c r="M1399" s="114"/>
      <c r="N1399" s="114"/>
      <c r="O1399" s="114"/>
      <c r="P1399" s="114"/>
      <c r="Q1399" s="114"/>
      <c r="R1399" s="114"/>
      <c r="S1399" s="114"/>
      <c r="T1399" s="114"/>
      <c r="U1399" s="114"/>
      <c r="V1399" s="114"/>
      <c r="W1399" s="114"/>
      <c r="X1399" s="114"/>
      <c r="Y1399" s="105"/>
      <c r="AX1399" s="90">
        <f t="shared" si="141"/>
        <v>0</v>
      </c>
      <c r="BA1399" s="90">
        <f>IF(OR($S$22="Step 3",$S$22="Step 2",$S$22="Step 1"),1,0)</f>
        <v>1</v>
      </c>
    </row>
    <row r="1400" spans="4:106" ht="21" x14ac:dyDescent="0.25">
      <c r="D1400" s="103"/>
      <c r="E1400" s="106" t="s">
        <v>3865</v>
      </c>
      <c r="F1400" s="104"/>
      <c r="G1400" s="104"/>
      <c r="H1400" s="104"/>
      <c r="I1400" s="104"/>
      <c r="J1400" s="104"/>
      <c r="K1400" s="104"/>
      <c r="L1400" s="104"/>
      <c r="M1400" s="104"/>
      <c r="N1400" s="104"/>
      <c r="O1400" s="104"/>
      <c r="P1400" s="104"/>
      <c r="Q1400" s="104"/>
      <c r="R1400" s="104"/>
      <c r="S1400" s="104"/>
      <c r="T1400" s="104"/>
      <c r="U1400" s="104"/>
      <c r="V1400" s="104"/>
      <c r="W1400" s="104"/>
      <c r="X1400" s="104"/>
      <c r="Y1400" s="105"/>
      <c r="AX1400" s="90">
        <f t="shared" si="141"/>
        <v>0</v>
      </c>
      <c r="BA1400" s="90">
        <f>IF(OR($S$22="Step 3",$S$22="Step 2",$S$22="Step 1"),1,0)</f>
        <v>1</v>
      </c>
    </row>
    <row r="1401" spans="4:106" ht="21" x14ac:dyDescent="0.25">
      <c r="D1401" s="103"/>
      <c r="E1401" s="109" t="s">
        <v>3866</v>
      </c>
      <c r="F1401" s="110"/>
      <c r="G1401" s="110"/>
      <c r="H1401" s="110"/>
      <c r="I1401" s="110"/>
      <c r="J1401" s="110"/>
      <c r="K1401" s="110"/>
      <c r="L1401" s="110"/>
      <c r="M1401" s="110"/>
      <c r="N1401" s="110"/>
      <c r="O1401" s="110"/>
      <c r="P1401" s="110"/>
      <c r="Q1401" s="110"/>
      <c r="R1401" s="110"/>
      <c r="S1401" s="110"/>
      <c r="T1401" s="110"/>
      <c r="U1401" s="110"/>
      <c r="V1401" s="110"/>
      <c r="W1401" s="110"/>
      <c r="X1401" s="110"/>
      <c r="Y1401" s="105"/>
      <c r="AX1401" s="90">
        <f t="shared" si="141"/>
        <v>0</v>
      </c>
      <c r="BA1401" s="90">
        <f>IF(OR($S$22="Step 3",$S$22="Step 2",$S$22="Step 1"),1,0)</f>
        <v>1</v>
      </c>
    </row>
    <row r="1402" spans="4:106" ht="50.5" customHeight="1" x14ac:dyDescent="0.2">
      <c r="D1402" s="112" t="s">
        <v>3864</v>
      </c>
      <c r="E1402" s="194" t="s">
        <v>3867</v>
      </c>
      <c r="F1402" s="195"/>
      <c r="G1402" s="195"/>
      <c r="H1402" s="195"/>
      <c r="I1402" s="195"/>
      <c r="J1402" s="195"/>
      <c r="K1402" s="195"/>
      <c r="L1402" s="195"/>
      <c r="M1402" s="195"/>
      <c r="N1402" s="195"/>
      <c r="O1402" s="195"/>
      <c r="P1402" s="113" t="s">
        <v>12697</v>
      </c>
      <c r="Q1402" s="196" t="s">
        <v>12698</v>
      </c>
      <c r="R1402" s="196"/>
      <c r="S1402" s="192"/>
      <c r="T1402" s="192"/>
      <c r="U1402" s="192"/>
      <c r="V1402" s="192"/>
      <c r="W1402" s="192"/>
      <c r="X1402" s="193"/>
      <c r="Y1402" s="108"/>
      <c r="AW1402" s="90" t="s">
        <v>3280</v>
      </c>
      <c r="AX1402" s="90">
        <f t="shared" si="141"/>
        <v>1</v>
      </c>
      <c r="AY1402" s="90" t="s">
        <v>2043</v>
      </c>
      <c r="AZ1402" s="90" t="s">
        <v>3863</v>
      </c>
      <c r="BA1402" s="90">
        <f>IF(AND($BC$1402=1,$BB$1402=1),1,0)</f>
        <v>1</v>
      </c>
      <c r="BB1402" s="90">
        <f t="shared" ref="BB1402:BB1407" si="143">IF(OR($S$22="Step 3",$S$22="Step 2",$S$22="Step 1"),1,0)</f>
        <v>1</v>
      </c>
      <c r="BC1402" s="90">
        <v>1</v>
      </c>
      <c r="BD1402" s="90">
        <v>1</v>
      </c>
      <c r="BE1402" s="90">
        <v>1</v>
      </c>
      <c r="BL1402" s="90" t="s">
        <v>12770</v>
      </c>
      <c r="CB1402" s="90">
        <f>IF($S$1402&lt;&gt;"",1,0)</f>
        <v>0</v>
      </c>
      <c r="CD1402" s="90">
        <f>IF($Y$1402="Inaccurate – Incorrect",1,0)</f>
        <v>0</v>
      </c>
      <c r="DA1402" s="90" t="s">
        <v>3865</v>
      </c>
      <c r="DB1402" s="90" t="s">
        <v>3866</v>
      </c>
    </row>
    <row r="1403" spans="4:106" ht="53.75" customHeight="1" x14ac:dyDescent="0.2">
      <c r="D1403" s="112" t="s">
        <v>3870</v>
      </c>
      <c r="E1403" s="119"/>
      <c r="F1403" s="118"/>
      <c r="G1403" s="118"/>
      <c r="H1403" s="118"/>
      <c r="I1403" s="118"/>
      <c r="J1403" s="118"/>
      <c r="K1403" s="118"/>
      <c r="L1403" s="118"/>
      <c r="M1403" s="118"/>
      <c r="N1403" s="118"/>
      <c r="O1403" s="118"/>
      <c r="P1403" s="118"/>
      <c r="Q1403" s="215" t="s">
        <v>3871</v>
      </c>
      <c r="R1403" s="216"/>
      <c r="S1403" s="216"/>
      <c r="T1403" s="216"/>
      <c r="U1403" s="216"/>
      <c r="V1403" s="216"/>
      <c r="W1403" s="216"/>
      <c r="X1403" s="217"/>
      <c r="Y1403" s="108"/>
      <c r="AX1403" s="90">
        <f t="shared" si="141"/>
        <v>1</v>
      </c>
      <c r="AZ1403" s="90" t="s">
        <v>3869</v>
      </c>
      <c r="BA1403" s="90">
        <f>IF(AND($BB$1403=1,$BC$1403=1),1,0)</f>
        <v>0</v>
      </c>
      <c r="BB1403" s="90">
        <f t="shared" si="143"/>
        <v>1</v>
      </c>
      <c r="BC1403" s="90">
        <f>IF(AND(AND(OR($S$1402="Yes",$AB$1402="Yes"),$AX$1402=1)),1,0)</f>
        <v>0</v>
      </c>
      <c r="BD1403" s="90">
        <f>IF(AND(AND(OR($AB$1402="Yes"),$AX$1402=1)),1,0)</f>
        <v>0</v>
      </c>
      <c r="BE1403" s="90">
        <f>IF(AND(AND(OR($S$1402="Yes"),$AX$1402=1)),1,0)</f>
        <v>0</v>
      </c>
    </row>
    <row r="1404" spans="4:106" ht="25.25" customHeight="1" x14ac:dyDescent="0.2">
      <c r="D1404" s="112" t="s">
        <v>3875</v>
      </c>
      <c r="E1404" s="189" t="s">
        <v>3876</v>
      </c>
      <c r="F1404" s="190"/>
      <c r="G1404" s="190"/>
      <c r="H1404" s="190"/>
      <c r="I1404" s="190"/>
      <c r="J1404" s="190"/>
      <c r="K1404" s="190"/>
      <c r="L1404" s="190"/>
      <c r="M1404" s="190"/>
      <c r="N1404" s="190"/>
      <c r="O1404" s="190"/>
      <c r="P1404" s="116" t="s">
        <v>12697</v>
      </c>
      <c r="Q1404" s="191" t="s">
        <v>12702</v>
      </c>
      <c r="R1404" s="191"/>
      <c r="S1404" s="192"/>
      <c r="T1404" s="192"/>
      <c r="U1404" s="192"/>
      <c r="V1404" s="192"/>
      <c r="W1404" s="192"/>
      <c r="X1404" s="193"/>
      <c r="Y1404" s="108"/>
      <c r="AW1404" s="90" t="s">
        <v>3280</v>
      </c>
      <c r="AX1404" s="90">
        <f t="shared" si="141"/>
        <v>1</v>
      </c>
      <c r="AY1404" s="90" t="s">
        <v>774</v>
      </c>
      <c r="AZ1404" s="90" t="s">
        <v>3874</v>
      </c>
      <c r="BA1404" s="90">
        <f>IF(AND($BB$1404=1,$BC$1404=1),1,0)</f>
        <v>0</v>
      </c>
      <c r="BB1404" s="90">
        <f t="shared" si="143"/>
        <v>1</v>
      </c>
      <c r="BC1404" s="90">
        <f>IF(AND(AND(OR($S$1402="Yes",$AB$1402="Yes"),$AX$1402=1)),1,0)</f>
        <v>0</v>
      </c>
      <c r="BD1404" s="90">
        <f>IF(AND(AND(OR($AB$1402="Yes"),$AX$1402=1)),1,0)</f>
        <v>0</v>
      </c>
      <c r="BE1404" s="90">
        <f>IF(AND(AND(OR($S$1402="Yes"),$AX$1402=1)),1,0)</f>
        <v>0</v>
      </c>
      <c r="BX1404" s="90">
        <v>1</v>
      </c>
      <c r="CA1404" s="90" t="s">
        <v>3869</v>
      </c>
      <c r="CB1404" s="90">
        <f>IF((+COUNTA($S$1404)+COUNTA($S$1405)+COUNTA($S$1406)+COUNTA($S$1407))&gt;0,1,0)</f>
        <v>0</v>
      </c>
      <c r="CC1404" s="90" t="s">
        <v>775</v>
      </c>
      <c r="CD1404" s="90">
        <f>IF($Y$1404="Inaccurate – Incorrect",1,0)</f>
        <v>0</v>
      </c>
      <c r="DA1404" s="90" t="s">
        <v>3865</v>
      </c>
      <c r="DB1404" s="90" t="s">
        <v>3866</v>
      </c>
    </row>
    <row r="1405" spans="4:106" ht="50.5" customHeight="1" x14ac:dyDescent="0.2">
      <c r="D1405" s="112" t="s">
        <v>3879</v>
      </c>
      <c r="E1405" s="189" t="s">
        <v>3880</v>
      </c>
      <c r="F1405" s="190"/>
      <c r="G1405" s="190"/>
      <c r="H1405" s="190"/>
      <c r="I1405" s="190"/>
      <c r="J1405" s="190"/>
      <c r="K1405" s="190"/>
      <c r="L1405" s="190"/>
      <c r="M1405" s="190"/>
      <c r="N1405" s="190"/>
      <c r="O1405" s="190"/>
      <c r="P1405" s="116" t="s">
        <v>12697</v>
      </c>
      <c r="Q1405" s="191" t="s">
        <v>12702</v>
      </c>
      <c r="R1405" s="191"/>
      <c r="S1405" s="192"/>
      <c r="T1405" s="192"/>
      <c r="U1405" s="192"/>
      <c r="V1405" s="192"/>
      <c r="W1405" s="192"/>
      <c r="X1405" s="193"/>
      <c r="Y1405" s="108"/>
      <c r="AW1405" s="90" t="s">
        <v>3280</v>
      </c>
      <c r="AX1405" s="90">
        <f t="shared" si="141"/>
        <v>1</v>
      </c>
      <c r="AY1405" s="90" t="s">
        <v>774</v>
      </c>
      <c r="AZ1405" s="90" t="s">
        <v>3878</v>
      </c>
      <c r="BA1405" s="90">
        <f>IF(AND($BB$1405=1,$BC$1405=1),1,0)</f>
        <v>0</v>
      </c>
      <c r="BB1405" s="90">
        <f t="shared" si="143"/>
        <v>1</v>
      </c>
      <c r="BC1405" s="90">
        <f>IF(AND(AND(OR($S$1402="Yes",$AB$1402="Yes"),$AX$1402=1)),1,0)</f>
        <v>0</v>
      </c>
      <c r="BD1405" s="90">
        <f>IF(AND(AND(OR($AB$1402="Yes"),$AX$1402=1)),1,0)</f>
        <v>0</v>
      </c>
      <c r="BE1405" s="90">
        <f>IF(AND(AND(OR($S$1402="Yes"),$AX$1402=1)),1,0)</f>
        <v>0</v>
      </c>
      <c r="BX1405" s="90">
        <v>1</v>
      </c>
      <c r="CA1405" s="90" t="s">
        <v>3869</v>
      </c>
      <c r="CC1405" s="90" t="s">
        <v>775</v>
      </c>
      <c r="CD1405" s="90">
        <f>IF($Y$1405="Inaccurate – Incorrect",1,0)</f>
        <v>0</v>
      </c>
      <c r="DA1405" s="90" t="s">
        <v>3865</v>
      </c>
      <c r="DB1405" s="90" t="s">
        <v>3866</v>
      </c>
    </row>
    <row r="1406" spans="4:106" ht="25.25" customHeight="1" x14ac:dyDescent="0.2">
      <c r="D1406" s="112" t="s">
        <v>3883</v>
      </c>
      <c r="E1406" s="189" t="s">
        <v>3884</v>
      </c>
      <c r="F1406" s="190"/>
      <c r="G1406" s="190"/>
      <c r="H1406" s="190"/>
      <c r="I1406" s="190"/>
      <c r="J1406" s="190"/>
      <c r="K1406" s="190"/>
      <c r="L1406" s="190"/>
      <c r="M1406" s="190"/>
      <c r="N1406" s="190"/>
      <c r="O1406" s="190"/>
      <c r="P1406" s="116" t="s">
        <v>12697</v>
      </c>
      <c r="Q1406" s="191" t="s">
        <v>12702</v>
      </c>
      <c r="R1406" s="191"/>
      <c r="S1406" s="192"/>
      <c r="T1406" s="192"/>
      <c r="U1406" s="192"/>
      <c r="V1406" s="192"/>
      <c r="W1406" s="192"/>
      <c r="X1406" s="193"/>
      <c r="Y1406" s="108"/>
      <c r="AW1406" s="90" t="s">
        <v>3280</v>
      </c>
      <c r="AX1406" s="90">
        <f t="shared" si="141"/>
        <v>1</v>
      </c>
      <c r="AY1406" s="90" t="s">
        <v>774</v>
      </c>
      <c r="AZ1406" s="90" t="s">
        <v>3882</v>
      </c>
      <c r="BA1406" s="90">
        <f>IF(AND($BB$1406=1,$BC$1406=1),1,0)</f>
        <v>0</v>
      </c>
      <c r="BB1406" s="90">
        <f t="shared" si="143"/>
        <v>1</v>
      </c>
      <c r="BC1406" s="90">
        <f>IF(AND(AND(OR($S$1402="Yes",$AB$1402="Yes"),$AX$1402=1)),1,0)</f>
        <v>0</v>
      </c>
      <c r="BD1406" s="90">
        <f>IF(AND(AND(OR($AB$1402="Yes"),$AX$1402=1)),1,0)</f>
        <v>0</v>
      </c>
      <c r="BE1406" s="90">
        <f>IF(AND(AND(OR($S$1402="Yes"),$AX$1402=1)),1,0)</f>
        <v>0</v>
      </c>
      <c r="BX1406" s="90">
        <v>1</v>
      </c>
      <c r="CA1406" s="90" t="s">
        <v>3869</v>
      </c>
      <c r="CC1406" s="90" t="s">
        <v>775</v>
      </c>
      <c r="CD1406" s="90">
        <f>IF($Y$1406="Inaccurate – Incorrect",1,0)</f>
        <v>0</v>
      </c>
      <c r="DA1406" s="90" t="s">
        <v>3865</v>
      </c>
      <c r="DB1406" s="90" t="s">
        <v>3866</v>
      </c>
    </row>
    <row r="1407" spans="4:106" ht="25.25" customHeight="1" x14ac:dyDescent="0.2">
      <c r="D1407" s="112" t="s">
        <v>3887</v>
      </c>
      <c r="E1407" s="189" t="s">
        <v>3888</v>
      </c>
      <c r="F1407" s="190"/>
      <c r="G1407" s="190"/>
      <c r="H1407" s="190"/>
      <c r="I1407" s="190"/>
      <c r="J1407" s="190"/>
      <c r="K1407" s="190"/>
      <c r="L1407" s="190"/>
      <c r="M1407" s="190"/>
      <c r="N1407" s="190"/>
      <c r="O1407" s="190"/>
      <c r="P1407" s="116" t="s">
        <v>12697</v>
      </c>
      <c r="Q1407" s="191" t="s">
        <v>12702</v>
      </c>
      <c r="R1407" s="191"/>
      <c r="S1407" s="197"/>
      <c r="T1407" s="197"/>
      <c r="U1407" s="197"/>
      <c r="V1407" s="197"/>
      <c r="W1407" s="197"/>
      <c r="X1407" s="198"/>
      <c r="Y1407" s="108"/>
      <c r="AW1407" s="90" t="s">
        <v>3280</v>
      </c>
      <c r="AX1407" s="90">
        <f t="shared" si="141"/>
        <v>1</v>
      </c>
      <c r="AY1407" s="90" t="s">
        <v>774</v>
      </c>
      <c r="AZ1407" s="90" t="s">
        <v>3886</v>
      </c>
      <c r="BA1407" s="90">
        <f>IF(AND($BB$1407=1,$BC$1407=1),1,0)</f>
        <v>0</v>
      </c>
      <c r="BB1407" s="90">
        <f t="shared" si="143"/>
        <v>1</v>
      </c>
      <c r="BC1407" s="90">
        <f>IF(AND(AND(OR($S$1402="Yes",$AB$1402="Yes"),$AX$1402=1)),1,0)</f>
        <v>0</v>
      </c>
      <c r="BD1407" s="90">
        <f>IF(AND(AND(OR($AB$1402="Yes"),$AX$1402=1)),1,0)</f>
        <v>0</v>
      </c>
      <c r="BE1407" s="90">
        <f>IF(AND(AND(OR($S$1402="Yes"),$AX$1402=1)),1,0)</f>
        <v>0</v>
      </c>
      <c r="BX1407" s="90">
        <v>1</v>
      </c>
      <c r="CA1407" s="90" t="s">
        <v>3869</v>
      </c>
      <c r="CC1407" s="90" t="s">
        <v>775</v>
      </c>
      <c r="CD1407" s="90">
        <f>IF($Y$1407="Inaccurate – Incorrect",1,0)</f>
        <v>0</v>
      </c>
      <c r="DA1407" s="90" t="s">
        <v>3865</v>
      </c>
      <c r="DB1407" s="90" t="s">
        <v>3866</v>
      </c>
    </row>
    <row r="1408" spans="4:106" x14ac:dyDescent="0.2">
      <c r="D1408" s="103"/>
      <c r="E1408" s="117"/>
      <c r="F1408" s="117"/>
      <c r="G1408" s="117"/>
      <c r="H1408" s="117"/>
      <c r="I1408" s="117"/>
      <c r="J1408" s="117"/>
      <c r="K1408" s="117"/>
      <c r="L1408" s="117"/>
      <c r="M1408" s="117"/>
      <c r="N1408" s="117"/>
      <c r="O1408" s="117"/>
      <c r="P1408" s="117"/>
      <c r="Q1408" s="117"/>
      <c r="R1408" s="117"/>
      <c r="S1408" s="117"/>
      <c r="T1408" s="117"/>
      <c r="U1408" s="117"/>
      <c r="V1408" s="117"/>
      <c r="W1408" s="117"/>
      <c r="X1408" s="117"/>
      <c r="Y1408" s="105"/>
      <c r="AX1408" s="90">
        <f t="shared" si="141"/>
        <v>0</v>
      </c>
      <c r="BA1408" s="90">
        <f>IF(OR($S$22="Step 3",$S$22="Step 2",$S$22="Step 1"),1,0)</f>
        <v>1</v>
      </c>
    </row>
    <row r="1409" spans="4:106" ht="21" x14ac:dyDescent="0.25">
      <c r="D1409" s="103"/>
      <c r="E1409" s="109" t="s">
        <v>1415</v>
      </c>
      <c r="F1409" s="110"/>
      <c r="G1409" s="110"/>
      <c r="H1409" s="110"/>
      <c r="I1409" s="110"/>
      <c r="J1409" s="110"/>
      <c r="K1409" s="110"/>
      <c r="L1409" s="110"/>
      <c r="M1409" s="110"/>
      <c r="N1409" s="110"/>
      <c r="O1409" s="110"/>
      <c r="P1409" s="110"/>
      <c r="Q1409" s="110"/>
      <c r="R1409" s="110"/>
      <c r="S1409" s="110"/>
      <c r="T1409" s="110"/>
      <c r="U1409" s="110"/>
      <c r="V1409" s="110"/>
      <c r="W1409" s="110"/>
      <c r="X1409" s="110"/>
      <c r="Y1409" s="105"/>
      <c r="AX1409" s="90">
        <f t="shared" si="141"/>
        <v>0</v>
      </c>
      <c r="BA1409" s="90">
        <f>IF(OR($S$22="Step 3",$S$22="Step 2",$S$22="Step 1"),1,0)</f>
        <v>1</v>
      </c>
    </row>
    <row r="1410" spans="4:106" ht="50.5" customHeight="1" x14ac:dyDescent="0.2">
      <c r="D1410" s="112" t="s">
        <v>3891</v>
      </c>
      <c r="E1410" s="194" t="s">
        <v>3892</v>
      </c>
      <c r="F1410" s="195"/>
      <c r="G1410" s="195"/>
      <c r="H1410" s="195"/>
      <c r="I1410" s="195"/>
      <c r="J1410" s="195"/>
      <c r="K1410" s="195"/>
      <c r="L1410" s="195"/>
      <c r="M1410" s="195"/>
      <c r="N1410" s="195"/>
      <c r="O1410" s="195"/>
      <c r="P1410" s="113" t="s">
        <v>12697</v>
      </c>
      <c r="Q1410" s="196" t="s">
        <v>12698</v>
      </c>
      <c r="R1410" s="196"/>
      <c r="S1410" s="197"/>
      <c r="T1410" s="197"/>
      <c r="U1410" s="197"/>
      <c r="V1410" s="197"/>
      <c r="W1410" s="197"/>
      <c r="X1410" s="198"/>
      <c r="Y1410" s="108"/>
      <c r="AW1410" s="90" t="s">
        <v>3280</v>
      </c>
      <c r="AX1410" s="90">
        <f t="shared" si="141"/>
        <v>1</v>
      </c>
      <c r="AY1410" s="90" t="s">
        <v>236</v>
      </c>
      <c r="AZ1410" s="90" t="s">
        <v>3890</v>
      </c>
      <c r="BA1410" s="90">
        <f>IF(AND($BC$1410=1,$BB$1410=1),1,0)</f>
        <v>1</v>
      </c>
      <c r="BB1410" s="90">
        <f>IF(OR($S$22="Step 3",$S$22="Step 2",$S$22="Step 1"),1,0)</f>
        <v>1</v>
      </c>
      <c r="BC1410" s="90">
        <v>1</v>
      </c>
      <c r="BD1410" s="90">
        <v>1</v>
      </c>
      <c r="BE1410" s="90">
        <v>1</v>
      </c>
      <c r="CB1410" s="90">
        <f>IF($S$1410&lt;&gt;"",1,0)</f>
        <v>0</v>
      </c>
      <c r="CD1410" s="90">
        <f>IF($Y$1410="Inaccurate – Incorrect",1,0)</f>
        <v>0</v>
      </c>
      <c r="DA1410" s="90" t="s">
        <v>3865</v>
      </c>
      <c r="DB1410" s="90" t="s">
        <v>1415</v>
      </c>
    </row>
    <row r="1411" spans="4:106" x14ac:dyDescent="0.2">
      <c r="D1411" s="103"/>
      <c r="E1411" s="114"/>
      <c r="F1411" s="114"/>
      <c r="G1411" s="114"/>
      <c r="H1411" s="114"/>
      <c r="I1411" s="114"/>
      <c r="J1411" s="114"/>
      <c r="K1411" s="114"/>
      <c r="L1411" s="114"/>
      <c r="M1411" s="114"/>
      <c r="N1411" s="114"/>
      <c r="O1411" s="114"/>
      <c r="P1411" s="114"/>
      <c r="Q1411" s="114"/>
      <c r="R1411" s="114"/>
      <c r="S1411" s="114"/>
      <c r="T1411" s="114"/>
      <c r="U1411" s="114"/>
      <c r="V1411" s="114"/>
      <c r="W1411" s="114"/>
      <c r="X1411" s="114"/>
      <c r="Y1411" s="105"/>
      <c r="AX1411" s="90">
        <f t="shared" si="141"/>
        <v>0</v>
      </c>
      <c r="BA1411" s="90">
        <f>IF(OR($S$22="Step 3",$S$22="Step 2",$S$22="Step 1"),1,0)</f>
        <v>1</v>
      </c>
    </row>
    <row r="1412" spans="4:106" ht="21" x14ac:dyDescent="0.25">
      <c r="D1412" s="103"/>
      <c r="E1412" s="106" t="s">
        <v>1249</v>
      </c>
      <c r="F1412" s="104"/>
      <c r="G1412" s="104"/>
      <c r="H1412" s="104"/>
      <c r="I1412" s="104"/>
      <c r="J1412" s="104"/>
      <c r="K1412" s="104"/>
      <c r="L1412" s="104"/>
      <c r="M1412" s="104"/>
      <c r="N1412" s="104"/>
      <c r="O1412" s="104"/>
      <c r="P1412" s="104"/>
      <c r="Q1412" s="104"/>
      <c r="R1412" s="104"/>
      <c r="S1412" s="104"/>
      <c r="T1412" s="104"/>
      <c r="U1412" s="104"/>
      <c r="V1412" s="104"/>
      <c r="W1412" s="104"/>
      <c r="X1412" s="104"/>
      <c r="Y1412" s="105"/>
      <c r="AX1412" s="90">
        <f t="shared" si="141"/>
        <v>0</v>
      </c>
      <c r="BA1412" s="90">
        <f>IF(OR($S$22="Step 3",$S$22="Step 2",$S$22="Step 1"),1,0)</f>
        <v>1</v>
      </c>
    </row>
    <row r="1413" spans="4:106" ht="21" x14ac:dyDescent="0.25">
      <c r="D1413" s="103"/>
      <c r="E1413" s="109"/>
      <c r="F1413" s="110"/>
      <c r="G1413" s="110"/>
      <c r="H1413" s="110"/>
      <c r="I1413" s="110"/>
      <c r="J1413" s="110"/>
      <c r="K1413" s="110"/>
      <c r="L1413" s="110"/>
      <c r="M1413" s="110"/>
      <c r="N1413" s="110"/>
      <c r="O1413" s="110"/>
      <c r="P1413" s="110"/>
      <c r="Q1413" s="110"/>
      <c r="R1413" s="110"/>
      <c r="S1413" s="110"/>
      <c r="T1413" s="110"/>
      <c r="U1413" s="110"/>
      <c r="V1413" s="110"/>
      <c r="W1413" s="110"/>
      <c r="X1413" s="110"/>
      <c r="Y1413" s="105"/>
      <c r="AX1413" s="90">
        <f t="shared" si="141"/>
        <v>0</v>
      </c>
      <c r="BA1413" s="90">
        <f>IF(OR($S$22="Step 3",$S$22="Step 2",$S$22="Step 1"),1,0)</f>
        <v>1</v>
      </c>
    </row>
    <row r="1414" spans="4:106" ht="25.25" customHeight="1" x14ac:dyDescent="0.2">
      <c r="D1414" s="112" t="s">
        <v>3895</v>
      </c>
      <c r="E1414" s="194" t="s">
        <v>1250</v>
      </c>
      <c r="F1414" s="195"/>
      <c r="G1414" s="195"/>
      <c r="H1414" s="195"/>
      <c r="I1414" s="195"/>
      <c r="J1414" s="195"/>
      <c r="K1414" s="195"/>
      <c r="L1414" s="195"/>
      <c r="M1414" s="195"/>
      <c r="N1414" s="195"/>
      <c r="O1414" s="195"/>
      <c r="P1414" s="113" t="s">
        <v>12697</v>
      </c>
      <c r="Q1414" s="196" t="s">
        <v>12699</v>
      </c>
      <c r="R1414" s="196"/>
      <c r="S1414" s="192"/>
      <c r="T1414" s="192"/>
      <c r="U1414" s="192"/>
      <c r="V1414" s="192"/>
      <c r="W1414" s="192"/>
      <c r="X1414" s="193"/>
      <c r="Y1414" s="108"/>
      <c r="AW1414" s="90" t="s">
        <v>3280</v>
      </c>
      <c r="AX1414" s="90">
        <f t="shared" si="141"/>
        <v>1</v>
      </c>
      <c r="AZ1414" s="90" t="s">
        <v>3894</v>
      </c>
      <c r="BA1414" s="90">
        <f>IF(AND($BC$1414=1,$BB$1414=1),1,0)</f>
        <v>1</v>
      </c>
      <c r="BB1414" s="90">
        <f>IF(OR($S$22="Step 3",$S$22="Step 2",$S$22="Step 1"),1,0)</f>
        <v>1</v>
      </c>
      <c r="BC1414" s="90">
        <v>1</v>
      </c>
      <c r="BD1414" s="90">
        <v>1</v>
      </c>
      <c r="BE1414" s="90">
        <v>1</v>
      </c>
      <c r="DA1414" s="90" t="s">
        <v>1249</v>
      </c>
    </row>
    <row r="1415" spans="4:106" x14ac:dyDescent="0.2">
      <c r="D1415" s="121"/>
      <c r="E1415" s="122"/>
      <c r="F1415" s="122"/>
      <c r="G1415" s="122"/>
      <c r="H1415" s="122"/>
      <c r="I1415" s="122"/>
      <c r="J1415" s="122"/>
      <c r="K1415" s="122"/>
      <c r="L1415" s="122"/>
      <c r="M1415" s="122"/>
      <c r="N1415" s="122"/>
      <c r="O1415" s="122"/>
      <c r="P1415" s="122"/>
      <c r="Q1415" s="122"/>
      <c r="R1415" s="122"/>
      <c r="S1415" s="122"/>
      <c r="T1415" s="122"/>
      <c r="U1415" s="122"/>
      <c r="V1415" s="122"/>
      <c r="W1415" s="122"/>
      <c r="X1415" s="122"/>
      <c r="Y1415" s="123"/>
      <c r="AX1415" s="90">
        <f t="shared" si="141"/>
        <v>0</v>
      </c>
    </row>
    <row r="1416" spans="4:106" x14ac:dyDescent="0.2">
      <c r="D1416" s="91"/>
      <c r="E1416" s="91"/>
      <c r="F1416" s="91"/>
      <c r="G1416" s="91"/>
      <c r="H1416" s="91"/>
      <c r="I1416" s="91"/>
      <c r="J1416" s="91"/>
      <c r="K1416" s="91"/>
      <c r="L1416" s="91"/>
      <c r="M1416" s="91"/>
      <c r="N1416" s="91"/>
      <c r="O1416" s="91"/>
      <c r="P1416" s="91"/>
      <c r="Q1416" s="91"/>
      <c r="R1416" s="91"/>
      <c r="S1416" s="91"/>
      <c r="T1416" s="91"/>
      <c r="U1416" s="91"/>
      <c r="V1416" s="91"/>
      <c r="W1416" s="91"/>
      <c r="X1416" s="91"/>
      <c r="Y1416" s="91"/>
      <c r="AX1416" s="90">
        <f t="shared" si="141"/>
        <v>0</v>
      </c>
      <c r="BA1416" s="90">
        <f>IF(OR($S$22="Step 3",$S$22="Step 2",$S$22="Step 1"),1,0)</f>
        <v>1</v>
      </c>
    </row>
    <row r="1417" spans="4:106" ht="21" x14ac:dyDescent="0.25">
      <c r="D1417" s="101" t="s">
        <v>3897</v>
      </c>
      <c r="E1417" s="100"/>
      <c r="F1417" s="100"/>
      <c r="G1417" s="100"/>
      <c r="H1417" s="100"/>
      <c r="I1417" s="100"/>
      <c r="J1417" s="100"/>
      <c r="K1417" s="100"/>
      <c r="L1417" s="100"/>
      <c r="M1417" s="100"/>
      <c r="N1417" s="100"/>
      <c r="O1417" s="100"/>
      <c r="P1417" s="100"/>
      <c r="Q1417" s="100"/>
      <c r="R1417" s="100"/>
      <c r="S1417" s="100"/>
      <c r="T1417" s="100"/>
      <c r="U1417" s="100"/>
      <c r="V1417" s="100"/>
      <c r="W1417" s="100"/>
      <c r="X1417" s="100"/>
      <c r="Y1417" s="102"/>
      <c r="AX1417" s="90">
        <f t="shared" si="141"/>
        <v>0</v>
      </c>
      <c r="BA1417" s="90">
        <f>IF(OR($S$22="Step 3",$S$22="Step 2",$S$22="Step 1"),1,0)</f>
        <v>1</v>
      </c>
    </row>
    <row r="1418" spans="4:106" x14ac:dyDescent="0.2">
      <c r="D1418" s="103"/>
      <c r="E1418" s="104"/>
      <c r="F1418" s="104"/>
      <c r="G1418" s="104"/>
      <c r="H1418" s="104"/>
      <c r="I1418" s="104"/>
      <c r="J1418" s="104"/>
      <c r="K1418" s="104"/>
      <c r="L1418" s="104"/>
      <c r="M1418" s="104"/>
      <c r="N1418" s="104"/>
      <c r="O1418" s="104"/>
      <c r="P1418" s="104"/>
      <c r="Q1418" s="104"/>
      <c r="R1418" s="104"/>
      <c r="S1418" s="104"/>
      <c r="T1418" s="104"/>
      <c r="U1418" s="104"/>
      <c r="V1418" s="104"/>
      <c r="W1418" s="104"/>
      <c r="X1418" s="104"/>
      <c r="Y1418" s="105"/>
      <c r="AX1418" s="90">
        <f t="shared" si="141"/>
        <v>0</v>
      </c>
      <c r="BA1418" s="90">
        <f>IF(OR($S$22="Step 3",$S$22="Step 2",$S$22="Step 1"),1,0)</f>
        <v>1</v>
      </c>
    </row>
    <row r="1419" spans="4:106" ht="21" x14ac:dyDescent="0.25">
      <c r="D1419" s="103"/>
      <c r="E1419" s="106" t="s">
        <v>39</v>
      </c>
      <c r="F1419" s="104"/>
      <c r="G1419" s="104"/>
      <c r="H1419" s="104"/>
      <c r="I1419" s="104"/>
      <c r="J1419" s="104"/>
      <c r="K1419" s="104"/>
      <c r="L1419" s="104"/>
      <c r="M1419" s="104"/>
      <c r="N1419" s="104"/>
      <c r="O1419" s="104"/>
      <c r="P1419" s="104"/>
      <c r="Q1419" s="104"/>
      <c r="R1419" s="104"/>
      <c r="S1419" s="104"/>
      <c r="T1419" s="104"/>
      <c r="U1419" s="104"/>
      <c r="V1419" s="104"/>
      <c r="W1419" s="104"/>
      <c r="X1419" s="104"/>
      <c r="Y1419" s="105"/>
      <c r="AX1419" s="90">
        <f t="shared" si="141"/>
        <v>0</v>
      </c>
      <c r="BA1419" s="90">
        <v>1</v>
      </c>
    </row>
    <row r="1420" spans="4:106" ht="169" customHeight="1" x14ac:dyDescent="0.2">
      <c r="D1420" s="108"/>
      <c r="E1420" s="205" t="s">
        <v>3898</v>
      </c>
      <c r="F1420" s="206"/>
      <c r="G1420" s="206"/>
      <c r="H1420" s="206"/>
      <c r="I1420" s="206"/>
      <c r="J1420" s="206"/>
      <c r="K1420" s="206"/>
      <c r="L1420" s="206"/>
      <c r="M1420" s="206"/>
      <c r="N1420" s="206"/>
      <c r="O1420" s="206"/>
      <c r="P1420" s="206"/>
      <c r="Q1420" s="206"/>
      <c r="R1420" s="206"/>
      <c r="S1420" s="206"/>
      <c r="T1420" s="206"/>
      <c r="U1420" s="206"/>
      <c r="V1420" s="206"/>
      <c r="W1420" s="206"/>
      <c r="X1420" s="207"/>
      <c r="Y1420" s="108"/>
      <c r="AX1420" s="90">
        <f t="shared" si="141"/>
        <v>0</v>
      </c>
      <c r="AZ1420" s="90" t="s">
        <v>3896</v>
      </c>
      <c r="BA1420" s="90">
        <v>1</v>
      </c>
    </row>
    <row r="1421" spans="4:106" x14ac:dyDescent="0.2">
      <c r="D1421" s="103"/>
      <c r="E1421" s="100"/>
      <c r="F1421" s="100"/>
      <c r="G1421" s="100"/>
      <c r="H1421" s="100"/>
      <c r="I1421" s="100"/>
      <c r="J1421" s="100"/>
      <c r="K1421" s="100"/>
      <c r="L1421" s="100"/>
      <c r="M1421" s="100"/>
      <c r="N1421" s="100"/>
      <c r="O1421" s="100"/>
      <c r="P1421" s="100"/>
      <c r="Q1421" s="100"/>
      <c r="R1421" s="100"/>
      <c r="S1421" s="100"/>
      <c r="T1421" s="100"/>
      <c r="U1421" s="100"/>
      <c r="V1421" s="100"/>
      <c r="W1421" s="100"/>
      <c r="X1421" s="100"/>
      <c r="Y1421" s="105"/>
      <c r="AX1421" s="90">
        <f t="shared" si="141"/>
        <v>0</v>
      </c>
      <c r="BA1421" s="90">
        <f>IF(OR($S$22="Step 3",$S$22="Step 2",$S$22="Step 1"),1,0)</f>
        <v>1</v>
      </c>
    </row>
    <row r="1422" spans="4:106" ht="21" x14ac:dyDescent="0.25">
      <c r="D1422" s="103"/>
      <c r="E1422" s="106" t="s">
        <v>3900</v>
      </c>
      <c r="F1422" s="104"/>
      <c r="G1422" s="104"/>
      <c r="H1422" s="104"/>
      <c r="I1422" s="104"/>
      <c r="J1422" s="104"/>
      <c r="K1422" s="104"/>
      <c r="L1422" s="104"/>
      <c r="M1422" s="104"/>
      <c r="N1422" s="104"/>
      <c r="O1422" s="104"/>
      <c r="P1422" s="104"/>
      <c r="Q1422" s="104"/>
      <c r="R1422" s="104"/>
      <c r="S1422" s="104"/>
      <c r="T1422" s="104"/>
      <c r="U1422" s="104"/>
      <c r="V1422" s="104"/>
      <c r="W1422" s="104"/>
      <c r="X1422" s="104"/>
      <c r="Y1422" s="105"/>
      <c r="AX1422" s="90">
        <f t="shared" si="141"/>
        <v>0</v>
      </c>
      <c r="BA1422" s="90">
        <f>IF(OR($S$22="Step 3",$S$22="Step 2",$S$22="Step 1"),1,0)</f>
        <v>1</v>
      </c>
    </row>
    <row r="1423" spans="4:106" ht="21" x14ac:dyDescent="0.25">
      <c r="D1423" s="103"/>
      <c r="E1423" s="109" t="s">
        <v>12703</v>
      </c>
      <c r="F1423" s="110"/>
      <c r="G1423" s="110"/>
      <c r="H1423" s="110"/>
      <c r="I1423" s="110"/>
      <c r="J1423" s="110"/>
      <c r="K1423" s="110"/>
      <c r="L1423" s="110"/>
      <c r="M1423" s="110"/>
      <c r="N1423" s="110"/>
      <c r="O1423" s="110"/>
      <c r="P1423" s="110"/>
      <c r="Q1423" s="110"/>
      <c r="R1423" s="110"/>
      <c r="S1423" s="110"/>
      <c r="T1423" s="110"/>
      <c r="U1423" s="110"/>
      <c r="V1423" s="110"/>
      <c r="W1423" s="110"/>
      <c r="X1423" s="110"/>
      <c r="Y1423" s="105"/>
      <c r="AX1423" s="90">
        <f t="shared" ref="AX1423:AX1486" si="144">IF(SUBTOTAL(103,Q1423)=1,1,0)</f>
        <v>0</v>
      </c>
      <c r="BA1423" s="90">
        <f>IF(OR($S$22="Step 3",$S$22="Step 2",$S$22="Step 1"),1,0)</f>
        <v>1</v>
      </c>
    </row>
    <row r="1424" spans="4:106" ht="169" customHeight="1" x14ac:dyDescent="0.2">
      <c r="D1424" s="108"/>
      <c r="E1424" s="205" t="s">
        <v>3901</v>
      </c>
      <c r="F1424" s="206"/>
      <c r="G1424" s="206"/>
      <c r="H1424" s="206"/>
      <c r="I1424" s="206"/>
      <c r="J1424" s="206"/>
      <c r="K1424" s="206"/>
      <c r="L1424" s="206"/>
      <c r="M1424" s="206"/>
      <c r="N1424" s="206"/>
      <c r="O1424" s="206"/>
      <c r="P1424" s="206"/>
      <c r="Q1424" s="206"/>
      <c r="R1424" s="206"/>
      <c r="S1424" s="206"/>
      <c r="T1424" s="206"/>
      <c r="U1424" s="206"/>
      <c r="V1424" s="206"/>
      <c r="W1424" s="206"/>
      <c r="X1424" s="207"/>
      <c r="Y1424" s="108"/>
      <c r="AX1424" s="90">
        <f t="shared" si="144"/>
        <v>0</v>
      </c>
      <c r="AZ1424" s="90" t="s">
        <v>3899</v>
      </c>
      <c r="BA1424" s="90">
        <f>IF(AND($BC$1424=1,$BB$1424=1),1,0)</f>
        <v>1</v>
      </c>
      <c r="BB1424" s="90">
        <f>IF(OR($S$22="Step 3",$S$22="Step 2",$S$22="Step 1"),1,0)</f>
        <v>1</v>
      </c>
      <c r="BC1424" s="90">
        <v>1</v>
      </c>
      <c r="BD1424" s="90">
        <v>1</v>
      </c>
      <c r="BE1424" s="90">
        <v>1</v>
      </c>
    </row>
    <row r="1425" spans="4:106" x14ac:dyDescent="0.2">
      <c r="D1425" s="103"/>
      <c r="E1425" s="107"/>
      <c r="F1425" s="107"/>
      <c r="G1425" s="107"/>
      <c r="H1425" s="107"/>
      <c r="I1425" s="107"/>
      <c r="J1425" s="107"/>
      <c r="K1425" s="107"/>
      <c r="L1425" s="107"/>
      <c r="M1425" s="107"/>
      <c r="N1425" s="107"/>
      <c r="O1425" s="107"/>
      <c r="P1425" s="107"/>
      <c r="Q1425" s="107"/>
      <c r="R1425" s="107"/>
      <c r="S1425" s="107"/>
      <c r="T1425" s="107"/>
      <c r="U1425" s="107"/>
      <c r="V1425" s="107"/>
      <c r="W1425" s="107"/>
      <c r="X1425" s="107"/>
      <c r="Y1425" s="105"/>
      <c r="AX1425" s="90">
        <f t="shared" si="144"/>
        <v>0</v>
      </c>
      <c r="BA1425" s="90">
        <f>IF(OR($S$22="Step 3",$S$22="Step 2",$S$22="Step 1"),1,0)</f>
        <v>1</v>
      </c>
    </row>
    <row r="1426" spans="4:106" ht="21" x14ac:dyDescent="0.25">
      <c r="D1426" s="103"/>
      <c r="E1426" s="109" t="s">
        <v>3904</v>
      </c>
      <c r="F1426" s="110"/>
      <c r="G1426" s="110"/>
      <c r="H1426" s="110"/>
      <c r="I1426" s="110"/>
      <c r="J1426" s="110"/>
      <c r="K1426" s="110"/>
      <c r="L1426" s="110"/>
      <c r="M1426" s="110"/>
      <c r="N1426" s="110"/>
      <c r="O1426" s="110"/>
      <c r="P1426" s="110"/>
      <c r="Q1426" s="110"/>
      <c r="R1426" s="110"/>
      <c r="S1426" s="110"/>
      <c r="T1426" s="110"/>
      <c r="U1426" s="110"/>
      <c r="V1426" s="110"/>
      <c r="W1426" s="110"/>
      <c r="X1426" s="110"/>
      <c r="Y1426" s="105"/>
      <c r="AX1426" s="90">
        <f t="shared" si="144"/>
        <v>0</v>
      </c>
      <c r="BA1426" s="90">
        <f>IF(OR($S$22="Step 3",$S$22="Step 2",$S$22="Step 1"),1,0)</f>
        <v>1</v>
      </c>
    </row>
    <row r="1427" spans="4:106" ht="25.25" customHeight="1" x14ac:dyDescent="0.2">
      <c r="D1427" s="112" t="s">
        <v>3903</v>
      </c>
      <c r="E1427" s="194" t="s">
        <v>3905</v>
      </c>
      <c r="F1427" s="195"/>
      <c r="G1427" s="195"/>
      <c r="H1427" s="195"/>
      <c r="I1427" s="195"/>
      <c r="J1427" s="195"/>
      <c r="K1427" s="195"/>
      <c r="L1427" s="195"/>
      <c r="M1427" s="195"/>
      <c r="N1427" s="195"/>
      <c r="O1427" s="195"/>
      <c r="P1427" s="113" t="s">
        <v>12697</v>
      </c>
      <c r="Q1427" s="196" t="s">
        <v>12698</v>
      </c>
      <c r="R1427" s="196"/>
      <c r="S1427" s="192"/>
      <c r="T1427" s="192"/>
      <c r="U1427" s="192"/>
      <c r="V1427" s="192"/>
      <c r="W1427" s="192"/>
      <c r="X1427" s="193"/>
      <c r="Y1427" s="108"/>
      <c r="AW1427" s="90" t="s">
        <v>3897</v>
      </c>
      <c r="AX1427" s="90">
        <f t="shared" si="144"/>
        <v>1</v>
      </c>
      <c r="AY1427" s="90" t="s">
        <v>236</v>
      </c>
      <c r="AZ1427" s="90" t="s">
        <v>3902</v>
      </c>
      <c r="BA1427" s="90">
        <f>IF(AND($BC$1427=1,$BB$1427=1),1,0)</f>
        <v>1</v>
      </c>
      <c r="BB1427" s="90">
        <f>IF(OR($S$22="Step 3",$S$22="Step 2",$S$22="Step 1"),1,0)</f>
        <v>1</v>
      </c>
      <c r="BC1427" s="90">
        <v>1</v>
      </c>
      <c r="BD1427" s="90">
        <v>1</v>
      </c>
      <c r="BE1427" s="90">
        <v>1</v>
      </c>
      <c r="CB1427" s="90">
        <f>IF($S$1427&lt;&gt;"",1,0)</f>
        <v>0</v>
      </c>
      <c r="CD1427" s="90">
        <f>IF($Y$1427="Inaccurate – Incorrect",1,0)</f>
        <v>0</v>
      </c>
      <c r="DA1427" s="90" t="s">
        <v>3900</v>
      </c>
      <c r="DB1427" s="90" t="s">
        <v>3904</v>
      </c>
    </row>
    <row r="1428" spans="4:106" ht="25.25" customHeight="1" x14ac:dyDescent="0.2">
      <c r="D1428" s="112" t="s">
        <v>3908</v>
      </c>
      <c r="E1428" s="189" t="s">
        <v>3909</v>
      </c>
      <c r="F1428" s="190"/>
      <c r="G1428" s="190"/>
      <c r="H1428" s="190"/>
      <c r="I1428" s="190"/>
      <c r="J1428" s="190"/>
      <c r="K1428" s="190"/>
      <c r="L1428" s="190"/>
      <c r="M1428" s="190"/>
      <c r="N1428" s="190"/>
      <c r="O1428" s="190"/>
      <c r="P1428" s="116" t="s">
        <v>12697</v>
      </c>
      <c r="Q1428" s="191" t="s">
        <v>12698</v>
      </c>
      <c r="R1428" s="191"/>
      <c r="S1428" s="197"/>
      <c r="T1428" s="197"/>
      <c r="U1428" s="197"/>
      <c r="V1428" s="197"/>
      <c r="W1428" s="197"/>
      <c r="X1428" s="198"/>
      <c r="Y1428" s="108"/>
      <c r="AW1428" s="90" t="s">
        <v>3897</v>
      </c>
      <c r="AX1428" s="90">
        <f t="shared" si="144"/>
        <v>1</v>
      </c>
      <c r="AY1428" s="90" t="s">
        <v>236</v>
      </c>
      <c r="AZ1428" s="90" t="s">
        <v>3907</v>
      </c>
      <c r="BA1428" s="90">
        <f>IF(AND($BC$1428=1,$BB$1428=1),1,0)</f>
        <v>1</v>
      </c>
      <c r="BB1428" s="90">
        <f>IF(OR($S$22="Step 3",$S$22="Step 2",$S$22="Step 1"),1,0)</f>
        <v>1</v>
      </c>
      <c r="BC1428" s="90">
        <v>1</v>
      </c>
      <c r="BD1428" s="90">
        <v>1</v>
      </c>
      <c r="BE1428" s="90">
        <v>1</v>
      </c>
      <c r="CB1428" s="90">
        <f>IF($S$1428&lt;&gt;"",1,0)</f>
        <v>0</v>
      </c>
      <c r="CD1428" s="90">
        <f>IF($Y$1428="Inaccurate – Incorrect",1,0)</f>
        <v>0</v>
      </c>
      <c r="DA1428" s="90" t="s">
        <v>3900</v>
      </c>
      <c r="DB1428" s="90" t="s">
        <v>3904</v>
      </c>
    </row>
    <row r="1429" spans="4:106" x14ac:dyDescent="0.2">
      <c r="D1429" s="103"/>
      <c r="E1429" s="117"/>
      <c r="F1429" s="117"/>
      <c r="G1429" s="117"/>
      <c r="H1429" s="117"/>
      <c r="I1429" s="117"/>
      <c r="J1429" s="117"/>
      <c r="K1429" s="117"/>
      <c r="L1429" s="117"/>
      <c r="M1429" s="117"/>
      <c r="N1429" s="117"/>
      <c r="O1429" s="117"/>
      <c r="P1429" s="117"/>
      <c r="Q1429" s="117"/>
      <c r="R1429" s="117"/>
      <c r="S1429" s="117"/>
      <c r="T1429" s="117"/>
      <c r="U1429" s="117"/>
      <c r="V1429" s="117"/>
      <c r="W1429" s="117"/>
      <c r="X1429" s="117"/>
      <c r="Y1429" s="105"/>
      <c r="AX1429" s="90">
        <f t="shared" si="144"/>
        <v>0</v>
      </c>
      <c r="BA1429" s="90">
        <f>IF(OR($S$22="Step 3",$S$22="Step 2",$S$22="Step 1"),1,0)</f>
        <v>1</v>
      </c>
    </row>
    <row r="1430" spans="4:106" ht="21" x14ac:dyDescent="0.25">
      <c r="D1430" s="103"/>
      <c r="E1430" s="109" t="s">
        <v>3913</v>
      </c>
      <c r="F1430" s="110"/>
      <c r="G1430" s="110"/>
      <c r="H1430" s="110"/>
      <c r="I1430" s="110"/>
      <c r="J1430" s="110"/>
      <c r="K1430" s="110"/>
      <c r="L1430" s="110"/>
      <c r="M1430" s="110"/>
      <c r="N1430" s="110"/>
      <c r="O1430" s="110"/>
      <c r="P1430" s="110"/>
      <c r="Q1430" s="110"/>
      <c r="R1430" s="110"/>
      <c r="S1430" s="110"/>
      <c r="T1430" s="110"/>
      <c r="U1430" s="110"/>
      <c r="V1430" s="110"/>
      <c r="W1430" s="110"/>
      <c r="X1430" s="110"/>
      <c r="Y1430" s="105"/>
      <c r="AX1430" s="90">
        <f t="shared" si="144"/>
        <v>0</v>
      </c>
      <c r="BA1430" s="90">
        <f>IF(OR($S$22="Step 3",$S$22="Step 2",$S$22="Step 1"),1,0)</f>
        <v>1</v>
      </c>
    </row>
    <row r="1431" spans="4:106" ht="25.25" customHeight="1" x14ac:dyDescent="0.2">
      <c r="D1431" s="112" t="s">
        <v>3912</v>
      </c>
      <c r="E1431" s="194" t="s">
        <v>3914</v>
      </c>
      <c r="F1431" s="195"/>
      <c r="G1431" s="195"/>
      <c r="H1431" s="195"/>
      <c r="I1431" s="195"/>
      <c r="J1431" s="195"/>
      <c r="K1431" s="195"/>
      <c r="L1431" s="195"/>
      <c r="M1431" s="195"/>
      <c r="N1431" s="195"/>
      <c r="O1431" s="195"/>
      <c r="P1431" s="113" t="s">
        <v>12697</v>
      </c>
      <c r="Q1431" s="196" t="s">
        <v>12698</v>
      </c>
      <c r="R1431" s="196"/>
      <c r="S1431" s="192"/>
      <c r="T1431" s="192"/>
      <c r="U1431" s="192"/>
      <c r="V1431" s="192"/>
      <c r="W1431" s="192"/>
      <c r="X1431" s="193"/>
      <c r="Y1431" s="108"/>
      <c r="AW1431" s="90" t="s">
        <v>3897</v>
      </c>
      <c r="AX1431" s="90">
        <f t="shared" si="144"/>
        <v>1</v>
      </c>
      <c r="AY1431" s="90" t="s">
        <v>236</v>
      </c>
      <c r="AZ1431" s="90" t="s">
        <v>3911</v>
      </c>
      <c r="BA1431" s="90">
        <f>IF(AND($BC$1431=1,$BB$1431=1),1,0)</f>
        <v>1</v>
      </c>
      <c r="BB1431" s="90">
        <f t="shared" ref="BB1431:BB1466" si="145">IF(OR($S$22="Step 3",$S$22="Step 2",$S$22="Step 1"),1,0)</f>
        <v>1</v>
      </c>
      <c r="BC1431" s="90">
        <v>1</v>
      </c>
      <c r="BD1431" s="90">
        <v>1</v>
      </c>
      <c r="BE1431" s="90">
        <v>1</v>
      </c>
      <c r="BL1431" s="90" t="s">
        <v>12771</v>
      </c>
      <c r="CB1431" s="90">
        <f>IF($S$1431&lt;&gt;"",1,0)</f>
        <v>0</v>
      </c>
      <c r="CD1431" s="90">
        <f>IF($Y$1431="Inaccurate – Incorrect",1,0)</f>
        <v>0</v>
      </c>
      <c r="DA1431" s="90" t="s">
        <v>3900</v>
      </c>
      <c r="DB1431" s="90" t="s">
        <v>3913</v>
      </c>
    </row>
    <row r="1432" spans="4:106" ht="25.25" customHeight="1" x14ac:dyDescent="0.2">
      <c r="D1432" s="112" t="s">
        <v>3917</v>
      </c>
      <c r="E1432" s="189" t="s">
        <v>3918</v>
      </c>
      <c r="F1432" s="190"/>
      <c r="G1432" s="190"/>
      <c r="H1432" s="190"/>
      <c r="I1432" s="190"/>
      <c r="J1432" s="190"/>
      <c r="K1432" s="190"/>
      <c r="L1432" s="190"/>
      <c r="M1432" s="190"/>
      <c r="N1432" s="190"/>
      <c r="O1432" s="190"/>
      <c r="P1432" s="115"/>
      <c r="Q1432" s="191" t="s">
        <v>12701</v>
      </c>
      <c r="R1432" s="191"/>
      <c r="S1432" s="192"/>
      <c r="T1432" s="192"/>
      <c r="U1432" s="192"/>
      <c r="V1432" s="192"/>
      <c r="W1432" s="192"/>
      <c r="X1432" s="193"/>
      <c r="Y1432" s="108"/>
      <c r="AW1432" s="90" t="s">
        <v>3897</v>
      </c>
      <c r="AX1432" s="90">
        <f t="shared" si="144"/>
        <v>1</v>
      </c>
      <c r="AZ1432" s="90" t="s">
        <v>3916</v>
      </c>
      <c r="BA1432" s="90">
        <f>IF(AND($BB$1432=1,$BC$1432=1),1,0)</f>
        <v>0</v>
      </c>
      <c r="BB1432" s="90">
        <f t="shared" si="145"/>
        <v>1</v>
      </c>
      <c r="BC1432" s="90">
        <f>IF(AND(AND(OR($S$1431="Yes",$AB$1431="Yes"),$AX$1431=1)),1,0)</f>
        <v>0</v>
      </c>
      <c r="BD1432" s="90">
        <f>IF(AND(AND(OR($AB$1431="Yes"),$AX$1431=1)),1,0)</f>
        <v>0</v>
      </c>
      <c r="BE1432" s="90">
        <f>IF(AND(AND(OR($S$1431="Yes"),$AX$1431=1)),1,0)</f>
        <v>0</v>
      </c>
      <c r="BL1432" s="90" t="s">
        <v>12772</v>
      </c>
      <c r="CB1432" s="90">
        <f>IF($S$1432&lt;&gt;"",1,0)</f>
        <v>0</v>
      </c>
      <c r="CD1432" s="90">
        <f>IF($Y$1432="Inaccurate – Incorrect",1,0)</f>
        <v>0</v>
      </c>
      <c r="DA1432" s="90" t="s">
        <v>3900</v>
      </c>
      <c r="DB1432" s="90" t="s">
        <v>3913</v>
      </c>
    </row>
    <row r="1433" spans="4:106" ht="25.25" customHeight="1" x14ac:dyDescent="0.2">
      <c r="D1433" s="112" t="s">
        <v>3922</v>
      </c>
      <c r="E1433" s="189" t="s">
        <v>3923</v>
      </c>
      <c r="F1433" s="190"/>
      <c r="G1433" s="190"/>
      <c r="H1433" s="190"/>
      <c r="I1433" s="190"/>
      <c r="J1433" s="190"/>
      <c r="K1433" s="190"/>
      <c r="L1433" s="190"/>
      <c r="M1433" s="190"/>
      <c r="N1433" s="190"/>
      <c r="O1433" s="190"/>
      <c r="P1433" s="116" t="s">
        <v>12697</v>
      </c>
      <c r="Q1433" s="191" t="s">
        <v>12701</v>
      </c>
      <c r="R1433" s="191"/>
      <c r="S1433" s="192"/>
      <c r="T1433" s="192"/>
      <c r="U1433" s="192"/>
      <c r="V1433" s="192"/>
      <c r="W1433" s="192"/>
      <c r="X1433" s="193"/>
      <c r="Y1433" s="108"/>
      <c r="AW1433" s="90" t="s">
        <v>3897</v>
      </c>
      <c r="AX1433" s="90">
        <f t="shared" si="144"/>
        <v>1</v>
      </c>
      <c r="AZ1433" s="90" t="s">
        <v>3921</v>
      </c>
      <c r="BA1433" s="90">
        <f>IF(AND($BB$1433=1,$BC$1433=1),1,0)</f>
        <v>0</v>
      </c>
      <c r="BB1433" s="90">
        <f t="shared" si="145"/>
        <v>1</v>
      </c>
      <c r="BC1433" s="90">
        <f>IF(AND(AND(OR($S$1431="Yes",$AB$1431="Yes"),$AX$1431=1)),1,0)</f>
        <v>0</v>
      </c>
      <c r="BD1433" s="90">
        <f>IF(AND(AND(OR($AB$1431="Yes"),$AX$1431=1)),1,0)</f>
        <v>0</v>
      </c>
      <c r="BE1433" s="90">
        <f>IF(AND(AND(OR($S$1431="Yes"),$AX$1431=1)),1,0)</f>
        <v>0</v>
      </c>
      <c r="CB1433" s="90">
        <f>IF($S$1433&lt;&gt;"",1,0)</f>
        <v>0</v>
      </c>
      <c r="CD1433" s="90">
        <f>IF($Y$1433="Inaccurate – Incorrect",1,0)</f>
        <v>0</v>
      </c>
      <c r="DA1433" s="90" t="s">
        <v>3900</v>
      </c>
      <c r="DB1433" s="90" t="s">
        <v>3913</v>
      </c>
    </row>
    <row r="1434" spans="4:106" ht="25.25" customHeight="1" x14ac:dyDescent="0.2">
      <c r="D1434" s="112" t="s">
        <v>3926</v>
      </c>
      <c r="E1434" s="189" t="s">
        <v>3927</v>
      </c>
      <c r="F1434" s="190"/>
      <c r="G1434" s="190"/>
      <c r="H1434" s="190"/>
      <c r="I1434" s="190"/>
      <c r="J1434" s="190"/>
      <c r="K1434" s="190"/>
      <c r="L1434" s="190"/>
      <c r="M1434" s="190"/>
      <c r="N1434" s="190"/>
      <c r="O1434" s="190"/>
      <c r="P1434" s="116" t="s">
        <v>12697</v>
      </c>
      <c r="Q1434" s="191" t="s">
        <v>12699</v>
      </c>
      <c r="R1434" s="191"/>
      <c r="S1434" s="192"/>
      <c r="T1434" s="192"/>
      <c r="U1434" s="192"/>
      <c r="V1434" s="192"/>
      <c r="W1434" s="192"/>
      <c r="X1434" s="193"/>
      <c r="Y1434" s="108"/>
      <c r="AW1434" s="90" t="s">
        <v>3897</v>
      </c>
      <c r="AX1434" s="90">
        <f t="shared" si="144"/>
        <v>1</v>
      </c>
      <c r="AZ1434" s="90" t="s">
        <v>3925</v>
      </c>
      <c r="BA1434" s="90">
        <f>IF(AND($BB$1434=1,$BC$1434=1),1,0)</f>
        <v>0</v>
      </c>
      <c r="BB1434" s="90">
        <f t="shared" si="145"/>
        <v>1</v>
      </c>
      <c r="BC1434" s="90">
        <f t="shared" ref="BC1434:BC1439" si="146">IF(AND(AND(OR($S$1431="Yes",$AB$1431="Yes"),$AX$1431=1),AND(OR($S$1432&gt;0,$AB$1432&gt;0),$AX$1432=1)),1,0)</f>
        <v>0</v>
      </c>
      <c r="BD1434" s="90">
        <f t="shared" ref="BD1434:BD1439" si="147">IF(AND(AND(OR($AB$1431="Yes"),$AX$1431=1),AND(OR($AB$1432&gt;0),$AX$1432=1)),1,0)</f>
        <v>0</v>
      </c>
      <c r="BE1434" s="90">
        <f t="shared" ref="BE1434:BE1439" si="148">IF(AND(AND(OR($S$1431="Yes"),$AX$1431=1),AND(OR($S$1432&gt;0),$AX$1432=1)),1,0)</f>
        <v>0</v>
      </c>
      <c r="CB1434" s="90">
        <f>IF($S$1434&lt;&gt;"",1,0)</f>
        <v>0</v>
      </c>
      <c r="CD1434" s="90">
        <f>IF($Y$1434="Inaccurate – Incorrect",1,0)</f>
        <v>0</v>
      </c>
      <c r="DA1434" s="90" t="s">
        <v>3900</v>
      </c>
      <c r="DB1434" s="90" t="s">
        <v>3913</v>
      </c>
    </row>
    <row r="1435" spans="4:106" ht="50.5" customHeight="1" x14ac:dyDescent="0.2">
      <c r="D1435" s="112" t="s">
        <v>3932</v>
      </c>
      <c r="E1435" s="189" t="s">
        <v>3933</v>
      </c>
      <c r="F1435" s="190"/>
      <c r="G1435" s="190"/>
      <c r="H1435" s="190"/>
      <c r="I1435" s="190"/>
      <c r="J1435" s="190"/>
      <c r="K1435" s="190"/>
      <c r="L1435" s="190"/>
      <c r="M1435" s="190"/>
      <c r="N1435" s="190"/>
      <c r="O1435" s="190"/>
      <c r="P1435" s="116" t="s">
        <v>12697</v>
      </c>
      <c r="Q1435" s="191" t="s">
        <v>12699</v>
      </c>
      <c r="R1435" s="191"/>
      <c r="S1435" s="192"/>
      <c r="T1435" s="192"/>
      <c r="U1435" s="192"/>
      <c r="V1435" s="192"/>
      <c r="W1435" s="192"/>
      <c r="X1435" s="193"/>
      <c r="Y1435" s="108"/>
      <c r="AW1435" s="90" t="s">
        <v>3897</v>
      </c>
      <c r="AX1435" s="90">
        <f t="shared" si="144"/>
        <v>1</v>
      </c>
      <c r="AZ1435" s="90" t="s">
        <v>3931</v>
      </c>
      <c r="BA1435" s="90">
        <f>IF(AND($BB$1435=1,$BC$1435=1),1,0)</f>
        <v>0</v>
      </c>
      <c r="BB1435" s="90">
        <f t="shared" si="145"/>
        <v>1</v>
      </c>
      <c r="BC1435" s="90">
        <f t="shared" si="146"/>
        <v>0</v>
      </c>
      <c r="BD1435" s="90">
        <f t="shared" si="147"/>
        <v>0</v>
      </c>
      <c r="BE1435" s="90">
        <f t="shared" si="148"/>
        <v>0</v>
      </c>
      <c r="CB1435" s="90">
        <f>IF($S$1435&lt;&gt;"",1,0)</f>
        <v>0</v>
      </c>
      <c r="CD1435" s="90">
        <f>IF($Y$1435="Inaccurate – Incorrect",1,0)</f>
        <v>0</v>
      </c>
      <c r="DA1435" s="90" t="s">
        <v>3900</v>
      </c>
      <c r="DB1435" s="90" t="s">
        <v>3913</v>
      </c>
    </row>
    <row r="1436" spans="4:106" ht="25.25" customHeight="1" x14ac:dyDescent="0.2">
      <c r="D1436" s="112" t="s">
        <v>3936</v>
      </c>
      <c r="E1436" s="189" t="s">
        <v>3937</v>
      </c>
      <c r="F1436" s="190"/>
      <c r="G1436" s="190"/>
      <c r="H1436" s="190"/>
      <c r="I1436" s="190"/>
      <c r="J1436" s="190"/>
      <c r="K1436" s="190"/>
      <c r="L1436" s="190"/>
      <c r="M1436" s="190"/>
      <c r="N1436" s="190"/>
      <c r="O1436" s="190"/>
      <c r="P1436" s="116" t="s">
        <v>12697</v>
      </c>
      <c r="Q1436" s="191" t="s">
        <v>12701</v>
      </c>
      <c r="R1436" s="191"/>
      <c r="S1436" s="192"/>
      <c r="T1436" s="192"/>
      <c r="U1436" s="192"/>
      <c r="V1436" s="192"/>
      <c r="W1436" s="192"/>
      <c r="X1436" s="193"/>
      <c r="Y1436" s="108"/>
      <c r="AW1436" s="90" t="s">
        <v>3897</v>
      </c>
      <c r="AX1436" s="90">
        <f t="shared" si="144"/>
        <v>1</v>
      </c>
      <c r="AZ1436" s="90" t="s">
        <v>3935</v>
      </c>
      <c r="BA1436" s="90">
        <f>IF(AND($BB$1436=1,$BC$1436=1),1,0)</f>
        <v>0</v>
      </c>
      <c r="BB1436" s="90">
        <f t="shared" si="145"/>
        <v>1</v>
      </c>
      <c r="BC1436" s="90">
        <f t="shared" si="146"/>
        <v>0</v>
      </c>
      <c r="BD1436" s="90">
        <f t="shared" si="147"/>
        <v>0</v>
      </c>
      <c r="BE1436" s="90">
        <f t="shared" si="148"/>
        <v>0</v>
      </c>
      <c r="CB1436" s="90">
        <f>IF($S$1436&lt;&gt;"",1,0)</f>
        <v>0</v>
      </c>
      <c r="CD1436" s="90">
        <f>IF($Y$1436="Inaccurate – Incorrect",1,0)</f>
        <v>0</v>
      </c>
      <c r="DA1436" s="90" t="s">
        <v>3900</v>
      </c>
      <c r="DB1436" s="90" t="s">
        <v>3913</v>
      </c>
    </row>
    <row r="1437" spans="4:106" ht="25.25" customHeight="1" x14ac:dyDescent="0.2">
      <c r="D1437" s="112" t="s">
        <v>3939</v>
      </c>
      <c r="E1437" s="189" t="s">
        <v>3940</v>
      </c>
      <c r="F1437" s="190"/>
      <c r="G1437" s="190"/>
      <c r="H1437" s="190"/>
      <c r="I1437" s="190"/>
      <c r="J1437" s="190"/>
      <c r="K1437" s="190"/>
      <c r="L1437" s="190"/>
      <c r="M1437" s="190"/>
      <c r="N1437" s="190"/>
      <c r="O1437" s="190"/>
      <c r="P1437" s="116" t="s">
        <v>12697</v>
      </c>
      <c r="Q1437" s="191" t="s">
        <v>12701</v>
      </c>
      <c r="R1437" s="191"/>
      <c r="S1437" s="192"/>
      <c r="T1437" s="192"/>
      <c r="U1437" s="192"/>
      <c r="V1437" s="192"/>
      <c r="W1437" s="192"/>
      <c r="X1437" s="193"/>
      <c r="Y1437" s="108"/>
      <c r="AW1437" s="90" t="s">
        <v>3897</v>
      </c>
      <c r="AX1437" s="90">
        <f t="shared" si="144"/>
        <v>1</v>
      </c>
      <c r="AZ1437" s="90" t="s">
        <v>3938</v>
      </c>
      <c r="BA1437" s="90">
        <f>IF(AND($BB$1437=1,$BC$1437=1),1,0)</f>
        <v>0</v>
      </c>
      <c r="BB1437" s="90">
        <f t="shared" si="145"/>
        <v>1</v>
      </c>
      <c r="BC1437" s="90">
        <f t="shared" si="146"/>
        <v>0</v>
      </c>
      <c r="BD1437" s="90">
        <f t="shared" si="147"/>
        <v>0</v>
      </c>
      <c r="BE1437" s="90">
        <f t="shared" si="148"/>
        <v>0</v>
      </c>
      <c r="CB1437" s="90">
        <f>IF($S$1437&lt;&gt;"",1,0)</f>
        <v>0</v>
      </c>
      <c r="CD1437" s="90">
        <f>IF($Y$1437="Inaccurate – Incorrect",1,0)</f>
        <v>0</v>
      </c>
      <c r="DA1437" s="90" t="s">
        <v>3900</v>
      </c>
      <c r="DB1437" s="90" t="s">
        <v>3913</v>
      </c>
    </row>
    <row r="1438" spans="4:106" ht="25.25" customHeight="1" x14ac:dyDescent="0.2">
      <c r="D1438" s="112" t="s">
        <v>3942</v>
      </c>
      <c r="E1438" s="189" t="s">
        <v>3943</v>
      </c>
      <c r="F1438" s="190"/>
      <c r="G1438" s="190"/>
      <c r="H1438" s="190"/>
      <c r="I1438" s="190"/>
      <c r="J1438" s="190"/>
      <c r="K1438" s="190"/>
      <c r="L1438" s="190"/>
      <c r="M1438" s="190"/>
      <c r="N1438" s="190"/>
      <c r="O1438" s="190"/>
      <c r="P1438" s="116" t="s">
        <v>12697</v>
      </c>
      <c r="Q1438" s="191" t="s">
        <v>12701</v>
      </c>
      <c r="R1438" s="191"/>
      <c r="S1438" s="192"/>
      <c r="T1438" s="192"/>
      <c r="U1438" s="192"/>
      <c r="V1438" s="192"/>
      <c r="W1438" s="192"/>
      <c r="X1438" s="193"/>
      <c r="Y1438" s="108"/>
      <c r="AW1438" s="90" t="s">
        <v>3897</v>
      </c>
      <c r="AX1438" s="90">
        <f t="shared" si="144"/>
        <v>1</v>
      </c>
      <c r="AZ1438" s="90" t="s">
        <v>3941</v>
      </c>
      <c r="BA1438" s="90">
        <f>IF(AND($BB$1438=1,$BC$1438=1),1,0)</f>
        <v>0</v>
      </c>
      <c r="BB1438" s="90">
        <f t="shared" si="145"/>
        <v>1</v>
      </c>
      <c r="BC1438" s="90">
        <f t="shared" si="146"/>
        <v>0</v>
      </c>
      <c r="BD1438" s="90">
        <f t="shared" si="147"/>
        <v>0</v>
      </c>
      <c r="BE1438" s="90">
        <f t="shared" si="148"/>
        <v>0</v>
      </c>
      <c r="CB1438" s="90">
        <f>IF($S$1438&lt;&gt;"",1,0)</f>
        <v>0</v>
      </c>
      <c r="CD1438" s="90">
        <f>IF($Y$1438="Inaccurate – Incorrect",1,0)</f>
        <v>0</v>
      </c>
      <c r="DA1438" s="90" t="s">
        <v>3900</v>
      </c>
      <c r="DB1438" s="90" t="s">
        <v>3913</v>
      </c>
    </row>
    <row r="1439" spans="4:106" ht="25.25" customHeight="1" x14ac:dyDescent="0.2">
      <c r="D1439" s="112" t="s">
        <v>3946</v>
      </c>
      <c r="E1439" s="189" t="s">
        <v>3947</v>
      </c>
      <c r="F1439" s="190"/>
      <c r="G1439" s="190"/>
      <c r="H1439" s="190"/>
      <c r="I1439" s="190"/>
      <c r="J1439" s="190"/>
      <c r="K1439" s="190"/>
      <c r="L1439" s="190"/>
      <c r="M1439" s="190"/>
      <c r="N1439" s="190"/>
      <c r="O1439" s="190"/>
      <c r="P1439" s="116" t="s">
        <v>12697</v>
      </c>
      <c r="Q1439" s="191" t="s">
        <v>12701</v>
      </c>
      <c r="R1439" s="191"/>
      <c r="S1439" s="192"/>
      <c r="T1439" s="192"/>
      <c r="U1439" s="192"/>
      <c r="V1439" s="192"/>
      <c r="W1439" s="192"/>
      <c r="X1439" s="193"/>
      <c r="Y1439" s="108"/>
      <c r="AW1439" s="90" t="s">
        <v>3897</v>
      </c>
      <c r="AX1439" s="90">
        <f t="shared" si="144"/>
        <v>1</v>
      </c>
      <c r="AZ1439" s="90" t="s">
        <v>3945</v>
      </c>
      <c r="BA1439" s="90">
        <f>IF(AND($BB$1439=1,$BC$1439=1),1,0)</f>
        <v>0</v>
      </c>
      <c r="BB1439" s="90">
        <f t="shared" si="145"/>
        <v>1</v>
      </c>
      <c r="BC1439" s="90">
        <f t="shared" si="146"/>
        <v>0</v>
      </c>
      <c r="BD1439" s="90">
        <f t="shared" si="147"/>
        <v>0</v>
      </c>
      <c r="BE1439" s="90">
        <f t="shared" si="148"/>
        <v>0</v>
      </c>
      <c r="CB1439" s="90">
        <f>IF($S$1439&lt;&gt;"",1,0)</f>
        <v>0</v>
      </c>
      <c r="CD1439" s="90">
        <f>IF($Y$1439="Inaccurate – Incorrect",1,0)</f>
        <v>0</v>
      </c>
      <c r="DA1439" s="90" t="s">
        <v>3900</v>
      </c>
      <c r="DB1439" s="90" t="s">
        <v>3913</v>
      </c>
    </row>
    <row r="1440" spans="4:106" ht="25.25" customHeight="1" x14ac:dyDescent="0.2">
      <c r="D1440" s="112" t="s">
        <v>3949</v>
      </c>
      <c r="E1440" s="189" t="s">
        <v>3950</v>
      </c>
      <c r="F1440" s="190"/>
      <c r="G1440" s="190"/>
      <c r="H1440" s="190"/>
      <c r="I1440" s="190"/>
      <c r="J1440" s="190"/>
      <c r="K1440" s="190"/>
      <c r="L1440" s="190"/>
      <c r="M1440" s="190"/>
      <c r="N1440" s="190"/>
      <c r="O1440" s="190"/>
      <c r="P1440" s="116" t="s">
        <v>12697</v>
      </c>
      <c r="Q1440" s="191" t="s">
        <v>12699</v>
      </c>
      <c r="R1440" s="191"/>
      <c r="S1440" s="192"/>
      <c r="T1440" s="192"/>
      <c r="U1440" s="192"/>
      <c r="V1440" s="192"/>
      <c r="W1440" s="192"/>
      <c r="X1440" s="193"/>
      <c r="Y1440" s="108"/>
      <c r="AW1440" s="90" t="s">
        <v>3897</v>
      </c>
      <c r="AX1440" s="90">
        <f t="shared" si="144"/>
        <v>1</v>
      </c>
      <c r="AZ1440" s="90" t="s">
        <v>3948</v>
      </c>
      <c r="BA1440" s="90">
        <f>IF(AND($BB$1440=1,$BC$1440=1),1,0)</f>
        <v>0</v>
      </c>
      <c r="BB1440" s="90">
        <f t="shared" si="145"/>
        <v>1</v>
      </c>
      <c r="BC1440" s="90">
        <f t="shared" ref="BC1440:BC1445" si="149">IF(AND(AND(OR($S$1431="Yes",$AB$1431="Yes"),$AX$1431=1),AND(OR($S$1432&gt;1,$AB$1432&gt;1),$AX$1432=1)),1,0)</f>
        <v>0</v>
      </c>
      <c r="BD1440" s="90">
        <f t="shared" ref="BD1440:BD1445" si="150">IF(AND(AND(OR($AB$1431="Yes"),$AX$1431=1),AND(OR($AB$1432&gt;1),$AX$1432=1)),1,0)</f>
        <v>0</v>
      </c>
      <c r="BE1440" s="90">
        <f t="shared" ref="BE1440:BE1445" si="151">IF(AND(AND(OR($S$1431="Yes"),$AX$1431=1),AND(OR($S$1432&gt;1),$AX$1432=1)),1,0)</f>
        <v>0</v>
      </c>
      <c r="CB1440" s="90">
        <f>IF($S$1440&lt;&gt;"",1,0)</f>
        <v>0</v>
      </c>
      <c r="CD1440" s="90">
        <f>IF($Y$1440="Inaccurate – Incorrect",1,0)</f>
        <v>0</v>
      </c>
      <c r="DA1440" s="90" t="s">
        <v>3900</v>
      </c>
      <c r="DB1440" s="90" t="s">
        <v>3913</v>
      </c>
    </row>
    <row r="1441" spans="4:106" ht="50.5" customHeight="1" x14ac:dyDescent="0.2">
      <c r="D1441" s="112" t="s">
        <v>3954</v>
      </c>
      <c r="E1441" s="189" t="s">
        <v>10596</v>
      </c>
      <c r="F1441" s="190"/>
      <c r="G1441" s="190"/>
      <c r="H1441" s="190"/>
      <c r="I1441" s="190"/>
      <c r="J1441" s="190"/>
      <c r="K1441" s="190"/>
      <c r="L1441" s="190"/>
      <c r="M1441" s="190"/>
      <c r="N1441" s="190"/>
      <c r="O1441" s="190"/>
      <c r="P1441" s="116" t="s">
        <v>12697</v>
      </c>
      <c r="Q1441" s="191" t="s">
        <v>12699</v>
      </c>
      <c r="R1441" s="191"/>
      <c r="S1441" s="192"/>
      <c r="T1441" s="192"/>
      <c r="U1441" s="192"/>
      <c r="V1441" s="192"/>
      <c r="W1441" s="192"/>
      <c r="X1441" s="193"/>
      <c r="Y1441" s="108"/>
      <c r="AW1441" s="90" t="s">
        <v>3897</v>
      </c>
      <c r="AX1441" s="90">
        <f t="shared" si="144"/>
        <v>1</v>
      </c>
      <c r="AZ1441" s="90" t="s">
        <v>3953</v>
      </c>
      <c r="BA1441" s="90">
        <f>IF(AND($BB$1441=1,$BC$1441=1),1,0)</f>
        <v>0</v>
      </c>
      <c r="BB1441" s="90">
        <f t="shared" si="145"/>
        <v>1</v>
      </c>
      <c r="BC1441" s="90">
        <f t="shared" si="149"/>
        <v>0</v>
      </c>
      <c r="BD1441" s="90">
        <f t="shared" si="150"/>
        <v>0</v>
      </c>
      <c r="BE1441" s="90">
        <f t="shared" si="151"/>
        <v>0</v>
      </c>
      <c r="CB1441" s="90">
        <f>IF($S$1441&lt;&gt;"",1,0)</f>
        <v>0</v>
      </c>
      <c r="CD1441" s="90">
        <f>IF($Y$1441="Inaccurate – Incorrect",1,0)</f>
        <v>0</v>
      </c>
      <c r="DA1441" s="90" t="s">
        <v>3900</v>
      </c>
      <c r="DB1441" s="90" t="s">
        <v>3913</v>
      </c>
    </row>
    <row r="1442" spans="4:106" ht="25.25" customHeight="1" x14ac:dyDescent="0.2">
      <c r="D1442" s="112" t="s">
        <v>3957</v>
      </c>
      <c r="E1442" s="189" t="s">
        <v>3958</v>
      </c>
      <c r="F1442" s="190"/>
      <c r="G1442" s="190"/>
      <c r="H1442" s="190"/>
      <c r="I1442" s="190"/>
      <c r="J1442" s="190"/>
      <c r="K1442" s="190"/>
      <c r="L1442" s="190"/>
      <c r="M1442" s="190"/>
      <c r="N1442" s="190"/>
      <c r="O1442" s="190"/>
      <c r="P1442" s="116" t="s">
        <v>12697</v>
      </c>
      <c r="Q1442" s="191" t="s">
        <v>12701</v>
      </c>
      <c r="R1442" s="191"/>
      <c r="S1442" s="192"/>
      <c r="T1442" s="192"/>
      <c r="U1442" s="192"/>
      <c r="V1442" s="192"/>
      <c r="W1442" s="192"/>
      <c r="X1442" s="193"/>
      <c r="Y1442" s="108"/>
      <c r="AW1442" s="90" t="s">
        <v>3897</v>
      </c>
      <c r="AX1442" s="90">
        <f t="shared" si="144"/>
        <v>1</v>
      </c>
      <c r="AZ1442" s="90" t="s">
        <v>3956</v>
      </c>
      <c r="BA1442" s="90">
        <f>IF(AND($BB$1442=1,$BC$1442=1),1,0)</f>
        <v>0</v>
      </c>
      <c r="BB1442" s="90">
        <f t="shared" si="145"/>
        <v>1</v>
      </c>
      <c r="BC1442" s="90">
        <f t="shared" si="149"/>
        <v>0</v>
      </c>
      <c r="BD1442" s="90">
        <f t="shared" si="150"/>
        <v>0</v>
      </c>
      <c r="BE1442" s="90">
        <f t="shared" si="151"/>
        <v>0</v>
      </c>
      <c r="CB1442" s="90">
        <f>IF($S$1442&lt;&gt;"",1,0)</f>
        <v>0</v>
      </c>
      <c r="CD1442" s="90">
        <f>IF($Y$1442="Inaccurate – Incorrect",1,0)</f>
        <v>0</v>
      </c>
      <c r="DA1442" s="90" t="s">
        <v>3900</v>
      </c>
      <c r="DB1442" s="90" t="s">
        <v>3913</v>
      </c>
    </row>
    <row r="1443" spans="4:106" ht="25.25" customHeight="1" x14ac:dyDescent="0.2">
      <c r="D1443" s="112" t="s">
        <v>3960</v>
      </c>
      <c r="E1443" s="189" t="s">
        <v>3961</v>
      </c>
      <c r="F1443" s="190"/>
      <c r="G1443" s="190"/>
      <c r="H1443" s="190"/>
      <c r="I1443" s="190"/>
      <c r="J1443" s="190"/>
      <c r="K1443" s="190"/>
      <c r="L1443" s="190"/>
      <c r="M1443" s="190"/>
      <c r="N1443" s="190"/>
      <c r="O1443" s="190"/>
      <c r="P1443" s="116" t="s">
        <v>12697</v>
      </c>
      <c r="Q1443" s="191" t="s">
        <v>12701</v>
      </c>
      <c r="R1443" s="191"/>
      <c r="S1443" s="192"/>
      <c r="T1443" s="192"/>
      <c r="U1443" s="192"/>
      <c r="V1443" s="192"/>
      <c r="W1443" s="192"/>
      <c r="X1443" s="193"/>
      <c r="Y1443" s="108"/>
      <c r="AW1443" s="90" t="s">
        <v>3897</v>
      </c>
      <c r="AX1443" s="90">
        <f t="shared" si="144"/>
        <v>1</v>
      </c>
      <c r="AZ1443" s="90" t="s">
        <v>3959</v>
      </c>
      <c r="BA1443" s="90">
        <f>IF(AND($BB$1443=1,$BC$1443=1),1,0)</f>
        <v>0</v>
      </c>
      <c r="BB1443" s="90">
        <f t="shared" si="145"/>
        <v>1</v>
      </c>
      <c r="BC1443" s="90">
        <f t="shared" si="149"/>
        <v>0</v>
      </c>
      <c r="BD1443" s="90">
        <f t="shared" si="150"/>
        <v>0</v>
      </c>
      <c r="BE1443" s="90">
        <f t="shared" si="151"/>
        <v>0</v>
      </c>
      <c r="CB1443" s="90">
        <f>IF($S$1443&lt;&gt;"",1,0)</f>
        <v>0</v>
      </c>
      <c r="CD1443" s="90">
        <f>IF($Y$1443="Inaccurate – Incorrect",1,0)</f>
        <v>0</v>
      </c>
      <c r="DA1443" s="90" t="s">
        <v>3900</v>
      </c>
      <c r="DB1443" s="90" t="s">
        <v>3913</v>
      </c>
    </row>
    <row r="1444" spans="4:106" ht="25.25" customHeight="1" x14ac:dyDescent="0.2">
      <c r="D1444" s="112" t="s">
        <v>3963</v>
      </c>
      <c r="E1444" s="189" t="s">
        <v>3964</v>
      </c>
      <c r="F1444" s="190"/>
      <c r="G1444" s="190"/>
      <c r="H1444" s="190"/>
      <c r="I1444" s="190"/>
      <c r="J1444" s="190"/>
      <c r="K1444" s="190"/>
      <c r="L1444" s="190"/>
      <c r="M1444" s="190"/>
      <c r="N1444" s="190"/>
      <c r="O1444" s="190"/>
      <c r="P1444" s="116" t="s">
        <v>12697</v>
      </c>
      <c r="Q1444" s="191" t="s">
        <v>12701</v>
      </c>
      <c r="R1444" s="191"/>
      <c r="S1444" s="192"/>
      <c r="T1444" s="192"/>
      <c r="U1444" s="192"/>
      <c r="V1444" s="192"/>
      <c r="W1444" s="192"/>
      <c r="X1444" s="193"/>
      <c r="Y1444" s="108"/>
      <c r="AW1444" s="90" t="s">
        <v>3897</v>
      </c>
      <c r="AX1444" s="90">
        <f t="shared" si="144"/>
        <v>1</v>
      </c>
      <c r="AZ1444" s="90" t="s">
        <v>3962</v>
      </c>
      <c r="BA1444" s="90">
        <f>IF(AND($BB$1444=1,$BC$1444=1),1,0)</f>
        <v>0</v>
      </c>
      <c r="BB1444" s="90">
        <f t="shared" si="145"/>
        <v>1</v>
      </c>
      <c r="BC1444" s="90">
        <f t="shared" si="149"/>
        <v>0</v>
      </c>
      <c r="BD1444" s="90">
        <f t="shared" si="150"/>
        <v>0</v>
      </c>
      <c r="BE1444" s="90">
        <f t="shared" si="151"/>
        <v>0</v>
      </c>
      <c r="CB1444" s="90">
        <f>IF($S$1444&lt;&gt;"",1,0)</f>
        <v>0</v>
      </c>
      <c r="CD1444" s="90">
        <f>IF($Y$1444="Inaccurate – Incorrect",1,0)</f>
        <v>0</v>
      </c>
      <c r="DA1444" s="90" t="s">
        <v>3900</v>
      </c>
      <c r="DB1444" s="90" t="s">
        <v>3913</v>
      </c>
    </row>
    <row r="1445" spans="4:106" ht="25.25" customHeight="1" x14ac:dyDescent="0.2">
      <c r="D1445" s="112" t="s">
        <v>3966</v>
      </c>
      <c r="E1445" s="189" t="s">
        <v>3967</v>
      </c>
      <c r="F1445" s="190"/>
      <c r="G1445" s="190"/>
      <c r="H1445" s="190"/>
      <c r="I1445" s="190"/>
      <c r="J1445" s="190"/>
      <c r="K1445" s="190"/>
      <c r="L1445" s="190"/>
      <c r="M1445" s="190"/>
      <c r="N1445" s="190"/>
      <c r="O1445" s="190"/>
      <c r="P1445" s="116" t="s">
        <v>12697</v>
      </c>
      <c r="Q1445" s="191" t="s">
        <v>12701</v>
      </c>
      <c r="R1445" s="191"/>
      <c r="S1445" s="192"/>
      <c r="T1445" s="192"/>
      <c r="U1445" s="192"/>
      <c r="V1445" s="192"/>
      <c r="W1445" s="192"/>
      <c r="X1445" s="193"/>
      <c r="Y1445" s="108"/>
      <c r="AW1445" s="90" t="s">
        <v>3897</v>
      </c>
      <c r="AX1445" s="90">
        <f t="shared" si="144"/>
        <v>1</v>
      </c>
      <c r="AZ1445" s="90" t="s">
        <v>3965</v>
      </c>
      <c r="BA1445" s="90">
        <f>IF(AND($BB$1445=1,$BC$1445=1),1,0)</f>
        <v>0</v>
      </c>
      <c r="BB1445" s="90">
        <f t="shared" si="145"/>
        <v>1</v>
      </c>
      <c r="BC1445" s="90">
        <f t="shared" si="149"/>
        <v>0</v>
      </c>
      <c r="BD1445" s="90">
        <f t="shared" si="150"/>
        <v>0</v>
      </c>
      <c r="BE1445" s="90">
        <f t="shared" si="151"/>
        <v>0</v>
      </c>
      <c r="CB1445" s="90">
        <f>IF($S$1445&lt;&gt;"",1,0)</f>
        <v>0</v>
      </c>
      <c r="CD1445" s="90">
        <f>IF($Y$1445="Inaccurate – Incorrect",1,0)</f>
        <v>0</v>
      </c>
      <c r="DA1445" s="90" t="s">
        <v>3900</v>
      </c>
      <c r="DB1445" s="90" t="s">
        <v>3913</v>
      </c>
    </row>
    <row r="1446" spans="4:106" ht="25.25" customHeight="1" x14ac:dyDescent="0.2">
      <c r="D1446" s="112" t="s">
        <v>3969</v>
      </c>
      <c r="E1446" s="189" t="s">
        <v>3970</v>
      </c>
      <c r="F1446" s="190"/>
      <c r="G1446" s="190"/>
      <c r="H1446" s="190"/>
      <c r="I1446" s="190"/>
      <c r="J1446" s="190"/>
      <c r="K1446" s="190"/>
      <c r="L1446" s="190"/>
      <c r="M1446" s="190"/>
      <c r="N1446" s="190"/>
      <c r="O1446" s="190"/>
      <c r="P1446" s="116" t="s">
        <v>12697</v>
      </c>
      <c r="Q1446" s="191" t="s">
        <v>12699</v>
      </c>
      <c r="R1446" s="191"/>
      <c r="S1446" s="192"/>
      <c r="T1446" s="192"/>
      <c r="U1446" s="192"/>
      <c r="V1446" s="192"/>
      <c r="W1446" s="192"/>
      <c r="X1446" s="193"/>
      <c r="Y1446" s="108"/>
      <c r="AW1446" s="90" t="s">
        <v>3897</v>
      </c>
      <c r="AX1446" s="90">
        <f t="shared" si="144"/>
        <v>1</v>
      </c>
      <c r="AZ1446" s="90" t="s">
        <v>3968</v>
      </c>
      <c r="BA1446" s="90">
        <f>IF(AND($BB$1446=1,$BC$1446=1),1,0)</f>
        <v>0</v>
      </c>
      <c r="BB1446" s="90">
        <f t="shared" si="145"/>
        <v>1</v>
      </c>
      <c r="BC1446" s="90">
        <f t="shared" ref="BC1446:BC1451" si="152">IF(AND(AND(OR($S$1431="Yes",$AB$1431="Yes"),$AX$1431=1),AND(OR($S$1432&gt;2,$AB$1432&gt;2),$AX$1432=1)),1,0)</f>
        <v>0</v>
      </c>
      <c r="BD1446" s="90">
        <f t="shared" ref="BD1446:BD1451" si="153">IF(AND(AND(OR($AB$1431="Yes"),$AX$1431=1),AND(OR($AB$1432&gt;2),$AX$1432=1)),1,0)</f>
        <v>0</v>
      </c>
      <c r="BE1446" s="90">
        <f t="shared" ref="BE1446:BE1451" si="154">IF(AND(AND(OR($S$1431="Yes"),$AX$1431=1),AND(OR($S$1432&gt;2),$AX$1432=1)),1,0)</f>
        <v>0</v>
      </c>
      <c r="CB1446" s="90">
        <f>IF($S$1446&lt;&gt;"",1,0)</f>
        <v>0</v>
      </c>
      <c r="CD1446" s="90">
        <f>IF($Y$1446="Inaccurate – Incorrect",1,0)</f>
        <v>0</v>
      </c>
      <c r="DA1446" s="90" t="s">
        <v>3900</v>
      </c>
      <c r="DB1446" s="90" t="s">
        <v>3913</v>
      </c>
    </row>
    <row r="1447" spans="4:106" ht="50.5" customHeight="1" x14ac:dyDescent="0.2">
      <c r="D1447" s="112" t="s">
        <v>3974</v>
      </c>
      <c r="E1447" s="189" t="s">
        <v>3975</v>
      </c>
      <c r="F1447" s="190"/>
      <c r="G1447" s="190"/>
      <c r="H1447" s="190"/>
      <c r="I1447" s="190"/>
      <c r="J1447" s="190"/>
      <c r="K1447" s="190"/>
      <c r="L1447" s="190"/>
      <c r="M1447" s="190"/>
      <c r="N1447" s="190"/>
      <c r="O1447" s="190"/>
      <c r="P1447" s="116" t="s">
        <v>12697</v>
      </c>
      <c r="Q1447" s="191" t="s">
        <v>12699</v>
      </c>
      <c r="R1447" s="191"/>
      <c r="S1447" s="192"/>
      <c r="T1447" s="192"/>
      <c r="U1447" s="192"/>
      <c r="V1447" s="192"/>
      <c r="W1447" s="192"/>
      <c r="X1447" s="193"/>
      <c r="Y1447" s="108"/>
      <c r="AW1447" s="90" t="s">
        <v>3897</v>
      </c>
      <c r="AX1447" s="90">
        <f t="shared" si="144"/>
        <v>1</v>
      </c>
      <c r="AZ1447" s="90" t="s">
        <v>3973</v>
      </c>
      <c r="BA1447" s="90">
        <f>IF(AND($BB$1447=1,$BC$1447=1),1,0)</f>
        <v>0</v>
      </c>
      <c r="BB1447" s="90">
        <f t="shared" si="145"/>
        <v>1</v>
      </c>
      <c r="BC1447" s="90">
        <f t="shared" si="152"/>
        <v>0</v>
      </c>
      <c r="BD1447" s="90">
        <f t="shared" si="153"/>
        <v>0</v>
      </c>
      <c r="BE1447" s="90">
        <f t="shared" si="154"/>
        <v>0</v>
      </c>
      <c r="CB1447" s="90">
        <f>IF($S$1447&lt;&gt;"",1,0)</f>
        <v>0</v>
      </c>
      <c r="CD1447" s="90">
        <f>IF($Y$1447="Inaccurate – Incorrect",1,0)</f>
        <v>0</v>
      </c>
      <c r="DA1447" s="90" t="s">
        <v>3900</v>
      </c>
      <c r="DB1447" s="90" t="s">
        <v>3913</v>
      </c>
    </row>
    <row r="1448" spans="4:106" ht="25.25" customHeight="1" x14ac:dyDescent="0.2">
      <c r="D1448" s="112" t="s">
        <v>3977</v>
      </c>
      <c r="E1448" s="189" t="s">
        <v>3978</v>
      </c>
      <c r="F1448" s="190"/>
      <c r="G1448" s="190"/>
      <c r="H1448" s="190"/>
      <c r="I1448" s="190"/>
      <c r="J1448" s="190"/>
      <c r="K1448" s="190"/>
      <c r="L1448" s="190"/>
      <c r="M1448" s="190"/>
      <c r="N1448" s="190"/>
      <c r="O1448" s="190"/>
      <c r="P1448" s="116" t="s">
        <v>12697</v>
      </c>
      <c r="Q1448" s="191" t="s">
        <v>12701</v>
      </c>
      <c r="R1448" s="191"/>
      <c r="S1448" s="192"/>
      <c r="T1448" s="192"/>
      <c r="U1448" s="192"/>
      <c r="V1448" s="192"/>
      <c r="W1448" s="192"/>
      <c r="X1448" s="193"/>
      <c r="Y1448" s="108"/>
      <c r="AW1448" s="90" t="s">
        <v>3897</v>
      </c>
      <c r="AX1448" s="90">
        <f t="shared" si="144"/>
        <v>1</v>
      </c>
      <c r="AZ1448" s="90" t="s">
        <v>3976</v>
      </c>
      <c r="BA1448" s="90">
        <f>IF(AND($BB$1448=1,$BC$1448=1),1,0)</f>
        <v>0</v>
      </c>
      <c r="BB1448" s="90">
        <f t="shared" si="145"/>
        <v>1</v>
      </c>
      <c r="BC1448" s="90">
        <f t="shared" si="152"/>
        <v>0</v>
      </c>
      <c r="BD1448" s="90">
        <f t="shared" si="153"/>
        <v>0</v>
      </c>
      <c r="BE1448" s="90">
        <f t="shared" si="154"/>
        <v>0</v>
      </c>
      <c r="CB1448" s="90">
        <f>IF($S$1448&lt;&gt;"",1,0)</f>
        <v>0</v>
      </c>
      <c r="CD1448" s="90">
        <f>IF($Y$1448="Inaccurate – Incorrect",1,0)</f>
        <v>0</v>
      </c>
      <c r="DA1448" s="90" t="s">
        <v>3900</v>
      </c>
      <c r="DB1448" s="90" t="s">
        <v>3913</v>
      </c>
    </row>
    <row r="1449" spans="4:106" ht="25.25" customHeight="1" x14ac:dyDescent="0.2">
      <c r="D1449" s="112" t="s">
        <v>3980</v>
      </c>
      <c r="E1449" s="189" t="s">
        <v>3981</v>
      </c>
      <c r="F1449" s="190"/>
      <c r="G1449" s="190"/>
      <c r="H1449" s="190"/>
      <c r="I1449" s="190"/>
      <c r="J1449" s="190"/>
      <c r="K1449" s="190"/>
      <c r="L1449" s="190"/>
      <c r="M1449" s="190"/>
      <c r="N1449" s="190"/>
      <c r="O1449" s="190"/>
      <c r="P1449" s="116" t="s">
        <v>12697</v>
      </c>
      <c r="Q1449" s="191" t="s">
        <v>12701</v>
      </c>
      <c r="R1449" s="191"/>
      <c r="S1449" s="192"/>
      <c r="T1449" s="192"/>
      <c r="U1449" s="192"/>
      <c r="V1449" s="192"/>
      <c r="W1449" s="192"/>
      <c r="X1449" s="193"/>
      <c r="Y1449" s="108"/>
      <c r="AW1449" s="90" t="s">
        <v>3897</v>
      </c>
      <c r="AX1449" s="90">
        <f t="shared" si="144"/>
        <v>1</v>
      </c>
      <c r="AZ1449" s="90" t="s">
        <v>3979</v>
      </c>
      <c r="BA1449" s="90">
        <f>IF(AND($BB$1449=1,$BC$1449=1),1,0)</f>
        <v>0</v>
      </c>
      <c r="BB1449" s="90">
        <f t="shared" si="145"/>
        <v>1</v>
      </c>
      <c r="BC1449" s="90">
        <f t="shared" si="152"/>
        <v>0</v>
      </c>
      <c r="BD1449" s="90">
        <f t="shared" si="153"/>
        <v>0</v>
      </c>
      <c r="BE1449" s="90">
        <f t="shared" si="154"/>
        <v>0</v>
      </c>
      <c r="CB1449" s="90">
        <f>IF($S$1449&lt;&gt;"",1,0)</f>
        <v>0</v>
      </c>
      <c r="CD1449" s="90">
        <f>IF($Y$1449="Inaccurate – Incorrect",1,0)</f>
        <v>0</v>
      </c>
      <c r="DA1449" s="90" t="s">
        <v>3900</v>
      </c>
      <c r="DB1449" s="90" t="s">
        <v>3913</v>
      </c>
    </row>
    <row r="1450" spans="4:106" ht="25.25" customHeight="1" x14ac:dyDescent="0.2">
      <c r="D1450" s="112" t="s">
        <v>3983</v>
      </c>
      <c r="E1450" s="189" t="s">
        <v>3984</v>
      </c>
      <c r="F1450" s="190"/>
      <c r="G1450" s="190"/>
      <c r="H1450" s="190"/>
      <c r="I1450" s="190"/>
      <c r="J1450" s="190"/>
      <c r="K1450" s="190"/>
      <c r="L1450" s="190"/>
      <c r="M1450" s="190"/>
      <c r="N1450" s="190"/>
      <c r="O1450" s="190"/>
      <c r="P1450" s="116" t="s">
        <v>12697</v>
      </c>
      <c r="Q1450" s="191" t="s">
        <v>12701</v>
      </c>
      <c r="R1450" s="191"/>
      <c r="S1450" s="192"/>
      <c r="T1450" s="192"/>
      <c r="U1450" s="192"/>
      <c r="V1450" s="192"/>
      <c r="W1450" s="192"/>
      <c r="X1450" s="193"/>
      <c r="Y1450" s="108"/>
      <c r="AW1450" s="90" t="s">
        <v>3897</v>
      </c>
      <c r="AX1450" s="90">
        <f t="shared" si="144"/>
        <v>1</v>
      </c>
      <c r="AZ1450" s="90" t="s">
        <v>3982</v>
      </c>
      <c r="BA1450" s="90">
        <f>IF(AND($BB$1450=1,$BC$1450=1),1,0)</f>
        <v>0</v>
      </c>
      <c r="BB1450" s="90">
        <f t="shared" si="145"/>
        <v>1</v>
      </c>
      <c r="BC1450" s="90">
        <f t="shared" si="152"/>
        <v>0</v>
      </c>
      <c r="BD1450" s="90">
        <f t="shared" si="153"/>
        <v>0</v>
      </c>
      <c r="BE1450" s="90">
        <f t="shared" si="154"/>
        <v>0</v>
      </c>
      <c r="CB1450" s="90">
        <f>IF($S$1450&lt;&gt;"",1,0)</f>
        <v>0</v>
      </c>
      <c r="CD1450" s="90">
        <f>IF($Y$1450="Inaccurate – Incorrect",1,0)</f>
        <v>0</v>
      </c>
      <c r="DA1450" s="90" t="s">
        <v>3900</v>
      </c>
      <c r="DB1450" s="90" t="s">
        <v>3913</v>
      </c>
    </row>
    <row r="1451" spans="4:106" ht="25.25" customHeight="1" x14ac:dyDescent="0.2">
      <c r="D1451" s="112" t="s">
        <v>3986</v>
      </c>
      <c r="E1451" s="189" t="s">
        <v>3987</v>
      </c>
      <c r="F1451" s="190"/>
      <c r="G1451" s="190"/>
      <c r="H1451" s="190"/>
      <c r="I1451" s="190"/>
      <c r="J1451" s="190"/>
      <c r="K1451" s="190"/>
      <c r="L1451" s="190"/>
      <c r="M1451" s="190"/>
      <c r="N1451" s="190"/>
      <c r="O1451" s="190"/>
      <c r="P1451" s="116" t="s">
        <v>12697</v>
      </c>
      <c r="Q1451" s="191" t="s">
        <v>12701</v>
      </c>
      <c r="R1451" s="191"/>
      <c r="S1451" s="192"/>
      <c r="T1451" s="192"/>
      <c r="U1451" s="192"/>
      <c r="V1451" s="192"/>
      <c r="W1451" s="192"/>
      <c r="X1451" s="193"/>
      <c r="Y1451" s="108"/>
      <c r="AW1451" s="90" t="s">
        <v>3897</v>
      </c>
      <c r="AX1451" s="90">
        <f t="shared" si="144"/>
        <v>1</v>
      </c>
      <c r="AZ1451" s="90" t="s">
        <v>3985</v>
      </c>
      <c r="BA1451" s="90">
        <f>IF(AND($BB$1451=1,$BC$1451=1),1,0)</f>
        <v>0</v>
      </c>
      <c r="BB1451" s="90">
        <f t="shared" si="145"/>
        <v>1</v>
      </c>
      <c r="BC1451" s="90">
        <f t="shared" si="152"/>
        <v>0</v>
      </c>
      <c r="BD1451" s="90">
        <f t="shared" si="153"/>
        <v>0</v>
      </c>
      <c r="BE1451" s="90">
        <f t="shared" si="154"/>
        <v>0</v>
      </c>
      <c r="CB1451" s="90">
        <f>IF($S$1451&lt;&gt;"",1,0)</f>
        <v>0</v>
      </c>
      <c r="CD1451" s="90">
        <f>IF($Y$1451="Inaccurate – Incorrect",1,0)</f>
        <v>0</v>
      </c>
      <c r="DA1451" s="90" t="s">
        <v>3900</v>
      </c>
      <c r="DB1451" s="90" t="s">
        <v>3913</v>
      </c>
    </row>
    <row r="1452" spans="4:106" ht="25.25" customHeight="1" x14ac:dyDescent="0.2">
      <c r="D1452" s="112" t="s">
        <v>3989</v>
      </c>
      <c r="E1452" s="189" t="s">
        <v>3990</v>
      </c>
      <c r="F1452" s="190"/>
      <c r="G1452" s="190"/>
      <c r="H1452" s="190"/>
      <c r="I1452" s="190"/>
      <c r="J1452" s="190"/>
      <c r="K1452" s="190"/>
      <c r="L1452" s="190"/>
      <c r="M1452" s="190"/>
      <c r="N1452" s="190"/>
      <c r="O1452" s="190"/>
      <c r="P1452" s="116" t="s">
        <v>12697</v>
      </c>
      <c r="Q1452" s="191" t="s">
        <v>12699</v>
      </c>
      <c r="R1452" s="191"/>
      <c r="S1452" s="192"/>
      <c r="T1452" s="192"/>
      <c r="U1452" s="192"/>
      <c r="V1452" s="192"/>
      <c r="W1452" s="192"/>
      <c r="X1452" s="193"/>
      <c r="Y1452" s="108"/>
      <c r="AW1452" s="90" t="s">
        <v>3897</v>
      </c>
      <c r="AX1452" s="90">
        <f t="shared" si="144"/>
        <v>1</v>
      </c>
      <c r="AZ1452" s="90" t="s">
        <v>3988</v>
      </c>
      <c r="BA1452" s="90">
        <f>IF(AND($BB$1452=1,$BC$1452=1),1,0)</f>
        <v>0</v>
      </c>
      <c r="BB1452" s="90">
        <f t="shared" si="145"/>
        <v>1</v>
      </c>
      <c r="BC1452" s="90">
        <f t="shared" ref="BC1452:BC1457" si="155">IF(AND(AND(OR($S$1431="Yes",$AB$1431="Yes"),$AX$1431=1),AND(OR($S$1432&gt;3,$AB$1432&gt;3),$AX$1432=1)),1,0)</f>
        <v>0</v>
      </c>
      <c r="BD1452" s="90">
        <f t="shared" ref="BD1452:BD1457" si="156">IF(AND(AND(OR($AB$1431="Yes"),$AX$1431=1),AND(OR($AB$1432&gt;3),$AX$1432=1)),1,0)</f>
        <v>0</v>
      </c>
      <c r="BE1452" s="90">
        <f t="shared" ref="BE1452:BE1457" si="157">IF(AND(AND(OR($S$1431="Yes"),$AX$1431=1),AND(OR($S$1432&gt;3),$AX$1432=1)),1,0)</f>
        <v>0</v>
      </c>
      <c r="CB1452" s="90">
        <f>IF($S$1452&lt;&gt;"",1,0)</f>
        <v>0</v>
      </c>
      <c r="CD1452" s="90">
        <f>IF($Y$1452="Inaccurate – Incorrect",1,0)</f>
        <v>0</v>
      </c>
      <c r="DA1452" s="90" t="s">
        <v>3900</v>
      </c>
      <c r="DB1452" s="90" t="s">
        <v>3913</v>
      </c>
    </row>
    <row r="1453" spans="4:106" ht="50.5" customHeight="1" x14ac:dyDescent="0.2">
      <c r="D1453" s="112" t="s">
        <v>3994</v>
      </c>
      <c r="E1453" s="189" t="s">
        <v>3995</v>
      </c>
      <c r="F1453" s="190"/>
      <c r="G1453" s="190"/>
      <c r="H1453" s="190"/>
      <c r="I1453" s="190"/>
      <c r="J1453" s="190"/>
      <c r="K1453" s="190"/>
      <c r="L1453" s="190"/>
      <c r="M1453" s="190"/>
      <c r="N1453" s="190"/>
      <c r="O1453" s="190"/>
      <c r="P1453" s="116" t="s">
        <v>12697</v>
      </c>
      <c r="Q1453" s="191" t="s">
        <v>12699</v>
      </c>
      <c r="R1453" s="191"/>
      <c r="S1453" s="192"/>
      <c r="T1453" s="192"/>
      <c r="U1453" s="192"/>
      <c r="V1453" s="192"/>
      <c r="W1453" s="192"/>
      <c r="X1453" s="193"/>
      <c r="Y1453" s="108"/>
      <c r="AW1453" s="90" t="s">
        <v>3897</v>
      </c>
      <c r="AX1453" s="90">
        <f t="shared" si="144"/>
        <v>1</v>
      </c>
      <c r="AZ1453" s="90" t="s">
        <v>3993</v>
      </c>
      <c r="BA1453" s="90">
        <f>IF(AND($BB$1453=1,$BC$1453=1),1,0)</f>
        <v>0</v>
      </c>
      <c r="BB1453" s="90">
        <f t="shared" si="145"/>
        <v>1</v>
      </c>
      <c r="BC1453" s="90">
        <f t="shared" si="155"/>
        <v>0</v>
      </c>
      <c r="BD1453" s="90">
        <f t="shared" si="156"/>
        <v>0</v>
      </c>
      <c r="BE1453" s="90">
        <f t="shared" si="157"/>
        <v>0</v>
      </c>
      <c r="CB1453" s="90">
        <f>IF($S$1453&lt;&gt;"",1,0)</f>
        <v>0</v>
      </c>
      <c r="CD1453" s="90">
        <f>IF($Y$1453="Inaccurate – Incorrect",1,0)</f>
        <v>0</v>
      </c>
      <c r="DA1453" s="90" t="s">
        <v>3900</v>
      </c>
      <c r="DB1453" s="90" t="s">
        <v>3913</v>
      </c>
    </row>
    <row r="1454" spans="4:106" ht="25.25" customHeight="1" x14ac:dyDescent="0.2">
      <c r="D1454" s="112" t="s">
        <v>3997</v>
      </c>
      <c r="E1454" s="189" t="s">
        <v>3998</v>
      </c>
      <c r="F1454" s="190"/>
      <c r="G1454" s="190"/>
      <c r="H1454" s="190"/>
      <c r="I1454" s="190"/>
      <c r="J1454" s="190"/>
      <c r="K1454" s="190"/>
      <c r="L1454" s="190"/>
      <c r="M1454" s="190"/>
      <c r="N1454" s="190"/>
      <c r="O1454" s="190"/>
      <c r="P1454" s="116" t="s">
        <v>12697</v>
      </c>
      <c r="Q1454" s="191" t="s">
        <v>12701</v>
      </c>
      <c r="R1454" s="191"/>
      <c r="S1454" s="192"/>
      <c r="T1454" s="192"/>
      <c r="U1454" s="192"/>
      <c r="V1454" s="192"/>
      <c r="W1454" s="192"/>
      <c r="X1454" s="193"/>
      <c r="Y1454" s="108"/>
      <c r="AW1454" s="90" t="s">
        <v>3897</v>
      </c>
      <c r="AX1454" s="90">
        <f t="shared" si="144"/>
        <v>1</v>
      </c>
      <c r="AZ1454" s="90" t="s">
        <v>3996</v>
      </c>
      <c r="BA1454" s="90">
        <f>IF(AND($BB$1454=1,$BC$1454=1),1,0)</f>
        <v>0</v>
      </c>
      <c r="BB1454" s="90">
        <f t="shared" si="145"/>
        <v>1</v>
      </c>
      <c r="BC1454" s="90">
        <f t="shared" si="155"/>
        <v>0</v>
      </c>
      <c r="BD1454" s="90">
        <f t="shared" si="156"/>
        <v>0</v>
      </c>
      <c r="BE1454" s="90">
        <f t="shared" si="157"/>
        <v>0</v>
      </c>
      <c r="CB1454" s="90">
        <f>IF($S$1454&lt;&gt;"",1,0)</f>
        <v>0</v>
      </c>
      <c r="CD1454" s="90">
        <f>IF($Y$1454="Inaccurate – Incorrect",1,0)</f>
        <v>0</v>
      </c>
      <c r="DA1454" s="90" t="s">
        <v>3900</v>
      </c>
      <c r="DB1454" s="90" t="s">
        <v>3913</v>
      </c>
    </row>
    <row r="1455" spans="4:106" ht="25.25" customHeight="1" x14ac:dyDescent="0.2">
      <c r="D1455" s="112" t="s">
        <v>4000</v>
      </c>
      <c r="E1455" s="189" t="s">
        <v>4001</v>
      </c>
      <c r="F1455" s="190"/>
      <c r="G1455" s="190"/>
      <c r="H1455" s="190"/>
      <c r="I1455" s="190"/>
      <c r="J1455" s="190"/>
      <c r="K1455" s="190"/>
      <c r="L1455" s="190"/>
      <c r="M1455" s="190"/>
      <c r="N1455" s="190"/>
      <c r="O1455" s="190"/>
      <c r="P1455" s="116" t="s">
        <v>12697</v>
      </c>
      <c r="Q1455" s="191" t="s">
        <v>12701</v>
      </c>
      <c r="R1455" s="191"/>
      <c r="S1455" s="192"/>
      <c r="T1455" s="192"/>
      <c r="U1455" s="192"/>
      <c r="V1455" s="192"/>
      <c r="W1455" s="192"/>
      <c r="X1455" s="193"/>
      <c r="Y1455" s="108"/>
      <c r="AW1455" s="90" t="s">
        <v>3897</v>
      </c>
      <c r="AX1455" s="90">
        <f t="shared" si="144"/>
        <v>1</v>
      </c>
      <c r="AZ1455" s="90" t="s">
        <v>3999</v>
      </c>
      <c r="BA1455" s="90">
        <f>IF(AND($BB$1455=1,$BC$1455=1),1,0)</f>
        <v>0</v>
      </c>
      <c r="BB1455" s="90">
        <f t="shared" si="145"/>
        <v>1</v>
      </c>
      <c r="BC1455" s="90">
        <f t="shared" si="155"/>
        <v>0</v>
      </c>
      <c r="BD1455" s="90">
        <f t="shared" si="156"/>
        <v>0</v>
      </c>
      <c r="BE1455" s="90">
        <f t="shared" si="157"/>
        <v>0</v>
      </c>
      <c r="CB1455" s="90">
        <f>IF($S$1455&lt;&gt;"",1,0)</f>
        <v>0</v>
      </c>
      <c r="CD1455" s="90">
        <f>IF($Y$1455="Inaccurate – Incorrect",1,0)</f>
        <v>0</v>
      </c>
      <c r="DA1455" s="90" t="s">
        <v>3900</v>
      </c>
      <c r="DB1455" s="90" t="s">
        <v>3913</v>
      </c>
    </row>
    <row r="1456" spans="4:106" ht="25.25" customHeight="1" x14ac:dyDescent="0.2">
      <c r="D1456" s="112" t="s">
        <v>4003</v>
      </c>
      <c r="E1456" s="189" t="s">
        <v>4004</v>
      </c>
      <c r="F1456" s="190"/>
      <c r="G1456" s="190"/>
      <c r="H1456" s="190"/>
      <c r="I1456" s="190"/>
      <c r="J1456" s="190"/>
      <c r="K1456" s="190"/>
      <c r="L1456" s="190"/>
      <c r="M1456" s="190"/>
      <c r="N1456" s="190"/>
      <c r="O1456" s="190"/>
      <c r="P1456" s="116" t="s">
        <v>12697</v>
      </c>
      <c r="Q1456" s="191" t="s">
        <v>12701</v>
      </c>
      <c r="R1456" s="191"/>
      <c r="S1456" s="192"/>
      <c r="T1456" s="192"/>
      <c r="U1456" s="192"/>
      <c r="V1456" s="192"/>
      <c r="W1456" s="192"/>
      <c r="X1456" s="193"/>
      <c r="Y1456" s="108"/>
      <c r="AW1456" s="90" t="s">
        <v>3897</v>
      </c>
      <c r="AX1456" s="90">
        <f t="shared" si="144"/>
        <v>1</v>
      </c>
      <c r="AZ1456" s="90" t="s">
        <v>4002</v>
      </c>
      <c r="BA1456" s="90">
        <f>IF(AND($BB$1456=1,$BC$1456=1),1,0)</f>
        <v>0</v>
      </c>
      <c r="BB1456" s="90">
        <f t="shared" si="145"/>
        <v>1</v>
      </c>
      <c r="BC1456" s="90">
        <f t="shared" si="155"/>
        <v>0</v>
      </c>
      <c r="BD1456" s="90">
        <f t="shared" si="156"/>
        <v>0</v>
      </c>
      <c r="BE1456" s="90">
        <f t="shared" si="157"/>
        <v>0</v>
      </c>
      <c r="CB1456" s="90">
        <f>IF($S$1456&lt;&gt;"",1,0)</f>
        <v>0</v>
      </c>
      <c r="CD1456" s="90">
        <f>IF($Y$1456="Inaccurate – Incorrect",1,0)</f>
        <v>0</v>
      </c>
      <c r="DA1456" s="90" t="s">
        <v>3900</v>
      </c>
      <c r="DB1456" s="90" t="s">
        <v>3913</v>
      </c>
    </row>
    <row r="1457" spans="4:106" ht="25.25" customHeight="1" x14ac:dyDescent="0.2">
      <c r="D1457" s="112" t="s">
        <v>4006</v>
      </c>
      <c r="E1457" s="189" t="s">
        <v>4007</v>
      </c>
      <c r="F1457" s="190"/>
      <c r="G1457" s="190"/>
      <c r="H1457" s="190"/>
      <c r="I1457" s="190"/>
      <c r="J1457" s="190"/>
      <c r="K1457" s="190"/>
      <c r="L1457" s="190"/>
      <c r="M1457" s="190"/>
      <c r="N1457" s="190"/>
      <c r="O1457" s="190"/>
      <c r="P1457" s="116" t="s">
        <v>12697</v>
      </c>
      <c r="Q1457" s="191" t="s">
        <v>12701</v>
      </c>
      <c r="R1457" s="191"/>
      <c r="S1457" s="192"/>
      <c r="T1457" s="192"/>
      <c r="U1457" s="192"/>
      <c r="V1457" s="192"/>
      <c r="W1457" s="192"/>
      <c r="X1457" s="193"/>
      <c r="Y1457" s="108"/>
      <c r="AW1457" s="90" t="s">
        <v>3897</v>
      </c>
      <c r="AX1457" s="90">
        <f t="shared" si="144"/>
        <v>1</v>
      </c>
      <c r="AZ1457" s="90" t="s">
        <v>4005</v>
      </c>
      <c r="BA1457" s="90">
        <f>IF(AND($BB$1457=1,$BC$1457=1),1,0)</f>
        <v>0</v>
      </c>
      <c r="BB1457" s="90">
        <f t="shared" si="145"/>
        <v>1</v>
      </c>
      <c r="BC1457" s="90">
        <f t="shared" si="155"/>
        <v>0</v>
      </c>
      <c r="BD1457" s="90">
        <f t="shared" si="156"/>
        <v>0</v>
      </c>
      <c r="BE1457" s="90">
        <f t="shared" si="157"/>
        <v>0</v>
      </c>
      <c r="CB1457" s="90">
        <f>IF($S$1457&lt;&gt;"",1,0)</f>
        <v>0</v>
      </c>
      <c r="CD1457" s="90">
        <f>IF($Y$1457="Inaccurate – Incorrect",1,0)</f>
        <v>0</v>
      </c>
      <c r="DA1457" s="90" t="s">
        <v>3900</v>
      </c>
      <c r="DB1457" s="90" t="s">
        <v>3913</v>
      </c>
    </row>
    <row r="1458" spans="4:106" ht="25.25" customHeight="1" x14ac:dyDescent="0.2">
      <c r="D1458" s="112" t="s">
        <v>4009</v>
      </c>
      <c r="E1458" s="189" t="s">
        <v>4010</v>
      </c>
      <c r="F1458" s="190"/>
      <c r="G1458" s="190"/>
      <c r="H1458" s="190"/>
      <c r="I1458" s="190"/>
      <c r="J1458" s="190"/>
      <c r="K1458" s="190"/>
      <c r="L1458" s="190"/>
      <c r="M1458" s="190"/>
      <c r="N1458" s="190"/>
      <c r="O1458" s="190"/>
      <c r="P1458" s="116" t="s">
        <v>12697</v>
      </c>
      <c r="Q1458" s="191" t="s">
        <v>12699</v>
      </c>
      <c r="R1458" s="191"/>
      <c r="S1458" s="192"/>
      <c r="T1458" s="192"/>
      <c r="U1458" s="192"/>
      <c r="V1458" s="192"/>
      <c r="W1458" s="192"/>
      <c r="X1458" s="193"/>
      <c r="Y1458" s="108"/>
      <c r="AW1458" s="90" t="s">
        <v>3897</v>
      </c>
      <c r="AX1458" s="90">
        <f t="shared" si="144"/>
        <v>1</v>
      </c>
      <c r="AZ1458" s="90" t="s">
        <v>4008</v>
      </c>
      <c r="BA1458" s="90">
        <f>IF(AND($BB$1458=1,$BC$1458=1),1,0)</f>
        <v>0</v>
      </c>
      <c r="BB1458" s="90">
        <f t="shared" si="145"/>
        <v>1</v>
      </c>
      <c r="BC1458" s="90">
        <f t="shared" ref="BC1458:BC1463" si="158">IF(AND(AND(OR($S$1431="Yes",$AB$1431="Yes"),$AX$1431=1),AND(OR($S$1432&gt;4,$AB$1432&gt;4),$AX$1432=1)),1,0)</f>
        <v>0</v>
      </c>
      <c r="BD1458" s="90">
        <f t="shared" ref="BD1458:BD1463" si="159">IF(AND(AND(OR($AB$1431="Yes"),$AX$1431=1),AND(OR($AB$1432&gt;4),$AX$1432=1)),1,0)</f>
        <v>0</v>
      </c>
      <c r="BE1458" s="90">
        <f t="shared" ref="BE1458:BE1463" si="160">IF(AND(AND(OR($S$1431="Yes"),$AX$1431=1),AND(OR($S$1432&gt;4),$AX$1432=1)),1,0)</f>
        <v>0</v>
      </c>
      <c r="CB1458" s="90">
        <f>IF($S$1458&lt;&gt;"",1,0)</f>
        <v>0</v>
      </c>
      <c r="CD1458" s="90">
        <f>IF($Y$1458="Inaccurate – Incorrect",1,0)</f>
        <v>0</v>
      </c>
      <c r="DA1458" s="90" t="s">
        <v>3900</v>
      </c>
      <c r="DB1458" s="90" t="s">
        <v>3913</v>
      </c>
    </row>
    <row r="1459" spans="4:106" ht="50.5" customHeight="1" x14ac:dyDescent="0.2">
      <c r="D1459" s="112" t="s">
        <v>4014</v>
      </c>
      <c r="E1459" s="189" t="s">
        <v>4015</v>
      </c>
      <c r="F1459" s="190"/>
      <c r="G1459" s="190"/>
      <c r="H1459" s="190"/>
      <c r="I1459" s="190"/>
      <c r="J1459" s="190"/>
      <c r="K1459" s="190"/>
      <c r="L1459" s="190"/>
      <c r="M1459" s="190"/>
      <c r="N1459" s="190"/>
      <c r="O1459" s="190"/>
      <c r="P1459" s="116" t="s">
        <v>12697</v>
      </c>
      <c r="Q1459" s="191" t="s">
        <v>12699</v>
      </c>
      <c r="R1459" s="191"/>
      <c r="S1459" s="192"/>
      <c r="T1459" s="192"/>
      <c r="U1459" s="192"/>
      <c r="V1459" s="192"/>
      <c r="W1459" s="192"/>
      <c r="X1459" s="193"/>
      <c r="Y1459" s="108"/>
      <c r="AW1459" s="90" t="s">
        <v>3897</v>
      </c>
      <c r="AX1459" s="90">
        <f t="shared" si="144"/>
        <v>1</v>
      </c>
      <c r="AZ1459" s="90" t="s">
        <v>4013</v>
      </c>
      <c r="BA1459" s="90">
        <f>IF(AND($BB$1459=1,$BC$1459=1),1,0)</f>
        <v>0</v>
      </c>
      <c r="BB1459" s="90">
        <f t="shared" si="145"/>
        <v>1</v>
      </c>
      <c r="BC1459" s="90">
        <f t="shared" si="158"/>
        <v>0</v>
      </c>
      <c r="BD1459" s="90">
        <f t="shared" si="159"/>
        <v>0</v>
      </c>
      <c r="BE1459" s="90">
        <f t="shared" si="160"/>
        <v>0</v>
      </c>
      <c r="CB1459" s="90">
        <f>IF($S$1459&lt;&gt;"",1,0)</f>
        <v>0</v>
      </c>
      <c r="CD1459" s="90">
        <f>IF($Y$1459="Inaccurate – Incorrect",1,0)</f>
        <v>0</v>
      </c>
      <c r="DA1459" s="90" t="s">
        <v>3900</v>
      </c>
      <c r="DB1459" s="90" t="s">
        <v>3913</v>
      </c>
    </row>
    <row r="1460" spans="4:106" ht="25.25" customHeight="1" x14ac:dyDescent="0.2">
      <c r="D1460" s="112" t="s">
        <v>4017</v>
      </c>
      <c r="E1460" s="189" t="s">
        <v>4018</v>
      </c>
      <c r="F1460" s="190"/>
      <c r="G1460" s="190"/>
      <c r="H1460" s="190"/>
      <c r="I1460" s="190"/>
      <c r="J1460" s="190"/>
      <c r="K1460" s="190"/>
      <c r="L1460" s="190"/>
      <c r="M1460" s="190"/>
      <c r="N1460" s="190"/>
      <c r="O1460" s="190"/>
      <c r="P1460" s="116" t="s">
        <v>12697</v>
      </c>
      <c r="Q1460" s="191" t="s">
        <v>12701</v>
      </c>
      <c r="R1460" s="191"/>
      <c r="S1460" s="192"/>
      <c r="T1460" s="192"/>
      <c r="U1460" s="192"/>
      <c r="V1460" s="192"/>
      <c r="W1460" s="192"/>
      <c r="X1460" s="193"/>
      <c r="Y1460" s="108"/>
      <c r="AW1460" s="90" t="s">
        <v>3897</v>
      </c>
      <c r="AX1460" s="90">
        <f t="shared" si="144"/>
        <v>1</v>
      </c>
      <c r="AZ1460" s="90" t="s">
        <v>4016</v>
      </c>
      <c r="BA1460" s="90">
        <f>IF(AND($BB$1460=1,$BC$1460=1),1,0)</f>
        <v>0</v>
      </c>
      <c r="BB1460" s="90">
        <f t="shared" si="145"/>
        <v>1</v>
      </c>
      <c r="BC1460" s="90">
        <f t="shared" si="158"/>
        <v>0</v>
      </c>
      <c r="BD1460" s="90">
        <f t="shared" si="159"/>
        <v>0</v>
      </c>
      <c r="BE1460" s="90">
        <f t="shared" si="160"/>
        <v>0</v>
      </c>
      <c r="CB1460" s="90">
        <f>IF($S$1460&lt;&gt;"",1,0)</f>
        <v>0</v>
      </c>
      <c r="CD1460" s="90">
        <f>IF($Y$1460="Inaccurate – Incorrect",1,0)</f>
        <v>0</v>
      </c>
      <c r="DA1460" s="90" t="s">
        <v>3900</v>
      </c>
      <c r="DB1460" s="90" t="s">
        <v>3913</v>
      </c>
    </row>
    <row r="1461" spans="4:106" ht="25.25" customHeight="1" x14ac:dyDescent="0.2">
      <c r="D1461" s="112" t="s">
        <v>4020</v>
      </c>
      <c r="E1461" s="189" t="s">
        <v>4021</v>
      </c>
      <c r="F1461" s="190"/>
      <c r="G1461" s="190"/>
      <c r="H1461" s="190"/>
      <c r="I1461" s="190"/>
      <c r="J1461" s="190"/>
      <c r="K1461" s="190"/>
      <c r="L1461" s="190"/>
      <c r="M1461" s="190"/>
      <c r="N1461" s="190"/>
      <c r="O1461" s="190"/>
      <c r="P1461" s="116" t="s">
        <v>12697</v>
      </c>
      <c r="Q1461" s="191" t="s">
        <v>12701</v>
      </c>
      <c r="R1461" s="191"/>
      <c r="S1461" s="192"/>
      <c r="T1461" s="192"/>
      <c r="U1461" s="192"/>
      <c r="V1461" s="192"/>
      <c r="W1461" s="192"/>
      <c r="X1461" s="193"/>
      <c r="Y1461" s="108"/>
      <c r="AW1461" s="90" t="s">
        <v>3897</v>
      </c>
      <c r="AX1461" s="90">
        <f t="shared" si="144"/>
        <v>1</v>
      </c>
      <c r="AZ1461" s="90" t="s">
        <v>4019</v>
      </c>
      <c r="BA1461" s="90">
        <f>IF(AND($BB$1461=1,$BC$1461=1),1,0)</f>
        <v>0</v>
      </c>
      <c r="BB1461" s="90">
        <f t="shared" si="145"/>
        <v>1</v>
      </c>
      <c r="BC1461" s="90">
        <f t="shared" si="158"/>
        <v>0</v>
      </c>
      <c r="BD1461" s="90">
        <f t="shared" si="159"/>
        <v>0</v>
      </c>
      <c r="BE1461" s="90">
        <f t="shared" si="160"/>
        <v>0</v>
      </c>
      <c r="CB1461" s="90">
        <f>IF($S$1461&lt;&gt;"",1,0)</f>
        <v>0</v>
      </c>
      <c r="CD1461" s="90">
        <f>IF($Y$1461="Inaccurate – Incorrect",1,0)</f>
        <v>0</v>
      </c>
      <c r="DA1461" s="90" t="s">
        <v>3900</v>
      </c>
      <c r="DB1461" s="90" t="s">
        <v>3913</v>
      </c>
    </row>
    <row r="1462" spans="4:106" ht="25.25" customHeight="1" x14ac:dyDescent="0.2">
      <c r="D1462" s="112" t="s">
        <v>4023</v>
      </c>
      <c r="E1462" s="189" t="s">
        <v>4024</v>
      </c>
      <c r="F1462" s="190"/>
      <c r="G1462" s="190"/>
      <c r="H1462" s="190"/>
      <c r="I1462" s="190"/>
      <c r="J1462" s="190"/>
      <c r="K1462" s="190"/>
      <c r="L1462" s="190"/>
      <c r="M1462" s="190"/>
      <c r="N1462" s="190"/>
      <c r="O1462" s="190"/>
      <c r="P1462" s="116" t="s">
        <v>12697</v>
      </c>
      <c r="Q1462" s="191" t="s">
        <v>12701</v>
      </c>
      <c r="R1462" s="191"/>
      <c r="S1462" s="192"/>
      <c r="T1462" s="192"/>
      <c r="U1462" s="192"/>
      <c r="V1462" s="192"/>
      <c r="W1462" s="192"/>
      <c r="X1462" s="193"/>
      <c r="Y1462" s="108"/>
      <c r="AW1462" s="90" t="s">
        <v>3897</v>
      </c>
      <c r="AX1462" s="90">
        <f t="shared" si="144"/>
        <v>1</v>
      </c>
      <c r="AZ1462" s="90" t="s">
        <v>4022</v>
      </c>
      <c r="BA1462" s="90">
        <f>IF(AND($BB$1462=1,$BC$1462=1),1,0)</f>
        <v>0</v>
      </c>
      <c r="BB1462" s="90">
        <f t="shared" si="145"/>
        <v>1</v>
      </c>
      <c r="BC1462" s="90">
        <f t="shared" si="158"/>
        <v>0</v>
      </c>
      <c r="BD1462" s="90">
        <f t="shared" si="159"/>
        <v>0</v>
      </c>
      <c r="BE1462" s="90">
        <f t="shared" si="160"/>
        <v>0</v>
      </c>
      <c r="CB1462" s="90">
        <f>IF($S$1462&lt;&gt;"",1,0)</f>
        <v>0</v>
      </c>
      <c r="CD1462" s="90">
        <f>IF($Y$1462="Inaccurate – Incorrect",1,0)</f>
        <v>0</v>
      </c>
      <c r="DA1462" s="90" t="s">
        <v>3900</v>
      </c>
      <c r="DB1462" s="90" t="s">
        <v>3913</v>
      </c>
    </row>
    <row r="1463" spans="4:106" ht="25.25" customHeight="1" x14ac:dyDescent="0.2">
      <c r="D1463" s="112" t="s">
        <v>4026</v>
      </c>
      <c r="E1463" s="189" t="s">
        <v>4027</v>
      </c>
      <c r="F1463" s="190"/>
      <c r="G1463" s="190"/>
      <c r="H1463" s="190"/>
      <c r="I1463" s="190"/>
      <c r="J1463" s="190"/>
      <c r="K1463" s="190"/>
      <c r="L1463" s="190"/>
      <c r="M1463" s="190"/>
      <c r="N1463" s="190"/>
      <c r="O1463" s="190"/>
      <c r="P1463" s="116" t="s">
        <v>12697</v>
      </c>
      <c r="Q1463" s="191" t="s">
        <v>12701</v>
      </c>
      <c r="R1463" s="191"/>
      <c r="S1463" s="192"/>
      <c r="T1463" s="192"/>
      <c r="U1463" s="192"/>
      <c r="V1463" s="192"/>
      <c r="W1463" s="192"/>
      <c r="X1463" s="193"/>
      <c r="Y1463" s="108"/>
      <c r="AW1463" s="90" t="s">
        <v>3897</v>
      </c>
      <c r="AX1463" s="90">
        <f t="shared" si="144"/>
        <v>1</v>
      </c>
      <c r="AZ1463" s="90" t="s">
        <v>4025</v>
      </c>
      <c r="BA1463" s="90">
        <f>IF(AND($BB$1463=1,$BC$1463=1),1,0)</f>
        <v>0</v>
      </c>
      <c r="BB1463" s="90">
        <f t="shared" si="145"/>
        <v>1</v>
      </c>
      <c r="BC1463" s="90">
        <f t="shared" si="158"/>
        <v>0</v>
      </c>
      <c r="BD1463" s="90">
        <f t="shared" si="159"/>
        <v>0</v>
      </c>
      <c r="BE1463" s="90">
        <f t="shared" si="160"/>
        <v>0</v>
      </c>
      <c r="CB1463" s="90">
        <f>IF($S$1463&lt;&gt;"",1,0)</f>
        <v>0</v>
      </c>
      <c r="CD1463" s="90">
        <f>IF($Y$1463="Inaccurate – Incorrect",1,0)</f>
        <v>0</v>
      </c>
      <c r="DA1463" s="90" t="s">
        <v>3900</v>
      </c>
      <c r="DB1463" s="90" t="s">
        <v>3913</v>
      </c>
    </row>
    <row r="1464" spans="4:106" ht="176.5" customHeight="1" x14ac:dyDescent="0.2">
      <c r="D1464" s="112" t="s">
        <v>4029</v>
      </c>
      <c r="E1464" s="189" t="s">
        <v>4030</v>
      </c>
      <c r="F1464" s="190"/>
      <c r="G1464" s="190"/>
      <c r="H1464" s="190"/>
      <c r="I1464" s="190"/>
      <c r="J1464" s="190"/>
      <c r="K1464" s="190"/>
      <c r="L1464" s="190"/>
      <c r="M1464" s="190"/>
      <c r="N1464" s="190"/>
      <c r="O1464" s="190"/>
      <c r="P1464" s="115"/>
      <c r="Q1464" s="191" t="s">
        <v>12699</v>
      </c>
      <c r="R1464" s="191"/>
      <c r="S1464" s="192"/>
      <c r="T1464" s="192"/>
      <c r="U1464" s="192"/>
      <c r="V1464" s="192"/>
      <c r="W1464" s="192"/>
      <c r="X1464" s="193"/>
      <c r="Y1464" s="108"/>
      <c r="AW1464" s="90" t="s">
        <v>3897</v>
      </c>
      <c r="AX1464" s="90">
        <f t="shared" si="144"/>
        <v>1</v>
      </c>
      <c r="AZ1464" s="90" t="s">
        <v>4028</v>
      </c>
      <c r="BA1464" s="90">
        <f>IF(AND($BB$1464=1,$BC$1464=1),1,0)</f>
        <v>0</v>
      </c>
      <c r="BB1464" s="90">
        <f t="shared" si="145"/>
        <v>1</v>
      </c>
      <c r="BC1464" s="90">
        <f>IF(AND(AND(OR($S$1431="Yes",$AB$1431="Yes"),$AX$1431=1),AND(OR($S$1432&gt;5,$AB$1432&gt;5),$AX$1432=1)),1,0)</f>
        <v>0</v>
      </c>
      <c r="BD1464" s="90">
        <f>IF(AND(AND(OR($AB$1431="Yes"),$AX$1431=1),AND(OR($AB$1432&gt;5),$AX$1432=1)),1,0)</f>
        <v>0</v>
      </c>
      <c r="BE1464" s="90">
        <f>IF(AND(AND(OR($S$1431="Yes"),$AX$1431=1),AND(OR($S$1432&gt;5),$AX$1432=1)),1,0)</f>
        <v>0</v>
      </c>
      <c r="CB1464" s="90">
        <f>IF($S$1464&lt;&gt;"",1,0)</f>
        <v>0</v>
      </c>
      <c r="CD1464" s="90">
        <f>IF($Y$1464="Inaccurate – Incorrect",1,0)</f>
        <v>0</v>
      </c>
      <c r="DA1464" s="90" t="s">
        <v>3900</v>
      </c>
      <c r="DB1464" s="90" t="s">
        <v>3913</v>
      </c>
    </row>
    <row r="1465" spans="4:106" ht="25.25" customHeight="1" x14ac:dyDescent="0.2">
      <c r="D1465" s="112" t="s">
        <v>4034</v>
      </c>
      <c r="E1465" s="189" t="s">
        <v>4035</v>
      </c>
      <c r="F1465" s="190"/>
      <c r="G1465" s="190"/>
      <c r="H1465" s="190"/>
      <c r="I1465" s="190"/>
      <c r="J1465" s="190"/>
      <c r="K1465" s="190"/>
      <c r="L1465" s="190"/>
      <c r="M1465" s="190"/>
      <c r="N1465" s="190"/>
      <c r="O1465" s="190"/>
      <c r="P1465" s="116" t="s">
        <v>12697</v>
      </c>
      <c r="Q1465" s="191" t="s">
        <v>12698</v>
      </c>
      <c r="R1465" s="191"/>
      <c r="S1465" s="192"/>
      <c r="T1465" s="192"/>
      <c r="U1465" s="192"/>
      <c r="V1465" s="192"/>
      <c r="W1465" s="192"/>
      <c r="X1465" s="193"/>
      <c r="Y1465" s="108"/>
      <c r="AW1465" s="90" t="s">
        <v>3897</v>
      </c>
      <c r="AX1465" s="90">
        <f t="shared" si="144"/>
        <v>1</v>
      </c>
      <c r="AY1465" s="90" t="s">
        <v>236</v>
      </c>
      <c r="AZ1465" s="90" t="s">
        <v>4033</v>
      </c>
      <c r="BA1465" s="90">
        <f>IF(AND($BC$1465=1,$BB$1465=1),1,0)</f>
        <v>1</v>
      </c>
      <c r="BB1465" s="90">
        <f t="shared" si="145"/>
        <v>1</v>
      </c>
      <c r="BC1465" s="90">
        <v>1</v>
      </c>
      <c r="BD1465" s="90">
        <v>1</v>
      </c>
      <c r="BE1465" s="90">
        <v>1</v>
      </c>
      <c r="CB1465" s="90">
        <f>IF($S$1465&lt;&gt;"",1,0)</f>
        <v>0</v>
      </c>
      <c r="CD1465" s="90">
        <f>IF($Y$1465="Inaccurate – Incorrect",1,0)</f>
        <v>0</v>
      </c>
      <c r="DA1465" s="90" t="s">
        <v>3900</v>
      </c>
      <c r="DB1465" s="90" t="s">
        <v>3913</v>
      </c>
    </row>
    <row r="1466" spans="4:106" ht="25.25" customHeight="1" x14ac:dyDescent="0.2">
      <c r="D1466" s="112" t="s">
        <v>4038</v>
      </c>
      <c r="E1466" s="189" t="s">
        <v>4039</v>
      </c>
      <c r="F1466" s="190"/>
      <c r="G1466" s="190"/>
      <c r="H1466" s="190"/>
      <c r="I1466" s="190"/>
      <c r="J1466" s="190"/>
      <c r="K1466" s="190"/>
      <c r="L1466" s="190"/>
      <c r="M1466" s="190"/>
      <c r="N1466" s="190"/>
      <c r="O1466" s="190"/>
      <c r="P1466" s="116" t="s">
        <v>12697</v>
      </c>
      <c r="Q1466" s="191" t="s">
        <v>12698</v>
      </c>
      <c r="R1466" s="191"/>
      <c r="S1466" s="197"/>
      <c r="T1466" s="197"/>
      <c r="U1466" s="197"/>
      <c r="V1466" s="197"/>
      <c r="W1466" s="197"/>
      <c r="X1466" s="198"/>
      <c r="Y1466" s="108"/>
      <c r="AW1466" s="90" t="s">
        <v>3897</v>
      </c>
      <c r="AX1466" s="90">
        <f t="shared" si="144"/>
        <v>1</v>
      </c>
      <c r="AY1466" s="90" t="s">
        <v>236</v>
      </c>
      <c r="AZ1466" s="90" t="s">
        <v>4037</v>
      </c>
      <c r="BA1466" s="90">
        <f>IF(AND($BC$1466=1,$BB$1466=1),1,0)</f>
        <v>1</v>
      </c>
      <c r="BB1466" s="90">
        <f t="shared" si="145"/>
        <v>1</v>
      </c>
      <c r="BC1466" s="90">
        <v>1</v>
      </c>
      <c r="BD1466" s="90">
        <v>1</v>
      </c>
      <c r="BE1466" s="90">
        <v>1</v>
      </c>
      <c r="CB1466" s="90">
        <f>IF($S$1466&lt;&gt;"",1,0)</f>
        <v>0</v>
      </c>
      <c r="CD1466" s="90">
        <f>IF($Y$1466="Inaccurate – Incorrect",1,0)</f>
        <v>0</v>
      </c>
      <c r="DA1466" s="90" t="s">
        <v>3900</v>
      </c>
      <c r="DB1466" s="90" t="s">
        <v>3913</v>
      </c>
    </row>
    <row r="1467" spans="4:106" x14ac:dyDescent="0.2">
      <c r="D1467" s="103"/>
      <c r="E1467" s="117"/>
      <c r="F1467" s="117"/>
      <c r="G1467" s="117"/>
      <c r="H1467" s="117"/>
      <c r="I1467" s="117"/>
      <c r="J1467" s="117"/>
      <c r="K1467" s="117"/>
      <c r="L1467" s="117"/>
      <c r="M1467" s="117"/>
      <c r="N1467" s="117"/>
      <c r="O1467" s="117"/>
      <c r="P1467" s="117"/>
      <c r="Q1467" s="117"/>
      <c r="R1467" s="117"/>
      <c r="S1467" s="117"/>
      <c r="T1467" s="117"/>
      <c r="U1467" s="117"/>
      <c r="V1467" s="117"/>
      <c r="W1467" s="117"/>
      <c r="X1467" s="117"/>
      <c r="Y1467" s="105"/>
      <c r="AX1467" s="90">
        <f t="shared" si="144"/>
        <v>0</v>
      </c>
      <c r="BA1467" s="90">
        <f>IF(OR($S$22="Step 3",$S$22="Step 2",$S$22="Step 1"),1,0)</f>
        <v>1</v>
      </c>
    </row>
    <row r="1468" spans="4:106" ht="21" x14ac:dyDescent="0.25">
      <c r="D1468" s="103"/>
      <c r="E1468" s="109" t="s">
        <v>4043</v>
      </c>
      <c r="F1468" s="110"/>
      <c r="G1468" s="110"/>
      <c r="H1468" s="110"/>
      <c r="I1468" s="110"/>
      <c r="J1468" s="110"/>
      <c r="K1468" s="110"/>
      <c r="L1468" s="110"/>
      <c r="M1468" s="110"/>
      <c r="N1468" s="110"/>
      <c r="O1468" s="110"/>
      <c r="P1468" s="110"/>
      <c r="Q1468" s="110"/>
      <c r="R1468" s="110"/>
      <c r="S1468" s="110"/>
      <c r="T1468" s="110"/>
      <c r="U1468" s="110"/>
      <c r="V1468" s="110"/>
      <c r="W1468" s="110"/>
      <c r="X1468" s="110"/>
      <c r="Y1468" s="105"/>
      <c r="AX1468" s="90">
        <f t="shared" si="144"/>
        <v>0</v>
      </c>
      <c r="BA1468" s="90">
        <f>IF(OR($S$22="Step 3",$S$22="Step 2",$S$22="Step 1"),1,0)</f>
        <v>1</v>
      </c>
    </row>
    <row r="1469" spans="4:106" ht="25.25" customHeight="1" x14ac:dyDescent="0.2">
      <c r="D1469" s="112" t="s">
        <v>4042</v>
      </c>
      <c r="E1469" s="194" t="s">
        <v>4044</v>
      </c>
      <c r="F1469" s="195"/>
      <c r="G1469" s="195"/>
      <c r="H1469" s="195"/>
      <c r="I1469" s="195"/>
      <c r="J1469" s="195"/>
      <c r="K1469" s="195"/>
      <c r="L1469" s="195"/>
      <c r="M1469" s="195"/>
      <c r="N1469" s="195"/>
      <c r="O1469" s="195"/>
      <c r="P1469" s="113" t="s">
        <v>12697</v>
      </c>
      <c r="Q1469" s="196" t="s">
        <v>12698</v>
      </c>
      <c r="R1469" s="196"/>
      <c r="S1469" s="192"/>
      <c r="T1469" s="192"/>
      <c r="U1469" s="192"/>
      <c r="V1469" s="192"/>
      <c r="W1469" s="192"/>
      <c r="X1469" s="193"/>
      <c r="Y1469" s="108"/>
      <c r="AW1469" s="90" t="s">
        <v>3897</v>
      </c>
      <c r="AX1469" s="90">
        <f t="shared" si="144"/>
        <v>1</v>
      </c>
      <c r="AY1469" s="90" t="s">
        <v>236</v>
      </c>
      <c r="AZ1469" s="90" t="s">
        <v>4041</v>
      </c>
      <c r="BA1469" s="90">
        <f>IF(AND($BC$1469=1,$BB$1469=1),1,0)</f>
        <v>1</v>
      </c>
      <c r="BB1469" s="90">
        <f>IF(OR($S$22="Step 3",$S$22="Step 2",$S$22="Step 1"),1,0)</f>
        <v>1</v>
      </c>
      <c r="BC1469" s="90">
        <v>1</v>
      </c>
      <c r="BD1469" s="90">
        <v>1</v>
      </c>
      <c r="BE1469" s="90">
        <v>1</v>
      </c>
      <c r="CB1469" s="90">
        <f>IF($S$1469&lt;&gt;"",1,0)</f>
        <v>0</v>
      </c>
      <c r="CD1469" s="90">
        <f>IF($Y$1469="Inaccurate – Incorrect",1,0)</f>
        <v>0</v>
      </c>
      <c r="DA1469" s="90" t="s">
        <v>3900</v>
      </c>
      <c r="DB1469" s="90" t="s">
        <v>4043</v>
      </c>
    </row>
    <row r="1470" spans="4:106" ht="25.25" customHeight="1" x14ac:dyDescent="0.2">
      <c r="D1470" s="112" t="s">
        <v>4047</v>
      </c>
      <c r="E1470" s="189" t="s">
        <v>4048</v>
      </c>
      <c r="F1470" s="190"/>
      <c r="G1470" s="190"/>
      <c r="H1470" s="190"/>
      <c r="I1470" s="190"/>
      <c r="J1470" s="190"/>
      <c r="K1470" s="190"/>
      <c r="L1470" s="190"/>
      <c r="M1470" s="190"/>
      <c r="N1470" s="190"/>
      <c r="O1470" s="190"/>
      <c r="P1470" s="116" t="s">
        <v>12697</v>
      </c>
      <c r="Q1470" s="191" t="s">
        <v>12698</v>
      </c>
      <c r="R1470" s="191"/>
      <c r="S1470" s="192"/>
      <c r="T1470" s="192"/>
      <c r="U1470" s="192"/>
      <c r="V1470" s="192"/>
      <c r="W1470" s="192"/>
      <c r="X1470" s="193"/>
      <c r="Y1470" s="108"/>
      <c r="AW1470" s="90" t="s">
        <v>3897</v>
      </c>
      <c r="AX1470" s="90">
        <f t="shared" si="144"/>
        <v>1</v>
      </c>
      <c r="AY1470" s="90" t="s">
        <v>1549</v>
      </c>
      <c r="AZ1470" s="90" t="s">
        <v>4046</v>
      </c>
      <c r="BA1470" s="90">
        <f>IF(AND($BC$1470=1,$BB$1470=1),1,0)</f>
        <v>1</v>
      </c>
      <c r="BB1470" s="90">
        <f>IF(OR($S$22="Step 3",$S$22="Step 2",$S$22="Step 1"),1,0)</f>
        <v>1</v>
      </c>
      <c r="BC1470" s="90">
        <v>1</v>
      </c>
      <c r="BD1470" s="90">
        <v>1</v>
      </c>
      <c r="BE1470" s="90">
        <v>1</v>
      </c>
      <c r="CB1470" s="90">
        <f>IF($S$1470&lt;&gt;"",1,0)</f>
        <v>0</v>
      </c>
      <c r="CD1470" s="90">
        <f>IF($Y$1470="Inaccurate – Incorrect",1,0)</f>
        <v>0</v>
      </c>
      <c r="DA1470" s="90" t="s">
        <v>3900</v>
      </c>
      <c r="DB1470" s="90" t="s">
        <v>4043</v>
      </c>
    </row>
    <row r="1471" spans="4:106" ht="25.25" customHeight="1" x14ac:dyDescent="0.2">
      <c r="D1471" s="112" t="s">
        <v>4051</v>
      </c>
      <c r="E1471" s="189" t="s">
        <v>4052</v>
      </c>
      <c r="F1471" s="190"/>
      <c r="G1471" s="190"/>
      <c r="H1471" s="190"/>
      <c r="I1471" s="190"/>
      <c r="J1471" s="190"/>
      <c r="K1471" s="190"/>
      <c r="L1471" s="190"/>
      <c r="M1471" s="190"/>
      <c r="N1471" s="190"/>
      <c r="O1471" s="190"/>
      <c r="P1471" s="116" t="s">
        <v>12697</v>
      </c>
      <c r="Q1471" s="191" t="s">
        <v>12698</v>
      </c>
      <c r="R1471" s="191"/>
      <c r="S1471" s="192"/>
      <c r="T1471" s="192"/>
      <c r="U1471" s="192"/>
      <c r="V1471" s="192"/>
      <c r="W1471" s="192"/>
      <c r="X1471" s="193"/>
      <c r="Y1471" s="108"/>
      <c r="AW1471" s="90" t="s">
        <v>3897</v>
      </c>
      <c r="AX1471" s="90">
        <f t="shared" si="144"/>
        <v>1</v>
      </c>
      <c r="AY1471" s="90" t="s">
        <v>1549</v>
      </c>
      <c r="AZ1471" s="90" t="s">
        <v>4050</v>
      </c>
      <c r="BA1471" s="90">
        <f>IF(AND($BC$1471=1,$BB$1471=1),1,0)</f>
        <v>1</v>
      </c>
      <c r="BB1471" s="90">
        <f>IF(OR($S$22="Step 3",$S$22="Step 2",$S$22="Step 1"),1,0)</f>
        <v>1</v>
      </c>
      <c r="BC1471" s="90">
        <v>1</v>
      </c>
      <c r="BD1471" s="90">
        <v>1</v>
      </c>
      <c r="BE1471" s="90">
        <v>1</v>
      </c>
      <c r="CB1471" s="90">
        <f>IF($S$1471&lt;&gt;"",1,0)</f>
        <v>0</v>
      </c>
      <c r="CD1471" s="90">
        <f>IF($Y$1471="Inaccurate – Incorrect",1,0)</f>
        <v>0</v>
      </c>
      <c r="DA1471" s="90" t="s">
        <v>3900</v>
      </c>
      <c r="DB1471" s="90" t="s">
        <v>4043</v>
      </c>
    </row>
    <row r="1472" spans="4:106" ht="25.25" customHeight="1" x14ac:dyDescent="0.2">
      <c r="D1472" s="112" t="s">
        <v>4054</v>
      </c>
      <c r="E1472" s="189" t="s">
        <v>4055</v>
      </c>
      <c r="F1472" s="190"/>
      <c r="G1472" s="190"/>
      <c r="H1472" s="190"/>
      <c r="I1472" s="190"/>
      <c r="J1472" s="190"/>
      <c r="K1472" s="190"/>
      <c r="L1472" s="190"/>
      <c r="M1472" s="190"/>
      <c r="N1472" s="190"/>
      <c r="O1472" s="190"/>
      <c r="P1472" s="116" t="s">
        <v>12697</v>
      </c>
      <c r="Q1472" s="191" t="s">
        <v>12698</v>
      </c>
      <c r="R1472" s="191"/>
      <c r="S1472" s="192"/>
      <c r="T1472" s="192"/>
      <c r="U1472" s="192"/>
      <c r="V1472" s="192"/>
      <c r="W1472" s="192"/>
      <c r="X1472" s="193"/>
      <c r="Y1472" s="108"/>
      <c r="AW1472" s="90" t="s">
        <v>3897</v>
      </c>
      <c r="AX1472" s="90">
        <f t="shared" si="144"/>
        <v>1</v>
      </c>
      <c r="AY1472" s="90" t="s">
        <v>2043</v>
      </c>
      <c r="AZ1472" s="90" t="s">
        <v>4053</v>
      </c>
      <c r="BA1472" s="90">
        <f>IF(AND($BC$1472=1,$BB$1472=1),1,0)</f>
        <v>0</v>
      </c>
      <c r="BB1472" s="90">
        <f>IF(OR($S$22="Step 3",$S$22="Step 2"),1,0)</f>
        <v>0</v>
      </c>
      <c r="BC1472" s="90">
        <v>1</v>
      </c>
      <c r="BD1472" s="90">
        <v>1</v>
      </c>
      <c r="BE1472" s="90">
        <v>1</v>
      </c>
      <c r="CB1472" s="90">
        <f>IF($S$1472&lt;&gt;"",1,0)</f>
        <v>0</v>
      </c>
      <c r="CD1472" s="90">
        <f>IF($Y$1472="Inaccurate – Incorrect",1,0)</f>
        <v>0</v>
      </c>
      <c r="DA1472" s="90" t="s">
        <v>3900</v>
      </c>
      <c r="DB1472" s="90" t="s">
        <v>4043</v>
      </c>
    </row>
    <row r="1473" spans="4:106" ht="25.25" customHeight="1" x14ac:dyDescent="0.2">
      <c r="D1473" s="112" t="s">
        <v>4058</v>
      </c>
      <c r="E1473" s="189" t="s">
        <v>4059</v>
      </c>
      <c r="F1473" s="190"/>
      <c r="G1473" s="190"/>
      <c r="H1473" s="190"/>
      <c r="I1473" s="190"/>
      <c r="J1473" s="190"/>
      <c r="K1473" s="190"/>
      <c r="L1473" s="190"/>
      <c r="M1473" s="190"/>
      <c r="N1473" s="190"/>
      <c r="O1473" s="190"/>
      <c r="P1473" s="116" t="s">
        <v>12697</v>
      </c>
      <c r="Q1473" s="191" t="s">
        <v>12698</v>
      </c>
      <c r="R1473" s="191"/>
      <c r="S1473" s="192"/>
      <c r="T1473" s="192"/>
      <c r="U1473" s="192"/>
      <c r="V1473" s="192"/>
      <c r="W1473" s="192"/>
      <c r="X1473" s="193"/>
      <c r="Y1473" s="108"/>
      <c r="AW1473" s="90" t="s">
        <v>3897</v>
      </c>
      <c r="AX1473" s="90">
        <f t="shared" si="144"/>
        <v>1</v>
      </c>
      <c r="AY1473" s="90" t="s">
        <v>236</v>
      </c>
      <c r="AZ1473" s="90" t="s">
        <v>4057</v>
      </c>
      <c r="BA1473" s="90">
        <f>IF(AND($BC$1473=1,$BB$1473=1),1,0)</f>
        <v>1</v>
      </c>
      <c r="BB1473" s="90">
        <f>IF(OR($S$22="Step 3",$S$22="Step 2",$S$22="Step 1"),1,0)</f>
        <v>1</v>
      </c>
      <c r="BC1473" s="90">
        <v>1</v>
      </c>
      <c r="BD1473" s="90">
        <v>1</v>
      </c>
      <c r="BE1473" s="90">
        <v>1</v>
      </c>
      <c r="CB1473" s="90">
        <f>IF($S$1473&lt;&gt;"",1,0)</f>
        <v>0</v>
      </c>
      <c r="CD1473" s="90">
        <f>IF($Y$1473="Inaccurate – Incorrect",1,0)</f>
        <v>0</v>
      </c>
      <c r="DA1473" s="90" t="s">
        <v>3900</v>
      </c>
      <c r="DB1473" s="90" t="s">
        <v>4043</v>
      </c>
    </row>
    <row r="1474" spans="4:106" ht="50.5" customHeight="1" x14ac:dyDescent="0.2">
      <c r="D1474" s="112" t="s">
        <v>4062</v>
      </c>
      <c r="E1474" s="189" t="s">
        <v>4063</v>
      </c>
      <c r="F1474" s="190"/>
      <c r="G1474" s="190"/>
      <c r="H1474" s="190"/>
      <c r="I1474" s="190"/>
      <c r="J1474" s="190"/>
      <c r="K1474" s="190"/>
      <c r="L1474" s="190"/>
      <c r="M1474" s="190"/>
      <c r="N1474" s="190"/>
      <c r="O1474" s="190"/>
      <c r="P1474" s="116" t="s">
        <v>12697</v>
      </c>
      <c r="Q1474" s="191" t="s">
        <v>12698</v>
      </c>
      <c r="R1474" s="191"/>
      <c r="S1474" s="192"/>
      <c r="T1474" s="192"/>
      <c r="U1474" s="192"/>
      <c r="V1474" s="192"/>
      <c r="W1474" s="192"/>
      <c r="X1474" s="193"/>
      <c r="Y1474" s="108"/>
      <c r="AW1474" s="90" t="s">
        <v>3897</v>
      </c>
      <c r="AX1474" s="90">
        <f t="shared" si="144"/>
        <v>1</v>
      </c>
      <c r="AY1474" s="90" t="s">
        <v>1320</v>
      </c>
      <c r="AZ1474" s="90" t="s">
        <v>4061</v>
      </c>
      <c r="BA1474" s="90">
        <f>IF(AND($BC$1474=1,$BB$1474=1),1,0)</f>
        <v>1</v>
      </c>
      <c r="BB1474" s="90">
        <f>IF(OR($S$22="Step 3",$S$22="Step 2",$S$22="Step 1"),1,0)</f>
        <v>1</v>
      </c>
      <c r="BC1474" s="90">
        <v>1</v>
      </c>
      <c r="BD1474" s="90">
        <v>1</v>
      </c>
      <c r="BE1474" s="90">
        <v>1</v>
      </c>
      <c r="CB1474" s="90">
        <f>IF($S$1474&lt;&gt;"",1,0)</f>
        <v>0</v>
      </c>
      <c r="CD1474" s="90">
        <f>IF($Y$1474="Inaccurate – Incorrect",1,0)</f>
        <v>0</v>
      </c>
      <c r="DA1474" s="90" t="s">
        <v>3900</v>
      </c>
      <c r="DB1474" s="90" t="s">
        <v>4043</v>
      </c>
    </row>
    <row r="1475" spans="4:106" ht="25.25" customHeight="1" x14ac:dyDescent="0.2">
      <c r="D1475" s="112" t="s">
        <v>4066</v>
      </c>
      <c r="E1475" s="189" t="s">
        <v>4067</v>
      </c>
      <c r="F1475" s="190"/>
      <c r="G1475" s="190"/>
      <c r="H1475" s="190"/>
      <c r="I1475" s="190"/>
      <c r="J1475" s="190"/>
      <c r="K1475" s="190"/>
      <c r="L1475" s="190"/>
      <c r="M1475" s="190"/>
      <c r="N1475" s="190"/>
      <c r="O1475" s="190"/>
      <c r="P1475" s="116" t="s">
        <v>12697</v>
      </c>
      <c r="Q1475" s="191" t="s">
        <v>12698</v>
      </c>
      <c r="R1475" s="191"/>
      <c r="S1475" s="192"/>
      <c r="T1475" s="192"/>
      <c r="U1475" s="192"/>
      <c r="V1475" s="192"/>
      <c r="W1475" s="192"/>
      <c r="X1475" s="193"/>
      <c r="Y1475" s="108"/>
      <c r="AW1475" s="90" t="s">
        <v>3897</v>
      </c>
      <c r="AX1475" s="90">
        <f t="shared" si="144"/>
        <v>1</v>
      </c>
      <c r="AY1475" s="90" t="s">
        <v>1320</v>
      </c>
      <c r="AZ1475" s="90" t="s">
        <v>4065</v>
      </c>
      <c r="BA1475" s="90">
        <f>IF(AND($BC$1475=1,$BB$1475=1),1,0)</f>
        <v>1</v>
      </c>
      <c r="BB1475" s="90">
        <f>IF(OR($S$22="Step 3",$S$22="Step 2",$S$22="Step 1"),1,0)</f>
        <v>1</v>
      </c>
      <c r="BC1475" s="90">
        <v>1</v>
      </c>
      <c r="BD1475" s="90">
        <v>1</v>
      </c>
      <c r="BE1475" s="90">
        <v>1</v>
      </c>
      <c r="CB1475" s="90">
        <f>IF($S$1475&lt;&gt;"",1,0)</f>
        <v>0</v>
      </c>
      <c r="CD1475" s="90">
        <f>IF($Y$1475="Inaccurate – Incorrect",1,0)</f>
        <v>0</v>
      </c>
      <c r="DA1475" s="90" t="s">
        <v>3900</v>
      </c>
      <c r="DB1475" s="90" t="s">
        <v>4043</v>
      </c>
    </row>
    <row r="1476" spans="4:106" ht="50.5" customHeight="1" x14ac:dyDescent="0.2">
      <c r="D1476" s="112" t="s">
        <v>4070</v>
      </c>
      <c r="E1476" s="189" t="s">
        <v>4071</v>
      </c>
      <c r="F1476" s="190"/>
      <c r="G1476" s="190"/>
      <c r="H1476" s="190"/>
      <c r="I1476" s="190"/>
      <c r="J1476" s="190"/>
      <c r="K1476" s="190"/>
      <c r="L1476" s="190"/>
      <c r="M1476" s="190"/>
      <c r="N1476" s="190"/>
      <c r="O1476" s="190"/>
      <c r="P1476" s="116" t="s">
        <v>12697</v>
      </c>
      <c r="Q1476" s="191" t="s">
        <v>12698</v>
      </c>
      <c r="R1476" s="191"/>
      <c r="S1476" s="197"/>
      <c r="T1476" s="197"/>
      <c r="U1476" s="197"/>
      <c r="V1476" s="197"/>
      <c r="W1476" s="197"/>
      <c r="X1476" s="198"/>
      <c r="Y1476" s="108"/>
      <c r="AW1476" s="90" t="s">
        <v>3897</v>
      </c>
      <c r="AX1476" s="90">
        <f t="shared" si="144"/>
        <v>1</v>
      </c>
      <c r="AY1476" s="90" t="s">
        <v>1549</v>
      </c>
      <c r="AZ1476" s="90" t="s">
        <v>4069</v>
      </c>
      <c r="BA1476" s="90">
        <f>IF(AND($BC$1476=1,$BB$1476=1),1,0)</f>
        <v>1</v>
      </c>
      <c r="BB1476" s="90">
        <f>IF(OR($S$22="Step 3",$S$22="Step 2",$S$22="Step 1"),1,0)</f>
        <v>1</v>
      </c>
      <c r="BC1476" s="90">
        <v>1</v>
      </c>
      <c r="BD1476" s="90">
        <v>1</v>
      </c>
      <c r="BE1476" s="90">
        <v>1</v>
      </c>
      <c r="CB1476" s="90">
        <f>IF($S$1476&lt;&gt;"",1,0)</f>
        <v>0</v>
      </c>
      <c r="CD1476" s="90">
        <f>IF($Y$1476="Inaccurate – Incorrect",1,0)</f>
        <v>0</v>
      </c>
      <c r="DA1476" s="90" t="s">
        <v>3900</v>
      </c>
      <c r="DB1476" s="90" t="s">
        <v>4043</v>
      </c>
    </row>
    <row r="1477" spans="4:106" x14ac:dyDescent="0.2">
      <c r="D1477" s="103"/>
      <c r="E1477" s="117"/>
      <c r="F1477" s="117"/>
      <c r="G1477" s="117"/>
      <c r="H1477" s="117"/>
      <c r="I1477" s="117"/>
      <c r="J1477" s="117"/>
      <c r="K1477" s="117"/>
      <c r="L1477" s="117"/>
      <c r="M1477" s="117"/>
      <c r="N1477" s="117"/>
      <c r="O1477" s="117"/>
      <c r="P1477" s="117"/>
      <c r="Q1477" s="117"/>
      <c r="R1477" s="117"/>
      <c r="S1477" s="117"/>
      <c r="T1477" s="117"/>
      <c r="U1477" s="117"/>
      <c r="V1477" s="117"/>
      <c r="W1477" s="117"/>
      <c r="X1477" s="117"/>
      <c r="Y1477" s="105"/>
      <c r="AX1477" s="90">
        <f t="shared" si="144"/>
        <v>0</v>
      </c>
      <c r="BA1477" s="90">
        <f>IF(OR($S$22="Step 3",$S$22="Step 2",$S$22="Step 1"),1,0)</f>
        <v>1</v>
      </c>
    </row>
    <row r="1478" spans="4:106" ht="21" x14ac:dyDescent="0.25">
      <c r="D1478" s="103"/>
      <c r="E1478" s="109" t="s">
        <v>4074</v>
      </c>
      <c r="F1478" s="110"/>
      <c r="G1478" s="110"/>
      <c r="H1478" s="110"/>
      <c r="I1478" s="110"/>
      <c r="J1478" s="110"/>
      <c r="K1478" s="110"/>
      <c r="L1478" s="110"/>
      <c r="M1478" s="110"/>
      <c r="N1478" s="110"/>
      <c r="O1478" s="110"/>
      <c r="P1478" s="110"/>
      <c r="Q1478" s="110"/>
      <c r="R1478" s="110"/>
      <c r="S1478" s="110"/>
      <c r="T1478" s="110"/>
      <c r="U1478" s="110"/>
      <c r="V1478" s="110"/>
      <c r="W1478" s="110"/>
      <c r="X1478" s="110"/>
      <c r="Y1478" s="105"/>
      <c r="AX1478" s="90">
        <f t="shared" si="144"/>
        <v>0</v>
      </c>
      <c r="BA1478" s="90">
        <f>IF(OR($S$22="Step 3",$S$22="Step 2",$S$22="Step 1"),1,0)</f>
        <v>1</v>
      </c>
    </row>
    <row r="1479" spans="4:106" ht="25.25" customHeight="1" x14ac:dyDescent="0.2">
      <c r="D1479" s="112" t="s">
        <v>4073</v>
      </c>
      <c r="E1479" s="194" t="s">
        <v>4075</v>
      </c>
      <c r="F1479" s="195"/>
      <c r="G1479" s="195"/>
      <c r="H1479" s="195"/>
      <c r="I1479" s="195"/>
      <c r="J1479" s="195"/>
      <c r="K1479" s="195"/>
      <c r="L1479" s="195"/>
      <c r="M1479" s="195"/>
      <c r="N1479" s="195"/>
      <c r="O1479" s="195"/>
      <c r="P1479" s="113" t="s">
        <v>12697</v>
      </c>
      <c r="Q1479" s="196" t="s">
        <v>12698</v>
      </c>
      <c r="R1479" s="196"/>
      <c r="S1479" s="192"/>
      <c r="T1479" s="192"/>
      <c r="U1479" s="192"/>
      <c r="V1479" s="192"/>
      <c r="W1479" s="192"/>
      <c r="X1479" s="193"/>
      <c r="Y1479" s="108"/>
      <c r="AW1479" s="90" t="s">
        <v>3897</v>
      </c>
      <c r="AX1479" s="90">
        <f t="shared" si="144"/>
        <v>1</v>
      </c>
      <c r="AY1479" s="90" t="s">
        <v>236</v>
      </c>
      <c r="AZ1479" s="90" t="s">
        <v>4072</v>
      </c>
      <c r="BA1479" s="90">
        <f>IF(AND($BC$1479=1,$BB$1479=1),1,0)</f>
        <v>1</v>
      </c>
      <c r="BB1479" s="90">
        <f t="shared" ref="BB1479:BB1488" si="161">IF(OR($S$22="Step 3",$S$22="Step 2",$S$22="Step 1"),1,0)</f>
        <v>1</v>
      </c>
      <c r="BC1479" s="90">
        <v>1</v>
      </c>
      <c r="BD1479" s="90">
        <v>1</v>
      </c>
      <c r="BE1479" s="90">
        <v>1</v>
      </c>
      <c r="CB1479" s="90">
        <f>IF($S$1479&lt;&gt;"",1,0)</f>
        <v>0</v>
      </c>
      <c r="CD1479" s="90">
        <f>IF($Y$1479="Inaccurate – Incorrect",1,0)</f>
        <v>0</v>
      </c>
      <c r="DA1479" s="90" t="s">
        <v>3900</v>
      </c>
      <c r="DB1479" s="90" t="s">
        <v>4074</v>
      </c>
    </row>
    <row r="1480" spans="4:106" ht="25.25" customHeight="1" x14ac:dyDescent="0.2">
      <c r="D1480" s="112" t="s">
        <v>4078</v>
      </c>
      <c r="E1480" s="189" t="s">
        <v>4079</v>
      </c>
      <c r="F1480" s="190"/>
      <c r="G1480" s="190"/>
      <c r="H1480" s="190"/>
      <c r="I1480" s="190"/>
      <c r="J1480" s="190"/>
      <c r="K1480" s="190"/>
      <c r="L1480" s="190"/>
      <c r="M1480" s="190"/>
      <c r="N1480" s="190"/>
      <c r="O1480" s="190"/>
      <c r="P1480" s="116" t="s">
        <v>12697</v>
      </c>
      <c r="Q1480" s="191" t="s">
        <v>12698</v>
      </c>
      <c r="R1480" s="191"/>
      <c r="S1480" s="192"/>
      <c r="T1480" s="192"/>
      <c r="U1480" s="192"/>
      <c r="V1480" s="192"/>
      <c r="W1480" s="192"/>
      <c r="X1480" s="193"/>
      <c r="Y1480" s="108"/>
      <c r="AW1480" s="90" t="s">
        <v>3897</v>
      </c>
      <c r="AX1480" s="90">
        <f t="shared" si="144"/>
        <v>1</v>
      </c>
      <c r="AY1480" s="90" t="s">
        <v>236</v>
      </c>
      <c r="AZ1480" s="90" t="s">
        <v>4077</v>
      </c>
      <c r="BA1480" s="90">
        <f>IF(AND($BC$1480=1,$BB$1480=1),1,0)</f>
        <v>1</v>
      </c>
      <c r="BB1480" s="90">
        <f t="shared" si="161"/>
        <v>1</v>
      </c>
      <c r="BC1480" s="90">
        <v>1</v>
      </c>
      <c r="BD1480" s="90">
        <v>1</v>
      </c>
      <c r="BE1480" s="90">
        <v>1</v>
      </c>
      <c r="CB1480" s="90">
        <f>IF($S$1480&lt;&gt;"",1,0)</f>
        <v>0</v>
      </c>
      <c r="CD1480" s="90">
        <f>IF($Y$1480="Inaccurate – Incorrect",1,0)</f>
        <v>0</v>
      </c>
      <c r="DA1480" s="90" t="s">
        <v>3900</v>
      </c>
      <c r="DB1480" s="90" t="s">
        <v>4074</v>
      </c>
    </row>
    <row r="1481" spans="4:106" ht="25.25" customHeight="1" x14ac:dyDescent="0.2">
      <c r="D1481" s="112" t="s">
        <v>4082</v>
      </c>
      <c r="E1481" s="189" t="s">
        <v>4083</v>
      </c>
      <c r="F1481" s="190"/>
      <c r="G1481" s="190"/>
      <c r="H1481" s="190"/>
      <c r="I1481" s="190"/>
      <c r="J1481" s="190"/>
      <c r="K1481" s="190"/>
      <c r="L1481" s="190"/>
      <c r="M1481" s="190"/>
      <c r="N1481" s="190"/>
      <c r="O1481" s="190"/>
      <c r="P1481" s="116" t="s">
        <v>12697</v>
      </c>
      <c r="Q1481" s="191" t="s">
        <v>12698</v>
      </c>
      <c r="R1481" s="191"/>
      <c r="S1481" s="192"/>
      <c r="T1481" s="192"/>
      <c r="U1481" s="192"/>
      <c r="V1481" s="192"/>
      <c r="W1481" s="192"/>
      <c r="X1481" s="193"/>
      <c r="Y1481" s="108"/>
      <c r="AW1481" s="90" t="s">
        <v>3897</v>
      </c>
      <c r="AX1481" s="90">
        <f t="shared" si="144"/>
        <v>1</v>
      </c>
      <c r="AY1481" s="90" t="s">
        <v>236</v>
      </c>
      <c r="AZ1481" s="90" t="s">
        <v>4081</v>
      </c>
      <c r="BA1481" s="90">
        <f>IF(AND($BC$1481=1,$BB$1481=1),1,0)</f>
        <v>1</v>
      </c>
      <c r="BB1481" s="90">
        <f t="shared" si="161"/>
        <v>1</v>
      </c>
      <c r="BC1481" s="90">
        <v>1</v>
      </c>
      <c r="BD1481" s="90">
        <v>1</v>
      </c>
      <c r="BE1481" s="90">
        <v>1</v>
      </c>
      <c r="CB1481" s="90">
        <f>IF($S$1481&lt;&gt;"",1,0)</f>
        <v>0</v>
      </c>
      <c r="CD1481" s="90">
        <f>IF($Y$1481="Inaccurate – Incorrect",1,0)</f>
        <v>0</v>
      </c>
      <c r="DA1481" s="90" t="s">
        <v>3900</v>
      </c>
      <c r="DB1481" s="90" t="s">
        <v>4074</v>
      </c>
    </row>
    <row r="1482" spans="4:106" ht="50.5" customHeight="1" x14ac:dyDescent="0.2">
      <c r="D1482" s="112" t="s">
        <v>4086</v>
      </c>
      <c r="E1482" s="189" t="s">
        <v>4087</v>
      </c>
      <c r="F1482" s="190"/>
      <c r="G1482" s="190"/>
      <c r="H1482" s="190"/>
      <c r="I1482" s="190"/>
      <c r="J1482" s="190"/>
      <c r="K1482" s="190"/>
      <c r="L1482" s="190"/>
      <c r="M1482" s="190"/>
      <c r="N1482" s="190"/>
      <c r="O1482" s="190"/>
      <c r="P1482" s="115"/>
      <c r="Q1482" s="191" t="s">
        <v>12698</v>
      </c>
      <c r="R1482" s="191"/>
      <c r="S1482" s="192"/>
      <c r="T1482" s="192"/>
      <c r="U1482" s="192"/>
      <c r="V1482" s="192"/>
      <c r="W1482" s="192"/>
      <c r="X1482" s="193"/>
      <c r="Y1482" s="108"/>
      <c r="AW1482" s="90" t="s">
        <v>3897</v>
      </c>
      <c r="AX1482" s="90">
        <f t="shared" si="144"/>
        <v>1</v>
      </c>
      <c r="AY1482" s="90" t="s">
        <v>236</v>
      </c>
      <c r="AZ1482" s="90" t="s">
        <v>4085</v>
      </c>
      <c r="BA1482" s="90">
        <f>IF(AND($BC$1482=1,$BB$1482=1),1,0)</f>
        <v>1</v>
      </c>
      <c r="BB1482" s="90">
        <f t="shared" si="161"/>
        <v>1</v>
      </c>
      <c r="BC1482" s="90">
        <v>1</v>
      </c>
      <c r="BD1482" s="90">
        <v>1</v>
      </c>
      <c r="BE1482" s="90">
        <v>1</v>
      </c>
      <c r="CB1482" s="90">
        <f>IF($S$1482&lt;&gt;"",1,0)</f>
        <v>0</v>
      </c>
      <c r="CD1482" s="90">
        <f>IF($Y$1482="Inaccurate – Incorrect",1,0)</f>
        <v>0</v>
      </c>
      <c r="DA1482" s="90" t="s">
        <v>3900</v>
      </c>
      <c r="DB1482" s="90" t="s">
        <v>4074</v>
      </c>
    </row>
    <row r="1483" spans="4:106" ht="53.75" customHeight="1" x14ac:dyDescent="0.2">
      <c r="D1483" s="112" t="s">
        <v>4089</v>
      </c>
      <c r="E1483" s="119"/>
      <c r="F1483" s="118"/>
      <c r="G1483" s="118"/>
      <c r="H1483" s="118"/>
      <c r="I1483" s="118"/>
      <c r="J1483" s="118"/>
      <c r="K1483" s="118"/>
      <c r="L1483" s="118"/>
      <c r="M1483" s="118"/>
      <c r="N1483" s="118"/>
      <c r="O1483" s="118"/>
      <c r="P1483" s="118"/>
      <c r="Q1483" s="215" t="s">
        <v>4090</v>
      </c>
      <c r="R1483" s="216"/>
      <c r="S1483" s="216"/>
      <c r="T1483" s="216"/>
      <c r="U1483" s="216"/>
      <c r="V1483" s="216"/>
      <c r="W1483" s="216"/>
      <c r="X1483" s="217"/>
      <c r="Y1483" s="108"/>
      <c r="AX1483" s="90">
        <f t="shared" si="144"/>
        <v>1</v>
      </c>
      <c r="AZ1483" s="90" t="s">
        <v>4088</v>
      </c>
      <c r="BA1483" s="90">
        <f>IF(AND($BC$1483=1,$BB$1483=1),1,0)</f>
        <v>1</v>
      </c>
      <c r="BB1483" s="90">
        <f t="shared" si="161"/>
        <v>1</v>
      </c>
      <c r="BC1483" s="90">
        <v>1</v>
      </c>
      <c r="BD1483" s="90">
        <v>1</v>
      </c>
      <c r="BE1483" s="90">
        <v>1</v>
      </c>
    </row>
    <row r="1484" spans="4:106" ht="25.25" customHeight="1" x14ac:dyDescent="0.2">
      <c r="D1484" s="112" t="s">
        <v>4092</v>
      </c>
      <c r="E1484" s="189" t="s">
        <v>4093</v>
      </c>
      <c r="F1484" s="190"/>
      <c r="G1484" s="190"/>
      <c r="H1484" s="190"/>
      <c r="I1484" s="190"/>
      <c r="J1484" s="190"/>
      <c r="K1484" s="190"/>
      <c r="L1484" s="190"/>
      <c r="M1484" s="190"/>
      <c r="N1484" s="190"/>
      <c r="O1484" s="190"/>
      <c r="P1484" s="116" t="s">
        <v>12697</v>
      </c>
      <c r="Q1484" s="191" t="s">
        <v>12702</v>
      </c>
      <c r="R1484" s="191"/>
      <c r="S1484" s="192"/>
      <c r="T1484" s="192"/>
      <c r="U1484" s="192"/>
      <c r="V1484" s="192"/>
      <c r="W1484" s="192"/>
      <c r="X1484" s="193"/>
      <c r="Y1484" s="108"/>
      <c r="AW1484" s="90" t="s">
        <v>3897</v>
      </c>
      <c r="AX1484" s="90">
        <f t="shared" si="144"/>
        <v>1</v>
      </c>
      <c r="AY1484" s="90" t="s">
        <v>774</v>
      </c>
      <c r="AZ1484" s="90" t="s">
        <v>4091</v>
      </c>
      <c r="BA1484" s="90">
        <f>IF(AND($BC$1484=1,$BB$1484=1),1,0)</f>
        <v>1</v>
      </c>
      <c r="BB1484" s="90">
        <f t="shared" si="161"/>
        <v>1</v>
      </c>
      <c r="BC1484" s="90">
        <v>1</v>
      </c>
      <c r="BD1484" s="90">
        <v>1</v>
      </c>
      <c r="BE1484" s="90">
        <v>1</v>
      </c>
      <c r="BX1484" s="90">
        <v>1</v>
      </c>
      <c r="CA1484" s="90" t="s">
        <v>4088</v>
      </c>
      <c r="CB1484" s="90">
        <f>IF((+COUNTA($S$1484)+COUNTA($S$1485)+COUNTA($S$1486)+COUNTA($S$1487))&gt;0,1,0)</f>
        <v>0</v>
      </c>
      <c r="CC1484" s="90" t="s">
        <v>775</v>
      </c>
      <c r="CD1484" s="90">
        <f>IF($Y$1484="Inaccurate – Incorrect",1,0)</f>
        <v>0</v>
      </c>
      <c r="DA1484" s="90" t="s">
        <v>3900</v>
      </c>
      <c r="DB1484" s="90" t="s">
        <v>4074</v>
      </c>
    </row>
    <row r="1485" spans="4:106" ht="25.25" customHeight="1" x14ac:dyDescent="0.2">
      <c r="D1485" s="112" t="s">
        <v>4096</v>
      </c>
      <c r="E1485" s="189" t="s">
        <v>4097</v>
      </c>
      <c r="F1485" s="190"/>
      <c r="G1485" s="190"/>
      <c r="H1485" s="190"/>
      <c r="I1485" s="190"/>
      <c r="J1485" s="190"/>
      <c r="K1485" s="190"/>
      <c r="L1485" s="190"/>
      <c r="M1485" s="190"/>
      <c r="N1485" s="190"/>
      <c r="O1485" s="190"/>
      <c r="P1485" s="116" t="s">
        <v>12697</v>
      </c>
      <c r="Q1485" s="191" t="s">
        <v>12702</v>
      </c>
      <c r="R1485" s="191"/>
      <c r="S1485" s="192"/>
      <c r="T1485" s="192"/>
      <c r="U1485" s="192"/>
      <c r="V1485" s="192"/>
      <c r="W1485" s="192"/>
      <c r="X1485" s="193"/>
      <c r="Y1485" s="108"/>
      <c r="AW1485" s="90" t="s">
        <v>3897</v>
      </c>
      <c r="AX1485" s="90">
        <f t="shared" si="144"/>
        <v>1</v>
      </c>
      <c r="AY1485" s="90" t="s">
        <v>774</v>
      </c>
      <c r="AZ1485" s="90" t="s">
        <v>4095</v>
      </c>
      <c r="BA1485" s="90">
        <f>IF(AND($BC$1485=1,$BB$1485=1),1,0)</f>
        <v>1</v>
      </c>
      <c r="BB1485" s="90">
        <f t="shared" si="161"/>
        <v>1</v>
      </c>
      <c r="BC1485" s="90">
        <v>1</v>
      </c>
      <c r="BD1485" s="90">
        <v>1</v>
      </c>
      <c r="BE1485" s="90">
        <v>1</v>
      </c>
      <c r="BX1485" s="90">
        <v>1</v>
      </c>
      <c r="CA1485" s="90" t="s">
        <v>4088</v>
      </c>
      <c r="CC1485" s="90" t="s">
        <v>775</v>
      </c>
      <c r="CD1485" s="90">
        <f>IF($Y$1485="Inaccurate – Incorrect",1,0)</f>
        <v>0</v>
      </c>
      <c r="DA1485" s="90" t="s">
        <v>3900</v>
      </c>
      <c r="DB1485" s="90" t="s">
        <v>4074</v>
      </c>
    </row>
    <row r="1486" spans="4:106" ht="25.25" customHeight="1" x14ac:dyDescent="0.2">
      <c r="D1486" s="112" t="s">
        <v>4100</v>
      </c>
      <c r="E1486" s="189" t="s">
        <v>4101</v>
      </c>
      <c r="F1486" s="190"/>
      <c r="G1486" s="190"/>
      <c r="H1486" s="190"/>
      <c r="I1486" s="190"/>
      <c r="J1486" s="190"/>
      <c r="K1486" s="190"/>
      <c r="L1486" s="190"/>
      <c r="M1486" s="190"/>
      <c r="N1486" s="190"/>
      <c r="O1486" s="190"/>
      <c r="P1486" s="116" t="s">
        <v>12697</v>
      </c>
      <c r="Q1486" s="191" t="s">
        <v>12702</v>
      </c>
      <c r="R1486" s="191"/>
      <c r="S1486" s="192"/>
      <c r="T1486" s="192"/>
      <c r="U1486" s="192"/>
      <c r="V1486" s="192"/>
      <c r="W1486" s="192"/>
      <c r="X1486" s="193"/>
      <c r="Y1486" s="108"/>
      <c r="AW1486" s="90" t="s">
        <v>3897</v>
      </c>
      <c r="AX1486" s="90">
        <f t="shared" si="144"/>
        <v>1</v>
      </c>
      <c r="AY1486" s="90" t="s">
        <v>774</v>
      </c>
      <c r="AZ1486" s="90" t="s">
        <v>4099</v>
      </c>
      <c r="BA1486" s="90">
        <f>IF(AND($BC$1486=1,$BB$1486=1),1,0)</f>
        <v>1</v>
      </c>
      <c r="BB1486" s="90">
        <f t="shared" si="161"/>
        <v>1</v>
      </c>
      <c r="BC1486" s="90">
        <v>1</v>
      </c>
      <c r="BD1486" s="90">
        <v>1</v>
      </c>
      <c r="BE1486" s="90">
        <v>1</v>
      </c>
      <c r="BX1486" s="90">
        <v>1</v>
      </c>
      <c r="CA1486" s="90" t="s">
        <v>4088</v>
      </c>
      <c r="CC1486" s="90" t="s">
        <v>775</v>
      </c>
      <c r="CD1486" s="90">
        <f>IF($Y$1486="Inaccurate – Incorrect",1,0)</f>
        <v>0</v>
      </c>
      <c r="DA1486" s="90" t="s">
        <v>3900</v>
      </c>
      <c r="DB1486" s="90" t="s">
        <v>4074</v>
      </c>
    </row>
    <row r="1487" spans="4:106" ht="25.25" customHeight="1" x14ac:dyDescent="0.2">
      <c r="D1487" s="112" t="s">
        <v>4104</v>
      </c>
      <c r="E1487" s="189" t="s">
        <v>1408</v>
      </c>
      <c r="F1487" s="190"/>
      <c r="G1487" s="190"/>
      <c r="H1487" s="190"/>
      <c r="I1487" s="190"/>
      <c r="J1487" s="190"/>
      <c r="K1487" s="190"/>
      <c r="L1487" s="190"/>
      <c r="M1487" s="190"/>
      <c r="N1487" s="190"/>
      <c r="O1487" s="190"/>
      <c r="P1487" s="115"/>
      <c r="Q1487" s="191" t="s">
        <v>12702</v>
      </c>
      <c r="R1487" s="191"/>
      <c r="S1487" s="192"/>
      <c r="T1487" s="192"/>
      <c r="U1487" s="192"/>
      <c r="V1487" s="192"/>
      <c r="W1487" s="192"/>
      <c r="X1487" s="193"/>
      <c r="Y1487" s="108"/>
      <c r="AW1487" s="90" t="s">
        <v>3897</v>
      </c>
      <c r="AX1487" s="90">
        <f t="shared" ref="AX1487:AX1550" si="162">IF(SUBTOTAL(103,Q1487)=1,1,0)</f>
        <v>1</v>
      </c>
      <c r="AY1487" s="90" t="s">
        <v>774</v>
      </c>
      <c r="AZ1487" s="90" t="s">
        <v>4103</v>
      </c>
      <c r="BA1487" s="90">
        <f>IF(AND($BC$1487=1,$BB$1487=1),1,0)</f>
        <v>1</v>
      </c>
      <c r="BB1487" s="90">
        <f t="shared" si="161"/>
        <v>1</v>
      </c>
      <c r="BC1487" s="90">
        <v>1</v>
      </c>
      <c r="BD1487" s="90">
        <v>1</v>
      </c>
      <c r="BE1487" s="90">
        <v>1</v>
      </c>
      <c r="BX1487" s="90">
        <v>2</v>
      </c>
      <c r="CA1487" s="90" t="s">
        <v>4088</v>
      </c>
      <c r="CC1487" s="90" t="s">
        <v>775</v>
      </c>
      <c r="CD1487" s="90">
        <f>IF($Y$1487="Inaccurate – Incorrect",1,0)</f>
        <v>0</v>
      </c>
      <c r="DA1487" s="90" t="s">
        <v>3900</v>
      </c>
      <c r="DB1487" s="90" t="s">
        <v>4074</v>
      </c>
    </row>
    <row r="1488" spans="4:106" ht="25.25" customHeight="1" x14ac:dyDescent="0.2">
      <c r="D1488" s="112" t="s">
        <v>4106</v>
      </c>
      <c r="E1488" s="189" t="s">
        <v>4107</v>
      </c>
      <c r="F1488" s="190"/>
      <c r="G1488" s="190"/>
      <c r="H1488" s="190"/>
      <c r="I1488" s="190"/>
      <c r="J1488" s="190"/>
      <c r="K1488" s="190"/>
      <c r="L1488" s="190"/>
      <c r="M1488" s="190"/>
      <c r="N1488" s="190"/>
      <c r="O1488" s="190"/>
      <c r="P1488" s="116" t="s">
        <v>12697</v>
      </c>
      <c r="Q1488" s="191" t="s">
        <v>12698</v>
      </c>
      <c r="R1488" s="191"/>
      <c r="S1488" s="197"/>
      <c r="T1488" s="197"/>
      <c r="U1488" s="197"/>
      <c r="V1488" s="197"/>
      <c r="W1488" s="197"/>
      <c r="X1488" s="198"/>
      <c r="Y1488" s="108"/>
      <c r="AW1488" s="90" t="s">
        <v>3897</v>
      </c>
      <c r="AX1488" s="90">
        <f t="shared" si="162"/>
        <v>1</v>
      </c>
      <c r="AY1488" s="90" t="s">
        <v>1549</v>
      </c>
      <c r="AZ1488" s="90" t="s">
        <v>4105</v>
      </c>
      <c r="BA1488" s="90">
        <f>IF(AND($BC$1488=1,$BB$1488=1),1,0)</f>
        <v>1</v>
      </c>
      <c r="BB1488" s="90">
        <f t="shared" si="161"/>
        <v>1</v>
      </c>
      <c r="BC1488" s="90">
        <v>1</v>
      </c>
      <c r="BD1488" s="90">
        <v>1</v>
      </c>
      <c r="BE1488" s="90">
        <v>1</v>
      </c>
      <c r="CB1488" s="90">
        <f>IF($S$1488&lt;&gt;"",1,0)</f>
        <v>0</v>
      </c>
      <c r="CD1488" s="90">
        <f>IF($Y$1488="Inaccurate – Incorrect",1,0)</f>
        <v>0</v>
      </c>
      <c r="DA1488" s="90" t="s">
        <v>3900</v>
      </c>
      <c r="DB1488" s="90" t="s">
        <v>4074</v>
      </c>
    </row>
    <row r="1489" spans="4:106" x14ac:dyDescent="0.2">
      <c r="D1489" s="103"/>
      <c r="E1489" s="117"/>
      <c r="F1489" s="117"/>
      <c r="G1489" s="117"/>
      <c r="H1489" s="117"/>
      <c r="I1489" s="117"/>
      <c r="J1489" s="117"/>
      <c r="K1489" s="117"/>
      <c r="L1489" s="117"/>
      <c r="M1489" s="117"/>
      <c r="N1489" s="117"/>
      <c r="O1489" s="117"/>
      <c r="P1489" s="117"/>
      <c r="Q1489" s="117"/>
      <c r="R1489" s="117"/>
      <c r="S1489" s="117"/>
      <c r="T1489" s="117"/>
      <c r="U1489" s="117"/>
      <c r="V1489" s="117"/>
      <c r="W1489" s="117"/>
      <c r="X1489" s="117"/>
      <c r="Y1489" s="105"/>
      <c r="AX1489" s="90">
        <f t="shared" si="162"/>
        <v>0</v>
      </c>
      <c r="BA1489" s="90">
        <f>IF(OR($S$22="Step 3",$S$22="Step 2",$S$22="Step 1"),1,0)</f>
        <v>1</v>
      </c>
    </row>
    <row r="1490" spans="4:106" ht="21" x14ac:dyDescent="0.25">
      <c r="D1490" s="103"/>
      <c r="E1490" s="109" t="s">
        <v>4111</v>
      </c>
      <c r="F1490" s="110"/>
      <c r="G1490" s="110"/>
      <c r="H1490" s="110"/>
      <c r="I1490" s="110"/>
      <c r="J1490" s="110"/>
      <c r="K1490" s="110"/>
      <c r="L1490" s="110"/>
      <c r="M1490" s="110"/>
      <c r="N1490" s="110"/>
      <c r="O1490" s="110"/>
      <c r="P1490" s="110"/>
      <c r="Q1490" s="110"/>
      <c r="R1490" s="110"/>
      <c r="S1490" s="110"/>
      <c r="T1490" s="110"/>
      <c r="U1490" s="110"/>
      <c r="V1490" s="110"/>
      <c r="W1490" s="110"/>
      <c r="X1490" s="110"/>
      <c r="Y1490" s="105"/>
      <c r="AX1490" s="90">
        <f t="shared" si="162"/>
        <v>0</v>
      </c>
      <c r="BA1490" s="90">
        <f>IF(OR($S$22="Step 3",$S$22="Step 2",$S$22="Step 1"),1,0)</f>
        <v>1</v>
      </c>
    </row>
    <row r="1491" spans="4:106" ht="50.5" customHeight="1" x14ac:dyDescent="0.2">
      <c r="D1491" s="112" t="s">
        <v>4110</v>
      </c>
      <c r="E1491" s="194" t="s">
        <v>4112</v>
      </c>
      <c r="F1491" s="195"/>
      <c r="G1491" s="195"/>
      <c r="H1491" s="195"/>
      <c r="I1491" s="195"/>
      <c r="J1491" s="195"/>
      <c r="K1491" s="195"/>
      <c r="L1491" s="195"/>
      <c r="M1491" s="195"/>
      <c r="N1491" s="195"/>
      <c r="O1491" s="195"/>
      <c r="P1491" s="113" t="s">
        <v>12697</v>
      </c>
      <c r="Q1491" s="196" t="s">
        <v>12698</v>
      </c>
      <c r="R1491" s="196"/>
      <c r="S1491" s="197"/>
      <c r="T1491" s="197"/>
      <c r="U1491" s="197"/>
      <c r="V1491" s="197"/>
      <c r="W1491" s="197"/>
      <c r="X1491" s="198"/>
      <c r="Y1491" s="108"/>
      <c r="AW1491" s="90" t="s">
        <v>3897</v>
      </c>
      <c r="AX1491" s="90">
        <f t="shared" si="162"/>
        <v>1</v>
      </c>
      <c r="AY1491" s="90" t="s">
        <v>236</v>
      </c>
      <c r="AZ1491" s="90" t="s">
        <v>4109</v>
      </c>
      <c r="BA1491" s="90">
        <f>IF(AND($BC$1491=1,$BB$1491=1),1,0)</f>
        <v>1</v>
      </c>
      <c r="BB1491" s="90">
        <f>IF(OR($S$22="Step 3",$S$22="Step 2",$S$22="Step 1"),1,0)</f>
        <v>1</v>
      </c>
      <c r="BC1491" s="90">
        <v>1</v>
      </c>
      <c r="BD1491" s="90">
        <v>1</v>
      </c>
      <c r="BE1491" s="90">
        <v>1</v>
      </c>
      <c r="CB1491" s="90">
        <f>IF($S$1491&lt;&gt;"",1,0)</f>
        <v>0</v>
      </c>
      <c r="CD1491" s="90">
        <f>IF($Y$1491="Inaccurate – Incorrect",1,0)</f>
        <v>0</v>
      </c>
      <c r="DA1491" s="90" t="s">
        <v>3900</v>
      </c>
      <c r="DB1491" s="90" t="s">
        <v>4111</v>
      </c>
    </row>
    <row r="1492" spans="4:106" x14ac:dyDescent="0.2">
      <c r="D1492" s="103"/>
      <c r="E1492" s="117"/>
      <c r="F1492" s="117"/>
      <c r="G1492" s="117"/>
      <c r="H1492" s="117"/>
      <c r="I1492" s="117"/>
      <c r="J1492" s="117"/>
      <c r="K1492" s="117"/>
      <c r="L1492" s="117"/>
      <c r="M1492" s="117"/>
      <c r="N1492" s="117"/>
      <c r="O1492" s="117"/>
      <c r="P1492" s="117"/>
      <c r="Q1492" s="117"/>
      <c r="R1492" s="117"/>
      <c r="S1492" s="117"/>
      <c r="T1492" s="117"/>
      <c r="U1492" s="117"/>
      <c r="V1492" s="117"/>
      <c r="W1492" s="117"/>
      <c r="X1492" s="117"/>
      <c r="Y1492" s="105"/>
      <c r="AX1492" s="90">
        <f t="shared" si="162"/>
        <v>0</v>
      </c>
      <c r="BA1492" s="90">
        <f>IF(OR($S$22="Step 3",$S$22="Step 2"),1,0)</f>
        <v>0</v>
      </c>
    </row>
    <row r="1493" spans="4:106" ht="21" x14ac:dyDescent="0.25">
      <c r="D1493" s="103"/>
      <c r="E1493" s="109" t="s">
        <v>4116</v>
      </c>
      <c r="F1493" s="110"/>
      <c r="G1493" s="110"/>
      <c r="H1493" s="110"/>
      <c r="I1493" s="110"/>
      <c r="J1493" s="110"/>
      <c r="K1493" s="110"/>
      <c r="L1493" s="110"/>
      <c r="M1493" s="110"/>
      <c r="N1493" s="110"/>
      <c r="O1493" s="110"/>
      <c r="P1493" s="110"/>
      <c r="Q1493" s="110"/>
      <c r="R1493" s="110"/>
      <c r="S1493" s="110"/>
      <c r="T1493" s="110"/>
      <c r="U1493" s="110"/>
      <c r="V1493" s="110"/>
      <c r="W1493" s="110"/>
      <c r="X1493" s="110"/>
      <c r="Y1493" s="105"/>
      <c r="AX1493" s="90">
        <f t="shared" si="162"/>
        <v>0</v>
      </c>
      <c r="BA1493" s="90">
        <f>IF(OR($S$22="Step 3",$S$22="Step 2"),1,0)</f>
        <v>0</v>
      </c>
    </row>
    <row r="1494" spans="4:106" ht="25.25" customHeight="1" x14ac:dyDescent="0.2">
      <c r="D1494" s="112" t="s">
        <v>4115</v>
      </c>
      <c r="E1494" s="194" t="s">
        <v>4117</v>
      </c>
      <c r="F1494" s="195"/>
      <c r="G1494" s="195"/>
      <c r="H1494" s="195"/>
      <c r="I1494" s="195"/>
      <c r="J1494" s="195"/>
      <c r="K1494" s="195"/>
      <c r="L1494" s="195"/>
      <c r="M1494" s="195"/>
      <c r="N1494" s="195"/>
      <c r="O1494" s="195"/>
      <c r="P1494" s="113" t="s">
        <v>12697</v>
      </c>
      <c r="Q1494" s="196" t="s">
        <v>12698</v>
      </c>
      <c r="R1494" s="196"/>
      <c r="S1494" s="197"/>
      <c r="T1494" s="197"/>
      <c r="U1494" s="197"/>
      <c r="V1494" s="197"/>
      <c r="W1494" s="197"/>
      <c r="X1494" s="198"/>
      <c r="Y1494" s="108"/>
      <c r="AW1494" s="90" t="s">
        <v>3897</v>
      </c>
      <c r="AX1494" s="90">
        <f t="shared" si="162"/>
        <v>1</v>
      </c>
      <c r="AY1494" s="90" t="s">
        <v>236</v>
      </c>
      <c r="AZ1494" s="90" t="s">
        <v>4114</v>
      </c>
      <c r="BA1494" s="90">
        <f>IF(AND($BB$1494=1,$BC$1494=1),1,0)</f>
        <v>0</v>
      </c>
      <c r="BB1494" s="90">
        <f>IF(OR($S$22="Step 3",$S$22="Step 2"),1,0)</f>
        <v>0</v>
      </c>
      <c r="BC1494" s="90">
        <f>IF(AND(AND(OR($S$1431="No",$AB$1431="No"),$AX$1431=1)),1,0)</f>
        <v>0</v>
      </c>
      <c r="BD1494" s="90">
        <f>IF(AND(AND(OR($AB$1431="No"),$AX$1431=1)),1,0)</f>
        <v>0</v>
      </c>
      <c r="BE1494" s="90">
        <f>IF(AND(AND(OR($S$1431="No"),$AX$1431=1)),1,0)</f>
        <v>0</v>
      </c>
      <c r="CB1494" s="90">
        <f>IF($S$1494&lt;&gt;"",1,0)</f>
        <v>0</v>
      </c>
      <c r="CD1494" s="90">
        <f>IF($Y$1494="Inaccurate – Incorrect",1,0)</f>
        <v>0</v>
      </c>
      <c r="DA1494" s="90" t="s">
        <v>3900</v>
      </c>
      <c r="DB1494" s="90" t="s">
        <v>4116</v>
      </c>
    </row>
    <row r="1495" spans="4:106" x14ac:dyDescent="0.2">
      <c r="D1495" s="103"/>
      <c r="E1495" s="114"/>
      <c r="F1495" s="114"/>
      <c r="G1495" s="114"/>
      <c r="H1495" s="114"/>
      <c r="I1495" s="114"/>
      <c r="J1495" s="114"/>
      <c r="K1495" s="114"/>
      <c r="L1495" s="114"/>
      <c r="M1495" s="114"/>
      <c r="N1495" s="114"/>
      <c r="O1495" s="114"/>
      <c r="P1495" s="114"/>
      <c r="Q1495" s="114"/>
      <c r="R1495" s="114"/>
      <c r="S1495" s="114"/>
      <c r="T1495" s="114"/>
      <c r="U1495" s="114"/>
      <c r="V1495" s="114"/>
      <c r="W1495" s="114"/>
      <c r="X1495" s="114"/>
      <c r="Y1495" s="105"/>
      <c r="AX1495" s="90">
        <f t="shared" si="162"/>
        <v>0</v>
      </c>
      <c r="BA1495" s="90">
        <f>IF(OR($S$22="Step 3",$S$22="Step 2",$S$22="Step 1"),1,0)</f>
        <v>1</v>
      </c>
    </row>
    <row r="1496" spans="4:106" ht="21" x14ac:dyDescent="0.25">
      <c r="D1496" s="103"/>
      <c r="E1496" s="106" t="s">
        <v>4122</v>
      </c>
      <c r="F1496" s="104"/>
      <c r="G1496" s="104"/>
      <c r="H1496" s="104"/>
      <c r="I1496" s="104"/>
      <c r="J1496" s="104"/>
      <c r="K1496" s="104"/>
      <c r="L1496" s="104"/>
      <c r="M1496" s="104"/>
      <c r="N1496" s="104"/>
      <c r="O1496" s="104"/>
      <c r="P1496" s="104"/>
      <c r="Q1496" s="104"/>
      <c r="R1496" s="104"/>
      <c r="S1496" s="104"/>
      <c r="T1496" s="104"/>
      <c r="U1496" s="104"/>
      <c r="V1496" s="104"/>
      <c r="W1496" s="104"/>
      <c r="X1496" s="104"/>
      <c r="Y1496" s="105"/>
      <c r="AX1496" s="90">
        <f t="shared" si="162"/>
        <v>0</v>
      </c>
      <c r="BA1496" s="90">
        <f>IF(OR($S$22="Step 3",$S$22="Step 2",$S$22="Step 1"),1,0)</f>
        <v>1</v>
      </c>
    </row>
    <row r="1497" spans="4:106" ht="21" x14ac:dyDescent="0.25">
      <c r="D1497" s="103"/>
      <c r="E1497" s="109" t="s">
        <v>12703</v>
      </c>
      <c r="F1497" s="110"/>
      <c r="G1497" s="110"/>
      <c r="H1497" s="110"/>
      <c r="I1497" s="110"/>
      <c r="J1497" s="110"/>
      <c r="K1497" s="110"/>
      <c r="L1497" s="110"/>
      <c r="M1497" s="110"/>
      <c r="N1497" s="110"/>
      <c r="O1497" s="110"/>
      <c r="P1497" s="110"/>
      <c r="Q1497" s="110"/>
      <c r="R1497" s="110"/>
      <c r="S1497" s="110"/>
      <c r="T1497" s="110"/>
      <c r="U1497" s="110"/>
      <c r="V1497" s="110"/>
      <c r="W1497" s="110"/>
      <c r="X1497" s="110"/>
      <c r="Y1497" s="105"/>
      <c r="AX1497" s="90">
        <f t="shared" si="162"/>
        <v>0</v>
      </c>
      <c r="BA1497" s="90">
        <f>IF(OR($S$22="Step 3",$S$22="Step 2",$S$22="Step 1"),1,0)</f>
        <v>1</v>
      </c>
    </row>
    <row r="1498" spans="4:106" ht="97" customHeight="1" x14ac:dyDescent="0.2">
      <c r="D1498" s="108"/>
      <c r="E1498" s="205" t="s">
        <v>4123</v>
      </c>
      <c r="F1498" s="206"/>
      <c r="G1498" s="206"/>
      <c r="H1498" s="206"/>
      <c r="I1498" s="206"/>
      <c r="J1498" s="206"/>
      <c r="K1498" s="206"/>
      <c r="L1498" s="206"/>
      <c r="M1498" s="206"/>
      <c r="N1498" s="206"/>
      <c r="O1498" s="206"/>
      <c r="P1498" s="206"/>
      <c r="Q1498" s="206"/>
      <c r="R1498" s="206"/>
      <c r="S1498" s="206"/>
      <c r="T1498" s="206"/>
      <c r="U1498" s="206"/>
      <c r="V1498" s="206"/>
      <c r="W1498" s="206"/>
      <c r="X1498" s="207"/>
      <c r="Y1498" s="108"/>
      <c r="AX1498" s="90">
        <f t="shared" si="162"/>
        <v>0</v>
      </c>
      <c r="AZ1498" s="90" t="s">
        <v>4121</v>
      </c>
      <c r="BA1498" s="90">
        <f>IF(AND($BC$1498=1,$BB$1498=1),1,0)</f>
        <v>1</v>
      </c>
      <c r="BB1498" s="90">
        <f>IF(OR($S$22="Step 3",$S$22="Step 2",$S$22="Step 1"),1,0)</f>
        <v>1</v>
      </c>
      <c r="BC1498" s="90">
        <v>1</v>
      </c>
      <c r="BD1498" s="90">
        <v>1</v>
      </c>
      <c r="BE1498" s="90">
        <v>1</v>
      </c>
    </row>
    <row r="1499" spans="4:106" x14ac:dyDescent="0.2">
      <c r="D1499" s="103"/>
      <c r="E1499" s="107"/>
      <c r="F1499" s="107"/>
      <c r="G1499" s="107"/>
      <c r="H1499" s="107"/>
      <c r="I1499" s="107"/>
      <c r="J1499" s="107"/>
      <c r="K1499" s="107"/>
      <c r="L1499" s="107"/>
      <c r="M1499" s="107"/>
      <c r="N1499" s="107"/>
      <c r="O1499" s="107"/>
      <c r="P1499" s="107"/>
      <c r="Q1499" s="107"/>
      <c r="R1499" s="107"/>
      <c r="S1499" s="107"/>
      <c r="T1499" s="107"/>
      <c r="U1499" s="107"/>
      <c r="V1499" s="107"/>
      <c r="W1499" s="107"/>
      <c r="X1499" s="107"/>
      <c r="Y1499" s="105"/>
      <c r="AX1499" s="90">
        <f t="shared" si="162"/>
        <v>0</v>
      </c>
      <c r="BA1499" s="90">
        <f>IF(OR($S$22="Step 3",$S$22="Step 2",$S$22="Step 1"),1,0)</f>
        <v>1</v>
      </c>
    </row>
    <row r="1500" spans="4:106" ht="21" x14ac:dyDescent="0.25">
      <c r="D1500" s="103"/>
      <c r="E1500" s="109" t="s">
        <v>4126</v>
      </c>
      <c r="F1500" s="110"/>
      <c r="G1500" s="110"/>
      <c r="H1500" s="110"/>
      <c r="I1500" s="110"/>
      <c r="J1500" s="110"/>
      <c r="K1500" s="110"/>
      <c r="L1500" s="110"/>
      <c r="M1500" s="110"/>
      <c r="N1500" s="110"/>
      <c r="O1500" s="110"/>
      <c r="P1500" s="110"/>
      <c r="Q1500" s="110"/>
      <c r="R1500" s="110"/>
      <c r="S1500" s="110"/>
      <c r="T1500" s="110"/>
      <c r="U1500" s="110"/>
      <c r="V1500" s="110"/>
      <c r="W1500" s="110"/>
      <c r="X1500" s="110"/>
      <c r="Y1500" s="105"/>
      <c r="AX1500" s="90">
        <f t="shared" si="162"/>
        <v>0</v>
      </c>
      <c r="BA1500" s="90">
        <f>IF(OR($S$22="Step 3",$S$22="Step 2",$S$22="Step 1"),1,0)</f>
        <v>1</v>
      </c>
    </row>
    <row r="1501" spans="4:106" ht="25.25" customHeight="1" x14ac:dyDescent="0.2">
      <c r="D1501" s="112" t="s">
        <v>4125</v>
      </c>
      <c r="E1501" s="194" t="s">
        <v>4127</v>
      </c>
      <c r="F1501" s="195"/>
      <c r="G1501" s="195"/>
      <c r="H1501" s="195"/>
      <c r="I1501" s="195"/>
      <c r="J1501" s="195"/>
      <c r="K1501" s="195"/>
      <c r="L1501" s="195"/>
      <c r="M1501" s="195"/>
      <c r="N1501" s="195"/>
      <c r="O1501" s="195"/>
      <c r="P1501" s="113" t="s">
        <v>12697</v>
      </c>
      <c r="Q1501" s="196" t="s">
        <v>12698</v>
      </c>
      <c r="R1501" s="196"/>
      <c r="S1501" s="197"/>
      <c r="T1501" s="197"/>
      <c r="U1501" s="197"/>
      <c r="V1501" s="197"/>
      <c r="W1501" s="197"/>
      <c r="X1501" s="198"/>
      <c r="Y1501" s="108"/>
      <c r="AW1501" s="90" t="s">
        <v>3897</v>
      </c>
      <c r="AX1501" s="90">
        <f t="shared" si="162"/>
        <v>1</v>
      </c>
      <c r="AY1501" s="90" t="s">
        <v>1320</v>
      </c>
      <c r="AZ1501" s="90" t="s">
        <v>4124</v>
      </c>
      <c r="BA1501" s="90">
        <f>IF(AND($BC$1501=1,$BB$1501=1),1,0)</f>
        <v>1</v>
      </c>
      <c r="BB1501" s="90">
        <f>IF(OR($S$22="Step 3",$S$22="Step 2",$S$22="Step 1"),1,0)</f>
        <v>1</v>
      </c>
      <c r="BC1501" s="90">
        <v>1</v>
      </c>
      <c r="BD1501" s="90">
        <v>1</v>
      </c>
      <c r="BE1501" s="90">
        <v>1</v>
      </c>
      <c r="CB1501" s="90">
        <f>IF($S$1501&lt;&gt;"",1,0)</f>
        <v>0</v>
      </c>
      <c r="CD1501" s="90">
        <f>IF($Y$1501="Inaccurate – Incorrect",1,0)</f>
        <v>0</v>
      </c>
      <c r="DA1501" s="90" t="s">
        <v>4122</v>
      </c>
      <c r="DB1501" s="90" t="s">
        <v>4126</v>
      </c>
    </row>
    <row r="1502" spans="4:106" x14ac:dyDescent="0.2">
      <c r="D1502" s="103"/>
      <c r="E1502" s="117"/>
      <c r="F1502" s="117"/>
      <c r="G1502" s="117"/>
      <c r="H1502" s="117"/>
      <c r="I1502" s="117"/>
      <c r="J1502" s="117"/>
      <c r="K1502" s="117"/>
      <c r="L1502" s="117"/>
      <c r="M1502" s="117"/>
      <c r="N1502" s="117"/>
      <c r="O1502" s="117"/>
      <c r="P1502" s="117"/>
      <c r="Q1502" s="117"/>
      <c r="R1502" s="117"/>
      <c r="S1502" s="117"/>
      <c r="T1502" s="117"/>
      <c r="U1502" s="117"/>
      <c r="V1502" s="117"/>
      <c r="W1502" s="117"/>
      <c r="X1502" s="117"/>
      <c r="Y1502" s="105"/>
      <c r="AX1502" s="90">
        <f t="shared" si="162"/>
        <v>0</v>
      </c>
      <c r="BA1502" s="90">
        <f>IF(OR($S$22="Step 3",$S$22="Step 2",$S$22="Step 1"),1,0)</f>
        <v>1</v>
      </c>
    </row>
    <row r="1503" spans="4:106" ht="21" x14ac:dyDescent="0.25">
      <c r="D1503" s="103"/>
      <c r="E1503" s="109" t="s">
        <v>4074</v>
      </c>
      <c r="F1503" s="110"/>
      <c r="G1503" s="110"/>
      <c r="H1503" s="110"/>
      <c r="I1503" s="110"/>
      <c r="J1503" s="110"/>
      <c r="K1503" s="110"/>
      <c r="L1503" s="110"/>
      <c r="M1503" s="110"/>
      <c r="N1503" s="110"/>
      <c r="O1503" s="110"/>
      <c r="P1503" s="110"/>
      <c r="Q1503" s="110"/>
      <c r="R1503" s="110"/>
      <c r="S1503" s="110"/>
      <c r="T1503" s="110"/>
      <c r="U1503" s="110"/>
      <c r="V1503" s="110"/>
      <c r="W1503" s="110"/>
      <c r="X1503" s="110"/>
      <c r="Y1503" s="105"/>
      <c r="AX1503" s="90">
        <f t="shared" si="162"/>
        <v>0</v>
      </c>
      <c r="BA1503" s="90">
        <f>IF(OR($S$22="Step 3",$S$22="Step 2",$S$22="Step 1"),1,0)</f>
        <v>1</v>
      </c>
    </row>
    <row r="1504" spans="4:106" ht="50.5" customHeight="1" x14ac:dyDescent="0.2">
      <c r="D1504" s="112" t="s">
        <v>4130</v>
      </c>
      <c r="E1504" s="194" t="s">
        <v>4131</v>
      </c>
      <c r="F1504" s="195"/>
      <c r="G1504" s="195"/>
      <c r="H1504" s="195"/>
      <c r="I1504" s="195"/>
      <c r="J1504" s="195"/>
      <c r="K1504" s="195"/>
      <c r="L1504" s="195"/>
      <c r="M1504" s="195"/>
      <c r="N1504" s="195"/>
      <c r="O1504" s="195"/>
      <c r="P1504" s="113" t="s">
        <v>12697</v>
      </c>
      <c r="Q1504" s="196" t="s">
        <v>12698</v>
      </c>
      <c r="R1504" s="196"/>
      <c r="S1504" s="197"/>
      <c r="T1504" s="197"/>
      <c r="U1504" s="197"/>
      <c r="V1504" s="197"/>
      <c r="W1504" s="197"/>
      <c r="X1504" s="198"/>
      <c r="Y1504" s="108"/>
      <c r="AW1504" s="90" t="s">
        <v>3897</v>
      </c>
      <c r="AX1504" s="90">
        <f t="shared" si="162"/>
        <v>1</v>
      </c>
      <c r="AY1504" s="90" t="s">
        <v>236</v>
      </c>
      <c r="AZ1504" s="90" t="s">
        <v>4129</v>
      </c>
      <c r="BA1504" s="90">
        <f>IF(AND($BC$1504=1,$BB$1504=1),1,0)</f>
        <v>1</v>
      </c>
      <c r="BB1504" s="90">
        <f>IF(OR($S$22="Step 3",$S$22="Step 2",$S$22="Step 1"),1,0)</f>
        <v>1</v>
      </c>
      <c r="BC1504" s="90">
        <v>1</v>
      </c>
      <c r="BD1504" s="90">
        <v>1</v>
      </c>
      <c r="BE1504" s="90">
        <v>1</v>
      </c>
      <c r="CB1504" s="90">
        <f>IF($S$1504&lt;&gt;"",1,0)</f>
        <v>0</v>
      </c>
      <c r="CD1504" s="90">
        <f>IF($Y$1504="Inaccurate – Incorrect",1,0)</f>
        <v>0</v>
      </c>
      <c r="DA1504" s="90" t="s">
        <v>4122</v>
      </c>
      <c r="DB1504" s="90" t="s">
        <v>4074</v>
      </c>
    </row>
    <row r="1505" spans="4:106" x14ac:dyDescent="0.2">
      <c r="D1505" s="103"/>
      <c r="E1505" s="117"/>
      <c r="F1505" s="117"/>
      <c r="G1505" s="117"/>
      <c r="H1505" s="117"/>
      <c r="I1505" s="117"/>
      <c r="J1505" s="117"/>
      <c r="K1505" s="117"/>
      <c r="L1505" s="117"/>
      <c r="M1505" s="117"/>
      <c r="N1505" s="117"/>
      <c r="O1505" s="117"/>
      <c r="P1505" s="117"/>
      <c r="Q1505" s="117"/>
      <c r="R1505" s="117"/>
      <c r="S1505" s="117"/>
      <c r="T1505" s="117"/>
      <c r="U1505" s="117"/>
      <c r="V1505" s="117"/>
      <c r="W1505" s="117"/>
      <c r="X1505" s="117"/>
      <c r="Y1505" s="105"/>
      <c r="AX1505" s="90">
        <f t="shared" si="162"/>
        <v>0</v>
      </c>
      <c r="BA1505" s="90">
        <f>IF(OR($S$22="Step 3",$S$22="Step 2",$S$22="Step 1"),1,0)</f>
        <v>1</v>
      </c>
    </row>
    <row r="1506" spans="4:106" ht="21" x14ac:dyDescent="0.25">
      <c r="D1506" s="103"/>
      <c r="E1506" s="109" t="s">
        <v>4135</v>
      </c>
      <c r="F1506" s="110"/>
      <c r="G1506" s="110"/>
      <c r="H1506" s="110"/>
      <c r="I1506" s="110"/>
      <c r="J1506" s="110"/>
      <c r="K1506" s="110"/>
      <c r="L1506" s="110"/>
      <c r="M1506" s="110"/>
      <c r="N1506" s="110"/>
      <c r="O1506" s="110"/>
      <c r="P1506" s="110"/>
      <c r="Q1506" s="110"/>
      <c r="R1506" s="110"/>
      <c r="S1506" s="110"/>
      <c r="T1506" s="110"/>
      <c r="U1506" s="110"/>
      <c r="V1506" s="110"/>
      <c r="W1506" s="110"/>
      <c r="X1506" s="110"/>
      <c r="Y1506" s="105"/>
      <c r="AX1506" s="90">
        <f t="shared" si="162"/>
        <v>0</v>
      </c>
      <c r="BA1506" s="90">
        <f>IF(OR($S$22="Step 3",$S$22="Step 2",$S$22="Step 1"),1,0)</f>
        <v>1</v>
      </c>
    </row>
    <row r="1507" spans="4:106" ht="25.25" customHeight="1" x14ac:dyDescent="0.2">
      <c r="D1507" s="112" t="s">
        <v>4134</v>
      </c>
      <c r="E1507" s="194" t="s">
        <v>4136</v>
      </c>
      <c r="F1507" s="195"/>
      <c r="G1507" s="195"/>
      <c r="H1507" s="195"/>
      <c r="I1507" s="195"/>
      <c r="J1507" s="195"/>
      <c r="K1507" s="195"/>
      <c r="L1507" s="195"/>
      <c r="M1507" s="195"/>
      <c r="N1507" s="195"/>
      <c r="O1507" s="195"/>
      <c r="P1507" s="113" t="s">
        <v>12697</v>
      </c>
      <c r="Q1507" s="196" t="s">
        <v>12698</v>
      </c>
      <c r="R1507" s="196"/>
      <c r="S1507" s="192"/>
      <c r="T1507" s="192"/>
      <c r="U1507" s="192"/>
      <c r="V1507" s="192"/>
      <c r="W1507" s="192"/>
      <c r="X1507" s="193"/>
      <c r="Y1507" s="108"/>
      <c r="AW1507" s="90" t="s">
        <v>3897</v>
      </c>
      <c r="AX1507" s="90">
        <f t="shared" si="162"/>
        <v>1</v>
      </c>
      <c r="AY1507" s="90" t="s">
        <v>1320</v>
      </c>
      <c r="AZ1507" s="90" t="s">
        <v>4133</v>
      </c>
      <c r="BA1507" s="90">
        <f>IF(AND($BC$1507=1,$BB$1507=1),1,0)</f>
        <v>1</v>
      </c>
      <c r="BB1507" s="90">
        <f t="shared" ref="BB1507:BB1521" si="163">IF(OR($S$22="Step 3",$S$22="Step 2",$S$22="Step 1"),1,0)</f>
        <v>1</v>
      </c>
      <c r="BC1507" s="90">
        <v>1</v>
      </c>
      <c r="BD1507" s="90">
        <v>1</v>
      </c>
      <c r="BE1507" s="90">
        <v>1</v>
      </c>
      <c r="BL1507" s="90" t="s">
        <v>12773</v>
      </c>
      <c r="CB1507" s="90">
        <f>IF($S$1507&lt;&gt;"",1,0)</f>
        <v>0</v>
      </c>
      <c r="CD1507" s="90">
        <f>IF($Y$1507="Inaccurate – Incorrect",1,0)</f>
        <v>0</v>
      </c>
      <c r="DA1507" s="90" t="s">
        <v>4122</v>
      </c>
      <c r="DB1507" s="90" t="s">
        <v>4135</v>
      </c>
    </row>
    <row r="1508" spans="4:106" ht="25.25" customHeight="1" x14ac:dyDescent="0.2">
      <c r="D1508" s="112" t="s">
        <v>4139</v>
      </c>
      <c r="E1508" s="189" t="s">
        <v>4140</v>
      </c>
      <c r="F1508" s="190"/>
      <c r="G1508" s="190"/>
      <c r="H1508" s="190"/>
      <c r="I1508" s="190"/>
      <c r="J1508" s="190"/>
      <c r="K1508" s="190"/>
      <c r="L1508" s="190"/>
      <c r="M1508" s="190"/>
      <c r="N1508" s="190"/>
      <c r="O1508" s="190"/>
      <c r="P1508" s="116" t="s">
        <v>12697</v>
      </c>
      <c r="Q1508" s="191" t="s">
        <v>12698</v>
      </c>
      <c r="R1508" s="191"/>
      <c r="S1508" s="192"/>
      <c r="T1508" s="192"/>
      <c r="U1508" s="192"/>
      <c r="V1508" s="192"/>
      <c r="W1508" s="192"/>
      <c r="X1508" s="193"/>
      <c r="Y1508" s="108"/>
      <c r="AW1508" s="90" t="s">
        <v>3897</v>
      </c>
      <c r="AX1508" s="90">
        <f t="shared" si="162"/>
        <v>1</v>
      </c>
      <c r="AY1508" s="90" t="s">
        <v>1320</v>
      </c>
      <c r="AZ1508" s="90" t="s">
        <v>4138</v>
      </c>
      <c r="BA1508" s="90">
        <f>IF(AND($BB$1508=1,$BC$1508=1),1,0)</f>
        <v>0</v>
      </c>
      <c r="BB1508" s="90">
        <f t="shared" si="163"/>
        <v>1</v>
      </c>
      <c r="BC1508" s="90">
        <f>IF(AND(AND(OR($S$1507="Yes",$AB$1507="Yes"),$AX$1507=1)),1,0)</f>
        <v>0</v>
      </c>
      <c r="BD1508" s="90">
        <f>IF(AND(AND(OR($AB$1507="Yes"),$AX$1507=1)),1,0)</f>
        <v>0</v>
      </c>
      <c r="BE1508" s="90">
        <f>IF(AND(AND(OR($S$1507="Yes"),$AX$1507=1)),1,0)</f>
        <v>0</v>
      </c>
      <c r="CB1508" s="90">
        <f>IF($S$1508&lt;&gt;"",1,0)</f>
        <v>0</v>
      </c>
      <c r="CD1508" s="90">
        <f>IF($Y$1508="Inaccurate – Incorrect",1,0)</f>
        <v>0</v>
      </c>
      <c r="DA1508" s="90" t="s">
        <v>4122</v>
      </c>
      <c r="DB1508" s="90" t="s">
        <v>4135</v>
      </c>
    </row>
    <row r="1509" spans="4:106" ht="25.25" customHeight="1" x14ac:dyDescent="0.2">
      <c r="D1509" s="112" t="s">
        <v>4145</v>
      </c>
      <c r="E1509" s="189" t="s">
        <v>4146</v>
      </c>
      <c r="F1509" s="190"/>
      <c r="G1509" s="190"/>
      <c r="H1509" s="190"/>
      <c r="I1509" s="190"/>
      <c r="J1509" s="190"/>
      <c r="K1509" s="190"/>
      <c r="L1509" s="190"/>
      <c r="M1509" s="190"/>
      <c r="N1509" s="190"/>
      <c r="O1509" s="190"/>
      <c r="P1509" s="116" t="s">
        <v>12697</v>
      </c>
      <c r="Q1509" s="191" t="s">
        <v>12701</v>
      </c>
      <c r="R1509" s="191"/>
      <c r="S1509" s="192"/>
      <c r="T1509" s="192"/>
      <c r="U1509" s="192"/>
      <c r="V1509" s="192"/>
      <c r="W1509" s="192"/>
      <c r="X1509" s="193"/>
      <c r="Y1509" s="108"/>
      <c r="AW1509" s="90" t="s">
        <v>3897</v>
      </c>
      <c r="AX1509" s="90">
        <f t="shared" si="162"/>
        <v>1</v>
      </c>
      <c r="AZ1509" s="90" t="s">
        <v>4144</v>
      </c>
      <c r="BA1509" s="90">
        <f>IF(AND($BB$1509=1,$BC$1509=1),1,0)</f>
        <v>0</v>
      </c>
      <c r="BB1509" s="90">
        <f t="shared" si="163"/>
        <v>1</v>
      </c>
      <c r="BC1509" s="90">
        <f>IF(AND(AND(OR($S$1507="Yes",$AB$1507="Yes"),$AX$1507=1)),1,0)</f>
        <v>0</v>
      </c>
      <c r="BD1509" s="90">
        <f>IF(AND(AND(OR($AB$1507="Yes"),$AX$1507=1)),1,0)</f>
        <v>0</v>
      </c>
      <c r="BE1509" s="90">
        <f>IF(AND(AND(OR($S$1507="Yes"),$AX$1507=1)),1,0)</f>
        <v>0</v>
      </c>
      <c r="CB1509" s="90">
        <f>IF($S$1509&lt;&gt;"",1,0)</f>
        <v>0</v>
      </c>
      <c r="CD1509" s="90">
        <f>IF($Y$1509="Inaccurate – Incorrect",1,0)</f>
        <v>0</v>
      </c>
      <c r="DA1509" s="90" t="s">
        <v>4122</v>
      </c>
      <c r="DB1509" s="90" t="s">
        <v>4135</v>
      </c>
    </row>
    <row r="1510" spans="4:106" ht="25.25" customHeight="1" x14ac:dyDescent="0.2">
      <c r="D1510" s="112" t="s">
        <v>4149</v>
      </c>
      <c r="E1510" s="189" t="s">
        <v>4150</v>
      </c>
      <c r="F1510" s="190"/>
      <c r="G1510" s="190"/>
      <c r="H1510" s="190"/>
      <c r="I1510" s="190"/>
      <c r="J1510" s="190"/>
      <c r="K1510" s="190"/>
      <c r="L1510" s="190"/>
      <c r="M1510" s="190"/>
      <c r="N1510" s="190"/>
      <c r="O1510" s="190"/>
      <c r="P1510" s="116" t="s">
        <v>12697</v>
      </c>
      <c r="Q1510" s="191" t="s">
        <v>12701</v>
      </c>
      <c r="R1510" s="191"/>
      <c r="S1510" s="192"/>
      <c r="T1510" s="192"/>
      <c r="U1510" s="192"/>
      <c r="V1510" s="192"/>
      <c r="W1510" s="192"/>
      <c r="X1510" s="193"/>
      <c r="Y1510" s="108"/>
      <c r="AW1510" s="90" t="s">
        <v>3897</v>
      </c>
      <c r="AX1510" s="90">
        <f t="shared" si="162"/>
        <v>1</v>
      </c>
      <c r="AZ1510" s="90" t="s">
        <v>4148</v>
      </c>
      <c r="BA1510" s="90">
        <f>IF(AND($BB$1510=1,$BC$1510=1),1,0)</f>
        <v>0</v>
      </c>
      <c r="BB1510" s="90">
        <f t="shared" si="163"/>
        <v>1</v>
      </c>
      <c r="BC1510" s="90">
        <f>IF(AND(AND(OR($S$1507="Yes",$AB$1507="Yes"),$AX$1507=1)),1,0)</f>
        <v>0</v>
      </c>
      <c r="BD1510" s="90">
        <f>IF(AND(AND(OR($AB$1507="Yes"),$AX$1507=1)),1,0)</f>
        <v>0</v>
      </c>
      <c r="BE1510" s="90">
        <f>IF(AND(AND(OR($S$1507="Yes"),$AX$1507=1)),1,0)</f>
        <v>0</v>
      </c>
      <c r="CB1510" s="90">
        <f>IF($S$1510&lt;&gt;"",1,0)</f>
        <v>0</v>
      </c>
      <c r="CD1510" s="90">
        <f>IF($Y$1510="Inaccurate – Incorrect",1,0)</f>
        <v>0</v>
      </c>
      <c r="DA1510" s="90" t="s">
        <v>4122</v>
      </c>
      <c r="DB1510" s="90" t="s">
        <v>4135</v>
      </c>
    </row>
    <row r="1511" spans="4:106" ht="25.25" customHeight="1" x14ac:dyDescent="0.2">
      <c r="D1511" s="112" t="s">
        <v>4152</v>
      </c>
      <c r="E1511" s="189" t="s">
        <v>4153</v>
      </c>
      <c r="F1511" s="190"/>
      <c r="G1511" s="190"/>
      <c r="H1511" s="190"/>
      <c r="I1511" s="190"/>
      <c r="J1511" s="190"/>
      <c r="K1511" s="190"/>
      <c r="L1511" s="190"/>
      <c r="M1511" s="190"/>
      <c r="N1511" s="190"/>
      <c r="O1511" s="190"/>
      <c r="P1511" s="116" t="s">
        <v>12697</v>
      </c>
      <c r="Q1511" s="191" t="s">
        <v>12701</v>
      </c>
      <c r="R1511" s="191"/>
      <c r="S1511" s="192"/>
      <c r="T1511" s="192"/>
      <c r="U1511" s="192"/>
      <c r="V1511" s="192"/>
      <c r="W1511" s="192"/>
      <c r="X1511" s="193"/>
      <c r="Y1511" s="108"/>
      <c r="AW1511" s="90" t="s">
        <v>3897</v>
      </c>
      <c r="AX1511" s="90">
        <f t="shared" si="162"/>
        <v>1</v>
      </c>
      <c r="AZ1511" s="90" t="s">
        <v>4151</v>
      </c>
      <c r="BA1511" s="90">
        <f>IF(AND($BB$1511=1,$BC$1511=1),1,0)</f>
        <v>0</v>
      </c>
      <c r="BB1511" s="90">
        <f t="shared" si="163"/>
        <v>1</v>
      </c>
      <c r="BC1511" s="90">
        <f>IF(AND(AND(OR($S$1507="Yes",$AB$1507="Yes"),$AX$1507=1),AND(OR($S$137&gt;0,$AB$137&gt;0),$AX$137=1)),1,0)</f>
        <v>0</v>
      </c>
      <c r="BD1511" s="90">
        <f>IF(AND(AND(OR($AB$1507="Yes"),$AX$1507=1),AND(OR($AB$137&gt;0),$AX$137=1)),1,0)</f>
        <v>0</v>
      </c>
      <c r="BE1511" s="90">
        <f>IF(AND(AND(OR($S$1507="Yes"),$AX$1507=1),AND(OR($S$137&gt;0),$AX$137=1)),1,0)</f>
        <v>0</v>
      </c>
      <c r="CB1511" s="90">
        <f>IF($S$1511&lt;&gt;"",1,0)</f>
        <v>0</v>
      </c>
      <c r="CD1511" s="90">
        <f>IF($Y$1511="Inaccurate – Incorrect",1,0)</f>
        <v>0</v>
      </c>
      <c r="DA1511" s="90" t="s">
        <v>4122</v>
      </c>
      <c r="DB1511" s="90" t="s">
        <v>4135</v>
      </c>
    </row>
    <row r="1512" spans="4:106" ht="25.25" customHeight="1" x14ac:dyDescent="0.2">
      <c r="D1512" s="112" t="s">
        <v>4157</v>
      </c>
      <c r="E1512" s="189" t="s">
        <v>4158</v>
      </c>
      <c r="F1512" s="190"/>
      <c r="G1512" s="190"/>
      <c r="H1512" s="190"/>
      <c r="I1512" s="190"/>
      <c r="J1512" s="190"/>
      <c r="K1512" s="190"/>
      <c r="L1512" s="190"/>
      <c r="M1512" s="190"/>
      <c r="N1512" s="190"/>
      <c r="O1512" s="190"/>
      <c r="P1512" s="116" t="s">
        <v>12697</v>
      </c>
      <c r="Q1512" s="191" t="s">
        <v>12701</v>
      </c>
      <c r="R1512" s="191"/>
      <c r="S1512" s="192"/>
      <c r="T1512" s="192"/>
      <c r="U1512" s="192"/>
      <c r="V1512" s="192"/>
      <c r="W1512" s="192"/>
      <c r="X1512" s="193"/>
      <c r="Y1512" s="108"/>
      <c r="AW1512" s="90" t="s">
        <v>3897</v>
      </c>
      <c r="AX1512" s="90">
        <f t="shared" si="162"/>
        <v>1</v>
      </c>
      <c r="AZ1512" s="90" t="s">
        <v>4156</v>
      </c>
      <c r="BA1512" s="90">
        <f>IF(AND($BB$1512=1,$BC$1512=1),1,0)</f>
        <v>0</v>
      </c>
      <c r="BB1512" s="90">
        <f t="shared" si="163"/>
        <v>1</v>
      </c>
      <c r="BC1512" s="90">
        <f t="shared" ref="BC1512:BC1521" si="164">IF(AND(AND(OR($S$1507="Yes",$AB$1507="Yes"),$AX$1507=1)),1,0)</f>
        <v>0</v>
      </c>
      <c r="BD1512" s="90">
        <f t="shared" ref="BD1512:BD1521" si="165">IF(AND(AND(OR($AB$1507="Yes"),$AX$1507=1)),1,0)</f>
        <v>0</v>
      </c>
      <c r="BE1512" s="90">
        <f t="shared" ref="BE1512:BE1521" si="166">IF(AND(AND(OR($S$1507="Yes"),$AX$1507=1)),1,0)</f>
        <v>0</v>
      </c>
      <c r="CB1512" s="90">
        <f>IF($S$1512&lt;&gt;"",1,0)</f>
        <v>0</v>
      </c>
      <c r="CD1512" s="90">
        <f>IF($Y$1512="Inaccurate – Incorrect",1,0)</f>
        <v>0</v>
      </c>
      <c r="DA1512" s="90" t="s">
        <v>4122</v>
      </c>
      <c r="DB1512" s="90" t="s">
        <v>4135</v>
      </c>
    </row>
    <row r="1513" spans="4:106" ht="25.25" customHeight="1" x14ac:dyDescent="0.2">
      <c r="D1513" s="112" t="s">
        <v>4160</v>
      </c>
      <c r="E1513" s="189" t="s">
        <v>4161</v>
      </c>
      <c r="F1513" s="190"/>
      <c r="G1513" s="190"/>
      <c r="H1513" s="190"/>
      <c r="I1513" s="190"/>
      <c r="J1513" s="190"/>
      <c r="K1513" s="190"/>
      <c r="L1513" s="190"/>
      <c r="M1513" s="190"/>
      <c r="N1513" s="190"/>
      <c r="O1513" s="190"/>
      <c r="P1513" s="116" t="s">
        <v>12697</v>
      </c>
      <c r="Q1513" s="191" t="s">
        <v>12701</v>
      </c>
      <c r="R1513" s="191"/>
      <c r="S1513" s="192"/>
      <c r="T1513" s="192"/>
      <c r="U1513" s="192"/>
      <c r="V1513" s="192"/>
      <c r="W1513" s="192"/>
      <c r="X1513" s="193"/>
      <c r="Y1513" s="108"/>
      <c r="AW1513" s="90" t="s">
        <v>3897</v>
      </c>
      <c r="AX1513" s="90">
        <f t="shared" si="162"/>
        <v>1</v>
      </c>
      <c r="AZ1513" s="90" t="s">
        <v>4159</v>
      </c>
      <c r="BA1513" s="90">
        <f>IF(AND($BB$1513=1,$BC$1513=1),1,0)</f>
        <v>0</v>
      </c>
      <c r="BB1513" s="90">
        <f t="shared" si="163"/>
        <v>1</v>
      </c>
      <c r="BC1513" s="90">
        <f t="shared" si="164"/>
        <v>0</v>
      </c>
      <c r="BD1513" s="90">
        <f t="shared" si="165"/>
        <v>0</v>
      </c>
      <c r="BE1513" s="90">
        <f t="shared" si="166"/>
        <v>0</v>
      </c>
      <c r="CB1513" s="90">
        <f>IF($S$1513&lt;&gt;"",1,0)</f>
        <v>0</v>
      </c>
      <c r="CD1513" s="90">
        <f>IF($Y$1513="Inaccurate – Incorrect",1,0)</f>
        <v>0</v>
      </c>
      <c r="DA1513" s="90" t="s">
        <v>4122</v>
      </c>
      <c r="DB1513" s="90" t="s">
        <v>4135</v>
      </c>
    </row>
    <row r="1514" spans="4:106" ht="25.25" customHeight="1" x14ac:dyDescent="0.2">
      <c r="D1514" s="112" t="s">
        <v>4163</v>
      </c>
      <c r="E1514" s="189" t="s">
        <v>4164</v>
      </c>
      <c r="F1514" s="190"/>
      <c r="G1514" s="190"/>
      <c r="H1514" s="190"/>
      <c r="I1514" s="190"/>
      <c r="J1514" s="190"/>
      <c r="K1514" s="190"/>
      <c r="L1514" s="190"/>
      <c r="M1514" s="190"/>
      <c r="N1514" s="190"/>
      <c r="O1514" s="190"/>
      <c r="P1514" s="116" t="s">
        <v>12697</v>
      </c>
      <c r="Q1514" s="191" t="s">
        <v>12701</v>
      </c>
      <c r="R1514" s="191"/>
      <c r="S1514" s="192"/>
      <c r="T1514" s="192"/>
      <c r="U1514" s="192"/>
      <c r="V1514" s="192"/>
      <c r="W1514" s="192"/>
      <c r="X1514" s="193"/>
      <c r="Y1514" s="108"/>
      <c r="AW1514" s="90" t="s">
        <v>3897</v>
      </c>
      <c r="AX1514" s="90">
        <f t="shared" si="162"/>
        <v>1</v>
      </c>
      <c r="AZ1514" s="90" t="s">
        <v>4162</v>
      </c>
      <c r="BA1514" s="90">
        <f>IF(AND($BB$1514=1,$BC$1514=1),1,0)</f>
        <v>0</v>
      </c>
      <c r="BB1514" s="90">
        <f t="shared" si="163"/>
        <v>1</v>
      </c>
      <c r="BC1514" s="90">
        <f t="shared" si="164"/>
        <v>0</v>
      </c>
      <c r="BD1514" s="90">
        <f t="shared" si="165"/>
        <v>0</v>
      </c>
      <c r="BE1514" s="90">
        <f t="shared" si="166"/>
        <v>0</v>
      </c>
      <c r="CB1514" s="90">
        <f>IF($S$1514&lt;&gt;"",1,0)</f>
        <v>0</v>
      </c>
      <c r="CD1514" s="90">
        <f>IF($Y$1514="Inaccurate – Incorrect",1,0)</f>
        <v>0</v>
      </c>
      <c r="DA1514" s="90" t="s">
        <v>4122</v>
      </c>
      <c r="DB1514" s="90" t="s">
        <v>4135</v>
      </c>
    </row>
    <row r="1515" spans="4:106" ht="53.75" customHeight="1" x14ac:dyDescent="0.2">
      <c r="D1515" s="112" t="s">
        <v>4166</v>
      </c>
      <c r="E1515" s="119"/>
      <c r="F1515" s="118"/>
      <c r="G1515" s="118"/>
      <c r="H1515" s="118"/>
      <c r="I1515" s="118"/>
      <c r="J1515" s="118"/>
      <c r="K1515" s="118"/>
      <c r="L1515" s="118"/>
      <c r="M1515" s="118"/>
      <c r="N1515" s="118"/>
      <c r="O1515" s="118"/>
      <c r="P1515" s="124" t="s">
        <v>12697</v>
      </c>
      <c r="Q1515" s="215" t="s">
        <v>4167</v>
      </c>
      <c r="R1515" s="216"/>
      <c r="S1515" s="216"/>
      <c r="T1515" s="216"/>
      <c r="U1515" s="216"/>
      <c r="V1515" s="216"/>
      <c r="W1515" s="216"/>
      <c r="X1515" s="217"/>
      <c r="Y1515" s="108"/>
      <c r="AX1515" s="90">
        <f t="shared" si="162"/>
        <v>1</v>
      </c>
      <c r="AZ1515" s="90" t="s">
        <v>4165</v>
      </c>
      <c r="BA1515" s="90">
        <f>IF(AND($BB$1515=1,$BC$1515=1),1,0)</f>
        <v>0</v>
      </c>
      <c r="BB1515" s="90">
        <f t="shared" si="163"/>
        <v>1</v>
      </c>
      <c r="BC1515" s="90">
        <f t="shared" si="164"/>
        <v>0</v>
      </c>
      <c r="BD1515" s="90">
        <f t="shared" si="165"/>
        <v>0</v>
      </c>
      <c r="BE1515" s="90">
        <f t="shared" si="166"/>
        <v>0</v>
      </c>
    </row>
    <row r="1516" spans="4:106" ht="25.25" customHeight="1" x14ac:dyDescent="0.2">
      <c r="D1516" s="112" t="s">
        <v>4169</v>
      </c>
      <c r="E1516" s="189" t="s">
        <v>4170</v>
      </c>
      <c r="F1516" s="190"/>
      <c r="G1516" s="190"/>
      <c r="H1516" s="190"/>
      <c r="I1516" s="190"/>
      <c r="J1516" s="190"/>
      <c r="K1516" s="190"/>
      <c r="L1516" s="190"/>
      <c r="M1516" s="190"/>
      <c r="N1516" s="190"/>
      <c r="O1516" s="190"/>
      <c r="P1516" s="115"/>
      <c r="Q1516" s="191" t="s">
        <v>12702</v>
      </c>
      <c r="R1516" s="191"/>
      <c r="S1516" s="192"/>
      <c r="T1516" s="192"/>
      <c r="U1516" s="192"/>
      <c r="V1516" s="192"/>
      <c r="W1516" s="192"/>
      <c r="X1516" s="193"/>
      <c r="Y1516" s="108"/>
      <c r="AW1516" s="90" t="s">
        <v>3897</v>
      </c>
      <c r="AX1516" s="90">
        <f t="shared" si="162"/>
        <v>1</v>
      </c>
      <c r="AY1516" s="90" t="s">
        <v>774</v>
      </c>
      <c r="AZ1516" s="90" t="s">
        <v>4168</v>
      </c>
      <c r="BA1516" s="90">
        <f>IF(AND($BB$1516=1,$BC$1516=1),1,0)</f>
        <v>0</v>
      </c>
      <c r="BB1516" s="90">
        <f t="shared" si="163"/>
        <v>1</v>
      </c>
      <c r="BC1516" s="90">
        <f t="shared" si="164"/>
        <v>0</v>
      </c>
      <c r="BD1516" s="90">
        <f t="shared" si="165"/>
        <v>0</v>
      </c>
      <c r="BE1516" s="90">
        <f t="shared" si="166"/>
        <v>0</v>
      </c>
      <c r="BX1516" s="90">
        <v>1</v>
      </c>
      <c r="CA1516" s="90" t="s">
        <v>4165</v>
      </c>
      <c r="CB1516" s="90">
        <f>IF((+COUNTA($S$1516)+COUNTA($S$1517)+COUNTA($S$1518)+COUNTA($S$1519)+COUNTA($S$1520)+COUNTA($S$1521))&gt;0,1,0)</f>
        <v>0</v>
      </c>
      <c r="CC1516" s="90" t="s">
        <v>775</v>
      </c>
      <c r="CD1516" s="90">
        <f>IF($Y$1516="Inaccurate – Incorrect",1,0)</f>
        <v>0</v>
      </c>
      <c r="DA1516" s="90" t="s">
        <v>4122</v>
      </c>
      <c r="DB1516" s="90" t="s">
        <v>4135</v>
      </c>
    </row>
    <row r="1517" spans="4:106" ht="25.25" customHeight="1" x14ac:dyDescent="0.2">
      <c r="D1517" s="112" t="s">
        <v>4172</v>
      </c>
      <c r="E1517" s="189" t="s">
        <v>4173</v>
      </c>
      <c r="F1517" s="190"/>
      <c r="G1517" s="190"/>
      <c r="H1517" s="190"/>
      <c r="I1517" s="190"/>
      <c r="J1517" s="190"/>
      <c r="K1517" s="190"/>
      <c r="L1517" s="190"/>
      <c r="M1517" s="190"/>
      <c r="N1517" s="190"/>
      <c r="O1517" s="190"/>
      <c r="P1517" s="116" t="s">
        <v>12697</v>
      </c>
      <c r="Q1517" s="191" t="s">
        <v>12702</v>
      </c>
      <c r="R1517" s="191"/>
      <c r="S1517" s="192"/>
      <c r="T1517" s="192"/>
      <c r="U1517" s="192"/>
      <c r="V1517" s="192"/>
      <c r="W1517" s="192"/>
      <c r="X1517" s="193"/>
      <c r="Y1517" s="108"/>
      <c r="AW1517" s="90" t="s">
        <v>3897</v>
      </c>
      <c r="AX1517" s="90">
        <f t="shared" si="162"/>
        <v>1</v>
      </c>
      <c r="AY1517" s="90" t="s">
        <v>774</v>
      </c>
      <c r="AZ1517" s="90" t="s">
        <v>4171</v>
      </c>
      <c r="BA1517" s="90">
        <f>IF(AND($BB$1517=1,$BC$1517=1),1,0)</f>
        <v>0</v>
      </c>
      <c r="BB1517" s="90">
        <f t="shared" si="163"/>
        <v>1</v>
      </c>
      <c r="BC1517" s="90">
        <f t="shared" si="164"/>
        <v>0</v>
      </c>
      <c r="BD1517" s="90">
        <f t="shared" si="165"/>
        <v>0</v>
      </c>
      <c r="BE1517" s="90">
        <f t="shared" si="166"/>
        <v>0</v>
      </c>
      <c r="BX1517" s="90">
        <v>1</v>
      </c>
      <c r="CA1517" s="90" t="s">
        <v>4165</v>
      </c>
      <c r="CC1517" s="90" t="s">
        <v>775</v>
      </c>
      <c r="CD1517" s="90">
        <f>IF($Y$1517="Inaccurate – Incorrect",1,0)</f>
        <v>0</v>
      </c>
      <c r="DA1517" s="90" t="s">
        <v>4122</v>
      </c>
      <c r="DB1517" s="90" t="s">
        <v>4135</v>
      </c>
    </row>
    <row r="1518" spans="4:106" ht="25.25" customHeight="1" x14ac:dyDescent="0.2">
      <c r="D1518" s="112" t="s">
        <v>4176</v>
      </c>
      <c r="E1518" s="189" t="s">
        <v>4177</v>
      </c>
      <c r="F1518" s="190"/>
      <c r="G1518" s="190"/>
      <c r="H1518" s="190"/>
      <c r="I1518" s="190"/>
      <c r="J1518" s="190"/>
      <c r="K1518" s="190"/>
      <c r="L1518" s="190"/>
      <c r="M1518" s="190"/>
      <c r="N1518" s="190"/>
      <c r="O1518" s="190"/>
      <c r="P1518" s="115"/>
      <c r="Q1518" s="191" t="s">
        <v>12702</v>
      </c>
      <c r="R1518" s="191"/>
      <c r="S1518" s="192"/>
      <c r="T1518" s="192"/>
      <c r="U1518" s="192"/>
      <c r="V1518" s="192"/>
      <c r="W1518" s="192"/>
      <c r="X1518" s="193"/>
      <c r="Y1518" s="108"/>
      <c r="AW1518" s="90" t="s">
        <v>3897</v>
      </c>
      <c r="AX1518" s="90">
        <f t="shared" si="162"/>
        <v>1</v>
      </c>
      <c r="AY1518" s="90" t="s">
        <v>774</v>
      </c>
      <c r="AZ1518" s="90" t="s">
        <v>4175</v>
      </c>
      <c r="BA1518" s="90">
        <f>IF(AND($BB$1518=1,$BC$1518=1),1,0)</f>
        <v>0</v>
      </c>
      <c r="BB1518" s="90">
        <f t="shared" si="163"/>
        <v>1</v>
      </c>
      <c r="BC1518" s="90">
        <f t="shared" si="164"/>
        <v>0</v>
      </c>
      <c r="BD1518" s="90">
        <f t="shared" si="165"/>
        <v>0</v>
      </c>
      <c r="BE1518" s="90">
        <f t="shared" si="166"/>
        <v>0</v>
      </c>
      <c r="BX1518" s="90">
        <v>1</v>
      </c>
      <c r="CA1518" s="90" t="s">
        <v>4165</v>
      </c>
      <c r="CC1518" s="90" t="s">
        <v>775</v>
      </c>
      <c r="CD1518" s="90">
        <f>IF($Y$1518="Inaccurate – Incorrect",1,0)</f>
        <v>0</v>
      </c>
      <c r="DA1518" s="90" t="s">
        <v>4122</v>
      </c>
      <c r="DB1518" s="90" t="s">
        <v>4135</v>
      </c>
    </row>
    <row r="1519" spans="4:106" ht="25.25" customHeight="1" x14ac:dyDescent="0.2">
      <c r="D1519" s="112" t="s">
        <v>4179</v>
      </c>
      <c r="E1519" s="189" t="s">
        <v>4180</v>
      </c>
      <c r="F1519" s="190"/>
      <c r="G1519" s="190"/>
      <c r="H1519" s="190"/>
      <c r="I1519" s="190"/>
      <c r="J1519" s="190"/>
      <c r="K1519" s="190"/>
      <c r="L1519" s="190"/>
      <c r="M1519" s="190"/>
      <c r="N1519" s="190"/>
      <c r="O1519" s="190"/>
      <c r="P1519" s="115"/>
      <c r="Q1519" s="191" t="s">
        <v>12702</v>
      </c>
      <c r="R1519" s="191"/>
      <c r="S1519" s="192"/>
      <c r="T1519" s="192"/>
      <c r="U1519" s="192"/>
      <c r="V1519" s="192"/>
      <c r="W1519" s="192"/>
      <c r="X1519" s="193"/>
      <c r="Y1519" s="108"/>
      <c r="AW1519" s="90" t="s">
        <v>3897</v>
      </c>
      <c r="AX1519" s="90">
        <f t="shared" si="162"/>
        <v>1</v>
      </c>
      <c r="AY1519" s="90" t="s">
        <v>774</v>
      </c>
      <c r="AZ1519" s="90" t="s">
        <v>4178</v>
      </c>
      <c r="BA1519" s="90">
        <f>IF(AND($BB$1519=1,$BC$1519=1),1,0)</f>
        <v>0</v>
      </c>
      <c r="BB1519" s="90">
        <f t="shared" si="163"/>
        <v>1</v>
      </c>
      <c r="BC1519" s="90">
        <f t="shared" si="164"/>
        <v>0</v>
      </c>
      <c r="BD1519" s="90">
        <f t="shared" si="165"/>
        <v>0</v>
      </c>
      <c r="BE1519" s="90">
        <f t="shared" si="166"/>
        <v>0</v>
      </c>
      <c r="BX1519" s="90">
        <v>1</v>
      </c>
      <c r="CA1519" s="90" t="s">
        <v>4165</v>
      </c>
      <c r="CC1519" s="90" t="s">
        <v>775</v>
      </c>
      <c r="CD1519" s="90">
        <f>IF($Y$1519="Inaccurate – Incorrect",1,0)</f>
        <v>0</v>
      </c>
      <c r="DA1519" s="90" t="s">
        <v>4122</v>
      </c>
      <c r="DB1519" s="90" t="s">
        <v>4135</v>
      </c>
    </row>
    <row r="1520" spans="4:106" ht="25.25" customHeight="1" x14ac:dyDescent="0.2">
      <c r="D1520" s="112" t="s">
        <v>4182</v>
      </c>
      <c r="E1520" s="189" t="s">
        <v>4183</v>
      </c>
      <c r="F1520" s="190"/>
      <c r="G1520" s="190"/>
      <c r="H1520" s="190"/>
      <c r="I1520" s="190"/>
      <c r="J1520" s="190"/>
      <c r="K1520" s="190"/>
      <c r="L1520" s="190"/>
      <c r="M1520" s="190"/>
      <c r="N1520" s="190"/>
      <c r="O1520" s="190"/>
      <c r="P1520" s="115"/>
      <c r="Q1520" s="191" t="s">
        <v>12702</v>
      </c>
      <c r="R1520" s="191"/>
      <c r="S1520" s="192"/>
      <c r="T1520" s="192"/>
      <c r="U1520" s="192"/>
      <c r="V1520" s="192"/>
      <c r="W1520" s="192"/>
      <c r="X1520" s="193"/>
      <c r="Y1520" s="108"/>
      <c r="AW1520" s="90" t="s">
        <v>3897</v>
      </c>
      <c r="AX1520" s="90">
        <f t="shared" si="162"/>
        <v>1</v>
      </c>
      <c r="AY1520" s="90" t="s">
        <v>774</v>
      </c>
      <c r="AZ1520" s="90" t="s">
        <v>4181</v>
      </c>
      <c r="BA1520" s="90">
        <f>IF(AND($BB$1520=1,$BC$1520=1),1,0)</f>
        <v>0</v>
      </c>
      <c r="BB1520" s="90">
        <f t="shared" si="163"/>
        <v>1</v>
      </c>
      <c r="BC1520" s="90">
        <f t="shared" si="164"/>
        <v>0</v>
      </c>
      <c r="BD1520" s="90">
        <f t="shared" si="165"/>
        <v>0</v>
      </c>
      <c r="BE1520" s="90">
        <f t="shared" si="166"/>
        <v>0</v>
      </c>
      <c r="BX1520" s="90">
        <v>1</v>
      </c>
      <c r="CA1520" s="90" t="s">
        <v>4165</v>
      </c>
      <c r="CC1520" s="90" t="s">
        <v>775</v>
      </c>
      <c r="CD1520" s="90">
        <f>IF($Y$1520="Inaccurate – Incorrect",1,0)</f>
        <v>0</v>
      </c>
      <c r="DA1520" s="90" t="s">
        <v>4122</v>
      </c>
      <c r="DB1520" s="90" t="s">
        <v>4135</v>
      </c>
    </row>
    <row r="1521" spans="4:106" ht="25.25" customHeight="1" x14ac:dyDescent="0.2">
      <c r="D1521" s="112" t="s">
        <v>4185</v>
      </c>
      <c r="E1521" s="189" t="s">
        <v>1408</v>
      </c>
      <c r="F1521" s="190"/>
      <c r="G1521" s="190"/>
      <c r="H1521" s="190"/>
      <c r="I1521" s="190"/>
      <c r="J1521" s="190"/>
      <c r="K1521" s="190"/>
      <c r="L1521" s="190"/>
      <c r="M1521" s="190"/>
      <c r="N1521" s="190"/>
      <c r="O1521" s="190"/>
      <c r="P1521" s="115"/>
      <c r="Q1521" s="191" t="s">
        <v>12702</v>
      </c>
      <c r="R1521" s="191"/>
      <c r="S1521" s="197"/>
      <c r="T1521" s="197"/>
      <c r="U1521" s="197"/>
      <c r="V1521" s="197"/>
      <c r="W1521" s="197"/>
      <c r="X1521" s="198"/>
      <c r="Y1521" s="108"/>
      <c r="AW1521" s="90" t="s">
        <v>3897</v>
      </c>
      <c r="AX1521" s="90">
        <f t="shared" si="162"/>
        <v>1</v>
      </c>
      <c r="AY1521" s="90" t="s">
        <v>774</v>
      </c>
      <c r="AZ1521" s="90" t="s">
        <v>4184</v>
      </c>
      <c r="BA1521" s="90">
        <f>IF(AND($BB$1521=1,$BC$1521=1),1,0)</f>
        <v>0</v>
      </c>
      <c r="BB1521" s="90">
        <f t="shared" si="163"/>
        <v>1</v>
      </c>
      <c r="BC1521" s="90">
        <f t="shared" si="164"/>
        <v>0</v>
      </c>
      <c r="BD1521" s="90">
        <f t="shared" si="165"/>
        <v>0</v>
      </c>
      <c r="BE1521" s="90">
        <f t="shared" si="166"/>
        <v>0</v>
      </c>
      <c r="BX1521" s="90">
        <v>2</v>
      </c>
      <c r="CA1521" s="90" t="s">
        <v>4165</v>
      </c>
      <c r="CC1521" s="90" t="s">
        <v>775</v>
      </c>
      <c r="CD1521" s="90">
        <f>IF($Y$1521="Inaccurate – Incorrect",1,0)</f>
        <v>0</v>
      </c>
      <c r="DA1521" s="90" t="s">
        <v>4122</v>
      </c>
      <c r="DB1521" s="90" t="s">
        <v>4135</v>
      </c>
    </row>
    <row r="1522" spans="4:106" x14ac:dyDescent="0.2">
      <c r="D1522" s="103"/>
      <c r="E1522" s="117"/>
      <c r="F1522" s="117"/>
      <c r="G1522" s="117"/>
      <c r="H1522" s="117"/>
      <c r="I1522" s="117"/>
      <c r="J1522" s="117"/>
      <c r="K1522" s="117"/>
      <c r="L1522" s="117"/>
      <c r="M1522" s="117"/>
      <c r="N1522" s="117"/>
      <c r="O1522" s="117"/>
      <c r="P1522" s="117"/>
      <c r="Q1522" s="117"/>
      <c r="R1522" s="117"/>
      <c r="S1522" s="117"/>
      <c r="T1522" s="117"/>
      <c r="U1522" s="117"/>
      <c r="V1522" s="117"/>
      <c r="W1522" s="117"/>
      <c r="X1522" s="117"/>
      <c r="Y1522" s="105"/>
      <c r="AX1522" s="90">
        <f t="shared" si="162"/>
        <v>0</v>
      </c>
      <c r="BA1522" s="90">
        <f>IF(OR($S$22="Step 3",$S$22="Step 2",$S$22="Step 1"),1,0)</f>
        <v>1</v>
      </c>
    </row>
    <row r="1523" spans="4:106" ht="21" x14ac:dyDescent="0.25">
      <c r="D1523" s="103"/>
      <c r="E1523" s="109" t="s">
        <v>4188</v>
      </c>
      <c r="F1523" s="110"/>
      <c r="G1523" s="110"/>
      <c r="H1523" s="110"/>
      <c r="I1523" s="110"/>
      <c r="J1523" s="110"/>
      <c r="K1523" s="110"/>
      <c r="L1523" s="110"/>
      <c r="M1523" s="110"/>
      <c r="N1523" s="110"/>
      <c r="O1523" s="110"/>
      <c r="P1523" s="110"/>
      <c r="Q1523" s="110"/>
      <c r="R1523" s="110"/>
      <c r="S1523" s="110"/>
      <c r="T1523" s="110"/>
      <c r="U1523" s="110"/>
      <c r="V1523" s="110"/>
      <c r="W1523" s="110"/>
      <c r="X1523" s="110"/>
      <c r="Y1523" s="105"/>
      <c r="AX1523" s="90">
        <f t="shared" si="162"/>
        <v>0</v>
      </c>
      <c r="BA1523" s="90">
        <f>IF(OR($S$22="Step 3",$S$22="Step 2",$S$22="Step 1"),1,0)</f>
        <v>1</v>
      </c>
    </row>
    <row r="1524" spans="4:106" ht="25.25" customHeight="1" x14ac:dyDescent="0.2">
      <c r="D1524" s="112" t="s">
        <v>4187</v>
      </c>
      <c r="E1524" s="194" t="s">
        <v>4189</v>
      </c>
      <c r="F1524" s="195"/>
      <c r="G1524" s="195"/>
      <c r="H1524" s="195"/>
      <c r="I1524" s="195"/>
      <c r="J1524" s="195"/>
      <c r="K1524" s="195"/>
      <c r="L1524" s="195"/>
      <c r="M1524" s="195"/>
      <c r="N1524" s="195"/>
      <c r="O1524" s="195"/>
      <c r="P1524" s="113" t="s">
        <v>12697</v>
      </c>
      <c r="Q1524" s="196" t="s">
        <v>12698</v>
      </c>
      <c r="R1524" s="196"/>
      <c r="S1524" s="197"/>
      <c r="T1524" s="197"/>
      <c r="U1524" s="197"/>
      <c r="V1524" s="197"/>
      <c r="W1524" s="197"/>
      <c r="X1524" s="198"/>
      <c r="Y1524" s="108"/>
      <c r="AW1524" s="90" t="s">
        <v>3897</v>
      </c>
      <c r="AX1524" s="90">
        <f t="shared" si="162"/>
        <v>1</v>
      </c>
      <c r="AY1524" s="90" t="s">
        <v>2043</v>
      </c>
      <c r="AZ1524" s="90" t="s">
        <v>4186</v>
      </c>
      <c r="BA1524" s="90">
        <f>IF(AND($BB$1524=1,$BC$1524=1),1,0)</f>
        <v>0</v>
      </c>
      <c r="BB1524" s="90">
        <f>IF(OR($S$22="Step 3",$S$22="Step 2",$S$22="Step 1"),1,0)</f>
        <v>1</v>
      </c>
      <c r="BC1524" s="90">
        <f>IF(AND(AND(OR($S$37="Bangladesh",$AB$37="Bangladesh"),$AX$37=1)),1,0)</f>
        <v>0</v>
      </c>
      <c r="BD1524" s="90">
        <f>IF(AND(AND(OR($AB$37="Bangladesh"),$AX$37=1)),1,0)</f>
        <v>0</v>
      </c>
      <c r="BE1524" s="90">
        <f>IF(AND(AND(OR($S$37="Bangladesh"),$AX$37=1)),1,0)</f>
        <v>0</v>
      </c>
      <c r="CB1524" s="90">
        <f>IF($S$1524&lt;&gt;"",1,0)</f>
        <v>0</v>
      </c>
      <c r="CD1524" s="90">
        <f>IF($Y$1524="Inaccurate – Incorrect",1,0)</f>
        <v>0</v>
      </c>
      <c r="DA1524" s="90" t="s">
        <v>4122</v>
      </c>
      <c r="DB1524" s="90" t="s">
        <v>4188</v>
      </c>
    </row>
    <row r="1525" spans="4:106" x14ac:dyDescent="0.2">
      <c r="D1525" s="103"/>
      <c r="E1525" s="117"/>
      <c r="F1525" s="117"/>
      <c r="G1525" s="117"/>
      <c r="H1525" s="117"/>
      <c r="I1525" s="117"/>
      <c r="J1525" s="117"/>
      <c r="K1525" s="117"/>
      <c r="L1525" s="117"/>
      <c r="M1525" s="117"/>
      <c r="N1525" s="117"/>
      <c r="O1525" s="117"/>
      <c r="P1525" s="117"/>
      <c r="Q1525" s="117"/>
      <c r="R1525" s="117"/>
      <c r="S1525" s="117"/>
      <c r="T1525" s="117"/>
      <c r="U1525" s="117"/>
      <c r="V1525" s="117"/>
      <c r="W1525" s="117"/>
      <c r="X1525" s="117"/>
      <c r="Y1525" s="105"/>
      <c r="AX1525" s="90">
        <f t="shared" si="162"/>
        <v>0</v>
      </c>
      <c r="BA1525" s="90">
        <f>IF(OR($S$22="Step 3",$S$22="Step 2",$S$22="Step 1"),1,0)</f>
        <v>1</v>
      </c>
    </row>
    <row r="1526" spans="4:106" ht="21" x14ac:dyDescent="0.25">
      <c r="D1526" s="103"/>
      <c r="E1526" s="109" t="s">
        <v>1415</v>
      </c>
      <c r="F1526" s="110"/>
      <c r="G1526" s="110"/>
      <c r="H1526" s="110"/>
      <c r="I1526" s="110"/>
      <c r="J1526" s="110"/>
      <c r="K1526" s="110"/>
      <c r="L1526" s="110"/>
      <c r="M1526" s="110"/>
      <c r="N1526" s="110"/>
      <c r="O1526" s="110"/>
      <c r="P1526" s="110"/>
      <c r="Q1526" s="110"/>
      <c r="R1526" s="110"/>
      <c r="S1526" s="110"/>
      <c r="T1526" s="110"/>
      <c r="U1526" s="110"/>
      <c r="V1526" s="110"/>
      <c r="W1526" s="110"/>
      <c r="X1526" s="110"/>
      <c r="Y1526" s="105"/>
      <c r="AX1526" s="90">
        <f t="shared" si="162"/>
        <v>0</v>
      </c>
      <c r="BA1526" s="90">
        <f>IF(OR($S$22="Step 3",$S$22="Step 2",$S$22="Step 1"),1,0)</f>
        <v>1</v>
      </c>
    </row>
    <row r="1527" spans="4:106" ht="50.5" customHeight="1" x14ac:dyDescent="0.2">
      <c r="D1527" s="112" t="s">
        <v>4192</v>
      </c>
      <c r="E1527" s="194" t="s">
        <v>4193</v>
      </c>
      <c r="F1527" s="195"/>
      <c r="G1527" s="195"/>
      <c r="H1527" s="195"/>
      <c r="I1527" s="195"/>
      <c r="J1527" s="195"/>
      <c r="K1527" s="195"/>
      <c r="L1527" s="195"/>
      <c r="M1527" s="195"/>
      <c r="N1527" s="195"/>
      <c r="O1527" s="195"/>
      <c r="P1527" s="113" t="s">
        <v>12697</v>
      </c>
      <c r="Q1527" s="196" t="s">
        <v>12698</v>
      </c>
      <c r="R1527" s="196"/>
      <c r="S1527" s="197"/>
      <c r="T1527" s="197"/>
      <c r="U1527" s="197"/>
      <c r="V1527" s="197"/>
      <c r="W1527" s="197"/>
      <c r="X1527" s="198"/>
      <c r="Y1527" s="108"/>
      <c r="AW1527" s="90" t="s">
        <v>3897</v>
      </c>
      <c r="AX1527" s="90">
        <f t="shared" si="162"/>
        <v>1</v>
      </c>
      <c r="AY1527" s="90" t="s">
        <v>1320</v>
      </c>
      <c r="AZ1527" s="90" t="s">
        <v>4191</v>
      </c>
      <c r="BA1527" s="90">
        <f>IF(AND($BC$1527=1,$BB$1527=1),1,0)</f>
        <v>1</v>
      </c>
      <c r="BB1527" s="90">
        <f>IF(OR($S$22="Step 3",$S$22="Step 2",$S$22="Step 1"),1,0)</f>
        <v>1</v>
      </c>
      <c r="BC1527" s="90">
        <v>1</v>
      </c>
      <c r="BD1527" s="90">
        <v>1</v>
      </c>
      <c r="BE1527" s="90">
        <v>1</v>
      </c>
      <c r="CB1527" s="90">
        <f>IF($S$1527&lt;&gt;"",1,0)</f>
        <v>0</v>
      </c>
      <c r="CD1527" s="90">
        <f>IF($Y$1527="Inaccurate – Incorrect",1,0)</f>
        <v>0</v>
      </c>
      <c r="DA1527" s="90" t="s">
        <v>4122</v>
      </c>
      <c r="DB1527" s="90" t="s">
        <v>1415</v>
      </c>
    </row>
    <row r="1528" spans="4:106" x14ac:dyDescent="0.2">
      <c r="D1528" s="103"/>
      <c r="E1528" s="114"/>
      <c r="F1528" s="114"/>
      <c r="G1528" s="114"/>
      <c r="H1528" s="114"/>
      <c r="I1528" s="114"/>
      <c r="J1528" s="114"/>
      <c r="K1528" s="114"/>
      <c r="L1528" s="114"/>
      <c r="M1528" s="114"/>
      <c r="N1528" s="114"/>
      <c r="O1528" s="114"/>
      <c r="P1528" s="114"/>
      <c r="Q1528" s="114"/>
      <c r="R1528" s="114"/>
      <c r="S1528" s="114"/>
      <c r="T1528" s="114"/>
      <c r="U1528" s="114"/>
      <c r="V1528" s="114"/>
      <c r="W1528" s="114"/>
      <c r="X1528" s="114"/>
      <c r="Y1528" s="105"/>
      <c r="AX1528" s="90">
        <f t="shared" si="162"/>
        <v>0</v>
      </c>
      <c r="BA1528" s="90">
        <f>IF(OR($S$22="Step 3",$S$22="Step 2",$S$22="Step 1"),1,0)</f>
        <v>1</v>
      </c>
    </row>
    <row r="1529" spans="4:106" ht="21" x14ac:dyDescent="0.25">
      <c r="D1529" s="103"/>
      <c r="E1529" s="106" t="s">
        <v>3900</v>
      </c>
      <c r="F1529" s="104"/>
      <c r="G1529" s="104"/>
      <c r="H1529" s="104"/>
      <c r="I1529" s="104"/>
      <c r="J1529" s="104"/>
      <c r="K1529" s="104"/>
      <c r="L1529" s="104"/>
      <c r="M1529" s="104"/>
      <c r="N1529" s="104"/>
      <c r="O1529" s="104"/>
      <c r="P1529" s="104"/>
      <c r="Q1529" s="104"/>
      <c r="R1529" s="104"/>
      <c r="S1529" s="104"/>
      <c r="T1529" s="104"/>
      <c r="U1529" s="104"/>
      <c r="V1529" s="104"/>
      <c r="W1529" s="104"/>
      <c r="X1529" s="104"/>
      <c r="Y1529" s="105"/>
      <c r="AX1529" s="90">
        <f t="shared" si="162"/>
        <v>0</v>
      </c>
      <c r="BA1529" s="90">
        <f>IF(OR($S$22="Step 3",$S$22="Step 2",$S$22="Step 1"),1,0)</f>
        <v>1</v>
      </c>
    </row>
    <row r="1530" spans="4:106" ht="21" x14ac:dyDescent="0.25">
      <c r="D1530" s="103"/>
      <c r="E1530" s="109" t="s">
        <v>4196</v>
      </c>
      <c r="F1530" s="110"/>
      <c r="G1530" s="110"/>
      <c r="H1530" s="110"/>
      <c r="I1530" s="110"/>
      <c r="J1530" s="110"/>
      <c r="K1530" s="110"/>
      <c r="L1530" s="110"/>
      <c r="M1530" s="110"/>
      <c r="N1530" s="110"/>
      <c r="O1530" s="110"/>
      <c r="P1530" s="110"/>
      <c r="Q1530" s="110"/>
      <c r="R1530" s="110"/>
      <c r="S1530" s="110"/>
      <c r="T1530" s="110"/>
      <c r="U1530" s="110"/>
      <c r="V1530" s="110"/>
      <c r="W1530" s="110"/>
      <c r="X1530" s="110"/>
      <c r="Y1530" s="105"/>
      <c r="AX1530" s="90">
        <f t="shared" si="162"/>
        <v>0</v>
      </c>
      <c r="BA1530" s="90">
        <f>IF(OR($S$22="Step 3",$S$22="Step 2",$S$22="Step 1"),1,0)</f>
        <v>1</v>
      </c>
    </row>
    <row r="1531" spans="4:106" ht="50.5" customHeight="1" x14ac:dyDescent="0.2">
      <c r="D1531" s="112" t="s">
        <v>4195</v>
      </c>
      <c r="E1531" s="194" t="s">
        <v>4197</v>
      </c>
      <c r="F1531" s="195"/>
      <c r="G1531" s="195"/>
      <c r="H1531" s="195"/>
      <c r="I1531" s="195"/>
      <c r="J1531" s="195"/>
      <c r="K1531" s="195"/>
      <c r="L1531" s="195"/>
      <c r="M1531" s="195"/>
      <c r="N1531" s="195"/>
      <c r="O1531" s="195"/>
      <c r="P1531" s="113" t="s">
        <v>12697</v>
      </c>
      <c r="Q1531" s="196" t="s">
        <v>12701</v>
      </c>
      <c r="R1531" s="196"/>
      <c r="S1531" s="192"/>
      <c r="T1531" s="192"/>
      <c r="U1531" s="192"/>
      <c r="V1531" s="192"/>
      <c r="W1531" s="192"/>
      <c r="X1531" s="193"/>
      <c r="Y1531" s="108"/>
      <c r="AW1531" s="90" t="s">
        <v>3897</v>
      </c>
      <c r="AX1531" s="90">
        <f t="shared" si="162"/>
        <v>1</v>
      </c>
      <c r="AZ1531" s="90" t="s">
        <v>4194</v>
      </c>
      <c r="BA1531" s="90">
        <f>IF(AND($BC$1531=1,$BB$1531=1),1,0)</f>
        <v>1</v>
      </c>
      <c r="BB1531" s="90">
        <f t="shared" ref="BB1531:BB1548" si="167">IF(OR($S$22="Step 3",$S$22="Step 2",$S$22="Step 1"),1,0)</f>
        <v>1</v>
      </c>
      <c r="BC1531" s="90">
        <v>1</v>
      </c>
      <c r="BD1531" s="90">
        <v>1</v>
      </c>
      <c r="BE1531" s="90">
        <v>1</v>
      </c>
      <c r="BL1531" s="90" t="s">
        <v>12774</v>
      </c>
      <c r="CB1531" s="90">
        <f>IF($S$1531&lt;&gt;"",1,0)</f>
        <v>0</v>
      </c>
      <c r="CD1531" s="90">
        <f>IF($Y$1531="Inaccurate – Incorrect",1,0)</f>
        <v>0</v>
      </c>
      <c r="DA1531" s="90" t="s">
        <v>3900</v>
      </c>
      <c r="DB1531" s="90" t="s">
        <v>4196</v>
      </c>
    </row>
    <row r="1532" spans="4:106" ht="25.25" customHeight="1" x14ac:dyDescent="0.2">
      <c r="D1532" s="112" t="s">
        <v>4200</v>
      </c>
      <c r="E1532" s="189" t="s">
        <v>4201</v>
      </c>
      <c r="F1532" s="190"/>
      <c r="G1532" s="190"/>
      <c r="H1532" s="190"/>
      <c r="I1532" s="190"/>
      <c r="J1532" s="190"/>
      <c r="K1532" s="190"/>
      <c r="L1532" s="190"/>
      <c r="M1532" s="190"/>
      <c r="N1532" s="190"/>
      <c r="O1532" s="190"/>
      <c r="P1532" s="116" t="s">
        <v>12697</v>
      </c>
      <c r="Q1532" s="191" t="s">
        <v>12699</v>
      </c>
      <c r="R1532" s="191"/>
      <c r="S1532" s="192"/>
      <c r="T1532" s="192"/>
      <c r="U1532" s="192"/>
      <c r="V1532" s="192"/>
      <c r="W1532" s="192"/>
      <c r="X1532" s="193"/>
      <c r="Y1532" s="108"/>
      <c r="AW1532" s="90" t="s">
        <v>3897</v>
      </c>
      <c r="AX1532" s="90">
        <f t="shared" si="162"/>
        <v>1</v>
      </c>
      <c r="AZ1532" s="90" t="s">
        <v>4199</v>
      </c>
      <c r="BA1532" s="90">
        <f>IF(AND($BB$1532=1,$BC$1532=1),1,0)</f>
        <v>0</v>
      </c>
      <c r="BB1532" s="90">
        <f t="shared" si="167"/>
        <v>1</v>
      </c>
      <c r="BC1532" s="90">
        <f>IF(AND(AND(OR($S$1531&gt;0,$AB$1531&gt;0),$AX$1531=1)),1,0)</f>
        <v>0</v>
      </c>
      <c r="BD1532" s="90">
        <f>IF(AND(AND(OR($AB$1531&gt;0),$AX$1531=1)),1,0)</f>
        <v>0</v>
      </c>
      <c r="BE1532" s="90">
        <f>IF(AND(AND(OR($S$1531&gt;0),$AX$1531=1)),1,0)</f>
        <v>0</v>
      </c>
      <c r="CB1532" s="90">
        <f>IF($S$1532&lt;&gt;"",1,0)</f>
        <v>0</v>
      </c>
      <c r="CD1532" s="90">
        <f>IF($Y$1532="Inaccurate – Incorrect",1,0)</f>
        <v>0</v>
      </c>
      <c r="DA1532" s="90" t="s">
        <v>3900</v>
      </c>
      <c r="DB1532" s="90" t="s">
        <v>4196</v>
      </c>
    </row>
    <row r="1533" spans="4:106" ht="25.25" customHeight="1" x14ac:dyDescent="0.2">
      <c r="D1533" s="112" t="s">
        <v>4206</v>
      </c>
      <c r="E1533" s="189" t="s">
        <v>4207</v>
      </c>
      <c r="F1533" s="190"/>
      <c r="G1533" s="190"/>
      <c r="H1533" s="190"/>
      <c r="I1533" s="190"/>
      <c r="J1533" s="190"/>
      <c r="K1533" s="190"/>
      <c r="L1533" s="190"/>
      <c r="M1533" s="190"/>
      <c r="N1533" s="190"/>
      <c r="O1533" s="190"/>
      <c r="P1533" s="116" t="s">
        <v>12697</v>
      </c>
      <c r="Q1533" s="191" t="s">
        <v>12701</v>
      </c>
      <c r="R1533" s="191"/>
      <c r="S1533" s="192"/>
      <c r="T1533" s="192"/>
      <c r="U1533" s="192"/>
      <c r="V1533" s="192"/>
      <c r="W1533" s="192"/>
      <c r="X1533" s="193"/>
      <c r="Y1533" s="108"/>
      <c r="AW1533" s="90" t="s">
        <v>3897</v>
      </c>
      <c r="AX1533" s="90">
        <f t="shared" si="162"/>
        <v>1</v>
      </c>
      <c r="AZ1533" s="90" t="s">
        <v>4205</v>
      </c>
      <c r="BA1533" s="90">
        <f>IF(AND($BB$1533=1,$BC$1533=1),1,0)</f>
        <v>0</v>
      </c>
      <c r="BB1533" s="90">
        <f t="shared" si="167"/>
        <v>1</v>
      </c>
      <c r="BC1533" s="90">
        <f>IF(AND(AND(OR($S$1531&gt;0,$AB$1531&gt;0),$AX$1531=1)),1,0)</f>
        <v>0</v>
      </c>
      <c r="BD1533" s="90">
        <f>IF(AND(AND(OR($AB$1531&gt;0),$AX$1531=1)),1,0)</f>
        <v>0</v>
      </c>
      <c r="BE1533" s="90">
        <f>IF(AND(AND(OR($S$1531&gt;0),$AX$1531=1)),1,0)</f>
        <v>0</v>
      </c>
      <c r="CB1533" s="90">
        <f>IF($S$1533&lt;&gt;"",1,0)</f>
        <v>0</v>
      </c>
      <c r="CD1533" s="90">
        <f>IF($Y$1533="Inaccurate – Incorrect",1,0)</f>
        <v>0</v>
      </c>
      <c r="DA1533" s="90" t="s">
        <v>3900</v>
      </c>
      <c r="DB1533" s="90" t="s">
        <v>4196</v>
      </c>
    </row>
    <row r="1534" spans="4:106" ht="50.5" customHeight="1" x14ac:dyDescent="0.2">
      <c r="D1534" s="112" t="s">
        <v>4210</v>
      </c>
      <c r="E1534" s="189" t="s">
        <v>4211</v>
      </c>
      <c r="F1534" s="190"/>
      <c r="G1534" s="190"/>
      <c r="H1534" s="190"/>
      <c r="I1534" s="190"/>
      <c r="J1534" s="190"/>
      <c r="K1534" s="190"/>
      <c r="L1534" s="190"/>
      <c r="M1534" s="190"/>
      <c r="N1534" s="190"/>
      <c r="O1534" s="190"/>
      <c r="P1534" s="116" t="s">
        <v>12697</v>
      </c>
      <c r="Q1534" s="191" t="s">
        <v>12701</v>
      </c>
      <c r="R1534" s="191"/>
      <c r="S1534" s="192"/>
      <c r="T1534" s="192"/>
      <c r="U1534" s="192"/>
      <c r="V1534" s="192"/>
      <c r="W1534" s="192"/>
      <c r="X1534" s="193"/>
      <c r="Y1534" s="108"/>
      <c r="AW1534" s="90" t="s">
        <v>3897</v>
      </c>
      <c r="AX1534" s="90">
        <f t="shared" si="162"/>
        <v>1</v>
      </c>
      <c r="AZ1534" s="90" t="s">
        <v>4209</v>
      </c>
      <c r="BA1534" s="90">
        <f>IF(AND($BB$1534=1,$BC$1534=1),1,0)</f>
        <v>0</v>
      </c>
      <c r="BB1534" s="90">
        <f t="shared" si="167"/>
        <v>1</v>
      </c>
      <c r="BC1534" s="90">
        <f>IF(AND(AND(OR($S$1531&gt;0,$AB$1531&gt;0),$AX$1531=1)),1,0)</f>
        <v>0</v>
      </c>
      <c r="BD1534" s="90">
        <f>IF(AND(AND(OR($AB$1531&gt;0),$AX$1531=1)),1,0)</f>
        <v>0</v>
      </c>
      <c r="BE1534" s="90">
        <f>IF(AND(AND(OR($S$1531&gt;0),$AX$1531=1)),1,0)</f>
        <v>0</v>
      </c>
      <c r="CB1534" s="90">
        <f>IF($S$1534&lt;&gt;"",1,0)</f>
        <v>0</v>
      </c>
      <c r="CD1534" s="90">
        <f>IF($Y$1534="Inaccurate – Incorrect",1,0)</f>
        <v>0</v>
      </c>
      <c r="DA1534" s="90" t="s">
        <v>3900</v>
      </c>
      <c r="DB1534" s="90" t="s">
        <v>4196</v>
      </c>
    </row>
    <row r="1535" spans="4:106" ht="25.25" customHeight="1" x14ac:dyDescent="0.2">
      <c r="D1535" s="112" t="s">
        <v>4214</v>
      </c>
      <c r="E1535" s="189" t="s">
        <v>4215</v>
      </c>
      <c r="F1535" s="190"/>
      <c r="G1535" s="190"/>
      <c r="H1535" s="190"/>
      <c r="I1535" s="190"/>
      <c r="J1535" s="190"/>
      <c r="K1535" s="190"/>
      <c r="L1535" s="190"/>
      <c r="M1535" s="190"/>
      <c r="N1535" s="190"/>
      <c r="O1535" s="190"/>
      <c r="P1535" s="116" t="s">
        <v>12697</v>
      </c>
      <c r="Q1535" s="191" t="s">
        <v>12699</v>
      </c>
      <c r="R1535" s="191"/>
      <c r="S1535" s="192"/>
      <c r="T1535" s="192"/>
      <c r="U1535" s="192"/>
      <c r="V1535" s="192"/>
      <c r="W1535" s="192"/>
      <c r="X1535" s="193"/>
      <c r="Y1535" s="108"/>
      <c r="AW1535" s="90" t="s">
        <v>3897</v>
      </c>
      <c r="AX1535" s="90">
        <f t="shared" si="162"/>
        <v>1</v>
      </c>
      <c r="AZ1535" s="90" t="s">
        <v>4213</v>
      </c>
      <c r="BA1535" s="90">
        <f>IF(AND($BB$1535=1,$BC$1535=1),1,0)</f>
        <v>0</v>
      </c>
      <c r="BB1535" s="90">
        <f t="shared" si="167"/>
        <v>1</v>
      </c>
      <c r="BC1535" s="90">
        <f>IF(AND(AND(OR($S$1531&gt;0,$AB$1531&gt;0),$AX$1531=1)),1,0)</f>
        <v>0</v>
      </c>
      <c r="BD1535" s="90">
        <f>IF(AND(AND(OR($AB$1531&gt;0),$AX$1531=1)),1,0)</f>
        <v>0</v>
      </c>
      <c r="BE1535" s="90">
        <f>IF(AND(AND(OR($S$1531&gt;0),$AX$1531=1)),1,0)</f>
        <v>0</v>
      </c>
      <c r="CB1535" s="90">
        <f>IF($S$1535&lt;&gt;"",1,0)</f>
        <v>0</v>
      </c>
      <c r="CD1535" s="90">
        <f>IF($Y$1535="Inaccurate – Incorrect",1,0)</f>
        <v>0</v>
      </c>
      <c r="DA1535" s="90" t="s">
        <v>3900</v>
      </c>
      <c r="DB1535" s="90" t="s">
        <v>4196</v>
      </c>
    </row>
    <row r="1536" spans="4:106" ht="25.25" customHeight="1" x14ac:dyDescent="0.2">
      <c r="D1536" s="112" t="s">
        <v>4218</v>
      </c>
      <c r="E1536" s="189" t="s">
        <v>4219</v>
      </c>
      <c r="F1536" s="190"/>
      <c r="G1536" s="190"/>
      <c r="H1536" s="190"/>
      <c r="I1536" s="190"/>
      <c r="J1536" s="190"/>
      <c r="K1536" s="190"/>
      <c r="L1536" s="190"/>
      <c r="M1536" s="190"/>
      <c r="N1536" s="190"/>
      <c r="O1536" s="190"/>
      <c r="P1536" s="115"/>
      <c r="Q1536" s="191" t="s">
        <v>12699</v>
      </c>
      <c r="R1536" s="191"/>
      <c r="S1536" s="192"/>
      <c r="T1536" s="192"/>
      <c r="U1536" s="192"/>
      <c r="V1536" s="192"/>
      <c r="W1536" s="192"/>
      <c r="X1536" s="193"/>
      <c r="Y1536" s="108"/>
      <c r="AW1536" s="90" t="s">
        <v>3897</v>
      </c>
      <c r="AX1536" s="90">
        <f t="shared" si="162"/>
        <v>1</v>
      </c>
      <c r="AZ1536" s="90" t="s">
        <v>4217</v>
      </c>
      <c r="BA1536" s="90">
        <f>IF(AND($BB$1536=1,$BC$1536=1),1,0)</f>
        <v>0</v>
      </c>
      <c r="BB1536" s="90">
        <f t="shared" si="167"/>
        <v>1</v>
      </c>
      <c r="BC1536" s="90">
        <f>IF(AND(AND(OR($S$1531&gt;1,$AB$1531&gt;1),$AX$1531=1)),1,0)</f>
        <v>0</v>
      </c>
      <c r="BD1536" s="90">
        <f>IF(AND(AND(OR($AB$1531&gt;1),$AX$1531=1)),1,0)</f>
        <v>0</v>
      </c>
      <c r="BE1536" s="90">
        <f>IF(AND(AND(OR($S$1531&gt;1),$AX$1531=1)),1,0)</f>
        <v>0</v>
      </c>
      <c r="CB1536" s="90">
        <f>IF($S$1536&lt;&gt;"",1,0)</f>
        <v>0</v>
      </c>
      <c r="CD1536" s="90">
        <f>IF($Y$1536="Inaccurate – Incorrect",1,0)</f>
        <v>0</v>
      </c>
      <c r="DA1536" s="90" t="s">
        <v>3900</v>
      </c>
      <c r="DB1536" s="90" t="s">
        <v>4196</v>
      </c>
    </row>
    <row r="1537" spans="4:106" ht="25.25" customHeight="1" x14ac:dyDescent="0.2">
      <c r="D1537" s="112" t="s">
        <v>4223</v>
      </c>
      <c r="E1537" s="189" t="s">
        <v>4224</v>
      </c>
      <c r="F1537" s="190"/>
      <c r="G1537" s="190"/>
      <c r="H1537" s="190"/>
      <c r="I1537" s="190"/>
      <c r="J1537" s="190"/>
      <c r="K1537" s="190"/>
      <c r="L1537" s="190"/>
      <c r="M1537" s="190"/>
      <c r="N1537" s="190"/>
      <c r="O1537" s="190"/>
      <c r="P1537" s="115"/>
      <c r="Q1537" s="191" t="s">
        <v>12701</v>
      </c>
      <c r="R1537" s="191"/>
      <c r="S1537" s="192"/>
      <c r="T1537" s="192"/>
      <c r="U1537" s="192"/>
      <c r="V1537" s="192"/>
      <c r="W1537" s="192"/>
      <c r="X1537" s="193"/>
      <c r="Y1537" s="108"/>
      <c r="AW1537" s="90" t="s">
        <v>3897</v>
      </c>
      <c r="AX1537" s="90">
        <f t="shared" si="162"/>
        <v>1</v>
      </c>
      <c r="AZ1537" s="90" t="s">
        <v>4222</v>
      </c>
      <c r="BA1537" s="90">
        <f>IF(AND($BB$1537=1,$BC$1537=1),1,0)</f>
        <v>0</v>
      </c>
      <c r="BB1537" s="90">
        <f t="shared" si="167"/>
        <v>1</v>
      </c>
      <c r="BC1537" s="90">
        <f>IF(AND(AND(OR($S$1531&gt;1,$AB$1531&gt;1),$AX$1531=1)),1,0)</f>
        <v>0</v>
      </c>
      <c r="BD1537" s="90">
        <f>IF(AND(AND(OR($AB$1531&gt;1),$AX$1531=1)),1,0)</f>
        <v>0</v>
      </c>
      <c r="BE1537" s="90">
        <f>IF(AND(AND(OR($S$1531&gt;1),$AX$1531=1)),1,0)</f>
        <v>0</v>
      </c>
      <c r="CB1537" s="90">
        <f>IF($S$1537&lt;&gt;"",1,0)</f>
        <v>0</v>
      </c>
      <c r="CD1537" s="90">
        <f>IF($Y$1537="Inaccurate – Incorrect",1,0)</f>
        <v>0</v>
      </c>
      <c r="DA1537" s="90" t="s">
        <v>3900</v>
      </c>
      <c r="DB1537" s="90" t="s">
        <v>4196</v>
      </c>
    </row>
    <row r="1538" spans="4:106" ht="50.5" customHeight="1" x14ac:dyDescent="0.2">
      <c r="D1538" s="112" t="s">
        <v>4226</v>
      </c>
      <c r="E1538" s="189" t="s">
        <v>4227</v>
      </c>
      <c r="F1538" s="190"/>
      <c r="G1538" s="190"/>
      <c r="H1538" s="190"/>
      <c r="I1538" s="190"/>
      <c r="J1538" s="190"/>
      <c r="K1538" s="190"/>
      <c r="L1538" s="190"/>
      <c r="M1538" s="190"/>
      <c r="N1538" s="190"/>
      <c r="O1538" s="190"/>
      <c r="P1538" s="115"/>
      <c r="Q1538" s="191" t="s">
        <v>12701</v>
      </c>
      <c r="R1538" s="191"/>
      <c r="S1538" s="192"/>
      <c r="T1538" s="192"/>
      <c r="U1538" s="192"/>
      <c r="V1538" s="192"/>
      <c r="W1538" s="192"/>
      <c r="X1538" s="193"/>
      <c r="Y1538" s="108"/>
      <c r="AW1538" s="90" t="s">
        <v>3897</v>
      </c>
      <c r="AX1538" s="90">
        <f t="shared" si="162"/>
        <v>1</v>
      </c>
      <c r="AZ1538" s="90" t="s">
        <v>4225</v>
      </c>
      <c r="BA1538" s="90">
        <f>IF(AND($BB$1538=1,$BC$1538=1),1,0)</f>
        <v>0</v>
      </c>
      <c r="BB1538" s="90">
        <f t="shared" si="167"/>
        <v>1</v>
      </c>
      <c r="BC1538" s="90">
        <f>IF(AND(AND(OR($S$1531&gt;1,$AB$1531&gt;1),$AX$1531=1)),1,0)</f>
        <v>0</v>
      </c>
      <c r="BD1538" s="90">
        <f>IF(AND(AND(OR($AB$1531&gt;1),$AX$1531=1)),1,0)</f>
        <v>0</v>
      </c>
      <c r="BE1538" s="90">
        <f>IF(AND(AND(OR($S$1531&gt;1),$AX$1531=1)),1,0)</f>
        <v>0</v>
      </c>
      <c r="CB1538" s="90">
        <f>IF($S$1538&lt;&gt;"",1,0)</f>
        <v>0</v>
      </c>
      <c r="CD1538" s="90">
        <f>IF($Y$1538="Inaccurate – Incorrect",1,0)</f>
        <v>0</v>
      </c>
      <c r="DA1538" s="90" t="s">
        <v>3900</v>
      </c>
      <c r="DB1538" s="90" t="s">
        <v>4196</v>
      </c>
    </row>
    <row r="1539" spans="4:106" ht="25.25" customHeight="1" x14ac:dyDescent="0.2">
      <c r="D1539" s="112" t="s">
        <v>4229</v>
      </c>
      <c r="E1539" s="189" t="s">
        <v>4230</v>
      </c>
      <c r="F1539" s="190"/>
      <c r="G1539" s="190"/>
      <c r="H1539" s="190"/>
      <c r="I1539" s="190"/>
      <c r="J1539" s="190"/>
      <c r="K1539" s="190"/>
      <c r="L1539" s="190"/>
      <c r="M1539" s="190"/>
      <c r="N1539" s="190"/>
      <c r="O1539" s="190"/>
      <c r="P1539" s="115"/>
      <c r="Q1539" s="191" t="s">
        <v>12699</v>
      </c>
      <c r="R1539" s="191"/>
      <c r="S1539" s="192"/>
      <c r="T1539" s="192"/>
      <c r="U1539" s="192"/>
      <c r="V1539" s="192"/>
      <c r="W1539" s="192"/>
      <c r="X1539" s="193"/>
      <c r="Y1539" s="108"/>
      <c r="AW1539" s="90" t="s">
        <v>3897</v>
      </c>
      <c r="AX1539" s="90">
        <f t="shared" si="162"/>
        <v>1</v>
      </c>
      <c r="AZ1539" s="90" t="s">
        <v>4228</v>
      </c>
      <c r="BA1539" s="90">
        <f>IF(AND($BB$1539=1,$BC$1539=1),1,0)</f>
        <v>0</v>
      </c>
      <c r="BB1539" s="90">
        <f t="shared" si="167"/>
        <v>1</v>
      </c>
      <c r="BC1539" s="90">
        <f>IF(AND(AND(OR($S$1531&gt;1,$AB$1531&gt;1),$AX$1531=1)),1,0)</f>
        <v>0</v>
      </c>
      <c r="BD1539" s="90">
        <f>IF(AND(AND(OR($AB$1531&gt;1),$AX$1531=1)),1,0)</f>
        <v>0</v>
      </c>
      <c r="BE1539" s="90">
        <f>IF(AND(AND(OR($S$1531&gt;1),$AX$1531=1)),1,0)</f>
        <v>0</v>
      </c>
      <c r="CB1539" s="90">
        <f>IF($S$1539&lt;&gt;"",1,0)</f>
        <v>0</v>
      </c>
      <c r="CD1539" s="90">
        <f>IF($Y$1539="Inaccurate – Incorrect",1,0)</f>
        <v>0</v>
      </c>
      <c r="DA1539" s="90" t="s">
        <v>3900</v>
      </c>
      <c r="DB1539" s="90" t="s">
        <v>4196</v>
      </c>
    </row>
    <row r="1540" spans="4:106" ht="25.25" customHeight="1" x14ac:dyDescent="0.2">
      <c r="D1540" s="112" t="s">
        <v>4232</v>
      </c>
      <c r="E1540" s="189" t="s">
        <v>4233</v>
      </c>
      <c r="F1540" s="190"/>
      <c r="G1540" s="190"/>
      <c r="H1540" s="190"/>
      <c r="I1540" s="190"/>
      <c r="J1540" s="190"/>
      <c r="K1540" s="190"/>
      <c r="L1540" s="190"/>
      <c r="M1540" s="190"/>
      <c r="N1540" s="190"/>
      <c r="O1540" s="190"/>
      <c r="P1540" s="115"/>
      <c r="Q1540" s="191" t="s">
        <v>12699</v>
      </c>
      <c r="R1540" s="191"/>
      <c r="S1540" s="192"/>
      <c r="T1540" s="192"/>
      <c r="U1540" s="192"/>
      <c r="V1540" s="192"/>
      <c r="W1540" s="192"/>
      <c r="X1540" s="193"/>
      <c r="Y1540" s="108"/>
      <c r="AW1540" s="90" t="s">
        <v>3897</v>
      </c>
      <c r="AX1540" s="90">
        <f t="shared" si="162"/>
        <v>1</v>
      </c>
      <c r="AZ1540" s="90" t="s">
        <v>4231</v>
      </c>
      <c r="BA1540" s="90">
        <f>IF(AND($BB$1540=1,$BC$1540=1),1,0)</f>
        <v>0</v>
      </c>
      <c r="BB1540" s="90">
        <f t="shared" si="167"/>
        <v>1</v>
      </c>
      <c r="BC1540" s="90">
        <f>IF(AND(AND(OR($S$1531&gt;2,$AB$1531&gt;2),$AX$1531=1)),1,0)</f>
        <v>0</v>
      </c>
      <c r="BD1540" s="90">
        <f>IF(AND(AND(OR($AB$1531&gt;2),$AX$1531=1)),1,0)</f>
        <v>0</v>
      </c>
      <c r="BE1540" s="90">
        <f>IF(AND(AND(OR($S$1531&gt;2),$AX$1531=1)),1,0)</f>
        <v>0</v>
      </c>
      <c r="CB1540" s="90">
        <f>IF($S$1540&lt;&gt;"",1,0)</f>
        <v>0</v>
      </c>
      <c r="CD1540" s="90">
        <f>IF($Y$1540="Inaccurate – Incorrect",1,0)</f>
        <v>0</v>
      </c>
      <c r="DA1540" s="90" t="s">
        <v>3900</v>
      </c>
      <c r="DB1540" s="90" t="s">
        <v>4196</v>
      </c>
    </row>
    <row r="1541" spans="4:106" ht="25.25" customHeight="1" x14ac:dyDescent="0.2">
      <c r="D1541" s="112" t="s">
        <v>4237</v>
      </c>
      <c r="E1541" s="189" t="s">
        <v>4238</v>
      </c>
      <c r="F1541" s="190"/>
      <c r="G1541" s="190"/>
      <c r="H1541" s="190"/>
      <c r="I1541" s="190"/>
      <c r="J1541" s="190"/>
      <c r="K1541" s="190"/>
      <c r="L1541" s="190"/>
      <c r="M1541" s="190"/>
      <c r="N1541" s="190"/>
      <c r="O1541" s="190"/>
      <c r="P1541" s="115"/>
      <c r="Q1541" s="191" t="s">
        <v>12701</v>
      </c>
      <c r="R1541" s="191"/>
      <c r="S1541" s="192"/>
      <c r="T1541" s="192"/>
      <c r="U1541" s="192"/>
      <c r="V1541" s="192"/>
      <c r="W1541" s="192"/>
      <c r="X1541" s="193"/>
      <c r="Y1541" s="108"/>
      <c r="AW1541" s="90" t="s">
        <v>3897</v>
      </c>
      <c r="AX1541" s="90">
        <f t="shared" si="162"/>
        <v>1</v>
      </c>
      <c r="AZ1541" s="90" t="s">
        <v>4236</v>
      </c>
      <c r="BA1541" s="90">
        <f>IF(AND($BB$1541=1,$BC$1541=1),1,0)</f>
        <v>0</v>
      </c>
      <c r="BB1541" s="90">
        <f t="shared" si="167"/>
        <v>1</v>
      </c>
      <c r="BC1541" s="90">
        <f>IF(AND(AND(OR($S$1531&gt;2,$AB$1531&gt;2),$AX$1531=1)),1,0)</f>
        <v>0</v>
      </c>
      <c r="BD1541" s="90">
        <f>IF(AND(AND(OR($AB$1531&gt;2),$AX$1531=1)),1,0)</f>
        <v>0</v>
      </c>
      <c r="BE1541" s="90">
        <f>IF(AND(AND(OR($S$1531&gt;2),$AX$1531=1)),1,0)</f>
        <v>0</v>
      </c>
      <c r="CB1541" s="90">
        <f>IF($S$1541&lt;&gt;"",1,0)</f>
        <v>0</v>
      </c>
      <c r="CD1541" s="90">
        <f>IF($Y$1541="Inaccurate – Incorrect",1,0)</f>
        <v>0</v>
      </c>
      <c r="DA1541" s="90" t="s">
        <v>3900</v>
      </c>
      <c r="DB1541" s="90" t="s">
        <v>4196</v>
      </c>
    </row>
    <row r="1542" spans="4:106" ht="50.5" customHeight="1" x14ac:dyDescent="0.2">
      <c r="D1542" s="112" t="s">
        <v>4240</v>
      </c>
      <c r="E1542" s="189" t="s">
        <v>4241</v>
      </c>
      <c r="F1542" s="190"/>
      <c r="G1542" s="190"/>
      <c r="H1542" s="190"/>
      <c r="I1542" s="190"/>
      <c r="J1542" s="190"/>
      <c r="K1542" s="190"/>
      <c r="L1542" s="190"/>
      <c r="M1542" s="190"/>
      <c r="N1542" s="190"/>
      <c r="O1542" s="190"/>
      <c r="P1542" s="115"/>
      <c r="Q1542" s="191" t="s">
        <v>12701</v>
      </c>
      <c r="R1542" s="191"/>
      <c r="S1542" s="192"/>
      <c r="T1542" s="192"/>
      <c r="U1542" s="192"/>
      <c r="V1542" s="192"/>
      <c r="W1542" s="192"/>
      <c r="X1542" s="193"/>
      <c r="Y1542" s="108"/>
      <c r="AW1542" s="90" t="s">
        <v>3897</v>
      </c>
      <c r="AX1542" s="90">
        <f t="shared" si="162"/>
        <v>1</v>
      </c>
      <c r="AZ1542" s="90" t="s">
        <v>4239</v>
      </c>
      <c r="BA1542" s="90">
        <f>IF(AND($BB$1542=1,$BC$1542=1),1,0)</f>
        <v>0</v>
      </c>
      <c r="BB1542" s="90">
        <f t="shared" si="167"/>
        <v>1</v>
      </c>
      <c r="BC1542" s="90">
        <f>IF(AND(AND(OR($S$1531&gt;2,$AB$1531&gt;2),$AX$1531=1)),1,0)</f>
        <v>0</v>
      </c>
      <c r="BD1542" s="90">
        <f>IF(AND(AND(OR($AB$1531&gt;2),$AX$1531=1)),1,0)</f>
        <v>0</v>
      </c>
      <c r="BE1542" s="90">
        <f>IF(AND(AND(OR($S$1531&gt;2),$AX$1531=1)),1,0)</f>
        <v>0</v>
      </c>
      <c r="CB1542" s="90">
        <f>IF($S$1542&lt;&gt;"",1,0)</f>
        <v>0</v>
      </c>
      <c r="CD1542" s="90">
        <f>IF($Y$1542="Inaccurate – Incorrect",1,0)</f>
        <v>0</v>
      </c>
      <c r="DA1542" s="90" t="s">
        <v>3900</v>
      </c>
      <c r="DB1542" s="90" t="s">
        <v>4196</v>
      </c>
    </row>
    <row r="1543" spans="4:106" ht="25.25" customHeight="1" x14ac:dyDescent="0.2">
      <c r="D1543" s="112" t="s">
        <v>4243</v>
      </c>
      <c r="E1543" s="189" t="s">
        <v>4244</v>
      </c>
      <c r="F1543" s="190"/>
      <c r="G1543" s="190"/>
      <c r="H1543" s="190"/>
      <c r="I1543" s="190"/>
      <c r="J1543" s="190"/>
      <c r="K1543" s="190"/>
      <c r="L1543" s="190"/>
      <c r="M1543" s="190"/>
      <c r="N1543" s="190"/>
      <c r="O1543" s="190"/>
      <c r="P1543" s="115"/>
      <c r="Q1543" s="191" t="s">
        <v>12699</v>
      </c>
      <c r="R1543" s="191"/>
      <c r="S1543" s="192"/>
      <c r="T1543" s="192"/>
      <c r="U1543" s="192"/>
      <c r="V1543" s="192"/>
      <c r="W1543" s="192"/>
      <c r="X1543" s="193"/>
      <c r="Y1543" s="108"/>
      <c r="AW1543" s="90" t="s">
        <v>3897</v>
      </c>
      <c r="AX1543" s="90">
        <f t="shared" si="162"/>
        <v>1</v>
      </c>
      <c r="AZ1543" s="90" t="s">
        <v>4242</v>
      </c>
      <c r="BA1543" s="90">
        <f>IF(AND($BB$1543=1,$BC$1543=1),1,0)</f>
        <v>0</v>
      </c>
      <c r="BB1543" s="90">
        <f t="shared" si="167"/>
        <v>1</v>
      </c>
      <c r="BC1543" s="90">
        <f>IF(AND(AND(OR($S$1531&gt;2,$AB$1531&gt;2),$AX$1531=1)),1,0)</f>
        <v>0</v>
      </c>
      <c r="BD1543" s="90">
        <f>IF(AND(AND(OR($AB$1531&gt;2),$AX$1531=1)),1,0)</f>
        <v>0</v>
      </c>
      <c r="BE1543" s="90">
        <f>IF(AND(AND(OR($S$1531&gt;2),$AX$1531=1)),1,0)</f>
        <v>0</v>
      </c>
      <c r="CB1543" s="90">
        <f>IF($S$1543&lt;&gt;"",1,0)</f>
        <v>0</v>
      </c>
      <c r="CD1543" s="90">
        <f>IF($Y$1543="Inaccurate – Incorrect",1,0)</f>
        <v>0</v>
      </c>
      <c r="DA1543" s="90" t="s">
        <v>3900</v>
      </c>
      <c r="DB1543" s="90" t="s">
        <v>4196</v>
      </c>
    </row>
    <row r="1544" spans="4:106" ht="126" customHeight="1" x14ac:dyDescent="0.2">
      <c r="D1544" s="112" t="s">
        <v>4246</v>
      </c>
      <c r="E1544" s="189" t="s">
        <v>4247</v>
      </c>
      <c r="F1544" s="190"/>
      <c r="G1544" s="190"/>
      <c r="H1544" s="190"/>
      <c r="I1544" s="190"/>
      <c r="J1544" s="190"/>
      <c r="K1544" s="190"/>
      <c r="L1544" s="190"/>
      <c r="M1544" s="190"/>
      <c r="N1544" s="190"/>
      <c r="O1544" s="190"/>
      <c r="P1544" s="115"/>
      <c r="Q1544" s="191" t="s">
        <v>12699</v>
      </c>
      <c r="R1544" s="191"/>
      <c r="S1544" s="192"/>
      <c r="T1544" s="192"/>
      <c r="U1544" s="192"/>
      <c r="V1544" s="192"/>
      <c r="W1544" s="192"/>
      <c r="X1544" s="193"/>
      <c r="Y1544" s="108"/>
      <c r="AW1544" s="90" t="s">
        <v>3897</v>
      </c>
      <c r="AX1544" s="90">
        <f t="shared" si="162"/>
        <v>1</v>
      </c>
      <c r="AZ1544" s="90" t="s">
        <v>4245</v>
      </c>
      <c r="BA1544" s="90">
        <f>IF(AND($BB$1544=1,$BC$1544=1),1,0)</f>
        <v>0</v>
      </c>
      <c r="BB1544" s="90">
        <f t="shared" si="167"/>
        <v>1</v>
      </c>
      <c r="BC1544" s="90">
        <f>IF(AND(AND(OR($S$1531&gt;3,$AB$1531&gt;3),$AX$1531=1)),1,0)</f>
        <v>0</v>
      </c>
      <c r="BD1544" s="90">
        <f>IF(AND(AND(OR($AB$1531&gt;3),$AX$1531=1)),1,0)</f>
        <v>0</v>
      </c>
      <c r="BE1544" s="90">
        <f>IF(AND(AND(OR($S$1531&gt;3),$AX$1531=1)),1,0)</f>
        <v>0</v>
      </c>
      <c r="CB1544" s="90">
        <f>IF($S$1544&lt;&gt;"",1,0)</f>
        <v>0</v>
      </c>
      <c r="CD1544" s="90">
        <f>IF($Y$1544="Inaccurate – Incorrect",1,0)</f>
        <v>0</v>
      </c>
      <c r="DA1544" s="90" t="s">
        <v>3900</v>
      </c>
      <c r="DB1544" s="90" t="s">
        <v>4196</v>
      </c>
    </row>
    <row r="1545" spans="4:106" ht="50.5" customHeight="1" x14ac:dyDescent="0.2">
      <c r="D1545" s="112" t="s">
        <v>4251</v>
      </c>
      <c r="E1545" s="189" t="s">
        <v>4252</v>
      </c>
      <c r="F1545" s="190"/>
      <c r="G1545" s="190"/>
      <c r="H1545" s="190"/>
      <c r="I1545" s="190"/>
      <c r="J1545" s="190"/>
      <c r="K1545" s="190"/>
      <c r="L1545" s="190"/>
      <c r="M1545" s="190"/>
      <c r="N1545" s="190"/>
      <c r="O1545" s="190"/>
      <c r="P1545" s="116" t="s">
        <v>12697</v>
      </c>
      <c r="Q1545" s="191" t="s">
        <v>12698</v>
      </c>
      <c r="R1545" s="191"/>
      <c r="S1545" s="192"/>
      <c r="T1545" s="192"/>
      <c r="U1545" s="192"/>
      <c r="V1545" s="192"/>
      <c r="W1545" s="192"/>
      <c r="X1545" s="193"/>
      <c r="Y1545" s="108"/>
      <c r="AW1545" s="90" t="s">
        <v>3897</v>
      </c>
      <c r="AX1545" s="90">
        <f t="shared" si="162"/>
        <v>1</v>
      </c>
      <c r="AY1545" s="90" t="s">
        <v>236</v>
      </c>
      <c r="AZ1545" s="90" t="s">
        <v>4250</v>
      </c>
      <c r="BA1545" s="90">
        <f>IF(AND($BB$1545=1,$BC$1545=1),1,0)</f>
        <v>0</v>
      </c>
      <c r="BB1545" s="90">
        <f t="shared" si="167"/>
        <v>1</v>
      </c>
      <c r="BC1545" s="90">
        <f>IF(AND(AND(OR($S$1531&gt;0,$AB$1531&gt;0),$AX$1531=1)),1,0)</f>
        <v>0</v>
      </c>
      <c r="BD1545" s="90">
        <f>IF(AND(AND(OR($AB$1531&gt;0),$AX$1531=1)),1,0)</f>
        <v>0</v>
      </c>
      <c r="BE1545" s="90">
        <f>IF(AND(AND(OR($S$1531&gt;0),$AX$1531=1)),1,0)</f>
        <v>0</v>
      </c>
      <c r="CB1545" s="90">
        <f>IF($S$1545&lt;&gt;"",1,0)</f>
        <v>0</v>
      </c>
      <c r="CD1545" s="90">
        <f>IF($Y$1545="Inaccurate – Incorrect",1,0)</f>
        <v>0</v>
      </c>
      <c r="DA1545" s="90" t="s">
        <v>3900</v>
      </c>
      <c r="DB1545" s="90" t="s">
        <v>4196</v>
      </c>
    </row>
    <row r="1546" spans="4:106" ht="25.25" customHeight="1" x14ac:dyDescent="0.2">
      <c r="D1546" s="112" t="s">
        <v>4255</v>
      </c>
      <c r="E1546" s="189" t="s">
        <v>4256</v>
      </c>
      <c r="F1546" s="190"/>
      <c r="G1546" s="190"/>
      <c r="H1546" s="190"/>
      <c r="I1546" s="190"/>
      <c r="J1546" s="190"/>
      <c r="K1546" s="190"/>
      <c r="L1546" s="190"/>
      <c r="M1546" s="190"/>
      <c r="N1546" s="190"/>
      <c r="O1546" s="190"/>
      <c r="P1546" s="116" t="s">
        <v>12697</v>
      </c>
      <c r="Q1546" s="191" t="s">
        <v>12698</v>
      </c>
      <c r="R1546" s="191"/>
      <c r="S1546" s="192"/>
      <c r="T1546" s="192"/>
      <c r="U1546" s="192"/>
      <c r="V1546" s="192"/>
      <c r="W1546" s="192"/>
      <c r="X1546" s="193"/>
      <c r="Y1546" s="108"/>
      <c r="AW1546" s="90" t="s">
        <v>3897</v>
      </c>
      <c r="AX1546" s="90">
        <f t="shared" si="162"/>
        <v>1</v>
      </c>
      <c r="AY1546" s="90" t="s">
        <v>236</v>
      </c>
      <c r="AZ1546" s="90" t="s">
        <v>4254</v>
      </c>
      <c r="BA1546" s="90">
        <f>IF(AND($BB$1546=1,$BC$1546=1),1,0)</f>
        <v>0</v>
      </c>
      <c r="BB1546" s="90">
        <f t="shared" si="167"/>
        <v>1</v>
      </c>
      <c r="BC1546" s="90">
        <f>IF(AND(AND(OR($S$1531&gt;0,$AB$1531&gt;0),$AX$1531=1)),1,0)</f>
        <v>0</v>
      </c>
      <c r="BD1546" s="90">
        <f>IF(AND(AND(OR($AB$1531&gt;0),$AX$1531=1)),1,0)</f>
        <v>0</v>
      </c>
      <c r="BE1546" s="90">
        <f>IF(AND(AND(OR($S$1531&gt;0),$AX$1531=1)),1,0)</f>
        <v>0</v>
      </c>
      <c r="CB1546" s="90">
        <f>IF($S$1546&lt;&gt;"",1,0)</f>
        <v>0</v>
      </c>
      <c r="CD1546" s="90">
        <f>IF($Y$1546="Inaccurate – Incorrect",1,0)</f>
        <v>0</v>
      </c>
      <c r="DA1546" s="90" t="s">
        <v>3900</v>
      </c>
      <c r="DB1546" s="90" t="s">
        <v>4196</v>
      </c>
    </row>
    <row r="1547" spans="4:106" ht="25.25" customHeight="1" x14ac:dyDescent="0.2">
      <c r="D1547" s="112" t="s">
        <v>4259</v>
      </c>
      <c r="E1547" s="189" t="s">
        <v>4260</v>
      </c>
      <c r="F1547" s="190"/>
      <c r="G1547" s="190"/>
      <c r="H1547" s="190"/>
      <c r="I1547" s="190"/>
      <c r="J1547" s="190"/>
      <c r="K1547" s="190"/>
      <c r="L1547" s="190"/>
      <c r="M1547" s="190"/>
      <c r="N1547" s="190"/>
      <c r="O1547" s="190"/>
      <c r="P1547" s="116" t="s">
        <v>12697</v>
      </c>
      <c r="Q1547" s="191" t="s">
        <v>12698</v>
      </c>
      <c r="R1547" s="191"/>
      <c r="S1547" s="192"/>
      <c r="T1547" s="192"/>
      <c r="U1547" s="192"/>
      <c r="V1547" s="192"/>
      <c r="W1547" s="192"/>
      <c r="X1547" s="193"/>
      <c r="Y1547" s="108"/>
      <c r="AW1547" s="90" t="s">
        <v>3897</v>
      </c>
      <c r="AX1547" s="90">
        <f t="shared" si="162"/>
        <v>1</v>
      </c>
      <c r="AY1547" s="90" t="s">
        <v>1320</v>
      </c>
      <c r="AZ1547" s="90" t="s">
        <v>4258</v>
      </c>
      <c r="BA1547" s="90">
        <f>IF(AND($BB$1547=1,$BC$1547=1),1,0)</f>
        <v>0</v>
      </c>
      <c r="BB1547" s="90">
        <f t="shared" si="167"/>
        <v>1</v>
      </c>
      <c r="BC1547" s="90">
        <f>IF(AND(AND(OR($S$1531&gt;0,$AB$1531&gt;0),$AX$1531=1)),1,0)</f>
        <v>0</v>
      </c>
      <c r="BD1547" s="90">
        <f>IF(AND(AND(OR($AB$1531&gt;0),$AX$1531=1)),1,0)</f>
        <v>0</v>
      </c>
      <c r="BE1547" s="90">
        <f>IF(AND(AND(OR($S$1531&gt;0),$AX$1531=1)),1,0)</f>
        <v>0</v>
      </c>
      <c r="CB1547" s="90">
        <f>IF($S$1547&lt;&gt;"",1,0)</f>
        <v>0</v>
      </c>
      <c r="CD1547" s="90">
        <f>IF($Y$1547="Inaccurate – Incorrect",1,0)</f>
        <v>0</v>
      </c>
      <c r="DA1547" s="90" t="s">
        <v>3900</v>
      </c>
      <c r="DB1547" s="90" t="s">
        <v>4196</v>
      </c>
    </row>
    <row r="1548" spans="4:106" ht="25.25" customHeight="1" x14ac:dyDescent="0.2">
      <c r="D1548" s="112" t="s">
        <v>4262</v>
      </c>
      <c r="E1548" s="189" t="s">
        <v>4263</v>
      </c>
      <c r="F1548" s="190"/>
      <c r="G1548" s="190"/>
      <c r="H1548" s="190"/>
      <c r="I1548" s="190"/>
      <c r="J1548" s="190"/>
      <c r="K1548" s="190"/>
      <c r="L1548" s="190"/>
      <c r="M1548" s="190"/>
      <c r="N1548" s="190"/>
      <c r="O1548" s="190"/>
      <c r="P1548" s="116" t="s">
        <v>12697</v>
      </c>
      <c r="Q1548" s="191" t="s">
        <v>12698</v>
      </c>
      <c r="R1548" s="191"/>
      <c r="S1548" s="197"/>
      <c r="T1548" s="197"/>
      <c r="U1548" s="197"/>
      <c r="V1548" s="197"/>
      <c r="W1548" s="197"/>
      <c r="X1548" s="198"/>
      <c r="Y1548" s="108"/>
      <c r="AW1548" s="90" t="s">
        <v>3897</v>
      </c>
      <c r="AX1548" s="90">
        <f t="shared" si="162"/>
        <v>1</v>
      </c>
      <c r="AY1548" s="90" t="s">
        <v>236</v>
      </c>
      <c r="AZ1548" s="90" t="s">
        <v>4261</v>
      </c>
      <c r="BA1548" s="90">
        <f>IF(AND($BB$1548=1,$BC$1548=1),1,0)</f>
        <v>0</v>
      </c>
      <c r="BB1548" s="90">
        <f t="shared" si="167"/>
        <v>1</v>
      </c>
      <c r="BC1548" s="90">
        <f>IF(AND(AND(OR($S$37="Vietnam",$AB$37="Vietnam"),$AX$37=1),AND(OR($S$1531&gt;0,$AB$1531&gt;0),$AX$1531=1)),1,0)</f>
        <v>0</v>
      </c>
      <c r="BD1548" s="90">
        <f>IF(AND(AND(OR($AB$37="Vietnam"),$AX$37=1),AND(OR($AB$1531&gt;0),$AX$1531=1)),1,0)</f>
        <v>0</v>
      </c>
      <c r="BE1548" s="90">
        <f>IF(AND(AND(OR($S$37="Vietnam"),$AX$37=1),AND(OR($S$1531&gt;0),$AX$1531=1)),1,0)</f>
        <v>0</v>
      </c>
      <c r="CB1548" s="90">
        <f>IF($S$1548&lt;&gt;"",1,0)</f>
        <v>0</v>
      </c>
      <c r="CD1548" s="90">
        <f>IF($Y$1548="Inaccurate – Incorrect",1,0)</f>
        <v>0</v>
      </c>
      <c r="DA1548" s="90" t="s">
        <v>3900</v>
      </c>
      <c r="DB1548" s="90" t="s">
        <v>4196</v>
      </c>
    </row>
    <row r="1549" spans="4:106" x14ac:dyDescent="0.2">
      <c r="D1549" s="103"/>
      <c r="E1549" s="117"/>
      <c r="F1549" s="117"/>
      <c r="G1549" s="117"/>
      <c r="H1549" s="117"/>
      <c r="I1549" s="117"/>
      <c r="J1549" s="117"/>
      <c r="K1549" s="117"/>
      <c r="L1549" s="117"/>
      <c r="M1549" s="117"/>
      <c r="N1549" s="117"/>
      <c r="O1549" s="117"/>
      <c r="P1549" s="117"/>
      <c r="Q1549" s="117"/>
      <c r="R1549" s="117"/>
      <c r="S1549" s="117"/>
      <c r="T1549" s="117"/>
      <c r="U1549" s="117"/>
      <c r="V1549" s="117"/>
      <c r="W1549" s="117"/>
      <c r="X1549" s="117"/>
      <c r="Y1549" s="105"/>
      <c r="AX1549" s="90">
        <f t="shared" si="162"/>
        <v>0</v>
      </c>
      <c r="BA1549" s="90">
        <f>IF(OR($S$22="Step 3",$S$22="Step 2",$S$22="Step 1"),1,0)</f>
        <v>1</v>
      </c>
    </row>
    <row r="1550" spans="4:106" ht="21" x14ac:dyDescent="0.25">
      <c r="D1550" s="103"/>
      <c r="E1550" s="109" t="s">
        <v>4268</v>
      </c>
      <c r="F1550" s="110"/>
      <c r="G1550" s="110"/>
      <c r="H1550" s="110"/>
      <c r="I1550" s="110"/>
      <c r="J1550" s="110"/>
      <c r="K1550" s="110"/>
      <c r="L1550" s="110"/>
      <c r="M1550" s="110"/>
      <c r="N1550" s="110"/>
      <c r="O1550" s="110"/>
      <c r="P1550" s="110"/>
      <c r="Q1550" s="110"/>
      <c r="R1550" s="110"/>
      <c r="S1550" s="110"/>
      <c r="T1550" s="110"/>
      <c r="U1550" s="110"/>
      <c r="V1550" s="110"/>
      <c r="W1550" s="110"/>
      <c r="X1550" s="110"/>
      <c r="Y1550" s="105"/>
      <c r="AX1550" s="90">
        <f t="shared" si="162"/>
        <v>0</v>
      </c>
      <c r="BA1550" s="90">
        <f>IF(OR($S$22="Step 3",$S$22="Step 2",$S$22="Step 1"),1,0)</f>
        <v>1</v>
      </c>
    </row>
    <row r="1551" spans="4:106" ht="25.25" customHeight="1" x14ac:dyDescent="0.2">
      <c r="D1551" s="112" t="s">
        <v>4267</v>
      </c>
      <c r="E1551" s="194" t="s">
        <v>4269</v>
      </c>
      <c r="F1551" s="195"/>
      <c r="G1551" s="195"/>
      <c r="H1551" s="195"/>
      <c r="I1551" s="195"/>
      <c r="J1551" s="195"/>
      <c r="K1551" s="195"/>
      <c r="L1551" s="195"/>
      <c r="M1551" s="195"/>
      <c r="N1551" s="195"/>
      <c r="O1551" s="195"/>
      <c r="P1551" s="113" t="s">
        <v>12697</v>
      </c>
      <c r="Q1551" s="196" t="s">
        <v>12698</v>
      </c>
      <c r="R1551" s="196"/>
      <c r="S1551" s="192"/>
      <c r="T1551" s="192"/>
      <c r="U1551" s="192"/>
      <c r="V1551" s="192"/>
      <c r="W1551" s="192"/>
      <c r="X1551" s="193"/>
      <c r="Y1551" s="108"/>
      <c r="AW1551" s="90" t="s">
        <v>3897</v>
      </c>
      <c r="AX1551" s="90">
        <f t="shared" ref="AX1551:AX1614" si="168">IF(SUBTOTAL(103,Q1551)=1,1,0)</f>
        <v>1</v>
      </c>
      <c r="AY1551" s="90" t="s">
        <v>236</v>
      </c>
      <c r="AZ1551" s="90" t="s">
        <v>4266</v>
      </c>
      <c r="BA1551" s="90">
        <f>IF(AND($BC$1551=1,$BB$1551=1),1,0)</f>
        <v>1</v>
      </c>
      <c r="BB1551" s="90">
        <f t="shared" ref="BB1551:BB1560" si="169">IF(OR($S$22="Step 3",$S$22="Step 2",$S$22="Step 1"),1,0)</f>
        <v>1</v>
      </c>
      <c r="BC1551" s="90">
        <v>1</v>
      </c>
      <c r="BD1551" s="90">
        <v>1</v>
      </c>
      <c r="BE1551" s="90">
        <v>1</v>
      </c>
      <c r="CB1551" s="90">
        <f>IF($S$1551&lt;&gt;"",1,0)</f>
        <v>0</v>
      </c>
      <c r="CD1551" s="90">
        <f>IF($Y$1551="Inaccurate – Incorrect",1,0)</f>
        <v>0</v>
      </c>
      <c r="DA1551" s="90" t="s">
        <v>3900</v>
      </c>
      <c r="DB1551" s="90" t="s">
        <v>4268</v>
      </c>
    </row>
    <row r="1552" spans="4:106" ht="25.25" customHeight="1" x14ac:dyDescent="0.2">
      <c r="D1552" s="112" t="s">
        <v>4272</v>
      </c>
      <c r="E1552" s="189" t="s">
        <v>4273</v>
      </c>
      <c r="F1552" s="190"/>
      <c r="G1552" s="190"/>
      <c r="H1552" s="190"/>
      <c r="I1552" s="190"/>
      <c r="J1552" s="190"/>
      <c r="K1552" s="190"/>
      <c r="L1552" s="190"/>
      <c r="M1552" s="190"/>
      <c r="N1552" s="190"/>
      <c r="O1552" s="190"/>
      <c r="P1552" s="116" t="s">
        <v>12697</v>
      </c>
      <c r="Q1552" s="191" t="s">
        <v>12701</v>
      </c>
      <c r="R1552" s="191"/>
      <c r="S1552" s="192"/>
      <c r="T1552" s="192"/>
      <c r="U1552" s="192"/>
      <c r="V1552" s="192"/>
      <c r="W1552" s="192"/>
      <c r="X1552" s="193"/>
      <c r="Y1552" s="108"/>
      <c r="AW1552" s="90" t="s">
        <v>3897</v>
      </c>
      <c r="AX1552" s="90">
        <f t="shared" si="168"/>
        <v>1</v>
      </c>
      <c r="AZ1552" s="90" t="s">
        <v>4271</v>
      </c>
      <c r="BA1552" s="90">
        <f>IF(AND($BC$1552=1,$BB$1552=1),1,0)</f>
        <v>1</v>
      </c>
      <c r="BB1552" s="90">
        <f t="shared" si="169"/>
        <v>1</v>
      </c>
      <c r="BC1552" s="90">
        <v>1</v>
      </c>
      <c r="BD1552" s="90">
        <v>1</v>
      </c>
      <c r="BE1552" s="90">
        <v>1</v>
      </c>
      <c r="BL1552" s="90" t="s">
        <v>12775</v>
      </c>
      <c r="CB1552" s="90">
        <f>IF($S$1552&lt;&gt;"",1,0)</f>
        <v>0</v>
      </c>
      <c r="CD1552" s="90">
        <f>IF($Y$1552="Inaccurate – Incorrect",1,0)</f>
        <v>0</v>
      </c>
      <c r="DA1552" s="90" t="s">
        <v>3900</v>
      </c>
      <c r="DB1552" s="90" t="s">
        <v>4268</v>
      </c>
    </row>
    <row r="1553" spans="4:106" ht="25.25" customHeight="1" x14ac:dyDescent="0.2">
      <c r="D1553" s="112" t="s">
        <v>4276</v>
      </c>
      <c r="E1553" s="189" t="s">
        <v>4277</v>
      </c>
      <c r="F1553" s="190"/>
      <c r="G1553" s="190"/>
      <c r="H1553" s="190"/>
      <c r="I1553" s="190"/>
      <c r="J1553" s="190"/>
      <c r="K1553" s="190"/>
      <c r="L1553" s="190"/>
      <c r="M1553" s="190"/>
      <c r="N1553" s="190"/>
      <c r="O1553" s="190"/>
      <c r="P1553" s="116" t="s">
        <v>12697</v>
      </c>
      <c r="Q1553" s="191" t="s">
        <v>12701</v>
      </c>
      <c r="R1553" s="191"/>
      <c r="S1553" s="192"/>
      <c r="T1553" s="192"/>
      <c r="U1553" s="192"/>
      <c r="V1553" s="192"/>
      <c r="W1553" s="192"/>
      <c r="X1553" s="193"/>
      <c r="Y1553" s="108"/>
      <c r="AW1553" s="90" t="s">
        <v>3897</v>
      </c>
      <c r="AX1553" s="90">
        <f t="shared" si="168"/>
        <v>1</v>
      </c>
      <c r="AZ1553" s="90" t="s">
        <v>4275</v>
      </c>
      <c r="BA1553" s="90">
        <f>IF(AND($BB$1553=1,$BC$1553=1),1,0)</f>
        <v>0</v>
      </c>
      <c r="BB1553" s="90">
        <f t="shared" si="169"/>
        <v>1</v>
      </c>
      <c r="BC1553" s="90">
        <f t="shared" ref="BC1553:BC1560" si="170">IF(AND(AND(OR($S$1552&gt;0,$AB$1552&gt;0),$AX$1552=1)),1,0)</f>
        <v>0</v>
      </c>
      <c r="BD1553" s="90">
        <f t="shared" ref="BD1553:BD1560" si="171">IF(AND(AND(OR($AB$1552&gt;0),$AX$1552=1)),1,0)</f>
        <v>0</v>
      </c>
      <c r="BE1553" s="90">
        <f t="shared" ref="BE1553:BE1560" si="172">IF(AND(AND(OR($S$1552&gt;0),$AX$1552=1)),1,0)</f>
        <v>0</v>
      </c>
      <c r="CB1553" s="90">
        <f>IF($S$1553&lt;&gt;"",1,0)</f>
        <v>0</v>
      </c>
      <c r="CD1553" s="90">
        <f>IF($Y$1553="Inaccurate – Incorrect",1,0)</f>
        <v>0</v>
      </c>
      <c r="DA1553" s="90" t="s">
        <v>3900</v>
      </c>
      <c r="DB1553" s="90" t="s">
        <v>4268</v>
      </c>
    </row>
    <row r="1554" spans="4:106" ht="25.25" customHeight="1" x14ac:dyDescent="0.2">
      <c r="D1554" s="112" t="s">
        <v>4282</v>
      </c>
      <c r="E1554" s="189" t="s">
        <v>4283</v>
      </c>
      <c r="F1554" s="190"/>
      <c r="G1554" s="190"/>
      <c r="H1554" s="190"/>
      <c r="I1554" s="190"/>
      <c r="J1554" s="190"/>
      <c r="K1554" s="190"/>
      <c r="L1554" s="190"/>
      <c r="M1554" s="190"/>
      <c r="N1554" s="190"/>
      <c r="O1554" s="190"/>
      <c r="P1554" s="116" t="s">
        <v>12697</v>
      </c>
      <c r="Q1554" s="191" t="s">
        <v>12701</v>
      </c>
      <c r="R1554" s="191"/>
      <c r="S1554" s="192"/>
      <c r="T1554" s="192"/>
      <c r="U1554" s="192"/>
      <c r="V1554" s="192"/>
      <c r="W1554" s="192"/>
      <c r="X1554" s="193"/>
      <c r="Y1554" s="108"/>
      <c r="AW1554" s="90" t="s">
        <v>3897</v>
      </c>
      <c r="AX1554" s="90">
        <f t="shared" si="168"/>
        <v>1</v>
      </c>
      <c r="AZ1554" s="90" t="s">
        <v>4281</v>
      </c>
      <c r="BA1554" s="90">
        <f>IF(AND($BB$1554=1,$BC$1554=1),1,0)</f>
        <v>0</v>
      </c>
      <c r="BB1554" s="90">
        <f t="shared" si="169"/>
        <v>1</v>
      </c>
      <c r="BC1554" s="90">
        <f t="shared" si="170"/>
        <v>0</v>
      </c>
      <c r="BD1554" s="90">
        <f t="shared" si="171"/>
        <v>0</v>
      </c>
      <c r="BE1554" s="90">
        <f t="shared" si="172"/>
        <v>0</v>
      </c>
      <c r="CB1554" s="90">
        <f>IF($S$1554&lt;&gt;"",1,0)</f>
        <v>0</v>
      </c>
      <c r="CD1554" s="90">
        <f>IF($Y$1554="Inaccurate – Incorrect",1,0)</f>
        <v>0</v>
      </c>
      <c r="DA1554" s="90" t="s">
        <v>3900</v>
      </c>
      <c r="DB1554" s="90" t="s">
        <v>4268</v>
      </c>
    </row>
    <row r="1555" spans="4:106" ht="151.25" customHeight="1" x14ac:dyDescent="0.2">
      <c r="D1555" s="112" t="s">
        <v>4286</v>
      </c>
      <c r="E1555" s="189" t="s">
        <v>4287</v>
      </c>
      <c r="F1555" s="190"/>
      <c r="G1555" s="190"/>
      <c r="H1555" s="190"/>
      <c r="I1555" s="190"/>
      <c r="J1555" s="190"/>
      <c r="K1555" s="190"/>
      <c r="L1555" s="190"/>
      <c r="M1555" s="190"/>
      <c r="N1555" s="190"/>
      <c r="O1555" s="190"/>
      <c r="P1555" s="115"/>
      <c r="Q1555" s="191" t="s">
        <v>12699</v>
      </c>
      <c r="R1555" s="191"/>
      <c r="S1555" s="192"/>
      <c r="T1555" s="192"/>
      <c r="U1555" s="192"/>
      <c r="V1555" s="192"/>
      <c r="W1555" s="192"/>
      <c r="X1555" s="193"/>
      <c r="Y1555" s="108"/>
      <c r="AW1555" s="90" t="s">
        <v>3897</v>
      </c>
      <c r="AX1555" s="90">
        <f t="shared" si="168"/>
        <v>1</v>
      </c>
      <c r="AZ1555" s="90" t="s">
        <v>4285</v>
      </c>
      <c r="BA1555" s="90">
        <f>IF(AND($BB$1555=1,$BC$1555=1),1,0)</f>
        <v>0</v>
      </c>
      <c r="BB1555" s="90">
        <f t="shared" si="169"/>
        <v>1</v>
      </c>
      <c r="BC1555" s="90">
        <f t="shared" si="170"/>
        <v>0</v>
      </c>
      <c r="BD1555" s="90">
        <f t="shared" si="171"/>
        <v>0</v>
      </c>
      <c r="BE1555" s="90">
        <f t="shared" si="172"/>
        <v>0</v>
      </c>
      <c r="CB1555" s="90">
        <f>IF($S$1555&lt;&gt;"",1,0)</f>
        <v>0</v>
      </c>
      <c r="CD1555" s="90">
        <f>IF($Y$1555="Inaccurate – Incorrect",1,0)</f>
        <v>0</v>
      </c>
      <c r="DA1555" s="90" t="s">
        <v>3900</v>
      </c>
      <c r="DB1555" s="90" t="s">
        <v>4268</v>
      </c>
    </row>
    <row r="1556" spans="4:106" ht="53.75" customHeight="1" x14ac:dyDescent="0.2">
      <c r="D1556" s="112" t="s">
        <v>4289</v>
      </c>
      <c r="E1556" s="119"/>
      <c r="F1556" s="118"/>
      <c r="G1556" s="118"/>
      <c r="H1556" s="118"/>
      <c r="I1556" s="118"/>
      <c r="J1556" s="118"/>
      <c r="K1556" s="118"/>
      <c r="L1556" s="118"/>
      <c r="M1556" s="118"/>
      <c r="N1556" s="118"/>
      <c r="O1556" s="118"/>
      <c r="P1556" s="118"/>
      <c r="Q1556" s="215" t="s">
        <v>4290</v>
      </c>
      <c r="R1556" s="216"/>
      <c r="S1556" s="216"/>
      <c r="T1556" s="216"/>
      <c r="U1556" s="216"/>
      <c r="V1556" s="216"/>
      <c r="W1556" s="216"/>
      <c r="X1556" s="217"/>
      <c r="Y1556" s="108"/>
      <c r="AX1556" s="90">
        <f t="shared" si="168"/>
        <v>1</v>
      </c>
      <c r="AZ1556" s="90" t="s">
        <v>4288</v>
      </c>
      <c r="BA1556" s="90">
        <f>IF(AND($BB$1556=1,$BC$1556=1),1,0)</f>
        <v>0</v>
      </c>
      <c r="BB1556" s="90">
        <f t="shared" si="169"/>
        <v>1</v>
      </c>
      <c r="BC1556" s="90">
        <f t="shared" si="170"/>
        <v>0</v>
      </c>
      <c r="BD1556" s="90">
        <f t="shared" si="171"/>
        <v>0</v>
      </c>
      <c r="BE1556" s="90">
        <f t="shared" si="172"/>
        <v>0</v>
      </c>
    </row>
    <row r="1557" spans="4:106" ht="25.25" customHeight="1" x14ac:dyDescent="0.2">
      <c r="D1557" s="112" t="s">
        <v>4292</v>
      </c>
      <c r="E1557" s="189" t="s">
        <v>4293</v>
      </c>
      <c r="F1557" s="190"/>
      <c r="G1557" s="190"/>
      <c r="H1557" s="190"/>
      <c r="I1557" s="190"/>
      <c r="J1557" s="190"/>
      <c r="K1557" s="190"/>
      <c r="L1557" s="190"/>
      <c r="M1557" s="190"/>
      <c r="N1557" s="190"/>
      <c r="O1557" s="190"/>
      <c r="P1557" s="115"/>
      <c r="Q1557" s="191" t="s">
        <v>12702</v>
      </c>
      <c r="R1557" s="191"/>
      <c r="S1557" s="192"/>
      <c r="T1557" s="192"/>
      <c r="U1557" s="192"/>
      <c r="V1557" s="192"/>
      <c r="W1557" s="192"/>
      <c r="X1557" s="193"/>
      <c r="Y1557" s="108"/>
      <c r="AW1557" s="90" t="s">
        <v>3897</v>
      </c>
      <c r="AX1557" s="90">
        <f t="shared" si="168"/>
        <v>1</v>
      </c>
      <c r="AY1557" s="90" t="s">
        <v>774</v>
      </c>
      <c r="AZ1557" s="90" t="s">
        <v>4291</v>
      </c>
      <c r="BA1557" s="90">
        <f>IF(AND($BB$1557=1,$BC$1557=1),1,0)</f>
        <v>0</v>
      </c>
      <c r="BB1557" s="90">
        <f t="shared" si="169"/>
        <v>1</v>
      </c>
      <c r="BC1557" s="90">
        <f t="shared" si="170"/>
        <v>0</v>
      </c>
      <c r="BD1557" s="90">
        <f t="shared" si="171"/>
        <v>0</v>
      </c>
      <c r="BE1557" s="90">
        <f t="shared" si="172"/>
        <v>0</v>
      </c>
      <c r="BX1557" s="90">
        <v>1</v>
      </c>
      <c r="CA1557" s="90" t="s">
        <v>4288</v>
      </c>
      <c r="CB1557" s="90">
        <f>IF((+COUNTA($S$1557)+COUNTA($S$1558)+COUNTA($S$1559)+COUNTA($S$1560))&gt;0,1,0)</f>
        <v>0</v>
      </c>
      <c r="CC1557" s="90" t="s">
        <v>775</v>
      </c>
      <c r="CD1557" s="90">
        <f>IF($Y$1557="Inaccurate – Incorrect",1,0)</f>
        <v>0</v>
      </c>
      <c r="DA1557" s="90" t="s">
        <v>3900</v>
      </c>
      <c r="DB1557" s="90" t="s">
        <v>4268</v>
      </c>
    </row>
    <row r="1558" spans="4:106" ht="25.25" customHeight="1" x14ac:dyDescent="0.2">
      <c r="D1558" s="112" t="s">
        <v>4295</v>
      </c>
      <c r="E1558" s="189" t="s">
        <v>4296</v>
      </c>
      <c r="F1558" s="190"/>
      <c r="G1558" s="190"/>
      <c r="H1558" s="190"/>
      <c r="I1558" s="190"/>
      <c r="J1558" s="190"/>
      <c r="K1558" s="190"/>
      <c r="L1558" s="190"/>
      <c r="M1558" s="190"/>
      <c r="N1558" s="190"/>
      <c r="O1558" s="190"/>
      <c r="P1558" s="115"/>
      <c r="Q1558" s="191" t="s">
        <v>12702</v>
      </c>
      <c r="R1558" s="191"/>
      <c r="S1558" s="192"/>
      <c r="T1558" s="192"/>
      <c r="U1558" s="192"/>
      <c r="V1558" s="192"/>
      <c r="W1558" s="192"/>
      <c r="X1558" s="193"/>
      <c r="Y1558" s="108"/>
      <c r="AW1558" s="90" t="s">
        <v>3897</v>
      </c>
      <c r="AX1558" s="90">
        <f t="shared" si="168"/>
        <v>1</v>
      </c>
      <c r="AY1558" s="90" t="s">
        <v>774</v>
      </c>
      <c r="AZ1558" s="90" t="s">
        <v>4294</v>
      </c>
      <c r="BA1558" s="90">
        <f>IF(AND($BB$1558=1,$BC$1558=1),1,0)</f>
        <v>0</v>
      </c>
      <c r="BB1558" s="90">
        <f t="shared" si="169"/>
        <v>1</v>
      </c>
      <c r="BC1558" s="90">
        <f t="shared" si="170"/>
        <v>0</v>
      </c>
      <c r="BD1558" s="90">
        <f t="shared" si="171"/>
        <v>0</v>
      </c>
      <c r="BE1558" s="90">
        <f t="shared" si="172"/>
        <v>0</v>
      </c>
      <c r="BX1558" s="90">
        <v>1</v>
      </c>
      <c r="CA1558" s="90" t="s">
        <v>4288</v>
      </c>
      <c r="CC1558" s="90" t="s">
        <v>775</v>
      </c>
      <c r="CD1558" s="90">
        <f>IF($Y$1558="Inaccurate – Incorrect",1,0)</f>
        <v>0</v>
      </c>
      <c r="DA1558" s="90" t="s">
        <v>3900</v>
      </c>
      <c r="DB1558" s="90" t="s">
        <v>4268</v>
      </c>
    </row>
    <row r="1559" spans="4:106" ht="50.5" customHeight="1" x14ac:dyDescent="0.2">
      <c r="D1559" s="112" t="s">
        <v>4298</v>
      </c>
      <c r="E1559" s="189" t="s">
        <v>4299</v>
      </c>
      <c r="F1559" s="190"/>
      <c r="G1559" s="190"/>
      <c r="H1559" s="190"/>
      <c r="I1559" s="190"/>
      <c r="J1559" s="190"/>
      <c r="K1559" s="190"/>
      <c r="L1559" s="190"/>
      <c r="M1559" s="190"/>
      <c r="N1559" s="190"/>
      <c r="O1559" s="190"/>
      <c r="P1559" s="115"/>
      <c r="Q1559" s="191" t="s">
        <v>12702</v>
      </c>
      <c r="R1559" s="191"/>
      <c r="S1559" s="192"/>
      <c r="T1559" s="192"/>
      <c r="U1559" s="192"/>
      <c r="V1559" s="192"/>
      <c r="W1559" s="192"/>
      <c r="X1559" s="193"/>
      <c r="Y1559" s="108"/>
      <c r="AW1559" s="90" t="s">
        <v>3897</v>
      </c>
      <c r="AX1559" s="90">
        <f t="shared" si="168"/>
        <v>1</v>
      </c>
      <c r="AY1559" s="90" t="s">
        <v>774</v>
      </c>
      <c r="AZ1559" s="90" t="s">
        <v>4297</v>
      </c>
      <c r="BA1559" s="90">
        <f>IF(AND($BB$1559=1,$BC$1559=1),1,0)</f>
        <v>0</v>
      </c>
      <c r="BB1559" s="90">
        <f t="shared" si="169"/>
        <v>1</v>
      </c>
      <c r="BC1559" s="90">
        <f t="shared" si="170"/>
        <v>0</v>
      </c>
      <c r="BD1559" s="90">
        <f t="shared" si="171"/>
        <v>0</v>
      </c>
      <c r="BE1559" s="90">
        <f t="shared" si="172"/>
        <v>0</v>
      </c>
      <c r="BX1559" s="90">
        <v>1</v>
      </c>
      <c r="CA1559" s="90" t="s">
        <v>4288</v>
      </c>
      <c r="CC1559" s="90" t="s">
        <v>775</v>
      </c>
      <c r="CD1559" s="90">
        <f>IF($Y$1559="Inaccurate – Incorrect",1,0)</f>
        <v>0</v>
      </c>
      <c r="DA1559" s="90" t="s">
        <v>3900</v>
      </c>
      <c r="DB1559" s="90" t="s">
        <v>4268</v>
      </c>
    </row>
    <row r="1560" spans="4:106" ht="25.25" customHeight="1" x14ac:dyDescent="0.2">
      <c r="D1560" s="112" t="s">
        <v>4301</v>
      </c>
      <c r="E1560" s="189" t="s">
        <v>1408</v>
      </c>
      <c r="F1560" s="190"/>
      <c r="G1560" s="190"/>
      <c r="H1560" s="190"/>
      <c r="I1560" s="190"/>
      <c r="J1560" s="190"/>
      <c r="K1560" s="190"/>
      <c r="L1560" s="190"/>
      <c r="M1560" s="190"/>
      <c r="N1560" s="190"/>
      <c r="O1560" s="190"/>
      <c r="P1560" s="115"/>
      <c r="Q1560" s="191" t="s">
        <v>12702</v>
      </c>
      <c r="R1560" s="191"/>
      <c r="S1560" s="197"/>
      <c r="T1560" s="197"/>
      <c r="U1560" s="197"/>
      <c r="V1560" s="197"/>
      <c r="W1560" s="197"/>
      <c r="X1560" s="198"/>
      <c r="Y1560" s="108"/>
      <c r="AW1560" s="90" t="s">
        <v>3897</v>
      </c>
      <c r="AX1560" s="90">
        <f t="shared" si="168"/>
        <v>1</v>
      </c>
      <c r="AY1560" s="90" t="s">
        <v>774</v>
      </c>
      <c r="AZ1560" s="90" t="s">
        <v>4300</v>
      </c>
      <c r="BA1560" s="90">
        <f>IF(AND($BB$1560=1,$BC$1560=1),1,0)</f>
        <v>0</v>
      </c>
      <c r="BB1560" s="90">
        <f t="shared" si="169"/>
        <v>1</v>
      </c>
      <c r="BC1560" s="90">
        <f t="shared" si="170"/>
        <v>0</v>
      </c>
      <c r="BD1560" s="90">
        <f t="shared" si="171"/>
        <v>0</v>
      </c>
      <c r="BE1560" s="90">
        <f t="shared" si="172"/>
        <v>0</v>
      </c>
      <c r="BX1560" s="90">
        <v>2</v>
      </c>
      <c r="CA1560" s="90" t="s">
        <v>4288</v>
      </c>
      <c r="CC1560" s="90" t="s">
        <v>775</v>
      </c>
      <c r="CD1560" s="90">
        <f>IF($Y$1560="Inaccurate – Incorrect",1,0)</f>
        <v>0</v>
      </c>
      <c r="DA1560" s="90" t="s">
        <v>3900</v>
      </c>
      <c r="DB1560" s="90" t="s">
        <v>4268</v>
      </c>
    </row>
    <row r="1561" spans="4:106" x14ac:dyDescent="0.2">
      <c r="D1561" s="103"/>
      <c r="E1561" s="117"/>
      <c r="F1561" s="117"/>
      <c r="G1561" s="117"/>
      <c r="H1561" s="117"/>
      <c r="I1561" s="117"/>
      <c r="J1561" s="117"/>
      <c r="K1561" s="117"/>
      <c r="L1561" s="117"/>
      <c r="M1561" s="117"/>
      <c r="N1561" s="117"/>
      <c r="O1561" s="117"/>
      <c r="P1561" s="117"/>
      <c r="Q1561" s="117"/>
      <c r="R1561" s="117"/>
      <c r="S1561" s="117"/>
      <c r="T1561" s="117"/>
      <c r="U1561" s="117"/>
      <c r="V1561" s="117"/>
      <c r="W1561" s="117"/>
      <c r="X1561" s="117"/>
      <c r="Y1561" s="105"/>
      <c r="AX1561" s="90">
        <f t="shared" si="168"/>
        <v>0</v>
      </c>
      <c r="BA1561" s="90">
        <f>IF(OR($S$22="Step 3",$S$22="Step 2",$S$22="Step 1"),1,0)</f>
        <v>1</v>
      </c>
    </row>
    <row r="1562" spans="4:106" ht="21" x14ac:dyDescent="0.25">
      <c r="D1562" s="103"/>
      <c r="E1562" s="109" t="s">
        <v>1415</v>
      </c>
      <c r="F1562" s="110"/>
      <c r="G1562" s="110"/>
      <c r="H1562" s="110"/>
      <c r="I1562" s="110"/>
      <c r="J1562" s="110"/>
      <c r="K1562" s="110"/>
      <c r="L1562" s="110"/>
      <c r="M1562" s="110"/>
      <c r="N1562" s="110"/>
      <c r="O1562" s="110"/>
      <c r="P1562" s="110"/>
      <c r="Q1562" s="110"/>
      <c r="R1562" s="110"/>
      <c r="S1562" s="110"/>
      <c r="T1562" s="110"/>
      <c r="U1562" s="110"/>
      <c r="V1562" s="110"/>
      <c r="W1562" s="110"/>
      <c r="X1562" s="110"/>
      <c r="Y1562" s="105"/>
      <c r="AX1562" s="90">
        <f t="shared" si="168"/>
        <v>0</v>
      </c>
      <c r="BA1562" s="90">
        <f>IF(OR($S$22="Step 3",$S$22="Step 2",$S$22="Step 1"),1,0)</f>
        <v>1</v>
      </c>
    </row>
    <row r="1563" spans="4:106" ht="50.5" customHeight="1" x14ac:dyDescent="0.2">
      <c r="D1563" s="112" t="s">
        <v>4303</v>
      </c>
      <c r="E1563" s="194" t="s">
        <v>4304</v>
      </c>
      <c r="F1563" s="195"/>
      <c r="G1563" s="195"/>
      <c r="H1563" s="195"/>
      <c r="I1563" s="195"/>
      <c r="J1563" s="195"/>
      <c r="K1563" s="195"/>
      <c r="L1563" s="195"/>
      <c r="M1563" s="195"/>
      <c r="N1563" s="195"/>
      <c r="O1563" s="195"/>
      <c r="P1563" s="113" t="s">
        <v>12697</v>
      </c>
      <c r="Q1563" s="196" t="s">
        <v>12698</v>
      </c>
      <c r="R1563" s="196"/>
      <c r="S1563" s="197"/>
      <c r="T1563" s="197"/>
      <c r="U1563" s="197"/>
      <c r="V1563" s="197"/>
      <c r="W1563" s="197"/>
      <c r="X1563" s="198"/>
      <c r="Y1563" s="108"/>
      <c r="AW1563" s="90" t="s">
        <v>3897</v>
      </c>
      <c r="AX1563" s="90">
        <f t="shared" si="168"/>
        <v>1</v>
      </c>
      <c r="AY1563" s="90" t="s">
        <v>1320</v>
      </c>
      <c r="AZ1563" s="90" t="s">
        <v>4302</v>
      </c>
      <c r="BA1563" s="90">
        <f>IF(AND($BC$1563=1,$BB$1563=1),1,0)</f>
        <v>1</v>
      </c>
      <c r="BB1563" s="90">
        <f>IF(OR($S$22="Step 3",$S$22="Step 2",$S$22="Step 1"),1,0)</f>
        <v>1</v>
      </c>
      <c r="BC1563" s="90">
        <v>1</v>
      </c>
      <c r="BD1563" s="90">
        <v>1</v>
      </c>
      <c r="BE1563" s="90">
        <v>1</v>
      </c>
      <c r="CB1563" s="90">
        <f>IF($S$1563&lt;&gt;"",1,0)</f>
        <v>0</v>
      </c>
      <c r="CD1563" s="90">
        <f>IF($Y$1563="Inaccurate – Incorrect",1,0)</f>
        <v>0</v>
      </c>
      <c r="DA1563" s="90" t="s">
        <v>3900</v>
      </c>
      <c r="DB1563" s="90" t="s">
        <v>1415</v>
      </c>
    </row>
    <row r="1564" spans="4:106" x14ac:dyDescent="0.2">
      <c r="D1564" s="103"/>
      <c r="E1564" s="114"/>
      <c r="F1564" s="114"/>
      <c r="G1564" s="114"/>
      <c r="H1564" s="114"/>
      <c r="I1564" s="114"/>
      <c r="J1564" s="114"/>
      <c r="K1564" s="114"/>
      <c r="L1564" s="114"/>
      <c r="M1564" s="114"/>
      <c r="N1564" s="114"/>
      <c r="O1564" s="114"/>
      <c r="P1564" s="114"/>
      <c r="Q1564" s="114"/>
      <c r="R1564" s="114"/>
      <c r="S1564" s="114"/>
      <c r="T1564" s="114"/>
      <c r="U1564" s="114"/>
      <c r="V1564" s="114"/>
      <c r="W1564" s="114"/>
      <c r="X1564" s="114"/>
      <c r="Y1564" s="105"/>
      <c r="AX1564" s="90">
        <f t="shared" si="168"/>
        <v>0</v>
      </c>
      <c r="BA1564" s="90">
        <f>IF(OR($S$22="Step 3",$S$22="Step 2",$S$22="Step 1"),1,0)</f>
        <v>1</v>
      </c>
    </row>
    <row r="1565" spans="4:106" ht="21" x14ac:dyDescent="0.25">
      <c r="D1565" s="103"/>
      <c r="E1565" s="106" t="s">
        <v>4306</v>
      </c>
      <c r="F1565" s="104"/>
      <c r="G1565" s="104"/>
      <c r="H1565" s="104"/>
      <c r="I1565" s="104"/>
      <c r="J1565" s="104"/>
      <c r="K1565" s="104"/>
      <c r="L1565" s="104"/>
      <c r="M1565" s="104"/>
      <c r="N1565" s="104"/>
      <c r="O1565" s="104"/>
      <c r="P1565" s="104"/>
      <c r="Q1565" s="104"/>
      <c r="R1565" s="104"/>
      <c r="S1565" s="104"/>
      <c r="T1565" s="104"/>
      <c r="U1565" s="104"/>
      <c r="V1565" s="104"/>
      <c r="W1565" s="104"/>
      <c r="X1565" s="104"/>
      <c r="Y1565" s="105"/>
      <c r="AX1565" s="90">
        <f t="shared" si="168"/>
        <v>0</v>
      </c>
      <c r="BA1565" s="90">
        <f>IF(OR($S$22="Step 3",$S$22="Step 2",$S$22="Step 1"),1,0)</f>
        <v>1</v>
      </c>
    </row>
    <row r="1566" spans="4:106" ht="21" x14ac:dyDescent="0.25">
      <c r="D1566" s="103"/>
      <c r="E1566" s="109" t="s">
        <v>12703</v>
      </c>
      <c r="F1566" s="110"/>
      <c r="G1566" s="110"/>
      <c r="H1566" s="110"/>
      <c r="I1566" s="110"/>
      <c r="J1566" s="110"/>
      <c r="K1566" s="110"/>
      <c r="L1566" s="110"/>
      <c r="M1566" s="110"/>
      <c r="N1566" s="110"/>
      <c r="O1566" s="110"/>
      <c r="P1566" s="110"/>
      <c r="Q1566" s="110"/>
      <c r="R1566" s="110"/>
      <c r="S1566" s="110"/>
      <c r="T1566" s="110"/>
      <c r="U1566" s="110"/>
      <c r="V1566" s="110"/>
      <c r="W1566" s="110"/>
      <c r="X1566" s="110"/>
      <c r="Y1566" s="105"/>
      <c r="AX1566" s="90">
        <f t="shared" si="168"/>
        <v>0</v>
      </c>
      <c r="BA1566" s="90">
        <f>IF(OR($S$22="Step 3",$S$22="Step 2",$S$22="Step 1"),1,0)</f>
        <v>1</v>
      </c>
    </row>
    <row r="1567" spans="4:106" ht="68.25" customHeight="1" x14ac:dyDescent="0.2">
      <c r="D1567" s="108"/>
      <c r="E1567" s="224" t="s">
        <v>4307</v>
      </c>
      <c r="F1567" s="225"/>
      <c r="G1567" s="225"/>
      <c r="H1567" s="225"/>
      <c r="I1567" s="225"/>
      <c r="J1567" s="225"/>
      <c r="K1567" s="225"/>
      <c r="L1567" s="225"/>
      <c r="M1567" s="225"/>
      <c r="N1567" s="225"/>
      <c r="O1567" s="225"/>
      <c r="P1567" s="225"/>
      <c r="Q1567" s="225"/>
      <c r="R1567" s="225"/>
      <c r="S1567" s="225"/>
      <c r="T1567" s="225"/>
      <c r="U1567" s="225"/>
      <c r="V1567" s="225"/>
      <c r="W1567" s="225"/>
      <c r="X1567" s="226"/>
      <c r="Y1567" s="108"/>
      <c r="AX1567" s="90">
        <f t="shared" si="168"/>
        <v>0</v>
      </c>
      <c r="AZ1567" s="90" t="s">
        <v>4305</v>
      </c>
      <c r="BA1567" s="90">
        <f>IF(AND($BC$1567=1,$BB$1567=1),1,0)</f>
        <v>1</v>
      </c>
      <c r="BB1567" s="90">
        <f>IF(OR($S$22="Step 3",$S$22="Step 2",$S$22="Step 1"),1,0)</f>
        <v>1</v>
      </c>
      <c r="BC1567" s="90">
        <v>1</v>
      </c>
      <c r="BD1567" s="90">
        <v>1</v>
      </c>
      <c r="BE1567" s="90">
        <v>1</v>
      </c>
    </row>
    <row r="1568" spans="4:106" x14ac:dyDescent="0.2">
      <c r="D1568" s="103"/>
      <c r="E1568" s="107"/>
      <c r="F1568" s="107"/>
      <c r="G1568" s="107"/>
      <c r="H1568" s="107"/>
      <c r="I1568" s="107"/>
      <c r="J1568" s="107"/>
      <c r="K1568" s="107"/>
      <c r="L1568" s="107"/>
      <c r="M1568" s="107"/>
      <c r="N1568" s="107"/>
      <c r="O1568" s="107"/>
      <c r="P1568" s="107"/>
      <c r="Q1568" s="107"/>
      <c r="R1568" s="107"/>
      <c r="S1568" s="107"/>
      <c r="T1568" s="107"/>
      <c r="U1568" s="107"/>
      <c r="V1568" s="107"/>
      <c r="W1568" s="107"/>
      <c r="X1568" s="107"/>
      <c r="Y1568" s="105"/>
      <c r="AX1568" s="90">
        <f t="shared" si="168"/>
        <v>0</v>
      </c>
      <c r="BA1568" s="90">
        <f>IF(OR($S$22="Step 3",$S$22="Step 2"),1,0)</f>
        <v>0</v>
      </c>
    </row>
    <row r="1569" spans="4:106" ht="21" x14ac:dyDescent="0.25">
      <c r="D1569" s="103"/>
      <c r="E1569" s="109" t="s">
        <v>4311</v>
      </c>
      <c r="F1569" s="110"/>
      <c r="G1569" s="110"/>
      <c r="H1569" s="110"/>
      <c r="I1569" s="110"/>
      <c r="J1569" s="110"/>
      <c r="K1569" s="110"/>
      <c r="L1569" s="110"/>
      <c r="M1569" s="110"/>
      <c r="N1569" s="110"/>
      <c r="O1569" s="110"/>
      <c r="P1569" s="110"/>
      <c r="Q1569" s="110"/>
      <c r="R1569" s="110"/>
      <c r="S1569" s="110"/>
      <c r="T1569" s="110"/>
      <c r="U1569" s="110"/>
      <c r="V1569" s="110"/>
      <c r="W1569" s="110"/>
      <c r="X1569" s="110"/>
      <c r="Y1569" s="105"/>
      <c r="AX1569" s="90">
        <f t="shared" si="168"/>
        <v>0</v>
      </c>
      <c r="BA1569" s="90">
        <f>IF(OR($S$22="Step 3",$S$22="Step 2"),1,0)</f>
        <v>0</v>
      </c>
    </row>
    <row r="1570" spans="4:106" ht="25.25" customHeight="1" x14ac:dyDescent="0.2">
      <c r="D1570" s="112" t="s">
        <v>4310</v>
      </c>
      <c r="E1570" s="194" t="s">
        <v>4312</v>
      </c>
      <c r="F1570" s="195"/>
      <c r="G1570" s="195"/>
      <c r="H1570" s="195"/>
      <c r="I1570" s="195"/>
      <c r="J1570" s="195"/>
      <c r="K1570" s="195"/>
      <c r="L1570" s="195"/>
      <c r="M1570" s="195"/>
      <c r="N1570" s="195"/>
      <c r="O1570" s="195"/>
      <c r="P1570" s="113" t="s">
        <v>12697</v>
      </c>
      <c r="Q1570" s="196" t="s">
        <v>12698</v>
      </c>
      <c r="R1570" s="196"/>
      <c r="S1570" s="192"/>
      <c r="T1570" s="192"/>
      <c r="U1570" s="192"/>
      <c r="V1570" s="192"/>
      <c r="W1570" s="192"/>
      <c r="X1570" s="193"/>
      <c r="Y1570" s="108"/>
      <c r="AW1570" s="90" t="s">
        <v>3897</v>
      </c>
      <c r="AX1570" s="90">
        <f t="shared" si="168"/>
        <v>1</v>
      </c>
      <c r="AY1570" s="90" t="s">
        <v>236</v>
      </c>
      <c r="AZ1570" s="90" t="s">
        <v>4309</v>
      </c>
      <c r="BA1570" s="90">
        <f>IF(AND($BC$1570=1,$BB$1570=1),1,0)</f>
        <v>0</v>
      </c>
      <c r="BB1570" s="90">
        <f t="shared" ref="BB1570:BB1577" si="173">IF(OR($S$22="Step 3",$S$22="Step 2"),1,0)</f>
        <v>0</v>
      </c>
      <c r="BC1570" s="90">
        <v>1</v>
      </c>
      <c r="BD1570" s="90">
        <v>1</v>
      </c>
      <c r="BE1570" s="90">
        <v>1</v>
      </c>
      <c r="BL1570" s="90" t="s">
        <v>12776</v>
      </c>
      <c r="CB1570" s="90">
        <f>IF($S$1570&lt;&gt;"",1,0)</f>
        <v>0</v>
      </c>
      <c r="CD1570" s="90">
        <f>IF($Y$1570="Inaccurate – Incorrect",1,0)</f>
        <v>0</v>
      </c>
      <c r="DA1570" s="90" t="s">
        <v>4306</v>
      </c>
      <c r="DB1570" s="90" t="s">
        <v>4311</v>
      </c>
    </row>
    <row r="1571" spans="4:106" ht="25.25" customHeight="1" x14ac:dyDescent="0.2">
      <c r="D1571" s="112" t="s">
        <v>4315</v>
      </c>
      <c r="E1571" s="189" t="s">
        <v>4316</v>
      </c>
      <c r="F1571" s="190"/>
      <c r="G1571" s="190"/>
      <c r="H1571" s="190"/>
      <c r="I1571" s="190"/>
      <c r="J1571" s="190"/>
      <c r="K1571" s="190"/>
      <c r="L1571" s="190"/>
      <c r="M1571" s="190"/>
      <c r="N1571" s="190"/>
      <c r="O1571" s="190"/>
      <c r="P1571" s="116" t="s">
        <v>12697</v>
      </c>
      <c r="Q1571" s="191" t="s">
        <v>12699</v>
      </c>
      <c r="R1571" s="191"/>
      <c r="S1571" s="192"/>
      <c r="T1571" s="192"/>
      <c r="U1571" s="192"/>
      <c r="V1571" s="192"/>
      <c r="W1571" s="192"/>
      <c r="X1571" s="193"/>
      <c r="Y1571" s="108"/>
      <c r="AW1571" s="90" t="s">
        <v>3897</v>
      </c>
      <c r="AX1571" s="90">
        <f t="shared" si="168"/>
        <v>1</v>
      </c>
      <c r="AZ1571" s="90" t="s">
        <v>4314</v>
      </c>
      <c r="BA1571" s="90">
        <f>IF(AND($BB$1571=1,$BC$1571=1),1,0)</f>
        <v>0</v>
      </c>
      <c r="BB1571" s="90">
        <f t="shared" si="173"/>
        <v>0</v>
      </c>
      <c r="BC1571" s="90">
        <f>IF(AND(AND(OR($S$1570="Yes",$AB$1570="Yes"),$AX$1570=1)),1,0)</f>
        <v>0</v>
      </c>
      <c r="BD1571" s="90">
        <f>IF(AND(AND(OR($AB$1570="Yes"),$AX$1570=1)),1,0)</f>
        <v>0</v>
      </c>
      <c r="BE1571" s="90">
        <f>IF(AND(AND(OR($S$1570="Yes"),$AX$1570=1)),1,0)</f>
        <v>0</v>
      </c>
      <c r="CB1571" s="90">
        <f>IF($S$1571&lt;&gt;"",1,0)</f>
        <v>0</v>
      </c>
      <c r="CD1571" s="90">
        <f>IF($Y$1571="Inaccurate – Incorrect",1,0)</f>
        <v>0</v>
      </c>
      <c r="DA1571" s="90" t="s">
        <v>4306</v>
      </c>
      <c r="DB1571" s="90" t="s">
        <v>4311</v>
      </c>
    </row>
    <row r="1572" spans="4:106" ht="53.75" customHeight="1" x14ac:dyDescent="0.2">
      <c r="D1572" s="112" t="s">
        <v>4321</v>
      </c>
      <c r="E1572" s="119"/>
      <c r="F1572" s="118"/>
      <c r="G1572" s="118"/>
      <c r="H1572" s="118"/>
      <c r="I1572" s="118"/>
      <c r="J1572" s="118"/>
      <c r="K1572" s="118"/>
      <c r="L1572" s="118"/>
      <c r="M1572" s="118"/>
      <c r="N1572" s="118"/>
      <c r="O1572" s="118"/>
      <c r="P1572" s="118"/>
      <c r="Q1572" s="215" t="s">
        <v>4322</v>
      </c>
      <c r="R1572" s="216"/>
      <c r="S1572" s="216"/>
      <c r="T1572" s="216"/>
      <c r="U1572" s="216"/>
      <c r="V1572" s="216"/>
      <c r="W1572" s="216"/>
      <c r="X1572" s="217"/>
      <c r="Y1572" s="108"/>
      <c r="AX1572" s="90">
        <f t="shared" si="168"/>
        <v>1</v>
      </c>
      <c r="AZ1572" s="90" t="s">
        <v>4320</v>
      </c>
      <c r="BA1572" s="90">
        <f>IF(AND($BB$1572=1,$BC$1572=1),1,0)</f>
        <v>0</v>
      </c>
      <c r="BB1572" s="90">
        <f t="shared" si="173"/>
        <v>0</v>
      </c>
      <c r="BC1572" s="90">
        <f>IF(AND(AND(OR($S$1570="Yes",$AB$1570="Yes"),$AX$1570=1)),1,0)</f>
        <v>0</v>
      </c>
      <c r="BD1572" s="90">
        <f>IF(AND(AND(OR($AB$1570="Yes"),$AX$1570=1)),1,0)</f>
        <v>0</v>
      </c>
      <c r="BE1572" s="90">
        <f>IF(AND(AND(OR($S$1570="Yes"),$AX$1570=1)),1,0)</f>
        <v>0</v>
      </c>
    </row>
    <row r="1573" spans="4:106" ht="25.25" customHeight="1" x14ac:dyDescent="0.2">
      <c r="D1573" s="112" t="s">
        <v>4324</v>
      </c>
      <c r="E1573" s="189" t="s">
        <v>4325</v>
      </c>
      <c r="F1573" s="190"/>
      <c r="G1573" s="190"/>
      <c r="H1573" s="190"/>
      <c r="I1573" s="190"/>
      <c r="J1573" s="190"/>
      <c r="K1573" s="190"/>
      <c r="L1573" s="190"/>
      <c r="M1573" s="190"/>
      <c r="N1573" s="190"/>
      <c r="O1573" s="190"/>
      <c r="P1573" s="115"/>
      <c r="Q1573" s="191" t="s">
        <v>12702</v>
      </c>
      <c r="R1573" s="191"/>
      <c r="S1573" s="192"/>
      <c r="T1573" s="192"/>
      <c r="U1573" s="192"/>
      <c r="V1573" s="192"/>
      <c r="W1573" s="192"/>
      <c r="X1573" s="193"/>
      <c r="Y1573" s="108"/>
      <c r="AW1573" s="90" t="s">
        <v>3897</v>
      </c>
      <c r="AX1573" s="90">
        <f t="shared" si="168"/>
        <v>1</v>
      </c>
      <c r="AY1573" s="90" t="s">
        <v>774</v>
      </c>
      <c r="AZ1573" s="90" t="s">
        <v>4323</v>
      </c>
      <c r="BA1573" s="90">
        <f>IF(AND($BB$1573=1,$BC$1573=1),1,0)</f>
        <v>0</v>
      </c>
      <c r="BB1573" s="90">
        <f t="shared" si="173"/>
        <v>0</v>
      </c>
      <c r="BC1573" s="90">
        <f>IF(AND(AND(OR($S$1570="Yes",$AB$1570="Yes"),$AX$1570=1)),1,0)</f>
        <v>0</v>
      </c>
      <c r="BD1573" s="90">
        <f>IF(AND(AND(OR($AB$1570="Yes"),$AX$1570=1)),1,0)</f>
        <v>0</v>
      </c>
      <c r="BE1573" s="90">
        <f>IF(AND(AND(OR($S$1570="Yes"),$AX$1570=1)),1,0)</f>
        <v>0</v>
      </c>
      <c r="BX1573" s="90">
        <v>1</v>
      </c>
      <c r="CA1573" s="90" t="s">
        <v>4320</v>
      </c>
      <c r="CB1573" s="90">
        <f>IF((+COUNTA($S$1573)+COUNTA($S$1574))&gt;0,1,0)</f>
        <v>0</v>
      </c>
      <c r="CC1573" s="90" t="s">
        <v>775</v>
      </c>
      <c r="CD1573" s="90">
        <f>IF($Y$1573="Inaccurate – Incorrect",1,0)</f>
        <v>0</v>
      </c>
      <c r="DA1573" s="90" t="s">
        <v>4306</v>
      </c>
      <c r="DB1573" s="90" t="s">
        <v>4311</v>
      </c>
    </row>
    <row r="1574" spans="4:106" ht="50.5" customHeight="1" x14ac:dyDescent="0.2">
      <c r="D1574" s="112" t="s">
        <v>4327</v>
      </c>
      <c r="E1574" s="189" t="s">
        <v>4328</v>
      </c>
      <c r="F1574" s="190"/>
      <c r="G1574" s="190"/>
      <c r="H1574" s="190"/>
      <c r="I1574" s="190"/>
      <c r="J1574" s="190"/>
      <c r="K1574" s="190"/>
      <c r="L1574" s="190"/>
      <c r="M1574" s="190"/>
      <c r="N1574" s="190"/>
      <c r="O1574" s="190"/>
      <c r="P1574" s="115"/>
      <c r="Q1574" s="191" t="s">
        <v>12702</v>
      </c>
      <c r="R1574" s="191"/>
      <c r="S1574" s="192"/>
      <c r="T1574" s="192"/>
      <c r="U1574" s="192"/>
      <c r="V1574" s="192"/>
      <c r="W1574" s="192"/>
      <c r="X1574" s="193"/>
      <c r="Y1574" s="108"/>
      <c r="AW1574" s="90" t="s">
        <v>3897</v>
      </c>
      <c r="AX1574" s="90">
        <f t="shared" si="168"/>
        <v>1</v>
      </c>
      <c r="AY1574" s="90" t="s">
        <v>774</v>
      </c>
      <c r="AZ1574" s="90" t="s">
        <v>4326</v>
      </c>
      <c r="BA1574" s="90">
        <f>IF(AND($BB$1574=1,$BC$1574=1),1,0)</f>
        <v>0</v>
      </c>
      <c r="BB1574" s="90">
        <f t="shared" si="173"/>
        <v>0</v>
      </c>
      <c r="BC1574" s="90">
        <f>IF(AND(AND(OR($S$1570="Yes",$AB$1570="Yes"),$AX$1570=1)),1,0)</f>
        <v>0</v>
      </c>
      <c r="BD1574" s="90">
        <f>IF(AND(AND(OR($AB$1570="Yes"),$AX$1570=1)),1,0)</f>
        <v>0</v>
      </c>
      <c r="BE1574" s="90">
        <f>IF(AND(AND(OR($S$1570="Yes"),$AX$1570=1)),1,0)</f>
        <v>0</v>
      </c>
      <c r="BL1574" s="90">
        <v>1575</v>
      </c>
      <c r="BX1574" s="90">
        <v>1</v>
      </c>
      <c r="CA1574" s="90" t="s">
        <v>4320</v>
      </c>
      <c r="CC1574" s="90" t="s">
        <v>775</v>
      </c>
      <c r="CD1574" s="90">
        <f>IF($Y$1574="Inaccurate – Incorrect",1,0)</f>
        <v>0</v>
      </c>
      <c r="DA1574" s="90" t="s">
        <v>4306</v>
      </c>
      <c r="DB1574" s="90" t="s">
        <v>4311</v>
      </c>
    </row>
    <row r="1575" spans="4:106" ht="25.25" customHeight="1" x14ac:dyDescent="0.2">
      <c r="D1575" s="112" t="s">
        <v>4330</v>
      </c>
      <c r="E1575" s="189" t="s">
        <v>4331</v>
      </c>
      <c r="F1575" s="190"/>
      <c r="G1575" s="190"/>
      <c r="H1575" s="190"/>
      <c r="I1575" s="190"/>
      <c r="J1575" s="190"/>
      <c r="K1575" s="190"/>
      <c r="L1575" s="190"/>
      <c r="M1575" s="190"/>
      <c r="N1575" s="190"/>
      <c r="O1575" s="190"/>
      <c r="P1575" s="115"/>
      <c r="Q1575" s="191" t="s">
        <v>12699</v>
      </c>
      <c r="R1575" s="191"/>
      <c r="S1575" s="192"/>
      <c r="T1575" s="192"/>
      <c r="U1575" s="192"/>
      <c r="V1575" s="192"/>
      <c r="W1575" s="192"/>
      <c r="X1575" s="193"/>
      <c r="Y1575" s="108"/>
      <c r="AW1575" s="90" t="s">
        <v>3897</v>
      </c>
      <c r="AX1575" s="90">
        <f t="shared" si="168"/>
        <v>1</v>
      </c>
      <c r="AZ1575" s="90" t="s">
        <v>4329</v>
      </c>
      <c r="BA1575" s="90">
        <f>IF(AND($BB$1575=1,$BC$1575=1),1,0)</f>
        <v>0</v>
      </c>
      <c r="BB1575" s="90">
        <f t="shared" si="173"/>
        <v>0</v>
      </c>
      <c r="BC1575" s="90">
        <f>IF(OR(AND(OR($S$1574&lt;&gt;"",$AB$1574&lt;&gt;""),$AX$1574=1)),1,0)</f>
        <v>0</v>
      </c>
      <c r="BD1575" s="90">
        <f>IF(OR(AND(OR($AB$1574&lt;&gt;""),$AX$1574=1)),1,0)</f>
        <v>0</v>
      </c>
      <c r="BE1575" s="90">
        <f>IF(OR(AND(OR($S$1574&lt;&gt;""),$AX$1574=1)),1,0)</f>
        <v>0</v>
      </c>
      <c r="CB1575" s="90">
        <f>IF($S$1575&lt;&gt;"",1,0)</f>
        <v>0</v>
      </c>
      <c r="CD1575" s="90">
        <f>IF($Y$1575="Inaccurate – Incorrect",1,0)</f>
        <v>0</v>
      </c>
      <c r="DA1575" s="90" t="s">
        <v>4306</v>
      </c>
      <c r="DB1575" s="90" t="s">
        <v>4311</v>
      </c>
    </row>
    <row r="1576" spans="4:106" ht="50.5" customHeight="1" x14ac:dyDescent="0.2">
      <c r="D1576" s="112" t="s">
        <v>4334</v>
      </c>
      <c r="E1576" s="189" t="s">
        <v>10750</v>
      </c>
      <c r="F1576" s="190"/>
      <c r="G1576" s="190"/>
      <c r="H1576" s="190"/>
      <c r="I1576" s="190"/>
      <c r="J1576" s="190"/>
      <c r="K1576" s="190"/>
      <c r="L1576" s="190"/>
      <c r="M1576" s="190"/>
      <c r="N1576" s="190"/>
      <c r="O1576" s="190"/>
      <c r="P1576" s="116" t="s">
        <v>12697</v>
      </c>
      <c r="Q1576" s="191" t="s">
        <v>12698</v>
      </c>
      <c r="R1576" s="191"/>
      <c r="S1576" s="192"/>
      <c r="T1576" s="192"/>
      <c r="U1576" s="192"/>
      <c r="V1576" s="192"/>
      <c r="W1576" s="192"/>
      <c r="X1576" s="193"/>
      <c r="Y1576" s="108"/>
      <c r="AW1576" s="90" t="s">
        <v>3897</v>
      </c>
      <c r="AX1576" s="90">
        <f t="shared" si="168"/>
        <v>1</v>
      </c>
      <c r="AY1576" s="90" t="s">
        <v>236</v>
      </c>
      <c r="AZ1576" s="90" t="s">
        <v>4333</v>
      </c>
      <c r="BA1576" s="90">
        <f>IF(AND($BB$1576=1,$BC$1576=1),1,0)</f>
        <v>0</v>
      </c>
      <c r="BB1576" s="90">
        <f t="shared" si="173"/>
        <v>0</v>
      </c>
      <c r="BC1576" s="90">
        <f>IF(AND(AND(OR($S$1570="Yes",$AB$1570="Yes"),$AX$1570=1)),1,0)</f>
        <v>0</v>
      </c>
      <c r="BD1576" s="90">
        <f>IF(AND(AND(OR($AB$1570="Yes"),$AX$1570=1)),1,0)</f>
        <v>0</v>
      </c>
      <c r="BE1576" s="90">
        <f>IF(AND(AND(OR($S$1570="Yes"),$AX$1570=1)),1,0)</f>
        <v>0</v>
      </c>
      <c r="CB1576" s="90">
        <f>IF($S$1576&lt;&gt;"",1,0)</f>
        <v>0</v>
      </c>
      <c r="CD1576" s="90">
        <f>IF($Y$1576="Inaccurate – Incorrect",1,0)</f>
        <v>0</v>
      </c>
      <c r="DA1576" s="90" t="s">
        <v>4306</v>
      </c>
      <c r="DB1576" s="90" t="s">
        <v>4311</v>
      </c>
    </row>
    <row r="1577" spans="4:106" ht="25.25" customHeight="1" x14ac:dyDescent="0.2">
      <c r="D1577" s="112" t="s">
        <v>4338</v>
      </c>
      <c r="E1577" s="189" t="s">
        <v>4339</v>
      </c>
      <c r="F1577" s="190"/>
      <c r="G1577" s="190"/>
      <c r="H1577" s="190"/>
      <c r="I1577" s="190"/>
      <c r="J1577" s="190"/>
      <c r="K1577" s="190"/>
      <c r="L1577" s="190"/>
      <c r="M1577" s="190"/>
      <c r="N1577" s="190"/>
      <c r="O1577" s="190"/>
      <c r="P1577" s="116" t="s">
        <v>12697</v>
      </c>
      <c r="Q1577" s="191" t="s">
        <v>12698</v>
      </c>
      <c r="R1577" s="191"/>
      <c r="S1577" s="197"/>
      <c r="T1577" s="197"/>
      <c r="U1577" s="197"/>
      <c r="V1577" s="197"/>
      <c r="W1577" s="197"/>
      <c r="X1577" s="198"/>
      <c r="Y1577" s="108"/>
      <c r="AW1577" s="90" t="s">
        <v>3897</v>
      </c>
      <c r="AX1577" s="90">
        <f t="shared" si="168"/>
        <v>1</v>
      </c>
      <c r="AY1577" s="90" t="s">
        <v>236</v>
      </c>
      <c r="AZ1577" s="90" t="s">
        <v>4337</v>
      </c>
      <c r="BA1577" s="90">
        <f>IF(AND($BB$1577=1,$BC$1577=1),1,0)</f>
        <v>0</v>
      </c>
      <c r="BB1577" s="90">
        <f t="shared" si="173"/>
        <v>0</v>
      </c>
      <c r="BC1577" s="90">
        <f>IF(AND(AND(OR($S$1570="Yes",$AB$1570="Yes"),$AX$1570=1)),1,0)</f>
        <v>0</v>
      </c>
      <c r="BD1577" s="90">
        <f>IF(AND(AND(OR($AB$1570="Yes"),$AX$1570=1)),1,0)</f>
        <v>0</v>
      </c>
      <c r="BE1577" s="90">
        <f>IF(AND(AND(OR($S$1570="Yes"),$AX$1570=1)),1,0)</f>
        <v>0</v>
      </c>
      <c r="CB1577" s="90">
        <f>IF($S$1577&lt;&gt;"",1,0)</f>
        <v>0</v>
      </c>
      <c r="CD1577" s="90">
        <f>IF($Y$1577="Inaccurate – Incorrect",1,0)</f>
        <v>0</v>
      </c>
      <c r="DA1577" s="90" t="s">
        <v>4306</v>
      </c>
      <c r="DB1577" s="90" t="s">
        <v>4311</v>
      </c>
    </row>
    <row r="1578" spans="4:106" x14ac:dyDescent="0.2">
      <c r="D1578" s="103"/>
      <c r="E1578" s="117"/>
      <c r="F1578" s="117"/>
      <c r="G1578" s="117"/>
      <c r="H1578" s="117"/>
      <c r="I1578" s="117"/>
      <c r="J1578" s="117"/>
      <c r="K1578" s="117"/>
      <c r="L1578" s="117"/>
      <c r="M1578" s="117"/>
      <c r="N1578" s="117"/>
      <c r="O1578" s="117"/>
      <c r="P1578" s="117"/>
      <c r="Q1578" s="117"/>
      <c r="R1578" s="117"/>
      <c r="S1578" s="117"/>
      <c r="T1578" s="117"/>
      <c r="U1578" s="117"/>
      <c r="V1578" s="117"/>
      <c r="W1578" s="117"/>
      <c r="X1578" s="117"/>
      <c r="Y1578" s="105"/>
      <c r="AX1578" s="90">
        <f t="shared" si="168"/>
        <v>0</v>
      </c>
      <c r="BA1578" s="90">
        <f>IF(OR($S$22="Step 3",$S$22="Step 2"),1,0)</f>
        <v>0</v>
      </c>
    </row>
    <row r="1579" spans="4:106" ht="21" x14ac:dyDescent="0.25">
      <c r="D1579" s="103"/>
      <c r="E1579" s="109" t="s">
        <v>4343</v>
      </c>
      <c r="F1579" s="110"/>
      <c r="G1579" s="110"/>
      <c r="H1579" s="110"/>
      <c r="I1579" s="110"/>
      <c r="J1579" s="110"/>
      <c r="K1579" s="110"/>
      <c r="L1579" s="110"/>
      <c r="M1579" s="110"/>
      <c r="N1579" s="110"/>
      <c r="O1579" s="110"/>
      <c r="P1579" s="110"/>
      <c r="Q1579" s="110"/>
      <c r="R1579" s="110"/>
      <c r="S1579" s="110"/>
      <c r="T1579" s="110"/>
      <c r="U1579" s="110"/>
      <c r="V1579" s="110"/>
      <c r="W1579" s="110"/>
      <c r="X1579" s="110"/>
      <c r="Y1579" s="105"/>
      <c r="AX1579" s="90">
        <f t="shared" si="168"/>
        <v>0</v>
      </c>
      <c r="BA1579" s="90">
        <f>IF(OR($S$22="Step 3",$S$22="Step 2"),1,0)</f>
        <v>0</v>
      </c>
    </row>
    <row r="1580" spans="4:106" ht="50.5" customHeight="1" x14ac:dyDescent="0.2">
      <c r="D1580" s="112" t="s">
        <v>4342</v>
      </c>
      <c r="E1580" s="194" t="s">
        <v>4344</v>
      </c>
      <c r="F1580" s="195"/>
      <c r="G1580" s="195"/>
      <c r="H1580" s="195"/>
      <c r="I1580" s="195"/>
      <c r="J1580" s="195"/>
      <c r="K1580" s="195"/>
      <c r="L1580" s="195"/>
      <c r="M1580" s="195"/>
      <c r="N1580" s="195"/>
      <c r="O1580" s="195"/>
      <c r="P1580" s="113" t="s">
        <v>12697</v>
      </c>
      <c r="Q1580" s="196" t="s">
        <v>12698</v>
      </c>
      <c r="R1580" s="196"/>
      <c r="S1580" s="192"/>
      <c r="T1580" s="192"/>
      <c r="U1580" s="192"/>
      <c r="V1580" s="192"/>
      <c r="W1580" s="192"/>
      <c r="X1580" s="193"/>
      <c r="Y1580" s="108"/>
      <c r="AW1580" s="90" t="s">
        <v>3897</v>
      </c>
      <c r="AX1580" s="90">
        <f t="shared" si="168"/>
        <v>1</v>
      </c>
      <c r="AY1580" s="90" t="s">
        <v>236</v>
      </c>
      <c r="AZ1580" s="90" t="s">
        <v>4341</v>
      </c>
      <c r="BA1580" s="90">
        <f>IF(AND($BC$1580=1,$BB$1580=1),1,0)</f>
        <v>0</v>
      </c>
      <c r="BB1580" s="90">
        <f t="shared" ref="BB1580:BB1591" si="174">IF(OR($S$22="Step 3",$S$22="Step 2"),1,0)</f>
        <v>0</v>
      </c>
      <c r="BC1580" s="90">
        <v>1</v>
      </c>
      <c r="BD1580" s="90">
        <v>1</v>
      </c>
      <c r="BE1580" s="90">
        <v>1</v>
      </c>
      <c r="BL1580" s="90" t="s">
        <v>12777</v>
      </c>
      <c r="CB1580" s="90">
        <f>IF($S$1580&lt;&gt;"",1,0)</f>
        <v>0</v>
      </c>
      <c r="CD1580" s="90">
        <f>IF($Y$1580="Inaccurate – Incorrect",1,0)</f>
        <v>0</v>
      </c>
      <c r="DA1580" s="90" t="s">
        <v>4306</v>
      </c>
      <c r="DB1580" s="90" t="s">
        <v>4343</v>
      </c>
    </row>
    <row r="1581" spans="4:106" ht="53.75" customHeight="1" x14ac:dyDescent="0.2">
      <c r="D1581" s="112" t="s">
        <v>4347</v>
      </c>
      <c r="E1581" s="119"/>
      <c r="F1581" s="118"/>
      <c r="G1581" s="118"/>
      <c r="H1581" s="118"/>
      <c r="I1581" s="118"/>
      <c r="J1581" s="118"/>
      <c r="K1581" s="118"/>
      <c r="L1581" s="118"/>
      <c r="M1581" s="118"/>
      <c r="N1581" s="118"/>
      <c r="O1581" s="118"/>
      <c r="P1581" s="118"/>
      <c r="Q1581" s="215" t="s">
        <v>4348</v>
      </c>
      <c r="R1581" s="216"/>
      <c r="S1581" s="216"/>
      <c r="T1581" s="216"/>
      <c r="U1581" s="216"/>
      <c r="V1581" s="216"/>
      <c r="W1581" s="216"/>
      <c r="X1581" s="217"/>
      <c r="Y1581" s="108"/>
      <c r="AX1581" s="90">
        <f t="shared" si="168"/>
        <v>1</v>
      </c>
      <c r="AZ1581" s="90" t="s">
        <v>4346</v>
      </c>
      <c r="BA1581" s="90">
        <f>IF(AND($BB$1581=1,$BC$1581=1),1,0)</f>
        <v>0</v>
      </c>
      <c r="BB1581" s="90">
        <f t="shared" si="174"/>
        <v>0</v>
      </c>
      <c r="BC1581" s="90">
        <f t="shared" ref="BC1581:BC1590" si="175">IF(AND(AND(OR($S$1580="Yes",$AB$1580="Yes"),$AX$1580=1)),1,0)</f>
        <v>0</v>
      </c>
      <c r="BD1581" s="90">
        <f t="shared" ref="BD1581:BD1590" si="176">IF(AND(AND(OR($AB$1580="Yes"),$AX$1580=1)),1,0)</f>
        <v>0</v>
      </c>
      <c r="BE1581" s="90">
        <f t="shared" ref="BE1581:BE1590" si="177">IF(AND(AND(OR($S$1580="Yes"),$AX$1580=1)),1,0)</f>
        <v>0</v>
      </c>
    </row>
    <row r="1582" spans="4:106" ht="25.25" customHeight="1" x14ac:dyDescent="0.2">
      <c r="D1582" s="112" t="s">
        <v>4352</v>
      </c>
      <c r="E1582" s="189" t="s">
        <v>4353</v>
      </c>
      <c r="F1582" s="190"/>
      <c r="G1582" s="190"/>
      <c r="H1582" s="190"/>
      <c r="I1582" s="190"/>
      <c r="J1582" s="190"/>
      <c r="K1582" s="190"/>
      <c r="L1582" s="190"/>
      <c r="M1582" s="190"/>
      <c r="N1582" s="190"/>
      <c r="O1582" s="190"/>
      <c r="P1582" s="115"/>
      <c r="Q1582" s="191" t="s">
        <v>12702</v>
      </c>
      <c r="R1582" s="191"/>
      <c r="S1582" s="192"/>
      <c r="T1582" s="192"/>
      <c r="U1582" s="192"/>
      <c r="V1582" s="192"/>
      <c r="W1582" s="192"/>
      <c r="X1582" s="193"/>
      <c r="Y1582" s="108"/>
      <c r="AW1582" s="90" t="s">
        <v>3897</v>
      </c>
      <c r="AX1582" s="90">
        <f t="shared" si="168"/>
        <v>1</v>
      </c>
      <c r="AY1582" s="90" t="s">
        <v>774</v>
      </c>
      <c r="AZ1582" s="90" t="s">
        <v>4351</v>
      </c>
      <c r="BA1582" s="90">
        <f>IF(AND($BB$1582=1,$BC$1582=1),1,0)</f>
        <v>0</v>
      </c>
      <c r="BB1582" s="90">
        <f t="shared" si="174"/>
        <v>0</v>
      </c>
      <c r="BC1582" s="90">
        <f t="shared" si="175"/>
        <v>0</v>
      </c>
      <c r="BD1582" s="90">
        <f t="shared" si="176"/>
        <v>0</v>
      </c>
      <c r="BE1582" s="90">
        <f t="shared" si="177"/>
        <v>0</v>
      </c>
      <c r="BX1582" s="90">
        <v>1</v>
      </c>
      <c r="CA1582" s="90" t="s">
        <v>4346</v>
      </c>
      <c r="CB1582" s="90">
        <f>IF((+COUNTA($S$1582)+COUNTA($S$1583)+COUNTA($S$1584)+COUNTA($S$1585)+COUNTA($S$1586)+COUNTA($S$1587)+COUNTA($S$1588)+COUNTA($S$1589)+COUNTA($S$1590))&gt;0,1,0)</f>
        <v>0</v>
      </c>
      <c r="CC1582" s="90" t="s">
        <v>775</v>
      </c>
      <c r="CD1582" s="90">
        <f>IF($Y$1582="Inaccurate – Incorrect",1,0)</f>
        <v>0</v>
      </c>
      <c r="DA1582" s="90" t="s">
        <v>4306</v>
      </c>
      <c r="DB1582" s="90" t="s">
        <v>4343</v>
      </c>
    </row>
    <row r="1583" spans="4:106" ht="25.25" customHeight="1" x14ac:dyDescent="0.2">
      <c r="D1583" s="112" t="s">
        <v>4355</v>
      </c>
      <c r="E1583" s="189" t="s">
        <v>4356</v>
      </c>
      <c r="F1583" s="190"/>
      <c r="G1583" s="190"/>
      <c r="H1583" s="190"/>
      <c r="I1583" s="190"/>
      <c r="J1583" s="190"/>
      <c r="K1583" s="190"/>
      <c r="L1583" s="190"/>
      <c r="M1583" s="190"/>
      <c r="N1583" s="190"/>
      <c r="O1583" s="190"/>
      <c r="P1583" s="115"/>
      <c r="Q1583" s="191" t="s">
        <v>12702</v>
      </c>
      <c r="R1583" s="191"/>
      <c r="S1583" s="192"/>
      <c r="T1583" s="192"/>
      <c r="U1583" s="192"/>
      <c r="V1583" s="192"/>
      <c r="W1583" s="192"/>
      <c r="X1583" s="193"/>
      <c r="Y1583" s="108"/>
      <c r="AW1583" s="90" t="s">
        <v>3897</v>
      </c>
      <c r="AX1583" s="90">
        <f t="shared" si="168"/>
        <v>1</v>
      </c>
      <c r="AY1583" s="90" t="s">
        <v>774</v>
      </c>
      <c r="AZ1583" s="90" t="s">
        <v>4354</v>
      </c>
      <c r="BA1583" s="90">
        <f>IF(AND($BB$1583=1,$BC$1583=1),1,0)</f>
        <v>0</v>
      </c>
      <c r="BB1583" s="90">
        <f t="shared" si="174"/>
        <v>0</v>
      </c>
      <c r="BC1583" s="90">
        <f t="shared" si="175"/>
        <v>0</v>
      </c>
      <c r="BD1583" s="90">
        <f t="shared" si="176"/>
        <v>0</v>
      </c>
      <c r="BE1583" s="90">
        <f t="shared" si="177"/>
        <v>0</v>
      </c>
      <c r="BX1583" s="90">
        <v>1</v>
      </c>
      <c r="CA1583" s="90" t="s">
        <v>4346</v>
      </c>
      <c r="CC1583" s="90" t="s">
        <v>775</v>
      </c>
      <c r="CD1583" s="90">
        <f>IF($Y$1583="Inaccurate – Incorrect",1,0)</f>
        <v>0</v>
      </c>
      <c r="DA1583" s="90" t="s">
        <v>4306</v>
      </c>
      <c r="DB1583" s="90" t="s">
        <v>4343</v>
      </c>
    </row>
    <row r="1584" spans="4:106" ht="25.25" customHeight="1" x14ac:dyDescent="0.2">
      <c r="D1584" s="112" t="s">
        <v>4358</v>
      </c>
      <c r="E1584" s="189" t="s">
        <v>4359</v>
      </c>
      <c r="F1584" s="190"/>
      <c r="G1584" s="190"/>
      <c r="H1584" s="190"/>
      <c r="I1584" s="190"/>
      <c r="J1584" s="190"/>
      <c r="K1584" s="190"/>
      <c r="L1584" s="190"/>
      <c r="M1584" s="190"/>
      <c r="N1584" s="190"/>
      <c r="O1584" s="190"/>
      <c r="P1584" s="115"/>
      <c r="Q1584" s="191" t="s">
        <v>12702</v>
      </c>
      <c r="R1584" s="191"/>
      <c r="S1584" s="192"/>
      <c r="T1584" s="192"/>
      <c r="U1584" s="192"/>
      <c r="V1584" s="192"/>
      <c r="W1584" s="192"/>
      <c r="X1584" s="193"/>
      <c r="Y1584" s="108"/>
      <c r="AW1584" s="90" t="s">
        <v>3897</v>
      </c>
      <c r="AX1584" s="90">
        <f t="shared" si="168"/>
        <v>1</v>
      </c>
      <c r="AY1584" s="90" t="s">
        <v>774</v>
      </c>
      <c r="AZ1584" s="90" t="s">
        <v>4357</v>
      </c>
      <c r="BA1584" s="90">
        <f>IF(AND($BB$1584=1,$BC$1584=1),1,0)</f>
        <v>0</v>
      </c>
      <c r="BB1584" s="90">
        <f t="shared" si="174"/>
        <v>0</v>
      </c>
      <c r="BC1584" s="90">
        <f t="shared" si="175"/>
        <v>0</v>
      </c>
      <c r="BD1584" s="90">
        <f t="shared" si="176"/>
        <v>0</v>
      </c>
      <c r="BE1584" s="90">
        <f t="shared" si="177"/>
        <v>0</v>
      </c>
      <c r="BX1584" s="90">
        <v>1</v>
      </c>
      <c r="CA1584" s="90" t="s">
        <v>4346</v>
      </c>
      <c r="CC1584" s="90" t="s">
        <v>775</v>
      </c>
      <c r="CD1584" s="90">
        <f>IF($Y$1584="Inaccurate – Incorrect",1,0)</f>
        <v>0</v>
      </c>
      <c r="DA1584" s="90" t="s">
        <v>4306</v>
      </c>
      <c r="DB1584" s="90" t="s">
        <v>4343</v>
      </c>
    </row>
    <row r="1585" spans="4:106" ht="25.25" customHeight="1" x14ac:dyDescent="0.2">
      <c r="D1585" s="112" t="s">
        <v>4361</v>
      </c>
      <c r="E1585" s="189" t="s">
        <v>4362</v>
      </c>
      <c r="F1585" s="190"/>
      <c r="G1585" s="190"/>
      <c r="H1585" s="190"/>
      <c r="I1585" s="190"/>
      <c r="J1585" s="190"/>
      <c r="K1585" s="190"/>
      <c r="L1585" s="190"/>
      <c r="M1585" s="190"/>
      <c r="N1585" s="190"/>
      <c r="O1585" s="190"/>
      <c r="P1585" s="115"/>
      <c r="Q1585" s="191" t="s">
        <v>12702</v>
      </c>
      <c r="R1585" s="191"/>
      <c r="S1585" s="192"/>
      <c r="T1585" s="192"/>
      <c r="U1585" s="192"/>
      <c r="V1585" s="192"/>
      <c r="W1585" s="192"/>
      <c r="X1585" s="193"/>
      <c r="Y1585" s="108"/>
      <c r="AW1585" s="90" t="s">
        <v>3897</v>
      </c>
      <c r="AX1585" s="90">
        <f t="shared" si="168"/>
        <v>1</v>
      </c>
      <c r="AY1585" s="90" t="s">
        <v>774</v>
      </c>
      <c r="AZ1585" s="90" t="s">
        <v>4360</v>
      </c>
      <c r="BA1585" s="90">
        <f>IF(AND($BB$1585=1,$BC$1585=1),1,0)</f>
        <v>0</v>
      </c>
      <c r="BB1585" s="90">
        <f t="shared" si="174"/>
        <v>0</v>
      </c>
      <c r="BC1585" s="90">
        <f t="shared" si="175"/>
        <v>0</v>
      </c>
      <c r="BD1585" s="90">
        <f t="shared" si="176"/>
        <v>0</v>
      </c>
      <c r="BE1585" s="90">
        <f t="shared" si="177"/>
        <v>0</v>
      </c>
      <c r="BX1585" s="90">
        <v>1</v>
      </c>
      <c r="CA1585" s="90" t="s">
        <v>4346</v>
      </c>
      <c r="CC1585" s="90" t="s">
        <v>775</v>
      </c>
      <c r="CD1585" s="90">
        <f>IF($Y$1585="Inaccurate – Incorrect",1,0)</f>
        <v>0</v>
      </c>
      <c r="DA1585" s="90" t="s">
        <v>4306</v>
      </c>
      <c r="DB1585" s="90" t="s">
        <v>4343</v>
      </c>
    </row>
    <row r="1586" spans="4:106" ht="25.25" customHeight="1" x14ac:dyDescent="0.2">
      <c r="D1586" s="112" t="s">
        <v>4364</v>
      </c>
      <c r="E1586" s="189" t="s">
        <v>4365</v>
      </c>
      <c r="F1586" s="190"/>
      <c r="G1586" s="190"/>
      <c r="H1586" s="190"/>
      <c r="I1586" s="190"/>
      <c r="J1586" s="190"/>
      <c r="K1586" s="190"/>
      <c r="L1586" s="190"/>
      <c r="M1586" s="190"/>
      <c r="N1586" s="190"/>
      <c r="O1586" s="190"/>
      <c r="P1586" s="115"/>
      <c r="Q1586" s="191" t="s">
        <v>12702</v>
      </c>
      <c r="R1586" s="191"/>
      <c r="S1586" s="192"/>
      <c r="T1586" s="192"/>
      <c r="U1586" s="192"/>
      <c r="V1586" s="192"/>
      <c r="W1586" s="192"/>
      <c r="X1586" s="193"/>
      <c r="Y1586" s="108"/>
      <c r="AW1586" s="90" t="s">
        <v>3897</v>
      </c>
      <c r="AX1586" s="90">
        <f t="shared" si="168"/>
        <v>1</v>
      </c>
      <c r="AY1586" s="90" t="s">
        <v>774</v>
      </c>
      <c r="AZ1586" s="90" t="s">
        <v>4363</v>
      </c>
      <c r="BA1586" s="90">
        <f>IF(AND($BB$1586=1,$BC$1586=1),1,0)</f>
        <v>0</v>
      </c>
      <c r="BB1586" s="90">
        <f t="shared" si="174"/>
        <v>0</v>
      </c>
      <c r="BC1586" s="90">
        <f t="shared" si="175"/>
        <v>0</v>
      </c>
      <c r="BD1586" s="90">
        <f t="shared" si="176"/>
        <v>0</v>
      </c>
      <c r="BE1586" s="90">
        <f t="shared" si="177"/>
        <v>0</v>
      </c>
      <c r="BX1586" s="90">
        <v>1</v>
      </c>
      <c r="CA1586" s="90" t="s">
        <v>4346</v>
      </c>
      <c r="CC1586" s="90" t="s">
        <v>775</v>
      </c>
      <c r="CD1586" s="90">
        <f>IF($Y$1586="Inaccurate – Incorrect",1,0)</f>
        <v>0</v>
      </c>
      <c r="DA1586" s="90" t="s">
        <v>4306</v>
      </c>
      <c r="DB1586" s="90" t="s">
        <v>4343</v>
      </c>
    </row>
    <row r="1587" spans="4:106" ht="25.25" customHeight="1" x14ac:dyDescent="0.2">
      <c r="D1587" s="112" t="s">
        <v>4367</v>
      </c>
      <c r="E1587" s="189" t="s">
        <v>4368</v>
      </c>
      <c r="F1587" s="190"/>
      <c r="G1587" s="190"/>
      <c r="H1587" s="190"/>
      <c r="I1587" s="190"/>
      <c r="J1587" s="190"/>
      <c r="K1587" s="190"/>
      <c r="L1587" s="190"/>
      <c r="M1587" s="190"/>
      <c r="N1587" s="190"/>
      <c r="O1587" s="190"/>
      <c r="P1587" s="115"/>
      <c r="Q1587" s="191" t="s">
        <v>12702</v>
      </c>
      <c r="R1587" s="191"/>
      <c r="S1587" s="192"/>
      <c r="T1587" s="192"/>
      <c r="U1587" s="192"/>
      <c r="V1587" s="192"/>
      <c r="W1587" s="192"/>
      <c r="X1587" s="193"/>
      <c r="Y1587" s="108"/>
      <c r="AW1587" s="90" t="s">
        <v>3897</v>
      </c>
      <c r="AX1587" s="90">
        <f t="shared" si="168"/>
        <v>1</v>
      </c>
      <c r="AY1587" s="90" t="s">
        <v>774</v>
      </c>
      <c r="AZ1587" s="90" t="s">
        <v>4366</v>
      </c>
      <c r="BA1587" s="90">
        <f>IF(AND($BB$1587=1,$BC$1587=1),1,0)</f>
        <v>0</v>
      </c>
      <c r="BB1587" s="90">
        <f t="shared" si="174"/>
        <v>0</v>
      </c>
      <c r="BC1587" s="90">
        <f t="shared" si="175"/>
        <v>0</v>
      </c>
      <c r="BD1587" s="90">
        <f t="shared" si="176"/>
        <v>0</v>
      </c>
      <c r="BE1587" s="90">
        <f t="shared" si="177"/>
        <v>0</v>
      </c>
      <c r="BX1587" s="90">
        <v>1</v>
      </c>
      <c r="CA1587" s="90" t="s">
        <v>4346</v>
      </c>
      <c r="CC1587" s="90" t="s">
        <v>775</v>
      </c>
      <c r="CD1587" s="90">
        <f>IF($Y$1587="Inaccurate – Incorrect",1,0)</f>
        <v>0</v>
      </c>
      <c r="DA1587" s="90" t="s">
        <v>4306</v>
      </c>
      <c r="DB1587" s="90" t="s">
        <v>4343</v>
      </c>
    </row>
    <row r="1588" spans="4:106" ht="25.25" customHeight="1" x14ac:dyDescent="0.2">
      <c r="D1588" s="112" t="s">
        <v>4370</v>
      </c>
      <c r="E1588" s="189" t="s">
        <v>4371</v>
      </c>
      <c r="F1588" s="190"/>
      <c r="G1588" s="190"/>
      <c r="H1588" s="190"/>
      <c r="I1588" s="190"/>
      <c r="J1588" s="190"/>
      <c r="K1588" s="190"/>
      <c r="L1588" s="190"/>
      <c r="M1588" s="190"/>
      <c r="N1588" s="190"/>
      <c r="O1588" s="190"/>
      <c r="P1588" s="115"/>
      <c r="Q1588" s="191" t="s">
        <v>12702</v>
      </c>
      <c r="R1588" s="191"/>
      <c r="S1588" s="192"/>
      <c r="T1588" s="192"/>
      <c r="U1588" s="192"/>
      <c r="V1588" s="192"/>
      <c r="W1588" s="192"/>
      <c r="X1588" s="193"/>
      <c r="Y1588" s="108"/>
      <c r="AW1588" s="90" t="s">
        <v>3897</v>
      </c>
      <c r="AX1588" s="90">
        <f t="shared" si="168"/>
        <v>1</v>
      </c>
      <c r="AY1588" s="90" t="s">
        <v>774</v>
      </c>
      <c r="AZ1588" s="90" t="s">
        <v>4369</v>
      </c>
      <c r="BA1588" s="90">
        <f>IF(AND($BB$1588=1,$BC$1588=1),1,0)</f>
        <v>0</v>
      </c>
      <c r="BB1588" s="90">
        <f t="shared" si="174"/>
        <v>0</v>
      </c>
      <c r="BC1588" s="90">
        <f t="shared" si="175"/>
        <v>0</v>
      </c>
      <c r="BD1588" s="90">
        <f t="shared" si="176"/>
        <v>0</v>
      </c>
      <c r="BE1588" s="90">
        <f t="shared" si="177"/>
        <v>0</v>
      </c>
      <c r="BX1588" s="90">
        <v>1</v>
      </c>
      <c r="CA1588" s="90" t="s">
        <v>4346</v>
      </c>
      <c r="CC1588" s="90" t="s">
        <v>775</v>
      </c>
      <c r="CD1588" s="90">
        <f>IF($Y$1588="Inaccurate – Incorrect",1,0)</f>
        <v>0</v>
      </c>
      <c r="DA1588" s="90" t="s">
        <v>4306</v>
      </c>
      <c r="DB1588" s="90" t="s">
        <v>4343</v>
      </c>
    </row>
    <row r="1589" spans="4:106" ht="25.25" customHeight="1" x14ac:dyDescent="0.2">
      <c r="D1589" s="112" t="s">
        <v>4373</v>
      </c>
      <c r="E1589" s="189" t="s">
        <v>4374</v>
      </c>
      <c r="F1589" s="190"/>
      <c r="G1589" s="190"/>
      <c r="H1589" s="190"/>
      <c r="I1589" s="190"/>
      <c r="J1589" s="190"/>
      <c r="K1589" s="190"/>
      <c r="L1589" s="190"/>
      <c r="M1589" s="190"/>
      <c r="N1589" s="190"/>
      <c r="O1589" s="190"/>
      <c r="P1589" s="115"/>
      <c r="Q1589" s="191" t="s">
        <v>12702</v>
      </c>
      <c r="R1589" s="191"/>
      <c r="S1589" s="192"/>
      <c r="T1589" s="192"/>
      <c r="U1589" s="192"/>
      <c r="V1589" s="192"/>
      <c r="W1589" s="192"/>
      <c r="X1589" s="193"/>
      <c r="Y1589" s="108"/>
      <c r="AW1589" s="90" t="s">
        <v>3897</v>
      </c>
      <c r="AX1589" s="90">
        <f t="shared" si="168"/>
        <v>1</v>
      </c>
      <c r="AY1589" s="90" t="s">
        <v>774</v>
      </c>
      <c r="AZ1589" s="90" t="s">
        <v>4372</v>
      </c>
      <c r="BA1589" s="90">
        <f>IF(AND($BB$1589=1,$BC$1589=1),1,0)</f>
        <v>0</v>
      </c>
      <c r="BB1589" s="90">
        <f t="shared" si="174"/>
        <v>0</v>
      </c>
      <c r="BC1589" s="90">
        <f t="shared" si="175"/>
        <v>0</v>
      </c>
      <c r="BD1589" s="90">
        <f t="shared" si="176"/>
        <v>0</v>
      </c>
      <c r="BE1589" s="90">
        <f t="shared" si="177"/>
        <v>0</v>
      </c>
      <c r="BX1589" s="90">
        <v>1</v>
      </c>
      <c r="CA1589" s="90" t="s">
        <v>4346</v>
      </c>
      <c r="CC1589" s="90" t="s">
        <v>775</v>
      </c>
      <c r="CD1589" s="90">
        <f>IF($Y$1589="Inaccurate – Incorrect",1,0)</f>
        <v>0</v>
      </c>
      <c r="DA1589" s="90" t="s">
        <v>4306</v>
      </c>
      <c r="DB1589" s="90" t="s">
        <v>4343</v>
      </c>
    </row>
    <row r="1590" spans="4:106" ht="25.25" customHeight="1" x14ac:dyDescent="0.2">
      <c r="D1590" s="112" t="s">
        <v>4376</v>
      </c>
      <c r="E1590" s="189" t="s">
        <v>802</v>
      </c>
      <c r="F1590" s="190"/>
      <c r="G1590" s="190"/>
      <c r="H1590" s="190"/>
      <c r="I1590" s="190"/>
      <c r="J1590" s="190"/>
      <c r="K1590" s="190"/>
      <c r="L1590" s="190"/>
      <c r="M1590" s="190"/>
      <c r="N1590" s="190"/>
      <c r="O1590" s="190"/>
      <c r="P1590" s="115"/>
      <c r="Q1590" s="191" t="s">
        <v>12702</v>
      </c>
      <c r="R1590" s="191"/>
      <c r="S1590" s="192"/>
      <c r="T1590" s="192"/>
      <c r="U1590" s="192"/>
      <c r="V1590" s="192"/>
      <c r="W1590" s="192"/>
      <c r="X1590" s="193"/>
      <c r="Y1590" s="108"/>
      <c r="AW1590" s="90" t="s">
        <v>3897</v>
      </c>
      <c r="AX1590" s="90">
        <f t="shared" si="168"/>
        <v>1</v>
      </c>
      <c r="AY1590" s="90" t="s">
        <v>774</v>
      </c>
      <c r="AZ1590" s="90" t="s">
        <v>4375</v>
      </c>
      <c r="BA1590" s="90">
        <f>IF(AND($BB$1590=1,$BC$1590=1),1,0)</f>
        <v>0</v>
      </c>
      <c r="BB1590" s="90">
        <f t="shared" si="174"/>
        <v>0</v>
      </c>
      <c r="BC1590" s="90">
        <f t="shared" si="175"/>
        <v>0</v>
      </c>
      <c r="BD1590" s="90">
        <f t="shared" si="176"/>
        <v>0</v>
      </c>
      <c r="BE1590" s="90">
        <f t="shared" si="177"/>
        <v>0</v>
      </c>
      <c r="BL1590" s="90">
        <v>1591</v>
      </c>
      <c r="BX1590" s="90">
        <v>1</v>
      </c>
      <c r="CA1590" s="90" t="s">
        <v>4346</v>
      </c>
      <c r="CC1590" s="90" t="s">
        <v>775</v>
      </c>
      <c r="CD1590" s="90">
        <f>IF($Y$1590="Inaccurate – Incorrect",1,0)</f>
        <v>0</v>
      </c>
      <c r="DA1590" s="90" t="s">
        <v>4306</v>
      </c>
      <c r="DB1590" s="90" t="s">
        <v>4343</v>
      </c>
    </row>
    <row r="1591" spans="4:106" ht="25.25" customHeight="1" x14ac:dyDescent="0.2">
      <c r="D1591" s="112" t="s">
        <v>4378</v>
      </c>
      <c r="E1591" s="189" t="s">
        <v>643</v>
      </c>
      <c r="F1591" s="190"/>
      <c r="G1591" s="190"/>
      <c r="H1591" s="190"/>
      <c r="I1591" s="190"/>
      <c r="J1591" s="190"/>
      <c r="K1591" s="190"/>
      <c r="L1591" s="190"/>
      <c r="M1591" s="190"/>
      <c r="N1591" s="190"/>
      <c r="O1591" s="190"/>
      <c r="P1591" s="115"/>
      <c r="Q1591" s="191" t="s">
        <v>12699</v>
      </c>
      <c r="R1591" s="191"/>
      <c r="S1591" s="197"/>
      <c r="T1591" s="197"/>
      <c r="U1591" s="197"/>
      <c r="V1591" s="197"/>
      <c r="W1591" s="197"/>
      <c r="X1591" s="198"/>
      <c r="Y1591" s="108"/>
      <c r="AW1591" s="90" t="s">
        <v>3897</v>
      </c>
      <c r="AX1591" s="90">
        <f t="shared" si="168"/>
        <v>1</v>
      </c>
      <c r="AZ1591" s="90" t="s">
        <v>4377</v>
      </c>
      <c r="BA1591" s="90">
        <f>IF(AND($BB$1591=1,$BC$1591=1),1,0)</f>
        <v>0</v>
      </c>
      <c r="BB1591" s="90">
        <f t="shared" si="174"/>
        <v>0</v>
      </c>
      <c r="BC1591" s="90">
        <f>IF(OR(AND(OR($S$1590&lt;&gt;"",$AB$1590&lt;&gt;""),$AX$1590=1)),1,0)</f>
        <v>0</v>
      </c>
      <c r="BD1591" s="90">
        <f>IF(OR(AND(OR($AB$1590&lt;&gt;""),$AX$1590=1)),1,0)</f>
        <v>0</v>
      </c>
      <c r="BE1591" s="90">
        <f>IF(OR(AND(OR($S$1590&lt;&gt;""),$AX$1590=1)),1,0)</f>
        <v>0</v>
      </c>
      <c r="CB1591" s="90">
        <f>IF($S$1591&lt;&gt;"",1,0)</f>
        <v>0</v>
      </c>
      <c r="CD1591" s="90">
        <f>IF($Y$1591="Inaccurate – Incorrect",1,0)</f>
        <v>0</v>
      </c>
      <c r="DA1591" s="90" t="s">
        <v>4306</v>
      </c>
      <c r="DB1591" s="90" t="s">
        <v>4343</v>
      </c>
    </row>
    <row r="1592" spans="4:106" x14ac:dyDescent="0.2">
      <c r="D1592" s="103"/>
      <c r="E1592" s="117"/>
      <c r="F1592" s="117"/>
      <c r="G1592" s="117"/>
      <c r="H1592" s="117"/>
      <c r="I1592" s="117"/>
      <c r="J1592" s="117"/>
      <c r="K1592" s="117"/>
      <c r="L1592" s="117"/>
      <c r="M1592" s="117"/>
      <c r="N1592" s="117"/>
      <c r="O1592" s="117"/>
      <c r="P1592" s="117"/>
      <c r="Q1592" s="117"/>
      <c r="R1592" s="117"/>
      <c r="S1592" s="117"/>
      <c r="T1592" s="117"/>
      <c r="U1592" s="117"/>
      <c r="V1592" s="117"/>
      <c r="W1592" s="117"/>
      <c r="X1592" s="117"/>
      <c r="Y1592" s="105"/>
      <c r="AX1592" s="90">
        <f t="shared" si="168"/>
        <v>0</v>
      </c>
      <c r="BA1592" s="90">
        <f>IF(OR($S$22="Step 3",$S$22="Step 2",$S$22="Step 1"),1,0)</f>
        <v>1</v>
      </c>
    </row>
    <row r="1593" spans="4:106" ht="21" x14ac:dyDescent="0.25">
      <c r="D1593" s="103"/>
      <c r="E1593" s="109" t="s">
        <v>4382</v>
      </c>
      <c r="F1593" s="110"/>
      <c r="G1593" s="110"/>
      <c r="H1593" s="110"/>
      <c r="I1593" s="110"/>
      <c r="J1593" s="110"/>
      <c r="K1593" s="110"/>
      <c r="L1593" s="110"/>
      <c r="M1593" s="110"/>
      <c r="N1593" s="110"/>
      <c r="O1593" s="110"/>
      <c r="P1593" s="110"/>
      <c r="Q1593" s="110"/>
      <c r="R1593" s="110"/>
      <c r="S1593" s="110"/>
      <c r="T1593" s="110"/>
      <c r="U1593" s="110"/>
      <c r="V1593" s="110"/>
      <c r="W1593" s="110"/>
      <c r="X1593" s="110"/>
      <c r="Y1593" s="105"/>
      <c r="AX1593" s="90">
        <f t="shared" si="168"/>
        <v>0</v>
      </c>
      <c r="BA1593" s="90">
        <f>IF(OR($S$22="Step 3",$S$22="Step 2",$S$22="Step 1"),1,0)</f>
        <v>1</v>
      </c>
    </row>
    <row r="1594" spans="4:106" ht="39.5" customHeight="1" x14ac:dyDescent="0.2">
      <c r="D1594" s="112" t="s">
        <v>4381</v>
      </c>
      <c r="E1594" s="120"/>
      <c r="F1594" s="118"/>
      <c r="G1594" s="118"/>
      <c r="H1594" s="118"/>
      <c r="I1594" s="118"/>
      <c r="J1594" s="118"/>
      <c r="K1594" s="118"/>
      <c r="L1594" s="118"/>
      <c r="M1594" s="118"/>
      <c r="N1594" s="118"/>
      <c r="O1594" s="118"/>
      <c r="P1594" s="124" t="s">
        <v>12697</v>
      </c>
      <c r="Q1594" s="219" t="s">
        <v>4383</v>
      </c>
      <c r="R1594" s="220"/>
      <c r="S1594" s="220"/>
      <c r="T1594" s="220"/>
      <c r="U1594" s="220"/>
      <c r="V1594" s="220"/>
      <c r="W1594" s="220"/>
      <c r="X1594" s="217"/>
      <c r="Y1594" s="108"/>
      <c r="AX1594" s="90">
        <f t="shared" si="168"/>
        <v>1</v>
      </c>
      <c r="AZ1594" s="90" t="s">
        <v>4380</v>
      </c>
      <c r="BA1594" s="90">
        <f>IF(AND($BC$1594=1,$BB$1594=1),1,0)</f>
        <v>0</v>
      </c>
      <c r="BB1594" s="90">
        <f t="shared" ref="BB1594:BB1600" si="178">IF(OR($S$22="Step 3",$S$22="Step 2"),1,0)</f>
        <v>0</v>
      </c>
      <c r="BC1594" s="90">
        <v>1</v>
      </c>
      <c r="BD1594" s="90">
        <v>1</v>
      </c>
      <c r="BE1594" s="90">
        <v>1</v>
      </c>
    </row>
    <row r="1595" spans="4:106" ht="25.25" customHeight="1" x14ac:dyDescent="0.2">
      <c r="D1595" s="112" t="s">
        <v>4386</v>
      </c>
      <c r="E1595" s="189" t="s">
        <v>4387</v>
      </c>
      <c r="F1595" s="190"/>
      <c r="G1595" s="190"/>
      <c r="H1595" s="190"/>
      <c r="I1595" s="190"/>
      <c r="J1595" s="190"/>
      <c r="K1595" s="190"/>
      <c r="L1595" s="190"/>
      <c r="M1595" s="190"/>
      <c r="N1595" s="190"/>
      <c r="O1595" s="190"/>
      <c r="P1595" s="115"/>
      <c r="Q1595" s="191" t="s">
        <v>12702</v>
      </c>
      <c r="R1595" s="191"/>
      <c r="S1595" s="192"/>
      <c r="T1595" s="192"/>
      <c r="U1595" s="192"/>
      <c r="V1595" s="192"/>
      <c r="W1595" s="192"/>
      <c r="X1595" s="193"/>
      <c r="Y1595" s="108"/>
      <c r="AW1595" s="90" t="s">
        <v>3897</v>
      </c>
      <c r="AX1595" s="90">
        <f t="shared" si="168"/>
        <v>1</v>
      </c>
      <c r="AY1595" s="90" t="s">
        <v>774</v>
      </c>
      <c r="AZ1595" s="90" t="s">
        <v>4385</v>
      </c>
      <c r="BA1595" s="90">
        <f>IF(AND($BC$1595=1,$BB$1595=1),1,0)</f>
        <v>0</v>
      </c>
      <c r="BB1595" s="90">
        <f t="shared" si="178"/>
        <v>0</v>
      </c>
      <c r="BC1595" s="90">
        <v>1</v>
      </c>
      <c r="BD1595" s="90">
        <v>1</v>
      </c>
      <c r="BE1595" s="90">
        <v>1</v>
      </c>
      <c r="BX1595" s="90">
        <v>1</v>
      </c>
      <c r="CA1595" s="90" t="s">
        <v>4380</v>
      </c>
      <c r="CB1595" s="90">
        <f>IF((+COUNTA($S$1595)+COUNTA($S$1596)+COUNTA($S$1598)+COUNTA($S$1599)+COUNTA($S$1600))&gt;0,1,0)</f>
        <v>0</v>
      </c>
      <c r="CC1595" s="90" t="s">
        <v>775</v>
      </c>
      <c r="CD1595" s="90">
        <f>IF($Y$1595="Inaccurate – Incorrect",1,0)</f>
        <v>0</v>
      </c>
      <c r="DA1595" s="90" t="s">
        <v>4306</v>
      </c>
      <c r="DB1595" s="90" t="s">
        <v>4382</v>
      </c>
    </row>
    <row r="1596" spans="4:106" ht="50.5" customHeight="1" x14ac:dyDescent="0.2">
      <c r="D1596" s="112" t="s">
        <v>4389</v>
      </c>
      <c r="E1596" s="189" t="s">
        <v>10770</v>
      </c>
      <c r="F1596" s="190"/>
      <c r="G1596" s="190"/>
      <c r="H1596" s="190"/>
      <c r="I1596" s="190"/>
      <c r="J1596" s="190"/>
      <c r="K1596" s="190"/>
      <c r="L1596" s="190"/>
      <c r="M1596" s="190"/>
      <c r="N1596" s="190"/>
      <c r="O1596" s="190"/>
      <c r="P1596" s="115"/>
      <c r="Q1596" s="191" t="s">
        <v>12702</v>
      </c>
      <c r="R1596" s="191"/>
      <c r="S1596" s="192"/>
      <c r="T1596" s="192"/>
      <c r="U1596" s="192"/>
      <c r="V1596" s="192"/>
      <c r="W1596" s="192"/>
      <c r="X1596" s="193"/>
      <c r="Y1596" s="108"/>
      <c r="AW1596" s="90" t="s">
        <v>3897</v>
      </c>
      <c r="AX1596" s="90">
        <f t="shared" si="168"/>
        <v>1</v>
      </c>
      <c r="AY1596" s="90" t="s">
        <v>774</v>
      </c>
      <c r="AZ1596" s="90" t="s">
        <v>4388</v>
      </c>
      <c r="BA1596" s="90">
        <f>IF(AND($BC$1596=1,$BB$1596=1),1,0)</f>
        <v>0</v>
      </c>
      <c r="BB1596" s="90">
        <f t="shared" si="178"/>
        <v>0</v>
      </c>
      <c r="BC1596" s="90">
        <v>1</v>
      </c>
      <c r="BD1596" s="90">
        <v>1</v>
      </c>
      <c r="BE1596" s="90">
        <v>1</v>
      </c>
      <c r="BL1596" s="90">
        <v>1597</v>
      </c>
      <c r="BX1596" s="90">
        <v>1</v>
      </c>
      <c r="CA1596" s="90" t="s">
        <v>4380</v>
      </c>
      <c r="CC1596" s="90" t="s">
        <v>775</v>
      </c>
      <c r="CD1596" s="90">
        <f>IF($Y$1596="Inaccurate – Incorrect",1,0)</f>
        <v>0</v>
      </c>
      <c r="DA1596" s="90" t="s">
        <v>4306</v>
      </c>
      <c r="DB1596" s="90" t="s">
        <v>4382</v>
      </c>
    </row>
    <row r="1597" spans="4:106" ht="25.25" customHeight="1" x14ac:dyDescent="0.2">
      <c r="D1597" s="112" t="s">
        <v>4392</v>
      </c>
      <c r="E1597" s="189" t="s">
        <v>4393</v>
      </c>
      <c r="F1597" s="190"/>
      <c r="G1597" s="190"/>
      <c r="H1597" s="190"/>
      <c r="I1597" s="190"/>
      <c r="J1597" s="190"/>
      <c r="K1597" s="190"/>
      <c r="L1597" s="190"/>
      <c r="M1597" s="190"/>
      <c r="N1597" s="190"/>
      <c r="O1597" s="190"/>
      <c r="P1597" s="115"/>
      <c r="Q1597" s="191" t="s">
        <v>12699</v>
      </c>
      <c r="R1597" s="191"/>
      <c r="S1597" s="192"/>
      <c r="T1597" s="192"/>
      <c r="U1597" s="192"/>
      <c r="V1597" s="192"/>
      <c r="W1597" s="192"/>
      <c r="X1597" s="193"/>
      <c r="Y1597" s="108"/>
      <c r="AW1597" s="90" t="s">
        <v>3897</v>
      </c>
      <c r="AX1597" s="90">
        <f t="shared" si="168"/>
        <v>1</v>
      </c>
      <c r="AZ1597" s="90" t="s">
        <v>4391</v>
      </c>
      <c r="BA1597" s="90">
        <f>IF(AND($BB$1597=1,$BC$1597=1),1,0)</f>
        <v>0</v>
      </c>
      <c r="BB1597" s="90">
        <f t="shared" si="178"/>
        <v>0</v>
      </c>
      <c r="BC1597" s="90">
        <f>IF(OR(AND(OR($S$1596&lt;&gt;"",$AB$1596&lt;&gt;""),$AX$1596=1)),1,0)</f>
        <v>0</v>
      </c>
      <c r="BD1597" s="90">
        <f>IF(OR(AND(OR($AB$1596&lt;&gt;""),$AX$1596=1)),1,0)</f>
        <v>0</v>
      </c>
      <c r="BE1597" s="90">
        <f>IF(OR(AND(OR($S$1596&lt;&gt;""),$AX$1596=1)),1,0)</f>
        <v>0</v>
      </c>
      <c r="CB1597" s="90">
        <f>IF($S$1597&lt;&gt;"",1,0)</f>
        <v>0</v>
      </c>
      <c r="CD1597" s="90">
        <f>IF($Y$1597="Inaccurate – Incorrect",1,0)</f>
        <v>0</v>
      </c>
      <c r="DA1597" s="90" t="s">
        <v>4306</v>
      </c>
      <c r="DB1597" s="90" t="s">
        <v>4382</v>
      </c>
    </row>
    <row r="1598" spans="4:106" ht="50.5" customHeight="1" x14ac:dyDescent="0.2">
      <c r="D1598" s="112" t="s">
        <v>4396</v>
      </c>
      <c r="E1598" s="189" t="s">
        <v>4397</v>
      </c>
      <c r="F1598" s="190"/>
      <c r="G1598" s="190"/>
      <c r="H1598" s="190"/>
      <c r="I1598" s="190"/>
      <c r="J1598" s="190"/>
      <c r="K1598" s="190"/>
      <c r="L1598" s="190"/>
      <c r="M1598" s="190"/>
      <c r="N1598" s="190"/>
      <c r="O1598" s="190"/>
      <c r="P1598" s="115"/>
      <c r="Q1598" s="191" t="s">
        <v>12702</v>
      </c>
      <c r="R1598" s="191"/>
      <c r="S1598" s="192"/>
      <c r="T1598" s="192"/>
      <c r="U1598" s="192"/>
      <c r="V1598" s="192"/>
      <c r="W1598" s="192"/>
      <c r="X1598" s="193"/>
      <c r="Y1598" s="108"/>
      <c r="AW1598" s="90" t="s">
        <v>3897</v>
      </c>
      <c r="AX1598" s="90">
        <f t="shared" si="168"/>
        <v>1</v>
      </c>
      <c r="AY1598" s="90" t="s">
        <v>774</v>
      </c>
      <c r="AZ1598" s="90" t="s">
        <v>4395</v>
      </c>
      <c r="BA1598" s="90">
        <f>IF(AND($BC$1598=1,$BB$1598=1),1,0)</f>
        <v>0</v>
      </c>
      <c r="BB1598" s="90">
        <f t="shared" si="178"/>
        <v>0</v>
      </c>
      <c r="BC1598" s="90">
        <v>1</v>
      </c>
      <c r="BD1598" s="90">
        <v>1</v>
      </c>
      <c r="BE1598" s="90">
        <v>1</v>
      </c>
      <c r="BX1598" s="90">
        <v>1</v>
      </c>
      <c r="CA1598" s="90" t="s">
        <v>4380</v>
      </c>
      <c r="CC1598" s="90" t="s">
        <v>775</v>
      </c>
      <c r="CD1598" s="90">
        <f>IF($Y$1598="Inaccurate – Incorrect",1,0)</f>
        <v>0</v>
      </c>
      <c r="DA1598" s="90" t="s">
        <v>4306</v>
      </c>
      <c r="DB1598" s="90" t="s">
        <v>4382</v>
      </c>
    </row>
    <row r="1599" spans="4:106" ht="25.25" customHeight="1" x14ac:dyDescent="0.2">
      <c r="D1599" s="112" t="s">
        <v>4399</v>
      </c>
      <c r="E1599" s="189" t="s">
        <v>4400</v>
      </c>
      <c r="F1599" s="190"/>
      <c r="G1599" s="190"/>
      <c r="H1599" s="190"/>
      <c r="I1599" s="190"/>
      <c r="J1599" s="190"/>
      <c r="K1599" s="190"/>
      <c r="L1599" s="190"/>
      <c r="M1599" s="190"/>
      <c r="N1599" s="190"/>
      <c r="O1599" s="190"/>
      <c r="P1599" s="115"/>
      <c r="Q1599" s="191" t="s">
        <v>12702</v>
      </c>
      <c r="R1599" s="191"/>
      <c r="S1599" s="192"/>
      <c r="T1599" s="192"/>
      <c r="U1599" s="192"/>
      <c r="V1599" s="192"/>
      <c r="W1599" s="192"/>
      <c r="X1599" s="193"/>
      <c r="Y1599" s="108"/>
      <c r="AW1599" s="90" t="s">
        <v>3897</v>
      </c>
      <c r="AX1599" s="90">
        <f t="shared" si="168"/>
        <v>1</v>
      </c>
      <c r="AY1599" s="90" t="s">
        <v>774</v>
      </c>
      <c r="AZ1599" s="90" t="s">
        <v>4398</v>
      </c>
      <c r="BA1599" s="90">
        <f>IF(AND($BC$1599=1,$BB$1599=1),1,0)</f>
        <v>0</v>
      </c>
      <c r="BB1599" s="90">
        <f t="shared" si="178"/>
        <v>0</v>
      </c>
      <c r="BC1599" s="90">
        <v>1</v>
      </c>
      <c r="BD1599" s="90">
        <v>1</v>
      </c>
      <c r="BE1599" s="90">
        <v>1</v>
      </c>
      <c r="BX1599" s="90">
        <v>1</v>
      </c>
      <c r="CA1599" s="90" t="s">
        <v>4380</v>
      </c>
      <c r="CC1599" s="90" t="s">
        <v>775</v>
      </c>
      <c r="CD1599" s="90">
        <f>IF($Y$1599="Inaccurate – Incorrect",1,0)</f>
        <v>0</v>
      </c>
      <c r="DA1599" s="90" t="s">
        <v>4306</v>
      </c>
      <c r="DB1599" s="90" t="s">
        <v>4382</v>
      </c>
    </row>
    <row r="1600" spans="4:106" ht="25.25" customHeight="1" x14ac:dyDescent="0.2">
      <c r="D1600" s="112" t="s">
        <v>4402</v>
      </c>
      <c r="E1600" s="189" t="s">
        <v>1408</v>
      </c>
      <c r="F1600" s="190"/>
      <c r="G1600" s="190"/>
      <c r="H1600" s="190"/>
      <c r="I1600" s="190"/>
      <c r="J1600" s="190"/>
      <c r="K1600" s="190"/>
      <c r="L1600" s="190"/>
      <c r="M1600" s="190"/>
      <c r="N1600" s="190"/>
      <c r="O1600" s="190"/>
      <c r="P1600" s="115"/>
      <c r="Q1600" s="191" t="s">
        <v>12702</v>
      </c>
      <c r="R1600" s="191"/>
      <c r="S1600" s="192"/>
      <c r="T1600" s="192"/>
      <c r="U1600" s="192"/>
      <c r="V1600" s="192"/>
      <c r="W1600" s="192"/>
      <c r="X1600" s="193"/>
      <c r="Y1600" s="108"/>
      <c r="AW1600" s="90" t="s">
        <v>3897</v>
      </c>
      <c r="AX1600" s="90">
        <f t="shared" si="168"/>
        <v>1</v>
      </c>
      <c r="AY1600" s="90" t="s">
        <v>774</v>
      </c>
      <c r="AZ1600" s="90" t="s">
        <v>4401</v>
      </c>
      <c r="BA1600" s="90">
        <f>IF(AND($BC$1600=1,$BB$1600=1),1,0)</f>
        <v>0</v>
      </c>
      <c r="BB1600" s="90">
        <f t="shared" si="178"/>
        <v>0</v>
      </c>
      <c r="BC1600" s="90">
        <v>1</v>
      </c>
      <c r="BD1600" s="90">
        <v>1</v>
      </c>
      <c r="BE1600" s="90">
        <v>1</v>
      </c>
      <c r="BX1600" s="90">
        <v>2</v>
      </c>
      <c r="CA1600" s="90" t="s">
        <v>4380</v>
      </c>
      <c r="CC1600" s="90" t="s">
        <v>775</v>
      </c>
      <c r="CD1600" s="90">
        <f>IF($Y$1600="Inaccurate – Incorrect",1,0)</f>
        <v>0</v>
      </c>
      <c r="DA1600" s="90" t="s">
        <v>4306</v>
      </c>
      <c r="DB1600" s="90" t="s">
        <v>4382</v>
      </c>
    </row>
    <row r="1601" spans="4:106" ht="25.25" customHeight="1" x14ac:dyDescent="0.2">
      <c r="D1601" s="112" t="s">
        <v>4404</v>
      </c>
      <c r="E1601" s="189" t="s">
        <v>4405</v>
      </c>
      <c r="F1601" s="190"/>
      <c r="G1601" s="190"/>
      <c r="H1601" s="190"/>
      <c r="I1601" s="190"/>
      <c r="J1601" s="190"/>
      <c r="K1601" s="190"/>
      <c r="L1601" s="190"/>
      <c r="M1601" s="190"/>
      <c r="N1601" s="190"/>
      <c r="O1601" s="190"/>
      <c r="P1601" s="116" t="s">
        <v>12697</v>
      </c>
      <c r="Q1601" s="191" t="s">
        <v>12698</v>
      </c>
      <c r="R1601" s="191"/>
      <c r="S1601" s="197"/>
      <c r="T1601" s="197"/>
      <c r="U1601" s="197"/>
      <c r="V1601" s="197"/>
      <c r="W1601" s="197"/>
      <c r="X1601" s="198"/>
      <c r="Y1601" s="108"/>
      <c r="AW1601" s="90" t="s">
        <v>3897</v>
      </c>
      <c r="AX1601" s="90">
        <f t="shared" si="168"/>
        <v>1</v>
      </c>
      <c r="AY1601" s="90" t="s">
        <v>1320</v>
      </c>
      <c r="AZ1601" s="90" t="s">
        <v>4403</v>
      </c>
      <c r="BA1601" s="90">
        <f>IF(AND($BC$1601=1,$BB$1601=1),1,0)</f>
        <v>1</v>
      </c>
      <c r="BB1601" s="90">
        <f>IF(OR($S$22="Step 3",$S$22="Step 2",$S$22="Step 1"),1,0)</f>
        <v>1</v>
      </c>
      <c r="BC1601" s="90">
        <v>1</v>
      </c>
      <c r="BD1601" s="90">
        <v>1</v>
      </c>
      <c r="BE1601" s="90">
        <v>1</v>
      </c>
      <c r="CB1601" s="90">
        <f>IF($S$1601&lt;&gt;"",1,0)</f>
        <v>0</v>
      </c>
      <c r="CD1601" s="90">
        <f>IF($Y$1601="Inaccurate – Incorrect",1,0)</f>
        <v>0</v>
      </c>
      <c r="DA1601" s="90" t="s">
        <v>4306</v>
      </c>
      <c r="DB1601" s="90" t="s">
        <v>4382</v>
      </c>
    </row>
    <row r="1602" spans="4:106" x14ac:dyDescent="0.2">
      <c r="D1602" s="103"/>
      <c r="E1602" s="117"/>
      <c r="F1602" s="117"/>
      <c r="G1602" s="117"/>
      <c r="H1602" s="117"/>
      <c r="I1602" s="117"/>
      <c r="J1602" s="117"/>
      <c r="K1602" s="117"/>
      <c r="L1602" s="117"/>
      <c r="M1602" s="117"/>
      <c r="N1602" s="117"/>
      <c r="O1602" s="117"/>
      <c r="P1602" s="117"/>
      <c r="Q1602" s="117"/>
      <c r="R1602" s="117"/>
      <c r="S1602" s="117"/>
      <c r="T1602" s="117"/>
      <c r="U1602" s="117"/>
      <c r="V1602" s="117"/>
      <c r="W1602" s="117"/>
      <c r="X1602" s="117"/>
      <c r="Y1602" s="105"/>
      <c r="AX1602" s="90">
        <f t="shared" si="168"/>
        <v>0</v>
      </c>
      <c r="BA1602" s="90">
        <f>IF(OR($S$22="Step 3",$S$22="Step 2"),1,0)</f>
        <v>0</v>
      </c>
    </row>
    <row r="1603" spans="4:106" ht="21" x14ac:dyDescent="0.25">
      <c r="D1603" s="103"/>
      <c r="E1603" s="109" t="s">
        <v>4409</v>
      </c>
      <c r="F1603" s="110"/>
      <c r="G1603" s="110"/>
      <c r="H1603" s="110"/>
      <c r="I1603" s="110"/>
      <c r="J1603" s="110"/>
      <c r="K1603" s="110"/>
      <c r="L1603" s="110"/>
      <c r="M1603" s="110"/>
      <c r="N1603" s="110"/>
      <c r="O1603" s="110"/>
      <c r="P1603" s="110"/>
      <c r="Q1603" s="110"/>
      <c r="R1603" s="110"/>
      <c r="S1603" s="110"/>
      <c r="T1603" s="110"/>
      <c r="U1603" s="110"/>
      <c r="V1603" s="110"/>
      <c r="W1603" s="110"/>
      <c r="X1603" s="110"/>
      <c r="Y1603" s="105"/>
      <c r="AX1603" s="90">
        <f t="shared" si="168"/>
        <v>0</v>
      </c>
      <c r="BA1603" s="90">
        <f>IF(OR($S$22="Step 3",$S$22="Step 2"),1,0)</f>
        <v>0</v>
      </c>
    </row>
    <row r="1604" spans="4:106" ht="50.5" customHeight="1" x14ac:dyDescent="0.2">
      <c r="D1604" s="112" t="s">
        <v>4408</v>
      </c>
      <c r="E1604" s="194" t="s">
        <v>4410</v>
      </c>
      <c r="F1604" s="195"/>
      <c r="G1604" s="195"/>
      <c r="H1604" s="195"/>
      <c r="I1604" s="195"/>
      <c r="J1604" s="195"/>
      <c r="K1604" s="195"/>
      <c r="L1604" s="195"/>
      <c r="M1604" s="195"/>
      <c r="N1604" s="195"/>
      <c r="O1604" s="195"/>
      <c r="P1604" s="113" t="s">
        <v>12697</v>
      </c>
      <c r="Q1604" s="196" t="s">
        <v>12698</v>
      </c>
      <c r="R1604" s="196"/>
      <c r="S1604" s="197"/>
      <c r="T1604" s="197"/>
      <c r="U1604" s="197"/>
      <c r="V1604" s="197"/>
      <c r="W1604" s="197"/>
      <c r="X1604" s="198"/>
      <c r="Y1604" s="108"/>
      <c r="AW1604" s="90" t="s">
        <v>3897</v>
      </c>
      <c r="AX1604" s="90">
        <f t="shared" si="168"/>
        <v>1</v>
      </c>
      <c r="AY1604" s="90" t="s">
        <v>236</v>
      </c>
      <c r="AZ1604" s="90" t="s">
        <v>4407</v>
      </c>
      <c r="BA1604" s="90">
        <f>IF(AND($BC$1604=1,$BB$1604=1),1,0)</f>
        <v>0</v>
      </c>
      <c r="BB1604" s="90">
        <f>IF(OR($S$22="Step 3",$S$22="Step 2"),1,0)</f>
        <v>0</v>
      </c>
      <c r="BC1604" s="90">
        <v>1</v>
      </c>
      <c r="BD1604" s="90">
        <v>1</v>
      </c>
      <c r="BE1604" s="90">
        <v>1</v>
      </c>
      <c r="CB1604" s="90">
        <f>IF($S$1604&lt;&gt;"",1,0)</f>
        <v>0</v>
      </c>
      <c r="CD1604" s="90">
        <f>IF($Y$1604="Inaccurate – Incorrect",1,0)</f>
        <v>0</v>
      </c>
      <c r="DA1604" s="90" t="s">
        <v>4306</v>
      </c>
      <c r="DB1604" s="90" t="s">
        <v>4409</v>
      </c>
    </row>
    <row r="1605" spans="4:106" x14ac:dyDescent="0.2">
      <c r="D1605" s="103"/>
      <c r="E1605" s="117"/>
      <c r="F1605" s="117"/>
      <c r="G1605" s="117"/>
      <c r="H1605" s="117"/>
      <c r="I1605" s="117"/>
      <c r="J1605" s="117"/>
      <c r="K1605" s="117"/>
      <c r="L1605" s="117"/>
      <c r="M1605" s="117"/>
      <c r="N1605" s="117"/>
      <c r="O1605" s="117"/>
      <c r="P1605" s="117"/>
      <c r="Q1605" s="117"/>
      <c r="R1605" s="117"/>
      <c r="S1605" s="117"/>
      <c r="T1605" s="117"/>
      <c r="U1605" s="117"/>
      <c r="V1605" s="117"/>
      <c r="W1605" s="117"/>
      <c r="X1605" s="117"/>
      <c r="Y1605" s="105"/>
      <c r="AX1605" s="90">
        <f t="shared" si="168"/>
        <v>0</v>
      </c>
      <c r="BA1605" s="90">
        <f>IF(OR($S$22="Step 3",$S$22="Step 2"),1,0)</f>
        <v>0</v>
      </c>
    </row>
    <row r="1606" spans="4:106" ht="21" x14ac:dyDescent="0.25">
      <c r="D1606" s="103"/>
      <c r="E1606" s="109" t="s">
        <v>2093</v>
      </c>
      <c r="F1606" s="110"/>
      <c r="G1606" s="110"/>
      <c r="H1606" s="110"/>
      <c r="I1606" s="110"/>
      <c r="J1606" s="110"/>
      <c r="K1606" s="110"/>
      <c r="L1606" s="110"/>
      <c r="M1606" s="110"/>
      <c r="N1606" s="110"/>
      <c r="O1606" s="110"/>
      <c r="P1606" s="110"/>
      <c r="Q1606" s="110"/>
      <c r="R1606" s="110"/>
      <c r="S1606" s="110"/>
      <c r="T1606" s="110"/>
      <c r="U1606" s="110"/>
      <c r="V1606" s="110"/>
      <c r="W1606" s="110"/>
      <c r="X1606" s="110"/>
      <c r="Y1606" s="105"/>
      <c r="AX1606" s="90">
        <f t="shared" si="168"/>
        <v>0</v>
      </c>
      <c r="BA1606" s="90">
        <f>IF(OR($S$22="Step 3",$S$22="Step 2"),1,0)</f>
        <v>0</v>
      </c>
    </row>
    <row r="1607" spans="4:106" ht="50.5" customHeight="1" x14ac:dyDescent="0.2">
      <c r="D1607" s="112" t="s">
        <v>4413</v>
      </c>
      <c r="E1607" s="194" t="s">
        <v>4414</v>
      </c>
      <c r="F1607" s="195"/>
      <c r="G1607" s="195"/>
      <c r="H1607" s="195"/>
      <c r="I1607" s="195"/>
      <c r="J1607" s="195"/>
      <c r="K1607" s="195"/>
      <c r="L1607" s="195"/>
      <c r="M1607" s="195"/>
      <c r="N1607" s="195"/>
      <c r="O1607" s="195"/>
      <c r="P1607" s="111"/>
      <c r="Q1607" s="196" t="s">
        <v>12698</v>
      </c>
      <c r="R1607" s="196"/>
      <c r="S1607" s="192"/>
      <c r="T1607" s="192"/>
      <c r="U1607" s="192"/>
      <c r="V1607" s="192"/>
      <c r="W1607" s="192"/>
      <c r="X1607" s="193"/>
      <c r="Y1607" s="108"/>
      <c r="AW1607" s="90" t="s">
        <v>3897</v>
      </c>
      <c r="AX1607" s="90">
        <f t="shared" si="168"/>
        <v>1</v>
      </c>
      <c r="AY1607" s="90" t="s">
        <v>4415</v>
      </c>
      <c r="AZ1607" s="90" t="s">
        <v>4412</v>
      </c>
      <c r="BA1607" s="90">
        <f>IF(AND($BC$1607=1,$BB$1607=1),1,0)</f>
        <v>0</v>
      </c>
      <c r="BB1607" s="90">
        <f>IF(OR($S$22="Step 3",$S$22="Step 2"),1,0)</f>
        <v>0</v>
      </c>
      <c r="BC1607" s="90">
        <v>1</v>
      </c>
      <c r="BD1607" s="90">
        <v>1</v>
      </c>
      <c r="BE1607" s="90">
        <v>1</v>
      </c>
      <c r="BL1607" s="90" t="s">
        <v>12778</v>
      </c>
      <c r="CB1607" s="90">
        <f>IF($S$1607&lt;&gt;"",1,0)</f>
        <v>0</v>
      </c>
      <c r="CD1607" s="90">
        <f>IF($Y$1607="Inaccurate – Incorrect",1,0)</f>
        <v>0</v>
      </c>
      <c r="DA1607" s="90" t="s">
        <v>4306</v>
      </c>
      <c r="DB1607" s="90" t="s">
        <v>2093</v>
      </c>
    </row>
    <row r="1608" spans="4:106" ht="25.25" customHeight="1" x14ac:dyDescent="0.2">
      <c r="D1608" s="112" t="s">
        <v>4417</v>
      </c>
      <c r="E1608" s="189" t="s">
        <v>4418</v>
      </c>
      <c r="F1608" s="190"/>
      <c r="G1608" s="190"/>
      <c r="H1608" s="190"/>
      <c r="I1608" s="190"/>
      <c r="J1608" s="190"/>
      <c r="K1608" s="190"/>
      <c r="L1608" s="190"/>
      <c r="M1608" s="190"/>
      <c r="N1608" s="190"/>
      <c r="O1608" s="190"/>
      <c r="P1608" s="116" t="s">
        <v>12697</v>
      </c>
      <c r="Q1608" s="191" t="s">
        <v>12701</v>
      </c>
      <c r="R1608" s="191"/>
      <c r="S1608" s="192"/>
      <c r="T1608" s="192"/>
      <c r="U1608" s="192"/>
      <c r="V1608" s="192"/>
      <c r="W1608" s="192"/>
      <c r="X1608" s="193"/>
      <c r="Y1608" s="108"/>
      <c r="AW1608" s="90" t="s">
        <v>3897</v>
      </c>
      <c r="AX1608" s="90">
        <f t="shared" si="168"/>
        <v>1</v>
      </c>
      <c r="AZ1608" s="90" t="s">
        <v>4416</v>
      </c>
      <c r="BA1608" s="90">
        <f>IF(AND($BB$1608=1,$BC$1608=1),1,0)</f>
        <v>0</v>
      </c>
      <c r="BB1608" s="90">
        <f>IF(OR($S$22="Step 3",$S$22="Step 2"),1,0)</f>
        <v>0</v>
      </c>
      <c r="BC1608" s="90">
        <f>IF(OR(AND(OR($S$1607="Yes",$AB$1607="Yes"),$AX$1607=1),AND(OR($S$1607="Yes- but records are incomplete", $AB$1607="Yes- but records are incomplete"),$AX$1607=1)),1,0)</f>
        <v>0</v>
      </c>
      <c r="BD1608" s="90">
        <f>IF(OR(AND(OR($AB$1607="Yes"),$AX$1607=1),AND(OR($AB$1607="Yes- but records are incomplete"),$AX$1607=1)),1,0)</f>
        <v>0</v>
      </c>
      <c r="BE1608" s="90">
        <f>IF(OR(AND(OR($S$1607="Yes"),$AX$1607=1),AND(OR($S$1607="Yes- but records are incomplete"),$AX$1607=1)),1,0)</f>
        <v>0</v>
      </c>
      <c r="CB1608" s="90">
        <f>IF($S$1608&lt;&gt;"",1,0)</f>
        <v>0</v>
      </c>
      <c r="CD1608" s="90">
        <f>IF($Y$1608="Inaccurate – Incorrect",1,0)</f>
        <v>0</v>
      </c>
      <c r="DA1608" s="90" t="s">
        <v>4306</v>
      </c>
      <c r="DB1608" s="90" t="s">
        <v>2093</v>
      </c>
    </row>
    <row r="1609" spans="4:106" ht="25.25" customHeight="1" x14ac:dyDescent="0.2">
      <c r="D1609" s="112" t="s">
        <v>4423</v>
      </c>
      <c r="E1609" s="189" t="s">
        <v>4424</v>
      </c>
      <c r="F1609" s="190"/>
      <c r="G1609" s="190"/>
      <c r="H1609" s="190"/>
      <c r="I1609" s="190"/>
      <c r="J1609" s="190"/>
      <c r="K1609" s="190"/>
      <c r="L1609" s="190"/>
      <c r="M1609" s="190"/>
      <c r="N1609" s="190"/>
      <c r="O1609" s="190"/>
      <c r="P1609" s="116" t="s">
        <v>12697</v>
      </c>
      <c r="Q1609" s="191" t="s">
        <v>12701</v>
      </c>
      <c r="R1609" s="191"/>
      <c r="S1609" s="197"/>
      <c r="T1609" s="197"/>
      <c r="U1609" s="197"/>
      <c r="V1609" s="197"/>
      <c r="W1609" s="197"/>
      <c r="X1609" s="198"/>
      <c r="Y1609" s="108"/>
      <c r="AW1609" s="90" t="s">
        <v>3897</v>
      </c>
      <c r="AX1609" s="90">
        <f t="shared" si="168"/>
        <v>1</v>
      </c>
      <c r="AZ1609" s="90" t="s">
        <v>4422</v>
      </c>
      <c r="BA1609" s="90">
        <f>IF(AND($BB$1609=1,$BC$1609=1),1,0)</f>
        <v>0</v>
      </c>
      <c r="BB1609" s="90">
        <f>IF(OR($S$22="Step 3",$S$22="Step 2"),1,0)</f>
        <v>0</v>
      </c>
      <c r="BC1609" s="90">
        <f>IF(OR(AND(OR($S$1607="Yes",$AB$1607="Yes"),$AX$1607=1),AND(OR($S$1607="Yes- but records are incomplete", $AB$1607="Yes- but records are incomplete"),$AX$1607=1)),1,0)</f>
        <v>0</v>
      </c>
      <c r="BD1609" s="90">
        <f>IF(OR(AND(OR($AB$1607="Yes"),$AX$1607=1),AND(OR($AB$1607="Yes- but records are incomplete"),$AX$1607=1)),1,0)</f>
        <v>0</v>
      </c>
      <c r="BE1609" s="90">
        <f>IF(OR(AND(OR($S$1607="Yes"),$AX$1607=1),AND(OR($S$1607="Yes- but records are incomplete"),$AX$1607=1)),1,0)</f>
        <v>0</v>
      </c>
      <c r="CB1609" s="90">
        <f>IF($S$1609&lt;&gt;"",1,0)</f>
        <v>0</v>
      </c>
      <c r="CD1609" s="90">
        <f>IF($Y$1609="Inaccurate – Incorrect",1,0)</f>
        <v>0</v>
      </c>
      <c r="DA1609" s="90" t="s">
        <v>4306</v>
      </c>
      <c r="DB1609" s="90" t="s">
        <v>2093</v>
      </c>
    </row>
    <row r="1610" spans="4:106" x14ac:dyDescent="0.2">
      <c r="D1610" s="103"/>
      <c r="E1610" s="114"/>
      <c r="F1610" s="114"/>
      <c r="G1610" s="114"/>
      <c r="H1610" s="114"/>
      <c r="I1610" s="114"/>
      <c r="J1610" s="114"/>
      <c r="K1610" s="114"/>
      <c r="L1610" s="114"/>
      <c r="M1610" s="114"/>
      <c r="N1610" s="114"/>
      <c r="O1610" s="114"/>
      <c r="P1610" s="114"/>
      <c r="Q1610" s="114"/>
      <c r="R1610" s="114"/>
      <c r="S1610" s="114"/>
      <c r="T1610" s="114"/>
      <c r="U1610" s="114"/>
      <c r="V1610" s="114"/>
      <c r="W1610" s="114"/>
      <c r="X1610" s="114"/>
      <c r="Y1610" s="105"/>
      <c r="AX1610" s="90">
        <f t="shared" si="168"/>
        <v>0</v>
      </c>
      <c r="BA1610" s="90">
        <f>IF($S$22="Step 3",1,0)</f>
        <v>0</v>
      </c>
    </row>
    <row r="1611" spans="4:106" ht="21" x14ac:dyDescent="0.25">
      <c r="D1611" s="103"/>
      <c r="E1611" s="106" t="s">
        <v>4427</v>
      </c>
      <c r="F1611" s="104"/>
      <c r="G1611" s="104"/>
      <c r="H1611" s="104"/>
      <c r="I1611" s="104"/>
      <c r="J1611" s="104"/>
      <c r="K1611" s="104"/>
      <c r="L1611" s="104"/>
      <c r="M1611" s="104"/>
      <c r="N1611" s="104"/>
      <c r="O1611" s="104"/>
      <c r="P1611" s="104"/>
      <c r="Q1611" s="104"/>
      <c r="R1611" s="104"/>
      <c r="S1611" s="104"/>
      <c r="T1611" s="104"/>
      <c r="U1611" s="104"/>
      <c r="V1611" s="104"/>
      <c r="W1611" s="104"/>
      <c r="X1611" s="104"/>
      <c r="Y1611" s="105"/>
      <c r="AX1611" s="90">
        <f t="shared" si="168"/>
        <v>0</v>
      </c>
      <c r="BA1611" s="90">
        <f>IF($S$22="Step 3",1,0)</f>
        <v>0</v>
      </c>
    </row>
    <row r="1612" spans="4:106" ht="21" x14ac:dyDescent="0.25">
      <c r="D1612" s="103"/>
      <c r="E1612" s="109"/>
      <c r="F1612" s="110"/>
      <c r="G1612" s="110"/>
      <c r="H1612" s="110"/>
      <c r="I1612" s="110"/>
      <c r="J1612" s="110"/>
      <c r="K1612" s="110"/>
      <c r="L1612" s="110"/>
      <c r="M1612" s="110"/>
      <c r="N1612" s="110"/>
      <c r="O1612" s="110"/>
      <c r="P1612" s="110"/>
      <c r="Q1612" s="110"/>
      <c r="R1612" s="110"/>
      <c r="S1612" s="110"/>
      <c r="T1612" s="110"/>
      <c r="U1612" s="110"/>
      <c r="V1612" s="110"/>
      <c r="W1612" s="110"/>
      <c r="X1612" s="110"/>
      <c r="Y1612" s="105"/>
      <c r="AX1612" s="90">
        <f t="shared" si="168"/>
        <v>0</v>
      </c>
      <c r="BA1612" s="90">
        <f>IF($S$22="Step 3",1,0)</f>
        <v>0</v>
      </c>
    </row>
    <row r="1613" spans="4:106" ht="53.75" customHeight="1" x14ac:dyDescent="0.2">
      <c r="D1613" s="112" t="s">
        <v>4426</v>
      </c>
      <c r="E1613" s="120"/>
      <c r="F1613" s="118"/>
      <c r="G1613" s="118"/>
      <c r="H1613" s="118"/>
      <c r="I1613" s="118"/>
      <c r="J1613" s="118"/>
      <c r="K1613" s="118"/>
      <c r="L1613" s="118"/>
      <c r="M1613" s="118"/>
      <c r="N1613" s="118"/>
      <c r="O1613" s="118"/>
      <c r="P1613" s="118"/>
      <c r="Q1613" s="219" t="s">
        <v>4428</v>
      </c>
      <c r="R1613" s="220"/>
      <c r="S1613" s="220"/>
      <c r="T1613" s="220"/>
      <c r="U1613" s="220"/>
      <c r="V1613" s="220"/>
      <c r="W1613" s="220"/>
      <c r="X1613" s="217"/>
      <c r="Y1613" s="108"/>
      <c r="AX1613" s="90">
        <f t="shared" si="168"/>
        <v>1</v>
      </c>
      <c r="AZ1613" s="90" t="s">
        <v>4425</v>
      </c>
      <c r="BA1613" s="90">
        <f>IF(AND($BC$1613=1,$BB$1613=1),1,0)</f>
        <v>0</v>
      </c>
      <c r="BB1613" s="90">
        <f t="shared" ref="BB1613:BB1622" si="179">IF($S$22="Step 3",1,0)</f>
        <v>0</v>
      </c>
      <c r="BC1613" s="90">
        <v>1</v>
      </c>
      <c r="BD1613" s="90">
        <v>1</v>
      </c>
      <c r="BE1613" s="90">
        <v>1</v>
      </c>
    </row>
    <row r="1614" spans="4:106" ht="25.25" customHeight="1" x14ac:dyDescent="0.2">
      <c r="D1614" s="112" t="s">
        <v>4430</v>
      </c>
      <c r="E1614" s="189" t="s">
        <v>4431</v>
      </c>
      <c r="F1614" s="190"/>
      <c r="G1614" s="190"/>
      <c r="H1614" s="190"/>
      <c r="I1614" s="190"/>
      <c r="J1614" s="190"/>
      <c r="K1614" s="190"/>
      <c r="L1614" s="190"/>
      <c r="M1614" s="190"/>
      <c r="N1614" s="190"/>
      <c r="O1614" s="190"/>
      <c r="P1614" s="115"/>
      <c r="Q1614" s="191" t="s">
        <v>12702</v>
      </c>
      <c r="R1614" s="191"/>
      <c r="S1614" s="192"/>
      <c r="T1614" s="192"/>
      <c r="U1614" s="192"/>
      <c r="V1614" s="192"/>
      <c r="W1614" s="192"/>
      <c r="X1614" s="193"/>
      <c r="Y1614" s="108"/>
      <c r="AW1614" s="90" t="s">
        <v>3897</v>
      </c>
      <c r="AX1614" s="90">
        <f t="shared" si="168"/>
        <v>1</v>
      </c>
      <c r="AY1614" s="90" t="s">
        <v>774</v>
      </c>
      <c r="AZ1614" s="90" t="s">
        <v>4429</v>
      </c>
      <c r="BA1614" s="90">
        <f>IF(AND($BC$1614=1,$BB$1614=1),1,0)</f>
        <v>0</v>
      </c>
      <c r="BB1614" s="90">
        <f t="shared" si="179"/>
        <v>0</v>
      </c>
      <c r="BC1614" s="90">
        <v>1</v>
      </c>
      <c r="BD1614" s="90">
        <v>1</v>
      </c>
      <c r="BE1614" s="90">
        <v>1</v>
      </c>
      <c r="BX1614" s="90">
        <v>1</v>
      </c>
      <c r="CA1614" s="90" t="s">
        <v>4425</v>
      </c>
      <c r="CB1614" s="90">
        <f>IF((+COUNTA($S$1614)+COUNTA($S$1615)+COUNTA($S$1616)+COUNTA($S$1617)+COUNTA($S$1618)+COUNTA($S$1619)+COUNTA($S$1620))&gt;0,1,0)</f>
        <v>0</v>
      </c>
      <c r="CC1614" s="90" t="s">
        <v>775</v>
      </c>
      <c r="CD1614" s="90">
        <f>IF($Y$1614="Inaccurate – Incorrect",1,0)</f>
        <v>0</v>
      </c>
      <c r="DA1614" s="90" t="s">
        <v>4427</v>
      </c>
    </row>
    <row r="1615" spans="4:106" ht="25.25" customHeight="1" x14ac:dyDescent="0.2">
      <c r="D1615" s="112" t="s">
        <v>4433</v>
      </c>
      <c r="E1615" s="189" t="s">
        <v>4434</v>
      </c>
      <c r="F1615" s="190"/>
      <c r="G1615" s="190"/>
      <c r="H1615" s="190"/>
      <c r="I1615" s="190"/>
      <c r="J1615" s="190"/>
      <c r="K1615" s="190"/>
      <c r="L1615" s="190"/>
      <c r="M1615" s="190"/>
      <c r="N1615" s="190"/>
      <c r="O1615" s="190"/>
      <c r="P1615" s="115"/>
      <c r="Q1615" s="191" t="s">
        <v>12702</v>
      </c>
      <c r="R1615" s="191"/>
      <c r="S1615" s="192"/>
      <c r="T1615" s="192"/>
      <c r="U1615" s="192"/>
      <c r="V1615" s="192"/>
      <c r="W1615" s="192"/>
      <c r="X1615" s="193"/>
      <c r="Y1615" s="108"/>
      <c r="AW1615" s="90" t="s">
        <v>3897</v>
      </c>
      <c r="AX1615" s="90">
        <f t="shared" ref="AX1615:AX1678" si="180">IF(SUBTOTAL(103,Q1615)=1,1,0)</f>
        <v>1</v>
      </c>
      <c r="AY1615" s="90" t="s">
        <v>774</v>
      </c>
      <c r="AZ1615" s="90" t="s">
        <v>4432</v>
      </c>
      <c r="BA1615" s="90">
        <f>IF(AND($BC$1615=1,$BB$1615=1),1,0)</f>
        <v>0</v>
      </c>
      <c r="BB1615" s="90">
        <f t="shared" si="179"/>
        <v>0</v>
      </c>
      <c r="BC1615" s="90">
        <v>1</v>
      </c>
      <c r="BD1615" s="90">
        <v>1</v>
      </c>
      <c r="BE1615" s="90">
        <v>1</v>
      </c>
      <c r="BX1615" s="90">
        <v>1</v>
      </c>
      <c r="CA1615" s="90" t="s">
        <v>4425</v>
      </c>
      <c r="CC1615" s="90" t="s">
        <v>775</v>
      </c>
      <c r="CD1615" s="90">
        <f>IF($Y$1615="Inaccurate – Incorrect",1,0)</f>
        <v>0</v>
      </c>
      <c r="DA1615" s="90" t="s">
        <v>4427</v>
      </c>
    </row>
    <row r="1616" spans="4:106" ht="25.25" customHeight="1" x14ac:dyDescent="0.2">
      <c r="D1616" s="112" t="s">
        <v>4436</v>
      </c>
      <c r="E1616" s="189" t="s">
        <v>4437</v>
      </c>
      <c r="F1616" s="190"/>
      <c r="G1616" s="190"/>
      <c r="H1616" s="190"/>
      <c r="I1616" s="190"/>
      <c r="J1616" s="190"/>
      <c r="K1616" s="190"/>
      <c r="L1616" s="190"/>
      <c r="M1616" s="190"/>
      <c r="N1616" s="190"/>
      <c r="O1616" s="190"/>
      <c r="P1616" s="115"/>
      <c r="Q1616" s="191" t="s">
        <v>12702</v>
      </c>
      <c r="R1616" s="191"/>
      <c r="S1616" s="192"/>
      <c r="T1616" s="192"/>
      <c r="U1616" s="192"/>
      <c r="V1616" s="192"/>
      <c r="W1616" s="192"/>
      <c r="X1616" s="193"/>
      <c r="Y1616" s="108"/>
      <c r="AW1616" s="90" t="s">
        <v>3897</v>
      </c>
      <c r="AX1616" s="90">
        <f t="shared" si="180"/>
        <v>1</v>
      </c>
      <c r="AY1616" s="90" t="s">
        <v>774</v>
      </c>
      <c r="AZ1616" s="90" t="s">
        <v>4435</v>
      </c>
      <c r="BA1616" s="90">
        <f>IF(AND($BC$1616=1,$BB$1616=1),1,0)</f>
        <v>0</v>
      </c>
      <c r="BB1616" s="90">
        <f t="shared" si="179"/>
        <v>0</v>
      </c>
      <c r="BC1616" s="90">
        <v>1</v>
      </c>
      <c r="BD1616" s="90">
        <v>1</v>
      </c>
      <c r="BE1616" s="90">
        <v>1</v>
      </c>
      <c r="BX1616" s="90">
        <v>1</v>
      </c>
      <c r="CA1616" s="90" t="s">
        <v>4425</v>
      </c>
      <c r="CC1616" s="90" t="s">
        <v>775</v>
      </c>
      <c r="CD1616" s="90">
        <f>IF($Y$1616="Inaccurate – Incorrect",1,0)</f>
        <v>0</v>
      </c>
      <c r="DA1616" s="90" t="s">
        <v>4427</v>
      </c>
    </row>
    <row r="1617" spans="4:105" ht="25.25" customHeight="1" x14ac:dyDescent="0.2">
      <c r="D1617" s="112" t="s">
        <v>4439</v>
      </c>
      <c r="E1617" s="189" t="s">
        <v>4440</v>
      </c>
      <c r="F1617" s="190"/>
      <c r="G1617" s="190"/>
      <c r="H1617" s="190"/>
      <c r="I1617" s="190"/>
      <c r="J1617" s="190"/>
      <c r="K1617" s="190"/>
      <c r="L1617" s="190"/>
      <c r="M1617" s="190"/>
      <c r="N1617" s="190"/>
      <c r="O1617" s="190"/>
      <c r="P1617" s="115"/>
      <c r="Q1617" s="191" t="s">
        <v>12702</v>
      </c>
      <c r="R1617" s="191"/>
      <c r="S1617" s="192"/>
      <c r="T1617" s="192"/>
      <c r="U1617" s="192"/>
      <c r="V1617" s="192"/>
      <c r="W1617" s="192"/>
      <c r="X1617" s="193"/>
      <c r="Y1617" s="108"/>
      <c r="AW1617" s="90" t="s">
        <v>3897</v>
      </c>
      <c r="AX1617" s="90">
        <f t="shared" si="180"/>
        <v>1</v>
      </c>
      <c r="AY1617" s="90" t="s">
        <v>774</v>
      </c>
      <c r="AZ1617" s="90" t="s">
        <v>4438</v>
      </c>
      <c r="BA1617" s="90">
        <f>IF(AND($BC$1617=1,$BB$1617=1),1,0)</f>
        <v>0</v>
      </c>
      <c r="BB1617" s="90">
        <f t="shared" si="179"/>
        <v>0</v>
      </c>
      <c r="BC1617" s="90">
        <v>1</v>
      </c>
      <c r="BD1617" s="90">
        <v>1</v>
      </c>
      <c r="BE1617" s="90">
        <v>1</v>
      </c>
      <c r="BX1617" s="90">
        <v>1</v>
      </c>
      <c r="CA1617" s="90" t="s">
        <v>4425</v>
      </c>
      <c r="CC1617" s="90" t="s">
        <v>775</v>
      </c>
      <c r="CD1617" s="90">
        <f>IF($Y$1617="Inaccurate – Incorrect",1,0)</f>
        <v>0</v>
      </c>
      <c r="DA1617" s="90" t="s">
        <v>4427</v>
      </c>
    </row>
    <row r="1618" spans="4:105" ht="25.25" customHeight="1" x14ac:dyDescent="0.2">
      <c r="D1618" s="112" t="s">
        <v>4442</v>
      </c>
      <c r="E1618" s="189" t="s">
        <v>4443</v>
      </c>
      <c r="F1618" s="190"/>
      <c r="G1618" s="190"/>
      <c r="H1618" s="190"/>
      <c r="I1618" s="190"/>
      <c r="J1618" s="190"/>
      <c r="K1618" s="190"/>
      <c r="L1618" s="190"/>
      <c r="M1618" s="190"/>
      <c r="N1618" s="190"/>
      <c r="O1618" s="190"/>
      <c r="P1618" s="115"/>
      <c r="Q1618" s="191" t="s">
        <v>12702</v>
      </c>
      <c r="R1618" s="191"/>
      <c r="S1618" s="192"/>
      <c r="T1618" s="192"/>
      <c r="U1618" s="192"/>
      <c r="V1618" s="192"/>
      <c r="W1618" s="192"/>
      <c r="X1618" s="193"/>
      <c r="Y1618" s="108"/>
      <c r="AW1618" s="90" t="s">
        <v>3897</v>
      </c>
      <c r="AX1618" s="90">
        <f t="shared" si="180"/>
        <v>1</v>
      </c>
      <c r="AY1618" s="90" t="s">
        <v>774</v>
      </c>
      <c r="AZ1618" s="90" t="s">
        <v>4441</v>
      </c>
      <c r="BA1618" s="90">
        <f>IF(AND($BC$1618=1,$BB$1618=1),1,0)</f>
        <v>0</v>
      </c>
      <c r="BB1618" s="90">
        <f t="shared" si="179"/>
        <v>0</v>
      </c>
      <c r="BC1618" s="90">
        <v>1</v>
      </c>
      <c r="BD1618" s="90">
        <v>1</v>
      </c>
      <c r="BE1618" s="90">
        <v>1</v>
      </c>
      <c r="BX1618" s="90">
        <v>1</v>
      </c>
      <c r="CA1618" s="90" t="s">
        <v>4425</v>
      </c>
      <c r="CC1618" s="90" t="s">
        <v>775</v>
      </c>
      <c r="CD1618" s="90">
        <f>IF($Y$1618="Inaccurate – Incorrect",1,0)</f>
        <v>0</v>
      </c>
      <c r="DA1618" s="90" t="s">
        <v>4427</v>
      </c>
    </row>
    <row r="1619" spans="4:105" ht="25.25" customHeight="1" x14ac:dyDescent="0.2">
      <c r="D1619" s="112" t="s">
        <v>4445</v>
      </c>
      <c r="E1619" s="189" t="s">
        <v>802</v>
      </c>
      <c r="F1619" s="190"/>
      <c r="G1619" s="190"/>
      <c r="H1619" s="190"/>
      <c r="I1619" s="190"/>
      <c r="J1619" s="190"/>
      <c r="K1619" s="190"/>
      <c r="L1619" s="190"/>
      <c r="M1619" s="190"/>
      <c r="N1619" s="190"/>
      <c r="O1619" s="190"/>
      <c r="P1619" s="115"/>
      <c r="Q1619" s="191" t="s">
        <v>12702</v>
      </c>
      <c r="R1619" s="191"/>
      <c r="S1619" s="192"/>
      <c r="T1619" s="192"/>
      <c r="U1619" s="192"/>
      <c r="V1619" s="192"/>
      <c r="W1619" s="192"/>
      <c r="X1619" s="193"/>
      <c r="Y1619" s="108"/>
      <c r="AW1619" s="90" t="s">
        <v>3897</v>
      </c>
      <c r="AX1619" s="90">
        <f t="shared" si="180"/>
        <v>1</v>
      </c>
      <c r="AY1619" s="90" t="s">
        <v>774</v>
      </c>
      <c r="AZ1619" s="90" t="s">
        <v>4444</v>
      </c>
      <c r="BA1619" s="90">
        <f>IF(AND($BC$1619=1,$BB$1619=1),1,0)</f>
        <v>0</v>
      </c>
      <c r="BB1619" s="90">
        <f t="shared" si="179"/>
        <v>0</v>
      </c>
      <c r="BC1619" s="90">
        <v>1</v>
      </c>
      <c r="BD1619" s="90">
        <v>1</v>
      </c>
      <c r="BE1619" s="90">
        <v>1</v>
      </c>
      <c r="BX1619" s="90">
        <v>1</v>
      </c>
      <c r="CA1619" s="90" t="s">
        <v>4425</v>
      </c>
      <c r="CC1619" s="90" t="s">
        <v>775</v>
      </c>
      <c r="CD1619" s="90">
        <f>IF($Y$1619="Inaccurate – Incorrect",1,0)</f>
        <v>0</v>
      </c>
      <c r="DA1619" s="90" t="s">
        <v>4427</v>
      </c>
    </row>
    <row r="1620" spans="4:105" ht="25.25" customHeight="1" x14ac:dyDescent="0.2">
      <c r="D1620" s="112" t="s">
        <v>4447</v>
      </c>
      <c r="E1620" s="189" t="s">
        <v>1408</v>
      </c>
      <c r="F1620" s="190"/>
      <c r="G1620" s="190"/>
      <c r="H1620" s="190"/>
      <c r="I1620" s="190"/>
      <c r="J1620" s="190"/>
      <c r="K1620" s="190"/>
      <c r="L1620" s="190"/>
      <c r="M1620" s="190"/>
      <c r="N1620" s="190"/>
      <c r="O1620" s="190"/>
      <c r="P1620" s="115"/>
      <c r="Q1620" s="191" t="s">
        <v>12702</v>
      </c>
      <c r="R1620" s="191"/>
      <c r="S1620" s="192"/>
      <c r="T1620" s="192"/>
      <c r="U1620" s="192"/>
      <c r="V1620" s="192"/>
      <c r="W1620" s="192"/>
      <c r="X1620" s="193"/>
      <c r="Y1620" s="108"/>
      <c r="AW1620" s="90" t="s">
        <v>3897</v>
      </c>
      <c r="AX1620" s="90">
        <f t="shared" si="180"/>
        <v>1</v>
      </c>
      <c r="AY1620" s="90" t="s">
        <v>774</v>
      </c>
      <c r="AZ1620" s="90" t="s">
        <v>4446</v>
      </c>
      <c r="BA1620" s="90">
        <f>IF(AND($BC$1620=1,$BB$1620=1),1,0)</f>
        <v>0</v>
      </c>
      <c r="BB1620" s="90">
        <f t="shared" si="179"/>
        <v>0</v>
      </c>
      <c r="BC1620" s="90">
        <v>1</v>
      </c>
      <c r="BD1620" s="90">
        <v>1</v>
      </c>
      <c r="BE1620" s="90">
        <v>1</v>
      </c>
      <c r="BX1620" s="90">
        <v>2</v>
      </c>
      <c r="CA1620" s="90" t="s">
        <v>4425</v>
      </c>
      <c r="CC1620" s="90" t="s">
        <v>775</v>
      </c>
      <c r="CD1620" s="90">
        <f>IF($Y$1620="Inaccurate – Incorrect",1,0)</f>
        <v>0</v>
      </c>
      <c r="DA1620" s="90" t="s">
        <v>4427</v>
      </c>
    </row>
    <row r="1621" spans="4:105" ht="25.25" customHeight="1" x14ac:dyDescent="0.2">
      <c r="D1621" s="112" t="s">
        <v>4449</v>
      </c>
      <c r="E1621" s="189" t="s">
        <v>4450</v>
      </c>
      <c r="F1621" s="190"/>
      <c r="G1621" s="190"/>
      <c r="H1621" s="190"/>
      <c r="I1621" s="190"/>
      <c r="J1621" s="190"/>
      <c r="K1621" s="190"/>
      <c r="L1621" s="190"/>
      <c r="M1621" s="190"/>
      <c r="N1621" s="190"/>
      <c r="O1621" s="190"/>
      <c r="P1621" s="116" t="s">
        <v>12697</v>
      </c>
      <c r="Q1621" s="191" t="s">
        <v>12698</v>
      </c>
      <c r="R1621" s="191"/>
      <c r="S1621" s="192"/>
      <c r="T1621" s="192"/>
      <c r="U1621" s="192"/>
      <c r="V1621" s="192"/>
      <c r="W1621" s="192"/>
      <c r="X1621" s="193"/>
      <c r="Y1621" s="108"/>
      <c r="AW1621" s="90" t="s">
        <v>3897</v>
      </c>
      <c r="AX1621" s="90">
        <f t="shared" si="180"/>
        <v>1</v>
      </c>
      <c r="AY1621" s="90" t="s">
        <v>2043</v>
      </c>
      <c r="AZ1621" s="90" t="s">
        <v>4448</v>
      </c>
      <c r="BA1621" s="90">
        <f>IF(AND($BC$1621=1,$BB$1621=1),1,0)</f>
        <v>0</v>
      </c>
      <c r="BB1621" s="90">
        <f t="shared" si="179"/>
        <v>0</v>
      </c>
      <c r="BC1621" s="90">
        <v>1</v>
      </c>
      <c r="BD1621" s="90">
        <v>1</v>
      </c>
      <c r="BE1621" s="90">
        <v>1</v>
      </c>
      <c r="BL1621" s="90">
        <v>1622</v>
      </c>
      <c r="CB1621" s="90">
        <f>IF($S$1621&lt;&gt;"",1,0)</f>
        <v>0</v>
      </c>
      <c r="CD1621" s="90">
        <f>IF($Y$1621="Inaccurate – Incorrect",1,0)</f>
        <v>0</v>
      </c>
      <c r="DA1621" s="90" t="s">
        <v>4427</v>
      </c>
    </row>
    <row r="1622" spans="4:105" ht="50.5" customHeight="1" x14ac:dyDescent="0.2">
      <c r="D1622" s="112" t="s">
        <v>4453</v>
      </c>
      <c r="E1622" s="189" t="s">
        <v>4454</v>
      </c>
      <c r="F1622" s="190"/>
      <c r="G1622" s="190"/>
      <c r="H1622" s="190"/>
      <c r="I1622" s="190"/>
      <c r="J1622" s="190"/>
      <c r="K1622" s="190"/>
      <c r="L1622" s="190"/>
      <c r="M1622" s="190"/>
      <c r="N1622" s="190"/>
      <c r="O1622" s="190"/>
      <c r="P1622" s="116" t="s">
        <v>12697</v>
      </c>
      <c r="Q1622" s="191" t="s">
        <v>12701</v>
      </c>
      <c r="R1622" s="191"/>
      <c r="S1622" s="197"/>
      <c r="T1622" s="197"/>
      <c r="U1622" s="197"/>
      <c r="V1622" s="197"/>
      <c r="W1622" s="197"/>
      <c r="X1622" s="198"/>
      <c r="Y1622" s="108"/>
      <c r="AW1622" s="90" t="s">
        <v>3897</v>
      </c>
      <c r="AX1622" s="90">
        <f t="shared" si="180"/>
        <v>1</v>
      </c>
      <c r="AZ1622" s="90" t="s">
        <v>4452</v>
      </c>
      <c r="BA1622" s="90">
        <f>IF(AND($BB$1622=1,$BC$1622=1),1,0)</f>
        <v>0</v>
      </c>
      <c r="BB1622" s="90">
        <f t="shared" si="179"/>
        <v>0</v>
      </c>
      <c r="BC1622" s="90">
        <f>IF(AND(AND(OR($S$1621="Yes",$AB$1621="Yes"),$AX$1621=1)),1,0)</f>
        <v>0</v>
      </c>
      <c r="BD1622" s="90">
        <f>IF(AND(AND(OR($AB$1621="Yes"),$AX$1621=1)),1,0)</f>
        <v>0</v>
      </c>
      <c r="BE1622" s="90">
        <f>IF(AND(AND(OR($S$1621="Yes"),$AX$1621=1)),1,0)</f>
        <v>0</v>
      </c>
      <c r="CB1622" s="90">
        <f>IF($S$1622&lt;&gt;"",1,0)</f>
        <v>0</v>
      </c>
      <c r="CD1622" s="90">
        <f>IF($Y$1622="Inaccurate – Incorrect",1,0)</f>
        <v>0</v>
      </c>
      <c r="DA1622" s="90" t="s">
        <v>4427</v>
      </c>
    </row>
    <row r="1623" spans="4:105" x14ac:dyDescent="0.2">
      <c r="D1623" s="103"/>
      <c r="E1623" s="114"/>
      <c r="F1623" s="114"/>
      <c r="G1623" s="114"/>
      <c r="H1623" s="114"/>
      <c r="I1623" s="114"/>
      <c r="J1623" s="114"/>
      <c r="K1623" s="114"/>
      <c r="L1623" s="114"/>
      <c r="M1623" s="114"/>
      <c r="N1623" s="114"/>
      <c r="O1623" s="114"/>
      <c r="P1623" s="114"/>
      <c r="Q1623" s="114"/>
      <c r="R1623" s="114"/>
      <c r="S1623" s="114"/>
      <c r="T1623" s="114"/>
      <c r="U1623" s="114"/>
      <c r="V1623" s="114"/>
      <c r="W1623" s="114"/>
      <c r="X1623" s="114"/>
      <c r="Y1623" s="105"/>
      <c r="AX1623" s="90">
        <f t="shared" si="180"/>
        <v>0</v>
      </c>
      <c r="BA1623" s="90">
        <f>IF(OR($S$22="Step 3",$S$22="Step 2",$S$22="Step 1"),1,0)</f>
        <v>1</v>
      </c>
    </row>
    <row r="1624" spans="4:105" ht="21" x14ac:dyDescent="0.25">
      <c r="D1624" s="103"/>
      <c r="E1624" s="106" t="s">
        <v>1249</v>
      </c>
      <c r="F1624" s="104"/>
      <c r="G1624" s="104"/>
      <c r="H1624" s="104"/>
      <c r="I1624" s="104"/>
      <c r="J1624" s="104"/>
      <c r="K1624" s="104"/>
      <c r="L1624" s="104"/>
      <c r="M1624" s="104"/>
      <c r="N1624" s="104"/>
      <c r="O1624" s="104"/>
      <c r="P1624" s="104"/>
      <c r="Q1624" s="104"/>
      <c r="R1624" s="104"/>
      <c r="S1624" s="104"/>
      <c r="T1624" s="104"/>
      <c r="U1624" s="104"/>
      <c r="V1624" s="104"/>
      <c r="W1624" s="104"/>
      <c r="X1624" s="104"/>
      <c r="Y1624" s="105"/>
      <c r="AX1624" s="90">
        <f t="shared" si="180"/>
        <v>0</v>
      </c>
      <c r="BA1624" s="90">
        <f>IF(OR($S$22="Step 3",$S$22="Step 2",$S$22="Step 1"),1,0)</f>
        <v>1</v>
      </c>
    </row>
    <row r="1625" spans="4:105" ht="21" x14ac:dyDescent="0.25">
      <c r="D1625" s="103"/>
      <c r="E1625" s="109"/>
      <c r="F1625" s="110"/>
      <c r="G1625" s="110"/>
      <c r="H1625" s="110"/>
      <c r="I1625" s="110"/>
      <c r="J1625" s="110"/>
      <c r="K1625" s="110"/>
      <c r="L1625" s="110"/>
      <c r="M1625" s="110"/>
      <c r="N1625" s="110"/>
      <c r="O1625" s="110"/>
      <c r="P1625" s="110"/>
      <c r="Q1625" s="110"/>
      <c r="R1625" s="110"/>
      <c r="S1625" s="110"/>
      <c r="T1625" s="110"/>
      <c r="U1625" s="110"/>
      <c r="V1625" s="110"/>
      <c r="W1625" s="110"/>
      <c r="X1625" s="110"/>
      <c r="Y1625" s="105"/>
      <c r="AX1625" s="90">
        <f t="shared" si="180"/>
        <v>0</v>
      </c>
      <c r="BA1625" s="90">
        <f>IF(OR($S$22="Step 3",$S$22="Step 2",$S$22="Step 1"),1,0)</f>
        <v>1</v>
      </c>
    </row>
    <row r="1626" spans="4:105" ht="25.25" customHeight="1" x14ac:dyDescent="0.2">
      <c r="D1626" s="112" t="s">
        <v>4459</v>
      </c>
      <c r="E1626" s="194" t="s">
        <v>1250</v>
      </c>
      <c r="F1626" s="195"/>
      <c r="G1626" s="195"/>
      <c r="H1626" s="195"/>
      <c r="I1626" s="195"/>
      <c r="J1626" s="195"/>
      <c r="K1626" s="195"/>
      <c r="L1626" s="195"/>
      <c r="M1626" s="195"/>
      <c r="N1626" s="195"/>
      <c r="O1626" s="195"/>
      <c r="P1626" s="113" t="s">
        <v>12697</v>
      </c>
      <c r="Q1626" s="196" t="s">
        <v>12699</v>
      </c>
      <c r="R1626" s="196"/>
      <c r="S1626" s="192"/>
      <c r="T1626" s="192"/>
      <c r="U1626" s="192"/>
      <c r="V1626" s="192"/>
      <c r="W1626" s="192"/>
      <c r="X1626" s="193"/>
      <c r="Y1626" s="108"/>
      <c r="AW1626" s="90" t="s">
        <v>3897</v>
      </c>
      <c r="AX1626" s="90">
        <f t="shared" si="180"/>
        <v>1</v>
      </c>
      <c r="AZ1626" s="90" t="s">
        <v>4458</v>
      </c>
      <c r="BA1626" s="90">
        <f>IF(AND($BC$1626=1,$BB$1626=1),1,0)</f>
        <v>1</v>
      </c>
      <c r="BB1626" s="90">
        <f>IF(OR($S$22="Step 3",$S$22="Step 2",$S$22="Step 1"),1,0)</f>
        <v>1</v>
      </c>
      <c r="BC1626" s="90">
        <v>1</v>
      </c>
      <c r="BD1626" s="90">
        <v>1</v>
      </c>
      <c r="BE1626" s="90">
        <v>1</v>
      </c>
      <c r="DA1626" s="90" t="s">
        <v>1249</v>
      </c>
    </row>
    <row r="1627" spans="4:105" x14ac:dyDescent="0.2">
      <c r="D1627" s="121"/>
      <c r="E1627" s="122"/>
      <c r="F1627" s="122"/>
      <c r="G1627" s="122"/>
      <c r="H1627" s="122"/>
      <c r="I1627" s="122"/>
      <c r="J1627" s="122"/>
      <c r="K1627" s="122"/>
      <c r="L1627" s="122"/>
      <c r="M1627" s="122"/>
      <c r="N1627" s="122"/>
      <c r="O1627" s="122"/>
      <c r="P1627" s="122"/>
      <c r="Q1627" s="122"/>
      <c r="R1627" s="122"/>
      <c r="S1627" s="122"/>
      <c r="T1627" s="122"/>
      <c r="U1627" s="122"/>
      <c r="V1627" s="122"/>
      <c r="W1627" s="122"/>
      <c r="X1627" s="122"/>
      <c r="Y1627" s="123"/>
      <c r="AX1627" s="90">
        <f t="shared" si="180"/>
        <v>0</v>
      </c>
    </row>
    <row r="1628" spans="4:105" x14ac:dyDescent="0.2">
      <c r="D1628" s="91"/>
      <c r="E1628" s="91"/>
      <c r="F1628" s="91"/>
      <c r="G1628" s="91"/>
      <c r="H1628" s="91"/>
      <c r="I1628" s="91"/>
      <c r="J1628" s="91"/>
      <c r="K1628" s="91"/>
      <c r="L1628" s="91"/>
      <c r="M1628" s="91"/>
      <c r="N1628" s="91"/>
      <c r="O1628" s="91"/>
      <c r="P1628" s="91"/>
      <c r="Q1628" s="91"/>
      <c r="R1628" s="91"/>
      <c r="S1628" s="91"/>
      <c r="T1628" s="91"/>
      <c r="U1628" s="91"/>
      <c r="V1628" s="91"/>
      <c r="W1628" s="91"/>
      <c r="X1628" s="91"/>
      <c r="Y1628" s="91"/>
      <c r="AX1628" s="90">
        <f t="shared" si="180"/>
        <v>0</v>
      </c>
      <c r="BA1628" s="90">
        <f>IF(OR($S$22="Step 3",$S$22="Step 2",$S$22="Step 1"),1,0)</f>
        <v>1</v>
      </c>
    </row>
    <row r="1629" spans="4:105" ht="21" x14ac:dyDescent="0.25">
      <c r="D1629" s="101" t="s">
        <v>4461</v>
      </c>
      <c r="E1629" s="100"/>
      <c r="F1629" s="100"/>
      <c r="G1629" s="100"/>
      <c r="H1629" s="100"/>
      <c r="I1629" s="100"/>
      <c r="J1629" s="100"/>
      <c r="K1629" s="100"/>
      <c r="L1629" s="100"/>
      <c r="M1629" s="100"/>
      <c r="N1629" s="100"/>
      <c r="O1629" s="100"/>
      <c r="P1629" s="100"/>
      <c r="Q1629" s="100"/>
      <c r="R1629" s="100"/>
      <c r="S1629" s="100"/>
      <c r="T1629" s="100"/>
      <c r="U1629" s="100"/>
      <c r="V1629" s="100"/>
      <c r="W1629" s="100"/>
      <c r="X1629" s="100"/>
      <c r="Y1629" s="102"/>
      <c r="AX1629" s="90">
        <f t="shared" si="180"/>
        <v>0</v>
      </c>
      <c r="BA1629" s="90">
        <f>IF(OR($S$22="Step 3",$S$22="Step 2",$S$22="Step 1"),1,0)</f>
        <v>1</v>
      </c>
    </row>
    <row r="1630" spans="4:105" x14ac:dyDescent="0.2">
      <c r="D1630" s="103"/>
      <c r="E1630" s="104"/>
      <c r="F1630" s="104"/>
      <c r="G1630" s="104"/>
      <c r="H1630" s="104"/>
      <c r="I1630" s="104"/>
      <c r="J1630" s="104"/>
      <c r="K1630" s="104"/>
      <c r="L1630" s="104"/>
      <c r="M1630" s="104"/>
      <c r="N1630" s="104"/>
      <c r="O1630" s="104"/>
      <c r="P1630" s="104"/>
      <c r="Q1630" s="104"/>
      <c r="R1630" s="104"/>
      <c r="S1630" s="104"/>
      <c r="T1630" s="104"/>
      <c r="U1630" s="104"/>
      <c r="V1630" s="104"/>
      <c r="W1630" s="104"/>
      <c r="X1630" s="104"/>
      <c r="Y1630" s="105"/>
      <c r="AX1630" s="90">
        <f t="shared" si="180"/>
        <v>0</v>
      </c>
      <c r="BA1630" s="90">
        <f>IF(OR($S$22="Step 3",$S$22="Step 2",$S$22="Step 1"),1,0)</f>
        <v>1</v>
      </c>
    </row>
    <row r="1631" spans="4:105" ht="21" x14ac:dyDescent="0.25">
      <c r="D1631" s="103"/>
      <c r="E1631" s="106" t="s">
        <v>39</v>
      </c>
      <c r="F1631" s="104"/>
      <c r="G1631" s="104"/>
      <c r="H1631" s="104"/>
      <c r="I1631" s="104"/>
      <c r="J1631" s="104"/>
      <c r="K1631" s="104"/>
      <c r="L1631" s="104"/>
      <c r="M1631" s="104"/>
      <c r="N1631" s="104"/>
      <c r="O1631" s="104"/>
      <c r="P1631" s="104"/>
      <c r="Q1631" s="104"/>
      <c r="R1631" s="104"/>
      <c r="S1631" s="104"/>
      <c r="T1631" s="104"/>
      <c r="U1631" s="104"/>
      <c r="V1631" s="104"/>
      <c r="W1631" s="104"/>
      <c r="X1631" s="104"/>
      <c r="Y1631" s="105"/>
      <c r="AX1631" s="90">
        <f t="shared" si="180"/>
        <v>0</v>
      </c>
      <c r="BA1631" s="90">
        <v>1</v>
      </c>
    </row>
    <row r="1632" spans="4:105" ht="370.75" customHeight="1" x14ac:dyDescent="0.2">
      <c r="D1632" s="108"/>
      <c r="E1632" s="205" t="s">
        <v>4462</v>
      </c>
      <c r="F1632" s="206"/>
      <c r="G1632" s="206"/>
      <c r="H1632" s="206"/>
      <c r="I1632" s="206"/>
      <c r="J1632" s="206"/>
      <c r="K1632" s="206"/>
      <c r="L1632" s="206"/>
      <c r="M1632" s="206"/>
      <c r="N1632" s="206"/>
      <c r="O1632" s="206"/>
      <c r="P1632" s="206"/>
      <c r="Q1632" s="206"/>
      <c r="R1632" s="206"/>
      <c r="S1632" s="206"/>
      <c r="T1632" s="206"/>
      <c r="U1632" s="206"/>
      <c r="V1632" s="206"/>
      <c r="W1632" s="206"/>
      <c r="X1632" s="207"/>
      <c r="Y1632" s="108"/>
      <c r="AX1632" s="90">
        <f t="shared" si="180"/>
        <v>0</v>
      </c>
      <c r="AZ1632" s="90" t="s">
        <v>4460</v>
      </c>
      <c r="BA1632" s="90">
        <v>1</v>
      </c>
    </row>
    <row r="1633" spans="4:106" x14ac:dyDescent="0.2">
      <c r="D1633" s="103"/>
      <c r="E1633" s="100"/>
      <c r="F1633" s="100"/>
      <c r="G1633" s="100"/>
      <c r="H1633" s="100"/>
      <c r="I1633" s="100"/>
      <c r="J1633" s="100"/>
      <c r="K1633" s="100"/>
      <c r="L1633" s="100"/>
      <c r="M1633" s="100"/>
      <c r="N1633" s="100"/>
      <c r="O1633" s="100"/>
      <c r="P1633" s="100"/>
      <c r="Q1633" s="100"/>
      <c r="R1633" s="100"/>
      <c r="S1633" s="100"/>
      <c r="T1633" s="100"/>
      <c r="U1633" s="100"/>
      <c r="V1633" s="100"/>
      <c r="W1633" s="100"/>
      <c r="X1633" s="100"/>
      <c r="Y1633" s="105"/>
      <c r="AX1633" s="90">
        <f t="shared" si="180"/>
        <v>0</v>
      </c>
      <c r="BA1633" s="90">
        <f>IF(OR($S$22="Step 3",$S$22="Step 2",$S$22="Step 1"),1,0)</f>
        <v>1</v>
      </c>
    </row>
    <row r="1634" spans="4:106" ht="21" x14ac:dyDescent="0.25">
      <c r="D1634" s="103"/>
      <c r="E1634" s="106" t="s">
        <v>4464</v>
      </c>
      <c r="F1634" s="104"/>
      <c r="G1634" s="104"/>
      <c r="H1634" s="104"/>
      <c r="I1634" s="104"/>
      <c r="J1634" s="104"/>
      <c r="K1634" s="104"/>
      <c r="L1634" s="104"/>
      <c r="M1634" s="104"/>
      <c r="N1634" s="104"/>
      <c r="O1634" s="104"/>
      <c r="P1634" s="104"/>
      <c r="Q1634" s="104"/>
      <c r="R1634" s="104"/>
      <c r="S1634" s="104"/>
      <c r="T1634" s="104"/>
      <c r="U1634" s="104"/>
      <c r="V1634" s="104"/>
      <c r="W1634" s="104"/>
      <c r="X1634" s="104"/>
      <c r="Y1634" s="105"/>
      <c r="AX1634" s="90">
        <f t="shared" si="180"/>
        <v>0</v>
      </c>
      <c r="BA1634" s="90">
        <f>IF(OR($S$22="Step 3",$S$22="Step 2",$S$22="Step 1"),1,0)</f>
        <v>1</v>
      </c>
    </row>
    <row r="1635" spans="4:106" ht="21" x14ac:dyDescent="0.25">
      <c r="D1635" s="103"/>
      <c r="E1635" s="109" t="s">
        <v>12703</v>
      </c>
      <c r="F1635" s="110"/>
      <c r="G1635" s="110"/>
      <c r="H1635" s="110"/>
      <c r="I1635" s="110"/>
      <c r="J1635" s="110"/>
      <c r="K1635" s="110"/>
      <c r="L1635" s="110"/>
      <c r="M1635" s="110"/>
      <c r="N1635" s="110"/>
      <c r="O1635" s="110"/>
      <c r="P1635" s="110"/>
      <c r="Q1635" s="110"/>
      <c r="R1635" s="110"/>
      <c r="S1635" s="110"/>
      <c r="T1635" s="110"/>
      <c r="U1635" s="110"/>
      <c r="V1635" s="110"/>
      <c r="W1635" s="110"/>
      <c r="X1635" s="110"/>
      <c r="Y1635" s="105"/>
      <c r="AX1635" s="90">
        <f t="shared" si="180"/>
        <v>0</v>
      </c>
      <c r="BA1635" s="90">
        <f>IF(OR($S$22="Step 3",$S$22="Step 2",$S$22="Step 1"),1,0)</f>
        <v>1</v>
      </c>
    </row>
    <row r="1636" spans="4:106" ht="111.5" customHeight="1" x14ac:dyDescent="0.2">
      <c r="D1636" s="108"/>
      <c r="E1636" s="205" t="s">
        <v>4465</v>
      </c>
      <c r="F1636" s="206"/>
      <c r="G1636" s="206"/>
      <c r="H1636" s="206"/>
      <c r="I1636" s="206"/>
      <c r="J1636" s="206"/>
      <c r="K1636" s="206"/>
      <c r="L1636" s="206"/>
      <c r="M1636" s="206"/>
      <c r="N1636" s="206"/>
      <c r="O1636" s="206"/>
      <c r="P1636" s="206"/>
      <c r="Q1636" s="206"/>
      <c r="R1636" s="206"/>
      <c r="S1636" s="206"/>
      <c r="T1636" s="206"/>
      <c r="U1636" s="206"/>
      <c r="V1636" s="206"/>
      <c r="W1636" s="206"/>
      <c r="X1636" s="207"/>
      <c r="Y1636" s="108"/>
      <c r="AX1636" s="90">
        <f t="shared" si="180"/>
        <v>0</v>
      </c>
      <c r="AZ1636" s="90" t="s">
        <v>4463</v>
      </c>
      <c r="BA1636" s="90">
        <f>IF(AND($BC$1636=1,$BB$1636=1),1,0)</f>
        <v>1</v>
      </c>
      <c r="BB1636" s="90">
        <f>IF(OR($S$22="Step 3",$S$22="Step 2",$S$22="Step 1"),1,0)</f>
        <v>1</v>
      </c>
      <c r="BC1636" s="90">
        <v>1</v>
      </c>
      <c r="BD1636" s="90">
        <v>1</v>
      </c>
      <c r="BE1636" s="90">
        <v>1</v>
      </c>
    </row>
    <row r="1637" spans="4:106" x14ac:dyDescent="0.2">
      <c r="D1637" s="103"/>
      <c r="E1637" s="100"/>
      <c r="F1637" s="100"/>
      <c r="G1637" s="100"/>
      <c r="H1637" s="100"/>
      <c r="I1637" s="100"/>
      <c r="J1637" s="100"/>
      <c r="K1637" s="100"/>
      <c r="L1637" s="100"/>
      <c r="M1637" s="100"/>
      <c r="N1637" s="100"/>
      <c r="O1637" s="100"/>
      <c r="P1637" s="100"/>
      <c r="Q1637" s="100"/>
      <c r="R1637" s="100"/>
      <c r="S1637" s="100"/>
      <c r="T1637" s="100"/>
      <c r="U1637" s="100"/>
      <c r="V1637" s="100"/>
      <c r="W1637" s="100"/>
      <c r="X1637" s="100"/>
      <c r="Y1637" s="105"/>
      <c r="AX1637" s="90">
        <f t="shared" si="180"/>
        <v>0</v>
      </c>
      <c r="BA1637" s="90">
        <f>IF(OR($S$22="Step 3",$S$22="Step 2",$S$22="Step 1"),1,0)</f>
        <v>1</v>
      </c>
    </row>
    <row r="1638" spans="4:106" ht="21" x14ac:dyDescent="0.25">
      <c r="D1638" s="103"/>
      <c r="E1638" s="106" t="s">
        <v>4468</v>
      </c>
      <c r="F1638" s="104"/>
      <c r="G1638" s="104"/>
      <c r="H1638" s="104"/>
      <c r="I1638" s="104"/>
      <c r="J1638" s="104"/>
      <c r="K1638" s="104"/>
      <c r="L1638" s="104"/>
      <c r="M1638" s="104"/>
      <c r="N1638" s="104"/>
      <c r="O1638" s="104"/>
      <c r="P1638" s="104"/>
      <c r="Q1638" s="104"/>
      <c r="R1638" s="104"/>
      <c r="S1638" s="104"/>
      <c r="T1638" s="104"/>
      <c r="U1638" s="104"/>
      <c r="V1638" s="104"/>
      <c r="W1638" s="104"/>
      <c r="X1638" s="104"/>
      <c r="Y1638" s="105"/>
      <c r="AX1638" s="90">
        <f t="shared" si="180"/>
        <v>0</v>
      </c>
      <c r="BA1638" s="90">
        <f>IF(OR($S$22="Step 3",$S$22="Step 2",$S$22="Step 1"),1,0)</f>
        <v>1</v>
      </c>
    </row>
    <row r="1639" spans="4:106" ht="21" x14ac:dyDescent="0.25">
      <c r="D1639" s="103"/>
      <c r="E1639" s="109" t="s">
        <v>4469</v>
      </c>
      <c r="F1639" s="110"/>
      <c r="G1639" s="110"/>
      <c r="H1639" s="110"/>
      <c r="I1639" s="110"/>
      <c r="J1639" s="110"/>
      <c r="K1639" s="110"/>
      <c r="L1639" s="110"/>
      <c r="M1639" s="110"/>
      <c r="N1639" s="110"/>
      <c r="O1639" s="110"/>
      <c r="P1639" s="110"/>
      <c r="Q1639" s="110"/>
      <c r="R1639" s="110"/>
      <c r="S1639" s="110"/>
      <c r="T1639" s="110"/>
      <c r="U1639" s="110"/>
      <c r="V1639" s="110"/>
      <c r="W1639" s="110"/>
      <c r="X1639" s="110"/>
      <c r="Y1639" s="105"/>
      <c r="AX1639" s="90">
        <f t="shared" si="180"/>
        <v>0</v>
      </c>
      <c r="BA1639" s="90">
        <f>IF(OR($S$22="Step 3",$S$22="Step 2",$S$22="Step 1"),1,0)</f>
        <v>1</v>
      </c>
    </row>
    <row r="1640" spans="4:106" ht="25.25" customHeight="1" x14ac:dyDescent="0.2">
      <c r="D1640" s="112" t="s">
        <v>4467</v>
      </c>
      <c r="E1640" s="194" t="s">
        <v>4470</v>
      </c>
      <c r="F1640" s="195"/>
      <c r="G1640" s="195"/>
      <c r="H1640" s="195"/>
      <c r="I1640" s="195"/>
      <c r="J1640" s="195"/>
      <c r="K1640" s="195"/>
      <c r="L1640" s="195"/>
      <c r="M1640" s="195"/>
      <c r="N1640" s="195"/>
      <c r="O1640" s="195"/>
      <c r="P1640" s="113" t="s">
        <v>12697</v>
      </c>
      <c r="Q1640" s="196" t="s">
        <v>12698</v>
      </c>
      <c r="R1640" s="196"/>
      <c r="S1640" s="192"/>
      <c r="T1640" s="192"/>
      <c r="U1640" s="192"/>
      <c r="V1640" s="192"/>
      <c r="W1640" s="192"/>
      <c r="X1640" s="193"/>
      <c r="Y1640" s="108"/>
      <c r="AW1640" s="90" t="s">
        <v>4461</v>
      </c>
      <c r="AX1640" s="90">
        <f t="shared" si="180"/>
        <v>1</v>
      </c>
      <c r="AY1640" s="90" t="s">
        <v>236</v>
      </c>
      <c r="AZ1640" s="90" t="s">
        <v>4466</v>
      </c>
      <c r="BA1640" s="90">
        <f>IF(AND($BC$1640=1,$BB$1640=1),1,0)</f>
        <v>0</v>
      </c>
      <c r="BB1640" s="90">
        <f>IF(OR($S$22="Step 3",$S$22="Step 2"),1,0)</f>
        <v>0</v>
      </c>
      <c r="BC1640" s="90">
        <v>1</v>
      </c>
      <c r="BD1640" s="90">
        <v>1</v>
      </c>
      <c r="BE1640" s="90">
        <v>1</v>
      </c>
      <c r="BL1640" s="90">
        <v>1641</v>
      </c>
      <c r="CB1640" s="90">
        <f>IF($S$1640&lt;&gt;"",1,0)</f>
        <v>0</v>
      </c>
      <c r="CD1640" s="90">
        <f>IF($Y$1640="Inaccurate – Incorrect",1,0)</f>
        <v>0</v>
      </c>
      <c r="DA1640" s="90" t="s">
        <v>4468</v>
      </c>
      <c r="DB1640" s="90" t="s">
        <v>4469</v>
      </c>
    </row>
    <row r="1641" spans="4:106" ht="25.25" customHeight="1" x14ac:dyDescent="0.2">
      <c r="D1641" s="112" t="s">
        <v>4473</v>
      </c>
      <c r="E1641" s="189" t="s">
        <v>4474</v>
      </c>
      <c r="F1641" s="190"/>
      <c r="G1641" s="190"/>
      <c r="H1641" s="190"/>
      <c r="I1641" s="190"/>
      <c r="J1641" s="190"/>
      <c r="K1641" s="190"/>
      <c r="L1641" s="190"/>
      <c r="M1641" s="190"/>
      <c r="N1641" s="190"/>
      <c r="O1641" s="190"/>
      <c r="P1641" s="115"/>
      <c r="Q1641" s="191" t="s">
        <v>12699</v>
      </c>
      <c r="R1641" s="191"/>
      <c r="S1641" s="192"/>
      <c r="T1641" s="192"/>
      <c r="U1641" s="192"/>
      <c r="V1641" s="192"/>
      <c r="W1641" s="192"/>
      <c r="X1641" s="193"/>
      <c r="Y1641" s="108"/>
      <c r="AW1641" s="90" t="s">
        <v>4461</v>
      </c>
      <c r="AX1641" s="90">
        <f t="shared" si="180"/>
        <v>1</v>
      </c>
      <c r="AZ1641" s="90" t="s">
        <v>4472</v>
      </c>
      <c r="BA1641" s="90">
        <f>IF(AND($BB$1641=1,$BC$1641=1),1,0)</f>
        <v>0</v>
      </c>
      <c r="BB1641" s="90">
        <f>IF(OR($S$22="Step 3",$S$22="Step 2"),1,0)</f>
        <v>0</v>
      </c>
      <c r="BC1641" s="90">
        <f>IF(AND(AND(OR($S$1640="Yes",$AB$1640="Yes"),$AX$1640=1)),1,0)</f>
        <v>0</v>
      </c>
      <c r="BD1641" s="90">
        <f>IF(AND(AND(OR($AB$1640="Yes"),$AX$1640=1)),1,0)</f>
        <v>0</v>
      </c>
      <c r="BE1641" s="90">
        <f>IF(AND(AND(OR($S$1640="Yes"),$AX$1640=1)),1,0)</f>
        <v>0</v>
      </c>
      <c r="CB1641" s="90">
        <f>IF($S$1641&lt;&gt;"",1,0)</f>
        <v>0</v>
      </c>
      <c r="CD1641" s="90">
        <f>IF($Y$1641="Inaccurate – Incorrect",1,0)</f>
        <v>0</v>
      </c>
      <c r="DA1641" s="90" t="s">
        <v>4468</v>
      </c>
      <c r="DB1641" s="90" t="s">
        <v>4469</v>
      </c>
    </row>
    <row r="1642" spans="4:106" ht="25.25" customHeight="1" x14ac:dyDescent="0.2">
      <c r="D1642" s="112" t="s">
        <v>4478</v>
      </c>
      <c r="E1642" s="189" t="s">
        <v>4479</v>
      </c>
      <c r="F1642" s="190"/>
      <c r="G1642" s="190"/>
      <c r="H1642" s="190"/>
      <c r="I1642" s="190"/>
      <c r="J1642" s="190"/>
      <c r="K1642" s="190"/>
      <c r="L1642" s="190"/>
      <c r="M1642" s="190"/>
      <c r="N1642" s="190"/>
      <c r="O1642" s="190"/>
      <c r="P1642" s="116" t="s">
        <v>12697</v>
      </c>
      <c r="Q1642" s="191" t="s">
        <v>12698</v>
      </c>
      <c r="R1642" s="191"/>
      <c r="S1642" s="192"/>
      <c r="T1642" s="192"/>
      <c r="U1642" s="192"/>
      <c r="V1642" s="192"/>
      <c r="W1642" s="192"/>
      <c r="X1642" s="193"/>
      <c r="Y1642" s="108"/>
      <c r="AW1642" s="90" t="s">
        <v>4461</v>
      </c>
      <c r="AX1642" s="90">
        <f t="shared" si="180"/>
        <v>1</v>
      </c>
      <c r="AY1642" s="90" t="s">
        <v>1320</v>
      </c>
      <c r="AZ1642" s="90" t="s">
        <v>4477</v>
      </c>
      <c r="BA1642" s="90">
        <f>IF(AND($BC$1642=1,$BB$1642=1),1,0)</f>
        <v>1</v>
      </c>
      <c r="BB1642" s="90">
        <f>IF(OR($S$22="Step 3",$S$22="Step 2",$S$22="Step 1"),1,0)</f>
        <v>1</v>
      </c>
      <c r="BC1642" s="90">
        <v>1</v>
      </c>
      <c r="BD1642" s="90">
        <v>1</v>
      </c>
      <c r="BE1642" s="90">
        <v>1</v>
      </c>
      <c r="CB1642" s="90">
        <f>IF($S$1642&lt;&gt;"",1,0)</f>
        <v>0</v>
      </c>
      <c r="CD1642" s="90">
        <f>IF($Y$1642="Inaccurate – Incorrect",1,0)</f>
        <v>0</v>
      </c>
      <c r="DA1642" s="90" t="s">
        <v>4468</v>
      </c>
      <c r="DB1642" s="90" t="s">
        <v>4469</v>
      </c>
    </row>
    <row r="1643" spans="4:106" ht="25.25" customHeight="1" x14ac:dyDescent="0.2">
      <c r="D1643" s="112" t="s">
        <v>4482</v>
      </c>
      <c r="E1643" s="189" t="s">
        <v>4483</v>
      </c>
      <c r="F1643" s="190"/>
      <c r="G1643" s="190"/>
      <c r="H1643" s="190"/>
      <c r="I1643" s="190"/>
      <c r="J1643" s="190"/>
      <c r="K1643" s="190"/>
      <c r="L1643" s="190"/>
      <c r="M1643" s="190"/>
      <c r="N1643" s="190"/>
      <c r="O1643" s="190"/>
      <c r="P1643" s="116" t="s">
        <v>12697</v>
      </c>
      <c r="Q1643" s="191" t="s">
        <v>12698</v>
      </c>
      <c r="R1643" s="191"/>
      <c r="S1643" s="197"/>
      <c r="T1643" s="197"/>
      <c r="U1643" s="197"/>
      <c r="V1643" s="197"/>
      <c r="W1643" s="197"/>
      <c r="X1643" s="198"/>
      <c r="Y1643" s="108"/>
      <c r="AW1643" s="90" t="s">
        <v>4461</v>
      </c>
      <c r="AX1643" s="90">
        <f t="shared" si="180"/>
        <v>1</v>
      </c>
      <c r="AY1643" s="90" t="s">
        <v>1320</v>
      </c>
      <c r="AZ1643" s="90" t="s">
        <v>4481</v>
      </c>
      <c r="BA1643" s="90">
        <f>IF(AND($BC$1643=1,$BB$1643=1),1,0)</f>
        <v>1</v>
      </c>
      <c r="BB1643" s="90">
        <f>IF(OR($S$22="Step 3",$S$22="Step 2",$S$22="Step 1"),1,0)</f>
        <v>1</v>
      </c>
      <c r="BC1643" s="90">
        <v>1</v>
      </c>
      <c r="BD1643" s="90">
        <v>1</v>
      </c>
      <c r="BE1643" s="90">
        <v>1</v>
      </c>
      <c r="CB1643" s="90">
        <f>IF($S$1643&lt;&gt;"",1,0)</f>
        <v>0</v>
      </c>
      <c r="CD1643" s="90">
        <f>IF($Y$1643="Inaccurate – Incorrect",1,0)</f>
        <v>0</v>
      </c>
      <c r="DA1643" s="90" t="s">
        <v>4468</v>
      </c>
      <c r="DB1643" s="90" t="s">
        <v>4469</v>
      </c>
    </row>
    <row r="1644" spans="4:106" x14ac:dyDescent="0.2">
      <c r="D1644" s="103"/>
      <c r="E1644" s="117"/>
      <c r="F1644" s="117"/>
      <c r="G1644" s="117"/>
      <c r="H1644" s="117"/>
      <c r="I1644" s="117"/>
      <c r="J1644" s="117"/>
      <c r="K1644" s="117"/>
      <c r="L1644" s="117"/>
      <c r="M1644" s="117"/>
      <c r="N1644" s="117"/>
      <c r="O1644" s="117"/>
      <c r="P1644" s="117"/>
      <c r="Q1644" s="117"/>
      <c r="R1644" s="117"/>
      <c r="S1644" s="117"/>
      <c r="T1644" s="117"/>
      <c r="U1644" s="117"/>
      <c r="V1644" s="117"/>
      <c r="W1644" s="117"/>
      <c r="X1644" s="117"/>
      <c r="Y1644" s="105"/>
      <c r="AX1644" s="90">
        <f t="shared" si="180"/>
        <v>0</v>
      </c>
      <c r="BA1644" s="90">
        <f>IF(OR($S$22="Step 3",$S$22="Step 2"),1,0)</f>
        <v>0</v>
      </c>
    </row>
    <row r="1645" spans="4:106" ht="21" x14ac:dyDescent="0.25">
      <c r="D1645" s="103"/>
      <c r="E1645" s="109" t="s">
        <v>4486</v>
      </c>
      <c r="F1645" s="110"/>
      <c r="G1645" s="110"/>
      <c r="H1645" s="110"/>
      <c r="I1645" s="110"/>
      <c r="J1645" s="110"/>
      <c r="K1645" s="110"/>
      <c r="L1645" s="110"/>
      <c r="M1645" s="110"/>
      <c r="N1645" s="110"/>
      <c r="O1645" s="110"/>
      <c r="P1645" s="110"/>
      <c r="Q1645" s="110"/>
      <c r="R1645" s="110"/>
      <c r="S1645" s="110"/>
      <c r="T1645" s="110"/>
      <c r="U1645" s="110"/>
      <c r="V1645" s="110"/>
      <c r="W1645" s="110"/>
      <c r="X1645" s="110"/>
      <c r="Y1645" s="105"/>
      <c r="AX1645" s="90">
        <f t="shared" si="180"/>
        <v>0</v>
      </c>
      <c r="BA1645" s="90">
        <f>IF(OR($S$22="Step 3",$S$22="Step 2"),1,0)</f>
        <v>0</v>
      </c>
    </row>
    <row r="1646" spans="4:106" ht="25.25" customHeight="1" x14ac:dyDescent="0.2">
      <c r="D1646" s="112" t="s">
        <v>4485</v>
      </c>
      <c r="E1646" s="194" t="s">
        <v>4487</v>
      </c>
      <c r="F1646" s="195"/>
      <c r="G1646" s="195"/>
      <c r="H1646" s="195"/>
      <c r="I1646" s="195"/>
      <c r="J1646" s="195"/>
      <c r="K1646" s="195"/>
      <c r="L1646" s="195"/>
      <c r="M1646" s="195"/>
      <c r="N1646" s="195"/>
      <c r="O1646" s="195"/>
      <c r="P1646" s="113" t="s">
        <v>12697</v>
      </c>
      <c r="Q1646" s="196" t="s">
        <v>12698</v>
      </c>
      <c r="R1646" s="196"/>
      <c r="S1646" s="197"/>
      <c r="T1646" s="197"/>
      <c r="U1646" s="197"/>
      <c r="V1646" s="197"/>
      <c r="W1646" s="197"/>
      <c r="X1646" s="198"/>
      <c r="Y1646" s="108"/>
      <c r="AW1646" s="90" t="s">
        <v>4461</v>
      </c>
      <c r="AX1646" s="90">
        <f t="shared" si="180"/>
        <v>1</v>
      </c>
      <c r="AY1646" s="90" t="s">
        <v>236</v>
      </c>
      <c r="AZ1646" s="90" t="s">
        <v>4484</v>
      </c>
      <c r="BA1646" s="90">
        <f>IF(AND($BC$1646=1,$BB$1646=1),1,0)</f>
        <v>0</v>
      </c>
      <c r="BB1646" s="90">
        <f>IF(OR($S$22="Step 3",$S$22="Step 2"),1,0)</f>
        <v>0</v>
      </c>
      <c r="BC1646" s="90">
        <v>1</v>
      </c>
      <c r="BD1646" s="90">
        <v>1</v>
      </c>
      <c r="BE1646" s="90">
        <v>1</v>
      </c>
      <c r="CB1646" s="90">
        <f>IF($S$1646&lt;&gt;"",1,0)</f>
        <v>0</v>
      </c>
      <c r="CD1646" s="90">
        <f>IF($Y$1646="Inaccurate – Incorrect",1,0)</f>
        <v>0</v>
      </c>
      <c r="DA1646" s="90" t="s">
        <v>4468</v>
      </c>
      <c r="DB1646" s="90" t="s">
        <v>4486</v>
      </c>
    </row>
    <row r="1647" spans="4:106" x14ac:dyDescent="0.2">
      <c r="D1647" s="103"/>
      <c r="E1647" s="117"/>
      <c r="F1647" s="117"/>
      <c r="G1647" s="117"/>
      <c r="H1647" s="117"/>
      <c r="I1647" s="117"/>
      <c r="J1647" s="117"/>
      <c r="K1647" s="117"/>
      <c r="L1647" s="117"/>
      <c r="M1647" s="117"/>
      <c r="N1647" s="117"/>
      <c r="O1647" s="117"/>
      <c r="P1647" s="117"/>
      <c r="Q1647" s="117"/>
      <c r="R1647" s="117"/>
      <c r="S1647" s="117"/>
      <c r="T1647" s="117"/>
      <c r="U1647" s="117"/>
      <c r="V1647" s="117"/>
      <c r="W1647" s="117"/>
      <c r="X1647" s="117"/>
      <c r="Y1647" s="105"/>
      <c r="AX1647" s="90">
        <f t="shared" si="180"/>
        <v>0</v>
      </c>
      <c r="BA1647" s="90">
        <f>IF(OR($S$22="Step 3",$S$22="Step 2",$S$22="Step 1"),1,0)</f>
        <v>1</v>
      </c>
    </row>
    <row r="1648" spans="4:106" ht="21" x14ac:dyDescent="0.25">
      <c r="D1648" s="103"/>
      <c r="E1648" s="109" t="s">
        <v>4491</v>
      </c>
      <c r="F1648" s="110"/>
      <c r="G1648" s="110"/>
      <c r="H1648" s="110"/>
      <c r="I1648" s="110"/>
      <c r="J1648" s="110"/>
      <c r="K1648" s="110"/>
      <c r="L1648" s="110"/>
      <c r="M1648" s="110"/>
      <c r="N1648" s="110"/>
      <c r="O1648" s="110"/>
      <c r="P1648" s="110"/>
      <c r="Q1648" s="110"/>
      <c r="R1648" s="110"/>
      <c r="S1648" s="110"/>
      <c r="T1648" s="110"/>
      <c r="U1648" s="110"/>
      <c r="V1648" s="110"/>
      <c r="W1648" s="110"/>
      <c r="X1648" s="110"/>
      <c r="Y1648" s="105"/>
      <c r="AX1648" s="90">
        <f t="shared" si="180"/>
        <v>0</v>
      </c>
      <c r="BA1648" s="90">
        <f>IF(OR($S$22="Step 3",$S$22="Step 2",$S$22="Step 1"),1,0)</f>
        <v>1</v>
      </c>
    </row>
    <row r="1649" spans="4:106" ht="25.25" customHeight="1" x14ac:dyDescent="0.2">
      <c r="D1649" s="112" t="s">
        <v>4490</v>
      </c>
      <c r="E1649" s="194" t="s">
        <v>4492</v>
      </c>
      <c r="F1649" s="195"/>
      <c r="G1649" s="195"/>
      <c r="H1649" s="195"/>
      <c r="I1649" s="195"/>
      <c r="J1649" s="195"/>
      <c r="K1649" s="195"/>
      <c r="L1649" s="195"/>
      <c r="M1649" s="195"/>
      <c r="N1649" s="195"/>
      <c r="O1649" s="195"/>
      <c r="P1649" s="113" t="s">
        <v>12697</v>
      </c>
      <c r="Q1649" s="196" t="s">
        <v>12698</v>
      </c>
      <c r="R1649" s="196"/>
      <c r="S1649" s="197"/>
      <c r="T1649" s="197"/>
      <c r="U1649" s="197"/>
      <c r="V1649" s="197"/>
      <c r="W1649" s="197"/>
      <c r="X1649" s="198"/>
      <c r="Y1649" s="108"/>
      <c r="AW1649" s="90" t="s">
        <v>4461</v>
      </c>
      <c r="AX1649" s="90">
        <f t="shared" si="180"/>
        <v>1</v>
      </c>
      <c r="AY1649" s="90" t="s">
        <v>1320</v>
      </c>
      <c r="AZ1649" s="90" t="s">
        <v>4489</v>
      </c>
      <c r="BA1649" s="90">
        <f>IF(AND($BC$1649=1,$BB$1649=1),1,0)</f>
        <v>1</v>
      </c>
      <c r="BB1649" s="90">
        <f>IF(OR($S$22="Step 3",$S$22="Step 2",$S$22="Step 1"),1,0)</f>
        <v>1</v>
      </c>
      <c r="BC1649" s="90">
        <v>1</v>
      </c>
      <c r="BD1649" s="90">
        <v>1</v>
      </c>
      <c r="BE1649" s="90">
        <v>1</v>
      </c>
      <c r="CB1649" s="90">
        <f>IF($S$1649&lt;&gt;"",1,0)</f>
        <v>0</v>
      </c>
      <c r="CD1649" s="90">
        <f>IF($Y$1649="Inaccurate – Incorrect",1,0)</f>
        <v>0</v>
      </c>
      <c r="DA1649" s="90" t="s">
        <v>4468</v>
      </c>
      <c r="DB1649" s="90" t="s">
        <v>4491</v>
      </c>
    </row>
    <row r="1650" spans="4:106" x14ac:dyDescent="0.2">
      <c r="D1650" s="103"/>
      <c r="E1650" s="117"/>
      <c r="F1650" s="117"/>
      <c r="G1650" s="117"/>
      <c r="H1650" s="117"/>
      <c r="I1650" s="117"/>
      <c r="J1650" s="117"/>
      <c r="K1650" s="117"/>
      <c r="L1650" s="117"/>
      <c r="M1650" s="117"/>
      <c r="N1650" s="117"/>
      <c r="O1650" s="117"/>
      <c r="P1650" s="117"/>
      <c r="Q1650" s="117"/>
      <c r="R1650" s="117"/>
      <c r="S1650" s="117"/>
      <c r="T1650" s="117"/>
      <c r="U1650" s="117"/>
      <c r="V1650" s="117"/>
      <c r="W1650" s="117"/>
      <c r="X1650" s="117"/>
      <c r="Y1650" s="105"/>
      <c r="AX1650" s="90">
        <f t="shared" si="180"/>
        <v>0</v>
      </c>
      <c r="BA1650" s="90">
        <f>IF(OR($S$22="Step 3",$S$22="Step 2",$S$22="Step 1"),1,0)</f>
        <v>1</v>
      </c>
    </row>
    <row r="1651" spans="4:106" ht="21" x14ac:dyDescent="0.25">
      <c r="D1651" s="103"/>
      <c r="E1651" s="109" t="s">
        <v>4495</v>
      </c>
      <c r="F1651" s="110"/>
      <c r="G1651" s="110"/>
      <c r="H1651" s="110"/>
      <c r="I1651" s="110"/>
      <c r="J1651" s="110"/>
      <c r="K1651" s="110"/>
      <c r="L1651" s="110"/>
      <c r="M1651" s="110"/>
      <c r="N1651" s="110"/>
      <c r="O1651" s="110"/>
      <c r="P1651" s="110"/>
      <c r="Q1651" s="110"/>
      <c r="R1651" s="110"/>
      <c r="S1651" s="110"/>
      <c r="T1651" s="110"/>
      <c r="U1651" s="110"/>
      <c r="V1651" s="110"/>
      <c r="W1651" s="110"/>
      <c r="X1651" s="110"/>
      <c r="Y1651" s="105"/>
      <c r="AX1651" s="90">
        <f t="shared" si="180"/>
        <v>0</v>
      </c>
      <c r="BA1651" s="90">
        <f>IF(OR($S$22="Step 3",$S$22="Step 2",$S$22="Step 1"),1,0)</f>
        <v>1</v>
      </c>
    </row>
    <row r="1652" spans="4:106" ht="25.25" customHeight="1" x14ac:dyDescent="0.2">
      <c r="D1652" s="112" t="s">
        <v>4494</v>
      </c>
      <c r="E1652" s="194" t="s">
        <v>4496</v>
      </c>
      <c r="F1652" s="195"/>
      <c r="G1652" s="195"/>
      <c r="H1652" s="195"/>
      <c r="I1652" s="195"/>
      <c r="J1652" s="195"/>
      <c r="K1652" s="195"/>
      <c r="L1652" s="195"/>
      <c r="M1652" s="195"/>
      <c r="N1652" s="195"/>
      <c r="O1652" s="195"/>
      <c r="P1652" s="113" t="s">
        <v>12697</v>
      </c>
      <c r="Q1652" s="196" t="s">
        <v>12698</v>
      </c>
      <c r="R1652" s="196"/>
      <c r="S1652" s="192"/>
      <c r="T1652" s="192"/>
      <c r="U1652" s="192"/>
      <c r="V1652" s="192"/>
      <c r="W1652" s="192"/>
      <c r="X1652" s="193"/>
      <c r="Y1652" s="108"/>
      <c r="AW1652" s="90" t="s">
        <v>4461</v>
      </c>
      <c r="AX1652" s="90">
        <f t="shared" si="180"/>
        <v>1</v>
      </c>
      <c r="AY1652" s="90" t="s">
        <v>236</v>
      </c>
      <c r="AZ1652" s="90" t="s">
        <v>4493</v>
      </c>
      <c r="BA1652" s="90">
        <f>IF(AND($BC$1652=1,$BB$1652=1),1,0)</f>
        <v>1</v>
      </c>
      <c r="BB1652" s="90">
        <f>IF(OR($S$22="Step 3",$S$22="Step 2",$S$22="Step 1"),1,0)</f>
        <v>1</v>
      </c>
      <c r="BC1652" s="90">
        <v>1</v>
      </c>
      <c r="BD1652" s="90">
        <v>1</v>
      </c>
      <c r="BE1652" s="90">
        <v>1</v>
      </c>
      <c r="BL1652" s="90">
        <v>1653</v>
      </c>
      <c r="CB1652" s="90">
        <f>IF($S$1652&lt;&gt;"",1,0)</f>
        <v>0</v>
      </c>
      <c r="CD1652" s="90">
        <f>IF($Y$1652="Inaccurate – Incorrect",1,0)</f>
        <v>0</v>
      </c>
      <c r="DA1652" s="90" t="s">
        <v>4468</v>
      </c>
      <c r="DB1652" s="90" t="s">
        <v>4495</v>
      </c>
    </row>
    <row r="1653" spans="4:106" ht="25.25" customHeight="1" x14ac:dyDescent="0.2">
      <c r="D1653" s="112" t="s">
        <v>4499</v>
      </c>
      <c r="E1653" s="189" t="s">
        <v>4500</v>
      </c>
      <c r="F1653" s="190"/>
      <c r="G1653" s="190"/>
      <c r="H1653" s="190"/>
      <c r="I1653" s="190"/>
      <c r="J1653" s="190"/>
      <c r="K1653" s="190"/>
      <c r="L1653" s="190"/>
      <c r="M1653" s="190"/>
      <c r="N1653" s="190"/>
      <c r="O1653" s="190"/>
      <c r="P1653" s="116" t="s">
        <v>12697</v>
      </c>
      <c r="Q1653" s="191" t="s">
        <v>12698</v>
      </c>
      <c r="R1653" s="191"/>
      <c r="S1653" s="192"/>
      <c r="T1653" s="192"/>
      <c r="U1653" s="192"/>
      <c r="V1653" s="192"/>
      <c r="W1653" s="192"/>
      <c r="X1653" s="193"/>
      <c r="Y1653" s="108"/>
      <c r="AW1653" s="90" t="s">
        <v>4461</v>
      </c>
      <c r="AX1653" s="90">
        <f t="shared" si="180"/>
        <v>1</v>
      </c>
      <c r="AY1653" s="90" t="s">
        <v>1320</v>
      </c>
      <c r="AZ1653" s="90" t="s">
        <v>4498</v>
      </c>
      <c r="BA1653" s="90">
        <f>IF(AND($BB$1653=1,$BC$1653=1),1,0)</f>
        <v>0</v>
      </c>
      <c r="BB1653" s="90">
        <f>IF(OR($S$22="Step 3",$S$22="Step 2",$S$22="Step 1"),1,0)</f>
        <v>1</v>
      </c>
      <c r="BC1653" s="90">
        <f>IF(AND(AND(OR($S$1652="Yes",$AB$1652="Yes"),$AX$1652=1)),1,0)</f>
        <v>0</v>
      </c>
      <c r="BD1653" s="90">
        <f>IF(AND(AND(OR($AB$1652="Yes"),$AX$1652=1)),1,0)</f>
        <v>0</v>
      </c>
      <c r="BE1653" s="90">
        <f>IF(AND(AND(OR($S$1652="Yes"),$AX$1652=1)),1,0)</f>
        <v>0</v>
      </c>
      <c r="CB1653" s="90">
        <f>IF($S$1653&lt;&gt;"",1,0)</f>
        <v>0</v>
      </c>
      <c r="CD1653" s="90">
        <f>IF($Y$1653="Inaccurate – Incorrect",1,0)</f>
        <v>0</v>
      </c>
      <c r="DA1653" s="90" t="s">
        <v>4468</v>
      </c>
      <c r="DB1653" s="90" t="s">
        <v>4495</v>
      </c>
    </row>
    <row r="1654" spans="4:106" ht="25.25" customHeight="1" x14ac:dyDescent="0.2">
      <c r="D1654" s="112" t="s">
        <v>4504</v>
      </c>
      <c r="E1654" s="189" t="s">
        <v>4505</v>
      </c>
      <c r="F1654" s="190"/>
      <c r="G1654" s="190"/>
      <c r="H1654" s="190"/>
      <c r="I1654" s="190"/>
      <c r="J1654" s="190"/>
      <c r="K1654" s="190"/>
      <c r="L1654" s="190"/>
      <c r="M1654" s="190"/>
      <c r="N1654" s="190"/>
      <c r="O1654" s="190"/>
      <c r="P1654" s="116" t="s">
        <v>12697</v>
      </c>
      <c r="Q1654" s="191" t="s">
        <v>12698</v>
      </c>
      <c r="R1654" s="191"/>
      <c r="S1654" s="197"/>
      <c r="T1654" s="197"/>
      <c r="U1654" s="197"/>
      <c r="V1654" s="197"/>
      <c r="W1654" s="197"/>
      <c r="X1654" s="198"/>
      <c r="Y1654" s="108"/>
      <c r="AW1654" s="90" t="s">
        <v>4461</v>
      </c>
      <c r="AX1654" s="90">
        <f t="shared" si="180"/>
        <v>1</v>
      </c>
      <c r="AY1654" s="90" t="s">
        <v>1320</v>
      </c>
      <c r="AZ1654" s="90" t="s">
        <v>4503</v>
      </c>
      <c r="BA1654" s="90">
        <f>IF(AND($BC$1654=1,$BB$1654=1),1,0)</f>
        <v>1</v>
      </c>
      <c r="BB1654" s="90">
        <f>IF(OR($S$22="Step 3",$S$22="Step 2",$S$22="Step 1"),1,0)</f>
        <v>1</v>
      </c>
      <c r="BC1654" s="90">
        <v>1</v>
      </c>
      <c r="BD1654" s="90">
        <v>1</v>
      </c>
      <c r="BE1654" s="90">
        <v>1</v>
      </c>
      <c r="CB1654" s="90">
        <f>IF($S$1654&lt;&gt;"",1,0)</f>
        <v>0</v>
      </c>
      <c r="CD1654" s="90">
        <f>IF($Y$1654="Inaccurate – Incorrect",1,0)</f>
        <v>0</v>
      </c>
      <c r="DA1654" s="90" t="s">
        <v>4468</v>
      </c>
      <c r="DB1654" s="90" t="s">
        <v>4495</v>
      </c>
    </row>
    <row r="1655" spans="4:106" x14ac:dyDescent="0.2">
      <c r="D1655" s="103"/>
      <c r="E1655" s="117"/>
      <c r="F1655" s="117"/>
      <c r="G1655" s="117"/>
      <c r="H1655" s="117"/>
      <c r="I1655" s="117"/>
      <c r="J1655" s="117"/>
      <c r="K1655" s="117"/>
      <c r="L1655" s="117"/>
      <c r="M1655" s="117"/>
      <c r="N1655" s="117"/>
      <c r="O1655" s="117"/>
      <c r="P1655" s="117"/>
      <c r="Q1655" s="117"/>
      <c r="R1655" s="117"/>
      <c r="S1655" s="117"/>
      <c r="T1655" s="117"/>
      <c r="U1655" s="117"/>
      <c r="V1655" s="117"/>
      <c r="W1655" s="117"/>
      <c r="X1655" s="117"/>
      <c r="Y1655" s="105"/>
      <c r="AX1655" s="90">
        <f t="shared" si="180"/>
        <v>0</v>
      </c>
      <c r="BA1655" s="90">
        <f>IF(OR($S$22="Step 3",$S$22="Step 2",$S$22="Step 1"),1,0)</f>
        <v>1</v>
      </c>
    </row>
    <row r="1656" spans="4:106" ht="21" x14ac:dyDescent="0.25">
      <c r="D1656" s="103"/>
      <c r="E1656" s="109" t="s">
        <v>4508</v>
      </c>
      <c r="F1656" s="110"/>
      <c r="G1656" s="110"/>
      <c r="H1656" s="110"/>
      <c r="I1656" s="110"/>
      <c r="J1656" s="110"/>
      <c r="K1656" s="110"/>
      <c r="L1656" s="110"/>
      <c r="M1656" s="110"/>
      <c r="N1656" s="110"/>
      <c r="O1656" s="110"/>
      <c r="P1656" s="110"/>
      <c r="Q1656" s="110"/>
      <c r="R1656" s="110"/>
      <c r="S1656" s="110"/>
      <c r="T1656" s="110"/>
      <c r="U1656" s="110"/>
      <c r="V1656" s="110"/>
      <c r="W1656" s="110"/>
      <c r="X1656" s="110"/>
      <c r="Y1656" s="105"/>
      <c r="AX1656" s="90">
        <f t="shared" si="180"/>
        <v>0</v>
      </c>
      <c r="BA1656" s="90">
        <f>IF(OR($S$22="Step 3",$S$22="Step 2",$S$22="Step 1"),1,0)</f>
        <v>1</v>
      </c>
    </row>
    <row r="1657" spans="4:106" ht="25.25" customHeight="1" x14ac:dyDescent="0.2">
      <c r="D1657" s="112" t="s">
        <v>4507</v>
      </c>
      <c r="E1657" s="194" t="s">
        <v>4509</v>
      </c>
      <c r="F1657" s="195"/>
      <c r="G1657" s="195"/>
      <c r="H1657" s="195"/>
      <c r="I1657" s="195"/>
      <c r="J1657" s="195"/>
      <c r="K1657" s="195"/>
      <c r="L1657" s="195"/>
      <c r="M1657" s="195"/>
      <c r="N1657" s="195"/>
      <c r="O1657" s="195"/>
      <c r="P1657" s="113" t="s">
        <v>12697</v>
      </c>
      <c r="Q1657" s="196" t="s">
        <v>12698</v>
      </c>
      <c r="R1657" s="196"/>
      <c r="S1657" s="197"/>
      <c r="T1657" s="197"/>
      <c r="U1657" s="197"/>
      <c r="V1657" s="197"/>
      <c r="W1657" s="197"/>
      <c r="X1657" s="198"/>
      <c r="Y1657" s="108"/>
      <c r="AW1657" s="90" t="s">
        <v>4461</v>
      </c>
      <c r="AX1657" s="90">
        <f t="shared" si="180"/>
        <v>1</v>
      </c>
      <c r="AY1657" s="90" t="s">
        <v>236</v>
      </c>
      <c r="AZ1657" s="90" t="s">
        <v>4506</v>
      </c>
      <c r="BA1657" s="90">
        <f>IF(AND($BB$1657=1,$BC$1657=1),1,0)</f>
        <v>0</v>
      </c>
      <c r="BB1657" s="90">
        <f>IF(OR($S$22="Step 3",$S$22="Step 2",$S$22="Step 1"),1,0)</f>
        <v>1</v>
      </c>
      <c r="BC1657" s="90">
        <f>IF(AND(AND(OR($S$37="Bangladesh",$AB$37="Bangladesh"),$AX$37=1)),1,0)</f>
        <v>0</v>
      </c>
      <c r="BD1657" s="90">
        <f>IF(AND(AND(OR($AB$37="Bangladesh"),$AX$37=1)),1,0)</f>
        <v>0</v>
      </c>
      <c r="BE1657" s="90">
        <f>IF(AND(AND(OR($S$37="Bangladesh"),$AX$37=1)),1,0)</f>
        <v>0</v>
      </c>
      <c r="CB1657" s="90">
        <f>IF($S$1657&lt;&gt;"",1,0)</f>
        <v>0</v>
      </c>
      <c r="CD1657" s="90">
        <f>IF($Y$1657="Inaccurate – Incorrect",1,0)</f>
        <v>0</v>
      </c>
      <c r="DA1657" s="90" t="s">
        <v>4468</v>
      </c>
      <c r="DB1657" s="90" t="s">
        <v>4508</v>
      </c>
    </row>
    <row r="1658" spans="4:106" x14ac:dyDescent="0.2">
      <c r="D1658" s="103"/>
      <c r="E1658" s="117"/>
      <c r="F1658" s="117"/>
      <c r="G1658" s="117"/>
      <c r="H1658" s="117"/>
      <c r="I1658" s="117"/>
      <c r="J1658" s="117"/>
      <c r="K1658" s="117"/>
      <c r="L1658" s="117"/>
      <c r="M1658" s="117"/>
      <c r="N1658" s="117"/>
      <c r="O1658" s="117"/>
      <c r="P1658" s="117"/>
      <c r="Q1658" s="117"/>
      <c r="R1658" s="117"/>
      <c r="S1658" s="117"/>
      <c r="T1658" s="117"/>
      <c r="U1658" s="117"/>
      <c r="V1658" s="117"/>
      <c r="W1658" s="117"/>
      <c r="X1658" s="117"/>
      <c r="Y1658" s="105"/>
      <c r="AX1658" s="90">
        <f t="shared" si="180"/>
        <v>0</v>
      </c>
      <c r="BA1658" s="90">
        <f>IF(OR($S$22="Step 3",$S$22="Step 2",$S$22="Step 1"),1,0)</f>
        <v>1</v>
      </c>
    </row>
    <row r="1659" spans="4:106" ht="21" x14ac:dyDescent="0.25">
      <c r="D1659" s="103"/>
      <c r="E1659" s="109" t="s">
        <v>4512</v>
      </c>
      <c r="F1659" s="110"/>
      <c r="G1659" s="110"/>
      <c r="H1659" s="110"/>
      <c r="I1659" s="110"/>
      <c r="J1659" s="110"/>
      <c r="K1659" s="110"/>
      <c r="L1659" s="110"/>
      <c r="M1659" s="110"/>
      <c r="N1659" s="110"/>
      <c r="O1659" s="110"/>
      <c r="P1659" s="110"/>
      <c r="Q1659" s="110"/>
      <c r="R1659" s="110"/>
      <c r="S1659" s="110"/>
      <c r="T1659" s="110"/>
      <c r="U1659" s="110"/>
      <c r="V1659" s="110"/>
      <c r="W1659" s="110"/>
      <c r="X1659" s="110"/>
      <c r="Y1659" s="105"/>
      <c r="AX1659" s="90">
        <f t="shared" si="180"/>
        <v>0</v>
      </c>
      <c r="BA1659" s="90">
        <f>IF(OR($S$22="Step 3",$S$22="Step 2",$S$22="Step 1"),1,0)</f>
        <v>1</v>
      </c>
    </row>
    <row r="1660" spans="4:106" ht="25.25" customHeight="1" x14ac:dyDescent="0.2">
      <c r="D1660" s="112" t="s">
        <v>4511</v>
      </c>
      <c r="E1660" s="194" t="s">
        <v>4513</v>
      </c>
      <c r="F1660" s="195"/>
      <c r="G1660" s="195"/>
      <c r="H1660" s="195"/>
      <c r="I1660" s="195"/>
      <c r="J1660" s="195"/>
      <c r="K1660" s="195"/>
      <c r="L1660" s="195"/>
      <c r="M1660" s="195"/>
      <c r="N1660" s="195"/>
      <c r="O1660" s="195"/>
      <c r="P1660" s="111"/>
      <c r="Q1660" s="196" t="s">
        <v>12698</v>
      </c>
      <c r="R1660" s="196"/>
      <c r="S1660" s="192"/>
      <c r="T1660" s="192"/>
      <c r="U1660" s="192"/>
      <c r="V1660" s="192"/>
      <c r="W1660" s="192"/>
      <c r="X1660" s="193"/>
      <c r="Y1660" s="108"/>
      <c r="AW1660" s="90" t="s">
        <v>4461</v>
      </c>
      <c r="AX1660" s="90">
        <f t="shared" si="180"/>
        <v>1</v>
      </c>
      <c r="AY1660" s="90" t="s">
        <v>236</v>
      </c>
      <c r="AZ1660" s="90" t="s">
        <v>4510</v>
      </c>
      <c r="BA1660" s="90">
        <f>IF(AND($BC$1660=1,$BB$1660=1),1,0)</f>
        <v>1</v>
      </c>
      <c r="BB1660" s="90">
        <f>IF(OR($S$22="Step 3",$S$22="Step 2",$S$22="Step 1"),1,0)</f>
        <v>1</v>
      </c>
      <c r="BC1660" s="90">
        <v>1</v>
      </c>
      <c r="BD1660" s="90">
        <v>1</v>
      </c>
      <c r="BE1660" s="90">
        <v>1</v>
      </c>
      <c r="CB1660" s="90">
        <f>IF($S$1660&lt;&gt;"",1,0)</f>
        <v>0</v>
      </c>
      <c r="CD1660" s="90">
        <f>IF($Y$1660="Inaccurate – Incorrect",1,0)</f>
        <v>0</v>
      </c>
      <c r="DA1660" s="90" t="s">
        <v>4468</v>
      </c>
      <c r="DB1660" s="90" t="s">
        <v>4512</v>
      </c>
    </row>
    <row r="1661" spans="4:106" ht="25.25" customHeight="1" x14ac:dyDescent="0.2">
      <c r="D1661" s="112" t="s">
        <v>4515</v>
      </c>
      <c r="E1661" s="189" t="s">
        <v>4516</v>
      </c>
      <c r="F1661" s="190"/>
      <c r="G1661" s="190"/>
      <c r="H1661" s="190"/>
      <c r="I1661" s="190"/>
      <c r="J1661" s="190"/>
      <c r="K1661" s="190"/>
      <c r="L1661" s="190"/>
      <c r="M1661" s="190"/>
      <c r="N1661" s="190"/>
      <c r="O1661" s="190"/>
      <c r="P1661" s="116" t="s">
        <v>12697</v>
      </c>
      <c r="Q1661" s="191" t="s">
        <v>12698</v>
      </c>
      <c r="R1661" s="191"/>
      <c r="S1661" s="192"/>
      <c r="T1661" s="192"/>
      <c r="U1661" s="192"/>
      <c r="V1661" s="192"/>
      <c r="W1661" s="192"/>
      <c r="X1661" s="193"/>
      <c r="Y1661" s="108"/>
      <c r="AW1661" s="90" t="s">
        <v>4461</v>
      </c>
      <c r="AX1661" s="90">
        <f t="shared" si="180"/>
        <v>1</v>
      </c>
      <c r="AY1661" s="90" t="s">
        <v>1320</v>
      </c>
      <c r="AZ1661" s="90" t="s">
        <v>4514</v>
      </c>
      <c r="BA1661" s="90">
        <f>IF(AND($BC$1661=1,$BB$1661=1),1,0)</f>
        <v>1</v>
      </c>
      <c r="BB1661" s="90">
        <f>IF(OR($S$22="Step 3",$S$22="Step 2",$S$22="Step 1"),1,0)</f>
        <v>1</v>
      </c>
      <c r="BC1661" s="90">
        <v>1</v>
      </c>
      <c r="BD1661" s="90">
        <v>1</v>
      </c>
      <c r="BE1661" s="90">
        <v>1</v>
      </c>
      <c r="CB1661" s="90">
        <f>IF($S$1661&lt;&gt;"",1,0)</f>
        <v>0</v>
      </c>
      <c r="CD1661" s="90">
        <f>IF($Y$1661="Inaccurate – Incorrect",1,0)</f>
        <v>0</v>
      </c>
      <c r="DA1661" s="90" t="s">
        <v>4468</v>
      </c>
      <c r="DB1661" s="90" t="s">
        <v>4512</v>
      </c>
    </row>
    <row r="1662" spans="4:106" ht="25.25" customHeight="1" x14ac:dyDescent="0.2">
      <c r="D1662" s="112" t="s">
        <v>4518</v>
      </c>
      <c r="E1662" s="189" t="s">
        <v>4519</v>
      </c>
      <c r="F1662" s="190"/>
      <c r="G1662" s="190"/>
      <c r="H1662" s="190"/>
      <c r="I1662" s="190"/>
      <c r="J1662" s="190"/>
      <c r="K1662" s="190"/>
      <c r="L1662" s="190"/>
      <c r="M1662" s="190"/>
      <c r="N1662" s="190"/>
      <c r="O1662" s="190"/>
      <c r="P1662" s="116" t="s">
        <v>12697</v>
      </c>
      <c r="Q1662" s="191" t="s">
        <v>12698</v>
      </c>
      <c r="R1662" s="191"/>
      <c r="S1662" s="192"/>
      <c r="T1662" s="192"/>
      <c r="U1662" s="192"/>
      <c r="V1662" s="192"/>
      <c r="W1662" s="192"/>
      <c r="X1662" s="193"/>
      <c r="Y1662" s="108"/>
      <c r="AW1662" s="90" t="s">
        <v>4461</v>
      </c>
      <c r="AX1662" s="90">
        <f t="shared" si="180"/>
        <v>1</v>
      </c>
      <c r="AY1662" s="90" t="s">
        <v>1320</v>
      </c>
      <c r="AZ1662" s="90" t="s">
        <v>4517</v>
      </c>
      <c r="BA1662" s="90">
        <f>IF(AND($BC$1662=1,$BB$1662=1),1,0)</f>
        <v>1</v>
      </c>
      <c r="BB1662" s="90">
        <f>IF(OR($S$22="Step 3",$S$22="Step 2",$S$22="Step 1"),1,0)</f>
        <v>1</v>
      </c>
      <c r="BC1662" s="90">
        <v>1</v>
      </c>
      <c r="BD1662" s="90">
        <v>1</v>
      </c>
      <c r="BE1662" s="90">
        <v>1</v>
      </c>
      <c r="CB1662" s="90">
        <f>IF($S$1662&lt;&gt;"",1,0)</f>
        <v>0</v>
      </c>
      <c r="CD1662" s="90">
        <f>IF($Y$1662="Inaccurate – Incorrect",1,0)</f>
        <v>0</v>
      </c>
      <c r="DA1662" s="90" t="s">
        <v>4468</v>
      </c>
      <c r="DB1662" s="90" t="s">
        <v>4512</v>
      </c>
    </row>
    <row r="1663" spans="4:106" ht="25.25" customHeight="1" x14ac:dyDescent="0.2">
      <c r="D1663" s="112" t="s">
        <v>4522</v>
      </c>
      <c r="E1663" s="189" t="s">
        <v>4523</v>
      </c>
      <c r="F1663" s="190"/>
      <c r="G1663" s="190"/>
      <c r="H1663" s="190"/>
      <c r="I1663" s="190"/>
      <c r="J1663" s="190"/>
      <c r="K1663" s="190"/>
      <c r="L1663" s="190"/>
      <c r="M1663" s="190"/>
      <c r="N1663" s="190"/>
      <c r="O1663" s="190"/>
      <c r="P1663" s="115"/>
      <c r="Q1663" s="191" t="s">
        <v>12698</v>
      </c>
      <c r="R1663" s="191"/>
      <c r="S1663" s="192"/>
      <c r="T1663" s="192"/>
      <c r="U1663" s="192"/>
      <c r="V1663" s="192"/>
      <c r="W1663" s="192"/>
      <c r="X1663" s="193"/>
      <c r="Y1663" s="108"/>
      <c r="AW1663" s="90" t="s">
        <v>4461</v>
      </c>
      <c r="AX1663" s="90">
        <f t="shared" si="180"/>
        <v>1</v>
      </c>
      <c r="AY1663" s="90" t="s">
        <v>236</v>
      </c>
      <c r="AZ1663" s="90" t="s">
        <v>4521</v>
      </c>
      <c r="BA1663" s="90">
        <f>IF(AND($BC$1663=1,$BB$1663=1),1,0)</f>
        <v>1</v>
      </c>
      <c r="BB1663" s="90">
        <f>IF(OR($S$22="Step 3",$S$22="Step 2",$S$22="Step 1"),1,0)</f>
        <v>1</v>
      </c>
      <c r="BC1663" s="90">
        <v>1</v>
      </c>
      <c r="BD1663" s="90">
        <v>1</v>
      </c>
      <c r="BE1663" s="90">
        <v>1</v>
      </c>
      <c r="CB1663" s="90">
        <f>IF($S$1663&lt;&gt;"",1,0)</f>
        <v>0</v>
      </c>
      <c r="CD1663" s="90">
        <f>IF($Y$1663="Inaccurate – Incorrect",1,0)</f>
        <v>0</v>
      </c>
      <c r="DA1663" s="90" t="s">
        <v>4468</v>
      </c>
      <c r="DB1663" s="90" t="s">
        <v>4512</v>
      </c>
    </row>
    <row r="1664" spans="4:106" ht="25.25" customHeight="1" x14ac:dyDescent="0.2">
      <c r="D1664" s="112" t="s">
        <v>4525</v>
      </c>
      <c r="E1664" s="189" t="s">
        <v>4526</v>
      </c>
      <c r="F1664" s="190"/>
      <c r="G1664" s="190"/>
      <c r="H1664" s="190"/>
      <c r="I1664" s="190"/>
      <c r="J1664" s="190"/>
      <c r="K1664" s="190"/>
      <c r="L1664" s="190"/>
      <c r="M1664" s="190"/>
      <c r="N1664" s="190"/>
      <c r="O1664" s="190"/>
      <c r="P1664" s="116" t="s">
        <v>12697</v>
      </c>
      <c r="Q1664" s="191" t="s">
        <v>12698</v>
      </c>
      <c r="R1664" s="191"/>
      <c r="S1664" s="192"/>
      <c r="T1664" s="192"/>
      <c r="U1664" s="192"/>
      <c r="V1664" s="192"/>
      <c r="W1664" s="192"/>
      <c r="X1664" s="193"/>
      <c r="Y1664" s="108"/>
      <c r="AW1664" s="90" t="s">
        <v>4461</v>
      </c>
      <c r="AX1664" s="90">
        <f t="shared" si="180"/>
        <v>1</v>
      </c>
      <c r="AY1664" s="90" t="s">
        <v>236</v>
      </c>
      <c r="AZ1664" s="90" t="s">
        <v>4524</v>
      </c>
      <c r="BA1664" s="90">
        <f>IF(AND($BC$1664=1,$BB$1664=1),1,0)</f>
        <v>0</v>
      </c>
      <c r="BB1664" s="90">
        <f t="shared" ref="BB1664:BB1669" si="181">IF(OR($S$22="Step 3",$S$22="Step 2"),1,0)</f>
        <v>0</v>
      </c>
      <c r="BC1664" s="90">
        <v>1</v>
      </c>
      <c r="BD1664" s="90">
        <v>1</v>
      </c>
      <c r="BE1664" s="90">
        <v>1</v>
      </c>
      <c r="CB1664" s="90">
        <f>IF($S$1664&lt;&gt;"",1,0)</f>
        <v>0</v>
      </c>
      <c r="CD1664" s="90">
        <f>IF($Y$1664="Inaccurate – Incorrect",1,0)</f>
        <v>0</v>
      </c>
      <c r="DA1664" s="90" t="s">
        <v>4468</v>
      </c>
      <c r="DB1664" s="90" t="s">
        <v>4512</v>
      </c>
    </row>
    <row r="1665" spans="4:106" ht="50.5" customHeight="1" x14ac:dyDescent="0.2">
      <c r="D1665" s="112" t="s">
        <v>4529</v>
      </c>
      <c r="E1665" s="189" t="s">
        <v>4530</v>
      </c>
      <c r="F1665" s="190"/>
      <c r="G1665" s="190"/>
      <c r="H1665" s="190"/>
      <c r="I1665" s="190"/>
      <c r="J1665" s="190"/>
      <c r="K1665" s="190"/>
      <c r="L1665" s="190"/>
      <c r="M1665" s="190"/>
      <c r="N1665" s="190"/>
      <c r="O1665" s="190"/>
      <c r="P1665" s="115"/>
      <c r="Q1665" s="191" t="s">
        <v>12698</v>
      </c>
      <c r="R1665" s="191"/>
      <c r="S1665" s="192"/>
      <c r="T1665" s="192"/>
      <c r="U1665" s="192"/>
      <c r="V1665" s="192"/>
      <c r="W1665" s="192"/>
      <c r="X1665" s="193"/>
      <c r="Y1665" s="108"/>
      <c r="AW1665" s="90" t="s">
        <v>4461</v>
      </c>
      <c r="AX1665" s="90">
        <f t="shared" si="180"/>
        <v>1</v>
      </c>
      <c r="AY1665" s="90" t="s">
        <v>236</v>
      </c>
      <c r="AZ1665" s="90" t="s">
        <v>4528</v>
      </c>
      <c r="BA1665" s="90">
        <f>IF(AND($BC$1665=1,$BB$1665=1),1,0)</f>
        <v>0</v>
      </c>
      <c r="BB1665" s="90">
        <f t="shared" si="181"/>
        <v>0</v>
      </c>
      <c r="BC1665" s="90">
        <v>1</v>
      </c>
      <c r="BD1665" s="90">
        <v>1</v>
      </c>
      <c r="BE1665" s="90">
        <v>1</v>
      </c>
      <c r="CB1665" s="90">
        <f>IF($S$1665&lt;&gt;"",1,0)</f>
        <v>0</v>
      </c>
      <c r="CD1665" s="90">
        <f>IF($Y$1665="Inaccurate – Incorrect",1,0)</f>
        <v>0</v>
      </c>
      <c r="DA1665" s="90" t="s">
        <v>4468</v>
      </c>
      <c r="DB1665" s="90" t="s">
        <v>4512</v>
      </c>
    </row>
    <row r="1666" spans="4:106" ht="50.5" customHeight="1" x14ac:dyDescent="0.2">
      <c r="D1666" s="112" t="s">
        <v>4532</v>
      </c>
      <c r="E1666" s="189" t="s">
        <v>4533</v>
      </c>
      <c r="F1666" s="190"/>
      <c r="G1666" s="190"/>
      <c r="H1666" s="190"/>
      <c r="I1666" s="190"/>
      <c r="J1666" s="190"/>
      <c r="K1666" s="190"/>
      <c r="L1666" s="190"/>
      <c r="M1666" s="190"/>
      <c r="N1666" s="190"/>
      <c r="O1666" s="190"/>
      <c r="P1666" s="116" t="s">
        <v>12697</v>
      </c>
      <c r="Q1666" s="191" t="s">
        <v>12698</v>
      </c>
      <c r="R1666" s="191"/>
      <c r="S1666" s="192"/>
      <c r="T1666" s="192"/>
      <c r="U1666" s="192"/>
      <c r="V1666" s="192"/>
      <c r="W1666" s="192"/>
      <c r="X1666" s="193"/>
      <c r="Y1666" s="108"/>
      <c r="AW1666" s="90" t="s">
        <v>4461</v>
      </c>
      <c r="AX1666" s="90">
        <f t="shared" si="180"/>
        <v>1</v>
      </c>
      <c r="AY1666" s="90" t="s">
        <v>2043</v>
      </c>
      <c r="AZ1666" s="90" t="s">
        <v>4531</v>
      </c>
      <c r="BA1666" s="90">
        <f>IF(AND($BC$1666=1,$BB$1666=1),1,0)</f>
        <v>0</v>
      </c>
      <c r="BB1666" s="90">
        <f t="shared" si="181"/>
        <v>0</v>
      </c>
      <c r="BC1666" s="90">
        <v>1</v>
      </c>
      <c r="BD1666" s="90">
        <v>1</v>
      </c>
      <c r="BE1666" s="90">
        <v>1</v>
      </c>
      <c r="CB1666" s="90">
        <f>IF($S$1666&lt;&gt;"",1,0)</f>
        <v>0</v>
      </c>
      <c r="CD1666" s="90">
        <f>IF($Y$1666="Inaccurate – Incorrect",1,0)</f>
        <v>0</v>
      </c>
      <c r="DA1666" s="90" t="s">
        <v>4468</v>
      </c>
      <c r="DB1666" s="90" t="s">
        <v>4512</v>
      </c>
    </row>
    <row r="1667" spans="4:106" ht="25.25" customHeight="1" x14ac:dyDescent="0.2">
      <c r="D1667" s="112" t="s">
        <v>4536</v>
      </c>
      <c r="E1667" s="189" t="s">
        <v>4537</v>
      </c>
      <c r="F1667" s="190"/>
      <c r="G1667" s="190"/>
      <c r="H1667" s="190"/>
      <c r="I1667" s="190"/>
      <c r="J1667" s="190"/>
      <c r="K1667" s="190"/>
      <c r="L1667" s="190"/>
      <c r="M1667" s="190"/>
      <c r="N1667" s="190"/>
      <c r="O1667" s="190"/>
      <c r="P1667" s="115"/>
      <c r="Q1667" s="191" t="s">
        <v>12698</v>
      </c>
      <c r="R1667" s="191"/>
      <c r="S1667" s="192"/>
      <c r="T1667" s="192"/>
      <c r="U1667" s="192"/>
      <c r="V1667" s="192"/>
      <c r="W1667" s="192"/>
      <c r="X1667" s="193"/>
      <c r="Y1667" s="108"/>
      <c r="AW1667" s="90" t="s">
        <v>4461</v>
      </c>
      <c r="AX1667" s="90">
        <f t="shared" si="180"/>
        <v>1</v>
      </c>
      <c r="AY1667" s="90" t="s">
        <v>236</v>
      </c>
      <c r="AZ1667" s="90" t="s">
        <v>4535</v>
      </c>
      <c r="BA1667" s="90">
        <f>IF(AND($BC$1667=1,$BB$1667=1),1,0)</f>
        <v>0</v>
      </c>
      <c r="BB1667" s="90">
        <f t="shared" si="181"/>
        <v>0</v>
      </c>
      <c r="BC1667" s="90">
        <v>1</v>
      </c>
      <c r="BD1667" s="90">
        <v>1</v>
      </c>
      <c r="BE1667" s="90">
        <v>1</v>
      </c>
      <c r="CB1667" s="90">
        <f>IF($S$1667&lt;&gt;"",1,0)</f>
        <v>0</v>
      </c>
      <c r="CD1667" s="90">
        <f>IF($Y$1667="Inaccurate – Incorrect",1,0)</f>
        <v>0</v>
      </c>
      <c r="DA1667" s="90" t="s">
        <v>4468</v>
      </c>
      <c r="DB1667" s="90" t="s">
        <v>4512</v>
      </c>
    </row>
    <row r="1668" spans="4:106" ht="25.25" customHeight="1" x14ac:dyDescent="0.2">
      <c r="D1668" s="112" t="s">
        <v>4539</v>
      </c>
      <c r="E1668" s="189" t="s">
        <v>4540</v>
      </c>
      <c r="F1668" s="190"/>
      <c r="G1668" s="190"/>
      <c r="H1668" s="190"/>
      <c r="I1668" s="190"/>
      <c r="J1668" s="190"/>
      <c r="K1668" s="190"/>
      <c r="L1668" s="190"/>
      <c r="M1668" s="190"/>
      <c r="N1668" s="190"/>
      <c r="O1668" s="190"/>
      <c r="P1668" s="115"/>
      <c r="Q1668" s="191" t="s">
        <v>12698</v>
      </c>
      <c r="R1668" s="191"/>
      <c r="S1668" s="192"/>
      <c r="T1668" s="192"/>
      <c r="U1668" s="192"/>
      <c r="V1668" s="192"/>
      <c r="W1668" s="192"/>
      <c r="X1668" s="193"/>
      <c r="Y1668" s="108"/>
      <c r="AW1668" s="90" t="s">
        <v>4461</v>
      </c>
      <c r="AX1668" s="90">
        <f t="shared" si="180"/>
        <v>1</v>
      </c>
      <c r="AY1668" s="90" t="s">
        <v>236</v>
      </c>
      <c r="AZ1668" s="90" t="s">
        <v>4538</v>
      </c>
      <c r="BA1668" s="90">
        <f>IF(AND($BC$1668=1,$BB$1668=1),1,0)</f>
        <v>0</v>
      </c>
      <c r="BB1668" s="90">
        <f t="shared" si="181"/>
        <v>0</v>
      </c>
      <c r="BC1668" s="90">
        <v>1</v>
      </c>
      <c r="BD1668" s="90">
        <v>1</v>
      </c>
      <c r="BE1668" s="90">
        <v>1</v>
      </c>
      <c r="BL1668" s="90">
        <v>1669</v>
      </c>
      <c r="CB1668" s="90">
        <f>IF($S$1668&lt;&gt;"",1,0)</f>
        <v>0</v>
      </c>
      <c r="CD1668" s="90">
        <f>IF($Y$1668="Inaccurate – Incorrect",1,0)</f>
        <v>0</v>
      </c>
      <c r="DA1668" s="90" t="s">
        <v>4468</v>
      </c>
      <c r="DB1668" s="90" t="s">
        <v>4512</v>
      </c>
    </row>
    <row r="1669" spans="4:106" ht="25.25" customHeight="1" x14ac:dyDescent="0.2">
      <c r="D1669" s="112" t="s">
        <v>4542</v>
      </c>
      <c r="E1669" s="189" t="s">
        <v>4543</v>
      </c>
      <c r="F1669" s="190"/>
      <c r="G1669" s="190"/>
      <c r="H1669" s="190"/>
      <c r="I1669" s="190"/>
      <c r="J1669" s="190"/>
      <c r="K1669" s="190"/>
      <c r="L1669" s="190"/>
      <c r="M1669" s="190"/>
      <c r="N1669" s="190"/>
      <c r="O1669" s="190"/>
      <c r="P1669" s="115"/>
      <c r="Q1669" s="191" t="s">
        <v>12699</v>
      </c>
      <c r="R1669" s="191"/>
      <c r="S1669" s="197"/>
      <c r="T1669" s="197"/>
      <c r="U1669" s="197"/>
      <c r="V1669" s="197"/>
      <c r="W1669" s="197"/>
      <c r="X1669" s="198"/>
      <c r="Y1669" s="108"/>
      <c r="AW1669" s="90" t="s">
        <v>4461</v>
      </c>
      <c r="AX1669" s="90">
        <f t="shared" si="180"/>
        <v>1</v>
      </c>
      <c r="AZ1669" s="90" t="s">
        <v>4541</v>
      </c>
      <c r="BA1669" s="90">
        <f>IF(AND($BB$1669=1,$BC$1669=1),1,0)</f>
        <v>0</v>
      </c>
      <c r="BB1669" s="90">
        <f t="shared" si="181"/>
        <v>0</v>
      </c>
      <c r="BC1669" s="90">
        <f>IF(AND(AND(OR($S$1668="Yes",$AB$1668="Yes"),$AX$1668=1)),1,0)</f>
        <v>0</v>
      </c>
      <c r="BD1669" s="90">
        <f>IF(AND(AND(OR($AB$1668="Yes"),$AX$1668=1)),1,0)</f>
        <v>0</v>
      </c>
      <c r="BE1669" s="90">
        <f>IF(AND(AND(OR($S$1668="Yes"),$AX$1668=1)),1,0)</f>
        <v>0</v>
      </c>
      <c r="CB1669" s="90">
        <f>IF($S$1669&lt;&gt;"",1,0)</f>
        <v>0</v>
      </c>
      <c r="CD1669" s="90">
        <f>IF($Y$1669="Inaccurate – Incorrect",1,0)</f>
        <v>0</v>
      </c>
      <c r="DA1669" s="90" t="s">
        <v>4468</v>
      </c>
      <c r="DB1669" s="90" t="s">
        <v>4512</v>
      </c>
    </row>
    <row r="1670" spans="4:106" x14ac:dyDescent="0.2">
      <c r="D1670" s="103"/>
      <c r="E1670" s="117"/>
      <c r="F1670" s="117"/>
      <c r="G1670" s="117"/>
      <c r="H1670" s="117"/>
      <c r="I1670" s="117"/>
      <c r="J1670" s="117"/>
      <c r="K1670" s="117"/>
      <c r="L1670" s="117"/>
      <c r="M1670" s="117"/>
      <c r="N1670" s="117"/>
      <c r="O1670" s="117"/>
      <c r="P1670" s="117"/>
      <c r="Q1670" s="117"/>
      <c r="R1670" s="117"/>
      <c r="S1670" s="117"/>
      <c r="T1670" s="117"/>
      <c r="U1670" s="117"/>
      <c r="V1670" s="117"/>
      <c r="W1670" s="117"/>
      <c r="X1670" s="117"/>
      <c r="Y1670" s="105"/>
      <c r="AX1670" s="90">
        <f t="shared" si="180"/>
        <v>0</v>
      </c>
      <c r="BA1670" s="90">
        <f>IF(OR($S$22="Step 3",$S$22="Step 2",$S$22="Step 1"),1,0)</f>
        <v>1</v>
      </c>
    </row>
    <row r="1671" spans="4:106" ht="21" x14ac:dyDescent="0.25">
      <c r="D1671" s="103"/>
      <c r="E1671" s="109" t="s">
        <v>4548</v>
      </c>
      <c r="F1671" s="110"/>
      <c r="G1671" s="110"/>
      <c r="H1671" s="110"/>
      <c r="I1671" s="110"/>
      <c r="J1671" s="110"/>
      <c r="K1671" s="110"/>
      <c r="L1671" s="110"/>
      <c r="M1671" s="110"/>
      <c r="N1671" s="110"/>
      <c r="O1671" s="110"/>
      <c r="P1671" s="110"/>
      <c r="Q1671" s="110"/>
      <c r="R1671" s="110"/>
      <c r="S1671" s="110"/>
      <c r="T1671" s="110"/>
      <c r="U1671" s="110"/>
      <c r="V1671" s="110"/>
      <c r="W1671" s="110"/>
      <c r="X1671" s="110"/>
      <c r="Y1671" s="105"/>
      <c r="AX1671" s="90">
        <f t="shared" si="180"/>
        <v>0</v>
      </c>
      <c r="BA1671" s="90">
        <f>IF(OR($S$22="Step 3",$S$22="Step 2",$S$22="Step 1"),1,0)</f>
        <v>1</v>
      </c>
    </row>
    <row r="1672" spans="4:106" ht="25.25" customHeight="1" x14ac:dyDescent="0.2">
      <c r="D1672" s="112" t="s">
        <v>4547</v>
      </c>
      <c r="E1672" s="194" t="s">
        <v>4549</v>
      </c>
      <c r="F1672" s="195"/>
      <c r="G1672" s="195"/>
      <c r="H1672" s="195"/>
      <c r="I1672" s="195"/>
      <c r="J1672" s="195"/>
      <c r="K1672" s="195"/>
      <c r="L1672" s="195"/>
      <c r="M1672" s="195"/>
      <c r="N1672" s="195"/>
      <c r="O1672" s="195"/>
      <c r="P1672" s="113" t="s">
        <v>12697</v>
      </c>
      <c r="Q1672" s="196" t="s">
        <v>12698</v>
      </c>
      <c r="R1672" s="196"/>
      <c r="S1672" s="192"/>
      <c r="T1672" s="192"/>
      <c r="U1672" s="192"/>
      <c r="V1672" s="192"/>
      <c r="W1672" s="192"/>
      <c r="X1672" s="193"/>
      <c r="Y1672" s="108"/>
      <c r="AW1672" s="90" t="s">
        <v>4461</v>
      </c>
      <c r="AX1672" s="90">
        <f t="shared" si="180"/>
        <v>1</v>
      </c>
      <c r="AY1672" s="90" t="s">
        <v>1320</v>
      </c>
      <c r="AZ1672" s="90" t="s">
        <v>4546</v>
      </c>
      <c r="BA1672" s="90">
        <f>IF(AND($BC$1672=1,$BB$1672=1),1,0)</f>
        <v>1</v>
      </c>
      <c r="BB1672" s="90">
        <f>IF(OR($S$22="Step 3",$S$22="Step 2",$S$22="Step 1"),1,0)</f>
        <v>1</v>
      </c>
      <c r="BC1672" s="90">
        <v>1</v>
      </c>
      <c r="BD1672" s="90">
        <v>1</v>
      </c>
      <c r="BE1672" s="90">
        <v>1</v>
      </c>
      <c r="CB1672" s="90">
        <f>IF($S$1672&lt;&gt;"",1,0)</f>
        <v>0</v>
      </c>
      <c r="CD1672" s="90">
        <f>IF($Y$1672="Inaccurate – Incorrect",1,0)</f>
        <v>0</v>
      </c>
      <c r="DA1672" s="90" t="s">
        <v>4468</v>
      </c>
      <c r="DB1672" s="90" t="s">
        <v>4548</v>
      </c>
    </row>
    <row r="1673" spans="4:106" ht="25.25" customHeight="1" x14ac:dyDescent="0.2">
      <c r="D1673" s="112" t="s">
        <v>4552</v>
      </c>
      <c r="E1673" s="189" t="s">
        <v>4553</v>
      </c>
      <c r="F1673" s="190"/>
      <c r="G1673" s="190"/>
      <c r="H1673" s="190"/>
      <c r="I1673" s="190"/>
      <c r="J1673" s="190"/>
      <c r="K1673" s="190"/>
      <c r="L1673" s="190"/>
      <c r="M1673" s="190"/>
      <c r="N1673" s="190"/>
      <c r="O1673" s="190"/>
      <c r="P1673" s="116" t="s">
        <v>12697</v>
      </c>
      <c r="Q1673" s="191" t="s">
        <v>12698</v>
      </c>
      <c r="R1673" s="191"/>
      <c r="S1673" s="192"/>
      <c r="T1673" s="192"/>
      <c r="U1673" s="192"/>
      <c r="V1673" s="192"/>
      <c r="W1673" s="192"/>
      <c r="X1673" s="193"/>
      <c r="Y1673" s="108"/>
      <c r="AW1673" s="90" t="s">
        <v>4461</v>
      </c>
      <c r="AX1673" s="90">
        <f t="shared" si="180"/>
        <v>1</v>
      </c>
      <c r="AY1673" s="90" t="s">
        <v>236</v>
      </c>
      <c r="AZ1673" s="90" t="s">
        <v>4551</v>
      </c>
      <c r="BA1673" s="90">
        <f>IF(AND($BC$1673=1,$BB$1673=1),1,0)</f>
        <v>0</v>
      </c>
      <c r="BB1673" s="90">
        <f>IF(OR($S$22="Step 3",$S$22="Step 2"),1,0)</f>
        <v>0</v>
      </c>
      <c r="BC1673" s="90">
        <v>1</v>
      </c>
      <c r="BD1673" s="90">
        <v>1</v>
      </c>
      <c r="BE1673" s="90">
        <v>1</v>
      </c>
      <c r="CB1673" s="90">
        <f>IF($S$1673&lt;&gt;"",1,0)</f>
        <v>0</v>
      </c>
      <c r="CD1673" s="90">
        <f>IF($Y$1673="Inaccurate – Incorrect",1,0)</f>
        <v>0</v>
      </c>
      <c r="DA1673" s="90" t="s">
        <v>4468</v>
      </c>
      <c r="DB1673" s="90" t="s">
        <v>4548</v>
      </c>
    </row>
    <row r="1674" spans="4:106" ht="25.25" customHeight="1" x14ac:dyDescent="0.2">
      <c r="D1674" s="112" t="s">
        <v>4556</v>
      </c>
      <c r="E1674" s="189" t="s">
        <v>4557</v>
      </c>
      <c r="F1674" s="190"/>
      <c r="G1674" s="190"/>
      <c r="H1674" s="190"/>
      <c r="I1674" s="190"/>
      <c r="J1674" s="190"/>
      <c r="K1674" s="190"/>
      <c r="L1674" s="190"/>
      <c r="M1674" s="190"/>
      <c r="N1674" s="190"/>
      <c r="O1674" s="190"/>
      <c r="P1674" s="115"/>
      <c r="Q1674" s="191" t="s">
        <v>12698</v>
      </c>
      <c r="R1674" s="191"/>
      <c r="S1674" s="192"/>
      <c r="T1674" s="192"/>
      <c r="U1674" s="192"/>
      <c r="V1674" s="192"/>
      <c r="W1674" s="192"/>
      <c r="X1674" s="193"/>
      <c r="Y1674" s="108"/>
      <c r="AW1674" s="90" t="s">
        <v>4461</v>
      </c>
      <c r="AX1674" s="90">
        <f t="shared" si="180"/>
        <v>1</v>
      </c>
      <c r="AY1674" s="90" t="s">
        <v>236</v>
      </c>
      <c r="AZ1674" s="90" t="s">
        <v>4555</v>
      </c>
      <c r="BA1674" s="90">
        <f>IF(AND($BC$1674=1,$BB$1674=1),1,0)</f>
        <v>0</v>
      </c>
      <c r="BB1674" s="90">
        <f>IF(OR($S$22="Step 3",$S$22="Step 2"),1,0)</f>
        <v>0</v>
      </c>
      <c r="BC1674" s="90">
        <v>1</v>
      </c>
      <c r="BD1674" s="90">
        <v>1</v>
      </c>
      <c r="BE1674" s="90">
        <v>1</v>
      </c>
      <c r="CB1674" s="90">
        <f>IF($S$1674&lt;&gt;"",1,0)</f>
        <v>0</v>
      </c>
      <c r="CD1674" s="90">
        <f>IF($Y$1674="Inaccurate – Incorrect",1,0)</f>
        <v>0</v>
      </c>
      <c r="DA1674" s="90" t="s">
        <v>4468</v>
      </c>
      <c r="DB1674" s="90" t="s">
        <v>4548</v>
      </c>
    </row>
    <row r="1675" spans="4:106" ht="50.5" customHeight="1" x14ac:dyDescent="0.2">
      <c r="D1675" s="112" t="s">
        <v>4559</v>
      </c>
      <c r="E1675" s="189" t="s">
        <v>10842</v>
      </c>
      <c r="F1675" s="190"/>
      <c r="G1675" s="190"/>
      <c r="H1675" s="190"/>
      <c r="I1675" s="190"/>
      <c r="J1675" s="190"/>
      <c r="K1675" s="190"/>
      <c r="L1675" s="190"/>
      <c r="M1675" s="190"/>
      <c r="N1675" s="190"/>
      <c r="O1675" s="190"/>
      <c r="P1675" s="116" t="s">
        <v>12697</v>
      </c>
      <c r="Q1675" s="191" t="s">
        <v>12698</v>
      </c>
      <c r="R1675" s="191"/>
      <c r="S1675" s="192"/>
      <c r="T1675" s="192"/>
      <c r="U1675" s="192"/>
      <c r="V1675" s="192"/>
      <c r="W1675" s="192"/>
      <c r="X1675" s="193"/>
      <c r="Y1675" s="108"/>
      <c r="AW1675" s="90" t="s">
        <v>4461</v>
      </c>
      <c r="AX1675" s="90">
        <f t="shared" si="180"/>
        <v>1</v>
      </c>
      <c r="AY1675" s="90" t="s">
        <v>236</v>
      </c>
      <c r="AZ1675" s="90" t="s">
        <v>4558</v>
      </c>
      <c r="BA1675" s="90">
        <f>IF(AND($BC$1675=1,$BB$1675=1),1,0)</f>
        <v>1</v>
      </c>
      <c r="BB1675" s="90">
        <f>IF(OR($S$22="Step 3",$S$22="Step 2",$S$22="Step 1"),1,0)</f>
        <v>1</v>
      </c>
      <c r="BC1675" s="90">
        <v>1</v>
      </c>
      <c r="BD1675" s="90">
        <v>1</v>
      </c>
      <c r="BE1675" s="90">
        <v>1</v>
      </c>
      <c r="CB1675" s="90">
        <f>IF($S$1675&lt;&gt;"",1,0)</f>
        <v>0</v>
      </c>
      <c r="CD1675" s="90">
        <f>IF($Y$1675="Inaccurate – Incorrect",1,0)</f>
        <v>0</v>
      </c>
      <c r="DA1675" s="90" t="s">
        <v>4468</v>
      </c>
      <c r="DB1675" s="90" t="s">
        <v>4548</v>
      </c>
    </row>
    <row r="1676" spans="4:106" ht="25.25" customHeight="1" x14ac:dyDescent="0.2">
      <c r="D1676" s="112" t="s">
        <v>4563</v>
      </c>
      <c r="E1676" s="189" t="s">
        <v>4564</v>
      </c>
      <c r="F1676" s="190"/>
      <c r="G1676" s="190"/>
      <c r="H1676" s="190"/>
      <c r="I1676" s="190"/>
      <c r="J1676" s="190"/>
      <c r="K1676" s="190"/>
      <c r="L1676" s="190"/>
      <c r="M1676" s="190"/>
      <c r="N1676" s="190"/>
      <c r="O1676" s="190"/>
      <c r="P1676" s="115"/>
      <c r="Q1676" s="191" t="s">
        <v>12698</v>
      </c>
      <c r="R1676" s="191"/>
      <c r="S1676" s="192"/>
      <c r="T1676" s="192"/>
      <c r="U1676" s="192"/>
      <c r="V1676" s="192"/>
      <c r="W1676" s="192"/>
      <c r="X1676" s="193"/>
      <c r="Y1676" s="108"/>
      <c r="AW1676" s="90" t="s">
        <v>4461</v>
      </c>
      <c r="AX1676" s="90">
        <f t="shared" si="180"/>
        <v>1</v>
      </c>
      <c r="AY1676" s="90" t="s">
        <v>236</v>
      </c>
      <c r="AZ1676" s="90" t="s">
        <v>4562</v>
      </c>
      <c r="BA1676" s="90">
        <f>IF(AND($BC$1676=1,$BB$1676=1),1,0)</f>
        <v>0</v>
      </c>
      <c r="BB1676" s="90">
        <f>IF(OR($S$22="Step 3",$S$22="Step 2"),1,0)</f>
        <v>0</v>
      </c>
      <c r="BC1676" s="90">
        <v>1</v>
      </c>
      <c r="BD1676" s="90">
        <v>1</v>
      </c>
      <c r="BE1676" s="90">
        <v>1</v>
      </c>
      <c r="CB1676" s="90">
        <f>IF($S$1676&lt;&gt;"",1,0)</f>
        <v>0</v>
      </c>
      <c r="CD1676" s="90">
        <f>IF($Y$1676="Inaccurate – Incorrect",1,0)</f>
        <v>0</v>
      </c>
      <c r="DA1676" s="90" t="s">
        <v>4468</v>
      </c>
      <c r="DB1676" s="90" t="s">
        <v>4548</v>
      </c>
    </row>
    <row r="1677" spans="4:106" ht="25.25" customHeight="1" x14ac:dyDescent="0.2">
      <c r="D1677" s="112" t="s">
        <v>4566</v>
      </c>
      <c r="E1677" s="189" t="s">
        <v>4567</v>
      </c>
      <c r="F1677" s="190"/>
      <c r="G1677" s="190"/>
      <c r="H1677" s="190"/>
      <c r="I1677" s="190"/>
      <c r="J1677" s="190"/>
      <c r="K1677" s="190"/>
      <c r="L1677" s="190"/>
      <c r="M1677" s="190"/>
      <c r="N1677" s="190"/>
      <c r="O1677" s="190"/>
      <c r="P1677" s="116" t="s">
        <v>12697</v>
      </c>
      <c r="Q1677" s="191" t="s">
        <v>12698</v>
      </c>
      <c r="R1677" s="191"/>
      <c r="S1677" s="197"/>
      <c r="T1677" s="197"/>
      <c r="U1677" s="197"/>
      <c r="V1677" s="197"/>
      <c r="W1677" s="197"/>
      <c r="X1677" s="198"/>
      <c r="Y1677" s="108"/>
      <c r="AW1677" s="90" t="s">
        <v>4461</v>
      </c>
      <c r="AX1677" s="90">
        <f t="shared" si="180"/>
        <v>1</v>
      </c>
      <c r="AY1677" s="90" t="s">
        <v>236</v>
      </c>
      <c r="AZ1677" s="90" t="s">
        <v>4565</v>
      </c>
      <c r="BA1677" s="90">
        <f>IF(AND($BC$1677=1,$BB$1677=1),1,0)</f>
        <v>0</v>
      </c>
      <c r="BB1677" s="90">
        <f>IF(OR($S$22="Step 3",$S$22="Step 2"),1,0)</f>
        <v>0</v>
      </c>
      <c r="BC1677" s="90">
        <v>1</v>
      </c>
      <c r="BD1677" s="90">
        <v>1</v>
      </c>
      <c r="BE1677" s="90">
        <v>1</v>
      </c>
      <c r="CB1677" s="90">
        <f>IF($S$1677&lt;&gt;"",1,0)</f>
        <v>0</v>
      </c>
      <c r="CD1677" s="90">
        <f>IF($Y$1677="Inaccurate – Incorrect",1,0)</f>
        <v>0</v>
      </c>
      <c r="DA1677" s="90" t="s">
        <v>4468</v>
      </c>
      <c r="DB1677" s="90" t="s">
        <v>4548</v>
      </c>
    </row>
    <row r="1678" spans="4:106" x14ac:dyDescent="0.2">
      <c r="D1678" s="103"/>
      <c r="E1678" s="117"/>
      <c r="F1678" s="117"/>
      <c r="G1678" s="117"/>
      <c r="H1678" s="117"/>
      <c r="I1678" s="117"/>
      <c r="J1678" s="117"/>
      <c r="K1678" s="117"/>
      <c r="L1678" s="117"/>
      <c r="M1678" s="117"/>
      <c r="N1678" s="117"/>
      <c r="O1678" s="117"/>
      <c r="P1678" s="117"/>
      <c r="Q1678" s="117"/>
      <c r="R1678" s="117"/>
      <c r="S1678" s="117"/>
      <c r="T1678" s="117"/>
      <c r="U1678" s="117"/>
      <c r="V1678" s="117"/>
      <c r="W1678" s="117"/>
      <c r="X1678" s="117"/>
      <c r="Y1678" s="105"/>
      <c r="AX1678" s="90">
        <f t="shared" si="180"/>
        <v>0</v>
      </c>
      <c r="BA1678" s="90">
        <f>IF(OR($S$22="Step 3",$S$22="Step 2",$S$22="Step 1"),1,0)</f>
        <v>1</v>
      </c>
    </row>
    <row r="1679" spans="4:106" ht="21" x14ac:dyDescent="0.25">
      <c r="D1679" s="103"/>
      <c r="E1679" s="109" t="s">
        <v>4571</v>
      </c>
      <c r="F1679" s="110"/>
      <c r="G1679" s="110"/>
      <c r="H1679" s="110"/>
      <c r="I1679" s="110"/>
      <c r="J1679" s="110"/>
      <c r="K1679" s="110"/>
      <c r="L1679" s="110"/>
      <c r="M1679" s="110"/>
      <c r="N1679" s="110"/>
      <c r="O1679" s="110"/>
      <c r="P1679" s="110"/>
      <c r="Q1679" s="110"/>
      <c r="R1679" s="110"/>
      <c r="S1679" s="110"/>
      <c r="T1679" s="110"/>
      <c r="U1679" s="110"/>
      <c r="V1679" s="110"/>
      <c r="W1679" s="110"/>
      <c r="X1679" s="110"/>
      <c r="Y1679" s="105"/>
      <c r="AX1679" s="90">
        <f t="shared" ref="AX1679:AX1742" si="182">IF(SUBTOTAL(103,Q1679)=1,1,0)</f>
        <v>0</v>
      </c>
      <c r="BA1679" s="90">
        <f>IF(OR($S$22="Step 3",$S$22="Step 2",$S$22="Step 1"),1,0)</f>
        <v>1</v>
      </c>
    </row>
    <row r="1680" spans="4:106" ht="25.25" customHeight="1" x14ac:dyDescent="0.2">
      <c r="D1680" s="112" t="s">
        <v>4570</v>
      </c>
      <c r="E1680" s="194" t="s">
        <v>4572</v>
      </c>
      <c r="F1680" s="195"/>
      <c r="G1680" s="195"/>
      <c r="H1680" s="195"/>
      <c r="I1680" s="195"/>
      <c r="J1680" s="195"/>
      <c r="K1680" s="195"/>
      <c r="L1680" s="195"/>
      <c r="M1680" s="195"/>
      <c r="N1680" s="195"/>
      <c r="O1680" s="195"/>
      <c r="P1680" s="113" t="s">
        <v>12697</v>
      </c>
      <c r="Q1680" s="196" t="s">
        <v>12698</v>
      </c>
      <c r="R1680" s="196"/>
      <c r="S1680" s="197"/>
      <c r="T1680" s="197"/>
      <c r="U1680" s="197"/>
      <c r="V1680" s="197"/>
      <c r="W1680" s="197"/>
      <c r="X1680" s="198"/>
      <c r="Y1680" s="108"/>
      <c r="AW1680" s="90" t="s">
        <v>4461</v>
      </c>
      <c r="AX1680" s="90">
        <f t="shared" si="182"/>
        <v>1</v>
      </c>
      <c r="AY1680" s="90" t="s">
        <v>236</v>
      </c>
      <c r="AZ1680" s="90" t="s">
        <v>4569</v>
      </c>
      <c r="BA1680" s="90">
        <f>IF(AND($BC$1680=1,$BB$1680=1),1,0)</f>
        <v>1</v>
      </c>
      <c r="BB1680" s="90">
        <f>IF(OR($S$22="Step 3",$S$22="Step 2",$S$22="Step 1"),1,0)</f>
        <v>1</v>
      </c>
      <c r="BC1680" s="90">
        <v>1</v>
      </c>
      <c r="BD1680" s="90">
        <v>1</v>
      </c>
      <c r="BE1680" s="90">
        <v>1</v>
      </c>
      <c r="CB1680" s="90">
        <f>IF($S$1680&lt;&gt;"",1,0)</f>
        <v>0</v>
      </c>
      <c r="CD1680" s="90">
        <f>IF($Y$1680="Inaccurate – Incorrect",1,0)</f>
        <v>0</v>
      </c>
      <c r="DA1680" s="90" t="s">
        <v>4468</v>
      </c>
      <c r="DB1680" s="90" t="s">
        <v>4571</v>
      </c>
    </row>
    <row r="1681" spans="4:106" x14ac:dyDescent="0.2">
      <c r="D1681" s="103"/>
      <c r="E1681" s="117"/>
      <c r="F1681" s="117"/>
      <c r="G1681" s="117"/>
      <c r="H1681" s="117"/>
      <c r="I1681" s="117"/>
      <c r="J1681" s="117"/>
      <c r="K1681" s="117"/>
      <c r="L1681" s="117"/>
      <c r="M1681" s="117"/>
      <c r="N1681" s="117"/>
      <c r="O1681" s="117"/>
      <c r="P1681" s="117"/>
      <c r="Q1681" s="117"/>
      <c r="R1681" s="117"/>
      <c r="S1681" s="117"/>
      <c r="T1681" s="117"/>
      <c r="U1681" s="117"/>
      <c r="V1681" s="117"/>
      <c r="W1681" s="117"/>
      <c r="X1681" s="117"/>
      <c r="Y1681" s="105"/>
      <c r="AX1681" s="90">
        <f t="shared" si="182"/>
        <v>0</v>
      </c>
      <c r="BA1681" s="90">
        <f>IF(OR($S$22="Step 3",$S$22="Step 2",$S$22="Step 1"),1,0)</f>
        <v>1</v>
      </c>
    </row>
    <row r="1682" spans="4:106" ht="21" x14ac:dyDescent="0.25">
      <c r="D1682" s="103"/>
      <c r="E1682" s="109" t="s">
        <v>4576</v>
      </c>
      <c r="F1682" s="110"/>
      <c r="G1682" s="110"/>
      <c r="H1682" s="110"/>
      <c r="I1682" s="110"/>
      <c r="J1682" s="110"/>
      <c r="K1682" s="110"/>
      <c r="L1682" s="110"/>
      <c r="M1682" s="110"/>
      <c r="N1682" s="110"/>
      <c r="O1682" s="110"/>
      <c r="P1682" s="110"/>
      <c r="Q1682" s="110"/>
      <c r="R1682" s="110"/>
      <c r="S1682" s="110"/>
      <c r="T1682" s="110"/>
      <c r="U1682" s="110"/>
      <c r="V1682" s="110"/>
      <c r="W1682" s="110"/>
      <c r="X1682" s="110"/>
      <c r="Y1682" s="105"/>
      <c r="AX1682" s="90">
        <f t="shared" si="182"/>
        <v>0</v>
      </c>
      <c r="BA1682" s="90">
        <f>IF(OR($S$22="Step 3",$S$22="Step 2",$S$22="Step 1"),1,0)</f>
        <v>1</v>
      </c>
    </row>
    <row r="1683" spans="4:106" ht="25.25" customHeight="1" x14ac:dyDescent="0.2">
      <c r="D1683" s="112" t="s">
        <v>4575</v>
      </c>
      <c r="E1683" s="194" t="s">
        <v>4577</v>
      </c>
      <c r="F1683" s="195"/>
      <c r="G1683" s="195"/>
      <c r="H1683" s="195"/>
      <c r="I1683" s="195"/>
      <c r="J1683" s="195"/>
      <c r="K1683" s="195"/>
      <c r="L1683" s="195"/>
      <c r="M1683" s="195"/>
      <c r="N1683" s="195"/>
      <c r="O1683" s="195"/>
      <c r="P1683" s="113" t="s">
        <v>12697</v>
      </c>
      <c r="Q1683" s="196" t="s">
        <v>12698</v>
      </c>
      <c r="R1683" s="196"/>
      <c r="S1683" s="192"/>
      <c r="T1683" s="192"/>
      <c r="U1683" s="192"/>
      <c r="V1683" s="192"/>
      <c r="W1683" s="192"/>
      <c r="X1683" s="193"/>
      <c r="Y1683" s="108"/>
      <c r="AW1683" s="90" t="s">
        <v>4461</v>
      </c>
      <c r="AX1683" s="90">
        <f t="shared" si="182"/>
        <v>1</v>
      </c>
      <c r="AY1683" s="90" t="s">
        <v>236</v>
      </c>
      <c r="AZ1683" s="90" t="s">
        <v>4574</v>
      </c>
      <c r="BA1683" s="90">
        <f>IF(AND($BC$1683=1,$BB$1683=1),1,0)</f>
        <v>1</v>
      </c>
      <c r="BB1683" s="90">
        <f>IF(OR($S$22="Step 3",$S$22="Step 2",$S$22="Step 1"),1,0)</f>
        <v>1</v>
      </c>
      <c r="BC1683" s="90">
        <v>1</v>
      </c>
      <c r="BD1683" s="90">
        <v>1</v>
      </c>
      <c r="BE1683" s="90">
        <v>1</v>
      </c>
      <c r="BL1683" s="90">
        <v>1684</v>
      </c>
      <c r="CB1683" s="90">
        <f>IF($S$1683&lt;&gt;"",1,0)</f>
        <v>0</v>
      </c>
      <c r="CD1683" s="90">
        <f>IF($Y$1683="Inaccurate – Incorrect",1,0)</f>
        <v>0</v>
      </c>
      <c r="DA1683" s="90" t="s">
        <v>4468</v>
      </c>
      <c r="DB1683" s="90" t="s">
        <v>4576</v>
      </c>
    </row>
    <row r="1684" spans="4:106" ht="25.25" customHeight="1" x14ac:dyDescent="0.2">
      <c r="D1684" s="112" t="s">
        <v>4580</v>
      </c>
      <c r="E1684" s="189" t="s">
        <v>4581</v>
      </c>
      <c r="F1684" s="190"/>
      <c r="G1684" s="190"/>
      <c r="H1684" s="190"/>
      <c r="I1684" s="190"/>
      <c r="J1684" s="190"/>
      <c r="K1684" s="190"/>
      <c r="L1684" s="190"/>
      <c r="M1684" s="190"/>
      <c r="N1684" s="190"/>
      <c r="O1684" s="190"/>
      <c r="P1684" s="116" t="s">
        <v>12697</v>
      </c>
      <c r="Q1684" s="191" t="s">
        <v>12698</v>
      </c>
      <c r="R1684" s="191"/>
      <c r="S1684" s="197"/>
      <c r="T1684" s="197"/>
      <c r="U1684" s="197"/>
      <c r="V1684" s="197"/>
      <c r="W1684" s="197"/>
      <c r="X1684" s="198"/>
      <c r="Y1684" s="108"/>
      <c r="AW1684" s="90" t="s">
        <v>4461</v>
      </c>
      <c r="AX1684" s="90">
        <f t="shared" si="182"/>
        <v>1</v>
      </c>
      <c r="AY1684" s="90" t="s">
        <v>1320</v>
      </c>
      <c r="AZ1684" s="90" t="s">
        <v>4579</v>
      </c>
      <c r="BA1684" s="90">
        <f>IF(AND($BB$1684=1,$BC$1684=1),1,0)</f>
        <v>0</v>
      </c>
      <c r="BB1684" s="90">
        <f>IF(OR($S$22="Step 3",$S$22="Step 2",$S$22="Step 1"),1,0)</f>
        <v>1</v>
      </c>
      <c r="BC1684" s="90">
        <f>IF(AND(AND(OR($S$1683="Yes",$AB$1683="Yes"),$AX$1683=1)),1,0)</f>
        <v>0</v>
      </c>
      <c r="BD1684" s="90">
        <f>IF(AND(AND(OR($AB$1683="Yes"),$AX$1683=1)),1,0)</f>
        <v>0</v>
      </c>
      <c r="BE1684" s="90">
        <f>IF(AND(AND(OR($S$1683="Yes"),$AX$1683=1)),1,0)</f>
        <v>0</v>
      </c>
      <c r="CB1684" s="90">
        <f>IF($S$1684&lt;&gt;"",1,0)</f>
        <v>0</v>
      </c>
      <c r="CD1684" s="90">
        <f>IF($Y$1684="Inaccurate – Incorrect",1,0)</f>
        <v>0</v>
      </c>
      <c r="DA1684" s="90" t="s">
        <v>4468</v>
      </c>
      <c r="DB1684" s="90" t="s">
        <v>4576</v>
      </c>
    </row>
    <row r="1685" spans="4:106" x14ac:dyDescent="0.2">
      <c r="D1685" s="103"/>
      <c r="E1685" s="117"/>
      <c r="F1685" s="117"/>
      <c r="G1685" s="117"/>
      <c r="H1685" s="117"/>
      <c r="I1685" s="117"/>
      <c r="J1685" s="117"/>
      <c r="K1685" s="117"/>
      <c r="L1685" s="117"/>
      <c r="M1685" s="117"/>
      <c r="N1685" s="117"/>
      <c r="O1685" s="117"/>
      <c r="P1685" s="117"/>
      <c r="Q1685" s="117"/>
      <c r="R1685" s="117"/>
      <c r="S1685" s="117"/>
      <c r="T1685" s="117"/>
      <c r="U1685" s="117"/>
      <c r="V1685" s="117"/>
      <c r="W1685" s="117"/>
      <c r="X1685" s="117"/>
      <c r="Y1685" s="105"/>
      <c r="AX1685" s="90">
        <f t="shared" si="182"/>
        <v>0</v>
      </c>
      <c r="BA1685" s="90">
        <f>IF(OR($S$22="Step 3",$S$22="Step 2",$S$22="Step 1"),1,0)</f>
        <v>1</v>
      </c>
    </row>
    <row r="1686" spans="4:106" ht="21" x14ac:dyDescent="0.25">
      <c r="D1686" s="103"/>
      <c r="E1686" s="109" t="s">
        <v>4587</v>
      </c>
      <c r="F1686" s="110"/>
      <c r="G1686" s="110"/>
      <c r="H1686" s="110"/>
      <c r="I1686" s="110"/>
      <c r="J1686" s="110"/>
      <c r="K1686" s="110"/>
      <c r="L1686" s="110"/>
      <c r="M1686" s="110"/>
      <c r="N1686" s="110"/>
      <c r="O1686" s="110"/>
      <c r="P1686" s="110"/>
      <c r="Q1686" s="110"/>
      <c r="R1686" s="110"/>
      <c r="S1686" s="110"/>
      <c r="T1686" s="110"/>
      <c r="U1686" s="110"/>
      <c r="V1686" s="110"/>
      <c r="W1686" s="110"/>
      <c r="X1686" s="110"/>
      <c r="Y1686" s="105"/>
      <c r="AX1686" s="90">
        <f t="shared" si="182"/>
        <v>0</v>
      </c>
      <c r="BA1686" s="90">
        <f>IF(OR($S$22="Step 3",$S$22="Step 2",$S$22="Step 1"),1,0)</f>
        <v>1</v>
      </c>
    </row>
    <row r="1687" spans="4:106" ht="25.25" customHeight="1" x14ac:dyDescent="0.2">
      <c r="D1687" s="112" t="s">
        <v>4586</v>
      </c>
      <c r="E1687" s="194" t="s">
        <v>4588</v>
      </c>
      <c r="F1687" s="195"/>
      <c r="G1687" s="195"/>
      <c r="H1687" s="195"/>
      <c r="I1687" s="195"/>
      <c r="J1687" s="195"/>
      <c r="K1687" s="195"/>
      <c r="L1687" s="195"/>
      <c r="M1687" s="195"/>
      <c r="N1687" s="195"/>
      <c r="O1687" s="195"/>
      <c r="P1687" s="113" t="s">
        <v>12697</v>
      </c>
      <c r="Q1687" s="196" t="s">
        <v>12698</v>
      </c>
      <c r="R1687" s="196"/>
      <c r="S1687" s="197"/>
      <c r="T1687" s="197"/>
      <c r="U1687" s="197"/>
      <c r="V1687" s="197"/>
      <c r="W1687" s="197"/>
      <c r="X1687" s="198"/>
      <c r="Y1687" s="108"/>
      <c r="AW1687" s="90" t="s">
        <v>4461</v>
      </c>
      <c r="AX1687" s="90">
        <f t="shared" si="182"/>
        <v>1</v>
      </c>
      <c r="AY1687" s="90" t="s">
        <v>236</v>
      </c>
      <c r="AZ1687" s="90" t="s">
        <v>4585</v>
      </c>
      <c r="BA1687" s="90">
        <f>IF(AND($BC$1687=1,$BB$1687=1),1,0)</f>
        <v>1</v>
      </c>
      <c r="BB1687" s="90">
        <f>IF(OR($S$22="Step 3",$S$22="Step 2",$S$22="Step 1"),1,0)</f>
        <v>1</v>
      </c>
      <c r="BC1687" s="90">
        <v>1</v>
      </c>
      <c r="BD1687" s="90">
        <v>1</v>
      </c>
      <c r="BE1687" s="90">
        <v>1</v>
      </c>
      <c r="CB1687" s="90">
        <f>IF($S$1687&lt;&gt;"",1,0)</f>
        <v>0</v>
      </c>
      <c r="CD1687" s="90">
        <f>IF($Y$1687="Inaccurate – Incorrect",1,0)</f>
        <v>0</v>
      </c>
      <c r="DA1687" s="90" t="s">
        <v>4468</v>
      </c>
      <c r="DB1687" s="90" t="s">
        <v>4587</v>
      </c>
    </row>
    <row r="1688" spans="4:106" x14ac:dyDescent="0.2">
      <c r="D1688" s="103"/>
      <c r="E1688" s="117"/>
      <c r="F1688" s="117"/>
      <c r="G1688" s="117"/>
      <c r="H1688" s="117"/>
      <c r="I1688" s="117"/>
      <c r="J1688" s="117"/>
      <c r="K1688" s="117"/>
      <c r="L1688" s="117"/>
      <c r="M1688" s="117"/>
      <c r="N1688" s="117"/>
      <c r="O1688" s="117"/>
      <c r="P1688" s="117"/>
      <c r="Q1688" s="117"/>
      <c r="R1688" s="117"/>
      <c r="S1688" s="117"/>
      <c r="T1688" s="117"/>
      <c r="U1688" s="117"/>
      <c r="V1688" s="117"/>
      <c r="W1688" s="117"/>
      <c r="X1688" s="117"/>
      <c r="Y1688" s="105"/>
      <c r="AX1688" s="90">
        <f t="shared" si="182"/>
        <v>0</v>
      </c>
      <c r="BA1688" s="90">
        <f>IF(OR($S$22="Step 3",$S$22="Step 2",$S$22="Step 1"),1,0)</f>
        <v>1</v>
      </c>
    </row>
    <row r="1689" spans="4:106" ht="21" x14ac:dyDescent="0.25">
      <c r="D1689" s="103"/>
      <c r="E1689" s="109" t="s">
        <v>4592</v>
      </c>
      <c r="F1689" s="110"/>
      <c r="G1689" s="110"/>
      <c r="H1689" s="110"/>
      <c r="I1689" s="110"/>
      <c r="J1689" s="110"/>
      <c r="K1689" s="110"/>
      <c r="L1689" s="110"/>
      <c r="M1689" s="110"/>
      <c r="N1689" s="110"/>
      <c r="O1689" s="110"/>
      <c r="P1689" s="110"/>
      <c r="Q1689" s="110"/>
      <c r="R1689" s="110"/>
      <c r="S1689" s="110"/>
      <c r="T1689" s="110"/>
      <c r="U1689" s="110"/>
      <c r="V1689" s="110"/>
      <c r="W1689" s="110"/>
      <c r="X1689" s="110"/>
      <c r="Y1689" s="105"/>
      <c r="AX1689" s="90">
        <f t="shared" si="182"/>
        <v>0</v>
      </c>
      <c r="BA1689" s="90">
        <f>IF(OR($S$22="Step 3",$S$22="Step 2",$S$22="Step 1"),1,0)</f>
        <v>1</v>
      </c>
    </row>
    <row r="1690" spans="4:106" ht="50.5" customHeight="1" x14ac:dyDescent="0.2">
      <c r="D1690" s="112" t="s">
        <v>4591</v>
      </c>
      <c r="E1690" s="194" t="s">
        <v>4593</v>
      </c>
      <c r="F1690" s="195"/>
      <c r="G1690" s="195"/>
      <c r="H1690" s="195"/>
      <c r="I1690" s="195"/>
      <c r="J1690" s="195"/>
      <c r="K1690" s="195"/>
      <c r="L1690" s="195"/>
      <c r="M1690" s="195"/>
      <c r="N1690" s="195"/>
      <c r="O1690" s="195"/>
      <c r="P1690" s="113" t="s">
        <v>12697</v>
      </c>
      <c r="Q1690" s="196" t="s">
        <v>12698</v>
      </c>
      <c r="R1690" s="196"/>
      <c r="S1690" s="192"/>
      <c r="T1690" s="192"/>
      <c r="U1690" s="192"/>
      <c r="V1690" s="192"/>
      <c r="W1690" s="192"/>
      <c r="X1690" s="193"/>
      <c r="Y1690" s="108"/>
      <c r="AW1690" s="90" t="s">
        <v>4461</v>
      </c>
      <c r="AX1690" s="90">
        <f t="shared" si="182"/>
        <v>1</v>
      </c>
      <c r="AY1690" s="90" t="s">
        <v>236</v>
      </c>
      <c r="AZ1690" s="90" t="s">
        <v>4590</v>
      </c>
      <c r="BA1690" s="90">
        <f>IF(AND($BB$1690=1,$BC$1690=1),1,0)</f>
        <v>0</v>
      </c>
      <c r="BB1690" s="90">
        <f>IF(OR($S$22="Step 3",$S$22="Step 2",$S$22="Step 1"),1,0)</f>
        <v>1</v>
      </c>
      <c r="BC1690" s="90">
        <f>IF(AND(AND(OR($S$37="Vietnam",$AB$37="Vietnam"),$AX$37=1)),1,0)</f>
        <v>0</v>
      </c>
      <c r="BD1690" s="90">
        <f>IF(AND(AND(OR($AB$37="Vietnam"),$AX$37=1)),1,0)</f>
        <v>0</v>
      </c>
      <c r="BE1690" s="90">
        <f>IF(AND(AND(OR($S$37="Vietnam"),$AX$37=1)),1,0)</f>
        <v>0</v>
      </c>
      <c r="CB1690" s="90">
        <f>IF($S$1690&lt;&gt;"",1,0)</f>
        <v>0</v>
      </c>
      <c r="CD1690" s="90">
        <f>IF($Y$1690="Inaccurate – Incorrect",1,0)</f>
        <v>0</v>
      </c>
      <c r="DA1690" s="90" t="s">
        <v>4468</v>
      </c>
      <c r="DB1690" s="90" t="s">
        <v>4592</v>
      </c>
    </row>
    <row r="1691" spans="4:106" ht="50.5" customHeight="1" x14ac:dyDescent="0.2">
      <c r="D1691" s="112" t="s">
        <v>4595</v>
      </c>
      <c r="E1691" s="189" t="s">
        <v>4596</v>
      </c>
      <c r="F1691" s="190"/>
      <c r="G1691" s="190"/>
      <c r="H1691" s="190"/>
      <c r="I1691" s="190"/>
      <c r="J1691" s="190"/>
      <c r="K1691" s="190"/>
      <c r="L1691" s="190"/>
      <c r="M1691" s="190"/>
      <c r="N1691" s="190"/>
      <c r="O1691" s="190"/>
      <c r="P1691" s="116" t="s">
        <v>12697</v>
      </c>
      <c r="Q1691" s="191" t="s">
        <v>12698</v>
      </c>
      <c r="R1691" s="191"/>
      <c r="S1691" s="197"/>
      <c r="T1691" s="197"/>
      <c r="U1691" s="197"/>
      <c r="V1691" s="197"/>
      <c r="W1691" s="197"/>
      <c r="X1691" s="198"/>
      <c r="Y1691" s="108"/>
      <c r="AW1691" s="90" t="s">
        <v>4461</v>
      </c>
      <c r="AX1691" s="90">
        <f t="shared" si="182"/>
        <v>1</v>
      </c>
      <c r="AY1691" s="90" t="s">
        <v>236</v>
      </c>
      <c r="AZ1691" s="90" t="s">
        <v>4594</v>
      </c>
      <c r="BA1691" s="90">
        <f>IF(AND($BB$1691=1,$BC$1691=1),1,0)</f>
        <v>0</v>
      </c>
      <c r="BB1691" s="90">
        <f>IF(OR($S$22="Step 3",$S$22="Step 2",$S$22="Step 1"),1,0)</f>
        <v>1</v>
      </c>
      <c r="BC1691" s="90">
        <f>IF(AND(AND(OR($S$37="Vietnam",$AB$37="Vietnam"),$AX$37=1)),1,0)</f>
        <v>0</v>
      </c>
      <c r="BD1691" s="90">
        <f>IF(AND(AND(OR($AB$37="Vietnam"),$AX$37=1)),1,0)</f>
        <v>0</v>
      </c>
      <c r="BE1691" s="90">
        <f>IF(AND(AND(OR($S$37="Vietnam"),$AX$37=1)),1,0)</f>
        <v>0</v>
      </c>
      <c r="CB1691" s="90">
        <f>IF($S$1691&lt;&gt;"",1,0)</f>
        <v>0</v>
      </c>
      <c r="CD1691" s="90">
        <f>IF($Y$1691="Inaccurate – Incorrect",1,0)</f>
        <v>0</v>
      </c>
      <c r="DA1691" s="90" t="s">
        <v>4468</v>
      </c>
      <c r="DB1691" s="90" t="s">
        <v>4592</v>
      </c>
    </row>
    <row r="1692" spans="4:106" x14ac:dyDescent="0.2">
      <c r="D1692" s="103"/>
      <c r="E1692" s="114"/>
      <c r="F1692" s="114"/>
      <c r="G1692" s="114"/>
      <c r="H1692" s="114"/>
      <c r="I1692" s="114"/>
      <c r="J1692" s="114"/>
      <c r="K1692" s="114"/>
      <c r="L1692" s="114"/>
      <c r="M1692" s="114"/>
      <c r="N1692" s="114"/>
      <c r="O1692" s="114"/>
      <c r="P1692" s="114"/>
      <c r="Q1692" s="114"/>
      <c r="R1692" s="114"/>
      <c r="S1692" s="114"/>
      <c r="T1692" s="114"/>
      <c r="U1692" s="114"/>
      <c r="V1692" s="114"/>
      <c r="W1692" s="114"/>
      <c r="X1692" s="114"/>
      <c r="Y1692" s="105"/>
      <c r="AX1692" s="90">
        <f t="shared" si="182"/>
        <v>0</v>
      </c>
      <c r="BA1692" s="90">
        <f>IF(OR($S$22="Step 3",$S$22="Step 2",$S$22="Step 1"),1,0)</f>
        <v>1</v>
      </c>
    </row>
    <row r="1693" spans="4:106" ht="21" x14ac:dyDescent="0.25">
      <c r="D1693" s="103"/>
      <c r="E1693" s="106" t="s">
        <v>4599</v>
      </c>
      <c r="F1693" s="104"/>
      <c r="G1693" s="104"/>
      <c r="H1693" s="104"/>
      <c r="I1693" s="104"/>
      <c r="J1693" s="104"/>
      <c r="K1693" s="104"/>
      <c r="L1693" s="104"/>
      <c r="M1693" s="104"/>
      <c r="N1693" s="104"/>
      <c r="O1693" s="104"/>
      <c r="P1693" s="104"/>
      <c r="Q1693" s="104"/>
      <c r="R1693" s="104"/>
      <c r="S1693" s="104"/>
      <c r="T1693" s="104"/>
      <c r="U1693" s="104"/>
      <c r="V1693" s="104"/>
      <c r="W1693" s="104"/>
      <c r="X1693" s="104"/>
      <c r="Y1693" s="105"/>
      <c r="AX1693" s="90">
        <f t="shared" si="182"/>
        <v>0</v>
      </c>
      <c r="BA1693" s="90">
        <f>IF(OR($S$22="Step 3",$S$22="Step 2",$S$22="Step 1"),1,0)</f>
        <v>1</v>
      </c>
    </row>
    <row r="1694" spans="4:106" ht="21" x14ac:dyDescent="0.25">
      <c r="D1694" s="103"/>
      <c r="E1694" s="109" t="s">
        <v>4600</v>
      </c>
      <c r="F1694" s="110"/>
      <c r="G1694" s="110"/>
      <c r="H1694" s="110"/>
      <c r="I1694" s="110"/>
      <c r="J1694" s="110"/>
      <c r="K1694" s="110"/>
      <c r="L1694" s="110"/>
      <c r="M1694" s="110"/>
      <c r="N1694" s="110"/>
      <c r="O1694" s="110"/>
      <c r="P1694" s="110"/>
      <c r="Q1694" s="110"/>
      <c r="R1694" s="110"/>
      <c r="S1694" s="110"/>
      <c r="T1694" s="110"/>
      <c r="U1694" s="110"/>
      <c r="V1694" s="110"/>
      <c r="W1694" s="110"/>
      <c r="X1694" s="110"/>
      <c r="Y1694" s="105"/>
      <c r="AX1694" s="90">
        <f t="shared" si="182"/>
        <v>0</v>
      </c>
      <c r="BA1694" s="90">
        <f>IF(OR($S$22="Step 3",$S$22="Step 2",$S$22="Step 1"),1,0)</f>
        <v>1</v>
      </c>
    </row>
    <row r="1695" spans="4:106" ht="25.25" customHeight="1" x14ac:dyDescent="0.2">
      <c r="D1695" s="112" t="s">
        <v>4598</v>
      </c>
      <c r="E1695" s="194" t="s">
        <v>4601</v>
      </c>
      <c r="F1695" s="195"/>
      <c r="G1695" s="195"/>
      <c r="H1695" s="195"/>
      <c r="I1695" s="195"/>
      <c r="J1695" s="195"/>
      <c r="K1695" s="195"/>
      <c r="L1695" s="195"/>
      <c r="M1695" s="195"/>
      <c r="N1695" s="195"/>
      <c r="O1695" s="195"/>
      <c r="P1695" s="113" t="s">
        <v>12697</v>
      </c>
      <c r="Q1695" s="196" t="s">
        <v>12698</v>
      </c>
      <c r="R1695" s="196"/>
      <c r="S1695" s="197"/>
      <c r="T1695" s="197"/>
      <c r="U1695" s="197"/>
      <c r="V1695" s="197"/>
      <c r="W1695" s="197"/>
      <c r="X1695" s="198"/>
      <c r="Y1695" s="108"/>
      <c r="AW1695" s="90" t="s">
        <v>4461</v>
      </c>
      <c r="AX1695" s="90">
        <f t="shared" si="182"/>
        <v>1</v>
      </c>
      <c r="AY1695" s="90" t="s">
        <v>1320</v>
      </c>
      <c r="AZ1695" s="90" t="s">
        <v>4597</v>
      </c>
      <c r="BA1695" s="90">
        <f>IF(AND($BC$1695=1,$BB$1695=1),1,0)</f>
        <v>1</v>
      </c>
      <c r="BB1695" s="90">
        <f>IF(OR($S$22="Step 3",$S$22="Step 2",$S$22="Step 1"),1,0)</f>
        <v>1</v>
      </c>
      <c r="BC1695" s="90">
        <v>1</v>
      </c>
      <c r="BD1695" s="90">
        <v>1</v>
      </c>
      <c r="BE1695" s="90">
        <v>1</v>
      </c>
      <c r="CB1695" s="90">
        <f>IF($S$1695&lt;&gt;"",1,0)</f>
        <v>0</v>
      </c>
      <c r="CD1695" s="90">
        <f>IF($Y$1695="Inaccurate – Incorrect",1,0)</f>
        <v>0</v>
      </c>
      <c r="DA1695" s="90" t="s">
        <v>4599</v>
      </c>
      <c r="DB1695" s="90" t="s">
        <v>4600</v>
      </c>
    </row>
    <row r="1696" spans="4:106" x14ac:dyDescent="0.2">
      <c r="D1696" s="103"/>
      <c r="E1696" s="117"/>
      <c r="F1696" s="117"/>
      <c r="G1696" s="117"/>
      <c r="H1696" s="117"/>
      <c r="I1696" s="117"/>
      <c r="J1696" s="117"/>
      <c r="K1696" s="117"/>
      <c r="L1696" s="117"/>
      <c r="M1696" s="117"/>
      <c r="N1696" s="117"/>
      <c r="O1696" s="117"/>
      <c r="P1696" s="117"/>
      <c r="Q1696" s="117"/>
      <c r="R1696" s="117"/>
      <c r="S1696" s="117"/>
      <c r="T1696" s="117"/>
      <c r="U1696" s="117"/>
      <c r="V1696" s="117"/>
      <c r="W1696" s="117"/>
      <c r="X1696" s="117"/>
      <c r="Y1696" s="105"/>
      <c r="AX1696" s="90">
        <f t="shared" si="182"/>
        <v>0</v>
      </c>
      <c r="BA1696" s="90">
        <f>IF(OR($S$22="Step 3",$S$22="Step 2",$S$22="Step 1"),1,0)</f>
        <v>1</v>
      </c>
    </row>
    <row r="1697" spans="4:106" ht="21" x14ac:dyDescent="0.25">
      <c r="D1697" s="103"/>
      <c r="E1697" s="109" t="s">
        <v>4605</v>
      </c>
      <c r="F1697" s="110"/>
      <c r="G1697" s="110"/>
      <c r="H1697" s="110"/>
      <c r="I1697" s="110"/>
      <c r="J1697" s="110"/>
      <c r="K1697" s="110"/>
      <c r="L1697" s="110"/>
      <c r="M1697" s="110"/>
      <c r="N1697" s="110"/>
      <c r="O1697" s="110"/>
      <c r="P1697" s="110"/>
      <c r="Q1697" s="110"/>
      <c r="R1697" s="110"/>
      <c r="S1697" s="110"/>
      <c r="T1697" s="110"/>
      <c r="U1697" s="110"/>
      <c r="V1697" s="110"/>
      <c r="W1697" s="110"/>
      <c r="X1697" s="110"/>
      <c r="Y1697" s="105"/>
      <c r="AX1697" s="90">
        <f t="shared" si="182"/>
        <v>0</v>
      </c>
      <c r="BA1697" s="90">
        <f>IF(OR($S$22="Step 3",$S$22="Step 2",$S$22="Step 1"),1,0)</f>
        <v>1</v>
      </c>
    </row>
    <row r="1698" spans="4:106" ht="25.25" customHeight="1" x14ac:dyDescent="0.2">
      <c r="D1698" s="112" t="s">
        <v>4604</v>
      </c>
      <c r="E1698" s="194" t="s">
        <v>4606</v>
      </c>
      <c r="F1698" s="195"/>
      <c r="G1698" s="195"/>
      <c r="H1698" s="195"/>
      <c r="I1698" s="195"/>
      <c r="J1698" s="195"/>
      <c r="K1698" s="195"/>
      <c r="L1698" s="195"/>
      <c r="M1698" s="195"/>
      <c r="N1698" s="195"/>
      <c r="O1698" s="195"/>
      <c r="P1698" s="111"/>
      <c r="Q1698" s="196" t="s">
        <v>12698</v>
      </c>
      <c r="R1698" s="196"/>
      <c r="S1698" s="192"/>
      <c r="T1698" s="192"/>
      <c r="U1698" s="192"/>
      <c r="V1698" s="192"/>
      <c r="W1698" s="192"/>
      <c r="X1698" s="193"/>
      <c r="Y1698" s="108"/>
      <c r="AW1698" s="90" t="s">
        <v>4461</v>
      </c>
      <c r="AX1698" s="90">
        <f t="shared" si="182"/>
        <v>1</v>
      </c>
      <c r="AY1698" s="90" t="s">
        <v>236</v>
      </c>
      <c r="AZ1698" s="90" t="s">
        <v>4603</v>
      </c>
      <c r="BA1698" s="90">
        <f>IF(AND($BC$1698=1,$BB$1698=1),1,0)</f>
        <v>1</v>
      </c>
      <c r="BB1698" s="90">
        <f>IF(OR($S$22="Step 3",$S$22="Step 2",$S$22="Step 1"),1,0)</f>
        <v>1</v>
      </c>
      <c r="BC1698" s="90">
        <v>1</v>
      </c>
      <c r="BD1698" s="90">
        <v>1</v>
      </c>
      <c r="BE1698" s="90">
        <v>1</v>
      </c>
      <c r="CB1698" s="90">
        <f>IF($S$1698&lt;&gt;"",1,0)</f>
        <v>0</v>
      </c>
      <c r="CD1698" s="90">
        <f>IF($Y$1698="Inaccurate – Incorrect",1,0)</f>
        <v>0</v>
      </c>
      <c r="DA1698" s="90" t="s">
        <v>4599</v>
      </c>
      <c r="DB1698" s="90" t="s">
        <v>4605</v>
      </c>
    </row>
    <row r="1699" spans="4:106" ht="50.5" customHeight="1" x14ac:dyDescent="0.2">
      <c r="D1699" s="112" t="s">
        <v>4608</v>
      </c>
      <c r="E1699" s="189" t="s">
        <v>4609</v>
      </c>
      <c r="F1699" s="190"/>
      <c r="G1699" s="190"/>
      <c r="H1699" s="190"/>
      <c r="I1699" s="190"/>
      <c r="J1699" s="190"/>
      <c r="K1699" s="190"/>
      <c r="L1699" s="190"/>
      <c r="M1699" s="190"/>
      <c r="N1699" s="190"/>
      <c r="O1699" s="190"/>
      <c r="P1699" s="115"/>
      <c r="Q1699" s="191" t="s">
        <v>12698</v>
      </c>
      <c r="R1699" s="191"/>
      <c r="S1699" s="192"/>
      <c r="T1699" s="192"/>
      <c r="U1699" s="192"/>
      <c r="V1699" s="192"/>
      <c r="W1699" s="192"/>
      <c r="X1699" s="193"/>
      <c r="Y1699" s="108"/>
      <c r="AW1699" s="90" t="s">
        <v>4461</v>
      </c>
      <c r="AX1699" s="90">
        <f t="shared" si="182"/>
        <v>1</v>
      </c>
      <c r="AY1699" s="90" t="s">
        <v>236</v>
      </c>
      <c r="AZ1699" s="90" t="s">
        <v>4607</v>
      </c>
      <c r="BA1699" s="90">
        <f>IF(AND($BC$1699=1,$BB$1699=1),1,0)</f>
        <v>0</v>
      </c>
      <c r="BB1699" s="90">
        <f>IF(OR($S$22="Step 3",$S$22="Step 2"),1,0)</f>
        <v>0</v>
      </c>
      <c r="BC1699" s="90">
        <v>1</v>
      </c>
      <c r="BD1699" s="90">
        <v>1</v>
      </c>
      <c r="BE1699" s="90">
        <v>1</v>
      </c>
      <c r="BL1699" s="90">
        <v>1700</v>
      </c>
      <c r="CB1699" s="90">
        <f>IF($S$1699&lt;&gt;"",1,0)</f>
        <v>0</v>
      </c>
      <c r="CD1699" s="90">
        <f>IF($Y$1699="Inaccurate – Incorrect",1,0)</f>
        <v>0</v>
      </c>
      <c r="DA1699" s="90" t="s">
        <v>4599</v>
      </c>
      <c r="DB1699" s="90" t="s">
        <v>4605</v>
      </c>
    </row>
    <row r="1700" spans="4:106" ht="50.5" customHeight="1" x14ac:dyDescent="0.2">
      <c r="D1700" s="112" t="s">
        <v>4611</v>
      </c>
      <c r="E1700" s="189" t="s">
        <v>4612</v>
      </c>
      <c r="F1700" s="190"/>
      <c r="G1700" s="190"/>
      <c r="H1700" s="190"/>
      <c r="I1700" s="190"/>
      <c r="J1700" s="190"/>
      <c r="K1700" s="190"/>
      <c r="L1700" s="190"/>
      <c r="M1700" s="190"/>
      <c r="N1700" s="190"/>
      <c r="O1700" s="190"/>
      <c r="P1700" s="115"/>
      <c r="Q1700" s="191" t="s">
        <v>12699</v>
      </c>
      <c r="R1700" s="191"/>
      <c r="S1700" s="192"/>
      <c r="T1700" s="192"/>
      <c r="U1700" s="192"/>
      <c r="V1700" s="192"/>
      <c r="W1700" s="192"/>
      <c r="X1700" s="193"/>
      <c r="Y1700" s="108"/>
      <c r="AW1700" s="90" t="s">
        <v>4461</v>
      </c>
      <c r="AX1700" s="90">
        <f t="shared" si="182"/>
        <v>1</v>
      </c>
      <c r="AZ1700" s="90" t="s">
        <v>4610</v>
      </c>
      <c r="BA1700" s="90">
        <f>IF(AND($BB$1700=1,$BC$1700=1),1,0)</f>
        <v>0</v>
      </c>
      <c r="BB1700" s="90">
        <f>IF(OR($S$22="Step 3",$S$22="Step 2"),1,0)</f>
        <v>0</v>
      </c>
      <c r="BC1700" s="90">
        <f>IF(AND(AND(OR($S$1699="Yes",$AB$1699="Yes"),$AX$1699=1)),1,0)</f>
        <v>0</v>
      </c>
      <c r="BD1700" s="90">
        <f>IF(AND(AND(OR($AB$1699="Yes"),$AX$1699=1)),1,0)</f>
        <v>0</v>
      </c>
      <c r="BE1700" s="90">
        <f>IF(AND(AND(OR($S$1699="Yes"),$AX$1699=1)),1,0)</f>
        <v>0</v>
      </c>
      <c r="CB1700" s="90">
        <f>IF($S$1700&lt;&gt;"",1,0)</f>
        <v>0</v>
      </c>
      <c r="CD1700" s="90">
        <f>IF($Y$1700="Inaccurate – Incorrect",1,0)</f>
        <v>0</v>
      </c>
      <c r="DA1700" s="90" t="s">
        <v>4599</v>
      </c>
      <c r="DB1700" s="90" t="s">
        <v>4605</v>
      </c>
    </row>
    <row r="1701" spans="4:106" ht="25.25" customHeight="1" x14ac:dyDescent="0.2">
      <c r="D1701" s="112" t="s">
        <v>4616</v>
      </c>
      <c r="E1701" s="189" t="s">
        <v>4617</v>
      </c>
      <c r="F1701" s="190"/>
      <c r="G1701" s="190"/>
      <c r="H1701" s="190"/>
      <c r="I1701" s="190"/>
      <c r="J1701" s="190"/>
      <c r="K1701" s="190"/>
      <c r="L1701" s="190"/>
      <c r="M1701" s="190"/>
      <c r="N1701" s="190"/>
      <c r="O1701" s="190"/>
      <c r="P1701" s="116" t="s">
        <v>12697</v>
      </c>
      <c r="Q1701" s="191" t="s">
        <v>12698</v>
      </c>
      <c r="R1701" s="191"/>
      <c r="S1701" s="197"/>
      <c r="T1701" s="197"/>
      <c r="U1701" s="197"/>
      <c r="V1701" s="197"/>
      <c r="W1701" s="197"/>
      <c r="X1701" s="198"/>
      <c r="Y1701" s="108"/>
      <c r="AW1701" s="90" t="s">
        <v>4461</v>
      </c>
      <c r="AX1701" s="90">
        <f t="shared" si="182"/>
        <v>1</v>
      </c>
      <c r="AY1701" s="90" t="s">
        <v>1320</v>
      </c>
      <c r="AZ1701" s="90" t="s">
        <v>4615</v>
      </c>
      <c r="BA1701" s="90">
        <f>IF(AND($BC$1701=1,$BB$1701=1),1,0)</f>
        <v>1</v>
      </c>
      <c r="BB1701" s="90">
        <f>IF(OR($S$22="Step 3",$S$22="Step 2",$S$22="Step 1"),1,0)</f>
        <v>1</v>
      </c>
      <c r="BC1701" s="90">
        <v>1</v>
      </c>
      <c r="BD1701" s="90">
        <v>1</v>
      </c>
      <c r="BE1701" s="90">
        <v>1</v>
      </c>
      <c r="CB1701" s="90">
        <f>IF($S$1701&lt;&gt;"",1,0)</f>
        <v>0</v>
      </c>
      <c r="CD1701" s="90">
        <f>IF($Y$1701="Inaccurate – Incorrect",1,0)</f>
        <v>0</v>
      </c>
      <c r="DA1701" s="90" t="s">
        <v>4599</v>
      </c>
      <c r="DB1701" s="90" t="s">
        <v>4605</v>
      </c>
    </row>
    <row r="1702" spans="4:106" x14ac:dyDescent="0.2">
      <c r="D1702" s="103"/>
      <c r="E1702" s="117"/>
      <c r="F1702" s="117"/>
      <c r="G1702" s="117"/>
      <c r="H1702" s="117"/>
      <c r="I1702" s="117"/>
      <c r="J1702" s="117"/>
      <c r="K1702" s="117"/>
      <c r="L1702" s="117"/>
      <c r="M1702" s="117"/>
      <c r="N1702" s="117"/>
      <c r="O1702" s="117"/>
      <c r="P1702" s="117"/>
      <c r="Q1702" s="117"/>
      <c r="R1702" s="117"/>
      <c r="S1702" s="117"/>
      <c r="T1702" s="117"/>
      <c r="U1702" s="117"/>
      <c r="V1702" s="117"/>
      <c r="W1702" s="117"/>
      <c r="X1702" s="117"/>
      <c r="Y1702" s="105"/>
      <c r="AX1702" s="90">
        <f t="shared" si="182"/>
        <v>0</v>
      </c>
      <c r="BA1702" s="90">
        <f>IF(OR($S$22="Step 3",$S$22="Step 2"),1,0)</f>
        <v>0</v>
      </c>
    </row>
    <row r="1703" spans="4:106" ht="21" x14ac:dyDescent="0.25">
      <c r="D1703" s="103"/>
      <c r="E1703" s="109" t="s">
        <v>4621</v>
      </c>
      <c r="F1703" s="110"/>
      <c r="G1703" s="110"/>
      <c r="H1703" s="110"/>
      <c r="I1703" s="110"/>
      <c r="J1703" s="110"/>
      <c r="K1703" s="110"/>
      <c r="L1703" s="110"/>
      <c r="M1703" s="110"/>
      <c r="N1703" s="110"/>
      <c r="O1703" s="110"/>
      <c r="P1703" s="110"/>
      <c r="Q1703" s="110"/>
      <c r="R1703" s="110"/>
      <c r="S1703" s="110"/>
      <c r="T1703" s="110"/>
      <c r="U1703" s="110"/>
      <c r="V1703" s="110"/>
      <c r="W1703" s="110"/>
      <c r="X1703" s="110"/>
      <c r="Y1703" s="105"/>
      <c r="AX1703" s="90">
        <f t="shared" si="182"/>
        <v>0</v>
      </c>
      <c r="BA1703" s="90">
        <f>IF(OR($S$22="Step 3",$S$22="Step 2"),1,0)</f>
        <v>0</v>
      </c>
    </row>
    <row r="1704" spans="4:106" ht="53.75" customHeight="1" x14ac:dyDescent="0.2">
      <c r="D1704" s="112" t="s">
        <v>4620</v>
      </c>
      <c r="E1704" s="120"/>
      <c r="F1704" s="118"/>
      <c r="G1704" s="118"/>
      <c r="H1704" s="118"/>
      <c r="I1704" s="118"/>
      <c r="J1704" s="118"/>
      <c r="K1704" s="118"/>
      <c r="L1704" s="118"/>
      <c r="M1704" s="118"/>
      <c r="N1704" s="118"/>
      <c r="O1704" s="118"/>
      <c r="P1704" s="118"/>
      <c r="Q1704" s="219" t="s">
        <v>4622</v>
      </c>
      <c r="R1704" s="220"/>
      <c r="S1704" s="220"/>
      <c r="T1704" s="220"/>
      <c r="U1704" s="220"/>
      <c r="V1704" s="220"/>
      <c r="W1704" s="220"/>
      <c r="X1704" s="217"/>
      <c r="Y1704" s="108"/>
      <c r="AX1704" s="90">
        <f t="shared" si="182"/>
        <v>1</v>
      </c>
      <c r="AZ1704" s="90" t="s">
        <v>4619</v>
      </c>
      <c r="BA1704" s="90">
        <f>IF(AND($BC$1704=1,$BB$1704=1),1,0)</f>
        <v>0</v>
      </c>
      <c r="BB1704" s="90">
        <f>IF(OR($S$22="Step 3",$S$22="Step 2"),1,0)</f>
        <v>0</v>
      </c>
      <c r="BC1704" s="90">
        <v>1</v>
      </c>
      <c r="BD1704" s="90">
        <v>1</v>
      </c>
      <c r="BE1704" s="90">
        <v>1</v>
      </c>
    </row>
    <row r="1705" spans="4:106" ht="25.25" customHeight="1" x14ac:dyDescent="0.2">
      <c r="D1705" s="112" t="s">
        <v>4624</v>
      </c>
      <c r="E1705" s="189" t="s">
        <v>4625</v>
      </c>
      <c r="F1705" s="190"/>
      <c r="G1705" s="190"/>
      <c r="H1705" s="190"/>
      <c r="I1705" s="190"/>
      <c r="J1705" s="190"/>
      <c r="K1705" s="190"/>
      <c r="L1705" s="190"/>
      <c r="M1705" s="190"/>
      <c r="N1705" s="190"/>
      <c r="O1705" s="190"/>
      <c r="P1705" s="116" t="s">
        <v>12697</v>
      </c>
      <c r="Q1705" s="191" t="s">
        <v>12698</v>
      </c>
      <c r="R1705" s="191"/>
      <c r="S1705" s="192"/>
      <c r="T1705" s="192"/>
      <c r="U1705" s="192"/>
      <c r="V1705" s="192"/>
      <c r="W1705" s="192"/>
      <c r="X1705" s="193"/>
      <c r="Y1705" s="108"/>
      <c r="AW1705" s="90" t="s">
        <v>4461</v>
      </c>
      <c r="AX1705" s="90">
        <f t="shared" si="182"/>
        <v>1</v>
      </c>
      <c r="AY1705" s="90" t="s">
        <v>3022</v>
      </c>
      <c r="AZ1705" s="90" t="s">
        <v>4623</v>
      </c>
      <c r="BA1705" s="90">
        <f>IF(AND($BC$1705=1,$BB$1705=1),1,0)</f>
        <v>0</v>
      </c>
      <c r="BB1705" s="90">
        <f>IF(OR($S$22="Step 3",$S$22="Step 2"),1,0)</f>
        <v>0</v>
      </c>
      <c r="BC1705" s="90">
        <v>1</v>
      </c>
      <c r="BD1705" s="90">
        <v>1</v>
      </c>
      <c r="BE1705" s="90">
        <v>1</v>
      </c>
      <c r="BX1705" s="90">
        <v>1</v>
      </c>
      <c r="CA1705" s="90" t="s">
        <v>4619</v>
      </c>
      <c r="CB1705" s="90">
        <f>IF((+COUNTA($S$1705)+COUNTA($S$1706)+COUNTA($S$1707)+COUNTA($S$1708))&gt;0,1,0)</f>
        <v>0</v>
      </c>
      <c r="CC1705" s="90" t="s">
        <v>775</v>
      </c>
      <c r="CD1705" s="90">
        <f>IF($Y$1705="Inaccurate – Incorrect",1,0)</f>
        <v>0</v>
      </c>
      <c r="DA1705" s="90" t="s">
        <v>4599</v>
      </c>
      <c r="DB1705" s="90" t="s">
        <v>4621</v>
      </c>
    </row>
    <row r="1706" spans="4:106" ht="25.25" customHeight="1" x14ac:dyDescent="0.2">
      <c r="D1706" s="112" t="s">
        <v>4628</v>
      </c>
      <c r="E1706" s="189" t="s">
        <v>4629</v>
      </c>
      <c r="F1706" s="190"/>
      <c r="G1706" s="190"/>
      <c r="H1706" s="190"/>
      <c r="I1706" s="190"/>
      <c r="J1706" s="190"/>
      <c r="K1706" s="190"/>
      <c r="L1706" s="190"/>
      <c r="M1706" s="190"/>
      <c r="N1706" s="190"/>
      <c r="O1706" s="190"/>
      <c r="P1706" s="116" t="s">
        <v>12697</v>
      </c>
      <c r="Q1706" s="191" t="s">
        <v>12698</v>
      </c>
      <c r="R1706" s="191"/>
      <c r="S1706" s="192"/>
      <c r="T1706" s="192"/>
      <c r="U1706" s="192"/>
      <c r="V1706" s="192"/>
      <c r="W1706" s="192"/>
      <c r="X1706" s="193"/>
      <c r="Y1706" s="108"/>
      <c r="AW1706" s="90" t="s">
        <v>4461</v>
      </c>
      <c r="AX1706" s="90">
        <f t="shared" si="182"/>
        <v>1</v>
      </c>
      <c r="AY1706" s="90" t="s">
        <v>3022</v>
      </c>
      <c r="AZ1706" s="90" t="s">
        <v>4627</v>
      </c>
      <c r="BA1706" s="90">
        <f>IF(AND($BC$1706=1,$BB$1706=1),1,0)</f>
        <v>0</v>
      </c>
      <c r="BB1706" s="90">
        <f>IF(OR($S$22="Step 3",$S$22="Step 2"),1,0)</f>
        <v>0</v>
      </c>
      <c r="BC1706" s="90">
        <v>1</v>
      </c>
      <c r="BD1706" s="90">
        <v>1</v>
      </c>
      <c r="BE1706" s="90">
        <v>1</v>
      </c>
      <c r="BX1706" s="90">
        <v>1</v>
      </c>
      <c r="CA1706" s="90" t="s">
        <v>4619</v>
      </c>
      <c r="CC1706" s="90" t="s">
        <v>775</v>
      </c>
      <c r="CD1706" s="90">
        <f>IF($Y$1706="Inaccurate – Incorrect",1,0)</f>
        <v>0</v>
      </c>
      <c r="DA1706" s="90" t="s">
        <v>4599</v>
      </c>
      <c r="DB1706" s="90" t="s">
        <v>4621</v>
      </c>
    </row>
    <row r="1707" spans="4:106" ht="25.25" customHeight="1" x14ac:dyDescent="0.2">
      <c r="D1707" s="112" t="s">
        <v>4632</v>
      </c>
      <c r="E1707" s="189" t="s">
        <v>4633</v>
      </c>
      <c r="F1707" s="190"/>
      <c r="G1707" s="190"/>
      <c r="H1707" s="190"/>
      <c r="I1707" s="190"/>
      <c r="J1707" s="190"/>
      <c r="K1707" s="190"/>
      <c r="L1707" s="190"/>
      <c r="M1707" s="190"/>
      <c r="N1707" s="190"/>
      <c r="O1707" s="190"/>
      <c r="P1707" s="116" t="s">
        <v>12697</v>
      </c>
      <c r="Q1707" s="191" t="s">
        <v>12698</v>
      </c>
      <c r="R1707" s="191"/>
      <c r="S1707" s="192"/>
      <c r="T1707" s="192"/>
      <c r="U1707" s="192"/>
      <c r="V1707" s="192"/>
      <c r="W1707" s="192"/>
      <c r="X1707" s="193"/>
      <c r="Y1707" s="108"/>
      <c r="AW1707" s="90" t="s">
        <v>4461</v>
      </c>
      <c r="AX1707" s="90">
        <f t="shared" si="182"/>
        <v>1</v>
      </c>
      <c r="AY1707" s="90" t="s">
        <v>3022</v>
      </c>
      <c r="AZ1707" s="90" t="s">
        <v>4631</v>
      </c>
      <c r="BA1707" s="90">
        <f>IF(AND($BC$1707=1,$BB$1707=1),1,0)</f>
        <v>0</v>
      </c>
      <c r="BB1707" s="90">
        <f>IF(OR($S$22="Step 3",$S$22="Step 2"),1,0)</f>
        <v>0</v>
      </c>
      <c r="BC1707" s="90">
        <v>1</v>
      </c>
      <c r="BD1707" s="90">
        <v>1</v>
      </c>
      <c r="BE1707" s="90">
        <v>1</v>
      </c>
      <c r="BX1707" s="90">
        <v>1</v>
      </c>
      <c r="CA1707" s="90" t="s">
        <v>4619</v>
      </c>
      <c r="CC1707" s="90" t="s">
        <v>775</v>
      </c>
      <c r="CD1707" s="90">
        <f>IF($Y$1707="Inaccurate – Incorrect",1,0)</f>
        <v>0</v>
      </c>
      <c r="DA1707" s="90" t="s">
        <v>4599</v>
      </c>
      <c r="DB1707" s="90" t="s">
        <v>4621</v>
      </c>
    </row>
    <row r="1708" spans="4:106" ht="25.25" customHeight="1" x14ac:dyDescent="0.2">
      <c r="D1708" s="112" t="s">
        <v>4636</v>
      </c>
      <c r="E1708" s="189" t="s">
        <v>1408</v>
      </c>
      <c r="F1708" s="190"/>
      <c r="G1708" s="190"/>
      <c r="H1708" s="190"/>
      <c r="I1708" s="190"/>
      <c r="J1708" s="190"/>
      <c r="K1708" s="190"/>
      <c r="L1708" s="190"/>
      <c r="M1708" s="190"/>
      <c r="N1708" s="190"/>
      <c r="O1708" s="190"/>
      <c r="P1708" s="115"/>
      <c r="Q1708" s="191" t="s">
        <v>12702</v>
      </c>
      <c r="R1708" s="191"/>
      <c r="S1708" s="197"/>
      <c r="T1708" s="197"/>
      <c r="U1708" s="197"/>
      <c r="V1708" s="197"/>
      <c r="W1708" s="197"/>
      <c r="X1708" s="198"/>
      <c r="Y1708" s="108"/>
      <c r="AW1708" s="90" t="s">
        <v>4461</v>
      </c>
      <c r="AX1708" s="90">
        <f t="shared" si="182"/>
        <v>1</v>
      </c>
      <c r="AY1708" s="90" t="s">
        <v>774</v>
      </c>
      <c r="AZ1708" s="90" t="s">
        <v>4635</v>
      </c>
      <c r="BA1708" s="90">
        <f>IF(AND($BC$1708=1,$BB$1708=1),1,0)</f>
        <v>0</v>
      </c>
      <c r="BB1708" s="90">
        <f>IF(OR($S$22="Step 3",$S$22="Step 2"),1,0)</f>
        <v>0</v>
      </c>
      <c r="BC1708" s="90">
        <v>1</v>
      </c>
      <c r="BD1708" s="90">
        <v>1</v>
      </c>
      <c r="BE1708" s="90">
        <v>1</v>
      </c>
      <c r="BX1708" s="90">
        <v>2</v>
      </c>
      <c r="CA1708" s="90" t="s">
        <v>4619</v>
      </c>
      <c r="CC1708" s="90" t="s">
        <v>775</v>
      </c>
      <c r="CD1708" s="90">
        <f>IF($Y$1708="Inaccurate – Incorrect",1,0)</f>
        <v>0</v>
      </c>
      <c r="DA1708" s="90" t="s">
        <v>4599</v>
      </c>
      <c r="DB1708" s="90" t="s">
        <v>4621</v>
      </c>
    </row>
    <row r="1709" spans="4:106" x14ac:dyDescent="0.2">
      <c r="D1709" s="103"/>
      <c r="E1709" s="117"/>
      <c r="F1709" s="117"/>
      <c r="G1709" s="117"/>
      <c r="H1709" s="117"/>
      <c r="I1709" s="117"/>
      <c r="J1709" s="117"/>
      <c r="K1709" s="117"/>
      <c r="L1709" s="117"/>
      <c r="M1709" s="117"/>
      <c r="N1709" s="117"/>
      <c r="O1709" s="117"/>
      <c r="P1709" s="117"/>
      <c r="Q1709" s="117"/>
      <c r="R1709" s="117"/>
      <c r="S1709" s="117"/>
      <c r="T1709" s="117"/>
      <c r="U1709" s="117"/>
      <c r="V1709" s="117"/>
      <c r="W1709" s="117"/>
      <c r="X1709" s="117"/>
      <c r="Y1709" s="105"/>
      <c r="AX1709" s="90">
        <f t="shared" si="182"/>
        <v>0</v>
      </c>
      <c r="BA1709" s="90">
        <f>IF(OR($S$22="Step 3",$S$22="Step 2"),1,0)</f>
        <v>0</v>
      </c>
    </row>
    <row r="1710" spans="4:106" ht="21" x14ac:dyDescent="0.25">
      <c r="D1710" s="103"/>
      <c r="E1710" s="109" t="s">
        <v>4639</v>
      </c>
      <c r="F1710" s="110"/>
      <c r="G1710" s="110"/>
      <c r="H1710" s="110"/>
      <c r="I1710" s="110"/>
      <c r="J1710" s="110"/>
      <c r="K1710" s="110"/>
      <c r="L1710" s="110"/>
      <c r="M1710" s="110"/>
      <c r="N1710" s="110"/>
      <c r="O1710" s="110"/>
      <c r="P1710" s="110"/>
      <c r="Q1710" s="110"/>
      <c r="R1710" s="110"/>
      <c r="S1710" s="110"/>
      <c r="T1710" s="110"/>
      <c r="U1710" s="110"/>
      <c r="V1710" s="110"/>
      <c r="W1710" s="110"/>
      <c r="X1710" s="110"/>
      <c r="Y1710" s="105"/>
      <c r="AX1710" s="90">
        <f t="shared" si="182"/>
        <v>0</v>
      </c>
      <c r="BA1710" s="90">
        <f>IF(OR($S$22="Step 3",$S$22="Step 2"),1,0)</f>
        <v>0</v>
      </c>
    </row>
    <row r="1711" spans="4:106" ht="53.75" customHeight="1" x14ac:dyDescent="0.2">
      <c r="D1711" s="112" t="s">
        <v>4638</v>
      </c>
      <c r="E1711" s="120"/>
      <c r="F1711" s="118"/>
      <c r="G1711" s="118"/>
      <c r="H1711" s="118"/>
      <c r="I1711" s="118"/>
      <c r="J1711" s="118"/>
      <c r="K1711" s="118"/>
      <c r="L1711" s="118"/>
      <c r="M1711" s="118"/>
      <c r="N1711" s="118"/>
      <c r="O1711" s="118"/>
      <c r="P1711" s="124" t="s">
        <v>12697</v>
      </c>
      <c r="Q1711" s="219" t="s">
        <v>4640</v>
      </c>
      <c r="R1711" s="220"/>
      <c r="S1711" s="220"/>
      <c r="T1711" s="220"/>
      <c r="U1711" s="220"/>
      <c r="V1711" s="220"/>
      <c r="W1711" s="220"/>
      <c r="X1711" s="217"/>
      <c r="Y1711" s="108"/>
      <c r="AX1711" s="90">
        <f t="shared" si="182"/>
        <v>1</v>
      </c>
      <c r="AZ1711" s="90" t="s">
        <v>4637</v>
      </c>
      <c r="BA1711" s="90">
        <f>IF(AND($BC$1711=1,$BB$1711=1),1,0)</f>
        <v>0</v>
      </c>
      <c r="BB1711" s="90">
        <f t="shared" ref="BB1711:BB1717" si="183">IF(OR($S$22="Step 3",$S$22="Step 2"),1,0)</f>
        <v>0</v>
      </c>
      <c r="BC1711" s="90">
        <v>1</v>
      </c>
      <c r="BD1711" s="90">
        <v>1</v>
      </c>
      <c r="BE1711" s="90">
        <v>1</v>
      </c>
    </row>
    <row r="1712" spans="4:106" ht="50.5" customHeight="1" x14ac:dyDescent="0.2">
      <c r="D1712" s="112" t="s">
        <v>4643</v>
      </c>
      <c r="E1712" s="189" t="s">
        <v>4644</v>
      </c>
      <c r="F1712" s="190"/>
      <c r="G1712" s="190"/>
      <c r="H1712" s="190"/>
      <c r="I1712" s="190"/>
      <c r="J1712" s="190"/>
      <c r="K1712" s="190"/>
      <c r="L1712" s="190"/>
      <c r="M1712" s="190"/>
      <c r="N1712" s="190"/>
      <c r="O1712" s="190"/>
      <c r="P1712" s="116" t="s">
        <v>12697</v>
      </c>
      <c r="Q1712" s="191" t="s">
        <v>12698</v>
      </c>
      <c r="R1712" s="191"/>
      <c r="S1712" s="192"/>
      <c r="T1712" s="192"/>
      <c r="U1712" s="192"/>
      <c r="V1712" s="192"/>
      <c r="W1712" s="192"/>
      <c r="X1712" s="193"/>
      <c r="Y1712" s="108"/>
      <c r="AW1712" s="90" t="s">
        <v>4461</v>
      </c>
      <c r="AX1712" s="90">
        <f t="shared" si="182"/>
        <v>1</v>
      </c>
      <c r="AY1712" s="90" t="s">
        <v>3022</v>
      </c>
      <c r="AZ1712" s="90" t="s">
        <v>4642</v>
      </c>
      <c r="BA1712" s="90">
        <f>IF(AND($BC$1712=1,$BB$1712=1),1,0)</f>
        <v>0</v>
      </c>
      <c r="BB1712" s="90">
        <f t="shared" si="183"/>
        <v>0</v>
      </c>
      <c r="BC1712" s="90">
        <v>1</v>
      </c>
      <c r="BD1712" s="90">
        <v>1</v>
      </c>
      <c r="BE1712" s="90">
        <v>1</v>
      </c>
      <c r="BX1712" s="90">
        <v>1</v>
      </c>
      <c r="CA1712" s="90" t="s">
        <v>4637</v>
      </c>
      <c r="CB1712" s="90">
        <f>IF((+COUNTA($S$1712)+COUNTA($S$1713)+COUNTA($S$1714)+COUNTA($S$1715)+COUNTA($S$1716)+COUNTA($S$1717))&gt;0,1,0)</f>
        <v>0</v>
      </c>
      <c r="CC1712" s="90" t="s">
        <v>775</v>
      </c>
      <c r="CD1712" s="90">
        <f>IF($Y$1712="Inaccurate – Incorrect",1,0)</f>
        <v>0</v>
      </c>
      <c r="DA1712" s="90" t="s">
        <v>4599</v>
      </c>
      <c r="DB1712" s="90" t="s">
        <v>4639</v>
      </c>
    </row>
    <row r="1713" spans="4:106" ht="25.25" customHeight="1" x14ac:dyDescent="0.2">
      <c r="D1713" s="112" t="s">
        <v>4647</v>
      </c>
      <c r="E1713" s="189" t="s">
        <v>4648</v>
      </c>
      <c r="F1713" s="190"/>
      <c r="G1713" s="190"/>
      <c r="H1713" s="190"/>
      <c r="I1713" s="190"/>
      <c r="J1713" s="190"/>
      <c r="K1713" s="190"/>
      <c r="L1713" s="190"/>
      <c r="M1713" s="190"/>
      <c r="N1713" s="190"/>
      <c r="O1713" s="190"/>
      <c r="P1713" s="116" t="s">
        <v>12697</v>
      </c>
      <c r="Q1713" s="191" t="s">
        <v>12698</v>
      </c>
      <c r="R1713" s="191"/>
      <c r="S1713" s="192"/>
      <c r="T1713" s="192"/>
      <c r="U1713" s="192"/>
      <c r="V1713" s="192"/>
      <c r="W1713" s="192"/>
      <c r="X1713" s="193"/>
      <c r="Y1713" s="108"/>
      <c r="AW1713" s="90" t="s">
        <v>4461</v>
      </c>
      <c r="AX1713" s="90">
        <f t="shared" si="182"/>
        <v>1</v>
      </c>
      <c r="AY1713" s="90" t="s">
        <v>3022</v>
      </c>
      <c r="AZ1713" s="90" t="s">
        <v>4646</v>
      </c>
      <c r="BA1713" s="90">
        <f>IF(AND($BC$1713=1,$BB$1713=1),1,0)</f>
        <v>0</v>
      </c>
      <c r="BB1713" s="90">
        <f t="shared" si="183"/>
        <v>0</v>
      </c>
      <c r="BC1713" s="90">
        <v>1</v>
      </c>
      <c r="BD1713" s="90">
        <v>1</v>
      </c>
      <c r="BE1713" s="90">
        <v>1</v>
      </c>
      <c r="BX1713" s="90">
        <v>1</v>
      </c>
      <c r="CA1713" s="90" t="s">
        <v>4637</v>
      </c>
      <c r="CC1713" s="90" t="s">
        <v>775</v>
      </c>
      <c r="CD1713" s="90">
        <f>IF($Y$1713="Inaccurate – Incorrect",1,0)</f>
        <v>0</v>
      </c>
      <c r="DA1713" s="90" t="s">
        <v>4599</v>
      </c>
      <c r="DB1713" s="90" t="s">
        <v>4639</v>
      </c>
    </row>
    <row r="1714" spans="4:106" ht="25.25" customHeight="1" x14ac:dyDescent="0.2">
      <c r="D1714" s="112" t="s">
        <v>4650</v>
      </c>
      <c r="E1714" s="189" t="s">
        <v>4651</v>
      </c>
      <c r="F1714" s="190"/>
      <c r="G1714" s="190"/>
      <c r="H1714" s="190"/>
      <c r="I1714" s="190"/>
      <c r="J1714" s="190"/>
      <c r="K1714" s="190"/>
      <c r="L1714" s="190"/>
      <c r="M1714" s="190"/>
      <c r="N1714" s="190"/>
      <c r="O1714" s="190"/>
      <c r="P1714" s="116" t="s">
        <v>12697</v>
      </c>
      <c r="Q1714" s="191" t="s">
        <v>12698</v>
      </c>
      <c r="R1714" s="191"/>
      <c r="S1714" s="192"/>
      <c r="T1714" s="192"/>
      <c r="U1714" s="192"/>
      <c r="V1714" s="192"/>
      <c r="W1714" s="192"/>
      <c r="X1714" s="193"/>
      <c r="Y1714" s="108"/>
      <c r="AW1714" s="90" t="s">
        <v>4461</v>
      </c>
      <c r="AX1714" s="90">
        <f t="shared" si="182"/>
        <v>1</v>
      </c>
      <c r="AY1714" s="90" t="s">
        <v>3022</v>
      </c>
      <c r="AZ1714" s="90" t="s">
        <v>4649</v>
      </c>
      <c r="BA1714" s="90">
        <f>IF(AND($BC$1714=1,$BB$1714=1),1,0)</f>
        <v>0</v>
      </c>
      <c r="BB1714" s="90">
        <f t="shared" si="183"/>
        <v>0</v>
      </c>
      <c r="BC1714" s="90">
        <v>1</v>
      </c>
      <c r="BD1714" s="90">
        <v>1</v>
      </c>
      <c r="BE1714" s="90">
        <v>1</v>
      </c>
      <c r="BX1714" s="90">
        <v>1</v>
      </c>
      <c r="CA1714" s="90" t="s">
        <v>4637</v>
      </c>
      <c r="CC1714" s="90" t="s">
        <v>775</v>
      </c>
      <c r="CD1714" s="90">
        <f>IF($Y$1714="Inaccurate – Incorrect",1,0)</f>
        <v>0</v>
      </c>
      <c r="DA1714" s="90" t="s">
        <v>4599</v>
      </c>
      <c r="DB1714" s="90" t="s">
        <v>4639</v>
      </c>
    </row>
    <row r="1715" spans="4:106" ht="50.5" customHeight="1" x14ac:dyDescent="0.2">
      <c r="D1715" s="112" t="s">
        <v>4653</v>
      </c>
      <c r="E1715" s="189" t="s">
        <v>4654</v>
      </c>
      <c r="F1715" s="190"/>
      <c r="G1715" s="190"/>
      <c r="H1715" s="190"/>
      <c r="I1715" s="190"/>
      <c r="J1715" s="190"/>
      <c r="K1715" s="190"/>
      <c r="L1715" s="190"/>
      <c r="M1715" s="190"/>
      <c r="N1715" s="190"/>
      <c r="O1715" s="190"/>
      <c r="P1715" s="116" t="s">
        <v>12697</v>
      </c>
      <c r="Q1715" s="191" t="s">
        <v>12698</v>
      </c>
      <c r="R1715" s="191"/>
      <c r="S1715" s="192"/>
      <c r="T1715" s="192"/>
      <c r="U1715" s="192"/>
      <c r="V1715" s="192"/>
      <c r="W1715" s="192"/>
      <c r="X1715" s="193"/>
      <c r="Y1715" s="108"/>
      <c r="AW1715" s="90" t="s">
        <v>4461</v>
      </c>
      <c r="AX1715" s="90">
        <f t="shared" si="182"/>
        <v>1</v>
      </c>
      <c r="AY1715" s="90" t="s">
        <v>3022</v>
      </c>
      <c r="AZ1715" s="90" t="s">
        <v>4652</v>
      </c>
      <c r="BA1715" s="90">
        <f>IF(AND($BC$1715=1,$BB$1715=1),1,0)</f>
        <v>0</v>
      </c>
      <c r="BB1715" s="90">
        <f t="shared" si="183"/>
        <v>0</v>
      </c>
      <c r="BC1715" s="90">
        <v>1</v>
      </c>
      <c r="BD1715" s="90">
        <v>1</v>
      </c>
      <c r="BE1715" s="90">
        <v>1</v>
      </c>
      <c r="BX1715" s="90">
        <v>1</v>
      </c>
      <c r="CA1715" s="90" t="s">
        <v>4637</v>
      </c>
      <c r="CC1715" s="90" t="s">
        <v>775</v>
      </c>
      <c r="CD1715" s="90">
        <f>IF($Y$1715="Inaccurate – Incorrect",1,0)</f>
        <v>0</v>
      </c>
      <c r="DA1715" s="90" t="s">
        <v>4599</v>
      </c>
      <c r="DB1715" s="90" t="s">
        <v>4639</v>
      </c>
    </row>
    <row r="1716" spans="4:106" ht="25.25" customHeight="1" x14ac:dyDescent="0.2">
      <c r="D1716" s="112" t="s">
        <v>4656</v>
      </c>
      <c r="E1716" s="189" t="s">
        <v>4657</v>
      </c>
      <c r="F1716" s="190"/>
      <c r="G1716" s="190"/>
      <c r="H1716" s="190"/>
      <c r="I1716" s="190"/>
      <c r="J1716" s="190"/>
      <c r="K1716" s="190"/>
      <c r="L1716" s="190"/>
      <c r="M1716" s="190"/>
      <c r="N1716" s="190"/>
      <c r="O1716" s="190"/>
      <c r="P1716" s="116" t="s">
        <v>12697</v>
      </c>
      <c r="Q1716" s="191" t="s">
        <v>12698</v>
      </c>
      <c r="R1716" s="191"/>
      <c r="S1716" s="192"/>
      <c r="T1716" s="192"/>
      <c r="U1716" s="192"/>
      <c r="V1716" s="192"/>
      <c r="W1716" s="192"/>
      <c r="X1716" s="193"/>
      <c r="Y1716" s="108"/>
      <c r="AW1716" s="90" t="s">
        <v>4461</v>
      </c>
      <c r="AX1716" s="90">
        <f t="shared" si="182"/>
        <v>1</v>
      </c>
      <c r="AY1716" s="90" t="s">
        <v>3022</v>
      </c>
      <c r="AZ1716" s="90" t="s">
        <v>4655</v>
      </c>
      <c r="BA1716" s="90">
        <f>IF(AND($BC$1716=1,$BB$1716=1),1,0)</f>
        <v>0</v>
      </c>
      <c r="BB1716" s="90">
        <f t="shared" si="183"/>
        <v>0</v>
      </c>
      <c r="BC1716" s="90">
        <v>1</v>
      </c>
      <c r="BD1716" s="90">
        <v>1</v>
      </c>
      <c r="BE1716" s="90">
        <v>1</v>
      </c>
      <c r="BX1716" s="90">
        <v>1</v>
      </c>
      <c r="CA1716" s="90" t="s">
        <v>4637</v>
      </c>
      <c r="CC1716" s="90" t="s">
        <v>775</v>
      </c>
      <c r="CD1716" s="90">
        <f>IF($Y$1716="Inaccurate – Incorrect",1,0)</f>
        <v>0</v>
      </c>
      <c r="DA1716" s="90" t="s">
        <v>4599</v>
      </c>
      <c r="DB1716" s="90" t="s">
        <v>4639</v>
      </c>
    </row>
    <row r="1717" spans="4:106" ht="25.25" customHeight="1" x14ac:dyDescent="0.2">
      <c r="D1717" s="112" t="s">
        <v>4660</v>
      </c>
      <c r="E1717" s="189" t="s">
        <v>1408</v>
      </c>
      <c r="F1717" s="190"/>
      <c r="G1717" s="190"/>
      <c r="H1717" s="190"/>
      <c r="I1717" s="190"/>
      <c r="J1717" s="190"/>
      <c r="K1717" s="190"/>
      <c r="L1717" s="190"/>
      <c r="M1717" s="190"/>
      <c r="N1717" s="190"/>
      <c r="O1717" s="190"/>
      <c r="P1717" s="115"/>
      <c r="Q1717" s="191" t="s">
        <v>12702</v>
      </c>
      <c r="R1717" s="191"/>
      <c r="S1717" s="197"/>
      <c r="T1717" s="197"/>
      <c r="U1717" s="197"/>
      <c r="V1717" s="197"/>
      <c r="W1717" s="197"/>
      <c r="X1717" s="198"/>
      <c r="Y1717" s="108"/>
      <c r="AW1717" s="90" t="s">
        <v>4461</v>
      </c>
      <c r="AX1717" s="90">
        <f t="shared" si="182"/>
        <v>1</v>
      </c>
      <c r="AY1717" s="90" t="s">
        <v>774</v>
      </c>
      <c r="AZ1717" s="90" t="s">
        <v>4659</v>
      </c>
      <c r="BA1717" s="90">
        <f>IF(AND($BC$1717=1,$BB$1717=1),1,0)</f>
        <v>0</v>
      </c>
      <c r="BB1717" s="90">
        <f t="shared" si="183"/>
        <v>0</v>
      </c>
      <c r="BC1717" s="90">
        <v>1</v>
      </c>
      <c r="BD1717" s="90">
        <v>1</v>
      </c>
      <c r="BE1717" s="90">
        <v>1</v>
      </c>
      <c r="BX1717" s="90">
        <v>2</v>
      </c>
      <c r="CA1717" s="90" t="s">
        <v>4637</v>
      </c>
      <c r="CC1717" s="90" t="s">
        <v>775</v>
      </c>
      <c r="CD1717" s="90">
        <f>IF($Y$1717="Inaccurate – Incorrect",1,0)</f>
        <v>0</v>
      </c>
      <c r="DA1717" s="90" t="s">
        <v>4599</v>
      </c>
      <c r="DB1717" s="90" t="s">
        <v>4639</v>
      </c>
    </row>
    <row r="1718" spans="4:106" x14ac:dyDescent="0.2">
      <c r="D1718" s="103"/>
      <c r="E1718" s="117"/>
      <c r="F1718" s="117"/>
      <c r="G1718" s="117"/>
      <c r="H1718" s="117"/>
      <c r="I1718" s="117"/>
      <c r="J1718" s="117"/>
      <c r="K1718" s="117"/>
      <c r="L1718" s="117"/>
      <c r="M1718" s="117"/>
      <c r="N1718" s="117"/>
      <c r="O1718" s="117"/>
      <c r="P1718" s="117"/>
      <c r="Q1718" s="117"/>
      <c r="R1718" s="117"/>
      <c r="S1718" s="117"/>
      <c r="T1718" s="117"/>
      <c r="U1718" s="117"/>
      <c r="V1718" s="117"/>
      <c r="W1718" s="117"/>
      <c r="X1718" s="117"/>
      <c r="Y1718" s="105"/>
      <c r="AX1718" s="90">
        <f t="shared" si="182"/>
        <v>0</v>
      </c>
      <c r="BA1718" s="90">
        <f>IF(OR($S$22="Step 3",$S$22="Step 2",$S$22="Step 1"),1,0)</f>
        <v>1</v>
      </c>
    </row>
    <row r="1719" spans="4:106" ht="21" x14ac:dyDescent="0.25">
      <c r="D1719" s="103"/>
      <c r="E1719" s="109" t="s">
        <v>4663</v>
      </c>
      <c r="F1719" s="110"/>
      <c r="G1719" s="110"/>
      <c r="H1719" s="110"/>
      <c r="I1719" s="110"/>
      <c r="J1719" s="110"/>
      <c r="K1719" s="110"/>
      <c r="L1719" s="110"/>
      <c r="M1719" s="110"/>
      <c r="N1719" s="110"/>
      <c r="O1719" s="110"/>
      <c r="P1719" s="110"/>
      <c r="Q1719" s="110"/>
      <c r="R1719" s="110"/>
      <c r="S1719" s="110"/>
      <c r="T1719" s="110"/>
      <c r="U1719" s="110"/>
      <c r="V1719" s="110"/>
      <c r="W1719" s="110"/>
      <c r="X1719" s="110"/>
      <c r="Y1719" s="105"/>
      <c r="AX1719" s="90">
        <f t="shared" si="182"/>
        <v>0</v>
      </c>
      <c r="BA1719" s="90">
        <f>IF(OR($S$22="Step 3",$S$22="Step 2",$S$22="Step 1"),1,0)</f>
        <v>1</v>
      </c>
    </row>
    <row r="1720" spans="4:106" ht="25.25" customHeight="1" x14ac:dyDescent="0.2">
      <c r="D1720" s="112" t="s">
        <v>4662</v>
      </c>
      <c r="E1720" s="194" t="s">
        <v>4664</v>
      </c>
      <c r="F1720" s="195"/>
      <c r="G1720" s="195"/>
      <c r="H1720" s="195"/>
      <c r="I1720" s="195"/>
      <c r="J1720" s="195"/>
      <c r="K1720" s="195"/>
      <c r="L1720" s="195"/>
      <c r="M1720" s="195"/>
      <c r="N1720" s="195"/>
      <c r="O1720" s="195"/>
      <c r="P1720" s="113" t="s">
        <v>12697</v>
      </c>
      <c r="Q1720" s="196" t="s">
        <v>12698</v>
      </c>
      <c r="R1720" s="196"/>
      <c r="S1720" s="192"/>
      <c r="T1720" s="192"/>
      <c r="U1720" s="192"/>
      <c r="V1720" s="192"/>
      <c r="W1720" s="192"/>
      <c r="X1720" s="193"/>
      <c r="Y1720" s="108"/>
      <c r="AW1720" s="90" t="s">
        <v>4461</v>
      </c>
      <c r="AX1720" s="90">
        <f t="shared" si="182"/>
        <v>1</v>
      </c>
      <c r="AY1720" s="90" t="s">
        <v>1549</v>
      </c>
      <c r="AZ1720" s="90" t="s">
        <v>4661</v>
      </c>
      <c r="BA1720" s="90">
        <f>IF(AND($BC$1720=1,$BB$1720=1),1,0)</f>
        <v>1</v>
      </c>
      <c r="BB1720" s="90">
        <f>IF(OR($S$22="Step 3",$S$22="Step 2",$S$22="Step 1"),1,0)</f>
        <v>1</v>
      </c>
      <c r="BC1720" s="90">
        <v>1</v>
      </c>
      <c r="BD1720" s="90">
        <v>1</v>
      </c>
      <c r="BE1720" s="90">
        <v>1</v>
      </c>
      <c r="CB1720" s="90">
        <f>IF($S$1720&lt;&gt;"",1,0)</f>
        <v>0</v>
      </c>
      <c r="CD1720" s="90">
        <f>IF($Y$1720="Inaccurate – Incorrect",1,0)</f>
        <v>0</v>
      </c>
      <c r="DA1720" s="90" t="s">
        <v>4599</v>
      </c>
      <c r="DB1720" s="90" t="s">
        <v>4663</v>
      </c>
    </row>
    <row r="1721" spans="4:106" ht="53.75" customHeight="1" x14ac:dyDescent="0.2">
      <c r="D1721" s="112" t="s">
        <v>4667</v>
      </c>
      <c r="E1721" s="119"/>
      <c r="F1721" s="118"/>
      <c r="G1721" s="118"/>
      <c r="H1721" s="118"/>
      <c r="I1721" s="118"/>
      <c r="J1721" s="118"/>
      <c r="K1721" s="118"/>
      <c r="L1721" s="118"/>
      <c r="M1721" s="118"/>
      <c r="N1721" s="118"/>
      <c r="O1721" s="118"/>
      <c r="P1721" s="124" t="s">
        <v>12697</v>
      </c>
      <c r="Q1721" s="215" t="s">
        <v>4668</v>
      </c>
      <c r="R1721" s="216"/>
      <c r="S1721" s="216"/>
      <c r="T1721" s="216"/>
      <c r="U1721" s="216"/>
      <c r="V1721" s="216"/>
      <c r="W1721" s="216"/>
      <c r="X1721" s="217"/>
      <c r="Y1721" s="108"/>
      <c r="AX1721" s="90">
        <f t="shared" si="182"/>
        <v>1</v>
      </c>
      <c r="AZ1721" s="90" t="s">
        <v>4666</v>
      </c>
      <c r="BA1721" s="90">
        <f>IF(AND($BC$1721=1,$BB$1721=1),1,0)</f>
        <v>0</v>
      </c>
      <c r="BB1721" s="90">
        <f t="shared" ref="BB1721:BB1728" si="184">IF(OR($S$22="Step 3",$S$22="Step 2"),1,0)</f>
        <v>0</v>
      </c>
      <c r="BC1721" s="90">
        <v>1</v>
      </c>
      <c r="BD1721" s="90">
        <v>1</v>
      </c>
      <c r="BE1721" s="90">
        <v>1</v>
      </c>
    </row>
    <row r="1722" spans="4:106" ht="25.25" customHeight="1" x14ac:dyDescent="0.2">
      <c r="D1722" s="112" t="s">
        <v>4671</v>
      </c>
      <c r="E1722" s="189" t="s">
        <v>4672</v>
      </c>
      <c r="F1722" s="190"/>
      <c r="G1722" s="190"/>
      <c r="H1722" s="190"/>
      <c r="I1722" s="190"/>
      <c r="J1722" s="190"/>
      <c r="K1722" s="190"/>
      <c r="L1722" s="190"/>
      <c r="M1722" s="190"/>
      <c r="N1722" s="190"/>
      <c r="O1722" s="190"/>
      <c r="P1722" s="115"/>
      <c r="Q1722" s="191" t="s">
        <v>12702</v>
      </c>
      <c r="R1722" s="191"/>
      <c r="S1722" s="192"/>
      <c r="T1722" s="192"/>
      <c r="U1722" s="192"/>
      <c r="V1722" s="192"/>
      <c r="W1722" s="192"/>
      <c r="X1722" s="193"/>
      <c r="Y1722" s="108"/>
      <c r="AW1722" s="90" t="s">
        <v>4461</v>
      </c>
      <c r="AX1722" s="90">
        <f t="shared" si="182"/>
        <v>1</v>
      </c>
      <c r="AY1722" s="90" t="s">
        <v>774</v>
      </c>
      <c r="AZ1722" s="90" t="s">
        <v>4670</v>
      </c>
      <c r="BA1722" s="90">
        <f>IF(AND($BC$1722=1,$BB$1722=1),1,0)</f>
        <v>0</v>
      </c>
      <c r="BB1722" s="90">
        <f t="shared" si="184"/>
        <v>0</v>
      </c>
      <c r="BC1722" s="90">
        <v>1</v>
      </c>
      <c r="BD1722" s="90">
        <v>1</v>
      </c>
      <c r="BE1722" s="90">
        <v>1</v>
      </c>
      <c r="BX1722" s="90">
        <v>1</v>
      </c>
      <c r="CA1722" s="90" t="s">
        <v>4666</v>
      </c>
      <c r="CB1722" s="90">
        <f>IF((+COUNTA($S$1722)+COUNTA($S$1723)+COUNTA($S$1724)+COUNTA($S$1725)+COUNTA($S$1726)+COUNTA($S$1727)+COUNTA($S$1728))&gt;0,1,0)</f>
        <v>0</v>
      </c>
      <c r="CC1722" s="90" t="s">
        <v>775</v>
      </c>
      <c r="CD1722" s="90">
        <f>IF($Y$1722="Inaccurate – Incorrect",1,0)</f>
        <v>0</v>
      </c>
      <c r="DA1722" s="90" t="s">
        <v>4599</v>
      </c>
      <c r="DB1722" s="90" t="s">
        <v>4663</v>
      </c>
    </row>
    <row r="1723" spans="4:106" ht="25.25" customHeight="1" x14ac:dyDescent="0.2">
      <c r="D1723" s="112" t="s">
        <v>4674</v>
      </c>
      <c r="E1723" s="189" t="s">
        <v>4675</v>
      </c>
      <c r="F1723" s="190"/>
      <c r="G1723" s="190"/>
      <c r="H1723" s="190"/>
      <c r="I1723" s="190"/>
      <c r="J1723" s="190"/>
      <c r="K1723" s="190"/>
      <c r="L1723" s="190"/>
      <c r="M1723" s="190"/>
      <c r="N1723" s="190"/>
      <c r="O1723" s="190"/>
      <c r="P1723" s="115"/>
      <c r="Q1723" s="191" t="s">
        <v>12702</v>
      </c>
      <c r="R1723" s="191"/>
      <c r="S1723" s="192"/>
      <c r="T1723" s="192"/>
      <c r="U1723" s="192"/>
      <c r="V1723" s="192"/>
      <c r="W1723" s="192"/>
      <c r="X1723" s="193"/>
      <c r="Y1723" s="108"/>
      <c r="AW1723" s="90" t="s">
        <v>4461</v>
      </c>
      <c r="AX1723" s="90">
        <f t="shared" si="182"/>
        <v>1</v>
      </c>
      <c r="AY1723" s="90" t="s">
        <v>774</v>
      </c>
      <c r="AZ1723" s="90" t="s">
        <v>4673</v>
      </c>
      <c r="BA1723" s="90">
        <f>IF(AND($BC$1723=1,$BB$1723=1),1,0)</f>
        <v>0</v>
      </c>
      <c r="BB1723" s="90">
        <f t="shared" si="184"/>
        <v>0</v>
      </c>
      <c r="BC1723" s="90">
        <v>1</v>
      </c>
      <c r="BD1723" s="90">
        <v>1</v>
      </c>
      <c r="BE1723" s="90">
        <v>1</v>
      </c>
      <c r="BX1723" s="90">
        <v>1</v>
      </c>
      <c r="CA1723" s="90" t="s">
        <v>4666</v>
      </c>
      <c r="CC1723" s="90" t="s">
        <v>775</v>
      </c>
      <c r="CD1723" s="90">
        <f>IF($Y$1723="Inaccurate – Incorrect",1,0)</f>
        <v>0</v>
      </c>
      <c r="DA1723" s="90" t="s">
        <v>4599</v>
      </c>
      <c r="DB1723" s="90" t="s">
        <v>4663</v>
      </c>
    </row>
    <row r="1724" spans="4:106" ht="25.25" customHeight="1" x14ac:dyDescent="0.2">
      <c r="D1724" s="112" t="s">
        <v>4677</v>
      </c>
      <c r="E1724" s="189" t="s">
        <v>4678</v>
      </c>
      <c r="F1724" s="190"/>
      <c r="G1724" s="190"/>
      <c r="H1724" s="190"/>
      <c r="I1724" s="190"/>
      <c r="J1724" s="190"/>
      <c r="K1724" s="190"/>
      <c r="L1724" s="190"/>
      <c r="M1724" s="190"/>
      <c r="N1724" s="190"/>
      <c r="O1724" s="190"/>
      <c r="P1724" s="115"/>
      <c r="Q1724" s="191" t="s">
        <v>12702</v>
      </c>
      <c r="R1724" s="191"/>
      <c r="S1724" s="192"/>
      <c r="T1724" s="192"/>
      <c r="U1724" s="192"/>
      <c r="V1724" s="192"/>
      <c r="W1724" s="192"/>
      <c r="X1724" s="193"/>
      <c r="Y1724" s="108"/>
      <c r="AW1724" s="90" t="s">
        <v>4461</v>
      </c>
      <c r="AX1724" s="90">
        <f t="shared" si="182"/>
        <v>1</v>
      </c>
      <c r="AY1724" s="90" t="s">
        <v>774</v>
      </c>
      <c r="AZ1724" s="90" t="s">
        <v>4676</v>
      </c>
      <c r="BA1724" s="90">
        <f>IF(AND($BC$1724=1,$BB$1724=1),1,0)</f>
        <v>0</v>
      </c>
      <c r="BB1724" s="90">
        <f t="shared" si="184"/>
        <v>0</v>
      </c>
      <c r="BC1724" s="90">
        <v>1</v>
      </c>
      <c r="BD1724" s="90">
        <v>1</v>
      </c>
      <c r="BE1724" s="90">
        <v>1</v>
      </c>
      <c r="BX1724" s="90">
        <v>1</v>
      </c>
      <c r="CA1724" s="90" t="s">
        <v>4666</v>
      </c>
      <c r="CC1724" s="90" t="s">
        <v>775</v>
      </c>
      <c r="CD1724" s="90">
        <f>IF($Y$1724="Inaccurate – Incorrect",1,0)</f>
        <v>0</v>
      </c>
      <c r="DA1724" s="90" t="s">
        <v>4599</v>
      </c>
      <c r="DB1724" s="90" t="s">
        <v>4663</v>
      </c>
    </row>
    <row r="1725" spans="4:106" ht="25.25" customHeight="1" x14ac:dyDescent="0.2">
      <c r="D1725" s="112" t="s">
        <v>4680</v>
      </c>
      <c r="E1725" s="189" t="s">
        <v>4681</v>
      </c>
      <c r="F1725" s="190"/>
      <c r="G1725" s="190"/>
      <c r="H1725" s="190"/>
      <c r="I1725" s="190"/>
      <c r="J1725" s="190"/>
      <c r="K1725" s="190"/>
      <c r="L1725" s="190"/>
      <c r="M1725" s="190"/>
      <c r="N1725" s="190"/>
      <c r="O1725" s="190"/>
      <c r="P1725" s="115"/>
      <c r="Q1725" s="191" t="s">
        <v>12702</v>
      </c>
      <c r="R1725" s="191"/>
      <c r="S1725" s="192"/>
      <c r="T1725" s="192"/>
      <c r="U1725" s="192"/>
      <c r="V1725" s="192"/>
      <c r="W1725" s="192"/>
      <c r="X1725" s="193"/>
      <c r="Y1725" s="108"/>
      <c r="AW1725" s="90" t="s">
        <v>4461</v>
      </c>
      <c r="AX1725" s="90">
        <f t="shared" si="182"/>
        <v>1</v>
      </c>
      <c r="AY1725" s="90" t="s">
        <v>774</v>
      </c>
      <c r="AZ1725" s="90" t="s">
        <v>4679</v>
      </c>
      <c r="BA1725" s="90">
        <f>IF(AND($BC$1725=1,$BB$1725=1),1,0)</f>
        <v>0</v>
      </c>
      <c r="BB1725" s="90">
        <f t="shared" si="184"/>
        <v>0</v>
      </c>
      <c r="BC1725" s="90">
        <v>1</v>
      </c>
      <c r="BD1725" s="90">
        <v>1</v>
      </c>
      <c r="BE1725" s="90">
        <v>1</v>
      </c>
      <c r="BX1725" s="90">
        <v>1</v>
      </c>
      <c r="CA1725" s="90" t="s">
        <v>4666</v>
      </c>
      <c r="CC1725" s="90" t="s">
        <v>775</v>
      </c>
      <c r="CD1725" s="90">
        <f>IF($Y$1725="Inaccurate – Incorrect",1,0)</f>
        <v>0</v>
      </c>
      <c r="DA1725" s="90" t="s">
        <v>4599</v>
      </c>
      <c r="DB1725" s="90" t="s">
        <v>4663</v>
      </c>
    </row>
    <row r="1726" spans="4:106" ht="50.5" customHeight="1" x14ac:dyDescent="0.2">
      <c r="D1726" s="112" t="s">
        <v>4683</v>
      </c>
      <c r="E1726" s="189" t="s">
        <v>4684</v>
      </c>
      <c r="F1726" s="190"/>
      <c r="G1726" s="190"/>
      <c r="H1726" s="190"/>
      <c r="I1726" s="190"/>
      <c r="J1726" s="190"/>
      <c r="K1726" s="190"/>
      <c r="L1726" s="190"/>
      <c r="M1726" s="190"/>
      <c r="N1726" s="190"/>
      <c r="O1726" s="190"/>
      <c r="P1726" s="116" t="s">
        <v>12697</v>
      </c>
      <c r="Q1726" s="191" t="s">
        <v>12702</v>
      </c>
      <c r="R1726" s="191"/>
      <c r="S1726" s="192"/>
      <c r="T1726" s="192"/>
      <c r="U1726" s="192"/>
      <c r="V1726" s="192"/>
      <c r="W1726" s="192"/>
      <c r="X1726" s="193"/>
      <c r="Y1726" s="108"/>
      <c r="AW1726" s="90" t="s">
        <v>4461</v>
      </c>
      <c r="AX1726" s="90">
        <f t="shared" si="182"/>
        <v>1</v>
      </c>
      <c r="AY1726" s="90" t="s">
        <v>774</v>
      </c>
      <c r="AZ1726" s="90" t="s">
        <v>4682</v>
      </c>
      <c r="BA1726" s="90">
        <f>IF(AND($BC$1726=1,$BB$1726=1),1,0)</f>
        <v>0</v>
      </c>
      <c r="BB1726" s="90">
        <f t="shared" si="184"/>
        <v>0</v>
      </c>
      <c r="BC1726" s="90">
        <v>1</v>
      </c>
      <c r="BD1726" s="90">
        <v>1</v>
      </c>
      <c r="BE1726" s="90">
        <v>1</v>
      </c>
      <c r="BX1726" s="90">
        <v>1</v>
      </c>
      <c r="CA1726" s="90" t="s">
        <v>4666</v>
      </c>
      <c r="CC1726" s="90" t="s">
        <v>775</v>
      </c>
      <c r="CD1726" s="90">
        <f>IF($Y$1726="Inaccurate – Incorrect",1,0)</f>
        <v>0</v>
      </c>
      <c r="DA1726" s="90" t="s">
        <v>4599</v>
      </c>
      <c r="DB1726" s="90" t="s">
        <v>4663</v>
      </c>
    </row>
    <row r="1727" spans="4:106" ht="25.25" customHeight="1" x14ac:dyDescent="0.2">
      <c r="D1727" s="112" t="s">
        <v>4687</v>
      </c>
      <c r="E1727" s="189" t="s">
        <v>3739</v>
      </c>
      <c r="F1727" s="190"/>
      <c r="G1727" s="190"/>
      <c r="H1727" s="190"/>
      <c r="I1727" s="190"/>
      <c r="J1727" s="190"/>
      <c r="K1727" s="190"/>
      <c r="L1727" s="190"/>
      <c r="M1727" s="190"/>
      <c r="N1727" s="190"/>
      <c r="O1727" s="190"/>
      <c r="P1727" s="116" t="s">
        <v>12697</v>
      </c>
      <c r="Q1727" s="191" t="s">
        <v>12702</v>
      </c>
      <c r="R1727" s="191"/>
      <c r="S1727" s="192"/>
      <c r="T1727" s="192"/>
      <c r="U1727" s="192"/>
      <c r="V1727" s="192"/>
      <c r="W1727" s="192"/>
      <c r="X1727" s="193"/>
      <c r="Y1727" s="108"/>
      <c r="AW1727" s="90" t="s">
        <v>4461</v>
      </c>
      <c r="AX1727" s="90">
        <f t="shared" si="182"/>
        <v>1</v>
      </c>
      <c r="AY1727" s="90" t="s">
        <v>774</v>
      </c>
      <c r="AZ1727" s="90" t="s">
        <v>4686</v>
      </c>
      <c r="BA1727" s="90">
        <f>IF(AND($BC$1727=1,$BB$1727=1),1,0)</f>
        <v>0</v>
      </c>
      <c r="BB1727" s="90">
        <f t="shared" si="184"/>
        <v>0</v>
      </c>
      <c r="BC1727" s="90">
        <v>1</v>
      </c>
      <c r="BD1727" s="90">
        <v>1</v>
      </c>
      <c r="BE1727" s="90">
        <v>1</v>
      </c>
      <c r="BX1727" s="90">
        <v>2</v>
      </c>
      <c r="CA1727" s="90" t="s">
        <v>4666</v>
      </c>
      <c r="CC1727" s="90" t="s">
        <v>775</v>
      </c>
      <c r="CD1727" s="90">
        <f>IF($Y$1727="Inaccurate – Incorrect",1,0)</f>
        <v>0</v>
      </c>
      <c r="DA1727" s="90" t="s">
        <v>4599</v>
      </c>
      <c r="DB1727" s="90" t="s">
        <v>4663</v>
      </c>
    </row>
    <row r="1728" spans="4:106" ht="25.25" customHeight="1" x14ac:dyDescent="0.2">
      <c r="D1728" s="112" t="s">
        <v>4690</v>
      </c>
      <c r="E1728" s="189" t="s">
        <v>1408</v>
      </c>
      <c r="F1728" s="190"/>
      <c r="G1728" s="190"/>
      <c r="H1728" s="190"/>
      <c r="I1728" s="190"/>
      <c r="J1728" s="190"/>
      <c r="K1728" s="190"/>
      <c r="L1728" s="190"/>
      <c r="M1728" s="190"/>
      <c r="N1728" s="190"/>
      <c r="O1728" s="190"/>
      <c r="P1728" s="116" t="s">
        <v>12697</v>
      </c>
      <c r="Q1728" s="191" t="s">
        <v>12702</v>
      </c>
      <c r="R1728" s="191"/>
      <c r="S1728" s="197"/>
      <c r="T1728" s="197"/>
      <c r="U1728" s="197"/>
      <c r="V1728" s="197"/>
      <c r="W1728" s="197"/>
      <c r="X1728" s="198"/>
      <c r="Y1728" s="108"/>
      <c r="AW1728" s="90" t="s">
        <v>4461</v>
      </c>
      <c r="AX1728" s="90">
        <f t="shared" si="182"/>
        <v>1</v>
      </c>
      <c r="AY1728" s="90" t="s">
        <v>774</v>
      </c>
      <c r="AZ1728" s="90" t="s">
        <v>4689</v>
      </c>
      <c r="BA1728" s="90">
        <f>IF(AND($BC$1728=1,$BB$1728=1),1,0)</f>
        <v>0</v>
      </c>
      <c r="BB1728" s="90">
        <f t="shared" si="184"/>
        <v>0</v>
      </c>
      <c r="BC1728" s="90">
        <v>1</v>
      </c>
      <c r="BD1728" s="90">
        <v>1</v>
      </c>
      <c r="BE1728" s="90">
        <v>1</v>
      </c>
      <c r="BX1728" s="90">
        <v>3</v>
      </c>
      <c r="CA1728" s="90" t="s">
        <v>4666</v>
      </c>
      <c r="CC1728" s="90" t="s">
        <v>775</v>
      </c>
      <c r="CD1728" s="90">
        <f>IF($Y$1728="Inaccurate – Incorrect",1,0)</f>
        <v>0</v>
      </c>
      <c r="DA1728" s="90" t="s">
        <v>4599</v>
      </c>
      <c r="DB1728" s="90" t="s">
        <v>4663</v>
      </c>
    </row>
    <row r="1729" spans="4:106" x14ac:dyDescent="0.2">
      <c r="D1729" s="103"/>
      <c r="E1729" s="117"/>
      <c r="F1729" s="117"/>
      <c r="G1729" s="117"/>
      <c r="H1729" s="117"/>
      <c r="I1729" s="117"/>
      <c r="J1729" s="117"/>
      <c r="K1729" s="117"/>
      <c r="L1729" s="117"/>
      <c r="M1729" s="117"/>
      <c r="N1729" s="117"/>
      <c r="O1729" s="117"/>
      <c r="P1729" s="117"/>
      <c r="Q1729" s="117"/>
      <c r="R1729" s="117"/>
      <c r="S1729" s="117"/>
      <c r="T1729" s="117"/>
      <c r="U1729" s="117"/>
      <c r="V1729" s="117"/>
      <c r="W1729" s="117"/>
      <c r="X1729" s="117"/>
      <c r="Y1729" s="105"/>
      <c r="AX1729" s="90">
        <f t="shared" si="182"/>
        <v>0</v>
      </c>
      <c r="BA1729" s="90">
        <f>IF(OR($S$22="Step 3",$S$22="Step 2"),1,0)</f>
        <v>0</v>
      </c>
    </row>
    <row r="1730" spans="4:106" ht="21" x14ac:dyDescent="0.25">
      <c r="D1730" s="103"/>
      <c r="E1730" s="109" t="s">
        <v>4694</v>
      </c>
      <c r="F1730" s="110"/>
      <c r="G1730" s="110"/>
      <c r="H1730" s="110"/>
      <c r="I1730" s="110"/>
      <c r="J1730" s="110"/>
      <c r="K1730" s="110"/>
      <c r="L1730" s="110"/>
      <c r="M1730" s="110"/>
      <c r="N1730" s="110"/>
      <c r="O1730" s="110"/>
      <c r="P1730" s="110"/>
      <c r="Q1730" s="110"/>
      <c r="R1730" s="110"/>
      <c r="S1730" s="110"/>
      <c r="T1730" s="110"/>
      <c r="U1730" s="110"/>
      <c r="V1730" s="110"/>
      <c r="W1730" s="110"/>
      <c r="X1730" s="110"/>
      <c r="Y1730" s="105"/>
      <c r="AX1730" s="90">
        <f t="shared" si="182"/>
        <v>0</v>
      </c>
      <c r="BA1730" s="90">
        <f>IF(OR($S$22="Step 3",$S$22="Step 2"),1,0)</f>
        <v>0</v>
      </c>
    </row>
    <row r="1731" spans="4:106" ht="25.25" customHeight="1" x14ac:dyDescent="0.2">
      <c r="D1731" s="112" t="s">
        <v>4693</v>
      </c>
      <c r="E1731" s="194" t="s">
        <v>4695</v>
      </c>
      <c r="F1731" s="195"/>
      <c r="G1731" s="195"/>
      <c r="H1731" s="195"/>
      <c r="I1731" s="195"/>
      <c r="J1731" s="195"/>
      <c r="K1731" s="195"/>
      <c r="L1731" s="195"/>
      <c r="M1731" s="195"/>
      <c r="N1731" s="195"/>
      <c r="O1731" s="195"/>
      <c r="P1731" s="111"/>
      <c r="Q1731" s="196" t="s">
        <v>12698</v>
      </c>
      <c r="R1731" s="196"/>
      <c r="S1731" s="192"/>
      <c r="T1731" s="192"/>
      <c r="U1731" s="192"/>
      <c r="V1731" s="192"/>
      <c r="W1731" s="192"/>
      <c r="X1731" s="193"/>
      <c r="Y1731" s="108"/>
      <c r="AW1731" s="90" t="s">
        <v>4461</v>
      </c>
      <c r="AX1731" s="90">
        <f t="shared" si="182"/>
        <v>1</v>
      </c>
      <c r="AY1731" s="90" t="s">
        <v>236</v>
      </c>
      <c r="AZ1731" s="90" t="s">
        <v>4692</v>
      </c>
      <c r="BA1731" s="90">
        <f>IF(AND($BC$1731=1,$BB$1731=1),1,0)</f>
        <v>0</v>
      </c>
      <c r="BB1731" s="90">
        <f t="shared" ref="BB1731:BB1739" si="185">IF(OR($S$22="Step 3",$S$22="Step 2"),1,0)</f>
        <v>0</v>
      </c>
      <c r="BC1731" s="90">
        <v>1</v>
      </c>
      <c r="BD1731" s="90">
        <v>1</v>
      </c>
      <c r="BE1731" s="90">
        <v>1</v>
      </c>
      <c r="BL1731" s="90" t="s">
        <v>12779</v>
      </c>
      <c r="CB1731" s="90">
        <f>IF($S$1731&lt;&gt;"",1,0)</f>
        <v>0</v>
      </c>
      <c r="CD1731" s="90">
        <f>IF($Y$1731="Inaccurate – Incorrect",1,0)</f>
        <v>0</v>
      </c>
      <c r="DA1731" s="90" t="s">
        <v>4599</v>
      </c>
      <c r="DB1731" s="90" t="s">
        <v>4694</v>
      </c>
    </row>
    <row r="1732" spans="4:106" ht="53.75" customHeight="1" x14ac:dyDescent="0.2">
      <c r="D1732" s="112" t="s">
        <v>4697</v>
      </c>
      <c r="E1732" s="119"/>
      <c r="F1732" s="118"/>
      <c r="G1732" s="118"/>
      <c r="H1732" s="118"/>
      <c r="I1732" s="118"/>
      <c r="J1732" s="118"/>
      <c r="K1732" s="118"/>
      <c r="L1732" s="118"/>
      <c r="M1732" s="118"/>
      <c r="N1732" s="118"/>
      <c r="O1732" s="118"/>
      <c r="P1732" s="124" t="s">
        <v>12697</v>
      </c>
      <c r="Q1732" s="215" t="s">
        <v>4698</v>
      </c>
      <c r="R1732" s="216"/>
      <c r="S1732" s="216"/>
      <c r="T1732" s="216"/>
      <c r="U1732" s="216"/>
      <c r="V1732" s="216"/>
      <c r="W1732" s="216"/>
      <c r="X1732" s="217"/>
      <c r="Y1732" s="108"/>
      <c r="AX1732" s="90">
        <f t="shared" si="182"/>
        <v>1</v>
      </c>
      <c r="AZ1732" s="90" t="s">
        <v>4696</v>
      </c>
      <c r="BA1732" s="90">
        <f>IF(AND($BB$1732=1,$BC$1732=1),1,0)</f>
        <v>0</v>
      </c>
      <c r="BB1732" s="90">
        <f t="shared" si="185"/>
        <v>0</v>
      </c>
      <c r="BC1732" s="90">
        <f t="shared" ref="BC1732:BC1739" si="186">IF(AND(AND(OR($S$1731="Yes",$AB$1731="Yes"),$AX$1731=1)),1,0)</f>
        <v>0</v>
      </c>
      <c r="BD1732" s="90">
        <f t="shared" ref="BD1732:BD1739" si="187">IF(AND(AND(OR($AB$1731="Yes"),$AX$1731=1)),1,0)</f>
        <v>0</v>
      </c>
      <c r="BE1732" s="90">
        <f t="shared" ref="BE1732:BE1739" si="188">IF(AND(AND(OR($S$1731="Yes"),$AX$1731=1)),1,0)</f>
        <v>0</v>
      </c>
    </row>
    <row r="1733" spans="4:106" ht="25.25" customHeight="1" x14ac:dyDescent="0.2">
      <c r="D1733" s="112" t="s">
        <v>4703</v>
      </c>
      <c r="E1733" s="189" t="s">
        <v>4704</v>
      </c>
      <c r="F1733" s="190"/>
      <c r="G1733" s="190"/>
      <c r="H1733" s="190"/>
      <c r="I1733" s="190"/>
      <c r="J1733" s="190"/>
      <c r="K1733" s="190"/>
      <c r="L1733" s="190"/>
      <c r="M1733" s="190"/>
      <c r="N1733" s="190"/>
      <c r="O1733" s="190"/>
      <c r="P1733" s="115"/>
      <c r="Q1733" s="191" t="s">
        <v>12702</v>
      </c>
      <c r="R1733" s="191"/>
      <c r="S1733" s="192"/>
      <c r="T1733" s="192"/>
      <c r="U1733" s="192"/>
      <c r="V1733" s="192"/>
      <c r="W1733" s="192"/>
      <c r="X1733" s="193"/>
      <c r="Y1733" s="108"/>
      <c r="AW1733" s="90" t="s">
        <v>4461</v>
      </c>
      <c r="AX1733" s="90">
        <f t="shared" si="182"/>
        <v>1</v>
      </c>
      <c r="AY1733" s="90" t="s">
        <v>774</v>
      </c>
      <c r="AZ1733" s="90" t="s">
        <v>4702</v>
      </c>
      <c r="BA1733" s="90">
        <f>IF(AND($BB$1733=1,$BC$1733=1),1,0)</f>
        <v>0</v>
      </c>
      <c r="BB1733" s="90">
        <f t="shared" si="185"/>
        <v>0</v>
      </c>
      <c r="BC1733" s="90">
        <f t="shared" si="186"/>
        <v>0</v>
      </c>
      <c r="BD1733" s="90">
        <f t="shared" si="187"/>
        <v>0</v>
      </c>
      <c r="BE1733" s="90">
        <f t="shared" si="188"/>
        <v>0</v>
      </c>
      <c r="BX1733" s="90">
        <v>1</v>
      </c>
      <c r="CA1733" s="90" t="s">
        <v>4696</v>
      </c>
      <c r="CB1733" s="90">
        <f>IF((+COUNTA($S$1733)+COUNTA($S$1734)+COUNTA($S$1735)+COUNTA($S$1736)+COUNTA($S$1737)+COUNTA($S$1738))&gt;0,1,0)</f>
        <v>0</v>
      </c>
      <c r="CC1733" s="90" t="s">
        <v>775</v>
      </c>
      <c r="CD1733" s="90">
        <f>IF($Y$1733="Inaccurate – Incorrect",1,0)</f>
        <v>0</v>
      </c>
      <c r="DA1733" s="90" t="s">
        <v>4599</v>
      </c>
      <c r="DB1733" s="90" t="s">
        <v>4694</v>
      </c>
    </row>
    <row r="1734" spans="4:106" ht="25.25" customHeight="1" x14ac:dyDescent="0.2">
      <c r="D1734" s="112" t="s">
        <v>4706</v>
      </c>
      <c r="E1734" s="189" t="s">
        <v>10903</v>
      </c>
      <c r="F1734" s="190"/>
      <c r="G1734" s="190"/>
      <c r="H1734" s="190"/>
      <c r="I1734" s="190"/>
      <c r="J1734" s="190"/>
      <c r="K1734" s="190"/>
      <c r="L1734" s="190"/>
      <c r="M1734" s="190"/>
      <c r="N1734" s="190"/>
      <c r="O1734" s="190"/>
      <c r="P1734" s="115"/>
      <c r="Q1734" s="191" t="s">
        <v>12702</v>
      </c>
      <c r="R1734" s="191"/>
      <c r="S1734" s="192"/>
      <c r="T1734" s="192"/>
      <c r="U1734" s="192"/>
      <c r="V1734" s="192"/>
      <c r="W1734" s="192"/>
      <c r="X1734" s="193"/>
      <c r="Y1734" s="108"/>
      <c r="AW1734" s="90" t="s">
        <v>4461</v>
      </c>
      <c r="AX1734" s="90">
        <f t="shared" si="182"/>
        <v>1</v>
      </c>
      <c r="AY1734" s="90" t="s">
        <v>774</v>
      </c>
      <c r="AZ1734" s="90" t="s">
        <v>4705</v>
      </c>
      <c r="BA1734" s="90">
        <f>IF(AND($BB$1734=1,$BC$1734=1),1,0)</f>
        <v>0</v>
      </c>
      <c r="BB1734" s="90">
        <f t="shared" si="185"/>
        <v>0</v>
      </c>
      <c r="BC1734" s="90">
        <f t="shared" si="186"/>
        <v>0</v>
      </c>
      <c r="BD1734" s="90">
        <f t="shared" si="187"/>
        <v>0</v>
      </c>
      <c r="BE1734" s="90">
        <f t="shared" si="188"/>
        <v>0</v>
      </c>
      <c r="BX1734" s="90">
        <v>1</v>
      </c>
      <c r="CA1734" s="90" t="s">
        <v>4696</v>
      </c>
      <c r="CC1734" s="90" t="s">
        <v>775</v>
      </c>
      <c r="CD1734" s="90">
        <f>IF($Y$1734="Inaccurate – Incorrect",1,0)</f>
        <v>0</v>
      </c>
      <c r="DA1734" s="90" t="s">
        <v>4599</v>
      </c>
      <c r="DB1734" s="90" t="s">
        <v>4694</v>
      </c>
    </row>
    <row r="1735" spans="4:106" ht="50.5" customHeight="1" x14ac:dyDescent="0.2">
      <c r="D1735" s="112" t="s">
        <v>4709</v>
      </c>
      <c r="E1735" s="189" t="s">
        <v>4710</v>
      </c>
      <c r="F1735" s="190"/>
      <c r="G1735" s="190"/>
      <c r="H1735" s="190"/>
      <c r="I1735" s="190"/>
      <c r="J1735" s="190"/>
      <c r="K1735" s="190"/>
      <c r="L1735" s="190"/>
      <c r="M1735" s="190"/>
      <c r="N1735" s="190"/>
      <c r="O1735" s="190"/>
      <c r="P1735" s="115"/>
      <c r="Q1735" s="191" t="s">
        <v>12702</v>
      </c>
      <c r="R1735" s="191"/>
      <c r="S1735" s="192"/>
      <c r="T1735" s="192"/>
      <c r="U1735" s="192"/>
      <c r="V1735" s="192"/>
      <c r="W1735" s="192"/>
      <c r="X1735" s="193"/>
      <c r="Y1735" s="108"/>
      <c r="AW1735" s="90" t="s">
        <v>4461</v>
      </c>
      <c r="AX1735" s="90">
        <f t="shared" si="182"/>
        <v>1</v>
      </c>
      <c r="AY1735" s="90" t="s">
        <v>774</v>
      </c>
      <c r="AZ1735" s="90" t="s">
        <v>4708</v>
      </c>
      <c r="BA1735" s="90">
        <f>IF(AND($BB$1735=1,$BC$1735=1),1,0)</f>
        <v>0</v>
      </c>
      <c r="BB1735" s="90">
        <f t="shared" si="185"/>
        <v>0</v>
      </c>
      <c r="BC1735" s="90">
        <f t="shared" si="186"/>
        <v>0</v>
      </c>
      <c r="BD1735" s="90">
        <f t="shared" si="187"/>
        <v>0</v>
      </c>
      <c r="BE1735" s="90">
        <f t="shared" si="188"/>
        <v>0</v>
      </c>
      <c r="BX1735" s="90">
        <v>1</v>
      </c>
      <c r="CA1735" s="90" t="s">
        <v>4696</v>
      </c>
      <c r="CC1735" s="90" t="s">
        <v>775</v>
      </c>
      <c r="CD1735" s="90">
        <f>IF($Y$1735="Inaccurate – Incorrect",1,0)</f>
        <v>0</v>
      </c>
      <c r="DA1735" s="90" t="s">
        <v>4599</v>
      </c>
      <c r="DB1735" s="90" t="s">
        <v>4694</v>
      </c>
    </row>
    <row r="1736" spans="4:106" ht="25.25" customHeight="1" x14ac:dyDescent="0.2">
      <c r="D1736" s="112" t="s">
        <v>4712</v>
      </c>
      <c r="E1736" s="189" t="s">
        <v>4713</v>
      </c>
      <c r="F1736" s="190"/>
      <c r="G1736" s="190"/>
      <c r="H1736" s="190"/>
      <c r="I1736" s="190"/>
      <c r="J1736" s="190"/>
      <c r="K1736" s="190"/>
      <c r="L1736" s="190"/>
      <c r="M1736" s="190"/>
      <c r="N1736" s="190"/>
      <c r="O1736" s="190"/>
      <c r="P1736" s="115"/>
      <c r="Q1736" s="191" t="s">
        <v>12702</v>
      </c>
      <c r="R1736" s="191"/>
      <c r="S1736" s="192"/>
      <c r="T1736" s="192"/>
      <c r="U1736" s="192"/>
      <c r="V1736" s="192"/>
      <c r="W1736" s="192"/>
      <c r="X1736" s="193"/>
      <c r="Y1736" s="108"/>
      <c r="AW1736" s="90" t="s">
        <v>4461</v>
      </c>
      <c r="AX1736" s="90">
        <f t="shared" si="182"/>
        <v>1</v>
      </c>
      <c r="AY1736" s="90" t="s">
        <v>774</v>
      </c>
      <c r="AZ1736" s="90" t="s">
        <v>4711</v>
      </c>
      <c r="BA1736" s="90">
        <f>IF(AND($BB$1736=1,$BC$1736=1),1,0)</f>
        <v>0</v>
      </c>
      <c r="BB1736" s="90">
        <f t="shared" si="185"/>
        <v>0</v>
      </c>
      <c r="BC1736" s="90">
        <f t="shared" si="186"/>
        <v>0</v>
      </c>
      <c r="BD1736" s="90">
        <f t="shared" si="187"/>
        <v>0</v>
      </c>
      <c r="BE1736" s="90">
        <f t="shared" si="188"/>
        <v>0</v>
      </c>
      <c r="BX1736" s="90">
        <v>1</v>
      </c>
      <c r="CA1736" s="90" t="s">
        <v>4696</v>
      </c>
      <c r="CC1736" s="90" t="s">
        <v>775</v>
      </c>
      <c r="CD1736" s="90">
        <f>IF($Y$1736="Inaccurate – Incorrect",1,0)</f>
        <v>0</v>
      </c>
      <c r="DA1736" s="90" t="s">
        <v>4599</v>
      </c>
      <c r="DB1736" s="90" t="s">
        <v>4694</v>
      </c>
    </row>
    <row r="1737" spans="4:106" ht="25.25" customHeight="1" x14ac:dyDescent="0.2">
      <c r="D1737" s="112" t="s">
        <v>4715</v>
      </c>
      <c r="E1737" s="189" t="s">
        <v>4716</v>
      </c>
      <c r="F1737" s="190"/>
      <c r="G1737" s="190"/>
      <c r="H1737" s="190"/>
      <c r="I1737" s="190"/>
      <c r="J1737" s="190"/>
      <c r="K1737" s="190"/>
      <c r="L1737" s="190"/>
      <c r="M1737" s="190"/>
      <c r="N1737" s="190"/>
      <c r="O1737" s="190"/>
      <c r="P1737" s="115"/>
      <c r="Q1737" s="191" t="s">
        <v>12702</v>
      </c>
      <c r="R1737" s="191"/>
      <c r="S1737" s="192"/>
      <c r="T1737" s="192"/>
      <c r="U1737" s="192"/>
      <c r="V1737" s="192"/>
      <c r="W1737" s="192"/>
      <c r="X1737" s="193"/>
      <c r="Y1737" s="108"/>
      <c r="AW1737" s="90" t="s">
        <v>4461</v>
      </c>
      <c r="AX1737" s="90">
        <f t="shared" si="182"/>
        <v>1</v>
      </c>
      <c r="AY1737" s="90" t="s">
        <v>774</v>
      </c>
      <c r="AZ1737" s="90" t="s">
        <v>4714</v>
      </c>
      <c r="BA1737" s="90">
        <f>IF(AND($BB$1737=1,$BC$1737=1),1,0)</f>
        <v>0</v>
      </c>
      <c r="BB1737" s="90">
        <f t="shared" si="185"/>
        <v>0</v>
      </c>
      <c r="BC1737" s="90">
        <f t="shared" si="186"/>
        <v>0</v>
      </c>
      <c r="BD1737" s="90">
        <f t="shared" si="187"/>
        <v>0</v>
      </c>
      <c r="BE1737" s="90">
        <f t="shared" si="188"/>
        <v>0</v>
      </c>
      <c r="BX1737" s="90">
        <v>1</v>
      </c>
      <c r="CA1737" s="90" t="s">
        <v>4696</v>
      </c>
      <c r="CC1737" s="90" t="s">
        <v>775</v>
      </c>
      <c r="CD1737" s="90">
        <f>IF($Y$1737="Inaccurate – Incorrect",1,0)</f>
        <v>0</v>
      </c>
      <c r="DA1737" s="90" t="s">
        <v>4599</v>
      </c>
      <c r="DB1737" s="90" t="s">
        <v>4694</v>
      </c>
    </row>
    <row r="1738" spans="4:106" ht="25.25" customHeight="1" x14ac:dyDescent="0.2">
      <c r="D1738" s="112" t="s">
        <v>4718</v>
      </c>
      <c r="E1738" s="189" t="s">
        <v>1408</v>
      </c>
      <c r="F1738" s="190"/>
      <c r="G1738" s="190"/>
      <c r="H1738" s="190"/>
      <c r="I1738" s="190"/>
      <c r="J1738" s="190"/>
      <c r="K1738" s="190"/>
      <c r="L1738" s="190"/>
      <c r="M1738" s="190"/>
      <c r="N1738" s="190"/>
      <c r="O1738" s="190"/>
      <c r="P1738" s="115"/>
      <c r="Q1738" s="191" t="s">
        <v>12702</v>
      </c>
      <c r="R1738" s="191"/>
      <c r="S1738" s="192"/>
      <c r="T1738" s="192"/>
      <c r="U1738" s="192"/>
      <c r="V1738" s="192"/>
      <c r="W1738" s="192"/>
      <c r="X1738" s="193"/>
      <c r="Y1738" s="108"/>
      <c r="AW1738" s="90" t="s">
        <v>4461</v>
      </c>
      <c r="AX1738" s="90">
        <f t="shared" si="182"/>
        <v>1</v>
      </c>
      <c r="AY1738" s="90" t="s">
        <v>774</v>
      </c>
      <c r="AZ1738" s="90" t="s">
        <v>4717</v>
      </c>
      <c r="BA1738" s="90">
        <f>IF(AND($BB$1738=1,$BC$1738=1),1,0)</f>
        <v>0</v>
      </c>
      <c r="BB1738" s="90">
        <f t="shared" si="185"/>
        <v>0</v>
      </c>
      <c r="BC1738" s="90">
        <f t="shared" si="186"/>
        <v>0</v>
      </c>
      <c r="BD1738" s="90">
        <f t="shared" si="187"/>
        <v>0</v>
      </c>
      <c r="BE1738" s="90">
        <f t="shared" si="188"/>
        <v>0</v>
      </c>
      <c r="BX1738" s="90">
        <v>2</v>
      </c>
      <c r="CA1738" s="90" t="s">
        <v>4696</v>
      </c>
      <c r="CC1738" s="90" t="s">
        <v>775</v>
      </c>
      <c r="CD1738" s="90">
        <f>IF($Y$1738="Inaccurate – Incorrect",1,0)</f>
        <v>0</v>
      </c>
      <c r="DA1738" s="90" t="s">
        <v>4599</v>
      </c>
      <c r="DB1738" s="90" t="s">
        <v>4694</v>
      </c>
    </row>
    <row r="1739" spans="4:106" ht="25.25" customHeight="1" x14ac:dyDescent="0.2">
      <c r="D1739" s="112" t="s">
        <v>4720</v>
      </c>
      <c r="E1739" s="189" t="s">
        <v>4721</v>
      </c>
      <c r="F1739" s="190"/>
      <c r="G1739" s="190"/>
      <c r="H1739" s="190"/>
      <c r="I1739" s="190"/>
      <c r="J1739" s="190"/>
      <c r="K1739" s="190"/>
      <c r="L1739" s="190"/>
      <c r="M1739" s="190"/>
      <c r="N1739" s="190"/>
      <c r="O1739" s="190"/>
      <c r="P1739" s="116" t="s">
        <v>12697</v>
      </c>
      <c r="Q1739" s="191" t="s">
        <v>12698</v>
      </c>
      <c r="R1739" s="191"/>
      <c r="S1739" s="197"/>
      <c r="T1739" s="197"/>
      <c r="U1739" s="197"/>
      <c r="V1739" s="197"/>
      <c r="W1739" s="197"/>
      <c r="X1739" s="198"/>
      <c r="Y1739" s="108"/>
      <c r="AW1739" s="90" t="s">
        <v>4461</v>
      </c>
      <c r="AX1739" s="90">
        <f t="shared" si="182"/>
        <v>1</v>
      </c>
      <c r="AY1739" s="90" t="s">
        <v>1320</v>
      </c>
      <c r="AZ1739" s="90" t="s">
        <v>4719</v>
      </c>
      <c r="BA1739" s="90">
        <f>IF(AND($BB$1739=1,$BC$1739=1),1,0)</f>
        <v>0</v>
      </c>
      <c r="BB1739" s="90">
        <f t="shared" si="185"/>
        <v>0</v>
      </c>
      <c r="BC1739" s="90">
        <f t="shared" si="186"/>
        <v>0</v>
      </c>
      <c r="BD1739" s="90">
        <f t="shared" si="187"/>
        <v>0</v>
      </c>
      <c r="BE1739" s="90">
        <f t="shared" si="188"/>
        <v>0</v>
      </c>
      <c r="CB1739" s="90">
        <f>IF($S$1739&lt;&gt;"",1,0)</f>
        <v>0</v>
      </c>
      <c r="CD1739" s="90">
        <f>IF($Y$1739="Inaccurate – Incorrect",1,0)</f>
        <v>0</v>
      </c>
      <c r="DA1739" s="90" t="s">
        <v>4599</v>
      </c>
      <c r="DB1739" s="90" t="s">
        <v>4694</v>
      </c>
    </row>
    <row r="1740" spans="4:106" x14ac:dyDescent="0.2">
      <c r="D1740" s="103"/>
      <c r="E1740" s="117"/>
      <c r="F1740" s="117"/>
      <c r="G1740" s="117"/>
      <c r="H1740" s="117"/>
      <c r="I1740" s="117"/>
      <c r="J1740" s="117"/>
      <c r="K1740" s="117"/>
      <c r="L1740" s="117"/>
      <c r="M1740" s="117"/>
      <c r="N1740" s="117"/>
      <c r="O1740" s="117"/>
      <c r="P1740" s="117"/>
      <c r="Q1740" s="117"/>
      <c r="R1740" s="117"/>
      <c r="S1740" s="117"/>
      <c r="T1740" s="117"/>
      <c r="U1740" s="117"/>
      <c r="V1740" s="117"/>
      <c r="W1740" s="117"/>
      <c r="X1740" s="117"/>
      <c r="Y1740" s="105"/>
      <c r="AX1740" s="90">
        <f t="shared" si="182"/>
        <v>0</v>
      </c>
      <c r="BA1740" s="90">
        <f>IF(OR($S$22="Step 3",$S$22="Step 2"),1,0)</f>
        <v>0</v>
      </c>
    </row>
    <row r="1741" spans="4:106" ht="21" x14ac:dyDescent="0.25">
      <c r="D1741" s="103"/>
      <c r="E1741" s="109" t="s">
        <v>4724</v>
      </c>
      <c r="F1741" s="110"/>
      <c r="G1741" s="110"/>
      <c r="H1741" s="110"/>
      <c r="I1741" s="110"/>
      <c r="J1741" s="110"/>
      <c r="K1741" s="110"/>
      <c r="L1741" s="110"/>
      <c r="M1741" s="110"/>
      <c r="N1741" s="110"/>
      <c r="O1741" s="110"/>
      <c r="P1741" s="110"/>
      <c r="Q1741" s="110"/>
      <c r="R1741" s="110"/>
      <c r="S1741" s="110"/>
      <c r="T1741" s="110"/>
      <c r="U1741" s="110"/>
      <c r="V1741" s="110"/>
      <c r="W1741" s="110"/>
      <c r="X1741" s="110"/>
      <c r="Y1741" s="105"/>
      <c r="AX1741" s="90">
        <f t="shared" si="182"/>
        <v>0</v>
      </c>
      <c r="BA1741" s="90">
        <f>IF(OR($S$22="Step 3",$S$22="Step 2"),1,0)</f>
        <v>0</v>
      </c>
    </row>
    <row r="1742" spans="4:106" ht="25.25" customHeight="1" x14ac:dyDescent="0.2">
      <c r="D1742" s="112" t="s">
        <v>4723</v>
      </c>
      <c r="E1742" s="194" t="s">
        <v>4725</v>
      </c>
      <c r="F1742" s="195"/>
      <c r="G1742" s="195"/>
      <c r="H1742" s="195"/>
      <c r="I1742" s="195"/>
      <c r="J1742" s="195"/>
      <c r="K1742" s="195"/>
      <c r="L1742" s="195"/>
      <c r="M1742" s="195"/>
      <c r="N1742" s="195"/>
      <c r="O1742" s="195"/>
      <c r="P1742" s="113" t="s">
        <v>12697</v>
      </c>
      <c r="Q1742" s="196" t="s">
        <v>12698</v>
      </c>
      <c r="R1742" s="196"/>
      <c r="S1742" s="192"/>
      <c r="T1742" s="192"/>
      <c r="U1742" s="192"/>
      <c r="V1742" s="192"/>
      <c r="W1742" s="192"/>
      <c r="X1742" s="193"/>
      <c r="Y1742" s="108"/>
      <c r="AW1742" s="90" t="s">
        <v>4461</v>
      </c>
      <c r="AX1742" s="90">
        <f t="shared" si="182"/>
        <v>1</v>
      </c>
      <c r="AY1742" s="90" t="s">
        <v>236</v>
      </c>
      <c r="AZ1742" s="90" t="s">
        <v>4722</v>
      </c>
      <c r="BA1742" s="90">
        <f>IF(AND($BC$1742=1,$BB$1742=1),1,0)</f>
        <v>0</v>
      </c>
      <c r="BB1742" s="90">
        <f t="shared" ref="BB1742:BB1752" si="189">IF(OR($S$22="Step 3",$S$22="Step 2"),1,0)</f>
        <v>0</v>
      </c>
      <c r="BC1742" s="90">
        <v>1</v>
      </c>
      <c r="BD1742" s="90">
        <v>1</v>
      </c>
      <c r="BE1742" s="90">
        <v>1</v>
      </c>
      <c r="BL1742" s="90" t="s">
        <v>12780</v>
      </c>
      <c r="CB1742" s="90">
        <f>IF($S$1742&lt;&gt;"",1,0)</f>
        <v>0</v>
      </c>
      <c r="CD1742" s="90">
        <f>IF($Y$1742="Inaccurate – Incorrect",1,0)</f>
        <v>0</v>
      </c>
      <c r="DA1742" s="90" t="s">
        <v>4599</v>
      </c>
      <c r="DB1742" s="90" t="s">
        <v>4724</v>
      </c>
    </row>
    <row r="1743" spans="4:106" ht="25.25" customHeight="1" x14ac:dyDescent="0.2">
      <c r="D1743" s="112" t="s">
        <v>4728</v>
      </c>
      <c r="E1743" s="189" t="s">
        <v>4729</v>
      </c>
      <c r="F1743" s="190"/>
      <c r="G1743" s="190"/>
      <c r="H1743" s="190"/>
      <c r="I1743" s="190"/>
      <c r="J1743" s="190"/>
      <c r="K1743" s="190"/>
      <c r="L1743" s="190"/>
      <c r="M1743" s="190"/>
      <c r="N1743" s="190"/>
      <c r="O1743" s="190"/>
      <c r="P1743" s="116" t="s">
        <v>12697</v>
      </c>
      <c r="Q1743" s="191" t="s">
        <v>12698</v>
      </c>
      <c r="R1743" s="191"/>
      <c r="S1743" s="192"/>
      <c r="T1743" s="192"/>
      <c r="U1743" s="192"/>
      <c r="V1743" s="192"/>
      <c r="W1743" s="192"/>
      <c r="X1743" s="193"/>
      <c r="Y1743" s="108"/>
      <c r="AW1743" s="90" t="s">
        <v>4461</v>
      </c>
      <c r="AX1743" s="90">
        <f t="shared" ref="AX1743:AX1806" si="190">IF(SUBTOTAL(103,Q1743)=1,1,0)</f>
        <v>1</v>
      </c>
      <c r="AY1743" s="90" t="s">
        <v>1320</v>
      </c>
      <c r="AZ1743" s="90" t="s">
        <v>4727</v>
      </c>
      <c r="BA1743" s="90">
        <f>IF(AND($BB$1743=1,$BC$1743=1),1,0)</f>
        <v>0</v>
      </c>
      <c r="BB1743" s="90">
        <f t="shared" si="189"/>
        <v>0</v>
      </c>
      <c r="BC1743" s="90">
        <f t="shared" ref="BC1743:BC1752" si="191">IF(AND(AND(OR($S$1742="Yes",$AB$1742="Yes"),$AX$1742=1)),1,0)</f>
        <v>0</v>
      </c>
      <c r="BD1743" s="90">
        <f t="shared" ref="BD1743:BD1752" si="192">IF(AND(AND(OR($AB$1742="Yes"),$AX$1742=1)),1,0)</f>
        <v>0</v>
      </c>
      <c r="BE1743" s="90">
        <f t="shared" ref="BE1743:BE1752" si="193">IF(AND(AND(OR($S$1742="Yes"),$AX$1742=1)),1,0)</f>
        <v>0</v>
      </c>
      <c r="CB1743" s="90">
        <f>IF($S$1743&lt;&gt;"",1,0)</f>
        <v>0</v>
      </c>
      <c r="CD1743" s="90">
        <f>IF($Y$1743="Inaccurate – Incorrect",1,0)</f>
        <v>0</v>
      </c>
      <c r="DA1743" s="90" t="s">
        <v>4599</v>
      </c>
      <c r="DB1743" s="90" t="s">
        <v>4724</v>
      </c>
    </row>
    <row r="1744" spans="4:106" ht="53.75" customHeight="1" x14ac:dyDescent="0.2">
      <c r="D1744" s="112" t="s">
        <v>4734</v>
      </c>
      <c r="E1744" s="119"/>
      <c r="F1744" s="118"/>
      <c r="G1744" s="118"/>
      <c r="H1744" s="118"/>
      <c r="I1744" s="118"/>
      <c r="J1744" s="118"/>
      <c r="K1744" s="118"/>
      <c r="L1744" s="118"/>
      <c r="M1744" s="118"/>
      <c r="N1744" s="118"/>
      <c r="O1744" s="118"/>
      <c r="P1744" s="118"/>
      <c r="Q1744" s="215" t="s">
        <v>4735</v>
      </c>
      <c r="R1744" s="216"/>
      <c r="S1744" s="216"/>
      <c r="T1744" s="216"/>
      <c r="U1744" s="216"/>
      <c r="V1744" s="216"/>
      <c r="W1744" s="216"/>
      <c r="X1744" s="217"/>
      <c r="Y1744" s="108"/>
      <c r="AX1744" s="90">
        <f t="shared" si="190"/>
        <v>1</v>
      </c>
      <c r="AZ1744" s="90" t="s">
        <v>4733</v>
      </c>
      <c r="BA1744" s="90">
        <f>IF(AND($BB$1744=1,$BC$1744=1),1,0)</f>
        <v>0</v>
      </c>
      <c r="BB1744" s="90">
        <f t="shared" si="189"/>
        <v>0</v>
      </c>
      <c r="BC1744" s="90">
        <f t="shared" si="191"/>
        <v>0</v>
      </c>
      <c r="BD1744" s="90">
        <f t="shared" si="192"/>
        <v>0</v>
      </c>
      <c r="BE1744" s="90">
        <f t="shared" si="193"/>
        <v>0</v>
      </c>
    </row>
    <row r="1745" spans="4:106" ht="25.25" customHeight="1" x14ac:dyDescent="0.2">
      <c r="D1745" s="112" t="s">
        <v>4737</v>
      </c>
      <c r="E1745" s="189" t="s">
        <v>4738</v>
      </c>
      <c r="F1745" s="190"/>
      <c r="G1745" s="190"/>
      <c r="H1745" s="190"/>
      <c r="I1745" s="190"/>
      <c r="J1745" s="190"/>
      <c r="K1745" s="190"/>
      <c r="L1745" s="190"/>
      <c r="M1745" s="190"/>
      <c r="N1745" s="190"/>
      <c r="O1745" s="190"/>
      <c r="P1745" s="115"/>
      <c r="Q1745" s="191" t="s">
        <v>12702</v>
      </c>
      <c r="R1745" s="191"/>
      <c r="S1745" s="192"/>
      <c r="T1745" s="192"/>
      <c r="U1745" s="192"/>
      <c r="V1745" s="192"/>
      <c r="W1745" s="192"/>
      <c r="X1745" s="193"/>
      <c r="Y1745" s="108"/>
      <c r="AW1745" s="90" t="s">
        <v>4461</v>
      </c>
      <c r="AX1745" s="90">
        <f t="shared" si="190"/>
        <v>1</v>
      </c>
      <c r="AY1745" s="90" t="s">
        <v>774</v>
      </c>
      <c r="AZ1745" s="90" t="s">
        <v>4736</v>
      </c>
      <c r="BA1745" s="90">
        <f>IF(AND($BB$1745=1,$BC$1745=1),1,0)</f>
        <v>0</v>
      </c>
      <c r="BB1745" s="90">
        <f t="shared" si="189"/>
        <v>0</v>
      </c>
      <c r="BC1745" s="90">
        <f t="shared" si="191"/>
        <v>0</v>
      </c>
      <c r="BD1745" s="90">
        <f t="shared" si="192"/>
        <v>0</v>
      </c>
      <c r="BE1745" s="90">
        <f t="shared" si="193"/>
        <v>0</v>
      </c>
      <c r="BX1745" s="90">
        <v>1</v>
      </c>
      <c r="CA1745" s="90" t="s">
        <v>4733</v>
      </c>
      <c r="CB1745" s="90">
        <f>IF((+COUNTA($S$1745)+COUNTA($S$1746)+COUNTA($S$1747)+COUNTA($S$1748)+COUNTA($S$1749)+COUNTA($S$1750)+COUNTA($S$1751)+COUNTA($S$1752))&gt;0,1,0)</f>
        <v>0</v>
      </c>
      <c r="CC1745" s="90" t="s">
        <v>775</v>
      </c>
      <c r="CD1745" s="90">
        <f>IF($Y$1745="Inaccurate – Incorrect",1,0)</f>
        <v>0</v>
      </c>
      <c r="DA1745" s="90" t="s">
        <v>4599</v>
      </c>
      <c r="DB1745" s="90" t="s">
        <v>4724</v>
      </c>
    </row>
    <row r="1746" spans="4:106" ht="25.25" customHeight="1" x14ac:dyDescent="0.2">
      <c r="D1746" s="112" t="s">
        <v>4740</v>
      </c>
      <c r="E1746" s="189" t="s">
        <v>4741</v>
      </c>
      <c r="F1746" s="190"/>
      <c r="G1746" s="190"/>
      <c r="H1746" s="190"/>
      <c r="I1746" s="190"/>
      <c r="J1746" s="190"/>
      <c r="K1746" s="190"/>
      <c r="L1746" s="190"/>
      <c r="M1746" s="190"/>
      <c r="N1746" s="190"/>
      <c r="O1746" s="190"/>
      <c r="P1746" s="115"/>
      <c r="Q1746" s="191" t="s">
        <v>12702</v>
      </c>
      <c r="R1746" s="191"/>
      <c r="S1746" s="192"/>
      <c r="T1746" s="192"/>
      <c r="U1746" s="192"/>
      <c r="V1746" s="192"/>
      <c r="W1746" s="192"/>
      <c r="X1746" s="193"/>
      <c r="Y1746" s="108"/>
      <c r="AW1746" s="90" t="s">
        <v>4461</v>
      </c>
      <c r="AX1746" s="90">
        <f t="shared" si="190"/>
        <v>1</v>
      </c>
      <c r="AY1746" s="90" t="s">
        <v>774</v>
      </c>
      <c r="AZ1746" s="90" t="s">
        <v>4739</v>
      </c>
      <c r="BA1746" s="90">
        <f>IF(AND($BB$1746=1,$BC$1746=1),1,0)</f>
        <v>0</v>
      </c>
      <c r="BB1746" s="90">
        <f t="shared" si="189"/>
        <v>0</v>
      </c>
      <c r="BC1746" s="90">
        <f t="shared" si="191"/>
        <v>0</v>
      </c>
      <c r="BD1746" s="90">
        <f t="shared" si="192"/>
        <v>0</v>
      </c>
      <c r="BE1746" s="90">
        <f t="shared" si="193"/>
        <v>0</v>
      </c>
      <c r="BX1746" s="90">
        <v>1</v>
      </c>
      <c r="CA1746" s="90" t="s">
        <v>4733</v>
      </c>
      <c r="CC1746" s="90" t="s">
        <v>775</v>
      </c>
      <c r="CD1746" s="90">
        <f>IF($Y$1746="Inaccurate – Incorrect",1,0)</f>
        <v>0</v>
      </c>
      <c r="DA1746" s="90" t="s">
        <v>4599</v>
      </c>
      <c r="DB1746" s="90" t="s">
        <v>4724</v>
      </c>
    </row>
    <row r="1747" spans="4:106" ht="25.25" customHeight="1" x14ac:dyDescent="0.2">
      <c r="D1747" s="112" t="s">
        <v>4743</v>
      </c>
      <c r="E1747" s="189" t="s">
        <v>4744</v>
      </c>
      <c r="F1747" s="190"/>
      <c r="G1747" s="190"/>
      <c r="H1747" s="190"/>
      <c r="I1747" s="190"/>
      <c r="J1747" s="190"/>
      <c r="K1747" s="190"/>
      <c r="L1747" s="190"/>
      <c r="M1747" s="190"/>
      <c r="N1747" s="190"/>
      <c r="O1747" s="190"/>
      <c r="P1747" s="115"/>
      <c r="Q1747" s="191" t="s">
        <v>12702</v>
      </c>
      <c r="R1747" s="191"/>
      <c r="S1747" s="192"/>
      <c r="T1747" s="192"/>
      <c r="U1747" s="192"/>
      <c r="V1747" s="192"/>
      <c r="W1747" s="192"/>
      <c r="X1747" s="193"/>
      <c r="Y1747" s="108"/>
      <c r="AW1747" s="90" t="s">
        <v>4461</v>
      </c>
      <c r="AX1747" s="90">
        <f t="shared" si="190"/>
        <v>1</v>
      </c>
      <c r="AY1747" s="90" t="s">
        <v>774</v>
      </c>
      <c r="AZ1747" s="90" t="s">
        <v>4742</v>
      </c>
      <c r="BA1747" s="90">
        <f>IF(AND($BB$1747=1,$BC$1747=1),1,0)</f>
        <v>0</v>
      </c>
      <c r="BB1747" s="90">
        <f t="shared" si="189"/>
        <v>0</v>
      </c>
      <c r="BC1747" s="90">
        <f t="shared" si="191"/>
        <v>0</v>
      </c>
      <c r="BD1747" s="90">
        <f t="shared" si="192"/>
        <v>0</v>
      </c>
      <c r="BE1747" s="90">
        <f t="shared" si="193"/>
        <v>0</v>
      </c>
      <c r="BX1747" s="90">
        <v>1</v>
      </c>
      <c r="CA1747" s="90" t="s">
        <v>4733</v>
      </c>
      <c r="CC1747" s="90" t="s">
        <v>775</v>
      </c>
      <c r="CD1747" s="90">
        <f>IF($Y$1747="Inaccurate – Incorrect",1,0)</f>
        <v>0</v>
      </c>
      <c r="DA1747" s="90" t="s">
        <v>4599</v>
      </c>
      <c r="DB1747" s="90" t="s">
        <v>4724</v>
      </c>
    </row>
    <row r="1748" spans="4:106" ht="50.5" customHeight="1" x14ac:dyDescent="0.2">
      <c r="D1748" s="112" t="s">
        <v>4746</v>
      </c>
      <c r="E1748" s="189" t="s">
        <v>4747</v>
      </c>
      <c r="F1748" s="190"/>
      <c r="G1748" s="190"/>
      <c r="H1748" s="190"/>
      <c r="I1748" s="190"/>
      <c r="J1748" s="190"/>
      <c r="K1748" s="190"/>
      <c r="L1748" s="190"/>
      <c r="M1748" s="190"/>
      <c r="N1748" s="190"/>
      <c r="O1748" s="190"/>
      <c r="P1748" s="115"/>
      <c r="Q1748" s="191" t="s">
        <v>12702</v>
      </c>
      <c r="R1748" s="191"/>
      <c r="S1748" s="192"/>
      <c r="T1748" s="192"/>
      <c r="U1748" s="192"/>
      <c r="V1748" s="192"/>
      <c r="W1748" s="192"/>
      <c r="X1748" s="193"/>
      <c r="Y1748" s="108"/>
      <c r="AW1748" s="90" t="s">
        <v>4461</v>
      </c>
      <c r="AX1748" s="90">
        <f t="shared" si="190"/>
        <v>1</v>
      </c>
      <c r="AY1748" s="90" t="s">
        <v>774</v>
      </c>
      <c r="AZ1748" s="90" t="s">
        <v>4745</v>
      </c>
      <c r="BA1748" s="90">
        <f>IF(AND($BB$1748=1,$BC$1748=1),1,0)</f>
        <v>0</v>
      </c>
      <c r="BB1748" s="90">
        <f t="shared" si="189"/>
        <v>0</v>
      </c>
      <c r="BC1748" s="90">
        <f t="shared" si="191"/>
        <v>0</v>
      </c>
      <c r="BD1748" s="90">
        <f t="shared" si="192"/>
        <v>0</v>
      </c>
      <c r="BE1748" s="90">
        <f t="shared" si="193"/>
        <v>0</v>
      </c>
      <c r="BX1748" s="90">
        <v>1</v>
      </c>
      <c r="CA1748" s="90" t="s">
        <v>4733</v>
      </c>
      <c r="CC1748" s="90" t="s">
        <v>775</v>
      </c>
      <c r="CD1748" s="90">
        <f>IF($Y$1748="Inaccurate – Incorrect",1,0)</f>
        <v>0</v>
      </c>
      <c r="DA1748" s="90" t="s">
        <v>4599</v>
      </c>
      <c r="DB1748" s="90" t="s">
        <v>4724</v>
      </c>
    </row>
    <row r="1749" spans="4:106" ht="50.5" customHeight="1" x14ac:dyDescent="0.2">
      <c r="D1749" s="112" t="s">
        <v>4749</v>
      </c>
      <c r="E1749" s="189" t="s">
        <v>4750</v>
      </c>
      <c r="F1749" s="190"/>
      <c r="G1749" s="190"/>
      <c r="H1749" s="190"/>
      <c r="I1749" s="190"/>
      <c r="J1749" s="190"/>
      <c r="K1749" s="190"/>
      <c r="L1749" s="190"/>
      <c r="M1749" s="190"/>
      <c r="N1749" s="190"/>
      <c r="O1749" s="190"/>
      <c r="P1749" s="115"/>
      <c r="Q1749" s="191" t="s">
        <v>12702</v>
      </c>
      <c r="R1749" s="191"/>
      <c r="S1749" s="192"/>
      <c r="T1749" s="192"/>
      <c r="U1749" s="192"/>
      <c r="V1749" s="192"/>
      <c r="W1749" s="192"/>
      <c r="X1749" s="193"/>
      <c r="Y1749" s="108"/>
      <c r="AW1749" s="90" t="s">
        <v>4461</v>
      </c>
      <c r="AX1749" s="90">
        <f t="shared" si="190"/>
        <v>1</v>
      </c>
      <c r="AY1749" s="90" t="s">
        <v>774</v>
      </c>
      <c r="AZ1749" s="90" t="s">
        <v>4748</v>
      </c>
      <c r="BA1749" s="90">
        <f>IF(AND($BB$1749=1,$BC$1749=1),1,0)</f>
        <v>0</v>
      </c>
      <c r="BB1749" s="90">
        <f t="shared" si="189"/>
        <v>0</v>
      </c>
      <c r="BC1749" s="90">
        <f t="shared" si="191"/>
        <v>0</v>
      </c>
      <c r="BD1749" s="90">
        <f t="shared" si="192"/>
        <v>0</v>
      </c>
      <c r="BE1749" s="90">
        <f t="shared" si="193"/>
        <v>0</v>
      </c>
      <c r="BX1749" s="90">
        <v>1</v>
      </c>
      <c r="CA1749" s="90" t="s">
        <v>4733</v>
      </c>
      <c r="CC1749" s="90" t="s">
        <v>775</v>
      </c>
      <c r="CD1749" s="90">
        <f>IF($Y$1749="Inaccurate – Incorrect",1,0)</f>
        <v>0</v>
      </c>
      <c r="DA1749" s="90" t="s">
        <v>4599</v>
      </c>
      <c r="DB1749" s="90" t="s">
        <v>4724</v>
      </c>
    </row>
    <row r="1750" spans="4:106" ht="25.25" customHeight="1" x14ac:dyDescent="0.2">
      <c r="D1750" s="112" t="s">
        <v>4752</v>
      </c>
      <c r="E1750" s="189" t="s">
        <v>4753</v>
      </c>
      <c r="F1750" s="190"/>
      <c r="G1750" s="190"/>
      <c r="H1750" s="190"/>
      <c r="I1750" s="190"/>
      <c r="J1750" s="190"/>
      <c r="K1750" s="190"/>
      <c r="L1750" s="190"/>
      <c r="M1750" s="190"/>
      <c r="N1750" s="190"/>
      <c r="O1750" s="190"/>
      <c r="P1750" s="115"/>
      <c r="Q1750" s="191" t="s">
        <v>12702</v>
      </c>
      <c r="R1750" s="191"/>
      <c r="S1750" s="192"/>
      <c r="T1750" s="192"/>
      <c r="U1750" s="192"/>
      <c r="V1750" s="192"/>
      <c r="W1750" s="192"/>
      <c r="X1750" s="193"/>
      <c r="Y1750" s="108"/>
      <c r="AW1750" s="90" t="s">
        <v>4461</v>
      </c>
      <c r="AX1750" s="90">
        <f t="shared" si="190"/>
        <v>1</v>
      </c>
      <c r="AY1750" s="90" t="s">
        <v>774</v>
      </c>
      <c r="AZ1750" s="90" t="s">
        <v>4751</v>
      </c>
      <c r="BA1750" s="90">
        <f>IF(AND($BB$1750=1,$BC$1750=1),1,0)</f>
        <v>0</v>
      </c>
      <c r="BB1750" s="90">
        <f t="shared" si="189"/>
        <v>0</v>
      </c>
      <c r="BC1750" s="90">
        <f t="shared" si="191"/>
        <v>0</v>
      </c>
      <c r="BD1750" s="90">
        <f t="shared" si="192"/>
        <v>0</v>
      </c>
      <c r="BE1750" s="90">
        <f t="shared" si="193"/>
        <v>0</v>
      </c>
      <c r="BX1750" s="90">
        <v>1</v>
      </c>
      <c r="CA1750" s="90" t="s">
        <v>4733</v>
      </c>
      <c r="CC1750" s="90" t="s">
        <v>775</v>
      </c>
      <c r="CD1750" s="90">
        <f>IF($Y$1750="Inaccurate – Incorrect",1,0)</f>
        <v>0</v>
      </c>
      <c r="DA1750" s="90" t="s">
        <v>4599</v>
      </c>
      <c r="DB1750" s="90" t="s">
        <v>4724</v>
      </c>
    </row>
    <row r="1751" spans="4:106" ht="25.25" customHeight="1" x14ac:dyDescent="0.2">
      <c r="D1751" s="112" t="s">
        <v>4755</v>
      </c>
      <c r="E1751" s="189" t="s">
        <v>4756</v>
      </c>
      <c r="F1751" s="190"/>
      <c r="G1751" s="190"/>
      <c r="H1751" s="190"/>
      <c r="I1751" s="190"/>
      <c r="J1751" s="190"/>
      <c r="K1751" s="190"/>
      <c r="L1751" s="190"/>
      <c r="M1751" s="190"/>
      <c r="N1751" s="190"/>
      <c r="O1751" s="190"/>
      <c r="P1751" s="115"/>
      <c r="Q1751" s="191" t="s">
        <v>12702</v>
      </c>
      <c r="R1751" s="191"/>
      <c r="S1751" s="192"/>
      <c r="T1751" s="192"/>
      <c r="U1751" s="192"/>
      <c r="V1751" s="192"/>
      <c r="W1751" s="192"/>
      <c r="X1751" s="193"/>
      <c r="Y1751" s="108"/>
      <c r="AW1751" s="90" t="s">
        <v>4461</v>
      </c>
      <c r="AX1751" s="90">
        <f t="shared" si="190"/>
        <v>1</v>
      </c>
      <c r="AY1751" s="90" t="s">
        <v>774</v>
      </c>
      <c r="AZ1751" s="90" t="s">
        <v>4754</v>
      </c>
      <c r="BA1751" s="90">
        <f>IF(AND($BB$1751=1,$BC$1751=1),1,0)</f>
        <v>0</v>
      </c>
      <c r="BB1751" s="90">
        <f t="shared" si="189"/>
        <v>0</v>
      </c>
      <c r="BC1751" s="90">
        <f t="shared" si="191"/>
        <v>0</v>
      </c>
      <c r="BD1751" s="90">
        <f t="shared" si="192"/>
        <v>0</v>
      </c>
      <c r="BE1751" s="90">
        <f t="shared" si="193"/>
        <v>0</v>
      </c>
      <c r="BX1751" s="90">
        <v>1</v>
      </c>
      <c r="CA1751" s="90" t="s">
        <v>4733</v>
      </c>
      <c r="CC1751" s="90" t="s">
        <v>775</v>
      </c>
      <c r="CD1751" s="90">
        <f>IF($Y$1751="Inaccurate – Incorrect",1,0)</f>
        <v>0</v>
      </c>
      <c r="DA1751" s="90" t="s">
        <v>4599</v>
      </c>
      <c r="DB1751" s="90" t="s">
        <v>4724</v>
      </c>
    </row>
    <row r="1752" spans="4:106" ht="25.25" customHeight="1" x14ac:dyDescent="0.2">
      <c r="D1752" s="112" t="s">
        <v>4758</v>
      </c>
      <c r="E1752" s="189" t="s">
        <v>1408</v>
      </c>
      <c r="F1752" s="190"/>
      <c r="G1752" s="190"/>
      <c r="H1752" s="190"/>
      <c r="I1752" s="190"/>
      <c r="J1752" s="190"/>
      <c r="K1752" s="190"/>
      <c r="L1752" s="190"/>
      <c r="M1752" s="190"/>
      <c r="N1752" s="190"/>
      <c r="O1752" s="190"/>
      <c r="P1752" s="115"/>
      <c r="Q1752" s="191" t="s">
        <v>12702</v>
      </c>
      <c r="R1752" s="191"/>
      <c r="S1752" s="197"/>
      <c r="T1752" s="197"/>
      <c r="U1752" s="197"/>
      <c r="V1752" s="197"/>
      <c r="W1752" s="197"/>
      <c r="X1752" s="198"/>
      <c r="Y1752" s="108"/>
      <c r="AW1752" s="90" t="s">
        <v>4461</v>
      </c>
      <c r="AX1752" s="90">
        <f t="shared" si="190"/>
        <v>1</v>
      </c>
      <c r="AY1752" s="90" t="s">
        <v>774</v>
      </c>
      <c r="AZ1752" s="90" t="s">
        <v>4757</v>
      </c>
      <c r="BA1752" s="90">
        <f>IF(AND($BB$1752=1,$BC$1752=1),1,0)</f>
        <v>0</v>
      </c>
      <c r="BB1752" s="90">
        <f t="shared" si="189"/>
        <v>0</v>
      </c>
      <c r="BC1752" s="90">
        <f t="shared" si="191"/>
        <v>0</v>
      </c>
      <c r="BD1752" s="90">
        <f t="shared" si="192"/>
        <v>0</v>
      </c>
      <c r="BE1752" s="90">
        <f t="shared" si="193"/>
        <v>0</v>
      </c>
      <c r="BX1752" s="90">
        <v>2</v>
      </c>
      <c r="CA1752" s="90" t="s">
        <v>4733</v>
      </c>
      <c r="CC1752" s="90" t="s">
        <v>775</v>
      </c>
      <c r="CD1752" s="90">
        <f>IF($Y$1752="Inaccurate – Incorrect",1,0)</f>
        <v>0</v>
      </c>
      <c r="DA1752" s="90" t="s">
        <v>4599</v>
      </c>
      <c r="DB1752" s="90" t="s">
        <v>4724</v>
      </c>
    </row>
    <row r="1753" spans="4:106" x14ac:dyDescent="0.2">
      <c r="D1753" s="103"/>
      <c r="E1753" s="117"/>
      <c r="F1753" s="117"/>
      <c r="G1753" s="117"/>
      <c r="H1753" s="117"/>
      <c r="I1753" s="117"/>
      <c r="J1753" s="117"/>
      <c r="K1753" s="117"/>
      <c r="L1753" s="117"/>
      <c r="M1753" s="117"/>
      <c r="N1753" s="117"/>
      <c r="O1753" s="117"/>
      <c r="P1753" s="117"/>
      <c r="Q1753" s="117"/>
      <c r="R1753" s="117"/>
      <c r="S1753" s="117"/>
      <c r="T1753" s="117"/>
      <c r="U1753" s="117"/>
      <c r="V1753" s="117"/>
      <c r="W1753" s="117"/>
      <c r="X1753" s="117"/>
      <c r="Y1753" s="105"/>
      <c r="AX1753" s="90">
        <f t="shared" si="190"/>
        <v>0</v>
      </c>
      <c r="BA1753" s="90">
        <f>IF(OR($S$22="Step 3",$S$22="Step 2"),1,0)</f>
        <v>0</v>
      </c>
    </row>
    <row r="1754" spans="4:106" ht="21" x14ac:dyDescent="0.25">
      <c r="D1754" s="103"/>
      <c r="E1754" s="109" t="s">
        <v>4761</v>
      </c>
      <c r="F1754" s="110"/>
      <c r="G1754" s="110"/>
      <c r="H1754" s="110"/>
      <c r="I1754" s="110"/>
      <c r="J1754" s="110"/>
      <c r="K1754" s="110"/>
      <c r="L1754" s="110"/>
      <c r="M1754" s="110"/>
      <c r="N1754" s="110"/>
      <c r="O1754" s="110"/>
      <c r="P1754" s="110"/>
      <c r="Q1754" s="110"/>
      <c r="R1754" s="110"/>
      <c r="S1754" s="110"/>
      <c r="T1754" s="110"/>
      <c r="U1754" s="110"/>
      <c r="V1754" s="110"/>
      <c r="W1754" s="110"/>
      <c r="X1754" s="110"/>
      <c r="Y1754" s="105"/>
      <c r="AX1754" s="90">
        <f t="shared" si="190"/>
        <v>0</v>
      </c>
      <c r="BA1754" s="90">
        <f>IF(OR($S$22="Step 3",$S$22="Step 2"),1,0)</f>
        <v>0</v>
      </c>
    </row>
    <row r="1755" spans="4:106" ht="25.25" customHeight="1" x14ac:dyDescent="0.2">
      <c r="D1755" s="112" t="s">
        <v>4760</v>
      </c>
      <c r="E1755" s="194" t="s">
        <v>4762</v>
      </c>
      <c r="F1755" s="195"/>
      <c r="G1755" s="195"/>
      <c r="H1755" s="195"/>
      <c r="I1755" s="195"/>
      <c r="J1755" s="195"/>
      <c r="K1755" s="195"/>
      <c r="L1755" s="195"/>
      <c r="M1755" s="195"/>
      <c r="N1755" s="195"/>
      <c r="O1755" s="195"/>
      <c r="P1755" s="113" t="s">
        <v>12697</v>
      </c>
      <c r="Q1755" s="196" t="s">
        <v>12698</v>
      </c>
      <c r="R1755" s="196"/>
      <c r="S1755" s="192"/>
      <c r="T1755" s="192"/>
      <c r="U1755" s="192"/>
      <c r="V1755" s="192"/>
      <c r="W1755" s="192"/>
      <c r="X1755" s="193"/>
      <c r="Y1755" s="108"/>
      <c r="AW1755" s="90" t="s">
        <v>4461</v>
      </c>
      <c r="AX1755" s="90">
        <f t="shared" si="190"/>
        <v>1</v>
      </c>
      <c r="AY1755" s="90" t="s">
        <v>236</v>
      </c>
      <c r="AZ1755" s="90" t="s">
        <v>4759</v>
      </c>
      <c r="BA1755" s="90">
        <f>IF(AND($BC$1755=1,$BB$1755=1),1,0)</f>
        <v>0</v>
      </c>
      <c r="BB1755" s="90">
        <f>IF(OR($S$22="Step 3",$S$22="Step 2"),1,0)</f>
        <v>0</v>
      </c>
      <c r="BC1755" s="90">
        <v>1</v>
      </c>
      <c r="BD1755" s="90">
        <v>1</v>
      </c>
      <c r="BE1755" s="90">
        <v>1</v>
      </c>
      <c r="CB1755" s="90">
        <f>IF($S$1755&lt;&gt;"",1,0)</f>
        <v>0</v>
      </c>
      <c r="CD1755" s="90">
        <f>IF($Y$1755="Inaccurate – Incorrect",1,0)</f>
        <v>0</v>
      </c>
      <c r="DA1755" s="90" t="s">
        <v>4599</v>
      </c>
      <c r="DB1755" s="90" t="s">
        <v>4761</v>
      </c>
    </row>
    <row r="1756" spans="4:106" ht="75.5" customHeight="1" x14ac:dyDescent="0.2">
      <c r="D1756" s="112" t="s">
        <v>4765</v>
      </c>
      <c r="E1756" s="189" t="s">
        <v>4766</v>
      </c>
      <c r="F1756" s="190"/>
      <c r="G1756" s="190"/>
      <c r="H1756" s="190"/>
      <c r="I1756" s="190"/>
      <c r="J1756" s="190"/>
      <c r="K1756" s="190"/>
      <c r="L1756" s="190"/>
      <c r="M1756" s="190"/>
      <c r="N1756" s="190"/>
      <c r="O1756" s="190"/>
      <c r="P1756" s="116" t="s">
        <v>12697</v>
      </c>
      <c r="Q1756" s="191" t="s">
        <v>12698</v>
      </c>
      <c r="R1756" s="191"/>
      <c r="S1756" s="197"/>
      <c r="T1756" s="197"/>
      <c r="U1756" s="197"/>
      <c r="V1756" s="197"/>
      <c r="W1756" s="197"/>
      <c r="X1756" s="198"/>
      <c r="Y1756" s="108"/>
      <c r="AW1756" s="90" t="s">
        <v>4461</v>
      </c>
      <c r="AX1756" s="90">
        <f t="shared" si="190"/>
        <v>1</v>
      </c>
      <c r="AY1756" s="90" t="s">
        <v>2043</v>
      </c>
      <c r="AZ1756" s="90" t="s">
        <v>4764</v>
      </c>
      <c r="BA1756" s="90">
        <f>IF(AND($BC$1756=1,$BB$1756=1),1,0)</f>
        <v>0</v>
      </c>
      <c r="BB1756" s="90">
        <f>IF(OR($S$22="Step 3",$S$22="Step 2"),1,0)</f>
        <v>0</v>
      </c>
      <c r="BC1756" s="90">
        <v>1</v>
      </c>
      <c r="BD1756" s="90">
        <v>1</v>
      </c>
      <c r="BE1756" s="90">
        <v>1</v>
      </c>
      <c r="CB1756" s="90">
        <f>IF($S$1756&lt;&gt;"",1,0)</f>
        <v>0</v>
      </c>
      <c r="CD1756" s="90">
        <f>IF($Y$1756="Inaccurate – Incorrect",1,0)</f>
        <v>0</v>
      </c>
      <c r="DA1756" s="90" t="s">
        <v>4599</v>
      </c>
      <c r="DB1756" s="90" t="s">
        <v>4761</v>
      </c>
    </row>
    <row r="1757" spans="4:106" x14ac:dyDescent="0.2">
      <c r="D1757" s="103"/>
      <c r="E1757" s="117"/>
      <c r="F1757" s="117"/>
      <c r="G1757" s="117"/>
      <c r="H1757" s="117"/>
      <c r="I1757" s="117"/>
      <c r="J1757" s="117"/>
      <c r="K1757" s="117"/>
      <c r="L1757" s="117"/>
      <c r="M1757" s="117"/>
      <c r="N1757" s="117"/>
      <c r="O1757" s="117"/>
      <c r="P1757" s="117"/>
      <c r="Q1757" s="117"/>
      <c r="R1757" s="117"/>
      <c r="S1757" s="117"/>
      <c r="T1757" s="117"/>
      <c r="U1757" s="117"/>
      <c r="V1757" s="117"/>
      <c r="W1757" s="117"/>
      <c r="X1757" s="117"/>
      <c r="Y1757" s="105"/>
      <c r="AX1757" s="90">
        <f t="shared" si="190"/>
        <v>0</v>
      </c>
      <c r="BA1757" s="90">
        <f>IF(OR($S$22="Step 3",$S$22="Step 2"),1,0)</f>
        <v>0</v>
      </c>
    </row>
    <row r="1758" spans="4:106" ht="21" x14ac:dyDescent="0.25">
      <c r="D1758" s="103"/>
      <c r="E1758" s="109" t="s">
        <v>4770</v>
      </c>
      <c r="F1758" s="110"/>
      <c r="G1758" s="110"/>
      <c r="H1758" s="110"/>
      <c r="I1758" s="110"/>
      <c r="J1758" s="110"/>
      <c r="K1758" s="110"/>
      <c r="L1758" s="110"/>
      <c r="M1758" s="110"/>
      <c r="N1758" s="110"/>
      <c r="O1758" s="110"/>
      <c r="P1758" s="110"/>
      <c r="Q1758" s="110"/>
      <c r="R1758" s="110"/>
      <c r="S1758" s="110"/>
      <c r="T1758" s="110"/>
      <c r="U1758" s="110"/>
      <c r="V1758" s="110"/>
      <c r="W1758" s="110"/>
      <c r="X1758" s="110"/>
      <c r="Y1758" s="105"/>
      <c r="AX1758" s="90">
        <f t="shared" si="190"/>
        <v>0</v>
      </c>
      <c r="BA1758" s="90">
        <f>IF(OR($S$22="Step 3",$S$22="Step 2"),1,0)</f>
        <v>0</v>
      </c>
    </row>
    <row r="1759" spans="4:106" ht="53.75" customHeight="1" x14ac:dyDescent="0.2">
      <c r="D1759" s="112" t="s">
        <v>4769</v>
      </c>
      <c r="E1759" s="120"/>
      <c r="F1759" s="118"/>
      <c r="G1759" s="118"/>
      <c r="H1759" s="118"/>
      <c r="I1759" s="118"/>
      <c r="J1759" s="118"/>
      <c r="K1759" s="118"/>
      <c r="L1759" s="118"/>
      <c r="M1759" s="118"/>
      <c r="N1759" s="118"/>
      <c r="O1759" s="118"/>
      <c r="P1759" s="118"/>
      <c r="Q1759" s="219" t="s">
        <v>4771</v>
      </c>
      <c r="R1759" s="220"/>
      <c r="S1759" s="220"/>
      <c r="T1759" s="220"/>
      <c r="U1759" s="220"/>
      <c r="V1759" s="220"/>
      <c r="W1759" s="220"/>
      <c r="X1759" s="217"/>
      <c r="Y1759" s="108"/>
      <c r="AX1759" s="90">
        <f t="shared" si="190"/>
        <v>1</v>
      </c>
      <c r="AZ1759" s="90" t="s">
        <v>4768</v>
      </c>
      <c r="BA1759" s="90">
        <f>IF(AND($BC$1759=1,$BB$1759=1),1,0)</f>
        <v>0</v>
      </c>
      <c r="BB1759" s="90">
        <f>IF(OR($S$22="Step 3",$S$22="Step 2"),1,0)</f>
        <v>0</v>
      </c>
      <c r="BC1759" s="90">
        <v>1</v>
      </c>
      <c r="BD1759" s="90">
        <v>1</v>
      </c>
      <c r="BE1759" s="90">
        <v>1</v>
      </c>
    </row>
    <row r="1760" spans="4:106" ht="25.25" customHeight="1" x14ac:dyDescent="0.2">
      <c r="D1760" s="112" t="s">
        <v>4773</v>
      </c>
      <c r="E1760" s="189" t="s">
        <v>4774</v>
      </c>
      <c r="F1760" s="190"/>
      <c r="G1760" s="190"/>
      <c r="H1760" s="190"/>
      <c r="I1760" s="190"/>
      <c r="J1760" s="190"/>
      <c r="K1760" s="190"/>
      <c r="L1760" s="190"/>
      <c r="M1760" s="190"/>
      <c r="N1760" s="190"/>
      <c r="O1760" s="190"/>
      <c r="P1760" s="116" t="s">
        <v>12697</v>
      </c>
      <c r="Q1760" s="191" t="s">
        <v>12702</v>
      </c>
      <c r="R1760" s="191"/>
      <c r="S1760" s="192"/>
      <c r="T1760" s="192"/>
      <c r="U1760" s="192"/>
      <c r="V1760" s="192"/>
      <c r="W1760" s="192"/>
      <c r="X1760" s="193"/>
      <c r="Y1760" s="108"/>
      <c r="AW1760" s="90" t="s">
        <v>4461</v>
      </c>
      <c r="AX1760" s="90">
        <f t="shared" si="190"/>
        <v>1</v>
      </c>
      <c r="AY1760" s="90" t="s">
        <v>774</v>
      </c>
      <c r="AZ1760" s="90" t="s">
        <v>4772</v>
      </c>
      <c r="BA1760" s="90">
        <f>IF(AND($BC$1760=1,$BB$1760=1),1,0)</f>
        <v>0</v>
      </c>
      <c r="BB1760" s="90">
        <f>IF(OR($S$22="Step 3",$S$22="Step 2"),1,0)</f>
        <v>0</v>
      </c>
      <c r="BC1760" s="90">
        <v>1</v>
      </c>
      <c r="BD1760" s="90">
        <v>1</v>
      </c>
      <c r="BE1760" s="90">
        <v>1</v>
      </c>
      <c r="BX1760" s="90">
        <v>1</v>
      </c>
      <c r="CA1760" s="90" t="s">
        <v>4768</v>
      </c>
      <c r="CB1760" s="90">
        <f>IF((+COUNTA($S$1760)+COUNTA($S$1761)+COUNTA($S$1762)+COUNTA($S$1763))&gt;0,1,0)</f>
        <v>0</v>
      </c>
      <c r="CC1760" s="90" t="s">
        <v>775</v>
      </c>
      <c r="CD1760" s="90">
        <f>IF($Y$1760="Inaccurate – Incorrect",1,0)</f>
        <v>0</v>
      </c>
      <c r="DA1760" s="90" t="s">
        <v>4599</v>
      </c>
      <c r="DB1760" s="90" t="s">
        <v>4770</v>
      </c>
    </row>
    <row r="1761" spans="4:106" ht="25.25" customHeight="1" x14ac:dyDescent="0.2">
      <c r="D1761" s="112" t="s">
        <v>4777</v>
      </c>
      <c r="E1761" s="189" t="s">
        <v>4778</v>
      </c>
      <c r="F1761" s="190"/>
      <c r="G1761" s="190"/>
      <c r="H1761" s="190"/>
      <c r="I1761" s="190"/>
      <c r="J1761" s="190"/>
      <c r="K1761" s="190"/>
      <c r="L1761" s="190"/>
      <c r="M1761" s="190"/>
      <c r="N1761" s="190"/>
      <c r="O1761" s="190"/>
      <c r="P1761" s="116" t="s">
        <v>12697</v>
      </c>
      <c r="Q1761" s="191" t="s">
        <v>12702</v>
      </c>
      <c r="R1761" s="191"/>
      <c r="S1761" s="192"/>
      <c r="T1761" s="192"/>
      <c r="U1761" s="192"/>
      <c r="V1761" s="192"/>
      <c r="W1761" s="192"/>
      <c r="X1761" s="193"/>
      <c r="Y1761" s="108"/>
      <c r="AW1761" s="90" t="s">
        <v>4461</v>
      </c>
      <c r="AX1761" s="90">
        <f t="shared" si="190"/>
        <v>1</v>
      </c>
      <c r="AY1761" s="90" t="s">
        <v>774</v>
      </c>
      <c r="AZ1761" s="90" t="s">
        <v>4776</v>
      </c>
      <c r="BA1761" s="90">
        <f>IF(AND($BC$1761=1,$BB$1761=1),1,0)</f>
        <v>0</v>
      </c>
      <c r="BB1761" s="90">
        <f>IF(OR($S$22="Step 3",$S$22="Step 2"),1,0)</f>
        <v>0</v>
      </c>
      <c r="BC1761" s="90">
        <v>1</v>
      </c>
      <c r="BD1761" s="90">
        <v>1</v>
      </c>
      <c r="BE1761" s="90">
        <v>1</v>
      </c>
      <c r="BX1761" s="90">
        <v>1</v>
      </c>
      <c r="CA1761" s="90" t="s">
        <v>4768</v>
      </c>
      <c r="CC1761" s="90" t="s">
        <v>775</v>
      </c>
      <c r="CD1761" s="90">
        <f>IF($Y$1761="Inaccurate – Incorrect",1,0)</f>
        <v>0</v>
      </c>
      <c r="DA1761" s="90" t="s">
        <v>4599</v>
      </c>
      <c r="DB1761" s="90" t="s">
        <v>4770</v>
      </c>
    </row>
    <row r="1762" spans="4:106" ht="25.25" customHeight="1" x14ac:dyDescent="0.2">
      <c r="D1762" s="112" t="s">
        <v>4781</v>
      </c>
      <c r="E1762" s="189" t="s">
        <v>10934</v>
      </c>
      <c r="F1762" s="190"/>
      <c r="G1762" s="190"/>
      <c r="H1762" s="190"/>
      <c r="I1762" s="190"/>
      <c r="J1762" s="190"/>
      <c r="K1762" s="190"/>
      <c r="L1762" s="190"/>
      <c r="M1762" s="190"/>
      <c r="N1762" s="190"/>
      <c r="O1762" s="190"/>
      <c r="P1762" s="116" t="s">
        <v>12697</v>
      </c>
      <c r="Q1762" s="191" t="s">
        <v>12698</v>
      </c>
      <c r="R1762" s="191"/>
      <c r="S1762" s="192"/>
      <c r="T1762" s="192"/>
      <c r="U1762" s="192"/>
      <c r="V1762" s="192"/>
      <c r="W1762" s="192"/>
      <c r="X1762" s="193"/>
      <c r="Y1762" s="108"/>
      <c r="AW1762" s="90" t="s">
        <v>4461</v>
      </c>
      <c r="AX1762" s="90">
        <f t="shared" si="190"/>
        <v>1</v>
      </c>
      <c r="AY1762" s="90" t="s">
        <v>3022</v>
      </c>
      <c r="AZ1762" s="90" t="s">
        <v>4780</v>
      </c>
      <c r="BA1762" s="90">
        <f>IF(AND($BC$1762=1,$BB$1762=1),1,0)</f>
        <v>0</v>
      </c>
      <c r="BB1762" s="90">
        <f>IF(OR($S$22="Step 3",$S$22="Step 2"),1,0)</f>
        <v>0</v>
      </c>
      <c r="BC1762" s="90">
        <v>1</v>
      </c>
      <c r="BD1762" s="90">
        <v>1</v>
      </c>
      <c r="BE1762" s="90">
        <v>1</v>
      </c>
      <c r="BX1762" s="90">
        <v>1</v>
      </c>
      <c r="CA1762" s="90" t="s">
        <v>4768</v>
      </c>
      <c r="CC1762" s="90" t="s">
        <v>775</v>
      </c>
      <c r="CD1762" s="90">
        <f>IF($Y$1762="Inaccurate – Incorrect",1,0)</f>
        <v>0</v>
      </c>
      <c r="DA1762" s="90" t="s">
        <v>4599</v>
      </c>
      <c r="DB1762" s="90" t="s">
        <v>4770</v>
      </c>
    </row>
    <row r="1763" spans="4:106" ht="25.25" customHeight="1" x14ac:dyDescent="0.2">
      <c r="D1763" s="112" t="s">
        <v>4785</v>
      </c>
      <c r="E1763" s="189" t="s">
        <v>1408</v>
      </c>
      <c r="F1763" s="190"/>
      <c r="G1763" s="190"/>
      <c r="H1763" s="190"/>
      <c r="I1763" s="190"/>
      <c r="J1763" s="190"/>
      <c r="K1763" s="190"/>
      <c r="L1763" s="190"/>
      <c r="M1763" s="190"/>
      <c r="N1763" s="190"/>
      <c r="O1763" s="190"/>
      <c r="P1763" s="115"/>
      <c r="Q1763" s="191" t="s">
        <v>12702</v>
      </c>
      <c r="R1763" s="191"/>
      <c r="S1763" s="197"/>
      <c r="T1763" s="197"/>
      <c r="U1763" s="197"/>
      <c r="V1763" s="197"/>
      <c r="W1763" s="197"/>
      <c r="X1763" s="198"/>
      <c r="Y1763" s="108"/>
      <c r="AW1763" s="90" t="s">
        <v>4461</v>
      </c>
      <c r="AX1763" s="90">
        <f t="shared" si="190"/>
        <v>1</v>
      </c>
      <c r="AY1763" s="90" t="s">
        <v>774</v>
      </c>
      <c r="AZ1763" s="90" t="s">
        <v>4784</v>
      </c>
      <c r="BA1763" s="90">
        <f>IF(AND($BC$1763=1,$BB$1763=1),1,0)</f>
        <v>0</v>
      </c>
      <c r="BB1763" s="90">
        <f>IF(OR($S$22="Step 3",$S$22="Step 2"),1,0)</f>
        <v>0</v>
      </c>
      <c r="BC1763" s="90">
        <v>1</v>
      </c>
      <c r="BD1763" s="90">
        <v>1</v>
      </c>
      <c r="BE1763" s="90">
        <v>1</v>
      </c>
      <c r="BX1763" s="90">
        <v>2</v>
      </c>
      <c r="CA1763" s="90" t="s">
        <v>4768</v>
      </c>
      <c r="CC1763" s="90" t="s">
        <v>775</v>
      </c>
      <c r="CD1763" s="90">
        <f>IF($Y$1763="Inaccurate – Incorrect",1,0)</f>
        <v>0</v>
      </c>
      <c r="DA1763" s="90" t="s">
        <v>4599</v>
      </c>
      <c r="DB1763" s="90" t="s">
        <v>4770</v>
      </c>
    </row>
    <row r="1764" spans="4:106" x14ac:dyDescent="0.2">
      <c r="D1764" s="103"/>
      <c r="E1764" s="117"/>
      <c r="F1764" s="117"/>
      <c r="G1764" s="117"/>
      <c r="H1764" s="117"/>
      <c r="I1764" s="117"/>
      <c r="J1764" s="117"/>
      <c r="K1764" s="117"/>
      <c r="L1764" s="117"/>
      <c r="M1764" s="117"/>
      <c r="N1764" s="117"/>
      <c r="O1764" s="117"/>
      <c r="P1764" s="117"/>
      <c r="Q1764" s="117"/>
      <c r="R1764" s="117"/>
      <c r="S1764" s="117"/>
      <c r="T1764" s="117"/>
      <c r="U1764" s="117"/>
      <c r="V1764" s="117"/>
      <c r="W1764" s="117"/>
      <c r="X1764" s="117"/>
      <c r="Y1764" s="105"/>
      <c r="AX1764" s="90">
        <f t="shared" si="190"/>
        <v>0</v>
      </c>
      <c r="BA1764" s="90">
        <f>IF(OR($S$22="Step 3",$S$22="Step 2"),1,0)</f>
        <v>0</v>
      </c>
    </row>
    <row r="1765" spans="4:106" ht="21" x14ac:dyDescent="0.25">
      <c r="D1765" s="103"/>
      <c r="E1765" s="109" t="s">
        <v>4788</v>
      </c>
      <c r="F1765" s="110"/>
      <c r="G1765" s="110"/>
      <c r="H1765" s="110"/>
      <c r="I1765" s="110"/>
      <c r="J1765" s="110"/>
      <c r="K1765" s="110"/>
      <c r="L1765" s="110"/>
      <c r="M1765" s="110"/>
      <c r="N1765" s="110"/>
      <c r="O1765" s="110"/>
      <c r="P1765" s="110"/>
      <c r="Q1765" s="110"/>
      <c r="R1765" s="110"/>
      <c r="S1765" s="110"/>
      <c r="T1765" s="110"/>
      <c r="U1765" s="110"/>
      <c r="V1765" s="110"/>
      <c r="W1765" s="110"/>
      <c r="X1765" s="110"/>
      <c r="Y1765" s="105"/>
      <c r="AX1765" s="90">
        <f t="shared" si="190"/>
        <v>0</v>
      </c>
      <c r="BA1765" s="90">
        <f>IF(OR($S$22="Step 3",$S$22="Step 2"),1,0)</f>
        <v>0</v>
      </c>
    </row>
    <row r="1766" spans="4:106" ht="25.25" customHeight="1" x14ac:dyDescent="0.2">
      <c r="D1766" s="112" t="s">
        <v>4787</v>
      </c>
      <c r="E1766" s="194" t="s">
        <v>4789</v>
      </c>
      <c r="F1766" s="195"/>
      <c r="G1766" s="195"/>
      <c r="H1766" s="195"/>
      <c r="I1766" s="195"/>
      <c r="J1766" s="195"/>
      <c r="K1766" s="195"/>
      <c r="L1766" s="195"/>
      <c r="M1766" s="195"/>
      <c r="N1766" s="195"/>
      <c r="O1766" s="195"/>
      <c r="P1766" s="113" t="s">
        <v>12697</v>
      </c>
      <c r="Q1766" s="196" t="s">
        <v>12698</v>
      </c>
      <c r="R1766" s="196"/>
      <c r="S1766" s="192"/>
      <c r="T1766" s="192"/>
      <c r="U1766" s="192"/>
      <c r="V1766" s="192"/>
      <c r="W1766" s="192"/>
      <c r="X1766" s="193"/>
      <c r="Y1766" s="108"/>
      <c r="AW1766" s="90" t="s">
        <v>4461</v>
      </c>
      <c r="AX1766" s="90">
        <f t="shared" si="190"/>
        <v>1</v>
      </c>
      <c r="AY1766" s="90" t="s">
        <v>236</v>
      </c>
      <c r="AZ1766" s="90" t="s">
        <v>4786</v>
      </c>
      <c r="BA1766" s="90">
        <f>IF(AND($BC$1766=1,$BB$1766=1),1,0)</f>
        <v>0</v>
      </c>
      <c r="BB1766" s="90">
        <f t="shared" ref="BB1766:BB1775" si="194">IF(OR($S$22="Step 3",$S$22="Step 2"),1,0)</f>
        <v>0</v>
      </c>
      <c r="BC1766" s="90">
        <v>1</v>
      </c>
      <c r="BD1766" s="90">
        <v>1</v>
      </c>
      <c r="BE1766" s="90">
        <v>1</v>
      </c>
      <c r="BL1766" s="90" t="s">
        <v>12781</v>
      </c>
      <c r="CB1766" s="90">
        <f>IF($S$1766&lt;&gt;"",1,0)</f>
        <v>0</v>
      </c>
      <c r="CD1766" s="90">
        <f>IF($Y$1766="Inaccurate – Incorrect",1,0)</f>
        <v>0</v>
      </c>
      <c r="DA1766" s="90" t="s">
        <v>4599</v>
      </c>
      <c r="DB1766" s="90" t="s">
        <v>4788</v>
      </c>
    </row>
    <row r="1767" spans="4:106" ht="53.75" customHeight="1" x14ac:dyDescent="0.2">
      <c r="D1767" s="112" t="s">
        <v>4792</v>
      </c>
      <c r="E1767" s="119"/>
      <c r="F1767" s="118"/>
      <c r="G1767" s="118"/>
      <c r="H1767" s="118"/>
      <c r="I1767" s="118"/>
      <c r="J1767" s="118"/>
      <c r="K1767" s="118"/>
      <c r="L1767" s="118"/>
      <c r="M1767" s="118"/>
      <c r="N1767" s="118"/>
      <c r="O1767" s="118"/>
      <c r="P1767" s="118"/>
      <c r="Q1767" s="215" t="s">
        <v>4793</v>
      </c>
      <c r="R1767" s="216"/>
      <c r="S1767" s="216"/>
      <c r="T1767" s="216"/>
      <c r="U1767" s="216"/>
      <c r="V1767" s="216"/>
      <c r="W1767" s="216"/>
      <c r="X1767" s="217"/>
      <c r="Y1767" s="108"/>
      <c r="AX1767" s="90">
        <f t="shared" si="190"/>
        <v>1</v>
      </c>
      <c r="AZ1767" s="90" t="s">
        <v>4791</v>
      </c>
      <c r="BA1767" s="90">
        <f>IF(AND($BB$1767=1,$BC$1767=1),1,0)</f>
        <v>0</v>
      </c>
      <c r="BB1767" s="90">
        <f t="shared" si="194"/>
        <v>0</v>
      </c>
      <c r="BC1767" s="90">
        <f t="shared" ref="BC1767:BC1775" si="195">IF(AND(AND(OR($S$1766="Yes",$AB$1766="Yes"),$AX$1766=1)),1,0)</f>
        <v>0</v>
      </c>
      <c r="BD1767" s="90">
        <f t="shared" ref="BD1767:BD1775" si="196">IF(AND(AND(OR($AB$1766="Yes"),$AX$1766=1)),1,0)</f>
        <v>0</v>
      </c>
      <c r="BE1767" s="90">
        <f t="shared" ref="BE1767:BE1775" si="197">IF(AND(AND(OR($S$1766="Yes"),$AX$1766=1)),1,0)</f>
        <v>0</v>
      </c>
    </row>
    <row r="1768" spans="4:106" ht="25.25" customHeight="1" x14ac:dyDescent="0.2">
      <c r="D1768" s="112" t="s">
        <v>4797</v>
      </c>
      <c r="E1768" s="189" t="s">
        <v>4798</v>
      </c>
      <c r="F1768" s="190"/>
      <c r="G1768" s="190"/>
      <c r="H1768" s="190"/>
      <c r="I1768" s="190"/>
      <c r="J1768" s="190"/>
      <c r="K1768" s="190"/>
      <c r="L1768" s="190"/>
      <c r="M1768" s="190"/>
      <c r="N1768" s="190"/>
      <c r="O1768" s="190"/>
      <c r="P1768" s="115"/>
      <c r="Q1768" s="191" t="s">
        <v>12702</v>
      </c>
      <c r="R1768" s="191"/>
      <c r="S1768" s="192"/>
      <c r="T1768" s="192"/>
      <c r="U1768" s="192"/>
      <c r="V1768" s="192"/>
      <c r="W1768" s="192"/>
      <c r="X1768" s="193"/>
      <c r="Y1768" s="108"/>
      <c r="AW1768" s="90" t="s">
        <v>4461</v>
      </c>
      <c r="AX1768" s="90">
        <f t="shared" si="190"/>
        <v>1</v>
      </c>
      <c r="AY1768" s="90" t="s">
        <v>774</v>
      </c>
      <c r="AZ1768" s="90" t="s">
        <v>4796</v>
      </c>
      <c r="BA1768" s="90">
        <f>IF(AND($BB$1768=1,$BC$1768=1),1,0)</f>
        <v>0</v>
      </c>
      <c r="BB1768" s="90">
        <f t="shared" si="194"/>
        <v>0</v>
      </c>
      <c r="BC1768" s="90">
        <f t="shared" si="195"/>
        <v>0</v>
      </c>
      <c r="BD1768" s="90">
        <f t="shared" si="196"/>
        <v>0</v>
      </c>
      <c r="BE1768" s="90">
        <f t="shared" si="197"/>
        <v>0</v>
      </c>
      <c r="BX1768" s="90">
        <v>1</v>
      </c>
      <c r="CA1768" s="90" t="s">
        <v>4791</v>
      </c>
      <c r="CB1768" s="90">
        <f>IF((+COUNTA($S$1768)+COUNTA($S$1769)+COUNTA($S$1770)+COUNTA($S$1771)+COUNTA($S$1772)+COUNTA($S$1773)+COUNTA($S$1774)+COUNTA($S$1775))&gt;0,1,0)</f>
        <v>0</v>
      </c>
      <c r="CC1768" s="90" t="s">
        <v>775</v>
      </c>
      <c r="CD1768" s="90">
        <f>IF($Y$1768="Inaccurate – Incorrect",1,0)</f>
        <v>0</v>
      </c>
      <c r="DA1768" s="90" t="s">
        <v>4599</v>
      </c>
      <c r="DB1768" s="90" t="s">
        <v>4788</v>
      </c>
    </row>
    <row r="1769" spans="4:106" ht="25.25" customHeight="1" x14ac:dyDescent="0.2">
      <c r="D1769" s="112" t="s">
        <v>4800</v>
      </c>
      <c r="E1769" s="189" t="s">
        <v>4801</v>
      </c>
      <c r="F1769" s="190"/>
      <c r="G1769" s="190"/>
      <c r="H1769" s="190"/>
      <c r="I1769" s="190"/>
      <c r="J1769" s="190"/>
      <c r="K1769" s="190"/>
      <c r="L1769" s="190"/>
      <c r="M1769" s="190"/>
      <c r="N1769" s="190"/>
      <c r="O1769" s="190"/>
      <c r="P1769" s="115"/>
      <c r="Q1769" s="191" t="s">
        <v>12702</v>
      </c>
      <c r="R1769" s="191"/>
      <c r="S1769" s="192"/>
      <c r="T1769" s="192"/>
      <c r="U1769" s="192"/>
      <c r="V1769" s="192"/>
      <c r="W1769" s="192"/>
      <c r="X1769" s="193"/>
      <c r="Y1769" s="108"/>
      <c r="AW1769" s="90" t="s">
        <v>4461</v>
      </c>
      <c r="AX1769" s="90">
        <f t="shared" si="190"/>
        <v>1</v>
      </c>
      <c r="AY1769" s="90" t="s">
        <v>774</v>
      </c>
      <c r="AZ1769" s="90" t="s">
        <v>4799</v>
      </c>
      <c r="BA1769" s="90">
        <f>IF(AND($BB$1769=1,$BC$1769=1),1,0)</f>
        <v>0</v>
      </c>
      <c r="BB1769" s="90">
        <f t="shared" si="194"/>
        <v>0</v>
      </c>
      <c r="BC1769" s="90">
        <f t="shared" si="195"/>
        <v>0</v>
      </c>
      <c r="BD1769" s="90">
        <f t="shared" si="196"/>
        <v>0</v>
      </c>
      <c r="BE1769" s="90">
        <f t="shared" si="197"/>
        <v>0</v>
      </c>
      <c r="BX1769" s="90">
        <v>1</v>
      </c>
      <c r="CA1769" s="90" t="s">
        <v>4791</v>
      </c>
      <c r="CC1769" s="90" t="s">
        <v>775</v>
      </c>
      <c r="CD1769" s="90">
        <f>IF($Y$1769="Inaccurate – Incorrect",1,0)</f>
        <v>0</v>
      </c>
      <c r="DA1769" s="90" t="s">
        <v>4599</v>
      </c>
      <c r="DB1769" s="90" t="s">
        <v>4788</v>
      </c>
    </row>
    <row r="1770" spans="4:106" ht="25.25" customHeight="1" x14ac:dyDescent="0.2">
      <c r="D1770" s="112" t="s">
        <v>4803</v>
      </c>
      <c r="E1770" s="189" t="s">
        <v>4804</v>
      </c>
      <c r="F1770" s="190"/>
      <c r="G1770" s="190"/>
      <c r="H1770" s="190"/>
      <c r="I1770" s="190"/>
      <c r="J1770" s="190"/>
      <c r="K1770" s="190"/>
      <c r="L1770" s="190"/>
      <c r="M1770" s="190"/>
      <c r="N1770" s="190"/>
      <c r="O1770" s="190"/>
      <c r="P1770" s="115"/>
      <c r="Q1770" s="191" t="s">
        <v>12702</v>
      </c>
      <c r="R1770" s="191"/>
      <c r="S1770" s="192"/>
      <c r="T1770" s="192"/>
      <c r="U1770" s="192"/>
      <c r="V1770" s="192"/>
      <c r="W1770" s="192"/>
      <c r="X1770" s="193"/>
      <c r="Y1770" s="108"/>
      <c r="AW1770" s="90" t="s">
        <v>4461</v>
      </c>
      <c r="AX1770" s="90">
        <f t="shared" si="190"/>
        <v>1</v>
      </c>
      <c r="AY1770" s="90" t="s">
        <v>774</v>
      </c>
      <c r="AZ1770" s="90" t="s">
        <v>4802</v>
      </c>
      <c r="BA1770" s="90">
        <f>IF(AND($BB$1770=1,$BC$1770=1),1,0)</f>
        <v>0</v>
      </c>
      <c r="BB1770" s="90">
        <f t="shared" si="194"/>
        <v>0</v>
      </c>
      <c r="BC1770" s="90">
        <f t="shared" si="195"/>
        <v>0</v>
      </c>
      <c r="BD1770" s="90">
        <f t="shared" si="196"/>
        <v>0</v>
      </c>
      <c r="BE1770" s="90">
        <f t="shared" si="197"/>
        <v>0</v>
      </c>
      <c r="BX1770" s="90">
        <v>1</v>
      </c>
      <c r="CA1770" s="90" t="s">
        <v>4791</v>
      </c>
      <c r="CC1770" s="90" t="s">
        <v>775</v>
      </c>
      <c r="CD1770" s="90">
        <f>IF($Y$1770="Inaccurate – Incorrect",1,0)</f>
        <v>0</v>
      </c>
      <c r="DA1770" s="90" t="s">
        <v>4599</v>
      </c>
      <c r="DB1770" s="90" t="s">
        <v>4788</v>
      </c>
    </row>
    <row r="1771" spans="4:106" ht="25.25" customHeight="1" x14ac:dyDescent="0.2">
      <c r="D1771" s="112" t="s">
        <v>4806</v>
      </c>
      <c r="E1771" s="189" t="s">
        <v>4807</v>
      </c>
      <c r="F1771" s="190"/>
      <c r="G1771" s="190"/>
      <c r="H1771" s="190"/>
      <c r="I1771" s="190"/>
      <c r="J1771" s="190"/>
      <c r="K1771" s="190"/>
      <c r="L1771" s="190"/>
      <c r="M1771" s="190"/>
      <c r="N1771" s="190"/>
      <c r="O1771" s="190"/>
      <c r="P1771" s="115"/>
      <c r="Q1771" s="191" t="s">
        <v>12702</v>
      </c>
      <c r="R1771" s="191"/>
      <c r="S1771" s="192"/>
      <c r="T1771" s="192"/>
      <c r="U1771" s="192"/>
      <c r="V1771" s="192"/>
      <c r="W1771" s="192"/>
      <c r="X1771" s="193"/>
      <c r="Y1771" s="108"/>
      <c r="AW1771" s="90" t="s">
        <v>4461</v>
      </c>
      <c r="AX1771" s="90">
        <f t="shared" si="190"/>
        <v>1</v>
      </c>
      <c r="AY1771" s="90" t="s">
        <v>774</v>
      </c>
      <c r="AZ1771" s="90" t="s">
        <v>4805</v>
      </c>
      <c r="BA1771" s="90">
        <f>IF(AND($BB$1771=1,$BC$1771=1),1,0)</f>
        <v>0</v>
      </c>
      <c r="BB1771" s="90">
        <f t="shared" si="194"/>
        <v>0</v>
      </c>
      <c r="BC1771" s="90">
        <f t="shared" si="195"/>
        <v>0</v>
      </c>
      <c r="BD1771" s="90">
        <f t="shared" si="196"/>
        <v>0</v>
      </c>
      <c r="BE1771" s="90">
        <f t="shared" si="197"/>
        <v>0</v>
      </c>
      <c r="BX1771" s="90">
        <v>1</v>
      </c>
      <c r="CA1771" s="90" t="s">
        <v>4791</v>
      </c>
      <c r="CC1771" s="90" t="s">
        <v>775</v>
      </c>
      <c r="CD1771" s="90">
        <f>IF($Y$1771="Inaccurate – Incorrect",1,0)</f>
        <v>0</v>
      </c>
      <c r="DA1771" s="90" t="s">
        <v>4599</v>
      </c>
      <c r="DB1771" s="90" t="s">
        <v>4788</v>
      </c>
    </row>
    <row r="1772" spans="4:106" ht="25.25" customHeight="1" x14ac:dyDescent="0.2">
      <c r="D1772" s="112" t="s">
        <v>4809</v>
      </c>
      <c r="E1772" s="189" t="s">
        <v>4810</v>
      </c>
      <c r="F1772" s="190"/>
      <c r="G1772" s="190"/>
      <c r="H1772" s="190"/>
      <c r="I1772" s="190"/>
      <c r="J1772" s="190"/>
      <c r="K1772" s="190"/>
      <c r="L1772" s="190"/>
      <c r="M1772" s="190"/>
      <c r="N1772" s="190"/>
      <c r="O1772" s="190"/>
      <c r="P1772" s="115"/>
      <c r="Q1772" s="191" t="s">
        <v>12702</v>
      </c>
      <c r="R1772" s="191"/>
      <c r="S1772" s="192"/>
      <c r="T1772" s="192"/>
      <c r="U1772" s="192"/>
      <c r="V1772" s="192"/>
      <c r="W1772" s="192"/>
      <c r="X1772" s="193"/>
      <c r="Y1772" s="108"/>
      <c r="AW1772" s="90" t="s">
        <v>4461</v>
      </c>
      <c r="AX1772" s="90">
        <f t="shared" si="190"/>
        <v>1</v>
      </c>
      <c r="AY1772" s="90" t="s">
        <v>774</v>
      </c>
      <c r="AZ1772" s="90" t="s">
        <v>4808</v>
      </c>
      <c r="BA1772" s="90">
        <f>IF(AND($BB$1772=1,$BC$1772=1),1,0)</f>
        <v>0</v>
      </c>
      <c r="BB1772" s="90">
        <f t="shared" si="194"/>
        <v>0</v>
      </c>
      <c r="BC1772" s="90">
        <f t="shared" si="195"/>
        <v>0</v>
      </c>
      <c r="BD1772" s="90">
        <f t="shared" si="196"/>
        <v>0</v>
      </c>
      <c r="BE1772" s="90">
        <f t="shared" si="197"/>
        <v>0</v>
      </c>
      <c r="BX1772" s="90">
        <v>1</v>
      </c>
      <c r="CA1772" s="90" t="s">
        <v>4791</v>
      </c>
      <c r="CC1772" s="90" t="s">
        <v>775</v>
      </c>
      <c r="CD1772" s="90">
        <f>IF($Y$1772="Inaccurate – Incorrect",1,0)</f>
        <v>0</v>
      </c>
      <c r="DA1772" s="90" t="s">
        <v>4599</v>
      </c>
      <c r="DB1772" s="90" t="s">
        <v>4788</v>
      </c>
    </row>
    <row r="1773" spans="4:106" ht="25.25" customHeight="1" x14ac:dyDescent="0.2">
      <c r="D1773" s="112" t="s">
        <v>4812</v>
      </c>
      <c r="E1773" s="189" t="s">
        <v>4813</v>
      </c>
      <c r="F1773" s="190"/>
      <c r="G1773" s="190"/>
      <c r="H1773" s="190"/>
      <c r="I1773" s="190"/>
      <c r="J1773" s="190"/>
      <c r="K1773" s="190"/>
      <c r="L1773" s="190"/>
      <c r="M1773" s="190"/>
      <c r="N1773" s="190"/>
      <c r="O1773" s="190"/>
      <c r="P1773" s="115"/>
      <c r="Q1773" s="191" t="s">
        <v>12702</v>
      </c>
      <c r="R1773" s="191"/>
      <c r="S1773" s="192"/>
      <c r="T1773" s="192"/>
      <c r="U1773" s="192"/>
      <c r="V1773" s="192"/>
      <c r="W1773" s="192"/>
      <c r="X1773" s="193"/>
      <c r="Y1773" s="108"/>
      <c r="AW1773" s="90" t="s">
        <v>4461</v>
      </c>
      <c r="AX1773" s="90">
        <f t="shared" si="190"/>
        <v>1</v>
      </c>
      <c r="AY1773" s="90" t="s">
        <v>774</v>
      </c>
      <c r="AZ1773" s="90" t="s">
        <v>4811</v>
      </c>
      <c r="BA1773" s="90">
        <f>IF(AND($BB$1773=1,$BC$1773=1),1,0)</f>
        <v>0</v>
      </c>
      <c r="BB1773" s="90">
        <f t="shared" si="194"/>
        <v>0</v>
      </c>
      <c r="BC1773" s="90">
        <f t="shared" si="195"/>
        <v>0</v>
      </c>
      <c r="BD1773" s="90">
        <f t="shared" si="196"/>
        <v>0</v>
      </c>
      <c r="BE1773" s="90">
        <f t="shared" si="197"/>
        <v>0</v>
      </c>
      <c r="BX1773" s="90">
        <v>1</v>
      </c>
      <c r="CA1773" s="90" t="s">
        <v>4791</v>
      </c>
      <c r="CC1773" s="90" t="s">
        <v>775</v>
      </c>
      <c r="CD1773" s="90">
        <f>IF($Y$1773="Inaccurate – Incorrect",1,0)</f>
        <v>0</v>
      </c>
      <c r="DA1773" s="90" t="s">
        <v>4599</v>
      </c>
      <c r="DB1773" s="90" t="s">
        <v>4788</v>
      </c>
    </row>
    <row r="1774" spans="4:106" ht="50.5" customHeight="1" x14ac:dyDescent="0.2">
      <c r="D1774" s="112" t="s">
        <v>4815</v>
      </c>
      <c r="E1774" s="189" t="s">
        <v>4816</v>
      </c>
      <c r="F1774" s="190"/>
      <c r="G1774" s="190"/>
      <c r="H1774" s="190"/>
      <c r="I1774" s="190"/>
      <c r="J1774" s="190"/>
      <c r="K1774" s="190"/>
      <c r="L1774" s="190"/>
      <c r="M1774" s="190"/>
      <c r="N1774" s="190"/>
      <c r="O1774" s="190"/>
      <c r="P1774" s="115"/>
      <c r="Q1774" s="191" t="s">
        <v>12702</v>
      </c>
      <c r="R1774" s="191"/>
      <c r="S1774" s="192"/>
      <c r="T1774" s="192"/>
      <c r="U1774" s="192"/>
      <c r="V1774" s="192"/>
      <c r="W1774" s="192"/>
      <c r="X1774" s="193"/>
      <c r="Y1774" s="108"/>
      <c r="AW1774" s="90" t="s">
        <v>4461</v>
      </c>
      <c r="AX1774" s="90">
        <f t="shared" si="190"/>
        <v>1</v>
      </c>
      <c r="AY1774" s="90" t="s">
        <v>774</v>
      </c>
      <c r="AZ1774" s="90" t="s">
        <v>4814</v>
      </c>
      <c r="BA1774" s="90">
        <f>IF(AND($BB$1774=1,$BC$1774=1),1,0)</f>
        <v>0</v>
      </c>
      <c r="BB1774" s="90">
        <f t="shared" si="194"/>
        <v>0</v>
      </c>
      <c r="BC1774" s="90">
        <f t="shared" si="195"/>
        <v>0</v>
      </c>
      <c r="BD1774" s="90">
        <f t="shared" si="196"/>
        <v>0</v>
      </c>
      <c r="BE1774" s="90">
        <f t="shared" si="197"/>
        <v>0</v>
      </c>
      <c r="BX1774" s="90">
        <v>1</v>
      </c>
      <c r="CA1774" s="90" t="s">
        <v>4791</v>
      </c>
      <c r="CC1774" s="90" t="s">
        <v>775</v>
      </c>
      <c r="CD1774" s="90">
        <f>IF($Y$1774="Inaccurate – Incorrect",1,0)</f>
        <v>0</v>
      </c>
      <c r="DA1774" s="90" t="s">
        <v>4599</v>
      </c>
      <c r="DB1774" s="90" t="s">
        <v>4788</v>
      </c>
    </row>
    <row r="1775" spans="4:106" ht="25.25" customHeight="1" x14ac:dyDescent="0.2">
      <c r="D1775" s="112" t="s">
        <v>4818</v>
      </c>
      <c r="E1775" s="189" t="s">
        <v>1408</v>
      </c>
      <c r="F1775" s="190"/>
      <c r="G1775" s="190"/>
      <c r="H1775" s="190"/>
      <c r="I1775" s="190"/>
      <c r="J1775" s="190"/>
      <c r="K1775" s="190"/>
      <c r="L1775" s="190"/>
      <c r="M1775" s="190"/>
      <c r="N1775" s="190"/>
      <c r="O1775" s="190"/>
      <c r="P1775" s="115"/>
      <c r="Q1775" s="191" t="s">
        <v>12702</v>
      </c>
      <c r="R1775" s="191"/>
      <c r="S1775" s="197"/>
      <c r="T1775" s="197"/>
      <c r="U1775" s="197"/>
      <c r="V1775" s="197"/>
      <c r="W1775" s="197"/>
      <c r="X1775" s="198"/>
      <c r="Y1775" s="108"/>
      <c r="AW1775" s="90" t="s">
        <v>4461</v>
      </c>
      <c r="AX1775" s="90">
        <f t="shared" si="190"/>
        <v>1</v>
      </c>
      <c r="AY1775" s="90" t="s">
        <v>774</v>
      </c>
      <c r="AZ1775" s="90" t="s">
        <v>4817</v>
      </c>
      <c r="BA1775" s="90">
        <f>IF(AND($BB$1775=1,$BC$1775=1),1,0)</f>
        <v>0</v>
      </c>
      <c r="BB1775" s="90">
        <f t="shared" si="194"/>
        <v>0</v>
      </c>
      <c r="BC1775" s="90">
        <f t="shared" si="195"/>
        <v>0</v>
      </c>
      <c r="BD1775" s="90">
        <f t="shared" si="196"/>
        <v>0</v>
      </c>
      <c r="BE1775" s="90">
        <f t="shared" si="197"/>
        <v>0</v>
      </c>
      <c r="BX1775" s="90">
        <v>2</v>
      </c>
      <c r="CA1775" s="90" t="s">
        <v>4791</v>
      </c>
      <c r="CC1775" s="90" t="s">
        <v>775</v>
      </c>
      <c r="CD1775" s="90">
        <f>IF($Y$1775="Inaccurate – Incorrect",1,0)</f>
        <v>0</v>
      </c>
      <c r="DA1775" s="90" t="s">
        <v>4599</v>
      </c>
      <c r="DB1775" s="90" t="s">
        <v>4788</v>
      </c>
    </row>
    <row r="1776" spans="4:106" x14ac:dyDescent="0.2">
      <c r="D1776" s="103"/>
      <c r="E1776" s="114"/>
      <c r="F1776" s="114"/>
      <c r="G1776" s="114"/>
      <c r="H1776" s="114"/>
      <c r="I1776" s="114"/>
      <c r="J1776" s="114"/>
      <c r="K1776" s="114"/>
      <c r="L1776" s="114"/>
      <c r="M1776" s="114"/>
      <c r="N1776" s="114"/>
      <c r="O1776" s="114"/>
      <c r="P1776" s="114"/>
      <c r="Q1776" s="114"/>
      <c r="R1776" s="114"/>
      <c r="S1776" s="114"/>
      <c r="T1776" s="114"/>
      <c r="U1776" s="114"/>
      <c r="V1776" s="114"/>
      <c r="W1776" s="114"/>
      <c r="X1776" s="114"/>
      <c r="Y1776" s="105"/>
      <c r="AX1776" s="90">
        <f t="shared" si="190"/>
        <v>0</v>
      </c>
      <c r="BA1776" s="90">
        <f>IF(OR($S$22="Step 3",$S$22="Step 2",$S$22="Step 1"),1,0)</f>
        <v>1</v>
      </c>
    </row>
    <row r="1777" spans="4:105" ht="21" x14ac:dyDescent="0.25">
      <c r="D1777" s="103"/>
      <c r="E1777" s="106" t="s">
        <v>4821</v>
      </c>
      <c r="F1777" s="104"/>
      <c r="G1777" s="104"/>
      <c r="H1777" s="104"/>
      <c r="I1777" s="104"/>
      <c r="J1777" s="104"/>
      <c r="K1777" s="104"/>
      <c r="L1777" s="104"/>
      <c r="M1777" s="104"/>
      <c r="N1777" s="104"/>
      <c r="O1777" s="104"/>
      <c r="P1777" s="104"/>
      <c r="Q1777" s="104"/>
      <c r="R1777" s="104"/>
      <c r="S1777" s="104"/>
      <c r="T1777" s="104"/>
      <c r="U1777" s="104"/>
      <c r="V1777" s="104"/>
      <c r="W1777" s="104"/>
      <c r="X1777" s="104"/>
      <c r="Y1777" s="105"/>
      <c r="AX1777" s="90">
        <f t="shared" si="190"/>
        <v>0</v>
      </c>
      <c r="BA1777" s="90">
        <f>IF(OR($S$22="Step 3",$S$22="Step 2",$S$22="Step 1"),1,0)</f>
        <v>1</v>
      </c>
    </row>
    <row r="1778" spans="4:105" ht="21" x14ac:dyDescent="0.25">
      <c r="D1778" s="103"/>
      <c r="E1778" s="109"/>
      <c r="F1778" s="110"/>
      <c r="G1778" s="110"/>
      <c r="H1778" s="110"/>
      <c r="I1778" s="110"/>
      <c r="J1778" s="110"/>
      <c r="K1778" s="110"/>
      <c r="L1778" s="110"/>
      <c r="M1778" s="110"/>
      <c r="N1778" s="110"/>
      <c r="O1778" s="110"/>
      <c r="P1778" s="110"/>
      <c r="Q1778" s="110"/>
      <c r="R1778" s="110"/>
      <c r="S1778" s="110"/>
      <c r="T1778" s="110"/>
      <c r="U1778" s="110"/>
      <c r="V1778" s="110"/>
      <c r="W1778" s="110"/>
      <c r="X1778" s="110"/>
      <c r="Y1778" s="105"/>
      <c r="AX1778" s="90">
        <f t="shared" si="190"/>
        <v>0</v>
      </c>
      <c r="BA1778" s="90">
        <f>IF(OR($S$22="Step 3",$S$22="Step 2",$S$22="Step 1"),1,0)</f>
        <v>1</v>
      </c>
    </row>
    <row r="1779" spans="4:105" ht="25.25" customHeight="1" x14ac:dyDescent="0.2">
      <c r="D1779" s="112" t="s">
        <v>4820</v>
      </c>
      <c r="E1779" s="194" t="s">
        <v>4822</v>
      </c>
      <c r="F1779" s="195"/>
      <c r="G1779" s="195"/>
      <c r="H1779" s="195"/>
      <c r="I1779" s="195"/>
      <c r="J1779" s="195"/>
      <c r="K1779" s="195"/>
      <c r="L1779" s="195"/>
      <c r="M1779" s="195"/>
      <c r="N1779" s="195"/>
      <c r="O1779" s="195"/>
      <c r="P1779" s="113" t="s">
        <v>12697</v>
      </c>
      <c r="Q1779" s="196" t="s">
        <v>12698</v>
      </c>
      <c r="R1779" s="196"/>
      <c r="S1779" s="192"/>
      <c r="T1779" s="192"/>
      <c r="U1779" s="192"/>
      <c r="V1779" s="192"/>
      <c r="W1779" s="192"/>
      <c r="X1779" s="193"/>
      <c r="Y1779" s="108"/>
      <c r="AW1779" s="90" t="s">
        <v>4461</v>
      </c>
      <c r="AX1779" s="90">
        <f t="shared" si="190"/>
        <v>1</v>
      </c>
      <c r="AY1779" s="90" t="s">
        <v>236</v>
      </c>
      <c r="AZ1779" s="90" t="s">
        <v>4819</v>
      </c>
      <c r="BA1779" s="90">
        <f>IF(AND($BC$1779=1,$BB$1779=1),1,0)</f>
        <v>0</v>
      </c>
      <c r="BB1779" s="90">
        <f>IF(OR($S$22="Step 3",$S$22="Step 2"),1,0)</f>
        <v>0</v>
      </c>
      <c r="BC1779" s="90">
        <v>1</v>
      </c>
      <c r="BD1779" s="90">
        <v>1</v>
      </c>
      <c r="BE1779" s="90">
        <v>1</v>
      </c>
      <c r="BL1779" s="90" t="s">
        <v>12782</v>
      </c>
      <c r="CB1779" s="90">
        <f>IF($S$1779&lt;&gt;"",1,0)</f>
        <v>0</v>
      </c>
      <c r="CD1779" s="90">
        <f>IF($Y$1779="Inaccurate – Incorrect",1,0)</f>
        <v>0</v>
      </c>
      <c r="DA1779" s="90" t="s">
        <v>4821</v>
      </c>
    </row>
    <row r="1780" spans="4:105" ht="25.25" customHeight="1" x14ac:dyDescent="0.2">
      <c r="D1780" s="112" t="s">
        <v>4825</v>
      </c>
      <c r="E1780" s="189" t="s">
        <v>4826</v>
      </c>
      <c r="F1780" s="190"/>
      <c r="G1780" s="190"/>
      <c r="H1780" s="190"/>
      <c r="I1780" s="190"/>
      <c r="J1780" s="190"/>
      <c r="K1780" s="190"/>
      <c r="L1780" s="190"/>
      <c r="M1780" s="190"/>
      <c r="N1780" s="190"/>
      <c r="O1780" s="190"/>
      <c r="P1780" s="116" t="s">
        <v>12697</v>
      </c>
      <c r="Q1780" s="191" t="s">
        <v>12698</v>
      </c>
      <c r="R1780" s="191"/>
      <c r="S1780" s="192"/>
      <c r="T1780" s="192"/>
      <c r="U1780" s="192"/>
      <c r="V1780" s="192"/>
      <c r="W1780" s="192"/>
      <c r="X1780" s="193"/>
      <c r="Y1780" s="108"/>
      <c r="AW1780" s="90" t="s">
        <v>4461</v>
      </c>
      <c r="AX1780" s="90">
        <f t="shared" si="190"/>
        <v>1</v>
      </c>
      <c r="AY1780" s="90" t="s">
        <v>1320</v>
      </c>
      <c r="AZ1780" s="90" t="s">
        <v>4824</v>
      </c>
      <c r="BA1780" s="90">
        <f>IF($BB$1780=1,1,0)</f>
        <v>1</v>
      </c>
      <c r="BB1780" s="90">
        <f>IF(AND($BG$1780=1,OR($S$22="Step 3",$S$22="Step 2",$S$22="Step 1")),1,0)</f>
        <v>1</v>
      </c>
      <c r="BE1780" s="90">
        <f>IF(OR(AND(OR($S$1779="Yes",$AB$1779="Yes"),$AX$1779=1)),1,0)</f>
        <v>0</v>
      </c>
      <c r="BF1780" s="90">
        <f>IF(OR(AND(OR($S$1779="Yes",$AB$1779="Yes"),$AX$1779=1)),1,0)</f>
        <v>0</v>
      </c>
      <c r="BG1780" s="90">
        <f>IF($BH$1780+$BI$1780+$BK$1780=3,1,0)</f>
        <v>1</v>
      </c>
      <c r="BH1780" s="90">
        <f>IF(AND($BD$1780&lt;&gt;"",$S$22="Step 1"),IF($BD$1780=1,1,0),1)</f>
        <v>1</v>
      </c>
      <c r="BI1780" s="90">
        <f>IF(AND($BE$1780&lt;&gt;"",$S$22="Step 2"),IF($BE$1780=1,1,0),1)</f>
        <v>1</v>
      </c>
      <c r="BK1780" s="90">
        <f>IF(AND($BF$1780&lt;&gt;"",$S$22="Step 3"),IF($BF$1780=1,1,0),1)</f>
        <v>1</v>
      </c>
      <c r="CB1780" s="90">
        <f>IF($S$1780&lt;&gt;"",1,0)</f>
        <v>0</v>
      </c>
      <c r="CD1780" s="90">
        <f>IF($Y$1780="Inaccurate – Incorrect",1,0)</f>
        <v>0</v>
      </c>
      <c r="DA1780" s="90" t="s">
        <v>4821</v>
      </c>
    </row>
    <row r="1781" spans="4:105" ht="25.25" customHeight="1" x14ac:dyDescent="0.2">
      <c r="D1781" s="112" t="s">
        <v>4830</v>
      </c>
      <c r="E1781" s="189" t="s">
        <v>4831</v>
      </c>
      <c r="F1781" s="190"/>
      <c r="G1781" s="190"/>
      <c r="H1781" s="190"/>
      <c r="I1781" s="190"/>
      <c r="J1781" s="190"/>
      <c r="K1781" s="190"/>
      <c r="L1781" s="190"/>
      <c r="M1781" s="190"/>
      <c r="N1781" s="190"/>
      <c r="O1781" s="190"/>
      <c r="P1781" s="115"/>
      <c r="Q1781" s="191" t="s">
        <v>12698</v>
      </c>
      <c r="R1781" s="191"/>
      <c r="S1781" s="192"/>
      <c r="T1781" s="192"/>
      <c r="U1781" s="192"/>
      <c r="V1781" s="192"/>
      <c r="W1781" s="192"/>
      <c r="X1781" s="193"/>
      <c r="Y1781" s="108"/>
      <c r="AW1781" s="90" t="s">
        <v>4461</v>
      </c>
      <c r="AX1781" s="90">
        <f t="shared" si="190"/>
        <v>1</v>
      </c>
      <c r="AY1781" s="90" t="s">
        <v>4832</v>
      </c>
      <c r="AZ1781" s="90" t="s">
        <v>4829</v>
      </c>
      <c r="BA1781" s="90">
        <f>IF(AND($BB$1781=1,$BC$1781=1),1,0)</f>
        <v>0</v>
      </c>
      <c r="BB1781" s="90">
        <f>IF(OR($S$22="Step 3",$S$22="Step 2"),1,0)</f>
        <v>0</v>
      </c>
      <c r="BC1781" s="90">
        <f>IF(AND(AND(OR($S$1779="Yes",$AB$1779="Yes"),$AX$1779=1)),1,0)</f>
        <v>0</v>
      </c>
      <c r="BD1781" s="90">
        <f>IF(AND(AND(OR($AB$1779="Yes"),$AX$1779=1)),1,0)</f>
        <v>0</v>
      </c>
      <c r="BE1781" s="90">
        <f>IF(AND(AND(OR($S$1779="Yes"),$AX$1779=1)),1,0)</f>
        <v>0</v>
      </c>
      <c r="CB1781" s="90">
        <f>IF($S$1781&lt;&gt;"",1,0)</f>
        <v>0</v>
      </c>
      <c r="CD1781" s="90">
        <f>IF($Y$1781="Inaccurate – Incorrect",1,0)</f>
        <v>0</v>
      </c>
      <c r="DA1781" s="90" t="s">
        <v>4821</v>
      </c>
    </row>
    <row r="1782" spans="4:105" ht="50.5" customHeight="1" x14ac:dyDescent="0.2">
      <c r="D1782" s="112" t="s">
        <v>4836</v>
      </c>
      <c r="E1782" s="189" t="s">
        <v>4837</v>
      </c>
      <c r="F1782" s="190"/>
      <c r="G1782" s="190"/>
      <c r="H1782" s="190"/>
      <c r="I1782" s="190"/>
      <c r="J1782" s="190"/>
      <c r="K1782" s="190"/>
      <c r="L1782" s="190"/>
      <c r="M1782" s="190"/>
      <c r="N1782" s="190"/>
      <c r="O1782" s="190"/>
      <c r="P1782" s="115"/>
      <c r="Q1782" s="191" t="s">
        <v>12698</v>
      </c>
      <c r="R1782" s="191"/>
      <c r="S1782" s="197"/>
      <c r="T1782" s="197"/>
      <c r="U1782" s="197"/>
      <c r="V1782" s="197"/>
      <c r="W1782" s="197"/>
      <c r="X1782" s="198"/>
      <c r="Y1782" s="108"/>
      <c r="AW1782" s="90" t="s">
        <v>4461</v>
      </c>
      <c r="AX1782" s="90">
        <f t="shared" si="190"/>
        <v>1</v>
      </c>
      <c r="AY1782" s="90" t="s">
        <v>236</v>
      </c>
      <c r="AZ1782" s="90" t="s">
        <v>4835</v>
      </c>
      <c r="BA1782" s="90">
        <f>IF(AND($BB$1782=1,$BC$1782=1),1,0)</f>
        <v>0</v>
      </c>
      <c r="BB1782" s="90">
        <f>IF(OR($S$22="Step 3",$S$22="Step 2"),1,0)</f>
        <v>0</v>
      </c>
      <c r="BC1782" s="90">
        <f>IF(AND(AND(OR($S$1779="Yes",$AB$1779="Yes"),$AX$1779=1)),1,0)</f>
        <v>0</v>
      </c>
      <c r="BD1782" s="90">
        <f>IF(AND(AND(OR($AB$1779="Yes"),$AX$1779=1)),1,0)</f>
        <v>0</v>
      </c>
      <c r="BE1782" s="90">
        <f>IF(AND(AND(OR($S$1779="Yes"),$AX$1779=1)),1,0)</f>
        <v>0</v>
      </c>
      <c r="CB1782" s="90">
        <f>IF($S$1782&lt;&gt;"",1,0)</f>
        <v>0</v>
      </c>
      <c r="CD1782" s="90">
        <f>IF($Y$1782="Inaccurate – Incorrect",1,0)</f>
        <v>0</v>
      </c>
      <c r="DA1782" s="90" t="s">
        <v>4821</v>
      </c>
    </row>
    <row r="1783" spans="4:105" x14ac:dyDescent="0.2">
      <c r="D1783" s="103"/>
      <c r="E1783" s="114"/>
      <c r="F1783" s="114"/>
      <c r="G1783" s="114"/>
      <c r="H1783" s="114"/>
      <c r="I1783" s="114"/>
      <c r="J1783" s="114"/>
      <c r="K1783" s="114"/>
      <c r="L1783" s="114"/>
      <c r="M1783" s="114"/>
      <c r="N1783" s="114"/>
      <c r="O1783" s="114"/>
      <c r="P1783" s="114"/>
      <c r="Q1783" s="114"/>
      <c r="R1783" s="114"/>
      <c r="S1783" s="114"/>
      <c r="T1783" s="114"/>
      <c r="U1783" s="114"/>
      <c r="V1783" s="114"/>
      <c r="W1783" s="114"/>
      <c r="X1783" s="114"/>
      <c r="Y1783" s="105"/>
      <c r="AX1783" s="90">
        <f t="shared" si="190"/>
        <v>0</v>
      </c>
      <c r="BA1783" s="90">
        <f>IF(OR($S$22="Step 3",$S$22="Step 2",$S$22="Step 1"),1,0)</f>
        <v>1</v>
      </c>
    </row>
    <row r="1784" spans="4:105" ht="21" x14ac:dyDescent="0.25">
      <c r="D1784" s="103"/>
      <c r="E1784" s="106" t="s">
        <v>4840</v>
      </c>
      <c r="F1784" s="104"/>
      <c r="G1784" s="104"/>
      <c r="H1784" s="104"/>
      <c r="I1784" s="104"/>
      <c r="J1784" s="104"/>
      <c r="K1784" s="104"/>
      <c r="L1784" s="104"/>
      <c r="M1784" s="104"/>
      <c r="N1784" s="104"/>
      <c r="O1784" s="104"/>
      <c r="P1784" s="104"/>
      <c r="Q1784" s="104"/>
      <c r="R1784" s="104"/>
      <c r="S1784" s="104"/>
      <c r="T1784" s="104"/>
      <c r="U1784" s="104"/>
      <c r="V1784" s="104"/>
      <c r="W1784" s="104"/>
      <c r="X1784" s="104"/>
      <c r="Y1784" s="105"/>
      <c r="AX1784" s="90">
        <f t="shared" si="190"/>
        <v>0</v>
      </c>
      <c r="BA1784" s="90">
        <f>IF(OR($S$22="Step 3",$S$22="Step 2",$S$22="Step 1"),1,0)</f>
        <v>1</v>
      </c>
    </row>
    <row r="1785" spans="4:105" ht="21" x14ac:dyDescent="0.25">
      <c r="D1785" s="103"/>
      <c r="E1785" s="109"/>
      <c r="F1785" s="110"/>
      <c r="G1785" s="110"/>
      <c r="H1785" s="110"/>
      <c r="I1785" s="110"/>
      <c r="J1785" s="110"/>
      <c r="K1785" s="110"/>
      <c r="L1785" s="110"/>
      <c r="M1785" s="110"/>
      <c r="N1785" s="110"/>
      <c r="O1785" s="110"/>
      <c r="P1785" s="110"/>
      <c r="Q1785" s="110"/>
      <c r="R1785" s="110"/>
      <c r="S1785" s="110"/>
      <c r="T1785" s="110"/>
      <c r="U1785" s="110"/>
      <c r="V1785" s="110"/>
      <c r="W1785" s="110"/>
      <c r="X1785" s="110"/>
      <c r="Y1785" s="105"/>
      <c r="AX1785" s="90">
        <f t="shared" si="190"/>
        <v>0</v>
      </c>
      <c r="BA1785" s="90">
        <f>IF(OR($S$22="Step 3",$S$22="Step 2",$S$22="Step 1"),1,0)</f>
        <v>1</v>
      </c>
    </row>
    <row r="1786" spans="4:105" ht="25.25" customHeight="1" x14ac:dyDescent="0.2">
      <c r="D1786" s="112" t="s">
        <v>4839</v>
      </c>
      <c r="E1786" s="194" t="s">
        <v>4841</v>
      </c>
      <c r="F1786" s="195"/>
      <c r="G1786" s="195"/>
      <c r="H1786" s="195"/>
      <c r="I1786" s="195"/>
      <c r="J1786" s="195"/>
      <c r="K1786" s="195"/>
      <c r="L1786" s="195"/>
      <c r="M1786" s="195"/>
      <c r="N1786" s="195"/>
      <c r="O1786" s="195"/>
      <c r="P1786" s="113" t="s">
        <v>12697</v>
      </c>
      <c r="Q1786" s="196" t="s">
        <v>12698</v>
      </c>
      <c r="R1786" s="196"/>
      <c r="S1786" s="192"/>
      <c r="T1786" s="192"/>
      <c r="U1786" s="192"/>
      <c r="V1786" s="192"/>
      <c r="W1786" s="192"/>
      <c r="X1786" s="193"/>
      <c r="Y1786" s="108"/>
      <c r="AW1786" s="90" t="s">
        <v>4461</v>
      </c>
      <c r="AX1786" s="90">
        <f t="shared" si="190"/>
        <v>1</v>
      </c>
      <c r="AY1786" s="90" t="s">
        <v>1320</v>
      </c>
      <c r="AZ1786" s="90" t="s">
        <v>4838</v>
      </c>
      <c r="BA1786" s="90">
        <f>IF(AND($BC$1786=1,$BB$1786=1),1,0)</f>
        <v>1</v>
      </c>
      <c r="BB1786" s="90">
        <f>IF(OR($S$22="Step 3",$S$22="Step 2",$S$22="Step 1"),1,0)</f>
        <v>1</v>
      </c>
      <c r="BC1786" s="90">
        <v>1</v>
      </c>
      <c r="BD1786" s="90">
        <v>1</v>
      </c>
      <c r="BE1786" s="90">
        <v>1</v>
      </c>
      <c r="CB1786" s="90">
        <f>IF($S$1786&lt;&gt;"",1,0)</f>
        <v>0</v>
      </c>
      <c r="CD1786" s="90">
        <f>IF($Y$1786="Inaccurate – Incorrect",1,0)</f>
        <v>0</v>
      </c>
      <c r="DA1786" s="90" t="s">
        <v>4840</v>
      </c>
    </row>
    <row r="1787" spans="4:105" ht="25.25" customHeight="1" x14ac:dyDescent="0.2">
      <c r="D1787" s="112" t="s">
        <v>4843</v>
      </c>
      <c r="E1787" s="189" t="s">
        <v>4844</v>
      </c>
      <c r="F1787" s="190"/>
      <c r="G1787" s="190"/>
      <c r="H1787" s="190"/>
      <c r="I1787" s="190"/>
      <c r="J1787" s="190"/>
      <c r="K1787" s="190"/>
      <c r="L1787" s="190"/>
      <c r="M1787" s="190"/>
      <c r="N1787" s="190"/>
      <c r="O1787" s="190"/>
      <c r="P1787" s="116" t="s">
        <v>12697</v>
      </c>
      <c r="Q1787" s="191" t="s">
        <v>12698</v>
      </c>
      <c r="R1787" s="191"/>
      <c r="S1787" s="197"/>
      <c r="T1787" s="197"/>
      <c r="U1787" s="197"/>
      <c r="V1787" s="197"/>
      <c r="W1787" s="197"/>
      <c r="X1787" s="198"/>
      <c r="Y1787" s="108"/>
      <c r="AW1787" s="90" t="s">
        <v>4461</v>
      </c>
      <c r="AX1787" s="90">
        <f t="shared" si="190"/>
        <v>1</v>
      </c>
      <c r="AY1787" s="90" t="s">
        <v>236</v>
      </c>
      <c r="AZ1787" s="90" t="s">
        <v>4842</v>
      </c>
      <c r="BA1787" s="90">
        <f>IF(AND($BB$1787=1,$BC$1787=1),1,0)</f>
        <v>0</v>
      </c>
      <c r="BB1787" s="90">
        <f>IF(OR($S$22="Step 3",$S$22="Step 2",$S$22="Step 1"),1,0)</f>
        <v>1</v>
      </c>
      <c r="BC1787" s="90">
        <f>IF(AND(AND(OR($S$37="Vietnam",$AB$37="Vietnam"),$AX$37=1)),1,0)</f>
        <v>0</v>
      </c>
      <c r="BD1787" s="90">
        <f>IF(AND(AND(OR($AB$37="Vietnam"),$AX$37=1)),1,0)</f>
        <v>0</v>
      </c>
      <c r="BE1787" s="90">
        <f>IF(AND(AND(OR($S$37="Vietnam"),$AX$37=1)),1,0)</f>
        <v>0</v>
      </c>
      <c r="CB1787" s="90">
        <f>IF($S$1787&lt;&gt;"",1,0)</f>
        <v>0</v>
      </c>
      <c r="CD1787" s="90">
        <f>IF($Y$1787="Inaccurate – Incorrect",1,0)</f>
        <v>0</v>
      </c>
      <c r="DA1787" s="90" t="s">
        <v>4840</v>
      </c>
    </row>
    <row r="1788" spans="4:105" x14ac:dyDescent="0.2">
      <c r="D1788" s="103"/>
      <c r="E1788" s="114"/>
      <c r="F1788" s="114"/>
      <c r="G1788" s="114"/>
      <c r="H1788" s="114"/>
      <c r="I1788" s="114"/>
      <c r="J1788" s="114"/>
      <c r="K1788" s="114"/>
      <c r="L1788" s="114"/>
      <c r="M1788" s="114"/>
      <c r="N1788" s="114"/>
      <c r="O1788" s="114"/>
      <c r="P1788" s="114"/>
      <c r="Q1788" s="114"/>
      <c r="R1788" s="114"/>
      <c r="S1788" s="114"/>
      <c r="T1788" s="114"/>
      <c r="U1788" s="114"/>
      <c r="V1788" s="114"/>
      <c r="W1788" s="114"/>
      <c r="X1788" s="114"/>
      <c r="Y1788" s="105"/>
      <c r="AX1788" s="90">
        <f t="shared" si="190"/>
        <v>0</v>
      </c>
      <c r="BA1788" s="90">
        <f>IF(OR($S$22="Step 3",$S$22="Step 2",$S$22="Step 1"),1,0)</f>
        <v>1</v>
      </c>
    </row>
    <row r="1789" spans="4:105" ht="21" x14ac:dyDescent="0.25">
      <c r="D1789" s="103"/>
      <c r="E1789" s="106" t="s">
        <v>4847</v>
      </c>
      <c r="F1789" s="104"/>
      <c r="G1789" s="104"/>
      <c r="H1789" s="104"/>
      <c r="I1789" s="104"/>
      <c r="J1789" s="104"/>
      <c r="K1789" s="104"/>
      <c r="L1789" s="104"/>
      <c r="M1789" s="104"/>
      <c r="N1789" s="104"/>
      <c r="O1789" s="104"/>
      <c r="P1789" s="104"/>
      <c r="Q1789" s="104"/>
      <c r="R1789" s="104"/>
      <c r="S1789" s="104"/>
      <c r="T1789" s="104"/>
      <c r="U1789" s="104"/>
      <c r="V1789" s="104"/>
      <c r="W1789" s="104"/>
      <c r="X1789" s="104"/>
      <c r="Y1789" s="105"/>
      <c r="AX1789" s="90">
        <f t="shared" si="190"/>
        <v>0</v>
      </c>
      <c r="BA1789" s="90">
        <f>IF(OR($S$22="Step 3",$S$22="Step 2",$S$22="Step 1"),1,0)</f>
        <v>1</v>
      </c>
    </row>
    <row r="1790" spans="4:105" ht="21" x14ac:dyDescent="0.25">
      <c r="D1790" s="103"/>
      <c r="E1790" s="109"/>
      <c r="F1790" s="110"/>
      <c r="G1790" s="110"/>
      <c r="H1790" s="110"/>
      <c r="I1790" s="110"/>
      <c r="J1790" s="110"/>
      <c r="K1790" s="110"/>
      <c r="L1790" s="110"/>
      <c r="M1790" s="110"/>
      <c r="N1790" s="110"/>
      <c r="O1790" s="110"/>
      <c r="P1790" s="110"/>
      <c r="Q1790" s="110"/>
      <c r="R1790" s="110"/>
      <c r="S1790" s="110"/>
      <c r="T1790" s="110"/>
      <c r="U1790" s="110"/>
      <c r="V1790" s="110"/>
      <c r="W1790" s="110"/>
      <c r="X1790" s="110"/>
      <c r="Y1790" s="105"/>
      <c r="AX1790" s="90">
        <f t="shared" si="190"/>
        <v>0</v>
      </c>
      <c r="BA1790" s="90">
        <f>IF(OR($S$22="Step 3",$S$22="Step 2",$S$22="Step 1"),1,0)</f>
        <v>1</v>
      </c>
    </row>
    <row r="1791" spans="4:105" ht="50.5" customHeight="1" x14ac:dyDescent="0.2">
      <c r="D1791" s="112" t="s">
        <v>4846</v>
      </c>
      <c r="E1791" s="194" t="s">
        <v>4848</v>
      </c>
      <c r="F1791" s="195"/>
      <c r="G1791" s="195"/>
      <c r="H1791" s="195"/>
      <c r="I1791" s="195"/>
      <c r="J1791" s="195"/>
      <c r="K1791" s="195"/>
      <c r="L1791" s="195"/>
      <c r="M1791" s="195"/>
      <c r="N1791" s="195"/>
      <c r="O1791" s="195"/>
      <c r="P1791" s="113" t="s">
        <v>12697</v>
      </c>
      <c r="Q1791" s="196" t="s">
        <v>12698</v>
      </c>
      <c r="R1791" s="196"/>
      <c r="S1791" s="197"/>
      <c r="T1791" s="197"/>
      <c r="U1791" s="197"/>
      <c r="V1791" s="197"/>
      <c r="W1791" s="197"/>
      <c r="X1791" s="198"/>
      <c r="Y1791" s="108"/>
      <c r="AW1791" s="90" t="s">
        <v>4461</v>
      </c>
      <c r="AX1791" s="90">
        <f t="shared" si="190"/>
        <v>1</v>
      </c>
      <c r="AY1791" s="90" t="s">
        <v>1320</v>
      </c>
      <c r="AZ1791" s="90" t="s">
        <v>4845</v>
      </c>
      <c r="BA1791" s="90">
        <f>IF(AND($BC$1791=1,$BB$1791=1),1,0)</f>
        <v>1</v>
      </c>
      <c r="BB1791" s="90">
        <f>IF(OR($S$22="Step 3",$S$22="Step 2",$S$22="Step 1"),1,0)</f>
        <v>1</v>
      </c>
      <c r="BC1791" s="90">
        <v>1</v>
      </c>
      <c r="BD1791" s="90">
        <v>1</v>
      </c>
      <c r="BE1791" s="90">
        <v>1</v>
      </c>
      <c r="CB1791" s="90">
        <f>IF($S$1791&lt;&gt;"",1,0)</f>
        <v>0</v>
      </c>
      <c r="CD1791" s="90">
        <f>IF($Y$1791="Inaccurate – Incorrect",1,0)</f>
        <v>0</v>
      </c>
      <c r="DA1791" s="90" t="s">
        <v>4847</v>
      </c>
    </row>
    <row r="1792" spans="4:105" x14ac:dyDescent="0.2">
      <c r="D1792" s="103"/>
      <c r="E1792" s="114"/>
      <c r="F1792" s="114"/>
      <c r="G1792" s="114"/>
      <c r="H1792" s="114"/>
      <c r="I1792" s="114"/>
      <c r="J1792" s="114"/>
      <c r="K1792" s="114"/>
      <c r="L1792" s="114"/>
      <c r="M1792" s="114"/>
      <c r="N1792" s="114"/>
      <c r="O1792" s="114"/>
      <c r="P1792" s="114"/>
      <c r="Q1792" s="114"/>
      <c r="R1792" s="114"/>
      <c r="S1792" s="114"/>
      <c r="T1792" s="114"/>
      <c r="U1792" s="114"/>
      <c r="V1792" s="114"/>
      <c r="W1792" s="114"/>
      <c r="X1792" s="114"/>
      <c r="Y1792" s="105"/>
      <c r="AX1792" s="90">
        <f t="shared" si="190"/>
        <v>0</v>
      </c>
      <c r="BA1792" s="90">
        <f>IF(OR($S$22="Step 3",$S$22="Step 2",$S$22="Step 1"),1,0)</f>
        <v>1</v>
      </c>
    </row>
    <row r="1793" spans="4:105" ht="21" x14ac:dyDescent="0.25">
      <c r="D1793" s="103"/>
      <c r="E1793" s="106" t="s">
        <v>4852</v>
      </c>
      <c r="F1793" s="104"/>
      <c r="G1793" s="104"/>
      <c r="H1793" s="104"/>
      <c r="I1793" s="104"/>
      <c r="J1793" s="104"/>
      <c r="K1793" s="104"/>
      <c r="L1793" s="104"/>
      <c r="M1793" s="104"/>
      <c r="N1793" s="104"/>
      <c r="O1793" s="104"/>
      <c r="P1793" s="104"/>
      <c r="Q1793" s="104"/>
      <c r="R1793" s="104"/>
      <c r="S1793" s="104"/>
      <c r="T1793" s="104"/>
      <c r="U1793" s="104"/>
      <c r="V1793" s="104"/>
      <c r="W1793" s="104"/>
      <c r="X1793" s="104"/>
      <c r="Y1793" s="105"/>
      <c r="AX1793" s="90">
        <f t="shared" si="190"/>
        <v>0</v>
      </c>
      <c r="BA1793" s="90">
        <f>IF(OR($S$22="Step 3",$S$22="Step 2",$S$22="Step 1"),1,0)</f>
        <v>1</v>
      </c>
    </row>
    <row r="1794" spans="4:105" ht="21" x14ac:dyDescent="0.25">
      <c r="D1794" s="103"/>
      <c r="E1794" s="109"/>
      <c r="F1794" s="110"/>
      <c r="G1794" s="110"/>
      <c r="H1794" s="110"/>
      <c r="I1794" s="110"/>
      <c r="J1794" s="110"/>
      <c r="K1794" s="110"/>
      <c r="L1794" s="110"/>
      <c r="M1794" s="110"/>
      <c r="N1794" s="110"/>
      <c r="O1794" s="110"/>
      <c r="P1794" s="110"/>
      <c r="Q1794" s="110"/>
      <c r="R1794" s="110"/>
      <c r="S1794" s="110"/>
      <c r="T1794" s="110"/>
      <c r="U1794" s="110"/>
      <c r="V1794" s="110"/>
      <c r="W1794" s="110"/>
      <c r="X1794" s="110"/>
      <c r="Y1794" s="105"/>
      <c r="AX1794" s="90">
        <f t="shared" si="190"/>
        <v>0</v>
      </c>
      <c r="BA1794" s="90">
        <f>IF(OR($S$22="Step 3",$S$22="Step 2",$S$22="Step 1"),1,0)</f>
        <v>1</v>
      </c>
    </row>
    <row r="1795" spans="4:105" ht="25.25" customHeight="1" x14ac:dyDescent="0.2">
      <c r="D1795" s="112" t="s">
        <v>4851</v>
      </c>
      <c r="E1795" s="194" t="s">
        <v>4853</v>
      </c>
      <c r="F1795" s="195"/>
      <c r="G1795" s="195"/>
      <c r="H1795" s="195"/>
      <c r="I1795" s="195"/>
      <c r="J1795" s="195"/>
      <c r="K1795" s="195"/>
      <c r="L1795" s="195"/>
      <c r="M1795" s="195"/>
      <c r="N1795" s="195"/>
      <c r="O1795" s="195"/>
      <c r="P1795" s="113" t="s">
        <v>12697</v>
      </c>
      <c r="Q1795" s="196" t="s">
        <v>12698</v>
      </c>
      <c r="R1795" s="196"/>
      <c r="S1795" s="192"/>
      <c r="T1795" s="192"/>
      <c r="U1795" s="192"/>
      <c r="V1795" s="192"/>
      <c r="W1795" s="192"/>
      <c r="X1795" s="193"/>
      <c r="Y1795" s="108"/>
      <c r="AW1795" s="90" t="s">
        <v>4461</v>
      </c>
      <c r="AX1795" s="90">
        <f t="shared" si="190"/>
        <v>1</v>
      </c>
      <c r="AY1795" s="90" t="s">
        <v>4855</v>
      </c>
      <c r="AZ1795" s="90" t="s">
        <v>4850</v>
      </c>
      <c r="BA1795" s="90">
        <f>IF(AND($BC$1795=1,$BB$1795=1),1,0)</f>
        <v>1</v>
      </c>
      <c r="BB1795" s="90">
        <f t="shared" ref="BB1795:BB1802" si="198">IF(OR($S$22="Step 3",$S$22="Step 2",$S$22="Step 1"),1,0)</f>
        <v>1</v>
      </c>
      <c r="BC1795" s="90">
        <v>1</v>
      </c>
      <c r="BD1795" s="90">
        <v>1</v>
      </c>
      <c r="BE1795" s="90">
        <v>1</v>
      </c>
      <c r="BL1795" s="90" t="s">
        <v>12783</v>
      </c>
      <c r="CB1795" s="90">
        <f>IF($S$1795&lt;&gt;"",1,0)</f>
        <v>0</v>
      </c>
      <c r="CD1795" s="90">
        <f>IF($Y$1795="Inaccurate – Incorrect",1,0)</f>
        <v>0</v>
      </c>
      <c r="DA1795" s="90" t="s">
        <v>4852</v>
      </c>
    </row>
    <row r="1796" spans="4:105" ht="25.25" customHeight="1" x14ac:dyDescent="0.2">
      <c r="D1796" s="112" t="s">
        <v>4857</v>
      </c>
      <c r="E1796" s="189" t="s">
        <v>4858</v>
      </c>
      <c r="F1796" s="190"/>
      <c r="G1796" s="190"/>
      <c r="H1796" s="190"/>
      <c r="I1796" s="190"/>
      <c r="J1796" s="190"/>
      <c r="K1796" s="190"/>
      <c r="L1796" s="190"/>
      <c r="M1796" s="190"/>
      <c r="N1796" s="190"/>
      <c r="O1796" s="190"/>
      <c r="P1796" s="116" t="s">
        <v>12697</v>
      </c>
      <c r="Q1796" s="191" t="s">
        <v>12698</v>
      </c>
      <c r="R1796" s="191"/>
      <c r="S1796" s="192"/>
      <c r="T1796" s="192"/>
      <c r="U1796" s="192"/>
      <c r="V1796" s="192"/>
      <c r="W1796" s="192"/>
      <c r="X1796" s="193"/>
      <c r="Y1796" s="108"/>
      <c r="AW1796" s="90" t="s">
        <v>4461</v>
      </c>
      <c r="AX1796" s="90">
        <f t="shared" si="190"/>
        <v>1</v>
      </c>
      <c r="AY1796" s="90" t="s">
        <v>1320</v>
      </c>
      <c r="AZ1796" s="90" t="s">
        <v>4856</v>
      </c>
      <c r="BA1796" s="90">
        <f>IF(AND($BB$1796=1,$BC$1796=1),1,0)</f>
        <v>0</v>
      </c>
      <c r="BB1796" s="90">
        <f t="shared" si="198"/>
        <v>1</v>
      </c>
      <c r="BC1796" s="90">
        <f>IF(AND(AND(OR($S$1795="Yes",$AB$1795="Yes"),$AX$1795=1)),1,0)</f>
        <v>0</v>
      </c>
      <c r="BD1796" s="90">
        <f>IF(AND(AND(OR($AB$1795="Yes"),$AX$1795=1)),1,0)</f>
        <v>0</v>
      </c>
      <c r="BE1796" s="90">
        <f>IF(AND(AND(OR($S$1795="Yes"),$AX$1795=1)),1,0)</f>
        <v>0</v>
      </c>
      <c r="CB1796" s="90">
        <f>IF($S$1796&lt;&gt;"",1,0)</f>
        <v>0</v>
      </c>
      <c r="CD1796" s="90">
        <f>IF($Y$1796="Inaccurate – Incorrect",1,0)</f>
        <v>0</v>
      </c>
      <c r="DA1796" s="90" t="s">
        <v>4852</v>
      </c>
    </row>
    <row r="1797" spans="4:105" ht="25.25" customHeight="1" x14ac:dyDescent="0.2">
      <c r="D1797" s="112" t="s">
        <v>4862</v>
      </c>
      <c r="E1797" s="189" t="s">
        <v>4863</v>
      </c>
      <c r="F1797" s="190"/>
      <c r="G1797" s="190"/>
      <c r="H1797" s="190"/>
      <c r="I1797" s="190"/>
      <c r="J1797" s="190"/>
      <c r="K1797" s="190"/>
      <c r="L1797" s="190"/>
      <c r="M1797" s="190"/>
      <c r="N1797" s="190"/>
      <c r="O1797" s="190"/>
      <c r="P1797" s="115"/>
      <c r="Q1797" s="191" t="s">
        <v>12701</v>
      </c>
      <c r="R1797" s="191"/>
      <c r="S1797" s="192"/>
      <c r="T1797" s="192"/>
      <c r="U1797" s="192"/>
      <c r="V1797" s="192"/>
      <c r="W1797" s="192"/>
      <c r="X1797" s="193"/>
      <c r="Y1797" s="108"/>
      <c r="AW1797" s="90" t="s">
        <v>4461</v>
      </c>
      <c r="AX1797" s="90">
        <f t="shared" si="190"/>
        <v>1</v>
      </c>
      <c r="AZ1797" s="90" t="s">
        <v>4861</v>
      </c>
      <c r="BA1797" s="90">
        <f>IF(AND($BB$1797=1,$BC$1797=1),1,0)</f>
        <v>0</v>
      </c>
      <c r="BB1797" s="90">
        <f t="shared" si="198"/>
        <v>1</v>
      </c>
      <c r="BC1797" s="90">
        <f>IF(AND(AND(OR($S$1795="Yes",$AB$1795="Yes"),$AX$1795=1)),1,0)</f>
        <v>0</v>
      </c>
      <c r="BD1797" s="90">
        <f>IF(AND(AND(OR($AB$1795="Yes"),$AX$1795=1)),1,0)</f>
        <v>0</v>
      </c>
      <c r="BE1797" s="90">
        <f>IF(AND(AND(OR($S$1795="Yes"),$AX$1795=1)),1,0)</f>
        <v>0</v>
      </c>
      <c r="CB1797" s="90">
        <f>IF($S$1797&lt;&gt;"",1,0)</f>
        <v>0</v>
      </c>
      <c r="CD1797" s="90">
        <f>IF($Y$1797="Inaccurate – Incorrect",1,0)</f>
        <v>0</v>
      </c>
      <c r="DA1797" s="90" t="s">
        <v>4852</v>
      </c>
    </row>
    <row r="1798" spans="4:105" ht="25.25" customHeight="1" x14ac:dyDescent="0.2">
      <c r="D1798" s="112" t="s">
        <v>4865</v>
      </c>
      <c r="E1798" s="189" t="s">
        <v>4866</v>
      </c>
      <c r="F1798" s="190"/>
      <c r="G1798" s="190"/>
      <c r="H1798" s="190"/>
      <c r="I1798" s="190"/>
      <c r="J1798" s="190"/>
      <c r="K1798" s="190"/>
      <c r="L1798" s="190"/>
      <c r="M1798" s="190"/>
      <c r="N1798" s="190"/>
      <c r="O1798" s="190"/>
      <c r="P1798" s="116" t="s">
        <v>12697</v>
      </c>
      <c r="Q1798" s="191" t="s">
        <v>12701</v>
      </c>
      <c r="R1798" s="191"/>
      <c r="S1798" s="192"/>
      <c r="T1798" s="192"/>
      <c r="U1798" s="192"/>
      <c r="V1798" s="192"/>
      <c r="W1798" s="192"/>
      <c r="X1798" s="193"/>
      <c r="Y1798" s="108"/>
      <c r="AW1798" s="90" t="s">
        <v>4461</v>
      </c>
      <c r="AX1798" s="90">
        <f t="shared" si="190"/>
        <v>1</v>
      </c>
      <c r="AZ1798" s="90" t="s">
        <v>4864</v>
      </c>
      <c r="BA1798" s="90">
        <f>IF(AND($BB$1798=1,$BC$1798=1),1,0)</f>
        <v>0</v>
      </c>
      <c r="BB1798" s="90">
        <f t="shared" si="198"/>
        <v>1</v>
      </c>
      <c r="BC1798" s="90">
        <f>IF(AND(AND(OR($S$1795="Yes",$AB$1795="Yes"),$AX$1795=1)),1,0)</f>
        <v>0</v>
      </c>
      <c r="BD1798" s="90">
        <f>IF(AND(AND(OR($AB$1795="Yes"),$AX$1795=1)),1,0)</f>
        <v>0</v>
      </c>
      <c r="BE1798" s="90">
        <f>IF(AND(AND(OR($S$1795="Yes"),$AX$1795=1)),1,0)</f>
        <v>0</v>
      </c>
      <c r="CB1798" s="90">
        <f>IF($S$1798&lt;&gt;"",1,0)</f>
        <v>0</v>
      </c>
      <c r="CD1798" s="90">
        <f>IF($Y$1798="Inaccurate – Incorrect",1,0)</f>
        <v>0</v>
      </c>
      <c r="DA1798" s="90" t="s">
        <v>4852</v>
      </c>
    </row>
    <row r="1799" spans="4:105" ht="25.25" customHeight="1" x14ac:dyDescent="0.2">
      <c r="D1799" s="112" t="s">
        <v>4869</v>
      </c>
      <c r="E1799" s="189" t="s">
        <v>4870</v>
      </c>
      <c r="F1799" s="190"/>
      <c r="G1799" s="190"/>
      <c r="H1799" s="190"/>
      <c r="I1799" s="190"/>
      <c r="J1799" s="190"/>
      <c r="K1799" s="190"/>
      <c r="L1799" s="190"/>
      <c r="M1799" s="190"/>
      <c r="N1799" s="190"/>
      <c r="O1799" s="190"/>
      <c r="P1799" s="115"/>
      <c r="Q1799" s="191" t="s">
        <v>12701</v>
      </c>
      <c r="R1799" s="191"/>
      <c r="S1799" s="192"/>
      <c r="T1799" s="192"/>
      <c r="U1799" s="192"/>
      <c r="V1799" s="192"/>
      <c r="W1799" s="192"/>
      <c r="X1799" s="193"/>
      <c r="Y1799" s="108"/>
      <c r="AW1799" s="90" t="s">
        <v>4461</v>
      </c>
      <c r="AX1799" s="90">
        <f t="shared" si="190"/>
        <v>1</v>
      </c>
      <c r="AZ1799" s="90" t="s">
        <v>4868</v>
      </c>
      <c r="BA1799" s="90">
        <f>IF(AND($BB$1799=1,$BC$1799=1),1,0)</f>
        <v>0</v>
      </c>
      <c r="BB1799" s="90">
        <f t="shared" si="198"/>
        <v>1</v>
      </c>
      <c r="BC1799" s="90">
        <f>IF(AND(AND(OR($S$1795="Yes",$AB$1795="Yes"),$AX$1795=1),AND(OR($S$137&gt;0,$AB$137&gt;0),$AX$137=1)),1,0)</f>
        <v>0</v>
      </c>
      <c r="BD1799" s="90">
        <f>IF(AND(AND(OR($AB$1795="Yes"),$AX$1795=1),AND(OR($AB$137&gt;0),$AX$137=1)),1,0)</f>
        <v>0</v>
      </c>
      <c r="BE1799" s="90">
        <f>IF(AND(AND(OR($S$1795="Yes"),$AX$1795=1),AND(OR($S$137&gt;0),$AX$137=1)),1,0)</f>
        <v>0</v>
      </c>
      <c r="CB1799" s="90">
        <f>IF($S$1799&lt;&gt;"",1,0)</f>
        <v>0</v>
      </c>
      <c r="CD1799" s="90">
        <f>IF($Y$1799="Inaccurate – Incorrect",1,0)</f>
        <v>0</v>
      </c>
      <c r="DA1799" s="90" t="s">
        <v>4852</v>
      </c>
    </row>
    <row r="1800" spans="4:105" ht="25.25" customHeight="1" x14ac:dyDescent="0.2">
      <c r="D1800" s="112" t="s">
        <v>4874</v>
      </c>
      <c r="E1800" s="189" t="s">
        <v>4875</v>
      </c>
      <c r="F1800" s="190"/>
      <c r="G1800" s="190"/>
      <c r="H1800" s="190"/>
      <c r="I1800" s="190"/>
      <c r="J1800" s="190"/>
      <c r="K1800" s="190"/>
      <c r="L1800" s="190"/>
      <c r="M1800" s="190"/>
      <c r="N1800" s="190"/>
      <c r="O1800" s="190"/>
      <c r="P1800" s="116" t="s">
        <v>12697</v>
      </c>
      <c r="Q1800" s="191" t="s">
        <v>12701</v>
      </c>
      <c r="R1800" s="191"/>
      <c r="S1800" s="192"/>
      <c r="T1800" s="192"/>
      <c r="U1800" s="192"/>
      <c r="V1800" s="192"/>
      <c r="W1800" s="192"/>
      <c r="X1800" s="193"/>
      <c r="Y1800" s="108"/>
      <c r="AW1800" s="90" t="s">
        <v>4461</v>
      </c>
      <c r="AX1800" s="90">
        <f t="shared" si="190"/>
        <v>1</v>
      </c>
      <c r="AZ1800" s="90" t="s">
        <v>4873</v>
      </c>
      <c r="BA1800" s="90">
        <f>IF(AND($BB$1800=1,$BC$1800=1),1,0)</f>
        <v>0</v>
      </c>
      <c r="BB1800" s="90">
        <f t="shared" si="198"/>
        <v>1</v>
      </c>
      <c r="BC1800" s="90">
        <f t="shared" ref="BC1800:BC1811" si="199">IF(AND(AND(OR($S$1795="Yes",$AB$1795="Yes"),$AX$1795=1)),1,0)</f>
        <v>0</v>
      </c>
      <c r="BD1800" s="90">
        <f t="shared" ref="BD1800:BD1811" si="200">IF(AND(AND(OR($AB$1795="Yes"),$AX$1795=1)),1,0)</f>
        <v>0</v>
      </c>
      <c r="BE1800" s="90">
        <f t="shared" ref="BE1800:BE1811" si="201">IF(AND(AND(OR($S$1795="Yes"),$AX$1795=1)),1,0)</f>
        <v>0</v>
      </c>
      <c r="CB1800" s="90">
        <f>IF($S$1800&lt;&gt;"",1,0)</f>
        <v>0</v>
      </c>
      <c r="CD1800" s="90">
        <f>IF($Y$1800="Inaccurate – Incorrect",1,0)</f>
        <v>0</v>
      </c>
      <c r="DA1800" s="90" t="s">
        <v>4852</v>
      </c>
    </row>
    <row r="1801" spans="4:105" ht="25.25" customHeight="1" x14ac:dyDescent="0.2">
      <c r="D1801" s="112" t="s">
        <v>4878</v>
      </c>
      <c r="E1801" s="189" t="s">
        <v>4879</v>
      </c>
      <c r="F1801" s="190"/>
      <c r="G1801" s="190"/>
      <c r="H1801" s="190"/>
      <c r="I1801" s="190"/>
      <c r="J1801" s="190"/>
      <c r="K1801" s="190"/>
      <c r="L1801" s="190"/>
      <c r="M1801" s="190"/>
      <c r="N1801" s="190"/>
      <c r="O1801" s="190"/>
      <c r="P1801" s="116" t="s">
        <v>12697</v>
      </c>
      <c r="Q1801" s="191" t="s">
        <v>12701</v>
      </c>
      <c r="R1801" s="191"/>
      <c r="S1801" s="192"/>
      <c r="T1801" s="192"/>
      <c r="U1801" s="192"/>
      <c r="V1801" s="192"/>
      <c r="W1801" s="192"/>
      <c r="X1801" s="193"/>
      <c r="Y1801" s="108"/>
      <c r="AW1801" s="90" t="s">
        <v>4461</v>
      </c>
      <c r="AX1801" s="90">
        <f t="shared" si="190"/>
        <v>1</v>
      </c>
      <c r="AZ1801" s="90" t="s">
        <v>4877</v>
      </c>
      <c r="BA1801" s="90">
        <f>IF(AND($BB$1801=1,$BC$1801=1),1,0)</f>
        <v>0</v>
      </c>
      <c r="BB1801" s="90">
        <f t="shared" si="198"/>
        <v>1</v>
      </c>
      <c r="BC1801" s="90">
        <f t="shared" si="199"/>
        <v>0</v>
      </c>
      <c r="BD1801" s="90">
        <f t="shared" si="200"/>
        <v>0</v>
      </c>
      <c r="BE1801" s="90">
        <f t="shared" si="201"/>
        <v>0</v>
      </c>
      <c r="CB1801" s="90">
        <f>IF($S$1801&lt;&gt;"",1,0)</f>
        <v>0</v>
      </c>
      <c r="CD1801" s="90">
        <f>IF($Y$1801="Inaccurate – Incorrect",1,0)</f>
        <v>0</v>
      </c>
      <c r="DA1801" s="90" t="s">
        <v>4852</v>
      </c>
    </row>
    <row r="1802" spans="4:105" ht="25.25" customHeight="1" x14ac:dyDescent="0.2">
      <c r="D1802" s="112" t="s">
        <v>4882</v>
      </c>
      <c r="E1802" s="189" t="s">
        <v>4883</v>
      </c>
      <c r="F1802" s="190"/>
      <c r="G1802" s="190"/>
      <c r="H1802" s="190"/>
      <c r="I1802" s="190"/>
      <c r="J1802" s="190"/>
      <c r="K1802" s="190"/>
      <c r="L1802" s="190"/>
      <c r="M1802" s="190"/>
      <c r="N1802" s="190"/>
      <c r="O1802" s="190"/>
      <c r="P1802" s="116" t="s">
        <v>12697</v>
      </c>
      <c r="Q1802" s="191" t="s">
        <v>12701</v>
      </c>
      <c r="R1802" s="191"/>
      <c r="S1802" s="192"/>
      <c r="T1802" s="192"/>
      <c r="U1802" s="192"/>
      <c r="V1802" s="192"/>
      <c r="W1802" s="192"/>
      <c r="X1802" s="193"/>
      <c r="Y1802" s="108"/>
      <c r="AW1802" s="90" t="s">
        <v>4461</v>
      </c>
      <c r="AX1802" s="90">
        <f t="shared" si="190"/>
        <v>1</v>
      </c>
      <c r="AZ1802" s="90" t="s">
        <v>4881</v>
      </c>
      <c r="BA1802" s="90">
        <f>IF(AND($BB$1802=1,$BC$1802=1),1,0)</f>
        <v>0</v>
      </c>
      <c r="BB1802" s="90">
        <f t="shared" si="198"/>
        <v>1</v>
      </c>
      <c r="BC1802" s="90">
        <f t="shared" si="199"/>
        <v>0</v>
      </c>
      <c r="BD1802" s="90">
        <f t="shared" si="200"/>
        <v>0</v>
      </c>
      <c r="BE1802" s="90">
        <f t="shared" si="201"/>
        <v>0</v>
      </c>
      <c r="CB1802" s="90">
        <f>IF($S$1802&lt;&gt;"",1,0)</f>
        <v>0</v>
      </c>
      <c r="CD1802" s="90">
        <f>IF($Y$1802="Inaccurate – Incorrect",1,0)</f>
        <v>0</v>
      </c>
      <c r="DA1802" s="90" t="s">
        <v>4852</v>
      </c>
    </row>
    <row r="1803" spans="4:105" ht="53.75" customHeight="1" x14ac:dyDescent="0.2">
      <c r="D1803" s="112" t="s">
        <v>4886</v>
      </c>
      <c r="E1803" s="119"/>
      <c r="F1803" s="118"/>
      <c r="G1803" s="118"/>
      <c r="H1803" s="118"/>
      <c r="I1803" s="118"/>
      <c r="J1803" s="118"/>
      <c r="K1803" s="118"/>
      <c r="L1803" s="118"/>
      <c r="M1803" s="118"/>
      <c r="N1803" s="118"/>
      <c r="O1803" s="118"/>
      <c r="P1803" s="118"/>
      <c r="Q1803" s="215" t="s">
        <v>4887</v>
      </c>
      <c r="R1803" s="216"/>
      <c r="S1803" s="216"/>
      <c r="T1803" s="216"/>
      <c r="U1803" s="216"/>
      <c r="V1803" s="216"/>
      <c r="W1803" s="216"/>
      <c r="X1803" s="217"/>
      <c r="Y1803" s="108"/>
      <c r="AX1803" s="90">
        <f t="shared" si="190"/>
        <v>1</v>
      </c>
      <c r="AZ1803" s="90" t="s">
        <v>4885</v>
      </c>
      <c r="BA1803" s="90">
        <f>IF(AND($BB$1803=1,$BC$1803=1),1,0)</f>
        <v>0</v>
      </c>
      <c r="BB1803" s="90">
        <f t="shared" ref="BB1803:BB1811" si="202">IF(OR($S$22="Step 3",$S$22="Step 2"),1,0)</f>
        <v>0</v>
      </c>
      <c r="BC1803" s="90">
        <f t="shared" si="199"/>
        <v>0</v>
      </c>
      <c r="BD1803" s="90">
        <f t="shared" si="200"/>
        <v>0</v>
      </c>
      <c r="BE1803" s="90">
        <f t="shared" si="201"/>
        <v>0</v>
      </c>
    </row>
    <row r="1804" spans="4:105" ht="25.25" customHeight="1" x14ac:dyDescent="0.2">
      <c r="D1804" s="112" t="s">
        <v>4891</v>
      </c>
      <c r="E1804" s="189" t="s">
        <v>4892</v>
      </c>
      <c r="F1804" s="190"/>
      <c r="G1804" s="190"/>
      <c r="H1804" s="190"/>
      <c r="I1804" s="190"/>
      <c r="J1804" s="190"/>
      <c r="K1804" s="190"/>
      <c r="L1804" s="190"/>
      <c r="M1804" s="190"/>
      <c r="N1804" s="190"/>
      <c r="O1804" s="190"/>
      <c r="P1804" s="115"/>
      <c r="Q1804" s="191" t="s">
        <v>12702</v>
      </c>
      <c r="R1804" s="191"/>
      <c r="S1804" s="192"/>
      <c r="T1804" s="192"/>
      <c r="U1804" s="192"/>
      <c r="V1804" s="192"/>
      <c r="W1804" s="192"/>
      <c r="X1804" s="193"/>
      <c r="Y1804" s="108"/>
      <c r="AW1804" s="90" t="s">
        <v>4461</v>
      </c>
      <c r="AX1804" s="90">
        <f t="shared" si="190"/>
        <v>1</v>
      </c>
      <c r="AY1804" s="90" t="s">
        <v>774</v>
      </c>
      <c r="AZ1804" s="90" t="s">
        <v>4890</v>
      </c>
      <c r="BA1804" s="90">
        <f>IF(AND($BB$1804=1,$BC$1804=1),1,0)</f>
        <v>0</v>
      </c>
      <c r="BB1804" s="90">
        <f t="shared" si="202"/>
        <v>0</v>
      </c>
      <c r="BC1804" s="90">
        <f t="shared" si="199"/>
        <v>0</v>
      </c>
      <c r="BD1804" s="90">
        <f t="shared" si="200"/>
        <v>0</v>
      </c>
      <c r="BE1804" s="90">
        <f t="shared" si="201"/>
        <v>0</v>
      </c>
      <c r="BX1804" s="90">
        <v>1</v>
      </c>
      <c r="CA1804" s="90" t="s">
        <v>4885</v>
      </c>
      <c r="CB1804" s="90">
        <f>IF((+COUNTA($S$1804)+COUNTA($S$1805)+COUNTA($S$1806)+COUNTA($S$1807)+COUNTA($S$1808)+COUNTA($S$1809)+COUNTA($S$1810)+COUNTA($S$1811))&gt;0,1,0)</f>
        <v>0</v>
      </c>
      <c r="CC1804" s="90" t="s">
        <v>775</v>
      </c>
      <c r="CD1804" s="90">
        <f>IF($Y$1804="Inaccurate – Incorrect",1,0)</f>
        <v>0</v>
      </c>
      <c r="DA1804" s="90" t="s">
        <v>4852</v>
      </c>
    </row>
    <row r="1805" spans="4:105" ht="25.25" customHeight="1" x14ac:dyDescent="0.2">
      <c r="D1805" s="112" t="s">
        <v>4894</v>
      </c>
      <c r="E1805" s="189" t="s">
        <v>4895</v>
      </c>
      <c r="F1805" s="190"/>
      <c r="G1805" s="190"/>
      <c r="H1805" s="190"/>
      <c r="I1805" s="190"/>
      <c r="J1805" s="190"/>
      <c r="K1805" s="190"/>
      <c r="L1805" s="190"/>
      <c r="M1805" s="190"/>
      <c r="N1805" s="190"/>
      <c r="O1805" s="190"/>
      <c r="P1805" s="116" t="s">
        <v>12697</v>
      </c>
      <c r="Q1805" s="191" t="s">
        <v>12702</v>
      </c>
      <c r="R1805" s="191"/>
      <c r="S1805" s="192"/>
      <c r="T1805" s="192"/>
      <c r="U1805" s="192"/>
      <c r="V1805" s="192"/>
      <c r="W1805" s="192"/>
      <c r="X1805" s="193"/>
      <c r="Y1805" s="108"/>
      <c r="AW1805" s="90" t="s">
        <v>4461</v>
      </c>
      <c r="AX1805" s="90">
        <f t="shared" si="190"/>
        <v>1</v>
      </c>
      <c r="AY1805" s="90" t="s">
        <v>774</v>
      </c>
      <c r="AZ1805" s="90" t="s">
        <v>4893</v>
      </c>
      <c r="BA1805" s="90">
        <f>IF(AND($BB$1805=1,$BC$1805=1),1,0)</f>
        <v>0</v>
      </c>
      <c r="BB1805" s="90">
        <f t="shared" si="202"/>
        <v>0</v>
      </c>
      <c r="BC1805" s="90">
        <f t="shared" si="199"/>
        <v>0</v>
      </c>
      <c r="BD1805" s="90">
        <f t="shared" si="200"/>
        <v>0</v>
      </c>
      <c r="BE1805" s="90">
        <f t="shared" si="201"/>
        <v>0</v>
      </c>
      <c r="BX1805" s="90">
        <v>1</v>
      </c>
      <c r="CA1805" s="90" t="s">
        <v>4885</v>
      </c>
      <c r="CC1805" s="90" t="s">
        <v>775</v>
      </c>
      <c r="CD1805" s="90">
        <f>IF($Y$1805="Inaccurate – Incorrect",1,0)</f>
        <v>0</v>
      </c>
      <c r="DA1805" s="90" t="s">
        <v>4852</v>
      </c>
    </row>
    <row r="1806" spans="4:105" ht="25.25" customHeight="1" x14ac:dyDescent="0.2">
      <c r="D1806" s="112" t="s">
        <v>4898</v>
      </c>
      <c r="E1806" s="189" t="s">
        <v>4899</v>
      </c>
      <c r="F1806" s="190"/>
      <c r="G1806" s="190"/>
      <c r="H1806" s="190"/>
      <c r="I1806" s="190"/>
      <c r="J1806" s="190"/>
      <c r="K1806" s="190"/>
      <c r="L1806" s="190"/>
      <c r="M1806" s="190"/>
      <c r="N1806" s="190"/>
      <c r="O1806" s="190"/>
      <c r="P1806" s="115"/>
      <c r="Q1806" s="191" t="s">
        <v>12702</v>
      </c>
      <c r="R1806" s="191"/>
      <c r="S1806" s="192"/>
      <c r="T1806" s="192"/>
      <c r="U1806" s="192"/>
      <c r="V1806" s="192"/>
      <c r="W1806" s="192"/>
      <c r="X1806" s="193"/>
      <c r="Y1806" s="108"/>
      <c r="AW1806" s="90" t="s">
        <v>4461</v>
      </c>
      <c r="AX1806" s="90">
        <f t="shared" si="190"/>
        <v>1</v>
      </c>
      <c r="AY1806" s="90" t="s">
        <v>774</v>
      </c>
      <c r="AZ1806" s="90" t="s">
        <v>4897</v>
      </c>
      <c r="BA1806" s="90">
        <f>IF(AND($BB$1806=1,$BC$1806=1),1,0)</f>
        <v>0</v>
      </c>
      <c r="BB1806" s="90">
        <f t="shared" si="202"/>
        <v>0</v>
      </c>
      <c r="BC1806" s="90">
        <f t="shared" si="199"/>
        <v>0</v>
      </c>
      <c r="BD1806" s="90">
        <f t="shared" si="200"/>
        <v>0</v>
      </c>
      <c r="BE1806" s="90">
        <f t="shared" si="201"/>
        <v>0</v>
      </c>
      <c r="BX1806" s="90">
        <v>1</v>
      </c>
      <c r="CA1806" s="90" t="s">
        <v>4885</v>
      </c>
      <c r="CC1806" s="90" t="s">
        <v>775</v>
      </c>
      <c r="CD1806" s="90">
        <f>IF($Y$1806="Inaccurate – Incorrect",1,0)</f>
        <v>0</v>
      </c>
      <c r="DA1806" s="90" t="s">
        <v>4852</v>
      </c>
    </row>
    <row r="1807" spans="4:105" ht="25.25" customHeight="1" x14ac:dyDescent="0.2">
      <c r="D1807" s="112" t="s">
        <v>4901</v>
      </c>
      <c r="E1807" s="189" t="s">
        <v>4902</v>
      </c>
      <c r="F1807" s="190"/>
      <c r="G1807" s="190"/>
      <c r="H1807" s="190"/>
      <c r="I1807" s="190"/>
      <c r="J1807" s="190"/>
      <c r="K1807" s="190"/>
      <c r="L1807" s="190"/>
      <c r="M1807" s="190"/>
      <c r="N1807" s="190"/>
      <c r="O1807" s="190"/>
      <c r="P1807" s="115"/>
      <c r="Q1807" s="191" t="s">
        <v>12702</v>
      </c>
      <c r="R1807" s="191"/>
      <c r="S1807" s="192"/>
      <c r="T1807" s="192"/>
      <c r="U1807" s="192"/>
      <c r="V1807" s="192"/>
      <c r="W1807" s="192"/>
      <c r="X1807" s="193"/>
      <c r="Y1807" s="108"/>
      <c r="AW1807" s="90" t="s">
        <v>4461</v>
      </c>
      <c r="AX1807" s="90">
        <f t="shared" ref="AX1807:AX1870" si="203">IF(SUBTOTAL(103,Q1807)=1,1,0)</f>
        <v>1</v>
      </c>
      <c r="AY1807" s="90" t="s">
        <v>774</v>
      </c>
      <c r="AZ1807" s="90" t="s">
        <v>4900</v>
      </c>
      <c r="BA1807" s="90">
        <f>IF(AND($BB$1807=1,$BC$1807=1),1,0)</f>
        <v>0</v>
      </c>
      <c r="BB1807" s="90">
        <f t="shared" si="202"/>
        <v>0</v>
      </c>
      <c r="BC1807" s="90">
        <f t="shared" si="199"/>
        <v>0</v>
      </c>
      <c r="BD1807" s="90">
        <f t="shared" si="200"/>
        <v>0</v>
      </c>
      <c r="BE1807" s="90">
        <f t="shared" si="201"/>
        <v>0</v>
      </c>
      <c r="BX1807" s="90">
        <v>1</v>
      </c>
      <c r="CA1807" s="90" t="s">
        <v>4885</v>
      </c>
      <c r="CC1807" s="90" t="s">
        <v>775</v>
      </c>
      <c r="CD1807" s="90">
        <f>IF($Y$1807="Inaccurate – Incorrect",1,0)</f>
        <v>0</v>
      </c>
      <c r="DA1807" s="90" t="s">
        <v>4852</v>
      </c>
    </row>
    <row r="1808" spans="4:105" ht="25.25" customHeight="1" x14ac:dyDescent="0.2">
      <c r="D1808" s="112" t="s">
        <v>4904</v>
      </c>
      <c r="E1808" s="189" t="s">
        <v>4905</v>
      </c>
      <c r="F1808" s="190"/>
      <c r="G1808" s="190"/>
      <c r="H1808" s="190"/>
      <c r="I1808" s="190"/>
      <c r="J1808" s="190"/>
      <c r="K1808" s="190"/>
      <c r="L1808" s="190"/>
      <c r="M1808" s="190"/>
      <c r="N1808" s="190"/>
      <c r="O1808" s="190"/>
      <c r="P1808" s="115"/>
      <c r="Q1808" s="191" t="s">
        <v>12702</v>
      </c>
      <c r="R1808" s="191"/>
      <c r="S1808" s="192"/>
      <c r="T1808" s="192"/>
      <c r="U1808" s="192"/>
      <c r="V1808" s="192"/>
      <c r="W1808" s="192"/>
      <c r="X1808" s="193"/>
      <c r="Y1808" s="108"/>
      <c r="AW1808" s="90" t="s">
        <v>4461</v>
      </c>
      <c r="AX1808" s="90">
        <f t="shared" si="203"/>
        <v>1</v>
      </c>
      <c r="AY1808" s="90" t="s">
        <v>774</v>
      </c>
      <c r="AZ1808" s="90" t="s">
        <v>4903</v>
      </c>
      <c r="BA1808" s="90">
        <f>IF(AND($BB$1808=1,$BC$1808=1),1,0)</f>
        <v>0</v>
      </c>
      <c r="BB1808" s="90">
        <f t="shared" si="202"/>
        <v>0</v>
      </c>
      <c r="BC1808" s="90">
        <f t="shared" si="199"/>
        <v>0</v>
      </c>
      <c r="BD1808" s="90">
        <f t="shared" si="200"/>
        <v>0</v>
      </c>
      <c r="BE1808" s="90">
        <f t="shared" si="201"/>
        <v>0</v>
      </c>
      <c r="BX1808" s="90">
        <v>1</v>
      </c>
      <c r="CA1808" s="90" t="s">
        <v>4885</v>
      </c>
      <c r="CC1808" s="90" t="s">
        <v>775</v>
      </c>
      <c r="CD1808" s="90">
        <f>IF($Y$1808="Inaccurate – Incorrect",1,0)</f>
        <v>0</v>
      </c>
      <c r="DA1808" s="90" t="s">
        <v>4852</v>
      </c>
    </row>
    <row r="1809" spans="4:106" ht="25.25" customHeight="1" x14ac:dyDescent="0.2">
      <c r="D1809" s="112" t="s">
        <v>4907</v>
      </c>
      <c r="E1809" s="189" t="s">
        <v>4908</v>
      </c>
      <c r="F1809" s="190"/>
      <c r="G1809" s="190"/>
      <c r="H1809" s="190"/>
      <c r="I1809" s="190"/>
      <c r="J1809" s="190"/>
      <c r="K1809" s="190"/>
      <c r="L1809" s="190"/>
      <c r="M1809" s="190"/>
      <c r="N1809" s="190"/>
      <c r="O1809" s="190"/>
      <c r="P1809" s="115"/>
      <c r="Q1809" s="191" t="s">
        <v>12702</v>
      </c>
      <c r="R1809" s="191"/>
      <c r="S1809" s="192"/>
      <c r="T1809" s="192"/>
      <c r="U1809" s="192"/>
      <c r="V1809" s="192"/>
      <c r="W1809" s="192"/>
      <c r="X1809" s="193"/>
      <c r="Y1809" s="108"/>
      <c r="AW1809" s="90" t="s">
        <v>4461</v>
      </c>
      <c r="AX1809" s="90">
        <f t="shared" si="203"/>
        <v>1</v>
      </c>
      <c r="AY1809" s="90" t="s">
        <v>774</v>
      </c>
      <c r="AZ1809" s="90" t="s">
        <v>4906</v>
      </c>
      <c r="BA1809" s="90">
        <f>IF(AND($BB$1809=1,$BC$1809=1),1,0)</f>
        <v>0</v>
      </c>
      <c r="BB1809" s="90">
        <f t="shared" si="202"/>
        <v>0</v>
      </c>
      <c r="BC1809" s="90">
        <f t="shared" si="199"/>
        <v>0</v>
      </c>
      <c r="BD1809" s="90">
        <f t="shared" si="200"/>
        <v>0</v>
      </c>
      <c r="BE1809" s="90">
        <f t="shared" si="201"/>
        <v>0</v>
      </c>
      <c r="BX1809" s="90">
        <v>1</v>
      </c>
      <c r="CA1809" s="90" t="s">
        <v>4885</v>
      </c>
      <c r="CC1809" s="90" t="s">
        <v>775</v>
      </c>
      <c r="CD1809" s="90">
        <f>IF($Y$1809="Inaccurate – Incorrect",1,0)</f>
        <v>0</v>
      </c>
      <c r="DA1809" s="90" t="s">
        <v>4852</v>
      </c>
    </row>
    <row r="1810" spans="4:106" ht="50.5" customHeight="1" x14ac:dyDescent="0.2">
      <c r="D1810" s="112" t="s">
        <v>4910</v>
      </c>
      <c r="E1810" s="189" t="s">
        <v>4911</v>
      </c>
      <c r="F1810" s="190"/>
      <c r="G1810" s="190"/>
      <c r="H1810" s="190"/>
      <c r="I1810" s="190"/>
      <c r="J1810" s="190"/>
      <c r="K1810" s="190"/>
      <c r="L1810" s="190"/>
      <c r="M1810" s="190"/>
      <c r="N1810" s="190"/>
      <c r="O1810" s="190"/>
      <c r="P1810" s="115"/>
      <c r="Q1810" s="191" t="s">
        <v>12702</v>
      </c>
      <c r="R1810" s="191"/>
      <c r="S1810" s="192"/>
      <c r="T1810" s="192"/>
      <c r="U1810" s="192"/>
      <c r="V1810" s="192"/>
      <c r="W1810" s="192"/>
      <c r="X1810" s="193"/>
      <c r="Y1810" s="108"/>
      <c r="AW1810" s="90" t="s">
        <v>4461</v>
      </c>
      <c r="AX1810" s="90">
        <f t="shared" si="203"/>
        <v>1</v>
      </c>
      <c r="AY1810" s="90" t="s">
        <v>774</v>
      </c>
      <c r="AZ1810" s="90" t="s">
        <v>4909</v>
      </c>
      <c r="BA1810" s="90">
        <f>IF(AND($BB$1810=1,$BC$1810=1),1,0)</f>
        <v>0</v>
      </c>
      <c r="BB1810" s="90">
        <f t="shared" si="202"/>
        <v>0</v>
      </c>
      <c r="BC1810" s="90">
        <f t="shared" si="199"/>
        <v>0</v>
      </c>
      <c r="BD1810" s="90">
        <f t="shared" si="200"/>
        <v>0</v>
      </c>
      <c r="BE1810" s="90">
        <f t="shared" si="201"/>
        <v>0</v>
      </c>
      <c r="BX1810" s="90">
        <v>1</v>
      </c>
      <c r="CA1810" s="90" t="s">
        <v>4885</v>
      </c>
      <c r="CC1810" s="90" t="s">
        <v>775</v>
      </c>
      <c r="CD1810" s="90">
        <f>IF($Y$1810="Inaccurate – Incorrect",1,0)</f>
        <v>0</v>
      </c>
      <c r="DA1810" s="90" t="s">
        <v>4852</v>
      </c>
    </row>
    <row r="1811" spans="4:106" ht="25.25" customHeight="1" x14ac:dyDescent="0.2">
      <c r="D1811" s="112" t="s">
        <v>4913</v>
      </c>
      <c r="E1811" s="189" t="s">
        <v>1408</v>
      </c>
      <c r="F1811" s="190"/>
      <c r="G1811" s="190"/>
      <c r="H1811" s="190"/>
      <c r="I1811" s="190"/>
      <c r="J1811" s="190"/>
      <c r="K1811" s="190"/>
      <c r="L1811" s="190"/>
      <c r="M1811" s="190"/>
      <c r="N1811" s="190"/>
      <c r="O1811" s="190"/>
      <c r="P1811" s="115"/>
      <c r="Q1811" s="191" t="s">
        <v>12702</v>
      </c>
      <c r="R1811" s="191"/>
      <c r="S1811" s="197"/>
      <c r="T1811" s="197"/>
      <c r="U1811" s="197"/>
      <c r="V1811" s="197"/>
      <c r="W1811" s="197"/>
      <c r="X1811" s="198"/>
      <c r="Y1811" s="108"/>
      <c r="AW1811" s="90" t="s">
        <v>4461</v>
      </c>
      <c r="AX1811" s="90">
        <f t="shared" si="203"/>
        <v>1</v>
      </c>
      <c r="AY1811" s="90" t="s">
        <v>774</v>
      </c>
      <c r="AZ1811" s="90" t="s">
        <v>4912</v>
      </c>
      <c r="BA1811" s="90">
        <f>IF(AND($BB$1811=1,$BC$1811=1),1,0)</f>
        <v>0</v>
      </c>
      <c r="BB1811" s="90">
        <f t="shared" si="202"/>
        <v>0</v>
      </c>
      <c r="BC1811" s="90">
        <f t="shared" si="199"/>
        <v>0</v>
      </c>
      <c r="BD1811" s="90">
        <f t="shared" si="200"/>
        <v>0</v>
      </c>
      <c r="BE1811" s="90">
        <f t="shared" si="201"/>
        <v>0</v>
      </c>
      <c r="BX1811" s="90">
        <v>2</v>
      </c>
      <c r="CA1811" s="90" t="s">
        <v>4885</v>
      </c>
      <c r="CC1811" s="90" t="s">
        <v>775</v>
      </c>
      <c r="CD1811" s="90">
        <f>IF($Y$1811="Inaccurate – Incorrect",1,0)</f>
        <v>0</v>
      </c>
      <c r="DA1811" s="90" t="s">
        <v>4852</v>
      </c>
    </row>
    <row r="1812" spans="4:106" x14ac:dyDescent="0.2">
      <c r="D1812" s="103"/>
      <c r="E1812" s="114"/>
      <c r="F1812" s="114"/>
      <c r="G1812" s="114"/>
      <c r="H1812" s="114"/>
      <c r="I1812" s="114"/>
      <c r="J1812" s="114"/>
      <c r="K1812" s="114"/>
      <c r="L1812" s="114"/>
      <c r="M1812" s="114"/>
      <c r="N1812" s="114"/>
      <c r="O1812" s="114"/>
      <c r="P1812" s="114"/>
      <c r="Q1812" s="114"/>
      <c r="R1812" s="114"/>
      <c r="S1812" s="114"/>
      <c r="T1812" s="114"/>
      <c r="U1812" s="114"/>
      <c r="V1812" s="114"/>
      <c r="W1812" s="114"/>
      <c r="X1812" s="114"/>
      <c r="Y1812" s="105"/>
      <c r="AX1812" s="90">
        <f t="shared" si="203"/>
        <v>0</v>
      </c>
      <c r="BA1812" s="90">
        <f>IF(OR($S$22="Step 3",$S$22="Step 2",$S$22="Step 1"),1,0)</f>
        <v>1</v>
      </c>
    </row>
    <row r="1813" spans="4:106" ht="21" x14ac:dyDescent="0.25">
      <c r="D1813" s="103"/>
      <c r="E1813" s="106" t="s">
        <v>4916</v>
      </c>
      <c r="F1813" s="104"/>
      <c r="G1813" s="104"/>
      <c r="H1813" s="104"/>
      <c r="I1813" s="104"/>
      <c r="J1813" s="104"/>
      <c r="K1813" s="104"/>
      <c r="L1813" s="104"/>
      <c r="M1813" s="104"/>
      <c r="N1813" s="104"/>
      <c r="O1813" s="104"/>
      <c r="P1813" s="104"/>
      <c r="Q1813" s="104"/>
      <c r="R1813" s="104"/>
      <c r="S1813" s="104"/>
      <c r="T1813" s="104"/>
      <c r="U1813" s="104"/>
      <c r="V1813" s="104"/>
      <c r="W1813" s="104"/>
      <c r="X1813" s="104"/>
      <c r="Y1813" s="105"/>
      <c r="AX1813" s="90">
        <f t="shared" si="203"/>
        <v>0</v>
      </c>
      <c r="BA1813" s="90">
        <f>IF(OR($S$22="Step 3",$S$22="Step 2",$S$22="Step 1"),1,0)</f>
        <v>1</v>
      </c>
    </row>
    <row r="1814" spans="4:106" ht="21" x14ac:dyDescent="0.25">
      <c r="D1814" s="103"/>
      <c r="E1814" s="109" t="s">
        <v>4917</v>
      </c>
      <c r="F1814" s="110"/>
      <c r="G1814" s="110"/>
      <c r="H1814" s="110"/>
      <c r="I1814" s="110"/>
      <c r="J1814" s="110"/>
      <c r="K1814" s="110"/>
      <c r="L1814" s="110"/>
      <c r="M1814" s="110"/>
      <c r="N1814" s="110"/>
      <c r="O1814" s="110"/>
      <c r="P1814" s="110"/>
      <c r="Q1814" s="110"/>
      <c r="R1814" s="110"/>
      <c r="S1814" s="110"/>
      <c r="T1814" s="110"/>
      <c r="U1814" s="110"/>
      <c r="V1814" s="110"/>
      <c r="W1814" s="110"/>
      <c r="X1814" s="110"/>
      <c r="Y1814" s="105"/>
      <c r="AX1814" s="90">
        <f t="shared" si="203"/>
        <v>0</v>
      </c>
      <c r="BA1814" s="90">
        <f>IF(OR($S$22="Step 3",$S$22="Step 2",$S$22="Step 1"),1,0)</f>
        <v>1</v>
      </c>
    </row>
    <row r="1815" spans="4:106" ht="50.5" customHeight="1" x14ac:dyDescent="0.2">
      <c r="D1815" s="112" t="s">
        <v>4915</v>
      </c>
      <c r="E1815" s="194" t="s">
        <v>4918</v>
      </c>
      <c r="F1815" s="195"/>
      <c r="G1815" s="195"/>
      <c r="H1815" s="195"/>
      <c r="I1815" s="195"/>
      <c r="J1815" s="195"/>
      <c r="K1815" s="195"/>
      <c r="L1815" s="195"/>
      <c r="M1815" s="195"/>
      <c r="N1815" s="195"/>
      <c r="O1815" s="195"/>
      <c r="P1815" s="113" t="s">
        <v>12697</v>
      </c>
      <c r="Q1815" s="196" t="s">
        <v>12698</v>
      </c>
      <c r="R1815" s="196"/>
      <c r="S1815" s="197"/>
      <c r="T1815" s="197"/>
      <c r="U1815" s="197"/>
      <c r="V1815" s="197"/>
      <c r="W1815" s="197"/>
      <c r="X1815" s="198"/>
      <c r="Y1815" s="108"/>
      <c r="AW1815" s="90" t="s">
        <v>4461</v>
      </c>
      <c r="AX1815" s="90">
        <f t="shared" si="203"/>
        <v>1</v>
      </c>
      <c r="AY1815" s="90" t="s">
        <v>1320</v>
      </c>
      <c r="AZ1815" s="90" t="s">
        <v>4914</v>
      </c>
      <c r="BA1815" s="90">
        <f>IF(AND($BC$1815=1,$BB$1815=1),1,0)</f>
        <v>1</v>
      </c>
      <c r="BB1815" s="90">
        <f>IF(OR($S$22="Step 3",$S$22="Step 2",$S$22="Step 1"),1,0)</f>
        <v>1</v>
      </c>
      <c r="BC1815" s="90">
        <v>1</v>
      </c>
      <c r="BD1815" s="90">
        <v>1</v>
      </c>
      <c r="BE1815" s="90">
        <v>1</v>
      </c>
      <c r="CB1815" s="90">
        <f>IF($S$1815&lt;&gt;"",1,0)</f>
        <v>0</v>
      </c>
      <c r="CD1815" s="90">
        <f>IF($Y$1815="Inaccurate – Incorrect",1,0)</f>
        <v>0</v>
      </c>
      <c r="DA1815" s="90" t="s">
        <v>4916</v>
      </c>
      <c r="DB1815" s="90" t="s">
        <v>4917</v>
      </c>
    </row>
    <row r="1816" spans="4:106" x14ac:dyDescent="0.2">
      <c r="D1816" s="103"/>
      <c r="E1816" s="114"/>
      <c r="F1816" s="114"/>
      <c r="G1816" s="114"/>
      <c r="H1816" s="114"/>
      <c r="I1816" s="114"/>
      <c r="J1816" s="114"/>
      <c r="K1816" s="114"/>
      <c r="L1816" s="114"/>
      <c r="M1816" s="114"/>
      <c r="N1816" s="114"/>
      <c r="O1816" s="114"/>
      <c r="P1816" s="114"/>
      <c r="Q1816" s="114"/>
      <c r="R1816" s="114"/>
      <c r="S1816" s="114"/>
      <c r="T1816" s="114"/>
      <c r="U1816" s="114"/>
      <c r="V1816" s="114"/>
      <c r="W1816" s="114"/>
      <c r="X1816" s="114"/>
      <c r="Y1816" s="105"/>
      <c r="AX1816" s="90">
        <f t="shared" si="203"/>
        <v>0</v>
      </c>
      <c r="BA1816" s="90">
        <f>IF(OR($S$22="Step 3",$S$22="Step 2",$S$22="Step 1"),1,0)</f>
        <v>1</v>
      </c>
    </row>
    <row r="1817" spans="4:106" ht="21" x14ac:dyDescent="0.25">
      <c r="D1817" s="103"/>
      <c r="E1817" s="106" t="s">
        <v>4922</v>
      </c>
      <c r="F1817" s="104"/>
      <c r="G1817" s="104"/>
      <c r="H1817" s="104"/>
      <c r="I1817" s="104"/>
      <c r="J1817" s="104"/>
      <c r="K1817" s="104"/>
      <c r="L1817" s="104"/>
      <c r="M1817" s="104"/>
      <c r="N1817" s="104"/>
      <c r="O1817" s="104"/>
      <c r="P1817" s="104"/>
      <c r="Q1817" s="104"/>
      <c r="R1817" s="104"/>
      <c r="S1817" s="104"/>
      <c r="T1817" s="104"/>
      <c r="U1817" s="104"/>
      <c r="V1817" s="104"/>
      <c r="W1817" s="104"/>
      <c r="X1817" s="104"/>
      <c r="Y1817" s="105"/>
      <c r="AX1817" s="90">
        <f t="shared" si="203"/>
        <v>0</v>
      </c>
      <c r="BA1817" s="90">
        <f>IF(OR($S$22="Step 3",$S$22="Step 2",$S$22="Step 1"),1,0)</f>
        <v>1</v>
      </c>
    </row>
    <row r="1818" spans="4:106" ht="21" x14ac:dyDescent="0.25">
      <c r="D1818" s="103"/>
      <c r="E1818" s="109" t="s">
        <v>4923</v>
      </c>
      <c r="F1818" s="110"/>
      <c r="G1818" s="110"/>
      <c r="H1818" s="110"/>
      <c r="I1818" s="110"/>
      <c r="J1818" s="110"/>
      <c r="K1818" s="110"/>
      <c r="L1818" s="110"/>
      <c r="M1818" s="110"/>
      <c r="N1818" s="110"/>
      <c r="O1818" s="110"/>
      <c r="P1818" s="110"/>
      <c r="Q1818" s="110"/>
      <c r="R1818" s="110"/>
      <c r="S1818" s="110"/>
      <c r="T1818" s="110"/>
      <c r="U1818" s="110"/>
      <c r="V1818" s="110"/>
      <c r="W1818" s="110"/>
      <c r="X1818" s="110"/>
      <c r="Y1818" s="105"/>
      <c r="AX1818" s="90">
        <f t="shared" si="203"/>
        <v>0</v>
      </c>
      <c r="BA1818" s="90">
        <f>IF(OR($S$22="Step 3",$S$22="Step 2"),1,0)</f>
        <v>0</v>
      </c>
    </row>
    <row r="1819" spans="4:106" ht="25.25" customHeight="1" x14ac:dyDescent="0.2">
      <c r="D1819" s="112" t="s">
        <v>4921</v>
      </c>
      <c r="E1819" s="194" t="s">
        <v>4924</v>
      </c>
      <c r="F1819" s="195"/>
      <c r="G1819" s="195"/>
      <c r="H1819" s="195"/>
      <c r="I1819" s="195"/>
      <c r="J1819" s="195"/>
      <c r="K1819" s="195"/>
      <c r="L1819" s="195"/>
      <c r="M1819" s="195"/>
      <c r="N1819" s="195"/>
      <c r="O1819" s="195"/>
      <c r="P1819" s="113" t="s">
        <v>12697</v>
      </c>
      <c r="Q1819" s="196" t="s">
        <v>12698</v>
      </c>
      <c r="R1819" s="196"/>
      <c r="S1819" s="192"/>
      <c r="T1819" s="192"/>
      <c r="U1819" s="192"/>
      <c r="V1819" s="192"/>
      <c r="W1819" s="192"/>
      <c r="X1819" s="193"/>
      <c r="Y1819" s="108"/>
      <c r="AW1819" s="90" t="s">
        <v>4461</v>
      </c>
      <c r="AX1819" s="90">
        <f t="shared" si="203"/>
        <v>1</v>
      </c>
      <c r="AY1819" s="90" t="s">
        <v>236</v>
      </c>
      <c r="AZ1819" s="90" t="s">
        <v>4920</v>
      </c>
      <c r="BA1819" s="90">
        <f>IF(AND($BC$1819=1,$BB$1819=1),1,0)</f>
        <v>0</v>
      </c>
      <c r="BB1819" s="90">
        <f>IF(OR($S$22="Step 3",$S$22="Step 2"),1,0)</f>
        <v>0</v>
      </c>
      <c r="BC1819" s="90">
        <v>1</v>
      </c>
      <c r="BD1819" s="90">
        <v>1</v>
      </c>
      <c r="BE1819" s="90">
        <v>1</v>
      </c>
      <c r="BL1819" s="90">
        <v>1820</v>
      </c>
      <c r="CB1819" s="90">
        <f>IF($S$1819&lt;&gt;"",1,0)</f>
        <v>0</v>
      </c>
      <c r="CD1819" s="90">
        <f>IF($Y$1819="Inaccurate – Incorrect",1,0)</f>
        <v>0</v>
      </c>
      <c r="DA1819" s="90" t="s">
        <v>4922</v>
      </c>
      <c r="DB1819" s="90" t="s">
        <v>4923</v>
      </c>
    </row>
    <row r="1820" spans="4:106" ht="50.5" customHeight="1" x14ac:dyDescent="0.2">
      <c r="D1820" s="112" t="s">
        <v>4927</v>
      </c>
      <c r="E1820" s="189" t="s">
        <v>4928</v>
      </c>
      <c r="F1820" s="190"/>
      <c r="G1820" s="190"/>
      <c r="H1820" s="190"/>
      <c r="I1820" s="190"/>
      <c r="J1820" s="190"/>
      <c r="K1820" s="190"/>
      <c r="L1820" s="190"/>
      <c r="M1820" s="190"/>
      <c r="N1820" s="190"/>
      <c r="O1820" s="190"/>
      <c r="P1820" s="115"/>
      <c r="Q1820" s="191" t="s">
        <v>12698</v>
      </c>
      <c r="R1820" s="191"/>
      <c r="S1820" s="197"/>
      <c r="T1820" s="197"/>
      <c r="U1820" s="197"/>
      <c r="V1820" s="197"/>
      <c r="W1820" s="197"/>
      <c r="X1820" s="198"/>
      <c r="Y1820" s="108"/>
      <c r="AW1820" s="90" t="s">
        <v>4461</v>
      </c>
      <c r="AX1820" s="90">
        <f t="shared" si="203"/>
        <v>1</v>
      </c>
      <c r="AY1820" s="90" t="s">
        <v>236</v>
      </c>
      <c r="AZ1820" s="90" t="s">
        <v>4926</v>
      </c>
      <c r="BA1820" s="90">
        <f>IF(AND($BB$1820=1,$BC$1820=1),1,0)</f>
        <v>0</v>
      </c>
      <c r="BB1820" s="90">
        <f>IF(OR($S$22="Step 3",$S$22="Step 2"),1,0)</f>
        <v>0</v>
      </c>
      <c r="BC1820" s="90">
        <f>IF(AND(AND(OR($S$1819="Yes",$AB$1819="Yes"),$AX$1819=1)),1,0)</f>
        <v>0</v>
      </c>
      <c r="BD1820" s="90">
        <f>IF(AND(AND(OR($AB$1819="Yes"),$AX$1819=1)),1,0)</f>
        <v>0</v>
      </c>
      <c r="BE1820" s="90">
        <f>IF(AND(AND(OR($S$1819="Yes"),$AX$1819=1)),1,0)</f>
        <v>0</v>
      </c>
      <c r="CB1820" s="90">
        <f>IF($S$1820&lt;&gt;"",1,0)</f>
        <v>0</v>
      </c>
      <c r="CD1820" s="90">
        <f>IF($Y$1820="Inaccurate – Incorrect",1,0)</f>
        <v>0</v>
      </c>
      <c r="DA1820" s="90" t="s">
        <v>4922</v>
      </c>
      <c r="DB1820" s="90" t="s">
        <v>4923</v>
      </c>
    </row>
    <row r="1821" spans="4:106" x14ac:dyDescent="0.2">
      <c r="D1821" s="103"/>
      <c r="E1821" s="117"/>
      <c r="F1821" s="117"/>
      <c r="G1821" s="117"/>
      <c r="H1821" s="117"/>
      <c r="I1821" s="117"/>
      <c r="J1821" s="117"/>
      <c r="K1821" s="117"/>
      <c r="L1821" s="117"/>
      <c r="M1821" s="117"/>
      <c r="N1821" s="117"/>
      <c r="O1821" s="117"/>
      <c r="P1821" s="117"/>
      <c r="Q1821" s="117"/>
      <c r="R1821" s="117"/>
      <c r="S1821" s="117"/>
      <c r="T1821" s="117"/>
      <c r="U1821" s="117"/>
      <c r="V1821" s="117"/>
      <c r="W1821" s="117"/>
      <c r="X1821" s="117"/>
      <c r="Y1821" s="105"/>
      <c r="AX1821" s="90">
        <f t="shared" si="203"/>
        <v>0</v>
      </c>
      <c r="BA1821" s="90">
        <f>IF(OR($S$22="Step 3",$S$22="Step 2",$S$22="Step 1"),1,0)</f>
        <v>1</v>
      </c>
    </row>
    <row r="1822" spans="4:106" ht="21" x14ac:dyDescent="0.25">
      <c r="D1822" s="103"/>
      <c r="E1822" s="109" t="s">
        <v>4933</v>
      </c>
      <c r="F1822" s="110"/>
      <c r="G1822" s="110"/>
      <c r="H1822" s="110"/>
      <c r="I1822" s="110"/>
      <c r="J1822" s="110"/>
      <c r="K1822" s="110"/>
      <c r="L1822" s="110"/>
      <c r="M1822" s="110"/>
      <c r="N1822" s="110"/>
      <c r="O1822" s="110"/>
      <c r="P1822" s="110"/>
      <c r="Q1822" s="110"/>
      <c r="R1822" s="110"/>
      <c r="S1822" s="110"/>
      <c r="T1822" s="110"/>
      <c r="U1822" s="110"/>
      <c r="V1822" s="110"/>
      <c r="W1822" s="110"/>
      <c r="X1822" s="110"/>
      <c r="Y1822" s="105"/>
      <c r="AX1822" s="90">
        <f t="shared" si="203"/>
        <v>0</v>
      </c>
      <c r="BA1822" s="90">
        <f>IF(OR($S$22="Step 3",$S$22="Step 2",$S$22="Step 1"),1,0)</f>
        <v>1</v>
      </c>
    </row>
    <row r="1823" spans="4:106" ht="25.25" customHeight="1" x14ac:dyDescent="0.2">
      <c r="D1823" s="112" t="s">
        <v>4932</v>
      </c>
      <c r="E1823" s="194" t="s">
        <v>4934</v>
      </c>
      <c r="F1823" s="195"/>
      <c r="G1823" s="195"/>
      <c r="H1823" s="195"/>
      <c r="I1823" s="195"/>
      <c r="J1823" s="195"/>
      <c r="K1823" s="195"/>
      <c r="L1823" s="195"/>
      <c r="M1823" s="195"/>
      <c r="N1823" s="195"/>
      <c r="O1823" s="195"/>
      <c r="P1823" s="113" t="s">
        <v>12697</v>
      </c>
      <c r="Q1823" s="196" t="s">
        <v>12698</v>
      </c>
      <c r="R1823" s="196"/>
      <c r="S1823" s="192"/>
      <c r="T1823" s="192"/>
      <c r="U1823" s="192"/>
      <c r="V1823" s="192"/>
      <c r="W1823" s="192"/>
      <c r="X1823" s="193"/>
      <c r="Y1823" s="108"/>
      <c r="AW1823" s="90" t="s">
        <v>4461</v>
      </c>
      <c r="AX1823" s="90">
        <f t="shared" si="203"/>
        <v>1</v>
      </c>
      <c r="AY1823" s="90" t="s">
        <v>236</v>
      </c>
      <c r="AZ1823" s="90" t="s">
        <v>4931</v>
      </c>
      <c r="BA1823" s="90">
        <f>IF(AND($BC$1823=1,$BB$1823=1),1,0)</f>
        <v>1</v>
      </c>
      <c r="BB1823" s="90">
        <f>IF(OR($S$22="Step 3",$S$22="Step 2",$S$22="Step 1"),1,0)</f>
        <v>1</v>
      </c>
      <c r="BC1823" s="90">
        <v>1</v>
      </c>
      <c r="BD1823" s="90">
        <v>1</v>
      </c>
      <c r="BE1823" s="90">
        <v>1</v>
      </c>
      <c r="BL1823" s="90">
        <v>1824</v>
      </c>
      <c r="CB1823" s="90">
        <f>IF($S$1823&lt;&gt;"",1,0)</f>
        <v>0</v>
      </c>
      <c r="CD1823" s="90">
        <f>IF($Y$1823="Inaccurate – Incorrect",1,0)</f>
        <v>0</v>
      </c>
      <c r="DA1823" s="90" t="s">
        <v>4922</v>
      </c>
      <c r="DB1823" s="90" t="s">
        <v>4933</v>
      </c>
    </row>
    <row r="1824" spans="4:106" ht="25.25" customHeight="1" x14ac:dyDescent="0.2">
      <c r="D1824" s="112" t="s">
        <v>4937</v>
      </c>
      <c r="E1824" s="189" t="s">
        <v>4938</v>
      </c>
      <c r="F1824" s="190"/>
      <c r="G1824" s="190"/>
      <c r="H1824" s="190"/>
      <c r="I1824" s="190"/>
      <c r="J1824" s="190"/>
      <c r="K1824" s="190"/>
      <c r="L1824" s="190"/>
      <c r="M1824" s="190"/>
      <c r="N1824" s="190"/>
      <c r="O1824" s="190"/>
      <c r="P1824" s="116" t="s">
        <v>12697</v>
      </c>
      <c r="Q1824" s="191" t="s">
        <v>12698</v>
      </c>
      <c r="R1824" s="191"/>
      <c r="S1824" s="192"/>
      <c r="T1824" s="192"/>
      <c r="U1824" s="192"/>
      <c r="V1824" s="192"/>
      <c r="W1824" s="192"/>
      <c r="X1824" s="193"/>
      <c r="Y1824" s="108"/>
      <c r="AW1824" s="90" t="s">
        <v>4461</v>
      </c>
      <c r="AX1824" s="90">
        <f t="shared" si="203"/>
        <v>1</v>
      </c>
      <c r="AY1824" s="90" t="s">
        <v>1320</v>
      </c>
      <c r="AZ1824" s="90" t="s">
        <v>4936</v>
      </c>
      <c r="BA1824" s="90">
        <f>IF(AND($BB$1824=1,$BC$1824=1),1,0)</f>
        <v>0</v>
      </c>
      <c r="BB1824" s="90">
        <f>IF(OR($S$22="Step 3",$S$22="Step 2",$S$22="Step 1"),1,0)</f>
        <v>1</v>
      </c>
      <c r="BC1824" s="90">
        <f>IF(AND(AND(OR($S$1823="Yes",$AB$1823="Yes"),$AX$1823=1)),1,0)</f>
        <v>0</v>
      </c>
      <c r="BD1824" s="90">
        <f>IF(AND(AND(OR($AB$1823="Yes"),$AX$1823=1)),1,0)</f>
        <v>0</v>
      </c>
      <c r="BE1824" s="90">
        <f>IF(AND(AND(OR($S$1823="Yes"),$AX$1823=1)),1,0)</f>
        <v>0</v>
      </c>
      <c r="CB1824" s="90">
        <f>IF($S$1824&lt;&gt;"",1,0)</f>
        <v>0</v>
      </c>
      <c r="CD1824" s="90">
        <f>IF($Y$1824="Inaccurate – Incorrect",1,0)</f>
        <v>0</v>
      </c>
      <c r="DA1824" s="90" t="s">
        <v>4922</v>
      </c>
      <c r="DB1824" s="90" t="s">
        <v>4933</v>
      </c>
    </row>
    <row r="1825" spans="4:106" ht="25.25" customHeight="1" x14ac:dyDescent="0.2">
      <c r="D1825" s="112" t="s">
        <v>4943</v>
      </c>
      <c r="E1825" s="189" t="s">
        <v>4944</v>
      </c>
      <c r="F1825" s="190"/>
      <c r="G1825" s="190"/>
      <c r="H1825" s="190"/>
      <c r="I1825" s="190"/>
      <c r="J1825" s="190"/>
      <c r="K1825" s="190"/>
      <c r="L1825" s="190"/>
      <c r="M1825" s="190"/>
      <c r="N1825" s="190"/>
      <c r="O1825" s="190"/>
      <c r="P1825" s="116" t="s">
        <v>12697</v>
      </c>
      <c r="Q1825" s="191" t="s">
        <v>12698</v>
      </c>
      <c r="R1825" s="191"/>
      <c r="S1825" s="192"/>
      <c r="T1825" s="192"/>
      <c r="U1825" s="192"/>
      <c r="V1825" s="192"/>
      <c r="W1825" s="192"/>
      <c r="X1825" s="193"/>
      <c r="Y1825" s="108"/>
      <c r="AW1825" s="90" t="s">
        <v>4461</v>
      </c>
      <c r="AX1825" s="90">
        <f t="shared" si="203"/>
        <v>1</v>
      </c>
      <c r="AY1825" s="90" t="s">
        <v>236</v>
      </c>
      <c r="AZ1825" s="90" t="s">
        <v>4942</v>
      </c>
      <c r="BA1825" s="90">
        <f>IF(AND($BC$1825=1,$BB$1825=1),1,0)</f>
        <v>1</v>
      </c>
      <c r="BB1825" s="90">
        <f>IF(OR($S$22="Step 3",$S$22="Step 2",$S$22="Step 1"),1,0)</f>
        <v>1</v>
      </c>
      <c r="BC1825" s="90">
        <v>1</v>
      </c>
      <c r="BD1825" s="90">
        <v>1</v>
      </c>
      <c r="BE1825" s="90">
        <v>1</v>
      </c>
      <c r="BL1825" s="90" t="s">
        <v>12784</v>
      </c>
      <c r="CB1825" s="90">
        <f>IF($S$1825&lt;&gt;"",1,0)</f>
        <v>0</v>
      </c>
      <c r="CD1825" s="90">
        <f>IF($Y$1825="Inaccurate – Incorrect",1,0)</f>
        <v>0</v>
      </c>
      <c r="DA1825" s="90" t="s">
        <v>4922</v>
      </c>
      <c r="DB1825" s="90" t="s">
        <v>4933</v>
      </c>
    </row>
    <row r="1826" spans="4:106" ht="25.25" customHeight="1" x14ac:dyDescent="0.2">
      <c r="D1826" s="112" t="s">
        <v>4947</v>
      </c>
      <c r="E1826" s="189" t="s">
        <v>4948</v>
      </c>
      <c r="F1826" s="190"/>
      <c r="G1826" s="190"/>
      <c r="H1826" s="190"/>
      <c r="I1826" s="190"/>
      <c r="J1826" s="190"/>
      <c r="K1826" s="190"/>
      <c r="L1826" s="190"/>
      <c r="M1826" s="190"/>
      <c r="N1826" s="190"/>
      <c r="O1826" s="190"/>
      <c r="P1826" s="116" t="s">
        <v>12697</v>
      </c>
      <c r="Q1826" s="191" t="s">
        <v>12698</v>
      </c>
      <c r="R1826" s="191"/>
      <c r="S1826" s="192"/>
      <c r="T1826" s="192"/>
      <c r="U1826" s="192"/>
      <c r="V1826" s="192"/>
      <c r="W1826" s="192"/>
      <c r="X1826" s="193"/>
      <c r="Y1826" s="108"/>
      <c r="AW1826" s="90" t="s">
        <v>4461</v>
      </c>
      <c r="AX1826" s="90">
        <f t="shared" si="203"/>
        <v>1</v>
      </c>
      <c r="AY1826" s="90" t="s">
        <v>1320</v>
      </c>
      <c r="AZ1826" s="90" t="s">
        <v>4946</v>
      </c>
      <c r="BA1826" s="90">
        <f>IF(AND($BB$1826=1,$BC$1826=1),1,0)</f>
        <v>0</v>
      </c>
      <c r="BB1826" s="90">
        <f>IF(OR($S$22="Step 3",$S$22="Step 2",$S$22="Step 1"),1,0)</f>
        <v>1</v>
      </c>
      <c r="BC1826" s="90">
        <f t="shared" ref="BC1826:BC1835" si="204">IF(AND(AND(OR($S$1825="Yes",$AB$1825="Yes"),$AX$1825=1)),1,0)</f>
        <v>0</v>
      </c>
      <c r="BD1826" s="90">
        <f t="shared" ref="BD1826:BD1835" si="205">IF(AND(AND(OR($AB$1825="Yes"),$AX$1825=1)),1,0)</f>
        <v>0</v>
      </c>
      <c r="BE1826" s="90">
        <f t="shared" ref="BE1826:BE1835" si="206">IF(AND(AND(OR($S$1825="Yes"),$AX$1825=1)),1,0)</f>
        <v>0</v>
      </c>
      <c r="CB1826" s="90">
        <f>IF($S$1826&lt;&gt;"",1,0)</f>
        <v>0</v>
      </c>
      <c r="CD1826" s="90">
        <f>IF($Y$1826="Inaccurate – Incorrect",1,0)</f>
        <v>0</v>
      </c>
      <c r="DA1826" s="90" t="s">
        <v>4922</v>
      </c>
      <c r="DB1826" s="90" t="s">
        <v>4933</v>
      </c>
    </row>
    <row r="1827" spans="4:106" ht="53.75" customHeight="1" x14ac:dyDescent="0.2">
      <c r="D1827" s="112" t="s">
        <v>4953</v>
      </c>
      <c r="E1827" s="119"/>
      <c r="F1827" s="118"/>
      <c r="G1827" s="118"/>
      <c r="H1827" s="118"/>
      <c r="I1827" s="118"/>
      <c r="J1827" s="118"/>
      <c r="K1827" s="118"/>
      <c r="L1827" s="118"/>
      <c r="M1827" s="118"/>
      <c r="N1827" s="118"/>
      <c r="O1827" s="118"/>
      <c r="P1827" s="118"/>
      <c r="Q1827" s="215" t="s">
        <v>4954</v>
      </c>
      <c r="R1827" s="216"/>
      <c r="S1827" s="216"/>
      <c r="T1827" s="216"/>
      <c r="U1827" s="216"/>
      <c r="V1827" s="216"/>
      <c r="W1827" s="216"/>
      <c r="X1827" s="217"/>
      <c r="Y1827" s="108"/>
      <c r="AX1827" s="90">
        <f t="shared" si="203"/>
        <v>1</v>
      </c>
      <c r="AZ1827" s="90" t="s">
        <v>4952</v>
      </c>
      <c r="BA1827" s="90">
        <f>IF(AND($BB$1827=1,$BC$1827=1),1,0)</f>
        <v>0</v>
      </c>
      <c r="BB1827" s="90">
        <f t="shared" ref="BB1827:BB1835" si="207">IF(OR($S$22="Step 3",$S$22="Step 2"),1,0)</f>
        <v>0</v>
      </c>
      <c r="BC1827" s="90">
        <f t="shared" si="204"/>
        <v>0</v>
      </c>
      <c r="BD1827" s="90">
        <f t="shared" si="205"/>
        <v>0</v>
      </c>
      <c r="BE1827" s="90">
        <f t="shared" si="206"/>
        <v>0</v>
      </c>
    </row>
    <row r="1828" spans="4:106" ht="25.25" customHeight="1" x14ac:dyDescent="0.2">
      <c r="D1828" s="112" t="s">
        <v>4958</v>
      </c>
      <c r="E1828" s="189" t="s">
        <v>4959</v>
      </c>
      <c r="F1828" s="190"/>
      <c r="G1828" s="190"/>
      <c r="H1828" s="190"/>
      <c r="I1828" s="190"/>
      <c r="J1828" s="190"/>
      <c r="K1828" s="190"/>
      <c r="L1828" s="190"/>
      <c r="M1828" s="190"/>
      <c r="N1828" s="190"/>
      <c r="O1828" s="190"/>
      <c r="P1828" s="115"/>
      <c r="Q1828" s="191" t="s">
        <v>12702</v>
      </c>
      <c r="R1828" s="191"/>
      <c r="S1828" s="192"/>
      <c r="T1828" s="192"/>
      <c r="U1828" s="192"/>
      <c r="V1828" s="192"/>
      <c r="W1828" s="192"/>
      <c r="X1828" s="193"/>
      <c r="Y1828" s="108"/>
      <c r="AW1828" s="90" t="s">
        <v>4461</v>
      </c>
      <c r="AX1828" s="90">
        <f t="shared" si="203"/>
        <v>1</v>
      </c>
      <c r="AY1828" s="90" t="s">
        <v>774</v>
      </c>
      <c r="AZ1828" s="90" t="s">
        <v>4957</v>
      </c>
      <c r="BA1828" s="90">
        <f>IF(AND($BB$1828=1,$BC$1828=1),1,0)</f>
        <v>0</v>
      </c>
      <c r="BB1828" s="90">
        <f t="shared" si="207"/>
        <v>0</v>
      </c>
      <c r="BC1828" s="90">
        <f t="shared" si="204"/>
        <v>0</v>
      </c>
      <c r="BD1828" s="90">
        <f t="shared" si="205"/>
        <v>0</v>
      </c>
      <c r="BE1828" s="90">
        <f t="shared" si="206"/>
        <v>0</v>
      </c>
      <c r="BX1828" s="90">
        <v>1</v>
      </c>
      <c r="CA1828" s="90" t="s">
        <v>4952</v>
      </c>
      <c r="CB1828" s="90">
        <f>IF((+COUNTA($S$1828)+COUNTA($S$1829)+COUNTA($S$1830)+COUNTA($S$1831)+COUNTA($S$1832)+COUNTA($S$1833)+COUNTA($S$1834)+COUNTA($S$1835))&gt;0,1,0)</f>
        <v>0</v>
      </c>
      <c r="CC1828" s="90" t="s">
        <v>775</v>
      </c>
      <c r="CD1828" s="90">
        <f>IF($Y$1828="Inaccurate – Incorrect",1,0)</f>
        <v>0</v>
      </c>
      <c r="DA1828" s="90" t="s">
        <v>4922</v>
      </c>
      <c r="DB1828" s="90" t="s">
        <v>4933</v>
      </c>
    </row>
    <row r="1829" spans="4:106" ht="25.25" customHeight="1" x14ac:dyDescent="0.2">
      <c r="D1829" s="112" t="s">
        <v>4961</v>
      </c>
      <c r="E1829" s="189" t="s">
        <v>4962</v>
      </c>
      <c r="F1829" s="190"/>
      <c r="G1829" s="190"/>
      <c r="H1829" s="190"/>
      <c r="I1829" s="190"/>
      <c r="J1829" s="190"/>
      <c r="K1829" s="190"/>
      <c r="L1829" s="190"/>
      <c r="M1829" s="190"/>
      <c r="N1829" s="190"/>
      <c r="O1829" s="190"/>
      <c r="P1829" s="115"/>
      <c r="Q1829" s="191" t="s">
        <v>12702</v>
      </c>
      <c r="R1829" s="191"/>
      <c r="S1829" s="192"/>
      <c r="T1829" s="192"/>
      <c r="U1829" s="192"/>
      <c r="V1829" s="192"/>
      <c r="W1829" s="192"/>
      <c r="X1829" s="193"/>
      <c r="Y1829" s="108"/>
      <c r="AW1829" s="90" t="s">
        <v>4461</v>
      </c>
      <c r="AX1829" s="90">
        <f t="shared" si="203"/>
        <v>1</v>
      </c>
      <c r="AY1829" s="90" t="s">
        <v>774</v>
      </c>
      <c r="AZ1829" s="90" t="s">
        <v>4960</v>
      </c>
      <c r="BA1829" s="90">
        <f>IF(AND($BB$1829=1,$BC$1829=1),1,0)</f>
        <v>0</v>
      </c>
      <c r="BB1829" s="90">
        <f t="shared" si="207"/>
        <v>0</v>
      </c>
      <c r="BC1829" s="90">
        <f t="shared" si="204"/>
        <v>0</v>
      </c>
      <c r="BD1829" s="90">
        <f t="shared" si="205"/>
        <v>0</v>
      </c>
      <c r="BE1829" s="90">
        <f t="shared" si="206"/>
        <v>0</v>
      </c>
      <c r="BX1829" s="90">
        <v>1</v>
      </c>
      <c r="CA1829" s="90" t="s">
        <v>4952</v>
      </c>
      <c r="CC1829" s="90" t="s">
        <v>775</v>
      </c>
      <c r="CD1829" s="90">
        <f>IF($Y$1829="Inaccurate – Incorrect",1,0)</f>
        <v>0</v>
      </c>
      <c r="DA1829" s="90" t="s">
        <v>4922</v>
      </c>
      <c r="DB1829" s="90" t="s">
        <v>4933</v>
      </c>
    </row>
    <row r="1830" spans="4:106" ht="25.25" customHeight="1" x14ac:dyDescent="0.2">
      <c r="D1830" s="112" t="s">
        <v>4964</v>
      </c>
      <c r="E1830" s="189" t="s">
        <v>4965</v>
      </c>
      <c r="F1830" s="190"/>
      <c r="G1830" s="190"/>
      <c r="H1830" s="190"/>
      <c r="I1830" s="190"/>
      <c r="J1830" s="190"/>
      <c r="K1830" s="190"/>
      <c r="L1830" s="190"/>
      <c r="M1830" s="190"/>
      <c r="N1830" s="190"/>
      <c r="O1830" s="190"/>
      <c r="P1830" s="116" t="s">
        <v>12697</v>
      </c>
      <c r="Q1830" s="191" t="s">
        <v>12702</v>
      </c>
      <c r="R1830" s="191"/>
      <c r="S1830" s="192"/>
      <c r="T1830" s="192"/>
      <c r="U1830" s="192"/>
      <c r="V1830" s="192"/>
      <c r="W1830" s="192"/>
      <c r="X1830" s="193"/>
      <c r="Y1830" s="108"/>
      <c r="AW1830" s="90" t="s">
        <v>4461</v>
      </c>
      <c r="AX1830" s="90">
        <f t="shared" si="203"/>
        <v>1</v>
      </c>
      <c r="AY1830" s="90" t="s">
        <v>774</v>
      </c>
      <c r="AZ1830" s="90" t="s">
        <v>4963</v>
      </c>
      <c r="BA1830" s="90">
        <f>IF(AND($BB$1830=1,$BC$1830=1),1,0)</f>
        <v>0</v>
      </c>
      <c r="BB1830" s="90">
        <f t="shared" si="207"/>
        <v>0</v>
      </c>
      <c r="BC1830" s="90">
        <f t="shared" si="204"/>
        <v>0</v>
      </c>
      <c r="BD1830" s="90">
        <f t="shared" si="205"/>
        <v>0</v>
      </c>
      <c r="BE1830" s="90">
        <f t="shared" si="206"/>
        <v>0</v>
      </c>
      <c r="BX1830" s="90">
        <v>1</v>
      </c>
      <c r="CA1830" s="90" t="s">
        <v>4952</v>
      </c>
      <c r="CC1830" s="90" t="s">
        <v>775</v>
      </c>
      <c r="CD1830" s="90">
        <f>IF($Y$1830="Inaccurate – Incorrect",1,0)</f>
        <v>0</v>
      </c>
      <c r="DA1830" s="90" t="s">
        <v>4922</v>
      </c>
      <c r="DB1830" s="90" t="s">
        <v>4933</v>
      </c>
    </row>
    <row r="1831" spans="4:106" ht="25.25" customHeight="1" x14ac:dyDescent="0.2">
      <c r="D1831" s="112" t="s">
        <v>4968</v>
      </c>
      <c r="E1831" s="189" t="s">
        <v>4969</v>
      </c>
      <c r="F1831" s="190"/>
      <c r="G1831" s="190"/>
      <c r="H1831" s="190"/>
      <c r="I1831" s="190"/>
      <c r="J1831" s="190"/>
      <c r="K1831" s="190"/>
      <c r="L1831" s="190"/>
      <c r="M1831" s="190"/>
      <c r="N1831" s="190"/>
      <c r="O1831" s="190"/>
      <c r="P1831" s="115"/>
      <c r="Q1831" s="191" t="s">
        <v>12702</v>
      </c>
      <c r="R1831" s="191"/>
      <c r="S1831" s="192"/>
      <c r="T1831" s="192"/>
      <c r="U1831" s="192"/>
      <c r="V1831" s="192"/>
      <c r="W1831" s="192"/>
      <c r="X1831" s="193"/>
      <c r="Y1831" s="108"/>
      <c r="AW1831" s="90" t="s">
        <v>4461</v>
      </c>
      <c r="AX1831" s="90">
        <f t="shared" si="203"/>
        <v>1</v>
      </c>
      <c r="AY1831" s="90" t="s">
        <v>774</v>
      </c>
      <c r="AZ1831" s="90" t="s">
        <v>4967</v>
      </c>
      <c r="BA1831" s="90">
        <f>IF(AND($BB$1831=1,$BC$1831=1),1,0)</f>
        <v>0</v>
      </c>
      <c r="BB1831" s="90">
        <f t="shared" si="207"/>
        <v>0</v>
      </c>
      <c r="BC1831" s="90">
        <f t="shared" si="204"/>
        <v>0</v>
      </c>
      <c r="BD1831" s="90">
        <f t="shared" si="205"/>
        <v>0</v>
      </c>
      <c r="BE1831" s="90">
        <f t="shared" si="206"/>
        <v>0</v>
      </c>
      <c r="BX1831" s="90">
        <v>1</v>
      </c>
      <c r="CA1831" s="90" t="s">
        <v>4952</v>
      </c>
      <c r="CC1831" s="90" t="s">
        <v>775</v>
      </c>
      <c r="CD1831" s="90">
        <f>IF($Y$1831="Inaccurate – Incorrect",1,0)</f>
        <v>0</v>
      </c>
      <c r="DA1831" s="90" t="s">
        <v>4922</v>
      </c>
      <c r="DB1831" s="90" t="s">
        <v>4933</v>
      </c>
    </row>
    <row r="1832" spans="4:106" ht="25.25" customHeight="1" x14ac:dyDescent="0.2">
      <c r="D1832" s="112" t="s">
        <v>4971</v>
      </c>
      <c r="E1832" s="189" t="s">
        <v>4972</v>
      </c>
      <c r="F1832" s="190"/>
      <c r="G1832" s="190"/>
      <c r="H1832" s="190"/>
      <c r="I1832" s="190"/>
      <c r="J1832" s="190"/>
      <c r="K1832" s="190"/>
      <c r="L1832" s="190"/>
      <c r="M1832" s="190"/>
      <c r="N1832" s="190"/>
      <c r="O1832" s="190"/>
      <c r="P1832" s="115"/>
      <c r="Q1832" s="191" t="s">
        <v>12702</v>
      </c>
      <c r="R1832" s="191"/>
      <c r="S1832" s="192"/>
      <c r="T1832" s="192"/>
      <c r="U1832" s="192"/>
      <c r="V1832" s="192"/>
      <c r="W1832" s="192"/>
      <c r="X1832" s="193"/>
      <c r="Y1832" s="108"/>
      <c r="AW1832" s="90" t="s">
        <v>4461</v>
      </c>
      <c r="AX1832" s="90">
        <f t="shared" si="203"/>
        <v>1</v>
      </c>
      <c r="AY1832" s="90" t="s">
        <v>774</v>
      </c>
      <c r="AZ1832" s="90" t="s">
        <v>4970</v>
      </c>
      <c r="BA1832" s="90">
        <f>IF(AND($BB$1832=1,$BC$1832=1),1,0)</f>
        <v>0</v>
      </c>
      <c r="BB1832" s="90">
        <f t="shared" si="207"/>
        <v>0</v>
      </c>
      <c r="BC1832" s="90">
        <f t="shared" si="204"/>
        <v>0</v>
      </c>
      <c r="BD1832" s="90">
        <f t="shared" si="205"/>
        <v>0</v>
      </c>
      <c r="BE1832" s="90">
        <f t="shared" si="206"/>
        <v>0</v>
      </c>
      <c r="BX1832" s="90">
        <v>1</v>
      </c>
      <c r="CA1832" s="90" t="s">
        <v>4952</v>
      </c>
      <c r="CC1832" s="90" t="s">
        <v>775</v>
      </c>
      <c r="CD1832" s="90">
        <f>IF($Y$1832="Inaccurate – Incorrect",1,0)</f>
        <v>0</v>
      </c>
      <c r="DA1832" s="90" t="s">
        <v>4922</v>
      </c>
      <c r="DB1832" s="90" t="s">
        <v>4933</v>
      </c>
    </row>
    <row r="1833" spans="4:106" ht="25.25" customHeight="1" x14ac:dyDescent="0.2">
      <c r="D1833" s="112" t="s">
        <v>4974</v>
      </c>
      <c r="E1833" s="189" t="s">
        <v>4975</v>
      </c>
      <c r="F1833" s="190"/>
      <c r="G1833" s="190"/>
      <c r="H1833" s="190"/>
      <c r="I1833" s="190"/>
      <c r="J1833" s="190"/>
      <c r="K1833" s="190"/>
      <c r="L1833" s="190"/>
      <c r="M1833" s="190"/>
      <c r="N1833" s="190"/>
      <c r="O1833" s="190"/>
      <c r="P1833" s="116" t="s">
        <v>12697</v>
      </c>
      <c r="Q1833" s="191" t="s">
        <v>12702</v>
      </c>
      <c r="R1833" s="191"/>
      <c r="S1833" s="192"/>
      <c r="T1833" s="192"/>
      <c r="U1833" s="192"/>
      <c r="V1833" s="192"/>
      <c r="W1833" s="192"/>
      <c r="X1833" s="193"/>
      <c r="Y1833" s="108"/>
      <c r="AW1833" s="90" t="s">
        <v>4461</v>
      </c>
      <c r="AX1833" s="90">
        <f t="shared" si="203"/>
        <v>1</v>
      </c>
      <c r="AY1833" s="90" t="s">
        <v>774</v>
      </c>
      <c r="AZ1833" s="90" t="s">
        <v>4973</v>
      </c>
      <c r="BA1833" s="90">
        <f>IF(AND($BB$1833=1,$BC$1833=1),1,0)</f>
        <v>0</v>
      </c>
      <c r="BB1833" s="90">
        <f t="shared" si="207"/>
        <v>0</v>
      </c>
      <c r="BC1833" s="90">
        <f t="shared" si="204"/>
        <v>0</v>
      </c>
      <c r="BD1833" s="90">
        <f t="shared" si="205"/>
        <v>0</v>
      </c>
      <c r="BE1833" s="90">
        <f t="shared" si="206"/>
        <v>0</v>
      </c>
      <c r="BX1833" s="90">
        <v>1</v>
      </c>
      <c r="CA1833" s="90" t="s">
        <v>4952</v>
      </c>
      <c r="CC1833" s="90" t="s">
        <v>775</v>
      </c>
      <c r="CD1833" s="90">
        <f>IF($Y$1833="Inaccurate – Incorrect",1,0)</f>
        <v>0</v>
      </c>
      <c r="DA1833" s="90" t="s">
        <v>4922</v>
      </c>
      <c r="DB1833" s="90" t="s">
        <v>4933</v>
      </c>
    </row>
    <row r="1834" spans="4:106" ht="25.25" customHeight="1" x14ac:dyDescent="0.2">
      <c r="D1834" s="112" t="s">
        <v>4978</v>
      </c>
      <c r="E1834" s="189" t="s">
        <v>4979</v>
      </c>
      <c r="F1834" s="190"/>
      <c r="G1834" s="190"/>
      <c r="H1834" s="190"/>
      <c r="I1834" s="190"/>
      <c r="J1834" s="190"/>
      <c r="K1834" s="190"/>
      <c r="L1834" s="190"/>
      <c r="M1834" s="190"/>
      <c r="N1834" s="190"/>
      <c r="O1834" s="190"/>
      <c r="P1834" s="115"/>
      <c r="Q1834" s="191" t="s">
        <v>12702</v>
      </c>
      <c r="R1834" s="191"/>
      <c r="S1834" s="192"/>
      <c r="T1834" s="192"/>
      <c r="U1834" s="192"/>
      <c r="V1834" s="192"/>
      <c r="W1834" s="192"/>
      <c r="X1834" s="193"/>
      <c r="Y1834" s="108"/>
      <c r="AW1834" s="90" t="s">
        <v>4461</v>
      </c>
      <c r="AX1834" s="90">
        <f t="shared" si="203"/>
        <v>1</v>
      </c>
      <c r="AY1834" s="90" t="s">
        <v>774</v>
      </c>
      <c r="AZ1834" s="90" t="s">
        <v>4977</v>
      </c>
      <c r="BA1834" s="90">
        <f>IF(AND($BB$1834=1,$BC$1834=1),1,0)</f>
        <v>0</v>
      </c>
      <c r="BB1834" s="90">
        <f t="shared" si="207"/>
        <v>0</v>
      </c>
      <c r="BC1834" s="90">
        <f t="shared" si="204"/>
        <v>0</v>
      </c>
      <c r="BD1834" s="90">
        <f t="shared" si="205"/>
        <v>0</v>
      </c>
      <c r="BE1834" s="90">
        <f t="shared" si="206"/>
        <v>0</v>
      </c>
      <c r="BX1834" s="90">
        <v>1</v>
      </c>
      <c r="CA1834" s="90" t="s">
        <v>4952</v>
      </c>
      <c r="CC1834" s="90" t="s">
        <v>775</v>
      </c>
      <c r="CD1834" s="90">
        <f>IF($Y$1834="Inaccurate – Incorrect",1,0)</f>
        <v>0</v>
      </c>
      <c r="DA1834" s="90" t="s">
        <v>4922</v>
      </c>
      <c r="DB1834" s="90" t="s">
        <v>4933</v>
      </c>
    </row>
    <row r="1835" spans="4:106" ht="25.25" customHeight="1" x14ac:dyDescent="0.2">
      <c r="D1835" s="112" t="s">
        <v>4981</v>
      </c>
      <c r="E1835" s="189" t="s">
        <v>1408</v>
      </c>
      <c r="F1835" s="190"/>
      <c r="G1835" s="190"/>
      <c r="H1835" s="190"/>
      <c r="I1835" s="190"/>
      <c r="J1835" s="190"/>
      <c r="K1835" s="190"/>
      <c r="L1835" s="190"/>
      <c r="M1835" s="190"/>
      <c r="N1835" s="190"/>
      <c r="O1835" s="190"/>
      <c r="P1835" s="115"/>
      <c r="Q1835" s="191" t="s">
        <v>12702</v>
      </c>
      <c r="R1835" s="191"/>
      <c r="S1835" s="197"/>
      <c r="T1835" s="197"/>
      <c r="U1835" s="197"/>
      <c r="V1835" s="197"/>
      <c r="W1835" s="197"/>
      <c r="X1835" s="198"/>
      <c r="Y1835" s="108"/>
      <c r="AW1835" s="90" t="s">
        <v>4461</v>
      </c>
      <c r="AX1835" s="90">
        <f t="shared" si="203"/>
        <v>1</v>
      </c>
      <c r="AY1835" s="90" t="s">
        <v>774</v>
      </c>
      <c r="AZ1835" s="90" t="s">
        <v>4980</v>
      </c>
      <c r="BA1835" s="90">
        <f>IF(AND($BB$1835=1,$BC$1835=1),1,0)</f>
        <v>0</v>
      </c>
      <c r="BB1835" s="90">
        <f t="shared" si="207"/>
        <v>0</v>
      </c>
      <c r="BC1835" s="90">
        <f t="shared" si="204"/>
        <v>0</v>
      </c>
      <c r="BD1835" s="90">
        <f t="shared" si="205"/>
        <v>0</v>
      </c>
      <c r="BE1835" s="90">
        <f t="shared" si="206"/>
        <v>0</v>
      </c>
      <c r="BX1835" s="90">
        <v>2</v>
      </c>
      <c r="CA1835" s="90" t="s">
        <v>4952</v>
      </c>
      <c r="CC1835" s="90" t="s">
        <v>775</v>
      </c>
      <c r="CD1835" s="90">
        <f>IF($Y$1835="Inaccurate – Incorrect",1,0)</f>
        <v>0</v>
      </c>
      <c r="DA1835" s="90" t="s">
        <v>4922</v>
      </c>
      <c r="DB1835" s="90" t="s">
        <v>4933</v>
      </c>
    </row>
    <row r="1836" spans="4:106" x14ac:dyDescent="0.2">
      <c r="D1836" s="103"/>
      <c r="E1836" s="117"/>
      <c r="F1836" s="117"/>
      <c r="G1836" s="117"/>
      <c r="H1836" s="117"/>
      <c r="I1836" s="117"/>
      <c r="J1836" s="117"/>
      <c r="K1836" s="117"/>
      <c r="L1836" s="117"/>
      <c r="M1836" s="117"/>
      <c r="N1836" s="117"/>
      <c r="O1836" s="117"/>
      <c r="P1836" s="117"/>
      <c r="Q1836" s="117"/>
      <c r="R1836" s="117"/>
      <c r="S1836" s="117"/>
      <c r="T1836" s="117"/>
      <c r="U1836" s="117"/>
      <c r="V1836" s="117"/>
      <c r="W1836" s="117"/>
      <c r="X1836" s="117"/>
      <c r="Y1836" s="105"/>
      <c r="AX1836" s="90">
        <f t="shared" si="203"/>
        <v>0</v>
      </c>
      <c r="BA1836" s="90">
        <f>IF(OR($S$22="Step 3",$S$22="Step 2",$S$22="Step 1"),1,0)</f>
        <v>1</v>
      </c>
    </row>
    <row r="1837" spans="4:106" ht="21" x14ac:dyDescent="0.25">
      <c r="D1837" s="103"/>
      <c r="E1837" s="109" t="s">
        <v>4984</v>
      </c>
      <c r="F1837" s="110"/>
      <c r="G1837" s="110"/>
      <c r="H1837" s="110"/>
      <c r="I1837" s="110"/>
      <c r="J1837" s="110"/>
      <c r="K1837" s="110"/>
      <c r="L1837" s="110"/>
      <c r="M1837" s="110"/>
      <c r="N1837" s="110"/>
      <c r="O1837" s="110"/>
      <c r="P1837" s="110"/>
      <c r="Q1837" s="110"/>
      <c r="R1837" s="110"/>
      <c r="S1837" s="110"/>
      <c r="T1837" s="110"/>
      <c r="U1837" s="110"/>
      <c r="V1837" s="110"/>
      <c r="W1837" s="110"/>
      <c r="X1837" s="110"/>
      <c r="Y1837" s="105"/>
      <c r="AX1837" s="90">
        <f t="shared" si="203"/>
        <v>0</v>
      </c>
      <c r="BA1837" s="90">
        <f>IF(OR($S$22="Step 3",$S$22="Step 2",$S$22="Step 1"),1,0)</f>
        <v>1</v>
      </c>
    </row>
    <row r="1838" spans="4:106" ht="25.25" customHeight="1" x14ac:dyDescent="0.2">
      <c r="D1838" s="112" t="s">
        <v>4983</v>
      </c>
      <c r="E1838" s="194" t="s">
        <v>4985</v>
      </c>
      <c r="F1838" s="195"/>
      <c r="G1838" s="195"/>
      <c r="H1838" s="195"/>
      <c r="I1838" s="195"/>
      <c r="J1838" s="195"/>
      <c r="K1838" s="195"/>
      <c r="L1838" s="195"/>
      <c r="M1838" s="195"/>
      <c r="N1838" s="195"/>
      <c r="O1838" s="195"/>
      <c r="P1838" s="113" t="s">
        <v>12697</v>
      </c>
      <c r="Q1838" s="196" t="s">
        <v>12698</v>
      </c>
      <c r="R1838" s="196"/>
      <c r="S1838" s="192"/>
      <c r="T1838" s="192"/>
      <c r="U1838" s="192"/>
      <c r="V1838" s="192"/>
      <c r="W1838" s="192"/>
      <c r="X1838" s="193"/>
      <c r="Y1838" s="108"/>
      <c r="AW1838" s="90" t="s">
        <v>4461</v>
      </c>
      <c r="AX1838" s="90">
        <f t="shared" si="203"/>
        <v>1</v>
      </c>
      <c r="AY1838" s="90" t="s">
        <v>1320</v>
      </c>
      <c r="AZ1838" s="90" t="s">
        <v>4982</v>
      </c>
      <c r="BA1838" s="90">
        <f>IF(AND($BC$1838=1,$BB$1838=1),1,0)</f>
        <v>1</v>
      </c>
      <c r="BB1838" s="90">
        <f>IF(OR($S$22="Step 3",$S$22="Step 2",$S$22="Step 1"),1,0)</f>
        <v>1</v>
      </c>
      <c r="BC1838" s="90">
        <v>1</v>
      </c>
      <c r="BD1838" s="90">
        <v>1</v>
      </c>
      <c r="BE1838" s="90">
        <v>1</v>
      </c>
      <c r="CB1838" s="90">
        <f>IF($S$1838&lt;&gt;"",1,0)</f>
        <v>0</v>
      </c>
      <c r="CD1838" s="90">
        <f>IF($Y$1838="Inaccurate – Incorrect",1,0)</f>
        <v>0</v>
      </c>
      <c r="DA1838" s="90" t="s">
        <v>4922</v>
      </c>
      <c r="DB1838" s="90" t="s">
        <v>4984</v>
      </c>
    </row>
    <row r="1839" spans="4:106" ht="50.5" customHeight="1" x14ac:dyDescent="0.2">
      <c r="D1839" s="112" t="s">
        <v>4988</v>
      </c>
      <c r="E1839" s="189" t="s">
        <v>4989</v>
      </c>
      <c r="F1839" s="190"/>
      <c r="G1839" s="190"/>
      <c r="H1839" s="190"/>
      <c r="I1839" s="190"/>
      <c r="J1839" s="190"/>
      <c r="K1839" s="190"/>
      <c r="L1839" s="190"/>
      <c r="M1839" s="190"/>
      <c r="N1839" s="190"/>
      <c r="O1839" s="190"/>
      <c r="P1839" s="116" t="s">
        <v>12697</v>
      </c>
      <c r="Q1839" s="191" t="s">
        <v>12699</v>
      </c>
      <c r="R1839" s="191"/>
      <c r="S1839" s="192"/>
      <c r="T1839" s="192"/>
      <c r="U1839" s="192"/>
      <c r="V1839" s="192"/>
      <c r="W1839" s="192"/>
      <c r="X1839" s="193"/>
      <c r="Y1839" s="108"/>
      <c r="AW1839" s="90" t="s">
        <v>4461</v>
      </c>
      <c r="AX1839" s="90">
        <f t="shared" si="203"/>
        <v>1</v>
      </c>
      <c r="AZ1839" s="90" t="s">
        <v>4987</v>
      </c>
      <c r="BA1839" s="90">
        <f>IF(AND($BC$1839=1,$BB$1839=1),1,0)</f>
        <v>0</v>
      </c>
      <c r="BB1839" s="90">
        <f>IF(OR($S$22="Step 3",$S$22="Step 2"),1,0)</f>
        <v>0</v>
      </c>
      <c r="BC1839" s="90">
        <v>1</v>
      </c>
      <c r="BD1839" s="90">
        <v>1</v>
      </c>
      <c r="BE1839" s="90">
        <v>1</v>
      </c>
      <c r="CB1839" s="90">
        <f>IF($S$1839&lt;&gt;"",1,0)</f>
        <v>0</v>
      </c>
      <c r="CD1839" s="90">
        <f>IF($Y$1839="Inaccurate – Incorrect",1,0)</f>
        <v>0</v>
      </c>
      <c r="DA1839" s="90" t="s">
        <v>4922</v>
      </c>
      <c r="DB1839" s="90" t="s">
        <v>4984</v>
      </c>
    </row>
    <row r="1840" spans="4:106" ht="25.25" customHeight="1" x14ac:dyDescent="0.2">
      <c r="D1840" s="112" t="s">
        <v>4992</v>
      </c>
      <c r="E1840" s="189" t="s">
        <v>4993</v>
      </c>
      <c r="F1840" s="190"/>
      <c r="G1840" s="190"/>
      <c r="H1840" s="190"/>
      <c r="I1840" s="190"/>
      <c r="J1840" s="190"/>
      <c r="K1840" s="190"/>
      <c r="L1840" s="190"/>
      <c r="M1840" s="190"/>
      <c r="N1840" s="190"/>
      <c r="O1840" s="190"/>
      <c r="P1840" s="116" t="s">
        <v>12697</v>
      </c>
      <c r="Q1840" s="191" t="s">
        <v>12698</v>
      </c>
      <c r="R1840" s="191"/>
      <c r="S1840" s="192"/>
      <c r="T1840" s="192"/>
      <c r="U1840" s="192"/>
      <c r="V1840" s="192"/>
      <c r="W1840" s="192"/>
      <c r="X1840" s="193"/>
      <c r="Y1840" s="108"/>
      <c r="AW1840" s="90" t="s">
        <v>4461</v>
      </c>
      <c r="AX1840" s="90">
        <f t="shared" si="203"/>
        <v>1</v>
      </c>
      <c r="AY1840" s="90" t="s">
        <v>1320</v>
      </c>
      <c r="AZ1840" s="90" t="s">
        <v>4991</v>
      </c>
      <c r="BA1840" s="90">
        <f>IF(AND($BC$1840=1,$BB$1840=1),1,0)</f>
        <v>1</v>
      </c>
      <c r="BB1840" s="90">
        <f>IF(OR($S$22="Step 3",$S$22="Step 2",$S$22="Step 1"),1,0)</f>
        <v>1</v>
      </c>
      <c r="BC1840" s="90">
        <v>1</v>
      </c>
      <c r="BD1840" s="90">
        <v>1</v>
      </c>
      <c r="BE1840" s="90">
        <v>1</v>
      </c>
      <c r="CB1840" s="90">
        <f>IF($S$1840&lt;&gt;"",1,0)</f>
        <v>0</v>
      </c>
      <c r="CD1840" s="90">
        <f>IF($Y$1840="Inaccurate – Incorrect",1,0)</f>
        <v>0</v>
      </c>
      <c r="DA1840" s="90" t="s">
        <v>4922</v>
      </c>
      <c r="DB1840" s="90" t="s">
        <v>4984</v>
      </c>
    </row>
    <row r="1841" spans="4:106" ht="53.75" customHeight="1" x14ac:dyDescent="0.2">
      <c r="D1841" s="112" t="s">
        <v>4995</v>
      </c>
      <c r="E1841" s="119"/>
      <c r="F1841" s="118"/>
      <c r="G1841" s="118"/>
      <c r="H1841" s="118"/>
      <c r="I1841" s="118"/>
      <c r="J1841" s="118"/>
      <c r="K1841" s="118"/>
      <c r="L1841" s="118"/>
      <c r="M1841" s="118"/>
      <c r="N1841" s="118"/>
      <c r="O1841" s="118"/>
      <c r="P1841" s="118"/>
      <c r="Q1841" s="215" t="s">
        <v>4996</v>
      </c>
      <c r="R1841" s="216"/>
      <c r="S1841" s="216"/>
      <c r="T1841" s="216"/>
      <c r="U1841" s="216"/>
      <c r="V1841" s="216"/>
      <c r="W1841" s="216"/>
      <c r="X1841" s="217"/>
      <c r="Y1841" s="108"/>
      <c r="AX1841" s="90">
        <f t="shared" si="203"/>
        <v>1</v>
      </c>
      <c r="AZ1841" s="90" t="s">
        <v>4994</v>
      </c>
      <c r="BA1841" s="90">
        <f>IF(AND($BC$1841=1,$BB$1841=1),1,0)</f>
        <v>0</v>
      </c>
      <c r="BB1841" s="90">
        <f>IF(OR($S$22="Step 3",$S$22="Step 2"),1,0)</f>
        <v>0</v>
      </c>
      <c r="BC1841" s="90">
        <v>1</v>
      </c>
      <c r="BD1841" s="90">
        <v>1</v>
      </c>
      <c r="BE1841" s="90">
        <v>1</v>
      </c>
    </row>
    <row r="1842" spans="4:106" ht="25.25" customHeight="1" x14ac:dyDescent="0.2">
      <c r="D1842" s="112" t="s">
        <v>4998</v>
      </c>
      <c r="E1842" s="189" t="s">
        <v>4999</v>
      </c>
      <c r="F1842" s="190"/>
      <c r="G1842" s="190"/>
      <c r="H1842" s="190"/>
      <c r="I1842" s="190"/>
      <c r="J1842" s="190"/>
      <c r="K1842" s="190"/>
      <c r="L1842" s="190"/>
      <c r="M1842" s="190"/>
      <c r="N1842" s="190"/>
      <c r="O1842" s="190"/>
      <c r="P1842" s="115"/>
      <c r="Q1842" s="191" t="s">
        <v>12702</v>
      </c>
      <c r="R1842" s="191"/>
      <c r="S1842" s="192"/>
      <c r="T1842" s="192"/>
      <c r="U1842" s="192"/>
      <c r="V1842" s="192"/>
      <c r="W1842" s="192"/>
      <c r="X1842" s="193"/>
      <c r="Y1842" s="108"/>
      <c r="AW1842" s="90" t="s">
        <v>4461</v>
      </c>
      <c r="AX1842" s="90">
        <f t="shared" si="203"/>
        <v>1</v>
      </c>
      <c r="AY1842" s="90" t="s">
        <v>774</v>
      </c>
      <c r="AZ1842" s="90" t="s">
        <v>4997</v>
      </c>
      <c r="BA1842" s="90">
        <f>IF(AND($BC$1842=1,$BB$1842=1),1,0)</f>
        <v>0</v>
      </c>
      <c r="BB1842" s="90">
        <f>IF(OR($S$22="Step 3",$S$22="Step 2"),1,0)</f>
        <v>0</v>
      </c>
      <c r="BC1842" s="90">
        <v>1</v>
      </c>
      <c r="BD1842" s="90">
        <v>1</v>
      </c>
      <c r="BE1842" s="90">
        <v>1</v>
      </c>
      <c r="BX1842" s="90">
        <v>1</v>
      </c>
      <c r="CA1842" s="90" t="s">
        <v>4994</v>
      </c>
      <c r="CB1842" s="90">
        <f>IF((+COUNTA($S$1842)+COUNTA($S$1843)+COUNTA($S$1844))&gt;0,1,0)</f>
        <v>0</v>
      </c>
      <c r="CC1842" s="90" t="s">
        <v>775</v>
      </c>
      <c r="CD1842" s="90">
        <f>IF($Y$1842="Inaccurate – Incorrect",1,0)</f>
        <v>0</v>
      </c>
      <c r="DA1842" s="90" t="s">
        <v>4922</v>
      </c>
      <c r="DB1842" s="90" t="s">
        <v>4984</v>
      </c>
    </row>
    <row r="1843" spans="4:106" ht="25.25" customHeight="1" x14ac:dyDescent="0.2">
      <c r="D1843" s="112" t="s">
        <v>5001</v>
      </c>
      <c r="E1843" s="189" t="s">
        <v>5002</v>
      </c>
      <c r="F1843" s="190"/>
      <c r="G1843" s="190"/>
      <c r="H1843" s="190"/>
      <c r="I1843" s="190"/>
      <c r="J1843" s="190"/>
      <c r="K1843" s="190"/>
      <c r="L1843" s="190"/>
      <c r="M1843" s="190"/>
      <c r="N1843" s="190"/>
      <c r="O1843" s="190"/>
      <c r="P1843" s="115"/>
      <c r="Q1843" s="191" t="s">
        <v>12702</v>
      </c>
      <c r="R1843" s="191"/>
      <c r="S1843" s="192"/>
      <c r="T1843" s="192"/>
      <c r="U1843" s="192"/>
      <c r="V1843" s="192"/>
      <c r="W1843" s="192"/>
      <c r="X1843" s="193"/>
      <c r="Y1843" s="108"/>
      <c r="AW1843" s="90" t="s">
        <v>4461</v>
      </c>
      <c r="AX1843" s="90">
        <f t="shared" si="203"/>
        <v>1</v>
      </c>
      <c r="AY1843" s="90" t="s">
        <v>774</v>
      </c>
      <c r="AZ1843" s="90" t="s">
        <v>5000</v>
      </c>
      <c r="BA1843" s="90">
        <f>IF(AND($BC$1843=1,$BB$1843=1),1,0)</f>
        <v>0</v>
      </c>
      <c r="BB1843" s="90">
        <f>IF(OR($S$22="Step 3",$S$22="Step 2"),1,0)</f>
        <v>0</v>
      </c>
      <c r="BC1843" s="90">
        <v>1</v>
      </c>
      <c r="BD1843" s="90">
        <v>1</v>
      </c>
      <c r="BE1843" s="90">
        <v>1</v>
      </c>
      <c r="BX1843" s="90">
        <v>1</v>
      </c>
      <c r="CA1843" s="90" t="s">
        <v>4994</v>
      </c>
      <c r="CC1843" s="90" t="s">
        <v>775</v>
      </c>
      <c r="CD1843" s="90">
        <f>IF($Y$1843="Inaccurate – Incorrect",1,0)</f>
        <v>0</v>
      </c>
      <c r="DA1843" s="90" t="s">
        <v>4922</v>
      </c>
      <c r="DB1843" s="90" t="s">
        <v>4984</v>
      </c>
    </row>
    <row r="1844" spans="4:106" ht="25.25" customHeight="1" x14ac:dyDescent="0.2">
      <c r="D1844" s="112" t="s">
        <v>5004</v>
      </c>
      <c r="E1844" s="189" t="s">
        <v>1408</v>
      </c>
      <c r="F1844" s="190"/>
      <c r="G1844" s="190"/>
      <c r="H1844" s="190"/>
      <c r="I1844" s="190"/>
      <c r="J1844" s="190"/>
      <c r="K1844" s="190"/>
      <c r="L1844" s="190"/>
      <c r="M1844" s="190"/>
      <c r="N1844" s="190"/>
      <c r="O1844" s="190"/>
      <c r="P1844" s="115"/>
      <c r="Q1844" s="191" t="s">
        <v>12702</v>
      </c>
      <c r="R1844" s="191"/>
      <c r="S1844" s="192"/>
      <c r="T1844" s="192"/>
      <c r="U1844" s="192"/>
      <c r="V1844" s="192"/>
      <c r="W1844" s="192"/>
      <c r="X1844" s="193"/>
      <c r="Y1844" s="108"/>
      <c r="AW1844" s="90" t="s">
        <v>4461</v>
      </c>
      <c r="AX1844" s="90">
        <f t="shared" si="203"/>
        <v>1</v>
      </c>
      <c r="AY1844" s="90" t="s">
        <v>774</v>
      </c>
      <c r="AZ1844" s="90" t="s">
        <v>5003</v>
      </c>
      <c r="BA1844" s="90">
        <f>IF(AND($BC$1844=1,$BB$1844=1),1,0)</f>
        <v>0</v>
      </c>
      <c r="BB1844" s="90">
        <f>IF(OR($S$22="Step 3",$S$22="Step 2"),1,0)</f>
        <v>0</v>
      </c>
      <c r="BC1844" s="90">
        <v>1</v>
      </c>
      <c r="BD1844" s="90">
        <v>1</v>
      </c>
      <c r="BE1844" s="90">
        <v>1</v>
      </c>
      <c r="BX1844" s="90">
        <v>2</v>
      </c>
      <c r="CA1844" s="90" t="s">
        <v>4994</v>
      </c>
      <c r="CC1844" s="90" t="s">
        <v>775</v>
      </c>
      <c r="CD1844" s="90">
        <f>IF($Y$1844="Inaccurate – Incorrect",1,0)</f>
        <v>0</v>
      </c>
      <c r="DA1844" s="90" t="s">
        <v>4922</v>
      </c>
      <c r="DB1844" s="90" t="s">
        <v>4984</v>
      </c>
    </row>
    <row r="1845" spans="4:106" ht="25.25" customHeight="1" x14ac:dyDescent="0.2">
      <c r="D1845" s="112" t="s">
        <v>5006</v>
      </c>
      <c r="E1845" s="189" t="s">
        <v>5007</v>
      </c>
      <c r="F1845" s="190"/>
      <c r="G1845" s="190"/>
      <c r="H1845" s="190"/>
      <c r="I1845" s="190"/>
      <c r="J1845" s="190"/>
      <c r="K1845" s="190"/>
      <c r="L1845" s="190"/>
      <c r="M1845" s="190"/>
      <c r="N1845" s="190"/>
      <c r="O1845" s="190"/>
      <c r="P1845" s="116" t="s">
        <v>12697</v>
      </c>
      <c r="Q1845" s="191" t="s">
        <v>12698</v>
      </c>
      <c r="R1845" s="191"/>
      <c r="S1845" s="197"/>
      <c r="T1845" s="197"/>
      <c r="U1845" s="197"/>
      <c r="V1845" s="197"/>
      <c r="W1845" s="197"/>
      <c r="X1845" s="198"/>
      <c r="Y1845" s="108"/>
      <c r="AW1845" s="90" t="s">
        <v>4461</v>
      </c>
      <c r="AX1845" s="90">
        <f t="shared" si="203"/>
        <v>1</v>
      </c>
      <c r="AY1845" s="90" t="s">
        <v>1320</v>
      </c>
      <c r="AZ1845" s="90" t="s">
        <v>5005</v>
      </c>
      <c r="BA1845" s="90">
        <f>IF(AND($BC$1845=1,$BB$1845=1),1,0)</f>
        <v>1</v>
      </c>
      <c r="BB1845" s="90">
        <f>IF(OR($S$22="Step 3",$S$22="Step 2",$S$22="Step 1"),1,0)</f>
        <v>1</v>
      </c>
      <c r="BC1845" s="90">
        <v>1</v>
      </c>
      <c r="BD1845" s="90">
        <v>1</v>
      </c>
      <c r="BE1845" s="90">
        <v>1</v>
      </c>
      <c r="CB1845" s="90">
        <f>IF($S$1845&lt;&gt;"",1,0)</f>
        <v>0</v>
      </c>
      <c r="CD1845" s="90">
        <f>IF($Y$1845="Inaccurate – Incorrect",1,0)</f>
        <v>0</v>
      </c>
      <c r="DA1845" s="90" t="s">
        <v>4922</v>
      </c>
      <c r="DB1845" s="90" t="s">
        <v>4984</v>
      </c>
    </row>
    <row r="1846" spans="4:106" x14ac:dyDescent="0.2">
      <c r="D1846" s="103"/>
      <c r="E1846" s="117"/>
      <c r="F1846" s="117"/>
      <c r="G1846" s="117"/>
      <c r="H1846" s="117"/>
      <c r="I1846" s="117"/>
      <c r="J1846" s="117"/>
      <c r="K1846" s="117"/>
      <c r="L1846" s="117"/>
      <c r="M1846" s="117"/>
      <c r="N1846" s="117"/>
      <c r="O1846" s="117"/>
      <c r="P1846" s="117"/>
      <c r="Q1846" s="117"/>
      <c r="R1846" s="117"/>
      <c r="S1846" s="117"/>
      <c r="T1846" s="117"/>
      <c r="U1846" s="117"/>
      <c r="V1846" s="117"/>
      <c r="W1846" s="117"/>
      <c r="X1846" s="117"/>
      <c r="Y1846" s="105"/>
      <c r="AX1846" s="90">
        <f t="shared" si="203"/>
        <v>0</v>
      </c>
      <c r="BA1846" s="90">
        <f>IF(OR($S$22="Step 3",$S$22="Step 2",$S$22="Step 1"),1,0)</f>
        <v>1</v>
      </c>
    </row>
    <row r="1847" spans="4:106" ht="21" x14ac:dyDescent="0.25">
      <c r="D1847" s="103"/>
      <c r="E1847" s="109" t="s">
        <v>5010</v>
      </c>
      <c r="F1847" s="110"/>
      <c r="G1847" s="110"/>
      <c r="H1847" s="110"/>
      <c r="I1847" s="110"/>
      <c r="J1847" s="110"/>
      <c r="K1847" s="110"/>
      <c r="L1847" s="110"/>
      <c r="M1847" s="110"/>
      <c r="N1847" s="110"/>
      <c r="O1847" s="110"/>
      <c r="P1847" s="110"/>
      <c r="Q1847" s="110"/>
      <c r="R1847" s="110"/>
      <c r="S1847" s="110"/>
      <c r="T1847" s="110"/>
      <c r="U1847" s="110"/>
      <c r="V1847" s="110"/>
      <c r="W1847" s="110"/>
      <c r="X1847" s="110"/>
      <c r="Y1847" s="105"/>
      <c r="AX1847" s="90">
        <f t="shared" si="203"/>
        <v>0</v>
      </c>
      <c r="BA1847" s="90">
        <f>IF(OR($S$22="Step 3",$S$22="Step 2",$S$22="Step 1"),1,0)</f>
        <v>1</v>
      </c>
    </row>
    <row r="1848" spans="4:106" ht="50.5" customHeight="1" x14ac:dyDescent="0.2">
      <c r="D1848" s="112" t="s">
        <v>5009</v>
      </c>
      <c r="E1848" s="194" t="s">
        <v>5011</v>
      </c>
      <c r="F1848" s="195"/>
      <c r="G1848" s="195"/>
      <c r="H1848" s="195"/>
      <c r="I1848" s="195"/>
      <c r="J1848" s="195"/>
      <c r="K1848" s="195"/>
      <c r="L1848" s="195"/>
      <c r="M1848" s="195"/>
      <c r="N1848" s="195"/>
      <c r="O1848" s="195"/>
      <c r="P1848" s="113" t="s">
        <v>12697</v>
      </c>
      <c r="Q1848" s="196" t="s">
        <v>12698</v>
      </c>
      <c r="R1848" s="196"/>
      <c r="S1848" s="197"/>
      <c r="T1848" s="197"/>
      <c r="U1848" s="197"/>
      <c r="V1848" s="197"/>
      <c r="W1848" s="197"/>
      <c r="X1848" s="198"/>
      <c r="Y1848" s="108"/>
      <c r="AW1848" s="90" t="s">
        <v>4461</v>
      </c>
      <c r="AX1848" s="90">
        <f t="shared" si="203"/>
        <v>1</v>
      </c>
      <c r="AY1848" s="90" t="s">
        <v>1320</v>
      </c>
      <c r="AZ1848" s="90" t="s">
        <v>5008</v>
      </c>
      <c r="BA1848" s="90">
        <f>IF(AND($BC$1848=1,$BB$1848=1),1,0)</f>
        <v>1</v>
      </c>
      <c r="BB1848" s="90">
        <f>IF(OR($S$22="Step 3",$S$22="Step 2",$S$22="Step 1"),1,0)</f>
        <v>1</v>
      </c>
      <c r="BC1848" s="90">
        <v>1</v>
      </c>
      <c r="BD1848" s="90">
        <v>1</v>
      </c>
      <c r="BE1848" s="90">
        <v>1</v>
      </c>
      <c r="CB1848" s="90">
        <f>IF($S$1848&lt;&gt;"",1,0)</f>
        <v>0</v>
      </c>
      <c r="CD1848" s="90">
        <f>IF($Y$1848="Inaccurate – Incorrect",1,0)</f>
        <v>0</v>
      </c>
      <c r="DA1848" s="90" t="s">
        <v>4922</v>
      </c>
      <c r="DB1848" s="90" t="s">
        <v>5010</v>
      </c>
    </row>
    <row r="1849" spans="4:106" x14ac:dyDescent="0.2">
      <c r="D1849" s="103"/>
      <c r="E1849" s="117"/>
      <c r="F1849" s="117"/>
      <c r="G1849" s="117"/>
      <c r="H1849" s="117"/>
      <c r="I1849" s="117"/>
      <c r="J1849" s="117"/>
      <c r="K1849" s="117"/>
      <c r="L1849" s="117"/>
      <c r="M1849" s="117"/>
      <c r="N1849" s="117"/>
      <c r="O1849" s="117"/>
      <c r="P1849" s="117"/>
      <c r="Q1849" s="117"/>
      <c r="R1849" s="117"/>
      <c r="S1849" s="117"/>
      <c r="T1849" s="117"/>
      <c r="U1849" s="117"/>
      <c r="V1849" s="117"/>
      <c r="W1849" s="117"/>
      <c r="X1849" s="117"/>
      <c r="Y1849" s="105"/>
      <c r="AX1849" s="90">
        <f t="shared" si="203"/>
        <v>0</v>
      </c>
      <c r="BA1849" s="90">
        <f>IF(OR($S$22="Step 3",$S$22="Step 2",$S$22="Step 1"),1,0)</f>
        <v>1</v>
      </c>
    </row>
    <row r="1850" spans="4:106" ht="21" x14ac:dyDescent="0.25">
      <c r="D1850" s="103"/>
      <c r="E1850" s="109" t="s">
        <v>5014</v>
      </c>
      <c r="F1850" s="110"/>
      <c r="G1850" s="110"/>
      <c r="H1850" s="110"/>
      <c r="I1850" s="110"/>
      <c r="J1850" s="110"/>
      <c r="K1850" s="110"/>
      <c r="L1850" s="110"/>
      <c r="M1850" s="110"/>
      <c r="N1850" s="110"/>
      <c r="O1850" s="110"/>
      <c r="P1850" s="110"/>
      <c r="Q1850" s="110"/>
      <c r="R1850" s="110"/>
      <c r="S1850" s="110"/>
      <c r="T1850" s="110"/>
      <c r="U1850" s="110"/>
      <c r="V1850" s="110"/>
      <c r="W1850" s="110"/>
      <c r="X1850" s="110"/>
      <c r="Y1850" s="105"/>
      <c r="AX1850" s="90">
        <f t="shared" si="203"/>
        <v>0</v>
      </c>
      <c r="BA1850" s="90">
        <f>IF(OR($S$22="Step 3",$S$22="Step 2",$S$22="Step 1"),1,0)</f>
        <v>1</v>
      </c>
    </row>
    <row r="1851" spans="4:106" ht="25.25" customHeight="1" x14ac:dyDescent="0.2">
      <c r="D1851" s="112" t="s">
        <v>5013</v>
      </c>
      <c r="E1851" s="194" t="s">
        <v>5015</v>
      </c>
      <c r="F1851" s="195"/>
      <c r="G1851" s="195"/>
      <c r="H1851" s="195"/>
      <c r="I1851" s="195"/>
      <c r="J1851" s="195"/>
      <c r="K1851" s="195"/>
      <c r="L1851" s="195"/>
      <c r="M1851" s="195"/>
      <c r="N1851" s="195"/>
      <c r="O1851" s="195"/>
      <c r="P1851" s="113" t="s">
        <v>12697</v>
      </c>
      <c r="Q1851" s="196" t="s">
        <v>12698</v>
      </c>
      <c r="R1851" s="196"/>
      <c r="S1851" s="192"/>
      <c r="T1851" s="192"/>
      <c r="U1851" s="192"/>
      <c r="V1851" s="192"/>
      <c r="W1851" s="192"/>
      <c r="X1851" s="193"/>
      <c r="Y1851" s="108"/>
      <c r="AW1851" s="90" t="s">
        <v>4461</v>
      </c>
      <c r="AX1851" s="90">
        <f t="shared" si="203"/>
        <v>1</v>
      </c>
      <c r="AY1851" s="90" t="s">
        <v>236</v>
      </c>
      <c r="AZ1851" s="90" t="s">
        <v>5012</v>
      </c>
      <c r="BA1851" s="90">
        <f>IF(AND($BC$1851=1,$BB$1851=1),1,0)</f>
        <v>1</v>
      </c>
      <c r="BB1851" s="90">
        <f>IF(OR($S$22="Step 3",$S$22="Step 2",$S$22="Step 1"),1,0)</f>
        <v>1</v>
      </c>
      <c r="BC1851" s="90">
        <v>1</v>
      </c>
      <c r="BD1851" s="90">
        <v>1</v>
      </c>
      <c r="BE1851" s="90">
        <v>1</v>
      </c>
      <c r="CB1851" s="90">
        <f>IF($S$1851&lt;&gt;"",1,0)</f>
        <v>0</v>
      </c>
      <c r="CD1851" s="90">
        <f>IF($Y$1851="Inaccurate – Incorrect",1,0)</f>
        <v>0</v>
      </c>
      <c r="DA1851" s="90" t="s">
        <v>4922</v>
      </c>
      <c r="DB1851" s="90" t="s">
        <v>5014</v>
      </c>
    </row>
    <row r="1852" spans="4:106" ht="25.25" customHeight="1" x14ac:dyDescent="0.2">
      <c r="D1852" s="112" t="s">
        <v>5018</v>
      </c>
      <c r="E1852" s="189" t="s">
        <v>5019</v>
      </c>
      <c r="F1852" s="190"/>
      <c r="G1852" s="190"/>
      <c r="H1852" s="190"/>
      <c r="I1852" s="190"/>
      <c r="J1852" s="190"/>
      <c r="K1852" s="190"/>
      <c r="L1852" s="190"/>
      <c r="M1852" s="190"/>
      <c r="N1852" s="190"/>
      <c r="O1852" s="190"/>
      <c r="P1852" s="116" t="s">
        <v>12697</v>
      </c>
      <c r="Q1852" s="191" t="s">
        <v>12698</v>
      </c>
      <c r="R1852" s="191"/>
      <c r="S1852" s="192"/>
      <c r="T1852" s="192"/>
      <c r="U1852" s="192"/>
      <c r="V1852" s="192"/>
      <c r="W1852" s="192"/>
      <c r="X1852" s="193"/>
      <c r="Y1852" s="108"/>
      <c r="AW1852" s="90" t="s">
        <v>4461</v>
      </c>
      <c r="AX1852" s="90">
        <f t="shared" si="203"/>
        <v>1</v>
      </c>
      <c r="AY1852" s="90" t="s">
        <v>236</v>
      </c>
      <c r="AZ1852" s="90" t="s">
        <v>5017</v>
      </c>
      <c r="BA1852" s="90">
        <f>IF(AND($BC$1852=1,$BB$1852=1),1,0)</f>
        <v>1</v>
      </c>
      <c r="BB1852" s="90">
        <f>IF(OR($S$22="Step 3",$S$22="Step 2",$S$22="Step 1"),1,0)</f>
        <v>1</v>
      </c>
      <c r="BC1852" s="90">
        <v>1</v>
      </c>
      <c r="BD1852" s="90">
        <v>1</v>
      </c>
      <c r="BE1852" s="90">
        <v>1</v>
      </c>
      <c r="CB1852" s="90">
        <f>IF($S$1852&lt;&gt;"",1,0)</f>
        <v>0</v>
      </c>
      <c r="CD1852" s="90">
        <f>IF($Y$1852="Inaccurate – Incorrect",1,0)</f>
        <v>0</v>
      </c>
      <c r="DA1852" s="90" t="s">
        <v>4922</v>
      </c>
      <c r="DB1852" s="90" t="s">
        <v>5014</v>
      </c>
    </row>
    <row r="1853" spans="4:106" ht="50.5" customHeight="1" x14ac:dyDescent="0.2">
      <c r="D1853" s="112" t="s">
        <v>5022</v>
      </c>
      <c r="E1853" s="189" t="s">
        <v>5023</v>
      </c>
      <c r="F1853" s="190"/>
      <c r="G1853" s="190"/>
      <c r="H1853" s="190"/>
      <c r="I1853" s="190"/>
      <c r="J1853" s="190"/>
      <c r="K1853" s="190"/>
      <c r="L1853" s="190"/>
      <c r="M1853" s="190"/>
      <c r="N1853" s="190"/>
      <c r="O1853" s="190"/>
      <c r="P1853" s="116" t="s">
        <v>12697</v>
      </c>
      <c r="Q1853" s="191" t="s">
        <v>12698</v>
      </c>
      <c r="R1853" s="191"/>
      <c r="S1853" s="192"/>
      <c r="T1853" s="192"/>
      <c r="U1853" s="192"/>
      <c r="V1853" s="192"/>
      <c r="W1853" s="192"/>
      <c r="X1853" s="193"/>
      <c r="Y1853" s="108"/>
      <c r="AW1853" s="90" t="s">
        <v>4461</v>
      </c>
      <c r="AX1853" s="90">
        <f t="shared" si="203"/>
        <v>1</v>
      </c>
      <c r="AY1853" s="90" t="s">
        <v>236</v>
      </c>
      <c r="AZ1853" s="90" t="s">
        <v>5021</v>
      </c>
      <c r="BA1853" s="90">
        <f>IF(AND($BC$1853=1,$BB$1853=1),1,0)</f>
        <v>1</v>
      </c>
      <c r="BB1853" s="90">
        <f>IF(OR($S$22="Step 3",$S$22="Step 2",$S$22="Step 1"),1,0)</f>
        <v>1</v>
      </c>
      <c r="BC1853" s="90">
        <v>1</v>
      </c>
      <c r="BD1853" s="90">
        <v>1</v>
      </c>
      <c r="BE1853" s="90">
        <v>1</v>
      </c>
      <c r="CB1853" s="90">
        <f>IF($S$1853&lt;&gt;"",1,0)</f>
        <v>0</v>
      </c>
      <c r="CD1853" s="90">
        <f>IF($Y$1853="Inaccurate – Incorrect",1,0)</f>
        <v>0</v>
      </c>
      <c r="DA1853" s="90" t="s">
        <v>4922</v>
      </c>
      <c r="DB1853" s="90" t="s">
        <v>5014</v>
      </c>
    </row>
    <row r="1854" spans="4:106" ht="53.75" customHeight="1" x14ac:dyDescent="0.2">
      <c r="D1854" s="112" t="s">
        <v>5026</v>
      </c>
      <c r="E1854" s="119"/>
      <c r="F1854" s="118"/>
      <c r="G1854" s="118"/>
      <c r="H1854" s="118"/>
      <c r="I1854" s="118"/>
      <c r="J1854" s="118"/>
      <c r="K1854" s="118"/>
      <c r="L1854" s="118"/>
      <c r="M1854" s="118"/>
      <c r="N1854" s="118"/>
      <c r="O1854" s="118"/>
      <c r="P1854" s="118"/>
      <c r="Q1854" s="215" t="s">
        <v>5027</v>
      </c>
      <c r="R1854" s="216"/>
      <c r="S1854" s="216"/>
      <c r="T1854" s="216"/>
      <c r="U1854" s="216"/>
      <c r="V1854" s="216"/>
      <c r="W1854" s="216"/>
      <c r="X1854" s="217"/>
      <c r="Y1854" s="108"/>
      <c r="AX1854" s="90">
        <f t="shared" si="203"/>
        <v>1</v>
      </c>
      <c r="AZ1854" s="90" t="s">
        <v>5025</v>
      </c>
      <c r="BA1854" s="90">
        <f>IF(AND($BC$1854=1,$BB$1854=1),1,0)</f>
        <v>0</v>
      </c>
      <c r="BB1854" s="90">
        <f t="shared" ref="BB1854:BB1859" si="208">IF(OR($S$22="Step 3",$S$22="Step 2"),1,0)</f>
        <v>0</v>
      </c>
      <c r="BC1854" s="90">
        <v>1</v>
      </c>
      <c r="BD1854" s="90">
        <v>1</v>
      </c>
      <c r="BE1854" s="90">
        <v>1</v>
      </c>
    </row>
    <row r="1855" spans="4:106" ht="25.25" customHeight="1" x14ac:dyDescent="0.2">
      <c r="D1855" s="112" t="s">
        <v>5029</v>
      </c>
      <c r="E1855" s="189" t="s">
        <v>5030</v>
      </c>
      <c r="F1855" s="190"/>
      <c r="G1855" s="190"/>
      <c r="H1855" s="190"/>
      <c r="I1855" s="190"/>
      <c r="J1855" s="190"/>
      <c r="K1855" s="190"/>
      <c r="L1855" s="190"/>
      <c r="M1855" s="190"/>
      <c r="N1855" s="190"/>
      <c r="O1855" s="190"/>
      <c r="P1855" s="115"/>
      <c r="Q1855" s="191" t="s">
        <v>12702</v>
      </c>
      <c r="R1855" s="191"/>
      <c r="S1855" s="192"/>
      <c r="T1855" s="192"/>
      <c r="U1855" s="192"/>
      <c r="V1855" s="192"/>
      <c r="W1855" s="192"/>
      <c r="X1855" s="193"/>
      <c r="Y1855" s="108"/>
      <c r="AW1855" s="90" t="s">
        <v>4461</v>
      </c>
      <c r="AX1855" s="90">
        <f t="shared" si="203"/>
        <v>1</v>
      </c>
      <c r="AY1855" s="90" t="s">
        <v>774</v>
      </c>
      <c r="AZ1855" s="90" t="s">
        <v>5028</v>
      </c>
      <c r="BA1855" s="90">
        <f>IF(AND($BC$1855=1,$BB$1855=1),1,0)</f>
        <v>0</v>
      </c>
      <c r="BB1855" s="90">
        <f t="shared" si="208"/>
        <v>0</v>
      </c>
      <c r="BC1855" s="90">
        <v>1</v>
      </c>
      <c r="BD1855" s="90">
        <v>1</v>
      </c>
      <c r="BE1855" s="90">
        <v>1</v>
      </c>
      <c r="BX1855" s="90">
        <v>1</v>
      </c>
      <c r="CA1855" s="90" t="s">
        <v>5025</v>
      </c>
      <c r="CB1855" s="90">
        <f>IF((+COUNTA($S$1855)+COUNTA($S$1856)+COUNTA($S$1857)+COUNTA($S$1858)+COUNTA($S$1859))&gt;0,1,0)</f>
        <v>0</v>
      </c>
      <c r="CC1855" s="90" t="s">
        <v>775</v>
      </c>
      <c r="CD1855" s="90">
        <f>IF($Y$1855="Inaccurate – Incorrect",1,0)</f>
        <v>0</v>
      </c>
      <c r="DA1855" s="90" t="s">
        <v>4922</v>
      </c>
      <c r="DB1855" s="90" t="s">
        <v>5014</v>
      </c>
    </row>
    <row r="1856" spans="4:106" ht="25.25" customHeight="1" x14ac:dyDescent="0.2">
      <c r="D1856" s="112" t="s">
        <v>5032</v>
      </c>
      <c r="E1856" s="189" t="s">
        <v>5033</v>
      </c>
      <c r="F1856" s="190"/>
      <c r="G1856" s="190"/>
      <c r="H1856" s="190"/>
      <c r="I1856" s="190"/>
      <c r="J1856" s="190"/>
      <c r="K1856" s="190"/>
      <c r="L1856" s="190"/>
      <c r="M1856" s="190"/>
      <c r="N1856" s="190"/>
      <c r="O1856" s="190"/>
      <c r="P1856" s="116" t="s">
        <v>12697</v>
      </c>
      <c r="Q1856" s="191" t="s">
        <v>12702</v>
      </c>
      <c r="R1856" s="191"/>
      <c r="S1856" s="192"/>
      <c r="T1856" s="192"/>
      <c r="U1856" s="192"/>
      <c r="V1856" s="192"/>
      <c r="W1856" s="192"/>
      <c r="X1856" s="193"/>
      <c r="Y1856" s="108"/>
      <c r="AW1856" s="90" t="s">
        <v>4461</v>
      </c>
      <c r="AX1856" s="90">
        <f t="shared" si="203"/>
        <v>1</v>
      </c>
      <c r="AY1856" s="90" t="s">
        <v>774</v>
      </c>
      <c r="AZ1856" s="90" t="s">
        <v>5031</v>
      </c>
      <c r="BA1856" s="90">
        <f>IF(AND($BC$1856=1,$BB$1856=1),1,0)</f>
        <v>0</v>
      </c>
      <c r="BB1856" s="90">
        <f t="shared" si="208"/>
        <v>0</v>
      </c>
      <c r="BC1856" s="90">
        <v>1</v>
      </c>
      <c r="BD1856" s="90">
        <v>1</v>
      </c>
      <c r="BE1856" s="90">
        <v>1</v>
      </c>
      <c r="BX1856" s="90">
        <v>1</v>
      </c>
      <c r="CA1856" s="90" t="s">
        <v>5025</v>
      </c>
      <c r="CC1856" s="90" t="s">
        <v>775</v>
      </c>
      <c r="CD1856" s="90">
        <f>IF($Y$1856="Inaccurate – Incorrect",1,0)</f>
        <v>0</v>
      </c>
      <c r="DA1856" s="90" t="s">
        <v>4922</v>
      </c>
      <c r="DB1856" s="90" t="s">
        <v>5014</v>
      </c>
    </row>
    <row r="1857" spans="4:106" ht="25.25" customHeight="1" x14ac:dyDescent="0.2">
      <c r="D1857" s="112" t="s">
        <v>5036</v>
      </c>
      <c r="E1857" s="189" t="s">
        <v>5037</v>
      </c>
      <c r="F1857" s="190"/>
      <c r="G1857" s="190"/>
      <c r="H1857" s="190"/>
      <c r="I1857" s="190"/>
      <c r="J1857" s="190"/>
      <c r="K1857" s="190"/>
      <c r="L1857" s="190"/>
      <c r="M1857" s="190"/>
      <c r="N1857" s="190"/>
      <c r="O1857" s="190"/>
      <c r="P1857" s="115"/>
      <c r="Q1857" s="191" t="s">
        <v>12702</v>
      </c>
      <c r="R1857" s="191"/>
      <c r="S1857" s="192"/>
      <c r="T1857" s="192"/>
      <c r="U1857" s="192"/>
      <c r="V1857" s="192"/>
      <c r="W1857" s="192"/>
      <c r="X1857" s="193"/>
      <c r="Y1857" s="108"/>
      <c r="AW1857" s="90" t="s">
        <v>4461</v>
      </c>
      <c r="AX1857" s="90">
        <f t="shared" si="203"/>
        <v>1</v>
      </c>
      <c r="AY1857" s="90" t="s">
        <v>774</v>
      </c>
      <c r="AZ1857" s="90" t="s">
        <v>5035</v>
      </c>
      <c r="BA1857" s="90">
        <f>IF(AND($BC$1857=1,$BB$1857=1),1,0)</f>
        <v>0</v>
      </c>
      <c r="BB1857" s="90">
        <f t="shared" si="208"/>
        <v>0</v>
      </c>
      <c r="BC1857" s="90">
        <v>1</v>
      </c>
      <c r="BD1857" s="90">
        <v>1</v>
      </c>
      <c r="BE1857" s="90">
        <v>1</v>
      </c>
      <c r="BX1857" s="90">
        <v>1</v>
      </c>
      <c r="CA1857" s="90" t="s">
        <v>5025</v>
      </c>
      <c r="CC1857" s="90" t="s">
        <v>775</v>
      </c>
      <c r="CD1857" s="90">
        <f>IF($Y$1857="Inaccurate – Incorrect",1,0)</f>
        <v>0</v>
      </c>
      <c r="DA1857" s="90" t="s">
        <v>4922</v>
      </c>
      <c r="DB1857" s="90" t="s">
        <v>5014</v>
      </c>
    </row>
    <row r="1858" spans="4:106" ht="25.25" customHeight="1" x14ac:dyDescent="0.2">
      <c r="D1858" s="112" t="s">
        <v>5039</v>
      </c>
      <c r="E1858" s="189" t="s">
        <v>5040</v>
      </c>
      <c r="F1858" s="190"/>
      <c r="G1858" s="190"/>
      <c r="H1858" s="190"/>
      <c r="I1858" s="190"/>
      <c r="J1858" s="190"/>
      <c r="K1858" s="190"/>
      <c r="L1858" s="190"/>
      <c r="M1858" s="190"/>
      <c r="N1858" s="190"/>
      <c r="O1858" s="190"/>
      <c r="P1858" s="115"/>
      <c r="Q1858" s="191" t="s">
        <v>12702</v>
      </c>
      <c r="R1858" s="191"/>
      <c r="S1858" s="192"/>
      <c r="T1858" s="192"/>
      <c r="U1858" s="192"/>
      <c r="V1858" s="192"/>
      <c r="W1858" s="192"/>
      <c r="X1858" s="193"/>
      <c r="Y1858" s="108"/>
      <c r="AW1858" s="90" t="s">
        <v>4461</v>
      </c>
      <c r="AX1858" s="90">
        <f t="shared" si="203"/>
        <v>1</v>
      </c>
      <c r="AY1858" s="90" t="s">
        <v>774</v>
      </c>
      <c r="AZ1858" s="90" t="s">
        <v>5038</v>
      </c>
      <c r="BA1858" s="90">
        <f>IF(AND($BC$1858=1,$BB$1858=1),1,0)</f>
        <v>0</v>
      </c>
      <c r="BB1858" s="90">
        <f t="shared" si="208"/>
        <v>0</v>
      </c>
      <c r="BC1858" s="90">
        <v>1</v>
      </c>
      <c r="BD1858" s="90">
        <v>1</v>
      </c>
      <c r="BE1858" s="90">
        <v>1</v>
      </c>
      <c r="BX1858" s="90">
        <v>1</v>
      </c>
      <c r="CA1858" s="90" t="s">
        <v>5025</v>
      </c>
      <c r="CC1858" s="90" t="s">
        <v>775</v>
      </c>
      <c r="CD1858" s="90">
        <f>IF($Y$1858="Inaccurate – Incorrect",1,0)</f>
        <v>0</v>
      </c>
      <c r="DA1858" s="90" t="s">
        <v>4922</v>
      </c>
      <c r="DB1858" s="90" t="s">
        <v>5014</v>
      </c>
    </row>
    <row r="1859" spans="4:106" ht="25.25" customHeight="1" x14ac:dyDescent="0.2">
      <c r="D1859" s="112" t="s">
        <v>5042</v>
      </c>
      <c r="E1859" s="189" t="s">
        <v>1408</v>
      </c>
      <c r="F1859" s="190"/>
      <c r="G1859" s="190"/>
      <c r="H1859" s="190"/>
      <c r="I1859" s="190"/>
      <c r="J1859" s="190"/>
      <c r="K1859" s="190"/>
      <c r="L1859" s="190"/>
      <c r="M1859" s="190"/>
      <c r="N1859" s="190"/>
      <c r="O1859" s="190"/>
      <c r="P1859" s="115"/>
      <c r="Q1859" s="191" t="s">
        <v>12702</v>
      </c>
      <c r="R1859" s="191"/>
      <c r="S1859" s="192"/>
      <c r="T1859" s="192"/>
      <c r="U1859" s="192"/>
      <c r="V1859" s="192"/>
      <c r="W1859" s="192"/>
      <c r="X1859" s="193"/>
      <c r="Y1859" s="108"/>
      <c r="AW1859" s="90" t="s">
        <v>4461</v>
      </c>
      <c r="AX1859" s="90">
        <f t="shared" si="203"/>
        <v>1</v>
      </c>
      <c r="AY1859" s="90" t="s">
        <v>774</v>
      </c>
      <c r="AZ1859" s="90" t="s">
        <v>5041</v>
      </c>
      <c r="BA1859" s="90">
        <f>IF(AND($BC$1859=1,$BB$1859=1),1,0)</f>
        <v>0</v>
      </c>
      <c r="BB1859" s="90">
        <f t="shared" si="208"/>
        <v>0</v>
      </c>
      <c r="BC1859" s="90">
        <v>1</v>
      </c>
      <c r="BD1859" s="90">
        <v>1</v>
      </c>
      <c r="BE1859" s="90">
        <v>1</v>
      </c>
      <c r="BX1859" s="90">
        <v>2</v>
      </c>
      <c r="CA1859" s="90" t="s">
        <v>5025</v>
      </c>
      <c r="CC1859" s="90" t="s">
        <v>775</v>
      </c>
      <c r="CD1859" s="90">
        <f>IF($Y$1859="Inaccurate – Incorrect",1,0)</f>
        <v>0</v>
      </c>
      <c r="DA1859" s="90" t="s">
        <v>4922</v>
      </c>
      <c r="DB1859" s="90" t="s">
        <v>5014</v>
      </c>
    </row>
    <row r="1860" spans="4:106" ht="25.25" customHeight="1" x14ac:dyDescent="0.2">
      <c r="D1860" s="112" t="s">
        <v>5044</v>
      </c>
      <c r="E1860" s="189" t="s">
        <v>5045</v>
      </c>
      <c r="F1860" s="190"/>
      <c r="G1860" s="190"/>
      <c r="H1860" s="190"/>
      <c r="I1860" s="190"/>
      <c r="J1860" s="190"/>
      <c r="K1860" s="190"/>
      <c r="L1860" s="190"/>
      <c r="M1860" s="190"/>
      <c r="N1860" s="190"/>
      <c r="O1860" s="190"/>
      <c r="P1860" s="116" t="s">
        <v>12697</v>
      </c>
      <c r="Q1860" s="191" t="s">
        <v>12698</v>
      </c>
      <c r="R1860" s="191"/>
      <c r="S1860" s="197"/>
      <c r="T1860" s="197"/>
      <c r="U1860" s="197"/>
      <c r="V1860" s="197"/>
      <c r="W1860" s="197"/>
      <c r="X1860" s="198"/>
      <c r="Y1860" s="108"/>
      <c r="AW1860" s="90" t="s">
        <v>4461</v>
      </c>
      <c r="AX1860" s="90">
        <f t="shared" si="203"/>
        <v>1</v>
      </c>
      <c r="AY1860" s="90" t="s">
        <v>1320</v>
      </c>
      <c r="AZ1860" s="90" t="s">
        <v>5043</v>
      </c>
      <c r="BA1860" s="90">
        <f>IF(AND($BC$1860=1,$BB$1860=1),1,0)</f>
        <v>1</v>
      </c>
      <c r="BB1860" s="90">
        <f>IF(OR($S$22="Step 3",$S$22="Step 2",$S$22="Step 1"),1,0)</f>
        <v>1</v>
      </c>
      <c r="BC1860" s="90">
        <v>1</v>
      </c>
      <c r="BD1860" s="90">
        <v>1</v>
      </c>
      <c r="BE1860" s="90">
        <v>1</v>
      </c>
      <c r="CB1860" s="90">
        <f>IF($S$1860&lt;&gt;"",1,0)</f>
        <v>0</v>
      </c>
      <c r="CD1860" s="90">
        <f>IF($Y$1860="Inaccurate – Incorrect",1,0)</f>
        <v>0</v>
      </c>
      <c r="DA1860" s="90" t="s">
        <v>4922</v>
      </c>
      <c r="DB1860" s="90" t="s">
        <v>5014</v>
      </c>
    </row>
    <row r="1861" spans="4:106" x14ac:dyDescent="0.2">
      <c r="D1861" s="103"/>
      <c r="E1861" s="117"/>
      <c r="F1861" s="117"/>
      <c r="G1861" s="117"/>
      <c r="H1861" s="117"/>
      <c r="I1861" s="117"/>
      <c r="J1861" s="117"/>
      <c r="K1861" s="117"/>
      <c r="L1861" s="117"/>
      <c r="M1861" s="117"/>
      <c r="N1861" s="117"/>
      <c r="O1861" s="117"/>
      <c r="P1861" s="117"/>
      <c r="Q1861" s="117"/>
      <c r="R1861" s="117"/>
      <c r="S1861" s="117"/>
      <c r="T1861" s="117"/>
      <c r="U1861" s="117"/>
      <c r="V1861" s="117"/>
      <c r="W1861" s="117"/>
      <c r="X1861" s="117"/>
      <c r="Y1861" s="105"/>
      <c r="AX1861" s="90">
        <f t="shared" si="203"/>
        <v>0</v>
      </c>
      <c r="BA1861" s="90">
        <f>IF(OR($S$22="Step 3",$S$22="Step 2",$S$22="Step 1"),1,0)</f>
        <v>1</v>
      </c>
    </row>
    <row r="1862" spans="4:106" ht="21" x14ac:dyDescent="0.25">
      <c r="D1862" s="103"/>
      <c r="E1862" s="109" t="s">
        <v>5049</v>
      </c>
      <c r="F1862" s="110"/>
      <c r="G1862" s="110"/>
      <c r="H1862" s="110"/>
      <c r="I1862" s="110"/>
      <c r="J1862" s="110"/>
      <c r="K1862" s="110"/>
      <c r="L1862" s="110"/>
      <c r="M1862" s="110"/>
      <c r="N1862" s="110"/>
      <c r="O1862" s="110"/>
      <c r="P1862" s="110"/>
      <c r="Q1862" s="110"/>
      <c r="R1862" s="110"/>
      <c r="S1862" s="110"/>
      <c r="T1862" s="110"/>
      <c r="U1862" s="110"/>
      <c r="V1862" s="110"/>
      <c r="W1862" s="110"/>
      <c r="X1862" s="110"/>
      <c r="Y1862" s="105"/>
      <c r="AX1862" s="90">
        <f t="shared" si="203"/>
        <v>0</v>
      </c>
      <c r="BA1862" s="90">
        <f>IF(OR($S$22="Step 3",$S$22="Step 2",$S$22="Step 1"),1,0)</f>
        <v>1</v>
      </c>
    </row>
    <row r="1863" spans="4:106" ht="25.25" customHeight="1" x14ac:dyDescent="0.2">
      <c r="D1863" s="112" t="s">
        <v>5048</v>
      </c>
      <c r="E1863" s="194" t="s">
        <v>5050</v>
      </c>
      <c r="F1863" s="195"/>
      <c r="G1863" s="195"/>
      <c r="H1863" s="195"/>
      <c r="I1863" s="195"/>
      <c r="J1863" s="195"/>
      <c r="K1863" s="195"/>
      <c r="L1863" s="195"/>
      <c r="M1863" s="195"/>
      <c r="N1863" s="195"/>
      <c r="O1863" s="195"/>
      <c r="P1863" s="113" t="s">
        <v>12697</v>
      </c>
      <c r="Q1863" s="196" t="s">
        <v>12698</v>
      </c>
      <c r="R1863" s="196"/>
      <c r="S1863" s="192"/>
      <c r="T1863" s="192"/>
      <c r="U1863" s="192"/>
      <c r="V1863" s="192"/>
      <c r="W1863" s="192"/>
      <c r="X1863" s="193"/>
      <c r="Y1863" s="108"/>
      <c r="AW1863" s="90" t="s">
        <v>4461</v>
      </c>
      <c r="AX1863" s="90">
        <f t="shared" si="203"/>
        <v>1</v>
      </c>
      <c r="AY1863" s="90" t="s">
        <v>236</v>
      </c>
      <c r="AZ1863" s="90" t="s">
        <v>5047</v>
      </c>
      <c r="BA1863" s="90">
        <f>IF(AND($BC$1863=1,$BB$1863=1),1,0)</f>
        <v>1</v>
      </c>
      <c r="BB1863" s="90">
        <f>IF(OR($S$22="Step 3",$S$22="Step 2",$S$22="Step 1"),1,0)</f>
        <v>1</v>
      </c>
      <c r="BC1863" s="90">
        <v>1</v>
      </c>
      <c r="BD1863" s="90">
        <v>1</v>
      </c>
      <c r="BE1863" s="90">
        <v>1</v>
      </c>
      <c r="CB1863" s="90">
        <f>IF($S$1863&lt;&gt;"",1,0)</f>
        <v>0</v>
      </c>
      <c r="CD1863" s="90">
        <f>IF($Y$1863="Inaccurate – Incorrect",1,0)</f>
        <v>0</v>
      </c>
      <c r="DA1863" s="90" t="s">
        <v>4922</v>
      </c>
      <c r="DB1863" s="90" t="s">
        <v>5049</v>
      </c>
    </row>
    <row r="1864" spans="4:106" ht="53.75" customHeight="1" x14ac:dyDescent="0.2">
      <c r="D1864" s="112" t="s">
        <v>5053</v>
      </c>
      <c r="E1864" s="119"/>
      <c r="F1864" s="118"/>
      <c r="G1864" s="118"/>
      <c r="H1864" s="118"/>
      <c r="I1864" s="118"/>
      <c r="J1864" s="118"/>
      <c r="K1864" s="118"/>
      <c r="L1864" s="118"/>
      <c r="M1864" s="118"/>
      <c r="N1864" s="118"/>
      <c r="O1864" s="118"/>
      <c r="P1864" s="118"/>
      <c r="Q1864" s="215" t="s">
        <v>5054</v>
      </c>
      <c r="R1864" s="216"/>
      <c r="S1864" s="216"/>
      <c r="T1864" s="216"/>
      <c r="U1864" s="216"/>
      <c r="V1864" s="216"/>
      <c r="W1864" s="216"/>
      <c r="X1864" s="217"/>
      <c r="Y1864" s="108"/>
      <c r="AX1864" s="90">
        <f t="shared" si="203"/>
        <v>1</v>
      </c>
      <c r="AZ1864" s="90" t="s">
        <v>5052</v>
      </c>
      <c r="BA1864" s="90">
        <f>IF(AND($BC$1864=1,$BB$1864=1),1,0)</f>
        <v>1</v>
      </c>
      <c r="BB1864" s="90">
        <f>IF(OR($S$22="Step 3",$S$22="Step 2",$S$22="Step 1"),1,0)</f>
        <v>1</v>
      </c>
      <c r="BC1864" s="90">
        <v>1</v>
      </c>
      <c r="BD1864" s="90">
        <v>1</v>
      </c>
      <c r="BE1864" s="90">
        <v>1</v>
      </c>
    </row>
    <row r="1865" spans="4:106" ht="25.25" customHeight="1" x14ac:dyDescent="0.2">
      <c r="D1865" s="112" t="s">
        <v>5056</v>
      </c>
      <c r="E1865" s="189" t="s">
        <v>5057</v>
      </c>
      <c r="F1865" s="190"/>
      <c r="G1865" s="190"/>
      <c r="H1865" s="190"/>
      <c r="I1865" s="190"/>
      <c r="J1865" s="190"/>
      <c r="K1865" s="190"/>
      <c r="L1865" s="190"/>
      <c r="M1865" s="190"/>
      <c r="N1865" s="190"/>
      <c r="O1865" s="190"/>
      <c r="P1865" s="115"/>
      <c r="Q1865" s="191" t="s">
        <v>12702</v>
      </c>
      <c r="R1865" s="191"/>
      <c r="S1865" s="192"/>
      <c r="T1865" s="192"/>
      <c r="U1865" s="192"/>
      <c r="V1865" s="192"/>
      <c r="W1865" s="192"/>
      <c r="X1865" s="193"/>
      <c r="Y1865" s="108"/>
      <c r="AW1865" s="90" t="s">
        <v>4461</v>
      </c>
      <c r="AX1865" s="90">
        <f t="shared" si="203"/>
        <v>1</v>
      </c>
      <c r="AY1865" s="90" t="s">
        <v>774</v>
      </c>
      <c r="AZ1865" s="90" t="s">
        <v>5055</v>
      </c>
      <c r="BA1865" s="90">
        <f>IF(AND($BC$1865=1,$BB$1865=1),1,0)</f>
        <v>0</v>
      </c>
      <c r="BB1865" s="90">
        <f>IF(OR($S$22="Step 3",$S$22="Step 2"),1,0)</f>
        <v>0</v>
      </c>
      <c r="BC1865" s="90">
        <v>1</v>
      </c>
      <c r="BD1865" s="90">
        <v>1</v>
      </c>
      <c r="BE1865" s="90">
        <v>1</v>
      </c>
      <c r="BX1865" s="90">
        <v>1</v>
      </c>
      <c r="CA1865" s="90" t="s">
        <v>5052</v>
      </c>
      <c r="CB1865" s="90">
        <f>IF((+COUNTA($S$1865)+COUNTA($S$1866)+COUNTA($S$1867)+COUNTA($S$1868)+COUNTA($S$1869)+COUNTA($S$1870)+COUNTA($S$1871)+COUNTA($S$1872)+COUNTA($S$1873)+COUNTA($S$1874)+COUNTA($S$1875)+COUNTA($S$1876)+COUNTA($S$1877))&gt;0,1,0)</f>
        <v>0</v>
      </c>
      <c r="CC1865" s="90" t="s">
        <v>775</v>
      </c>
      <c r="CD1865" s="90">
        <f>IF($Y$1865="Inaccurate – Incorrect",1,0)</f>
        <v>0</v>
      </c>
      <c r="DA1865" s="90" t="s">
        <v>4922</v>
      </c>
      <c r="DB1865" s="90" t="s">
        <v>5049</v>
      </c>
    </row>
    <row r="1866" spans="4:106" ht="25.25" customHeight="1" x14ac:dyDescent="0.2">
      <c r="D1866" s="112" t="s">
        <v>5059</v>
      </c>
      <c r="E1866" s="189" t="s">
        <v>5060</v>
      </c>
      <c r="F1866" s="190"/>
      <c r="G1866" s="190"/>
      <c r="H1866" s="190"/>
      <c r="I1866" s="190"/>
      <c r="J1866" s="190"/>
      <c r="K1866" s="190"/>
      <c r="L1866" s="190"/>
      <c r="M1866" s="190"/>
      <c r="N1866" s="190"/>
      <c r="O1866" s="190"/>
      <c r="P1866" s="116" t="s">
        <v>12697</v>
      </c>
      <c r="Q1866" s="191" t="s">
        <v>12702</v>
      </c>
      <c r="R1866" s="191"/>
      <c r="S1866" s="192"/>
      <c r="T1866" s="192"/>
      <c r="U1866" s="192"/>
      <c r="V1866" s="192"/>
      <c r="W1866" s="192"/>
      <c r="X1866" s="193"/>
      <c r="Y1866" s="108"/>
      <c r="AW1866" s="90" t="s">
        <v>4461</v>
      </c>
      <c r="AX1866" s="90">
        <f t="shared" si="203"/>
        <v>1</v>
      </c>
      <c r="AY1866" s="90" t="s">
        <v>774</v>
      </c>
      <c r="AZ1866" s="90" t="s">
        <v>5058</v>
      </c>
      <c r="BA1866" s="90">
        <f>IF(AND($BC$1866=1,$BB$1866=1),1,0)</f>
        <v>1</v>
      </c>
      <c r="BB1866" s="90">
        <f>IF(OR($S$22="Step 3",$S$22="Step 2",$S$22="Step 1"),1,0)</f>
        <v>1</v>
      </c>
      <c r="BC1866" s="90">
        <v>1</v>
      </c>
      <c r="BD1866" s="90">
        <v>1</v>
      </c>
      <c r="BE1866" s="90">
        <v>1</v>
      </c>
      <c r="BX1866" s="90">
        <v>1</v>
      </c>
      <c r="CA1866" s="90" t="s">
        <v>5052</v>
      </c>
      <c r="CC1866" s="90" t="s">
        <v>775</v>
      </c>
      <c r="CD1866" s="90">
        <f>IF($Y$1866="Inaccurate – Incorrect",1,0)</f>
        <v>0</v>
      </c>
      <c r="DA1866" s="90" t="s">
        <v>4922</v>
      </c>
      <c r="DB1866" s="90" t="s">
        <v>5049</v>
      </c>
    </row>
    <row r="1867" spans="4:106" ht="25.25" customHeight="1" x14ac:dyDescent="0.2">
      <c r="D1867" s="112" t="s">
        <v>5063</v>
      </c>
      <c r="E1867" s="189" t="s">
        <v>5064</v>
      </c>
      <c r="F1867" s="190"/>
      <c r="G1867" s="190"/>
      <c r="H1867" s="190"/>
      <c r="I1867" s="190"/>
      <c r="J1867" s="190"/>
      <c r="K1867" s="190"/>
      <c r="L1867" s="190"/>
      <c r="M1867" s="190"/>
      <c r="N1867" s="190"/>
      <c r="O1867" s="190"/>
      <c r="P1867" s="115"/>
      <c r="Q1867" s="191" t="s">
        <v>12702</v>
      </c>
      <c r="R1867" s="191"/>
      <c r="S1867" s="192"/>
      <c r="T1867" s="192"/>
      <c r="U1867" s="192"/>
      <c r="V1867" s="192"/>
      <c r="W1867" s="192"/>
      <c r="X1867" s="193"/>
      <c r="Y1867" s="108"/>
      <c r="AW1867" s="90" t="s">
        <v>4461</v>
      </c>
      <c r="AX1867" s="90">
        <f t="shared" si="203"/>
        <v>1</v>
      </c>
      <c r="AY1867" s="90" t="s">
        <v>774</v>
      </c>
      <c r="AZ1867" s="90" t="s">
        <v>5062</v>
      </c>
      <c r="BA1867" s="90">
        <f>IF(AND($BC$1867=1,$BB$1867=1),1,0)</f>
        <v>0</v>
      </c>
      <c r="BB1867" s="90">
        <f t="shared" ref="BB1867:BB1876" si="209">IF(OR($S$22="Step 3",$S$22="Step 2"),1,0)</f>
        <v>0</v>
      </c>
      <c r="BC1867" s="90">
        <v>1</v>
      </c>
      <c r="BD1867" s="90">
        <v>1</v>
      </c>
      <c r="BE1867" s="90">
        <v>1</v>
      </c>
      <c r="BX1867" s="90">
        <v>1</v>
      </c>
      <c r="CA1867" s="90" t="s">
        <v>5052</v>
      </c>
      <c r="CC1867" s="90" t="s">
        <v>775</v>
      </c>
      <c r="CD1867" s="90">
        <f>IF($Y$1867="Inaccurate – Incorrect",1,0)</f>
        <v>0</v>
      </c>
      <c r="DA1867" s="90" t="s">
        <v>4922</v>
      </c>
      <c r="DB1867" s="90" t="s">
        <v>5049</v>
      </c>
    </row>
    <row r="1868" spans="4:106" ht="25.25" customHeight="1" x14ac:dyDescent="0.2">
      <c r="D1868" s="112" t="s">
        <v>5066</v>
      </c>
      <c r="E1868" s="189" t="s">
        <v>5067</v>
      </c>
      <c r="F1868" s="190"/>
      <c r="G1868" s="190"/>
      <c r="H1868" s="190"/>
      <c r="I1868" s="190"/>
      <c r="J1868" s="190"/>
      <c r="K1868" s="190"/>
      <c r="L1868" s="190"/>
      <c r="M1868" s="190"/>
      <c r="N1868" s="190"/>
      <c r="O1868" s="190"/>
      <c r="P1868" s="115"/>
      <c r="Q1868" s="191" t="s">
        <v>12702</v>
      </c>
      <c r="R1868" s="191"/>
      <c r="S1868" s="192"/>
      <c r="T1868" s="192"/>
      <c r="U1868" s="192"/>
      <c r="V1868" s="192"/>
      <c r="W1868" s="192"/>
      <c r="X1868" s="193"/>
      <c r="Y1868" s="108"/>
      <c r="AW1868" s="90" t="s">
        <v>4461</v>
      </c>
      <c r="AX1868" s="90">
        <f t="shared" si="203"/>
        <v>1</v>
      </c>
      <c r="AY1868" s="90" t="s">
        <v>774</v>
      </c>
      <c r="AZ1868" s="90" t="s">
        <v>5065</v>
      </c>
      <c r="BA1868" s="90">
        <f>IF(AND($BC$1868=1,$BB$1868=1),1,0)</f>
        <v>0</v>
      </c>
      <c r="BB1868" s="90">
        <f t="shared" si="209"/>
        <v>0</v>
      </c>
      <c r="BC1868" s="90">
        <v>1</v>
      </c>
      <c r="BD1868" s="90">
        <v>1</v>
      </c>
      <c r="BE1868" s="90">
        <v>1</v>
      </c>
      <c r="BX1868" s="90">
        <v>1</v>
      </c>
      <c r="CA1868" s="90" t="s">
        <v>5052</v>
      </c>
      <c r="CC1868" s="90" t="s">
        <v>775</v>
      </c>
      <c r="CD1868" s="90">
        <f>IF($Y$1868="Inaccurate – Incorrect",1,0)</f>
        <v>0</v>
      </c>
      <c r="DA1868" s="90" t="s">
        <v>4922</v>
      </c>
      <c r="DB1868" s="90" t="s">
        <v>5049</v>
      </c>
    </row>
    <row r="1869" spans="4:106" ht="50.5" customHeight="1" x14ac:dyDescent="0.2">
      <c r="D1869" s="112" t="s">
        <v>5069</v>
      </c>
      <c r="E1869" s="189" t="s">
        <v>5070</v>
      </c>
      <c r="F1869" s="190"/>
      <c r="G1869" s="190"/>
      <c r="H1869" s="190"/>
      <c r="I1869" s="190"/>
      <c r="J1869" s="190"/>
      <c r="K1869" s="190"/>
      <c r="L1869" s="190"/>
      <c r="M1869" s="190"/>
      <c r="N1869" s="190"/>
      <c r="O1869" s="190"/>
      <c r="P1869" s="115"/>
      <c r="Q1869" s="191" t="s">
        <v>12702</v>
      </c>
      <c r="R1869" s="191"/>
      <c r="S1869" s="192"/>
      <c r="T1869" s="192"/>
      <c r="U1869" s="192"/>
      <c r="V1869" s="192"/>
      <c r="W1869" s="192"/>
      <c r="X1869" s="193"/>
      <c r="Y1869" s="108"/>
      <c r="AW1869" s="90" t="s">
        <v>4461</v>
      </c>
      <c r="AX1869" s="90">
        <f t="shared" si="203"/>
        <v>1</v>
      </c>
      <c r="AY1869" s="90" t="s">
        <v>774</v>
      </c>
      <c r="AZ1869" s="90" t="s">
        <v>5068</v>
      </c>
      <c r="BA1869" s="90">
        <f>IF(AND($BC$1869=1,$BB$1869=1),1,0)</f>
        <v>0</v>
      </c>
      <c r="BB1869" s="90">
        <f t="shared" si="209"/>
        <v>0</v>
      </c>
      <c r="BC1869" s="90">
        <v>1</v>
      </c>
      <c r="BD1869" s="90">
        <v>1</v>
      </c>
      <c r="BE1869" s="90">
        <v>1</v>
      </c>
      <c r="BX1869" s="90">
        <v>1</v>
      </c>
      <c r="CA1869" s="90" t="s">
        <v>5052</v>
      </c>
      <c r="CC1869" s="90" t="s">
        <v>775</v>
      </c>
      <c r="CD1869" s="90">
        <f>IF($Y$1869="Inaccurate – Incorrect",1,0)</f>
        <v>0</v>
      </c>
      <c r="DA1869" s="90" t="s">
        <v>4922</v>
      </c>
      <c r="DB1869" s="90" t="s">
        <v>5049</v>
      </c>
    </row>
    <row r="1870" spans="4:106" ht="25.25" customHeight="1" x14ac:dyDescent="0.2">
      <c r="D1870" s="112" t="s">
        <v>5072</v>
      </c>
      <c r="E1870" s="189" t="s">
        <v>5073</v>
      </c>
      <c r="F1870" s="190"/>
      <c r="G1870" s="190"/>
      <c r="H1870" s="190"/>
      <c r="I1870" s="190"/>
      <c r="J1870" s="190"/>
      <c r="K1870" s="190"/>
      <c r="L1870" s="190"/>
      <c r="M1870" s="190"/>
      <c r="N1870" s="190"/>
      <c r="O1870" s="190"/>
      <c r="P1870" s="115"/>
      <c r="Q1870" s="191" t="s">
        <v>12702</v>
      </c>
      <c r="R1870" s="191"/>
      <c r="S1870" s="192"/>
      <c r="T1870" s="192"/>
      <c r="U1870" s="192"/>
      <c r="V1870" s="192"/>
      <c r="W1870" s="192"/>
      <c r="X1870" s="193"/>
      <c r="Y1870" s="108"/>
      <c r="AW1870" s="90" t="s">
        <v>4461</v>
      </c>
      <c r="AX1870" s="90">
        <f t="shared" si="203"/>
        <v>1</v>
      </c>
      <c r="AY1870" s="90" t="s">
        <v>774</v>
      </c>
      <c r="AZ1870" s="90" t="s">
        <v>5071</v>
      </c>
      <c r="BA1870" s="90">
        <f>IF(AND($BC$1870=1,$BB$1870=1),1,0)</f>
        <v>0</v>
      </c>
      <c r="BB1870" s="90">
        <f t="shared" si="209"/>
        <v>0</v>
      </c>
      <c r="BC1870" s="90">
        <v>1</v>
      </c>
      <c r="BD1870" s="90">
        <v>1</v>
      </c>
      <c r="BE1870" s="90">
        <v>1</v>
      </c>
      <c r="BX1870" s="90">
        <v>1</v>
      </c>
      <c r="CA1870" s="90" t="s">
        <v>5052</v>
      </c>
      <c r="CC1870" s="90" t="s">
        <v>775</v>
      </c>
      <c r="CD1870" s="90">
        <f>IF($Y$1870="Inaccurate – Incorrect",1,0)</f>
        <v>0</v>
      </c>
      <c r="DA1870" s="90" t="s">
        <v>4922</v>
      </c>
      <c r="DB1870" s="90" t="s">
        <v>5049</v>
      </c>
    </row>
    <row r="1871" spans="4:106" ht="25.25" customHeight="1" x14ac:dyDescent="0.2">
      <c r="D1871" s="112" t="s">
        <v>5075</v>
      </c>
      <c r="E1871" s="189" t="s">
        <v>5076</v>
      </c>
      <c r="F1871" s="190"/>
      <c r="G1871" s="190"/>
      <c r="H1871" s="190"/>
      <c r="I1871" s="190"/>
      <c r="J1871" s="190"/>
      <c r="K1871" s="190"/>
      <c r="L1871" s="190"/>
      <c r="M1871" s="190"/>
      <c r="N1871" s="190"/>
      <c r="O1871" s="190"/>
      <c r="P1871" s="115"/>
      <c r="Q1871" s="191" t="s">
        <v>12702</v>
      </c>
      <c r="R1871" s="191"/>
      <c r="S1871" s="192"/>
      <c r="T1871" s="192"/>
      <c r="U1871" s="192"/>
      <c r="V1871" s="192"/>
      <c r="W1871" s="192"/>
      <c r="X1871" s="193"/>
      <c r="Y1871" s="108"/>
      <c r="AW1871" s="90" t="s">
        <v>4461</v>
      </c>
      <c r="AX1871" s="90">
        <f t="shared" ref="AX1871:AX1934" si="210">IF(SUBTOTAL(103,Q1871)=1,1,0)</f>
        <v>1</v>
      </c>
      <c r="AY1871" s="90" t="s">
        <v>774</v>
      </c>
      <c r="AZ1871" s="90" t="s">
        <v>5074</v>
      </c>
      <c r="BA1871" s="90">
        <f>IF(AND($BC$1871=1,$BB$1871=1),1,0)</f>
        <v>0</v>
      </c>
      <c r="BB1871" s="90">
        <f t="shared" si="209"/>
        <v>0</v>
      </c>
      <c r="BC1871" s="90">
        <v>1</v>
      </c>
      <c r="BD1871" s="90">
        <v>1</v>
      </c>
      <c r="BE1871" s="90">
        <v>1</v>
      </c>
      <c r="BX1871" s="90">
        <v>1</v>
      </c>
      <c r="CA1871" s="90" t="s">
        <v>5052</v>
      </c>
      <c r="CC1871" s="90" t="s">
        <v>775</v>
      </c>
      <c r="CD1871" s="90">
        <f>IF($Y$1871="Inaccurate – Incorrect",1,0)</f>
        <v>0</v>
      </c>
      <c r="DA1871" s="90" t="s">
        <v>4922</v>
      </c>
      <c r="DB1871" s="90" t="s">
        <v>5049</v>
      </c>
    </row>
    <row r="1872" spans="4:106" ht="25.25" customHeight="1" x14ac:dyDescent="0.2">
      <c r="D1872" s="112" t="s">
        <v>5078</v>
      </c>
      <c r="E1872" s="189" t="s">
        <v>5079</v>
      </c>
      <c r="F1872" s="190"/>
      <c r="G1872" s="190"/>
      <c r="H1872" s="190"/>
      <c r="I1872" s="190"/>
      <c r="J1872" s="190"/>
      <c r="K1872" s="190"/>
      <c r="L1872" s="190"/>
      <c r="M1872" s="190"/>
      <c r="N1872" s="190"/>
      <c r="O1872" s="190"/>
      <c r="P1872" s="115"/>
      <c r="Q1872" s="191" t="s">
        <v>12702</v>
      </c>
      <c r="R1872" s="191"/>
      <c r="S1872" s="192"/>
      <c r="T1872" s="192"/>
      <c r="U1872" s="192"/>
      <c r="V1872" s="192"/>
      <c r="W1872" s="192"/>
      <c r="X1872" s="193"/>
      <c r="Y1872" s="108"/>
      <c r="AW1872" s="90" t="s">
        <v>4461</v>
      </c>
      <c r="AX1872" s="90">
        <f t="shared" si="210"/>
        <v>1</v>
      </c>
      <c r="AY1872" s="90" t="s">
        <v>774</v>
      </c>
      <c r="AZ1872" s="90" t="s">
        <v>5077</v>
      </c>
      <c r="BA1872" s="90">
        <f>IF(AND($BC$1872=1,$BB$1872=1),1,0)</f>
        <v>0</v>
      </c>
      <c r="BB1872" s="90">
        <f t="shared" si="209"/>
        <v>0</v>
      </c>
      <c r="BC1872" s="90">
        <v>1</v>
      </c>
      <c r="BD1872" s="90">
        <v>1</v>
      </c>
      <c r="BE1872" s="90">
        <v>1</v>
      </c>
      <c r="BX1872" s="90">
        <v>1</v>
      </c>
      <c r="CA1872" s="90" t="s">
        <v>5052</v>
      </c>
      <c r="CC1872" s="90" t="s">
        <v>775</v>
      </c>
      <c r="CD1872" s="90">
        <f>IF($Y$1872="Inaccurate – Incorrect",1,0)</f>
        <v>0</v>
      </c>
      <c r="DA1872" s="90" t="s">
        <v>4922</v>
      </c>
      <c r="DB1872" s="90" t="s">
        <v>5049</v>
      </c>
    </row>
    <row r="1873" spans="4:106" ht="50.5" customHeight="1" x14ac:dyDescent="0.2">
      <c r="D1873" s="112" t="s">
        <v>5081</v>
      </c>
      <c r="E1873" s="189" t="s">
        <v>5082</v>
      </c>
      <c r="F1873" s="190"/>
      <c r="G1873" s="190"/>
      <c r="H1873" s="190"/>
      <c r="I1873" s="190"/>
      <c r="J1873" s="190"/>
      <c r="K1873" s="190"/>
      <c r="L1873" s="190"/>
      <c r="M1873" s="190"/>
      <c r="N1873" s="190"/>
      <c r="O1873" s="190"/>
      <c r="P1873" s="115"/>
      <c r="Q1873" s="191" t="s">
        <v>12702</v>
      </c>
      <c r="R1873" s="191"/>
      <c r="S1873" s="192"/>
      <c r="T1873" s="192"/>
      <c r="U1873" s="192"/>
      <c r="V1873" s="192"/>
      <c r="W1873" s="192"/>
      <c r="X1873" s="193"/>
      <c r="Y1873" s="108"/>
      <c r="AW1873" s="90" t="s">
        <v>4461</v>
      </c>
      <c r="AX1873" s="90">
        <f t="shared" si="210"/>
        <v>1</v>
      </c>
      <c r="AY1873" s="90" t="s">
        <v>774</v>
      </c>
      <c r="AZ1873" s="90" t="s">
        <v>5080</v>
      </c>
      <c r="BA1873" s="90">
        <f>IF(AND($BC$1873=1,$BB$1873=1),1,0)</f>
        <v>0</v>
      </c>
      <c r="BB1873" s="90">
        <f t="shared" si="209"/>
        <v>0</v>
      </c>
      <c r="BC1873" s="90">
        <v>1</v>
      </c>
      <c r="BD1873" s="90">
        <v>1</v>
      </c>
      <c r="BE1873" s="90">
        <v>1</v>
      </c>
      <c r="BX1873" s="90">
        <v>1</v>
      </c>
      <c r="CA1873" s="90" t="s">
        <v>5052</v>
      </c>
      <c r="CC1873" s="90" t="s">
        <v>775</v>
      </c>
      <c r="CD1873" s="90">
        <f>IF($Y$1873="Inaccurate – Incorrect",1,0)</f>
        <v>0</v>
      </c>
      <c r="DA1873" s="90" t="s">
        <v>4922</v>
      </c>
      <c r="DB1873" s="90" t="s">
        <v>5049</v>
      </c>
    </row>
    <row r="1874" spans="4:106" ht="25.25" customHeight="1" x14ac:dyDescent="0.2">
      <c r="D1874" s="112" t="s">
        <v>5084</v>
      </c>
      <c r="E1874" s="189" t="s">
        <v>5085</v>
      </c>
      <c r="F1874" s="190"/>
      <c r="G1874" s="190"/>
      <c r="H1874" s="190"/>
      <c r="I1874" s="190"/>
      <c r="J1874" s="190"/>
      <c r="K1874" s="190"/>
      <c r="L1874" s="190"/>
      <c r="M1874" s="190"/>
      <c r="N1874" s="190"/>
      <c r="O1874" s="190"/>
      <c r="P1874" s="116" t="s">
        <v>12697</v>
      </c>
      <c r="Q1874" s="191" t="s">
        <v>12702</v>
      </c>
      <c r="R1874" s="191"/>
      <c r="S1874" s="192"/>
      <c r="T1874" s="192"/>
      <c r="U1874" s="192"/>
      <c r="V1874" s="192"/>
      <c r="W1874" s="192"/>
      <c r="X1874" s="193"/>
      <c r="Y1874" s="108"/>
      <c r="AW1874" s="90" t="s">
        <v>4461</v>
      </c>
      <c r="AX1874" s="90">
        <f t="shared" si="210"/>
        <v>1</v>
      </c>
      <c r="AY1874" s="90" t="s">
        <v>774</v>
      </c>
      <c r="AZ1874" s="90" t="s">
        <v>5083</v>
      </c>
      <c r="BA1874" s="90">
        <f>IF(AND($BC$1874=1,$BB$1874=1),1,0)</f>
        <v>0</v>
      </c>
      <c r="BB1874" s="90">
        <f t="shared" si="209"/>
        <v>0</v>
      </c>
      <c r="BC1874" s="90">
        <v>1</v>
      </c>
      <c r="BD1874" s="90">
        <v>1</v>
      </c>
      <c r="BE1874" s="90">
        <v>1</v>
      </c>
      <c r="BX1874" s="90">
        <v>1</v>
      </c>
      <c r="CA1874" s="90" t="s">
        <v>5052</v>
      </c>
      <c r="CC1874" s="90" t="s">
        <v>775</v>
      </c>
      <c r="CD1874" s="90">
        <f>IF($Y$1874="Inaccurate – Incorrect",1,0)</f>
        <v>0</v>
      </c>
      <c r="DA1874" s="90" t="s">
        <v>4922</v>
      </c>
      <c r="DB1874" s="90" t="s">
        <v>5049</v>
      </c>
    </row>
    <row r="1875" spans="4:106" ht="25.25" customHeight="1" x14ac:dyDescent="0.2">
      <c r="D1875" s="112" t="s">
        <v>5088</v>
      </c>
      <c r="E1875" s="189" t="s">
        <v>5089</v>
      </c>
      <c r="F1875" s="190"/>
      <c r="G1875" s="190"/>
      <c r="H1875" s="190"/>
      <c r="I1875" s="190"/>
      <c r="J1875" s="190"/>
      <c r="K1875" s="190"/>
      <c r="L1875" s="190"/>
      <c r="M1875" s="190"/>
      <c r="N1875" s="190"/>
      <c r="O1875" s="190"/>
      <c r="P1875" s="115"/>
      <c r="Q1875" s="191" t="s">
        <v>12702</v>
      </c>
      <c r="R1875" s="191"/>
      <c r="S1875" s="192"/>
      <c r="T1875" s="192"/>
      <c r="U1875" s="192"/>
      <c r="V1875" s="192"/>
      <c r="W1875" s="192"/>
      <c r="X1875" s="193"/>
      <c r="Y1875" s="108"/>
      <c r="AW1875" s="90" t="s">
        <v>4461</v>
      </c>
      <c r="AX1875" s="90">
        <f t="shared" si="210"/>
        <v>1</v>
      </c>
      <c r="AY1875" s="90" t="s">
        <v>774</v>
      </c>
      <c r="AZ1875" s="90" t="s">
        <v>5087</v>
      </c>
      <c r="BA1875" s="90">
        <f>IF(AND($BC$1875=1,$BB$1875=1),1,0)</f>
        <v>0</v>
      </c>
      <c r="BB1875" s="90">
        <f t="shared" si="209"/>
        <v>0</v>
      </c>
      <c r="BC1875" s="90">
        <v>1</v>
      </c>
      <c r="BD1875" s="90">
        <v>1</v>
      </c>
      <c r="BE1875" s="90">
        <v>1</v>
      </c>
      <c r="BX1875" s="90">
        <v>1</v>
      </c>
      <c r="CA1875" s="90" t="s">
        <v>5052</v>
      </c>
      <c r="CC1875" s="90" t="s">
        <v>775</v>
      </c>
      <c r="CD1875" s="90">
        <f>IF($Y$1875="Inaccurate – Incorrect",1,0)</f>
        <v>0</v>
      </c>
      <c r="DA1875" s="90" t="s">
        <v>4922</v>
      </c>
      <c r="DB1875" s="90" t="s">
        <v>5049</v>
      </c>
    </row>
    <row r="1876" spans="4:106" ht="25.25" customHeight="1" x14ac:dyDescent="0.2">
      <c r="D1876" s="112" t="s">
        <v>5091</v>
      </c>
      <c r="E1876" s="189" t="s">
        <v>5092</v>
      </c>
      <c r="F1876" s="190"/>
      <c r="G1876" s="190"/>
      <c r="H1876" s="190"/>
      <c r="I1876" s="190"/>
      <c r="J1876" s="190"/>
      <c r="K1876" s="190"/>
      <c r="L1876" s="190"/>
      <c r="M1876" s="190"/>
      <c r="N1876" s="190"/>
      <c r="O1876" s="190"/>
      <c r="P1876" s="115"/>
      <c r="Q1876" s="191" t="s">
        <v>12702</v>
      </c>
      <c r="R1876" s="191"/>
      <c r="S1876" s="192"/>
      <c r="T1876" s="192"/>
      <c r="U1876" s="192"/>
      <c r="V1876" s="192"/>
      <c r="W1876" s="192"/>
      <c r="X1876" s="193"/>
      <c r="Y1876" s="108"/>
      <c r="AW1876" s="90" t="s">
        <v>4461</v>
      </c>
      <c r="AX1876" s="90">
        <f t="shared" si="210"/>
        <v>1</v>
      </c>
      <c r="AY1876" s="90" t="s">
        <v>774</v>
      </c>
      <c r="AZ1876" s="90" t="s">
        <v>5090</v>
      </c>
      <c r="BA1876" s="90">
        <f>IF(AND($BC$1876=1,$BB$1876=1),1,0)</f>
        <v>0</v>
      </c>
      <c r="BB1876" s="90">
        <f t="shared" si="209"/>
        <v>0</v>
      </c>
      <c r="BC1876" s="90">
        <v>1</v>
      </c>
      <c r="BD1876" s="90">
        <v>1</v>
      </c>
      <c r="BE1876" s="90">
        <v>1</v>
      </c>
      <c r="BX1876" s="90">
        <v>1</v>
      </c>
      <c r="CA1876" s="90" t="s">
        <v>5052</v>
      </c>
      <c r="CC1876" s="90" t="s">
        <v>775</v>
      </c>
      <c r="CD1876" s="90">
        <f>IF($Y$1876="Inaccurate – Incorrect",1,0)</f>
        <v>0</v>
      </c>
      <c r="DA1876" s="90" t="s">
        <v>4922</v>
      </c>
      <c r="DB1876" s="90" t="s">
        <v>5049</v>
      </c>
    </row>
    <row r="1877" spans="4:106" ht="25.25" customHeight="1" x14ac:dyDescent="0.2">
      <c r="D1877" s="112" t="s">
        <v>5094</v>
      </c>
      <c r="E1877" s="189" t="s">
        <v>1408</v>
      </c>
      <c r="F1877" s="190"/>
      <c r="G1877" s="190"/>
      <c r="H1877" s="190"/>
      <c r="I1877" s="190"/>
      <c r="J1877" s="190"/>
      <c r="K1877" s="190"/>
      <c r="L1877" s="190"/>
      <c r="M1877" s="190"/>
      <c r="N1877" s="190"/>
      <c r="O1877" s="190"/>
      <c r="P1877" s="115"/>
      <c r="Q1877" s="191" t="s">
        <v>12702</v>
      </c>
      <c r="R1877" s="191"/>
      <c r="S1877" s="192"/>
      <c r="T1877" s="192"/>
      <c r="U1877" s="192"/>
      <c r="V1877" s="192"/>
      <c r="W1877" s="192"/>
      <c r="X1877" s="193"/>
      <c r="Y1877" s="108"/>
      <c r="AW1877" s="90" t="s">
        <v>4461</v>
      </c>
      <c r="AX1877" s="90">
        <f t="shared" si="210"/>
        <v>1</v>
      </c>
      <c r="AY1877" s="90" t="s">
        <v>774</v>
      </c>
      <c r="AZ1877" s="90" t="s">
        <v>5093</v>
      </c>
      <c r="BA1877" s="90">
        <f>IF(AND($BC$1877=1,$BB$1877=1),1,0)</f>
        <v>1</v>
      </c>
      <c r="BB1877" s="90">
        <f>IF(OR($S$22="Step 3",$S$22="Step 2",$S$22="Step 1"),1,0)</f>
        <v>1</v>
      </c>
      <c r="BC1877" s="90">
        <v>1</v>
      </c>
      <c r="BD1877" s="90">
        <v>1</v>
      </c>
      <c r="BE1877" s="90">
        <v>1</v>
      </c>
      <c r="BX1877" s="90">
        <v>2</v>
      </c>
      <c r="CA1877" s="90" t="s">
        <v>5052</v>
      </c>
      <c r="CC1877" s="90" t="s">
        <v>775</v>
      </c>
      <c r="CD1877" s="90">
        <f>IF($Y$1877="Inaccurate – Incorrect",1,0)</f>
        <v>0</v>
      </c>
      <c r="DA1877" s="90" t="s">
        <v>4922</v>
      </c>
      <c r="DB1877" s="90" t="s">
        <v>5049</v>
      </c>
    </row>
    <row r="1878" spans="4:106" ht="25.25" customHeight="1" x14ac:dyDescent="0.2">
      <c r="D1878" s="112" t="s">
        <v>5096</v>
      </c>
      <c r="E1878" s="189" t="s">
        <v>5097</v>
      </c>
      <c r="F1878" s="190"/>
      <c r="G1878" s="190"/>
      <c r="H1878" s="190"/>
      <c r="I1878" s="190"/>
      <c r="J1878" s="190"/>
      <c r="K1878" s="190"/>
      <c r="L1878" s="190"/>
      <c r="M1878" s="190"/>
      <c r="N1878" s="190"/>
      <c r="O1878" s="190"/>
      <c r="P1878" s="116" t="s">
        <v>12697</v>
      </c>
      <c r="Q1878" s="191" t="s">
        <v>12698</v>
      </c>
      <c r="R1878" s="191"/>
      <c r="S1878" s="197"/>
      <c r="T1878" s="197"/>
      <c r="U1878" s="197"/>
      <c r="V1878" s="197"/>
      <c r="W1878" s="197"/>
      <c r="X1878" s="198"/>
      <c r="Y1878" s="108"/>
      <c r="AW1878" s="90" t="s">
        <v>4461</v>
      </c>
      <c r="AX1878" s="90">
        <f t="shared" si="210"/>
        <v>1</v>
      </c>
      <c r="AY1878" s="90" t="s">
        <v>1320</v>
      </c>
      <c r="AZ1878" s="90" t="s">
        <v>5095</v>
      </c>
      <c r="BA1878" s="90">
        <f>IF(AND($BC$1878=1,$BB$1878=1),1,0)</f>
        <v>1</v>
      </c>
      <c r="BB1878" s="90">
        <f>IF(OR($S$22="Step 3",$S$22="Step 2",$S$22="Step 1"),1,0)</f>
        <v>1</v>
      </c>
      <c r="BC1878" s="90">
        <v>1</v>
      </c>
      <c r="BD1878" s="90">
        <v>1</v>
      </c>
      <c r="BE1878" s="90">
        <v>1</v>
      </c>
      <c r="CB1878" s="90">
        <f>IF($S$1878&lt;&gt;"",1,0)</f>
        <v>0</v>
      </c>
      <c r="CD1878" s="90">
        <f>IF($Y$1878="Inaccurate – Incorrect",1,0)</f>
        <v>0</v>
      </c>
      <c r="DA1878" s="90" t="s">
        <v>4922</v>
      </c>
      <c r="DB1878" s="90" t="s">
        <v>5049</v>
      </c>
    </row>
    <row r="1879" spans="4:106" x14ac:dyDescent="0.2">
      <c r="D1879" s="103"/>
      <c r="E1879" s="117"/>
      <c r="F1879" s="117"/>
      <c r="G1879" s="117"/>
      <c r="H1879" s="117"/>
      <c r="I1879" s="117"/>
      <c r="J1879" s="117"/>
      <c r="K1879" s="117"/>
      <c r="L1879" s="117"/>
      <c r="M1879" s="117"/>
      <c r="N1879" s="117"/>
      <c r="O1879" s="117"/>
      <c r="P1879" s="117"/>
      <c r="Q1879" s="117"/>
      <c r="R1879" s="117"/>
      <c r="S1879" s="117"/>
      <c r="T1879" s="117"/>
      <c r="U1879" s="117"/>
      <c r="V1879" s="117"/>
      <c r="W1879" s="117"/>
      <c r="X1879" s="117"/>
      <c r="Y1879" s="105"/>
      <c r="AX1879" s="90">
        <f t="shared" si="210"/>
        <v>0</v>
      </c>
      <c r="BA1879" s="90">
        <f>IF(OR($S$22="Step 3",$S$22="Step 2",$S$22="Step 1"),1,0)</f>
        <v>1</v>
      </c>
    </row>
    <row r="1880" spans="4:106" ht="21" x14ac:dyDescent="0.25">
      <c r="D1880" s="103"/>
      <c r="E1880" s="109" t="s">
        <v>5101</v>
      </c>
      <c r="F1880" s="110"/>
      <c r="G1880" s="110"/>
      <c r="H1880" s="110"/>
      <c r="I1880" s="110"/>
      <c r="J1880" s="110"/>
      <c r="K1880" s="110"/>
      <c r="L1880" s="110"/>
      <c r="M1880" s="110"/>
      <c r="N1880" s="110"/>
      <c r="O1880" s="110"/>
      <c r="P1880" s="110"/>
      <c r="Q1880" s="110"/>
      <c r="R1880" s="110"/>
      <c r="S1880" s="110"/>
      <c r="T1880" s="110"/>
      <c r="U1880" s="110"/>
      <c r="V1880" s="110"/>
      <c r="W1880" s="110"/>
      <c r="X1880" s="110"/>
      <c r="Y1880" s="105"/>
      <c r="AX1880" s="90">
        <f t="shared" si="210"/>
        <v>0</v>
      </c>
      <c r="BA1880" s="90">
        <f>IF(OR($S$22="Step 3",$S$22="Step 2",$S$22="Step 1"),1,0)</f>
        <v>1</v>
      </c>
    </row>
    <row r="1881" spans="4:106" ht="50.5" customHeight="1" x14ac:dyDescent="0.2">
      <c r="D1881" s="112" t="s">
        <v>5100</v>
      </c>
      <c r="E1881" s="194" t="s">
        <v>5102</v>
      </c>
      <c r="F1881" s="195"/>
      <c r="G1881" s="195"/>
      <c r="H1881" s="195"/>
      <c r="I1881" s="195"/>
      <c r="J1881" s="195"/>
      <c r="K1881" s="195"/>
      <c r="L1881" s="195"/>
      <c r="M1881" s="195"/>
      <c r="N1881" s="195"/>
      <c r="O1881" s="195"/>
      <c r="P1881" s="111"/>
      <c r="Q1881" s="196" t="s">
        <v>12698</v>
      </c>
      <c r="R1881" s="196"/>
      <c r="S1881" s="192"/>
      <c r="T1881" s="192"/>
      <c r="U1881" s="192"/>
      <c r="V1881" s="192"/>
      <c r="W1881" s="192"/>
      <c r="X1881" s="193"/>
      <c r="Y1881" s="108"/>
      <c r="AW1881" s="90" t="s">
        <v>4461</v>
      </c>
      <c r="AX1881" s="90">
        <f t="shared" si="210"/>
        <v>1</v>
      </c>
      <c r="AY1881" s="90" t="s">
        <v>236</v>
      </c>
      <c r="AZ1881" s="90" t="s">
        <v>5099</v>
      </c>
      <c r="BA1881" s="90">
        <f>IF(AND($BC$1881=1,$BB$1881=1),1,0)</f>
        <v>0</v>
      </c>
      <c r="BB1881" s="90">
        <f t="shared" ref="BB1881:BB1886" si="211">IF(OR($S$22="Step 3",$S$22="Step 2"),1,0)</f>
        <v>0</v>
      </c>
      <c r="BC1881" s="90">
        <v>1</v>
      </c>
      <c r="BD1881" s="90">
        <v>1</v>
      </c>
      <c r="BE1881" s="90">
        <v>1</v>
      </c>
      <c r="BL1881" s="90" t="s">
        <v>12785</v>
      </c>
      <c r="CB1881" s="90">
        <f>IF($S$1881&lt;&gt;"",1,0)</f>
        <v>0</v>
      </c>
      <c r="CD1881" s="90">
        <f>IF($Y$1881="Inaccurate – Incorrect",1,0)</f>
        <v>0</v>
      </c>
      <c r="DA1881" s="90" t="s">
        <v>4922</v>
      </c>
      <c r="DB1881" s="90" t="s">
        <v>5101</v>
      </c>
    </row>
    <row r="1882" spans="4:106" ht="53.75" customHeight="1" x14ac:dyDescent="0.2">
      <c r="D1882" s="112" t="s">
        <v>5104</v>
      </c>
      <c r="E1882" s="119"/>
      <c r="F1882" s="118"/>
      <c r="G1882" s="118"/>
      <c r="H1882" s="118"/>
      <c r="I1882" s="118"/>
      <c r="J1882" s="118"/>
      <c r="K1882" s="118"/>
      <c r="L1882" s="118"/>
      <c r="M1882" s="118"/>
      <c r="N1882" s="118"/>
      <c r="O1882" s="118"/>
      <c r="P1882" s="118"/>
      <c r="Q1882" s="215" t="s">
        <v>5105</v>
      </c>
      <c r="R1882" s="216"/>
      <c r="S1882" s="216"/>
      <c r="T1882" s="216"/>
      <c r="U1882" s="216"/>
      <c r="V1882" s="216"/>
      <c r="W1882" s="216"/>
      <c r="X1882" s="217"/>
      <c r="Y1882" s="108"/>
      <c r="AX1882" s="90">
        <f t="shared" si="210"/>
        <v>1</v>
      </c>
      <c r="AZ1882" s="90" t="s">
        <v>5103</v>
      </c>
      <c r="BA1882" s="90">
        <f>IF(AND($BB$1882=1,$BC$1882=1),1,0)</f>
        <v>0</v>
      </c>
      <c r="BB1882" s="90">
        <f t="shared" si="211"/>
        <v>0</v>
      </c>
      <c r="BC1882" s="90">
        <f>IF(AND(AND(OR($S$1881="Yes",$AB$1881="Yes"),$AX$1881=1)),1,0)</f>
        <v>0</v>
      </c>
      <c r="BD1882" s="90">
        <f>IF(AND(AND(OR($AB$1881="Yes"),$AX$1881=1)),1,0)</f>
        <v>0</v>
      </c>
      <c r="BE1882" s="90">
        <f>IF(AND(AND(OR($S$1881="Yes"),$AX$1881=1)),1,0)</f>
        <v>0</v>
      </c>
    </row>
    <row r="1883" spans="4:106" ht="50.5" customHeight="1" x14ac:dyDescent="0.2">
      <c r="D1883" s="112" t="s">
        <v>5109</v>
      </c>
      <c r="E1883" s="189" t="s">
        <v>5110</v>
      </c>
      <c r="F1883" s="190"/>
      <c r="G1883" s="190"/>
      <c r="H1883" s="190"/>
      <c r="I1883" s="190"/>
      <c r="J1883" s="190"/>
      <c r="K1883" s="190"/>
      <c r="L1883" s="190"/>
      <c r="M1883" s="190"/>
      <c r="N1883" s="190"/>
      <c r="O1883" s="190"/>
      <c r="P1883" s="115"/>
      <c r="Q1883" s="191" t="s">
        <v>12702</v>
      </c>
      <c r="R1883" s="191"/>
      <c r="S1883" s="192"/>
      <c r="T1883" s="192"/>
      <c r="U1883" s="192"/>
      <c r="V1883" s="192"/>
      <c r="W1883" s="192"/>
      <c r="X1883" s="193"/>
      <c r="Y1883" s="108"/>
      <c r="AW1883" s="90" t="s">
        <v>4461</v>
      </c>
      <c r="AX1883" s="90">
        <f t="shared" si="210"/>
        <v>1</v>
      </c>
      <c r="AY1883" s="90" t="s">
        <v>774</v>
      </c>
      <c r="AZ1883" s="90" t="s">
        <v>5108</v>
      </c>
      <c r="BA1883" s="90">
        <f>IF(AND($BB$1883=1,$BC$1883=1),1,0)</f>
        <v>0</v>
      </c>
      <c r="BB1883" s="90">
        <f t="shared" si="211"/>
        <v>0</v>
      </c>
      <c r="BC1883" s="90">
        <f>IF(AND(AND(OR($S$1881="Yes",$AB$1881="Yes"),$AX$1881=1)),1,0)</f>
        <v>0</v>
      </c>
      <c r="BD1883" s="90">
        <f>IF(AND(AND(OR($AB$1881="Yes"),$AX$1881=1)),1,0)</f>
        <v>0</v>
      </c>
      <c r="BE1883" s="90">
        <f>IF(AND(AND(OR($S$1881="Yes"),$AX$1881=1)),1,0)</f>
        <v>0</v>
      </c>
      <c r="BL1883" s="90">
        <v>1884</v>
      </c>
      <c r="BX1883" s="90">
        <v>1</v>
      </c>
      <c r="CA1883" s="90" t="s">
        <v>5103</v>
      </c>
      <c r="CB1883" s="90">
        <f>IF((+COUNTA($S$1883)+COUNTA($S$1885)+COUNTA($S$1886))&gt;0,1,0)</f>
        <v>0</v>
      </c>
      <c r="CC1883" s="90" t="s">
        <v>775</v>
      </c>
      <c r="CD1883" s="90">
        <f>IF($Y$1883="Inaccurate – Incorrect",1,0)</f>
        <v>0</v>
      </c>
      <c r="DA1883" s="90" t="s">
        <v>4922</v>
      </c>
      <c r="DB1883" s="90" t="s">
        <v>5101</v>
      </c>
    </row>
    <row r="1884" spans="4:106" ht="50.5" customHeight="1" x14ac:dyDescent="0.2">
      <c r="D1884" s="112" t="s">
        <v>5112</v>
      </c>
      <c r="E1884" s="189" t="s">
        <v>5113</v>
      </c>
      <c r="F1884" s="190"/>
      <c r="G1884" s="190"/>
      <c r="H1884" s="190"/>
      <c r="I1884" s="190"/>
      <c r="J1884" s="190"/>
      <c r="K1884" s="190"/>
      <c r="L1884" s="190"/>
      <c r="M1884" s="190"/>
      <c r="N1884" s="190"/>
      <c r="O1884" s="190"/>
      <c r="P1884" s="115"/>
      <c r="Q1884" s="191" t="s">
        <v>12699</v>
      </c>
      <c r="R1884" s="191"/>
      <c r="S1884" s="192"/>
      <c r="T1884" s="192"/>
      <c r="U1884" s="192"/>
      <c r="V1884" s="192"/>
      <c r="W1884" s="192"/>
      <c r="X1884" s="193"/>
      <c r="Y1884" s="108"/>
      <c r="AW1884" s="90" t="s">
        <v>4461</v>
      </c>
      <c r="AX1884" s="90">
        <f t="shared" si="210"/>
        <v>1</v>
      </c>
      <c r="AZ1884" s="90" t="s">
        <v>5111</v>
      </c>
      <c r="BA1884" s="90">
        <f>IF(AND($BB$1884=1,$BC$1884=1),1,0)</f>
        <v>0</v>
      </c>
      <c r="BB1884" s="90">
        <f t="shared" si="211"/>
        <v>0</v>
      </c>
      <c r="BC1884" s="90">
        <f>IF(OR(AND(OR($S$1883&lt;&gt;"",$AB$1883&lt;&gt;""),$AX$1883=1)),1,0)</f>
        <v>0</v>
      </c>
      <c r="BD1884" s="90">
        <f>IF(OR(AND(OR($AB$1883&lt;&gt;""),$AX$1883=1)),1,0)</f>
        <v>0</v>
      </c>
      <c r="BE1884" s="90">
        <f>IF(OR(AND(OR($S$1883&lt;&gt;""),$AX$1883=1)),1,0)</f>
        <v>0</v>
      </c>
      <c r="CB1884" s="90">
        <f>IF($S$1884&lt;&gt;"",1,0)</f>
        <v>0</v>
      </c>
      <c r="CD1884" s="90">
        <f>IF($Y$1884="Inaccurate – Incorrect",1,0)</f>
        <v>0</v>
      </c>
      <c r="DA1884" s="90" t="s">
        <v>4922</v>
      </c>
      <c r="DB1884" s="90" t="s">
        <v>5101</v>
      </c>
    </row>
    <row r="1885" spans="4:106" ht="50.5" customHeight="1" x14ac:dyDescent="0.2">
      <c r="D1885" s="112" t="s">
        <v>5116</v>
      </c>
      <c r="E1885" s="189" t="s">
        <v>5117</v>
      </c>
      <c r="F1885" s="190"/>
      <c r="G1885" s="190"/>
      <c r="H1885" s="190"/>
      <c r="I1885" s="190"/>
      <c r="J1885" s="190"/>
      <c r="K1885" s="190"/>
      <c r="L1885" s="190"/>
      <c r="M1885" s="190"/>
      <c r="N1885" s="190"/>
      <c r="O1885" s="190"/>
      <c r="P1885" s="115"/>
      <c r="Q1885" s="191" t="s">
        <v>12702</v>
      </c>
      <c r="R1885" s="191"/>
      <c r="S1885" s="192"/>
      <c r="T1885" s="192"/>
      <c r="U1885" s="192"/>
      <c r="V1885" s="192"/>
      <c r="W1885" s="192"/>
      <c r="X1885" s="193"/>
      <c r="Y1885" s="108"/>
      <c r="AW1885" s="90" t="s">
        <v>4461</v>
      </c>
      <c r="AX1885" s="90">
        <f t="shared" si="210"/>
        <v>1</v>
      </c>
      <c r="AY1885" s="90" t="s">
        <v>774</v>
      </c>
      <c r="AZ1885" s="90" t="s">
        <v>5115</v>
      </c>
      <c r="BA1885" s="90">
        <f>IF(AND($BB$1885=1,$BC$1885=1),1,0)</f>
        <v>0</v>
      </c>
      <c r="BB1885" s="90">
        <f t="shared" si="211"/>
        <v>0</v>
      </c>
      <c r="BC1885" s="90">
        <f>IF(AND(AND(OR($S$1881="Yes",$AB$1881="Yes"),$AX$1881=1)),1,0)</f>
        <v>0</v>
      </c>
      <c r="BD1885" s="90">
        <f>IF(AND(AND(OR($AB$1881="Yes"),$AX$1881=1)),1,0)</f>
        <v>0</v>
      </c>
      <c r="BE1885" s="90">
        <f>IF(AND(AND(OR($S$1881="Yes"),$AX$1881=1)),1,0)</f>
        <v>0</v>
      </c>
      <c r="BX1885" s="90">
        <v>1</v>
      </c>
      <c r="CA1885" s="90" t="s">
        <v>5103</v>
      </c>
      <c r="CC1885" s="90" t="s">
        <v>775</v>
      </c>
      <c r="CD1885" s="90">
        <f>IF($Y$1885="Inaccurate – Incorrect",1,0)</f>
        <v>0</v>
      </c>
      <c r="DA1885" s="90" t="s">
        <v>4922</v>
      </c>
      <c r="DB1885" s="90" t="s">
        <v>5101</v>
      </c>
    </row>
    <row r="1886" spans="4:106" ht="25.25" customHeight="1" x14ac:dyDescent="0.2">
      <c r="D1886" s="112" t="s">
        <v>5119</v>
      </c>
      <c r="E1886" s="189" t="s">
        <v>1408</v>
      </c>
      <c r="F1886" s="190"/>
      <c r="G1886" s="190"/>
      <c r="H1886" s="190"/>
      <c r="I1886" s="190"/>
      <c r="J1886" s="190"/>
      <c r="K1886" s="190"/>
      <c r="L1886" s="190"/>
      <c r="M1886" s="190"/>
      <c r="N1886" s="190"/>
      <c r="O1886" s="190"/>
      <c r="P1886" s="115"/>
      <c r="Q1886" s="191" t="s">
        <v>12702</v>
      </c>
      <c r="R1886" s="191"/>
      <c r="S1886" s="192"/>
      <c r="T1886" s="192"/>
      <c r="U1886" s="192"/>
      <c r="V1886" s="192"/>
      <c r="W1886" s="192"/>
      <c r="X1886" s="193"/>
      <c r="Y1886" s="108"/>
      <c r="AW1886" s="90" t="s">
        <v>4461</v>
      </c>
      <c r="AX1886" s="90">
        <f t="shared" si="210"/>
        <v>1</v>
      </c>
      <c r="AY1886" s="90" t="s">
        <v>774</v>
      </c>
      <c r="AZ1886" s="90" t="s">
        <v>5118</v>
      </c>
      <c r="BA1886" s="90">
        <f>IF(AND($BB$1886=1,$BC$1886=1),1,0)</f>
        <v>0</v>
      </c>
      <c r="BB1886" s="90">
        <f t="shared" si="211"/>
        <v>0</v>
      </c>
      <c r="BC1886" s="90">
        <f>IF(AND(AND(OR($S$1881="Yes",$AB$1881="Yes"),$AX$1881=1)),1,0)</f>
        <v>0</v>
      </c>
      <c r="BD1886" s="90">
        <f>IF(AND(AND(OR($AB$1881="Yes"),$AX$1881=1)),1,0)</f>
        <v>0</v>
      </c>
      <c r="BE1886" s="90">
        <f>IF(AND(AND(OR($S$1881="Yes"),$AX$1881=1)),1,0)</f>
        <v>0</v>
      </c>
      <c r="BX1886" s="90">
        <v>2</v>
      </c>
      <c r="CA1886" s="90" t="s">
        <v>5103</v>
      </c>
      <c r="CC1886" s="90" t="s">
        <v>775</v>
      </c>
      <c r="CD1886" s="90">
        <f>IF($Y$1886="Inaccurate – Incorrect",1,0)</f>
        <v>0</v>
      </c>
      <c r="DA1886" s="90" t="s">
        <v>4922</v>
      </c>
      <c r="DB1886" s="90" t="s">
        <v>5101</v>
      </c>
    </row>
    <row r="1887" spans="4:106" ht="25.25" customHeight="1" x14ac:dyDescent="0.2">
      <c r="D1887" s="112" t="s">
        <v>5121</v>
      </c>
      <c r="E1887" s="189" t="s">
        <v>5122</v>
      </c>
      <c r="F1887" s="190"/>
      <c r="G1887" s="190"/>
      <c r="H1887" s="190"/>
      <c r="I1887" s="190"/>
      <c r="J1887" s="190"/>
      <c r="K1887" s="190"/>
      <c r="L1887" s="190"/>
      <c r="M1887" s="190"/>
      <c r="N1887" s="190"/>
      <c r="O1887" s="190"/>
      <c r="P1887" s="116" t="s">
        <v>12697</v>
      </c>
      <c r="Q1887" s="191" t="s">
        <v>12698</v>
      </c>
      <c r="R1887" s="191"/>
      <c r="S1887" s="197"/>
      <c r="T1887" s="197"/>
      <c r="U1887" s="197"/>
      <c r="V1887" s="197"/>
      <c r="W1887" s="197"/>
      <c r="X1887" s="198"/>
      <c r="Y1887" s="108"/>
      <c r="AW1887" s="90" t="s">
        <v>4461</v>
      </c>
      <c r="AX1887" s="90">
        <f t="shared" si="210"/>
        <v>1</v>
      </c>
      <c r="AY1887" s="90" t="s">
        <v>236</v>
      </c>
      <c r="AZ1887" s="90" t="s">
        <v>5120</v>
      </c>
      <c r="BA1887" s="90">
        <f>IF(AND($BC$1887=1,$BB$1887=1),1,0)</f>
        <v>1</v>
      </c>
      <c r="BB1887" s="90">
        <f>IF(OR($S$22="Step 3",$S$22="Step 2",$S$22="Step 1"),1,0)</f>
        <v>1</v>
      </c>
      <c r="BC1887" s="90">
        <v>1</v>
      </c>
      <c r="BD1887" s="90">
        <v>1</v>
      </c>
      <c r="BE1887" s="90">
        <v>1</v>
      </c>
      <c r="CB1887" s="90">
        <f>IF($S$1887&lt;&gt;"",1,0)</f>
        <v>0</v>
      </c>
      <c r="CD1887" s="90">
        <f>IF($Y$1887="Inaccurate – Incorrect",1,0)</f>
        <v>0</v>
      </c>
      <c r="DA1887" s="90" t="s">
        <v>4922</v>
      </c>
      <c r="DB1887" s="90" t="s">
        <v>5101</v>
      </c>
    </row>
    <row r="1888" spans="4:106" x14ac:dyDescent="0.2">
      <c r="D1888" s="103"/>
      <c r="E1888" s="114"/>
      <c r="F1888" s="114"/>
      <c r="G1888" s="114"/>
      <c r="H1888" s="114"/>
      <c r="I1888" s="114"/>
      <c r="J1888" s="114"/>
      <c r="K1888" s="114"/>
      <c r="L1888" s="114"/>
      <c r="M1888" s="114"/>
      <c r="N1888" s="114"/>
      <c r="O1888" s="114"/>
      <c r="P1888" s="114"/>
      <c r="Q1888" s="114"/>
      <c r="R1888" s="114"/>
      <c r="S1888" s="114"/>
      <c r="T1888" s="114"/>
      <c r="U1888" s="114"/>
      <c r="V1888" s="114"/>
      <c r="W1888" s="114"/>
      <c r="X1888" s="114"/>
      <c r="Y1888" s="105"/>
      <c r="AX1888" s="90">
        <f t="shared" si="210"/>
        <v>0</v>
      </c>
      <c r="BA1888" s="90">
        <f>IF(OR($S$22="Step 3",$S$22="Step 2",$S$22="Step 1"),1,0)</f>
        <v>1</v>
      </c>
    </row>
    <row r="1889" spans="4:106" ht="21" x14ac:dyDescent="0.25">
      <c r="D1889" s="103"/>
      <c r="E1889" s="106" t="s">
        <v>5126</v>
      </c>
      <c r="F1889" s="104"/>
      <c r="G1889" s="104"/>
      <c r="H1889" s="104"/>
      <c r="I1889" s="104"/>
      <c r="J1889" s="104"/>
      <c r="K1889" s="104"/>
      <c r="L1889" s="104"/>
      <c r="M1889" s="104"/>
      <c r="N1889" s="104"/>
      <c r="O1889" s="104"/>
      <c r="P1889" s="104"/>
      <c r="Q1889" s="104"/>
      <c r="R1889" s="104"/>
      <c r="S1889" s="104"/>
      <c r="T1889" s="104"/>
      <c r="U1889" s="104"/>
      <c r="V1889" s="104"/>
      <c r="W1889" s="104"/>
      <c r="X1889" s="104"/>
      <c r="Y1889" s="105"/>
      <c r="AX1889" s="90">
        <f t="shared" si="210"/>
        <v>0</v>
      </c>
      <c r="BA1889" s="90">
        <f>IF(OR($S$22="Step 3",$S$22="Step 2",$S$22="Step 1"),1,0)</f>
        <v>1</v>
      </c>
    </row>
    <row r="1890" spans="4:106" ht="21" x14ac:dyDescent="0.25">
      <c r="D1890" s="103"/>
      <c r="E1890" s="109"/>
      <c r="F1890" s="110"/>
      <c r="G1890" s="110"/>
      <c r="H1890" s="110"/>
      <c r="I1890" s="110"/>
      <c r="J1890" s="110"/>
      <c r="K1890" s="110"/>
      <c r="L1890" s="110"/>
      <c r="M1890" s="110"/>
      <c r="N1890" s="110"/>
      <c r="O1890" s="110"/>
      <c r="P1890" s="110"/>
      <c r="Q1890" s="110"/>
      <c r="R1890" s="110"/>
      <c r="S1890" s="110"/>
      <c r="T1890" s="110"/>
      <c r="U1890" s="110"/>
      <c r="V1890" s="110"/>
      <c r="W1890" s="110"/>
      <c r="X1890" s="110"/>
      <c r="Y1890" s="105"/>
      <c r="AX1890" s="90">
        <f t="shared" si="210"/>
        <v>0</v>
      </c>
      <c r="BA1890" s="90">
        <f>IF(OR($S$22="Step 3",$S$22="Step 2",$S$22="Step 1"),1,0)</f>
        <v>1</v>
      </c>
    </row>
    <row r="1891" spans="4:106" ht="25.25" customHeight="1" x14ac:dyDescent="0.2">
      <c r="D1891" s="112" t="s">
        <v>5125</v>
      </c>
      <c r="E1891" s="194" t="s">
        <v>5127</v>
      </c>
      <c r="F1891" s="195"/>
      <c r="G1891" s="195"/>
      <c r="H1891" s="195"/>
      <c r="I1891" s="195"/>
      <c r="J1891" s="195"/>
      <c r="K1891" s="195"/>
      <c r="L1891" s="195"/>
      <c r="M1891" s="195"/>
      <c r="N1891" s="195"/>
      <c r="O1891" s="195"/>
      <c r="P1891" s="113" t="s">
        <v>12697</v>
      </c>
      <c r="Q1891" s="196" t="s">
        <v>12698</v>
      </c>
      <c r="R1891" s="196"/>
      <c r="S1891" s="192"/>
      <c r="T1891" s="192"/>
      <c r="U1891" s="192"/>
      <c r="V1891" s="192"/>
      <c r="W1891" s="192"/>
      <c r="X1891" s="193"/>
      <c r="Y1891" s="108"/>
      <c r="AW1891" s="90" t="s">
        <v>4461</v>
      </c>
      <c r="AX1891" s="90">
        <f t="shared" si="210"/>
        <v>1</v>
      </c>
      <c r="AY1891" s="90" t="s">
        <v>2043</v>
      </c>
      <c r="AZ1891" s="90" t="s">
        <v>5124</v>
      </c>
      <c r="BA1891" s="90">
        <f>IF(AND($BC$1891=1,$BB$1891=1),1,0)</f>
        <v>1</v>
      </c>
      <c r="BB1891" s="90">
        <f>IF(OR($S$22="Step 3",$S$22="Step 2",$S$22="Step 1"),1,0)</f>
        <v>1</v>
      </c>
      <c r="BC1891" s="90">
        <v>1</v>
      </c>
      <c r="BD1891" s="90">
        <v>1</v>
      </c>
      <c r="BE1891" s="90">
        <v>1</v>
      </c>
      <c r="CB1891" s="90">
        <f>IF($S$1891&lt;&gt;"",1,0)</f>
        <v>0</v>
      </c>
      <c r="CD1891" s="90">
        <f>IF($Y$1891="Inaccurate – Incorrect",1,0)</f>
        <v>0</v>
      </c>
      <c r="DA1891" s="90" t="s">
        <v>5126</v>
      </c>
    </row>
    <row r="1892" spans="4:106" ht="25.25" customHeight="1" x14ac:dyDescent="0.2">
      <c r="D1892" s="112" t="s">
        <v>5130</v>
      </c>
      <c r="E1892" s="189" t="s">
        <v>5131</v>
      </c>
      <c r="F1892" s="190"/>
      <c r="G1892" s="190"/>
      <c r="H1892" s="190"/>
      <c r="I1892" s="190"/>
      <c r="J1892" s="190"/>
      <c r="K1892" s="190"/>
      <c r="L1892" s="190"/>
      <c r="M1892" s="190"/>
      <c r="N1892" s="190"/>
      <c r="O1892" s="190"/>
      <c r="P1892" s="116" t="s">
        <v>12697</v>
      </c>
      <c r="Q1892" s="191" t="s">
        <v>12698</v>
      </c>
      <c r="R1892" s="191"/>
      <c r="S1892" s="197"/>
      <c r="T1892" s="197"/>
      <c r="U1892" s="197"/>
      <c r="V1892" s="197"/>
      <c r="W1892" s="197"/>
      <c r="X1892" s="198"/>
      <c r="Y1892" s="108"/>
      <c r="AW1892" s="90" t="s">
        <v>4461</v>
      </c>
      <c r="AX1892" s="90">
        <f t="shared" si="210"/>
        <v>1</v>
      </c>
      <c r="AY1892" s="90" t="s">
        <v>236</v>
      </c>
      <c r="AZ1892" s="90" t="s">
        <v>5129</v>
      </c>
      <c r="BA1892" s="90">
        <f>IF(AND($BC$1892=1,$BB$1892=1),1,0)</f>
        <v>1</v>
      </c>
      <c r="BB1892" s="90">
        <f>IF(OR($S$22="Step 3",$S$22="Step 2",$S$22="Step 1"),1,0)</f>
        <v>1</v>
      </c>
      <c r="BC1892" s="90">
        <v>1</v>
      </c>
      <c r="BD1892" s="90">
        <v>1</v>
      </c>
      <c r="BE1892" s="90">
        <v>1</v>
      </c>
      <c r="CB1892" s="90">
        <f>IF($S$1892&lt;&gt;"",1,0)</f>
        <v>0</v>
      </c>
      <c r="CD1892" s="90">
        <f>IF($Y$1892="Inaccurate – Incorrect",1,0)</f>
        <v>0</v>
      </c>
      <c r="DA1892" s="90" t="s">
        <v>5126</v>
      </c>
    </row>
    <row r="1893" spans="4:106" x14ac:dyDescent="0.2">
      <c r="D1893" s="103"/>
      <c r="E1893" s="114"/>
      <c r="F1893" s="114"/>
      <c r="G1893" s="114"/>
      <c r="H1893" s="114"/>
      <c r="I1893" s="114"/>
      <c r="J1893" s="114"/>
      <c r="K1893" s="114"/>
      <c r="L1893" s="114"/>
      <c r="M1893" s="114"/>
      <c r="N1893" s="114"/>
      <c r="O1893" s="114"/>
      <c r="P1893" s="114"/>
      <c r="Q1893" s="114"/>
      <c r="R1893" s="114"/>
      <c r="S1893" s="114"/>
      <c r="T1893" s="114"/>
      <c r="U1893" s="114"/>
      <c r="V1893" s="114"/>
      <c r="W1893" s="114"/>
      <c r="X1893" s="114"/>
      <c r="Y1893" s="105"/>
      <c r="AX1893" s="90">
        <f t="shared" si="210"/>
        <v>0</v>
      </c>
      <c r="BA1893" s="90">
        <f>IF(OR($S$22="Step 3",$S$22="Step 2",$S$22="Step 1"),1,0)</f>
        <v>1</v>
      </c>
    </row>
    <row r="1894" spans="4:106" ht="21" x14ac:dyDescent="0.25">
      <c r="D1894" s="103"/>
      <c r="E1894" s="106" t="s">
        <v>5135</v>
      </c>
      <c r="F1894" s="104"/>
      <c r="G1894" s="104"/>
      <c r="H1894" s="104"/>
      <c r="I1894" s="104"/>
      <c r="J1894" s="104"/>
      <c r="K1894" s="104"/>
      <c r="L1894" s="104"/>
      <c r="M1894" s="104"/>
      <c r="N1894" s="104"/>
      <c r="O1894" s="104"/>
      <c r="P1894" s="104"/>
      <c r="Q1894" s="104"/>
      <c r="R1894" s="104"/>
      <c r="S1894" s="104"/>
      <c r="T1894" s="104"/>
      <c r="U1894" s="104"/>
      <c r="V1894" s="104"/>
      <c r="W1894" s="104"/>
      <c r="X1894" s="104"/>
      <c r="Y1894" s="105"/>
      <c r="AX1894" s="90">
        <f t="shared" si="210"/>
        <v>0</v>
      </c>
      <c r="BA1894" s="90">
        <f>IF(OR($S$22="Step 3",$S$22="Step 2",$S$22="Step 1"),1,0)</f>
        <v>1</v>
      </c>
    </row>
    <row r="1895" spans="4:106" ht="21" x14ac:dyDescent="0.25">
      <c r="D1895" s="103"/>
      <c r="E1895" s="109"/>
      <c r="F1895" s="110"/>
      <c r="G1895" s="110"/>
      <c r="H1895" s="110"/>
      <c r="I1895" s="110"/>
      <c r="J1895" s="110"/>
      <c r="K1895" s="110"/>
      <c r="L1895" s="110"/>
      <c r="M1895" s="110"/>
      <c r="N1895" s="110"/>
      <c r="O1895" s="110"/>
      <c r="P1895" s="110"/>
      <c r="Q1895" s="110"/>
      <c r="R1895" s="110"/>
      <c r="S1895" s="110"/>
      <c r="T1895" s="110"/>
      <c r="U1895" s="110"/>
      <c r="V1895" s="110"/>
      <c r="W1895" s="110"/>
      <c r="X1895" s="110"/>
      <c r="Y1895" s="105"/>
      <c r="AX1895" s="90">
        <f t="shared" si="210"/>
        <v>0</v>
      </c>
      <c r="BA1895" s="90">
        <f>IF(OR($S$22="Step 3",$S$22="Step 2",$S$22="Step 1"),1,0)</f>
        <v>1</v>
      </c>
    </row>
    <row r="1896" spans="4:106" ht="25.25" customHeight="1" x14ac:dyDescent="0.2">
      <c r="D1896" s="112" t="s">
        <v>5134</v>
      </c>
      <c r="E1896" s="194" t="s">
        <v>5136</v>
      </c>
      <c r="F1896" s="195"/>
      <c r="G1896" s="195"/>
      <c r="H1896" s="195"/>
      <c r="I1896" s="195"/>
      <c r="J1896" s="195"/>
      <c r="K1896" s="195"/>
      <c r="L1896" s="195"/>
      <c r="M1896" s="195"/>
      <c r="N1896" s="195"/>
      <c r="O1896" s="195"/>
      <c r="P1896" s="113" t="s">
        <v>12697</v>
      </c>
      <c r="Q1896" s="196" t="s">
        <v>12698</v>
      </c>
      <c r="R1896" s="196"/>
      <c r="S1896" s="192"/>
      <c r="T1896" s="192"/>
      <c r="U1896" s="192"/>
      <c r="V1896" s="192"/>
      <c r="W1896" s="192"/>
      <c r="X1896" s="193"/>
      <c r="Y1896" s="108"/>
      <c r="AW1896" s="90" t="s">
        <v>4461</v>
      </c>
      <c r="AX1896" s="90">
        <f t="shared" si="210"/>
        <v>1</v>
      </c>
      <c r="AY1896" s="90" t="s">
        <v>236</v>
      </c>
      <c r="AZ1896" s="90" t="s">
        <v>5133</v>
      </c>
      <c r="BA1896" s="90">
        <f>IF(AND($BC$1896=1,$BB$1896=1),1,0)</f>
        <v>1</v>
      </c>
      <c r="BB1896" s="90">
        <f>IF(OR($S$22="Step 3",$S$22="Step 2",$S$22="Step 1"),1,0)</f>
        <v>1</v>
      </c>
      <c r="BC1896" s="90">
        <v>1</v>
      </c>
      <c r="BD1896" s="90">
        <v>1</v>
      </c>
      <c r="BE1896" s="90">
        <v>1</v>
      </c>
      <c r="BL1896" s="90" t="s">
        <v>12786</v>
      </c>
      <c r="CB1896" s="90">
        <f>IF($S$1896&lt;&gt;"",1,0)</f>
        <v>0</v>
      </c>
      <c r="CD1896" s="90">
        <f>IF($Y$1896="Inaccurate – Incorrect",1,0)</f>
        <v>0</v>
      </c>
      <c r="DA1896" s="90" t="s">
        <v>5135</v>
      </c>
    </row>
    <row r="1897" spans="4:106" ht="50.5" customHeight="1" x14ac:dyDescent="0.2">
      <c r="D1897" s="112" t="s">
        <v>5139</v>
      </c>
      <c r="E1897" s="189" t="s">
        <v>5140</v>
      </c>
      <c r="F1897" s="190"/>
      <c r="G1897" s="190"/>
      <c r="H1897" s="190"/>
      <c r="I1897" s="190"/>
      <c r="J1897" s="190"/>
      <c r="K1897" s="190"/>
      <c r="L1897" s="190"/>
      <c r="M1897" s="190"/>
      <c r="N1897" s="190"/>
      <c r="O1897" s="190"/>
      <c r="P1897" s="116" t="s">
        <v>12697</v>
      </c>
      <c r="Q1897" s="191" t="s">
        <v>12698</v>
      </c>
      <c r="R1897" s="191"/>
      <c r="S1897" s="197"/>
      <c r="T1897" s="197"/>
      <c r="U1897" s="197"/>
      <c r="V1897" s="197"/>
      <c r="W1897" s="197"/>
      <c r="X1897" s="198"/>
      <c r="Y1897" s="108"/>
      <c r="AW1897" s="90" t="s">
        <v>4461</v>
      </c>
      <c r="AX1897" s="90">
        <f t="shared" si="210"/>
        <v>1</v>
      </c>
      <c r="AY1897" s="90" t="s">
        <v>1320</v>
      </c>
      <c r="AZ1897" s="90" t="s">
        <v>5138</v>
      </c>
      <c r="BA1897" s="90">
        <f>IF(AND($BB$1897=1,$BC$1897=1),1,0)</f>
        <v>0</v>
      </c>
      <c r="BB1897" s="90">
        <f>IF(OR($S$22="Step 3",$S$22="Step 2",$S$22="Step 1"),1,0)</f>
        <v>1</v>
      </c>
      <c r="BC1897" s="90">
        <f>IF(AND(AND(OR($S$1896="Yes",$AB$1896="Yes"),$AX$1896=1)),1,0)</f>
        <v>0</v>
      </c>
      <c r="BD1897" s="90">
        <f>IF(AND(AND(OR($AB$1896="Yes"),$AX$1896=1)),1,0)</f>
        <v>0</v>
      </c>
      <c r="BE1897" s="90">
        <f>IF(AND(AND(OR($S$1896="Yes"),$AX$1896=1)),1,0)</f>
        <v>0</v>
      </c>
      <c r="CB1897" s="90">
        <f>IF($S$1897&lt;&gt;"",1,0)</f>
        <v>0</v>
      </c>
      <c r="CD1897" s="90">
        <f>IF($Y$1897="Inaccurate – Incorrect",1,0)</f>
        <v>0</v>
      </c>
      <c r="DA1897" s="90" t="s">
        <v>5135</v>
      </c>
    </row>
    <row r="1898" spans="4:106" x14ac:dyDescent="0.2">
      <c r="D1898" s="103"/>
      <c r="E1898" s="117"/>
      <c r="F1898" s="117"/>
      <c r="G1898" s="117"/>
      <c r="H1898" s="117"/>
      <c r="I1898" s="117"/>
      <c r="J1898" s="117"/>
      <c r="K1898" s="117"/>
      <c r="L1898" s="117"/>
      <c r="M1898" s="117"/>
      <c r="N1898" s="117"/>
      <c r="O1898" s="117"/>
      <c r="P1898" s="117"/>
      <c r="Q1898" s="117"/>
      <c r="R1898" s="117"/>
      <c r="S1898" s="117"/>
      <c r="T1898" s="117"/>
      <c r="U1898" s="117"/>
      <c r="V1898" s="117"/>
      <c r="W1898" s="117"/>
      <c r="X1898" s="117"/>
      <c r="Y1898" s="105"/>
      <c r="AX1898" s="90">
        <f t="shared" si="210"/>
        <v>0</v>
      </c>
      <c r="BA1898" s="90">
        <f>IF(OR($S$22="Step 3",$S$22="Step 2",$S$22="Step 1"),1,0)</f>
        <v>1</v>
      </c>
    </row>
    <row r="1899" spans="4:106" ht="21" x14ac:dyDescent="0.25">
      <c r="D1899" s="103"/>
      <c r="E1899" s="109" t="s">
        <v>5145</v>
      </c>
      <c r="F1899" s="110"/>
      <c r="G1899" s="110"/>
      <c r="H1899" s="110"/>
      <c r="I1899" s="110"/>
      <c r="J1899" s="110"/>
      <c r="K1899" s="110"/>
      <c r="L1899" s="110"/>
      <c r="M1899" s="110"/>
      <c r="N1899" s="110"/>
      <c r="O1899" s="110"/>
      <c r="P1899" s="110"/>
      <c r="Q1899" s="110"/>
      <c r="R1899" s="110"/>
      <c r="S1899" s="110"/>
      <c r="T1899" s="110"/>
      <c r="U1899" s="110"/>
      <c r="V1899" s="110"/>
      <c r="W1899" s="110"/>
      <c r="X1899" s="110"/>
      <c r="Y1899" s="105"/>
      <c r="AX1899" s="90">
        <f t="shared" si="210"/>
        <v>0</v>
      </c>
      <c r="BA1899" s="90">
        <f>IF(OR($S$22="Step 3",$S$22="Step 2",$S$22="Step 1"),1,0)</f>
        <v>1</v>
      </c>
    </row>
    <row r="1900" spans="4:106" ht="25.25" customHeight="1" x14ac:dyDescent="0.2">
      <c r="D1900" s="112" t="s">
        <v>5144</v>
      </c>
      <c r="E1900" s="194" t="s">
        <v>5146</v>
      </c>
      <c r="F1900" s="195"/>
      <c r="G1900" s="195"/>
      <c r="H1900" s="195"/>
      <c r="I1900" s="195"/>
      <c r="J1900" s="195"/>
      <c r="K1900" s="195"/>
      <c r="L1900" s="195"/>
      <c r="M1900" s="195"/>
      <c r="N1900" s="195"/>
      <c r="O1900" s="195"/>
      <c r="P1900" s="113" t="s">
        <v>12697</v>
      </c>
      <c r="Q1900" s="196" t="s">
        <v>12698</v>
      </c>
      <c r="R1900" s="196"/>
      <c r="S1900" s="197"/>
      <c r="T1900" s="197"/>
      <c r="U1900" s="197"/>
      <c r="V1900" s="197"/>
      <c r="W1900" s="197"/>
      <c r="X1900" s="198"/>
      <c r="Y1900" s="108"/>
      <c r="AW1900" s="90" t="s">
        <v>4461</v>
      </c>
      <c r="AX1900" s="90">
        <f t="shared" si="210"/>
        <v>1</v>
      </c>
      <c r="AY1900" s="90" t="s">
        <v>2043</v>
      </c>
      <c r="AZ1900" s="90" t="s">
        <v>5143</v>
      </c>
      <c r="BA1900" s="90">
        <f>IF(AND($BB$1900=1,$BC$1900=1),1,0)</f>
        <v>0</v>
      </c>
      <c r="BB1900" s="90">
        <f>IF(OR($S$22="Step 3",$S$22="Step 2",$S$22="Step 1"),1,0)</f>
        <v>1</v>
      </c>
      <c r="BC1900" s="90">
        <f>IF(AND(AND(OR($S$37="Bangladesh",$AB$37="Bangladesh"),$AX$37=1),AND(OR($S$1896="Yes",$AB$1896="Yes"),$AX$1896=1)),1,0)</f>
        <v>0</v>
      </c>
      <c r="BD1900" s="90">
        <f>IF(AND(AND(OR($AB$37="Bangladesh"),$AX$37=1),AND(OR($AB$1896="Yes"),$AX$1896=1)),1,0)</f>
        <v>0</v>
      </c>
      <c r="BE1900" s="90">
        <f>IF(AND(AND(OR($S$37="Bangladesh"),$AX$37=1),AND(OR($S$1896="Yes"),$AX$1896=1)),1,0)</f>
        <v>0</v>
      </c>
      <c r="CB1900" s="90">
        <f>IF($S$1900&lt;&gt;"",1,0)</f>
        <v>0</v>
      </c>
      <c r="CD1900" s="90">
        <f>IF($Y$1900="Inaccurate – Incorrect",1,0)</f>
        <v>0</v>
      </c>
      <c r="DA1900" s="90" t="s">
        <v>5135</v>
      </c>
      <c r="DB1900" s="90" t="s">
        <v>5145</v>
      </c>
    </row>
    <row r="1901" spans="4:106" x14ac:dyDescent="0.2">
      <c r="D1901" s="103"/>
      <c r="E1901" s="117"/>
      <c r="F1901" s="117"/>
      <c r="G1901" s="117"/>
      <c r="H1901" s="117"/>
      <c r="I1901" s="117"/>
      <c r="J1901" s="117"/>
      <c r="K1901" s="117"/>
      <c r="L1901" s="117"/>
      <c r="M1901" s="117"/>
      <c r="N1901" s="117"/>
      <c r="O1901" s="117"/>
      <c r="P1901" s="117"/>
      <c r="Q1901" s="117"/>
      <c r="R1901" s="117"/>
      <c r="S1901" s="117"/>
      <c r="T1901" s="117"/>
      <c r="U1901" s="117"/>
      <c r="V1901" s="117"/>
      <c r="W1901" s="117"/>
      <c r="X1901" s="117"/>
      <c r="Y1901" s="105"/>
      <c r="AX1901" s="90">
        <f t="shared" si="210"/>
        <v>0</v>
      </c>
      <c r="BA1901" s="90">
        <f>IF(OR($S$22="Step 3",$S$22="Step 2",$S$22="Step 1"),1,0)</f>
        <v>1</v>
      </c>
    </row>
    <row r="1902" spans="4:106" ht="21" x14ac:dyDescent="0.25">
      <c r="D1902" s="103"/>
      <c r="E1902" s="109" t="s">
        <v>5152</v>
      </c>
      <c r="F1902" s="110"/>
      <c r="G1902" s="110"/>
      <c r="H1902" s="110"/>
      <c r="I1902" s="110"/>
      <c r="J1902" s="110"/>
      <c r="K1902" s="110"/>
      <c r="L1902" s="110"/>
      <c r="M1902" s="110"/>
      <c r="N1902" s="110"/>
      <c r="O1902" s="110"/>
      <c r="P1902" s="110"/>
      <c r="Q1902" s="110"/>
      <c r="R1902" s="110"/>
      <c r="S1902" s="110"/>
      <c r="T1902" s="110"/>
      <c r="U1902" s="110"/>
      <c r="V1902" s="110"/>
      <c r="W1902" s="110"/>
      <c r="X1902" s="110"/>
      <c r="Y1902" s="105"/>
      <c r="AX1902" s="90">
        <f t="shared" si="210"/>
        <v>0</v>
      </c>
      <c r="BA1902" s="90">
        <f>IF(OR($S$22="Step 3",$S$22="Step 2",$S$22="Step 1"),1,0)</f>
        <v>1</v>
      </c>
    </row>
    <row r="1903" spans="4:106" ht="50.5" customHeight="1" x14ac:dyDescent="0.2">
      <c r="D1903" s="112" t="s">
        <v>5151</v>
      </c>
      <c r="E1903" s="194" t="s">
        <v>5153</v>
      </c>
      <c r="F1903" s="195"/>
      <c r="G1903" s="195"/>
      <c r="H1903" s="195"/>
      <c r="I1903" s="195"/>
      <c r="J1903" s="195"/>
      <c r="K1903" s="195"/>
      <c r="L1903" s="195"/>
      <c r="M1903" s="195"/>
      <c r="N1903" s="195"/>
      <c r="O1903" s="195"/>
      <c r="P1903" s="113" t="s">
        <v>12697</v>
      </c>
      <c r="Q1903" s="196" t="s">
        <v>12698</v>
      </c>
      <c r="R1903" s="196"/>
      <c r="S1903" s="192"/>
      <c r="T1903" s="192"/>
      <c r="U1903" s="192"/>
      <c r="V1903" s="192"/>
      <c r="W1903" s="192"/>
      <c r="X1903" s="193"/>
      <c r="Y1903" s="108"/>
      <c r="AW1903" s="90" t="s">
        <v>4461</v>
      </c>
      <c r="AX1903" s="90">
        <f t="shared" si="210"/>
        <v>1</v>
      </c>
      <c r="AY1903" s="90" t="s">
        <v>1320</v>
      </c>
      <c r="AZ1903" s="90" t="s">
        <v>5150</v>
      </c>
      <c r="BA1903" s="90">
        <f>IF(AND($BB$1903=1,$BC$1903=1),1,0)</f>
        <v>0</v>
      </c>
      <c r="BB1903" s="90">
        <f>IF(OR($S$22="Step 3",$S$22="Step 2",$S$22="Step 1"),1,0)</f>
        <v>1</v>
      </c>
      <c r="BC1903" s="90">
        <f t="shared" ref="BC1903:BC1914" si="212">IF(AND(AND(OR($S$1896="Yes",$AB$1896="Yes"),$AX$1896=1)),1,0)</f>
        <v>0</v>
      </c>
      <c r="BD1903" s="90">
        <f t="shared" ref="BD1903:BD1914" si="213">IF(AND(AND(OR($AB$1896="Yes"),$AX$1896=1)),1,0)</f>
        <v>0</v>
      </c>
      <c r="BE1903" s="90">
        <f t="shared" ref="BE1903:BE1914" si="214">IF(AND(AND(OR($S$1896="Yes"),$AX$1896=1)),1,0)</f>
        <v>0</v>
      </c>
      <c r="CB1903" s="90">
        <f>IF($S$1903&lt;&gt;"",1,0)</f>
        <v>0</v>
      </c>
      <c r="CD1903" s="90">
        <f>IF($Y$1903="Inaccurate – Incorrect",1,0)</f>
        <v>0</v>
      </c>
      <c r="DA1903" s="90" t="s">
        <v>5135</v>
      </c>
      <c r="DB1903" s="90" t="s">
        <v>5152</v>
      </c>
    </row>
    <row r="1904" spans="4:106" ht="50.5" customHeight="1" x14ac:dyDescent="0.2">
      <c r="D1904" s="112" t="s">
        <v>5155</v>
      </c>
      <c r="E1904" s="189" t="s">
        <v>5156</v>
      </c>
      <c r="F1904" s="190"/>
      <c r="G1904" s="190"/>
      <c r="H1904" s="190"/>
      <c r="I1904" s="190"/>
      <c r="J1904" s="190"/>
      <c r="K1904" s="190"/>
      <c r="L1904" s="190"/>
      <c r="M1904" s="190"/>
      <c r="N1904" s="190"/>
      <c r="O1904" s="190"/>
      <c r="P1904" s="116" t="s">
        <v>12697</v>
      </c>
      <c r="Q1904" s="191" t="s">
        <v>12698</v>
      </c>
      <c r="R1904" s="191"/>
      <c r="S1904" s="192"/>
      <c r="T1904" s="192"/>
      <c r="U1904" s="192"/>
      <c r="V1904" s="192"/>
      <c r="W1904" s="192"/>
      <c r="X1904" s="193"/>
      <c r="Y1904" s="108"/>
      <c r="AW1904" s="90" t="s">
        <v>4461</v>
      </c>
      <c r="AX1904" s="90">
        <f t="shared" si="210"/>
        <v>1</v>
      </c>
      <c r="AY1904" s="90" t="s">
        <v>1320</v>
      </c>
      <c r="AZ1904" s="90" t="s">
        <v>5154</v>
      </c>
      <c r="BA1904" s="90">
        <f>IF(AND($BB$1904=1,$BC$1904=1),1,0)</f>
        <v>0</v>
      </c>
      <c r="BB1904" s="90">
        <f>IF(OR($S$22="Step 3",$S$22="Step 2",$S$22="Step 1"),1,0)</f>
        <v>1</v>
      </c>
      <c r="BC1904" s="90">
        <f t="shared" si="212"/>
        <v>0</v>
      </c>
      <c r="BD1904" s="90">
        <f t="shared" si="213"/>
        <v>0</v>
      </c>
      <c r="BE1904" s="90">
        <f t="shared" si="214"/>
        <v>0</v>
      </c>
      <c r="CB1904" s="90">
        <f>IF($S$1904&lt;&gt;"",1,0)</f>
        <v>0</v>
      </c>
      <c r="CD1904" s="90">
        <f>IF($Y$1904="Inaccurate – Incorrect",1,0)</f>
        <v>0</v>
      </c>
      <c r="DA1904" s="90" t="s">
        <v>5135</v>
      </c>
      <c r="DB1904" s="90" t="s">
        <v>5152</v>
      </c>
    </row>
    <row r="1905" spans="4:106" ht="25.25" customHeight="1" x14ac:dyDescent="0.2">
      <c r="D1905" s="112" t="s">
        <v>5159</v>
      </c>
      <c r="E1905" s="189" t="s">
        <v>5160</v>
      </c>
      <c r="F1905" s="190"/>
      <c r="G1905" s="190"/>
      <c r="H1905" s="190"/>
      <c r="I1905" s="190"/>
      <c r="J1905" s="190"/>
      <c r="K1905" s="190"/>
      <c r="L1905" s="190"/>
      <c r="M1905" s="190"/>
      <c r="N1905" s="190"/>
      <c r="O1905" s="190"/>
      <c r="P1905" s="116" t="s">
        <v>12697</v>
      </c>
      <c r="Q1905" s="191" t="s">
        <v>12698</v>
      </c>
      <c r="R1905" s="191"/>
      <c r="S1905" s="192"/>
      <c r="T1905" s="192"/>
      <c r="U1905" s="192"/>
      <c r="V1905" s="192"/>
      <c r="W1905" s="192"/>
      <c r="X1905" s="193"/>
      <c r="Y1905" s="108"/>
      <c r="AW1905" s="90" t="s">
        <v>4461</v>
      </c>
      <c r="AX1905" s="90">
        <f t="shared" si="210"/>
        <v>1</v>
      </c>
      <c r="AY1905" s="90" t="s">
        <v>236</v>
      </c>
      <c r="AZ1905" s="90" t="s">
        <v>5158</v>
      </c>
      <c r="BA1905" s="90">
        <f>IF(AND($BB$1905=1,$BC$1905=1),1,0)</f>
        <v>0</v>
      </c>
      <c r="BB1905" s="90">
        <f>IF(OR($S$22="Step 3",$S$22="Step 2",$S$22="Step 1"),1,0)</f>
        <v>1</v>
      </c>
      <c r="BC1905" s="90">
        <f t="shared" si="212"/>
        <v>0</v>
      </c>
      <c r="BD1905" s="90">
        <f t="shared" si="213"/>
        <v>0</v>
      </c>
      <c r="BE1905" s="90">
        <f t="shared" si="214"/>
        <v>0</v>
      </c>
      <c r="CB1905" s="90">
        <f>IF($S$1905&lt;&gt;"",1,0)</f>
        <v>0</v>
      </c>
      <c r="CD1905" s="90">
        <f>IF($Y$1905="Inaccurate – Incorrect",1,0)</f>
        <v>0</v>
      </c>
      <c r="DA1905" s="90" t="s">
        <v>5135</v>
      </c>
      <c r="DB1905" s="90" t="s">
        <v>5152</v>
      </c>
    </row>
    <row r="1906" spans="4:106" ht="25.25" customHeight="1" x14ac:dyDescent="0.2">
      <c r="D1906" s="112" t="s">
        <v>5163</v>
      </c>
      <c r="E1906" s="189" t="s">
        <v>5164</v>
      </c>
      <c r="F1906" s="190"/>
      <c r="G1906" s="190"/>
      <c r="H1906" s="190"/>
      <c r="I1906" s="190"/>
      <c r="J1906" s="190"/>
      <c r="K1906" s="190"/>
      <c r="L1906" s="190"/>
      <c r="M1906" s="190"/>
      <c r="N1906" s="190"/>
      <c r="O1906" s="190"/>
      <c r="P1906" s="116" t="s">
        <v>12697</v>
      </c>
      <c r="Q1906" s="191" t="s">
        <v>12698</v>
      </c>
      <c r="R1906" s="191"/>
      <c r="S1906" s="192"/>
      <c r="T1906" s="192"/>
      <c r="U1906" s="192"/>
      <c r="V1906" s="192"/>
      <c r="W1906" s="192"/>
      <c r="X1906" s="193"/>
      <c r="Y1906" s="108"/>
      <c r="AW1906" s="90" t="s">
        <v>4461</v>
      </c>
      <c r="AX1906" s="90">
        <f t="shared" si="210"/>
        <v>1</v>
      </c>
      <c r="AY1906" s="90" t="s">
        <v>1320</v>
      </c>
      <c r="AZ1906" s="90" t="s">
        <v>5162</v>
      </c>
      <c r="BA1906" s="90">
        <f>IF(AND($BB$1906=1,$BC$1906=1),1,0)</f>
        <v>0</v>
      </c>
      <c r="BB1906" s="90">
        <f>IF(OR($S$22="Step 3",$S$22="Step 2",$S$22="Step 1"),1,0)</f>
        <v>1</v>
      </c>
      <c r="BC1906" s="90">
        <f t="shared" si="212"/>
        <v>0</v>
      </c>
      <c r="BD1906" s="90">
        <f t="shared" si="213"/>
        <v>0</v>
      </c>
      <c r="BE1906" s="90">
        <f t="shared" si="214"/>
        <v>0</v>
      </c>
      <c r="CB1906" s="90">
        <f>IF($S$1906&lt;&gt;"",1,0)</f>
        <v>0</v>
      </c>
      <c r="CD1906" s="90">
        <f>IF($Y$1906="Inaccurate – Incorrect",1,0)</f>
        <v>0</v>
      </c>
      <c r="DA1906" s="90" t="s">
        <v>5135</v>
      </c>
      <c r="DB1906" s="90" t="s">
        <v>5152</v>
      </c>
    </row>
    <row r="1907" spans="4:106" ht="53.75" customHeight="1" x14ac:dyDescent="0.2">
      <c r="D1907" s="112" t="s">
        <v>5166</v>
      </c>
      <c r="E1907" s="119"/>
      <c r="F1907" s="118"/>
      <c r="G1907" s="118"/>
      <c r="H1907" s="118"/>
      <c r="I1907" s="118"/>
      <c r="J1907" s="118"/>
      <c r="K1907" s="118"/>
      <c r="L1907" s="118"/>
      <c r="M1907" s="118"/>
      <c r="N1907" s="118"/>
      <c r="O1907" s="118"/>
      <c r="P1907" s="118"/>
      <c r="Q1907" s="215" t="s">
        <v>5167</v>
      </c>
      <c r="R1907" s="216"/>
      <c r="S1907" s="216"/>
      <c r="T1907" s="216"/>
      <c r="U1907" s="216"/>
      <c r="V1907" s="216"/>
      <c r="W1907" s="216"/>
      <c r="X1907" s="217"/>
      <c r="Y1907" s="108"/>
      <c r="AX1907" s="90">
        <f t="shared" si="210"/>
        <v>1</v>
      </c>
      <c r="AZ1907" s="90" t="s">
        <v>5165</v>
      </c>
      <c r="BA1907" s="90">
        <f>IF(AND($BB$1907=1,$BC$1907=1),1,0)</f>
        <v>0</v>
      </c>
      <c r="BB1907" s="90">
        <f t="shared" ref="BB1907:BB1914" si="215">IF(OR($S$22="Step 3",$S$22="Step 2"),1,0)</f>
        <v>0</v>
      </c>
      <c r="BC1907" s="90">
        <f t="shared" si="212"/>
        <v>0</v>
      </c>
      <c r="BD1907" s="90">
        <f t="shared" si="213"/>
        <v>0</v>
      </c>
      <c r="BE1907" s="90">
        <f t="shared" si="214"/>
        <v>0</v>
      </c>
    </row>
    <row r="1908" spans="4:106" ht="50.5" customHeight="1" x14ac:dyDescent="0.2">
      <c r="D1908" s="112" t="s">
        <v>5171</v>
      </c>
      <c r="E1908" s="189" t="s">
        <v>5172</v>
      </c>
      <c r="F1908" s="190"/>
      <c r="G1908" s="190"/>
      <c r="H1908" s="190"/>
      <c r="I1908" s="190"/>
      <c r="J1908" s="190"/>
      <c r="K1908" s="190"/>
      <c r="L1908" s="190"/>
      <c r="M1908" s="190"/>
      <c r="N1908" s="190"/>
      <c r="O1908" s="190"/>
      <c r="P1908" s="115"/>
      <c r="Q1908" s="191" t="s">
        <v>12702</v>
      </c>
      <c r="R1908" s="191"/>
      <c r="S1908" s="192"/>
      <c r="T1908" s="192"/>
      <c r="U1908" s="192"/>
      <c r="V1908" s="192"/>
      <c r="W1908" s="192"/>
      <c r="X1908" s="193"/>
      <c r="Y1908" s="108"/>
      <c r="AW1908" s="90" t="s">
        <v>4461</v>
      </c>
      <c r="AX1908" s="90">
        <f t="shared" si="210"/>
        <v>1</v>
      </c>
      <c r="AY1908" s="90" t="s">
        <v>774</v>
      </c>
      <c r="AZ1908" s="90" t="s">
        <v>5170</v>
      </c>
      <c r="BA1908" s="90">
        <f>IF(AND($BB$1908=1,$BC$1908=1),1,0)</f>
        <v>0</v>
      </c>
      <c r="BB1908" s="90">
        <f t="shared" si="215"/>
        <v>0</v>
      </c>
      <c r="BC1908" s="90">
        <f t="shared" si="212"/>
        <v>0</v>
      </c>
      <c r="BD1908" s="90">
        <f t="shared" si="213"/>
        <v>0</v>
      </c>
      <c r="BE1908" s="90">
        <f t="shared" si="214"/>
        <v>0</v>
      </c>
      <c r="BX1908" s="90">
        <v>1</v>
      </c>
      <c r="CA1908" s="90" t="s">
        <v>5165</v>
      </c>
      <c r="CB1908" s="90">
        <f>IF((+COUNTA($S$1908)+COUNTA($S$1909)+COUNTA($S$1910)+COUNTA($S$1911)+COUNTA($S$1912)+COUNTA($S$1913)+COUNTA($S$1914))&gt;0,1,0)</f>
        <v>0</v>
      </c>
      <c r="CC1908" s="90" t="s">
        <v>775</v>
      </c>
      <c r="CD1908" s="90">
        <f>IF($Y$1908="Inaccurate – Incorrect",1,0)</f>
        <v>0</v>
      </c>
      <c r="DA1908" s="90" t="s">
        <v>5135</v>
      </c>
      <c r="DB1908" s="90" t="s">
        <v>5152</v>
      </c>
    </row>
    <row r="1909" spans="4:106" ht="25.25" customHeight="1" x14ac:dyDescent="0.2">
      <c r="D1909" s="112" t="s">
        <v>5174</v>
      </c>
      <c r="E1909" s="189" t="s">
        <v>5175</v>
      </c>
      <c r="F1909" s="190"/>
      <c r="G1909" s="190"/>
      <c r="H1909" s="190"/>
      <c r="I1909" s="190"/>
      <c r="J1909" s="190"/>
      <c r="K1909" s="190"/>
      <c r="L1909" s="190"/>
      <c r="M1909" s="190"/>
      <c r="N1909" s="190"/>
      <c r="O1909" s="190"/>
      <c r="P1909" s="115"/>
      <c r="Q1909" s="191" t="s">
        <v>12702</v>
      </c>
      <c r="R1909" s="191"/>
      <c r="S1909" s="192"/>
      <c r="T1909" s="192"/>
      <c r="U1909" s="192"/>
      <c r="V1909" s="192"/>
      <c r="W1909" s="192"/>
      <c r="X1909" s="193"/>
      <c r="Y1909" s="108"/>
      <c r="AW1909" s="90" t="s">
        <v>4461</v>
      </c>
      <c r="AX1909" s="90">
        <f t="shared" si="210"/>
        <v>1</v>
      </c>
      <c r="AY1909" s="90" t="s">
        <v>774</v>
      </c>
      <c r="AZ1909" s="90" t="s">
        <v>5173</v>
      </c>
      <c r="BA1909" s="90">
        <f>IF(AND($BB$1909=1,$BC$1909=1),1,0)</f>
        <v>0</v>
      </c>
      <c r="BB1909" s="90">
        <f t="shared" si="215"/>
        <v>0</v>
      </c>
      <c r="BC1909" s="90">
        <f t="shared" si="212"/>
        <v>0</v>
      </c>
      <c r="BD1909" s="90">
        <f t="shared" si="213"/>
        <v>0</v>
      </c>
      <c r="BE1909" s="90">
        <f t="shared" si="214"/>
        <v>0</v>
      </c>
      <c r="BX1909" s="90">
        <v>1</v>
      </c>
      <c r="CA1909" s="90" t="s">
        <v>5165</v>
      </c>
      <c r="CC1909" s="90" t="s">
        <v>775</v>
      </c>
      <c r="CD1909" s="90">
        <f>IF($Y$1909="Inaccurate – Incorrect",1,0)</f>
        <v>0</v>
      </c>
      <c r="DA1909" s="90" t="s">
        <v>5135</v>
      </c>
      <c r="DB1909" s="90" t="s">
        <v>5152</v>
      </c>
    </row>
    <row r="1910" spans="4:106" ht="50.5" customHeight="1" x14ac:dyDescent="0.2">
      <c r="D1910" s="112" t="s">
        <v>5177</v>
      </c>
      <c r="E1910" s="189" t="s">
        <v>5178</v>
      </c>
      <c r="F1910" s="190"/>
      <c r="G1910" s="190"/>
      <c r="H1910" s="190"/>
      <c r="I1910" s="190"/>
      <c r="J1910" s="190"/>
      <c r="K1910" s="190"/>
      <c r="L1910" s="190"/>
      <c r="M1910" s="190"/>
      <c r="N1910" s="190"/>
      <c r="O1910" s="190"/>
      <c r="P1910" s="115"/>
      <c r="Q1910" s="191" t="s">
        <v>12702</v>
      </c>
      <c r="R1910" s="191"/>
      <c r="S1910" s="192"/>
      <c r="T1910" s="192"/>
      <c r="U1910" s="192"/>
      <c r="V1910" s="192"/>
      <c r="W1910" s="192"/>
      <c r="X1910" s="193"/>
      <c r="Y1910" s="108"/>
      <c r="AW1910" s="90" t="s">
        <v>4461</v>
      </c>
      <c r="AX1910" s="90">
        <f t="shared" si="210"/>
        <v>1</v>
      </c>
      <c r="AY1910" s="90" t="s">
        <v>774</v>
      </c>
      <c r="AZ1910" s="90" t="s">
        <v>5176</v>
      </c>
      <c r="BA1910" s="90">
        <f>IF(AND($BB$1910=1,$BC$1910=1),1,0)</f>
        <v>0</v>
      </c>
      <c r="BB1910" s="90">
        <f t="shared" si="215"/>
        <v>0</v>
      </c>
      <c r="BC1910" s="90">
        <f t="shared" si="212"/>
        <v>0</v>
      </c>
      <c r="BD1910" s="90">
        <f t="shared" si="213"/>
        <v>0</v>
      </c>
      <c r="BE1910" s="90">
        <f t="shared" si="214"/>
        <v>0</v>
      </c>
      <c r="BX1910" s="90">
        <v>1</v>
      </c>
      <c r="CA1910" s="90" t="s">
        <v>5165</v>
      </c>
      <c r="CC1910" s="90" t="s">
        <v>775</v>
      </c>
      <c r="CD1910" s="90">
        <f>IF($Y$1910="Inaccurate – Incorrect",1,0)</f>
        <v>0</v>
      </c>
      <c r="DA1910" s="90" t="s">
        <v>5135</v>
      </c>
      <c r="DB1910" s="90" t="s">
        <v>5152</v>
      </c>
    </row>
    <row r="1911" spans="4:106" ht="25.25" customHeight="1" x14ac:dyDescent="0.2">
      <c r="D1911" s="112" t="s">
        <v>5180</v>
      </c>
      <c r="E1911" s="189" t="s">
        <v>5181</v>
      </c>
      <c r="F1911" s="190"/>
      <c r="G1911" s="190"/>
      <c r="H1911" s="190"/>
      <c r="I1911" s="190"/>
      <c r="J1911" s="190"/>
      <c r="K1911" s="190"/>
      <c r="L1911" s="190"/>
      <c r="M1911" s="190"/>
      <c r="N1911" s="190"/>
      <c r="O1911" s="190"/>
      <c r="P1911" s="116" t="s">
        <v>12697</v>
      </c>
      <c r="Q1911" s="191" t="s">
        <v>12698</v>
      </c>
      <c r="R1911" s="191"/>
      <c r="S1911" s="192"/>
      <c r="T1911" s="192"/>
      <c r="U1911" s="192"/>
      <c r="V1911" s="192"/>
      <c r="W1911" s="192"/>
      <c r="X1911" s="193"/>
      <c r="Y1911" s="108"/>
      <c r="AW1911" s="90" t="s">
        <v>4461</v>
      </c>
      <c r="AX1911" s="90">
        <f t="shared" si="210"/>
        <v>1</v>
      </c>
      <c r="AY1911" s="90" t="s">
        <v>3022</v>
      </c>
      <c r="AZ1911" s="90" t="s">
        <v>5179</v>
      </c>
      <c r="BA1911" s="90">
        <f>IF(AND($BB$1911=1,$BC$1911=1),1,0)</f>
        <v>0</v>
      </c>
      <c r="BB1911" s="90">
        <f t="shared" si="215"/>
        <v>0</v>
      </c>
      <c r="BC1911" s="90">
        <f t="shared" si="212"/>
        <v>0</v>
      </c>
      <c r="BD1911" s="90">
        <f t="shared" si="213"/>
        <v>0</v>
      </c>
      <c r="BE1911" s="90">
        <f t="shared" si="214"/>
        <v>0</v>
      </c>
      <c r="BX1911" s="90">
        <v>1</v>
      </c>
      <c r="CA1911" s="90" t="s">
        <v>5165</v>
      </c>
      <c r="CC1911" s="90" t="s">
        <v>775</v>
      </c>
      <c r="CD1911" s="90">
        <f>IF($Y$1911="Inaccurate – Incorrect",1,0)</f>
        <v>0</v>
      </c>
      <c r="DA1911" s="90" t="s">
        <v>5135</v>
      </c>
      <c r="DB1911" s="90" t="s">
        <v>5152</v>
      </c>
    </row>
    <row r="1912" spans="4:106" ht="25.25" customHeight="1" x14ac:dyDescent="0.2">
      <c r="D1912" s="112" t="s">
        <v>5184</v>
      </c>
      <c r="E1912" s="189" t="s">
        <v>5185</v>
      </c>
      <c r="F1912" s="190"/>
      <c r="G1912" s="190"/>
      <c r="H1912" s="190"/>
      <c r="I1912" s="190"/>
      <c r="J1912" s="190"/>
      <c r="K1912" s="190"/>
      <c r="L1912" s="190"/>
      <c r="M1912" s="190"/>
      <c r="N1912" s="190"/>
      <c r="O1912" s="190"/>
      <c r="P1912" s="115"/>
      <c r="Q1912" s="191" t="s">
        <v>12702</v>
      </c>
      <c r="R1912" s="191"/>
      <c r="S1912" s="192"/>
      <c r="T1912" s="192"/>
      <c r="U1912" s="192"/>
      <c r="V1912" s="192"/>
      <c r="W1912" s="192"/>
      <c r="X1912" s="193"/>
      <c r="Y1912" s="108"/>
      <c r="AW1912" s="90" t="s">
        <v>4461</v>
      </c>
      <c r="AX1912" s="90">
        <f t="shared" si="210"/>
        <v>1</v>
      </c>
      <c r="AY1912" s="90" t="s">
        <v>774</v>
      </c>
      <c r="AZ1912" s="90" t="s">
        <v>5183</v>
      </c>
      <c r="BA1912" s="90">
        <f>IF(AND($BB$1912=1,$BC$1912=1),1,0)</f>
        <v>0</v>
      </c>
      <c r="BB1912" s="90">
        <f t="shared" si="215"/>
        <v>0</v>
      </c>
      <c r="BC1912" s="90">
        <f t="shared" si="212"/>
        <v>0</v>
      </c>
      <c r="BD1912" s="90">
        <f t="shared" si="213"/>
        <v>0</v>
      </c>
      <c r="BE1912" s="90">
        <f t="shared" si="214"/>
        <v>0</v>
      </c>
      <c r="BX1912" s="90">
        <v>1</v>
      </c>
      <c r="CA1912" s="90" t="s">
        <v>5165</v>
      </c>
      <c r="CC1912" s="90" t="s">
        <v>775</v>
      </c>
      <c r="CD1912" s="90">
        <f>IF($Y$1912="Inaccurate – Incorrect",1,0)</f>
        <v>0</v>
      </c>
      <c r="DA1912" s="90" t="s">
        <v>5135</v>
      </c>
      <c r="DB1912" s="90" t="s">
        <v>5152</v>
      </c>
    </row>
    <row r="1913" spans="4:106" ht="25.25" customHeight="1" x14ac:dyDescent="0.2">
      <c r="D1913" s="112" t="s">
        <v>5187</v>
      </c>
      <c r="E1913" s="189" t="s">
        <v>5188</v>
      </c>
      <c r="F1913" s="190"/>
      <c r="G1913" s="190"/>
      <c r="H1913" s="190"/>
      <c r="I1913" s="190"/>
      <c r="J1913" s="190"/>
      <c r="K1913" s="190"/>
      <c r="L1913" s="190"/>
      <c r="M1913" s="190"/>
      <c r="N1913" s="190"/>
      <c r="O1913" s="190"/>
      <c r="P1913" s="115"/>
      <c r="Q1913" s="191" t="s">
        <v>12702</v>
      </c>
      <c r="R1913" s="191"/>
      <c r="S1913" s="192"/>
      <c r="T1913" s="192"/>
      <c r="U1913" s="192"/>
      <c r="V1913" s="192"/>
      <c r="W1913" s="192"/>
      <c r="X1913" s="193"/>
      <c r="Y1913" s="108"/>
      <c r="AW1913" s="90" t="s">
        <v>4461</v>
      </c>
      <c r="AX1913" s="90">
        <f t="shared" si="210"/>
        <v>1</v>
      </c>
      <c r="AY1913" s="90" t="s">
        <v>774</v>
      </c>
      <c r="AZ1913" s="90" t="s">
        <v>5186</v>
      </c>
      <c r="BA1913" s="90">
        <f>IF(AND($BB$1913=1,$BC$1913=1),1,0)</f>
        <v>0</v>
      </c>
      <c r="BB1913" s="90">
        <f t="shared" si="215"/>
        <v>0</v>
      </c>
      <c r="BC1913" s="90">
        <f t="shared" si="212"/>
        <v>0</v>
      </c>
      <c r="BD1913" s="90">
        <f t="shared" si="213"/>
        <v>0</v>
      </c>
      <c r="BE1913" s="90">
        <f t="shared" si="214"/>
        <v>0</v>
      </c>
      <c r="BX1913" s="90">
        <v>1</v>
      </c>
      <c r="CA1913" s="90" t="s">
        <v>5165</v>
      </c>
      <c r="CC1913" s="90" t="s">
        <v>775</v>
      </c>
      <c r="CD1913" s="90">
        <f>IF($Y$1913="Inaccurate – Incorrect",1,0)</f>
        <v>0</v>
      </c>
      <c r="DA1913" s="90" t="s">
        <v>5135</v>
      </c>
      <c r="DB1913" s="90" t="s">
        <v>5152</v>
      </c>
    </row>
    <row r="1914" spans="4:106" ht="25.25" customHeight="1" x14ac:dyDescent="0.2">
      <c r="D1914" s="112" t="s">
        <v>5190</v>
      </c>
      <c r="E1914" s="189" t="s">
        <v>1408</v>
      </c>
      <c r="F1914" s="190"/>
      <c r="G1914" s="190"/>
      <c r="H1914" s="190"/>
      <c r="I1914" s="190"/>
      <c r="J1914" s="190"/>
      <c r="K1914" s="190"/>
      <c r="L1914" s="190"/>
      <c r="M1914" s="190"/>
      <c r="N1914" s="190"/>
      <c r="O1914" s="190"/>
      <c r="P1914" s="115"/>
      <c r="Q1914" s="191" t="s">
        <v>12702</v>
      </c>
      <c r="R1914" s="191"/>
      <c r="S1914" s="197"/>
      <c r="T1914" s="197"/>
      <c r="U1914" s="197"/>
      <c r="V1914" s="197"/>
      <c r="W1914" s="197"/>
      <c r="X1914" s="198"/>
      <c r="Y1914" s="108"/>
      <c r="AW1914" s="90" t="s">
        <v>4461</v>
      </c>
      <c r="AX1914" s="90">
        <f t="shared" si="210"/>
        <v>1</v>
      </c>
      <c r="AY1914" s="90" t="s">
        <v>774</v>
      </c>
      <c r="AZ1914" s="90" t="s">
        <v>5189</v>
      </c>
      <c r="BA1914" s="90">
        <f>IF(AND($BB$1914=1,$BC$1914=1),1,0)</f>
        <v>0</v>
      </c>
      <c r="BB1914" s="90">
        <f t="shared" si="215"/>
        <v>0</v>
      </c>
      <c r="BC1914" s="90">
        <f t="shared" si="212"/>
        <v>0</v>
      </c>
      <c r="BD1914" s="90">
        <f t="shared" si="213"/>
        <v>0</v>
      </c>
      <c r="BE1914" s="90">
        <f t="shared" si="214"/>
        <v>0</v>
      </c>
      <c r="BX1914" s="90">
        <v>2</v>
      </c>
      <c r="CA1914" s="90" t="s">
        <v>5165</v>
      </c>
      <c r="CC1914" s="90" t="s">
        <v>775</v>
      </c>
      <c r="CD1914" s="90">
        <f>IF($Y$1914="Inaccurate – Incorrect",1,0)</f>
        <v>0</v>
      </c>
      <c r="DA1914" s="90" t="s">
        <v>5135</v>
      </c>
      <c r="DB1914" s="90" t="s">
        <v>5152</v>
      </c>
    </row>
    <row r="1915" spans="4:106" x14ac:dyDescent="0.2">
      <c r="D1915" s="103"/>
      <c r="E1915" s="117"/>
      <c r="F1915" s="117"/>
      <c r="G1915" s="117"/>
      <c r="H1915" s="117"/>
      <c r="I1915" s="117"/>
      <c r="J1915" s="117"/>
      <c r="K1915" s="117"/>
      <c r="L1915" s="117"/>
      <c r="M1915" s="117"/>
      <c r="N1915" s="117"/>
      <c r="O1915" s="117"/>
      <c r="P1915" s="117"/>
      <c r="Q1915" s="117"/>
      <c r="R1915" s="117"/>
      <c r="S1915" s="117"/>
      <c r="T1915" s="117"/>
      <c r="U1915" s="117"/>
      <c r="V1915" s="117"/>
      <c r="W1915" s="117"/>
      <c r="X1915" s="117"/>
      <c r="Y1915" s="105"/>
      <c r="AX1915" s="90">
        <f t="shared" si="210"/>
        <v>0</v>
      </c>
      <c r="BA1915" s="90">
        <f>IF(OR($S$22="Step 3",$S$22="Step 2",$S$22="Step 1"),1,0)</f>
        <v>1</v>
      </c>
    </row>
    <row r="1916" spans="4:106" ht="21" x14ac:dyDescent="0.25">
      <c r="D1916" s="103"/>
      <c r="E1916" s="109" t="s">
        <v>5193</v>
      </c>
      <c r="F1916" s="110"/>
      <c r="G1916" s="110"/>
      <c r="H1916" s="110"/>
      <c r="I1916" s="110"/>
      <c r="J1916" s="110"/>
      <c r="K1916" s="110"/>
      <c r="L1916" s="110"/>
      <c r="M1916" s="110"/>
      <c r="N1916" s="110"/>
      <c r="O1916" s="110"/>
      <c r="P1916" s="110"/>
      <c r="Q1916" s="110"/>
      <c r="R1916" s="110"/>
      <c r="S1916" s="110"/>
      <c r="T1916" s="110"/>
      <c r="U1916" s="110"/>
      <c r="V1916" s="110"/>
      <c r="W1916" s="110"/>
      <c r="X1916" s="110"/>
      <c r="Y1916" s="105"/>
      <c r="AX1916" s="90">
        <f t="shared" si="210"/>
        <v>0</v>
      </c>
      <c r="BA1916" s="90">
        <f>IF(OR($S$22="Step 3",$S$22="Step 2",$S$22="Step 1"),1,0)</f>
        <v>1</v>
      </c>
    </row>
    <row r="1917" spans="4:106" ht="50.5" customHeight="1" x14ac:dyDescent="0.2">
      <c r="D1917" s="112" t="s">
        <v>5192</v>
      </c>
      <c r="E1917" s="194" t="s">
        <v>5194</v>
      </c>
      <c r="F1917" s="195"/>
      <c r="G1917" s="195"/>
      <c r="H1917" s="195"/>
      <c r="I1917" s="195"/>
      <c r="J1917" s="195"/>
      <c r="K1917" s="195"/>
      <c r="L1917" s="195"/>
      <c r="M1917" s="195"/>
      <c r="N1917" s="195"/>
      <c r="O1917" s="195"/>
      <c r="P1917" s="113" t="s">
        <v>12697</v>
      </c>
      <c r="Q1917" s="196" t="s">
        <v>12698</v>
      </c>
      <c r="R1917" s="196"/>
      <c r="S1917" s="192"/>
      <c r="T1917" s="192"/>
      <c r="U1917" s="192"/>
      <c r="V1917" s="192"/>
      <c r="W1917" s="192"/>
      <c r="X1917" s="193"/>
      <c r="Y1917" s="108"/>
      <c r="AW1917" s="90" t="s">
        <v>4461</v>
      </c>
      <c r="AX1917" s="90">
        <f t="shared" si="210"/>
        <v>1</v>
      </c>
      <c r="AY1917" s="90" t="s">
        <v>1320</v>
      </c>
      <c r="AZ1917" s="90" t="s">
        <v>5191</v>
      </c>
      <c r="BA1917" s="90">
        <f>IF(AND($BB$1917=1,$BC$1917=1),1,0)</f>
        <v>0</v>
      </c>
      <c r="BB1917" s="90">
        <f>IF(OR($S$22="Step 3",$S$22="Step 2",$S$22="Step 1"),1,0)</f>
        <v>1</v>
      </c>
      <c r="BC1917" s="90">
        <f t="shared" ref="BC1917:BC1925" si="216">IF(AND(AND(OR($S$1896="Yes",$AB$1896="Yes"),$AX$1896=1)),1,0)</f>
        <v>0</v>
      </c>
      <c r="BD1917" s="90">
        <f t="shared" ref="BD1917:BD1925" si="217">IF(AND(AND(OR($AB$1896="Yes"),$AX$1896=1)),1,0)</f>
        <v>0</v>
      </c>
      <c r="BE1917" s="90">
        <f t="shared" ref="BE1917:BE1925" si="218">IF(AND(AND(OR($S$1896="Yes"),$AX$1896=1)),1,0)</f>
        <v>0</v>
      </c>
      <c r="CB1917" s="90">
        <f>IF($S$1917&lt;&gt;"",1,0)</f>
        <v>0</v>
      </c>
      <c r="CD1917" s="90">
        <f>IF($Y$1917="Inaccurate – Incorrect",1,0)</f>
        <v>0</v>
      </c>
      <c r="DA1917" s="90" t="s">
        <v>5135</v>
      </c>
      <c r="DB1917" s="90" t="s">
        <v>5193</v>
      </c>
    </row>
    <row r="1918" spans="4:106" ht="53.75" customHeight="1" x14ac:dyDescent="0.2">
      <c r="D1918" s="112" t="s">
        <v>5196</v>
      </c>
      <c r="E1918" s="119"/>
      <c r="F1918" s="118"/>
      <c r="G1918" s="118"/>
      <c r="H1918" s="118"/>
      <c r="I1918" s="118"/>
      <c r="J1918" s="118"/>
      <c r="K1918" s="118"/>
      <c r="L1918" s="118"/>
      <c r="M1918" s="118"/>
      <c r="N1918" s="118"/>
      <c r="O1918" s="118"/>
      <c r="P1918" s="118"/>
      <c r="Q1918" s="215" t="s">
        <v>5197</v>
      </c>
      <c r="R1918" s="216"/>
      <c r="S1918" s="216"/>
      <c r="T1918" s="216"/>
      <c r="U1918" s="216"/>
      <c r="V1918" s="216"/>
      <c r="W1918" s="216"/>
      <c r="X1918" s="217"/>
      <c r="Y1918" s="108"/>
      <c r="AX1918" s="90">
        <f t="shared" si="210"/>
        <v>1</v>
      </c>
      <c r="AZ1918" s="90" t="s">
        <v>5195</v>
      </c>
      <c r="BA1918" s="90">
        <f>IF(AND($BB$1918=1,$BC$1918=1),1,0)</f>
        <v>0</v>
      </c>
      <c r="BB1918" s="90">
        <f t="shared" ref="BB1918:BB1924" si="219">IF(OR($S$22="Step 3",$S$22="Step 2"),1,0)</f>
        <v>0</v>
      </c>
      <c r="BC1918" s="90">
        <f t="shared" si="216"/>
        <v>0</v>
      </c>
      <c r="BD1918" s="90">
        <f t="shared" si="217"/>
        <v>0</v>
      </c>
      <c r="BE1918" s="90">
        <f t="shared" si="218"/>
        <v>0</v>
      </c>
    </row>
    <row r="1919" spans="4:106" ht="25.25" customHeight="1" x14ac:dyDescent="0.2">
      <c r="D1919" s="112" t="s">
        <v>5199</v>
      </c>
      <c r="E1919" s="189" t="s">
        <v>5200</v>
      </c>
      <c r="F1919" s="190"/>
      <c r="G1919" s="190"/>
      <c r="H1919" s="190"/>
      <c r="I1919" s="190"/>
      <c r="J1919" s="190"/>
      <c r="K1919" s="190"/>
      <c r="L1919" s="190"/>
      <c r="M1919" s="190"/>
      <c r="N1919" s="190"/>
      <c r="O1919" s="190"/>
      <c r="P1919" s="115"/>
      <c r="Q1919" s="191" t="s">
        <v>12702</v>
      </c>
      <c r="R1919" s="191"/>
      <c r="S1919" s="192"/>
      <c r="T1919" s="192"/>
      <c r="U1919" s="192"/>
      <c r="V1919" s="192"/>
      <c r="W1919" s="192"/>
      <c r="X1919" s="193"/>
      <c r="Y1919" s="108"/>
      <c r="AW1919" s="90" t="s">
        <v>4461</v>
      </c>
      <c r="AX1919" s="90">
        <f t="shared" si="210"/>
        <v>1</v>
      </c>
      <c r="AY1919" s="90" t="s">
        <v>774</v>
      </c>
      <c r="AZ1919" s="90" t="s">
        <v>5198</v>
      </c>
      <c r="BA1919" s="90">
        <f>IF(AND($BB$1919=1,$BC$1919=1),1,0)</f>
        <v>0</v>
      </c>
      <c r="BB1919" s="90">
        <f t="shared" si="219"/>
        <v>0</v>
      </c>
      <c r="BC1919" s="90">
        <f t="shared" si="216"/>
        <v>0</v>
      </c>
      <c r="BD1919" s="90">
        <f t="shared" si="217"/>
        <v>0</v>
      </c>
      <c r="BE1919" s="90">
        <f t="shared" si="218"/>
        <v>0</v>
      </c>
      <c r="BX1919" s="90">
        <v>1</v>
      </c>
      <c r="CA1919" s="90" t="s">
        <v>5195</v>
      </c>
      <c r="CB1919" s="90">
        <f>IF((+COUNTA($S$1919)+COUNTA($S$1920)+COUNTA($S$1921)+COUNTA($S$1922)+COUNTA($S$1923)+COUNTA($S$1924))&gt;0,1,0)</f>
        <v>0</v>
      </c>
      <c r="CC1919" s="90" t="s">
        <v>775</v>
      </c>
      <c r="CD1919" s="90">
        <f>IF($Y$1919="Inaccurate – Incorrect",1,0)</f>
        <v>0</v>
      </c>
      <c r="DA1919" s="90" t="s">
        <v>5135</v>
      </c>
      <c r="DB1919" s="90" t="s">
        <v>5193</v>
      </c>
    </row>
    <row r="1920" spans="4:106" ht="25.25" customHeight="1" x14ac:dyDescent="0.2">
      <c r="D1920" s="112" t="s">
        <v>5202</v>
      </c>
      <c r="E1920" s="189" t="s">
        <v>5203</v>
      </c>
      <c r="F1920" s="190"/>
      <c r="G1920" s="190"/>
      <c r="H1920" s="190"/>
      <c r="I1920" s="190"/>
      <c r="J1920" s="190"/>
      <c r="K1920" s="190"/>
      <c r="L1920" s="190"/>
      <c r="M1920" s="190"/>
      <c r="N1920" s="190"/>
      <c r="O1920" s="190"/>
      <c r="P1920" s="115"/>
      <c r="Q1920" s="191" t="s">
        <v>12702</v>
      </c>
      <c r="R1920" s="191"/>
      <c r="S1920" s="192"/>
      <c r="T1920" s="192"/>
      <c r="U1920" s="192"/>
      <c r="V1920" s="192"/>
      <c r="W1920" s="192"/>
      <c r="X1920" s="193"/>
      <c r="Y1920" s="108"/>
      <c r="AW1920" s="90" t="s">
        <v>4461</v>
      </c>
      <c r="AX1920" s="90">
        <f t="shared" si="210"/>
        <v>1</v>
      </c>
      <c r="AY1920" s="90" t="s">
        <v>774</v>
      </c>
      <c r="AZ1920" s="90" t="s">
        <v>5201</v>
      </c>
      <c r="BA1920" s="90">
        <f>IF(AND($BB$1920=1,$BC$1920=1),1,0)</f>
        <v>0</v>
      </c>
      <c r="BB1920" s="90">
        <f t="shared" si="219"/>
        <v>0</v>
      </c>
      <c r="BC1920" s="90">
        <f t="shared" si="216"/>
        <v>0</v>
      </c>
      <c r="BD1920" s="90">
        <f t="shared" si="217"/>
        <v>0</v>
      </c>
      <c r="BE1920" s="90">
        <f t="shared" si="218"/>
        <v>0</v>
      </c>
      <c r="BX1920" s="90">
        <v>1</v>
      </c>
      <c r="CA1920" s="90" t="s">
        <v>5195</v>
      </c>
      <c r="CC1920" s="90" t="s">
        <v>775</v>
      </c>
      <c r="CD1920" s="90">
        <f>IF($Y$1920="Inaccurate – Incorrect",1,0)</f>
        <v>0</v>
      </c>
      <c r="DA1920" s="90" t="s">
        <v>5135</v>
      </c>
      <c r="DB1920" s="90" t="s">
        <v>5193</v>
      </c>
    </row>
    <row r="1921" spans="4:106" ht="25.25" customHeight="1" x14ac:dyDescent="0.2">
      <c r="D1921" s="112" t="s">
        <v>5205</v>
      </c>
      <c r="E1921" s="189" t="s">
        <v>5206</v>
      </c>
      <c r="F1921" s="190"/>
      <c r="G1921" s="190"/>
      <c r="H1921" s="190"/>
      <c r="I1921" s="190"/>
      <c r="J1921" s="190"/>
      <c r="K1921" s="190"/>
      <c r="L1921" s="190"/>
      <c r="M1921" s="190"/>
      <c r="N1921" s="190"/>
      <c r="O1921" s="190"/>
      <c r="P1921" s="115"/>
      <c r="Q1921" s="191" t="s">
        <v>12702</v>
      </c>
      <c r="R1921" s="191"/>
      <c r="S1921" s="192"/>
      <c r="T1921" s="192"/>
      <c r="U1921" s="192"/>
      <c r="V1921" s="192"/>
      <c r="W1921" s="192"/>
      <c r="X1921" s="193"/>
      <c r="Y1921" s="108"/>
      <c r="AW1921" s="90" t="s">
        <v>4461</v>
      </c>
      <c r="AX1921" s="90">
        <f t="shared" si="210"/>
        <v>1</v>
      </c>
      <c r="AY1921" s="90" t="s">
        <v>774</v>
      </c>
      <c r="AZ1921" s="90" t="s">
        <v>5204</v>
      </c>
      <c r="BA1921" s="90">
        <f>IF(AND($BB$1921=1,$BC$1921=1),1,0)</f>
        <v>0</v>
      </c>
      <c r="BB1921" s="90">
        <f t="shared" si="219"/>
        <v>0</v>
      </c>
      <c r="BC1921" s="90">
        <f t="shared" si="216"/>
        <v>0</v>
      </c>
      <c r="BD1921" s="90">
        <f t="shared" si="217"/>
        <v>0</v>
      </c>
      <c r="BE1921" s="90">
        <f t="shared" si="218"/>
        <v>0</v>
      </c>
      <c r="BX1921" s="90">
        <v>1</v>
      </c>
      <c r="CA1921" s="90" t="s">
        <v>5195</v>
      </c>
      <c r="CC1921" s="90" t="s">
        <v>775</v>
      </c>
      <c r="CD1921" s="90">
        <f>IF($Y$1921="Inaccurate – Incorrect",1,0)</f>
        <v>0</v>
      </c>
      <c r="DA1921" s="90" t="s">
        <v>5135</v>
      </c>
      <c r="DB1921" s="90" t="s">
        <v>5193</v>
      </c>
    </row>
    <row r="1922" spans="4:106" ht="25.25" customHeight="1" x14ac:dyDescent="0.2">
      <c r="D1922" s="112" t="s">
        <v>5208</v>
      </c>
      <c r="E1922" s="189" t="s">
        <v>5209</v>
      </c>
      <c r="F1922" s="190"/>
      <c r="G1922" s="190"/>
      <c r="H1922" s="190"/>
      <c r="I1922" s="190"/>
      <c r="J1922" s="190"/>
      <c r="K1922" s="190"/>
      <c r="L1922" s="190"/>
      <c r="M1922" s="190"/>
      <c r="N1922" s="190"/>
      <c r="O1922" s="190"/>
      <c r="P1922" s="115"/>
      <c r="Q1922" s="191" t="s">
        <v>12702</v>
      </c>
      <c r="R1922" s="191"/>
      <c r="S1922" s="192"/>
      <c r="T1922" s="192"/>
      <c r="U1922" s="192"/>
      <c r="V1922" s="192"/>
      <c r="W1922" s="192"/>
      <c r="X1922" s="193"/>
      <c r="Y1922" s="108"/>
      <c r="AW1922" s="90" t="s">
        <v>4461</v>
      </c>
      <c r="AX1922" s="90">
        <f t="shared" si="210"/>
        <v>1</v>
      </c>
      <c r="AY1922" s="90" t="s">
        <v>774</v>
      </c>
      <c r="AZ1922" s="90" t="s">
        <v>5207</v>
      </c>
      <c r="BA1922" s="90">
        <f>IF(AND($BB$1922=1,$BC$1922=1),1,0)</f>
        <v>0</v>
      </c>
      <c r="BB1922" s="90">
        <f t="shared" si="219"/>
        <v>0</v>
      </c>
      <c r="BC1922" s="90">
        <f t="shared" si="216"/>
        <v>0</v>
      </c>
      <c r="BD1922" s="90">
        <f t="shared" si="217"/>
        <v>0</v>
      </c>
      <c r="BE1922" s="90">
        <f t="shared" si="218"/>
        <v>0</v>
      </c>
      <c r="BX1922" s="90">
        <v>1</v>
      </c>
      <c r="CA1922" s="90" t="s">
        <v>5195</v>
      </c>
      <c r="CC1922" s="90" t="s">
        <v>775</v>
      </c>
      <c r="CD1922" s="90">
        <f>IF($Y$1922="Inaccurate – Incorrect",1,0)</f>
        <v>0</v>
      </c>
      <c r="DA1922" s="90" t="s">
        <v>5135</v>
      </c>
      <c r="DB1922" s="90" t="s">
        <v>5193</v>
      </c>
    </row>
    <row r="1923" spans="4:106" ht="25.25" customHeight="1" x14ac:dyDescent="0.2">
      <c r="D1923" s="112" t="s">
        <v>5211</v>
      </c>
      <c r="E1923" s="189" t="s">
        <v>5212</v>
      </c>
      <c r="F1923" s="190"/>
      <c r="G1923" s="190"/>
      <c r="H1923" s="190"/>
      <c r="I1923" s="190"/>
      <c r="J1923" s="190"/>
      <c r="K1923" s="190"/>
      <c r="L1923" s="190"/>
      <c r="M1923" s="190"/>
      <c r="N1923" s="190"/>
      <c r="O1923" s="190"/>
      <c r="P1923" s="115"/>
      <c r="Q1923" s="191" t="s">
        <v>12702</v>
      </c>
      <c r="R1923" s="191"/>
      <c r="S1923" s="192"/>
      <c r="T1923" s="192"/>
      <c r="U1923" s="192"/>
      <c r="V1923" s="192"/>
      <c r="W1923" s="192"/>
      <c r="X1923" s="193"/>
      <c r="Y1923" s="108"/>
      <c r="AW1923" s="90" t="s">
        <v>4461</v>
      </c>
      <c r="AX1923" s="90">
        <f t="shared" si="210"/>
        <v>1</v>
      </c>
      <c r="AY1923" s="90" t="s">
        <v>774</v>
      </c>
      <c r="AZ1923" s="90" t="s">
        <v>5210</v>
      </c>
      <c r="BA1923" s="90">
        <f>IF(AND($BB$1923=1,$BC$1923=1),1,0)</f>
        <v>0</v>
      </c>
      <c r="BB1923" s="90">
        <f t="shared" si="219"/>
        <v>0</v>
      </c>
      <c r="BC1923" s="90">
        <f t="shared" si="216"/>
        <v>0</v>
      </c>
      <c r="BD1923" s="90">
        <f t="shared" si="217"/>
        <v>0</v>
      </c>
      <c r="BE1923" s="90">
        <f t="shared" si="218"/>
        <v>0</v>
      </c>
      <c r="BX1923" s="90">
        <v>1</v>
      </c>
      <c r="CA1923" s="90" t="s">
        <v>5195</v>
      </c>
      <c r="CC1923" s="90" t="s">
        <v>775</v>
      </c>
      <c r="CD1923" s="90">
        <f>IF($Y$1923="Inaccurate – Incorrect",1,0)</f>
        <v>0</v>
      </c>
      <c r="DA1923" s="90" t="s">
        <v>5135</v>
      </c>
      <c r="DB1923" s="90" t="s">
        <v>5193</v>
      </c>
    </row>
    <row r="1924" spans="4:106" ht="25.25" customHeight="1" x14ac:dyDescent="0.2">
      <c r="D1924" s="112" t="s">
        <v>5214</v>
      </c>
      <c r="E1924" s="189" t="s">
        <v>1408</v>
      </c>
      <c r="F1924" s="190"/>
      <c r="G1924" s="190"/>
      <c r="H1924" s="190"/>
      <c r="I1924" s="190"/>
      <c r="J1924" s="190"/>
      <c r="K1924" s="190"/>
      <c r="L1924" s="190"/>
      <c r="M1924" s="190"/>
      <c r="N1924" s="190"/>
      <c r="O1924" s="190"/>
      <c r="P1924" s="115"/>
      <c r="Q1924" s="191" t="s">
        <v>12702</v>
      </c>
      <c r="R1924" s="191"/>
      <c r="S1924" s="192"/>
      <c r="T1924" s="192"/>
      <c r="U1924" s="192"/>
      <c r="V1924" s="192"/>
      <c r="W1924" s="192"/>
      <c r="X1924" s="193"/>
      <c r="Y1924" s="108"/>
      <c r="AW1924" s="90" t="s">
        <v>4461</v>
      </c>
      <c r="AX1924" s="90">
        <f t="shared" si="210"/>
        <v>1</v>
      </c>
      <c r="AY1924" s="90" t="s">
        <v>774</v>
      </c>
      <c r="AZ1924" s="90" t="s">
        <v>5213</v>
      </c>
      <c r="BA1924" s="90">
        <f>IF(AND($BB$1924=1,$BC$1924=1),1,0)</f>
        <v>0</v>
      </c>
      <c r="BB1924" s="90">
        <f t="shared" si="219"/>
        <v>0</v>
      </c>
      <c r="BC1924" s="90">
        <f t="shared" si="216"/>
        <v>0</v>
      </c>
      <c r="BD1924" s="90">
        <f t="shared" si="217"/>
        <v>0</v>
      </c>
      <c r="BE1924" s="90">
        <f t="shared" si="218"/>
        <v>0</v>
      </c>
      <c r="BX1924" s="90">
        <v>2</v>
      </c>
      <c r="CA1924" s="90" t="s">
        <v>5195</v>
      </c>
      <c r="CC1924" s="90" t="s">
        <v>775</v>
      </c>
      <c r="CD1924" s="90">
        <f>IF($Y$1924="Inaccurate – Incorrect",1,0)</f>
        <v>0</v>
      </c>
      <c r="DA1924" s="90" t="s">
        <v>5135</v>
      </c>
      <c r="DB1924" s="90" t="s">
        <v>5193</v>
      </c>
    </row>
    <row r="1925" spans="4:106" ht="50.5" customHeight="1" x14ac:dyDescent="0.2">
      <c r="D1925" s="112" t="s">
        <v>5216</v>
      </c>
      <c r="E1925" s="189" t="s">
        <v>5217</v>
      </c>
      <c r="F1925" s="190"/>
      <c r="G1925" s="190"/>
      <c r="H1925" s="190"/>
      <c r="I1925" s="190"/>
      <c r="J1925" s="190"/>
      <c r="K1925" s="190"/>
      <c r="L1925" s="190"/>
      <c r="M1925" s="190"/>
      <c r="N1925" s="190"/>
      <c r="O1925" s="190"/>
      <c r="P1925" s="116" t="s">
        <v>12697</v>
      </c>
      <c r="Q1925" s="191" t="s">
        <v>12698</v>
      </c>
      <c r="R1925" s="191"/>
      <c r="S1925" s="192"/>
      <c r="T1925" s="192"/>
      <c r="U1925" s="192"/>
      <c r="V1925" s="192"/>
      <c r="W1925" s="192"/>
      <c r="X1925" s="193"/>
      <c r="Y1925" s="108"/>
      <c r="AW1925" s="90" t="s">
        <v>4461</v>
      </c>
      <c r="AX1925" s="90">
        <f t="shared" si="210"/>
        <v>1</v>
      </c>
      <c r="AY1925" s="90" t="s">
        <v>1320</v>
      </c>
      <c r="AZ1925" s="90" t="s">
        <v>5215</v>
      </c>
      <c r="BA1925" s="90">
        <f>IF(AND($BB$1925=1,$BC$1925=1),1,0)</f>
        <v>0</v>
      </c>
      <c r="BB1925" s="90">
        <f>IF(OR($S$22="Step 3",$S$22="Step 2",$S$22="Step 1"),1,0)</f>
        <v>1</v>
      </c>
      <c r="BC1925" s="90">
        <f t="shared" si="216"/>
        <v>0</v>
      </c>
      <c r="BD1925" s="90">
        <f t="shared" si="217"/>
        <v>0</v>
      </c>
      <c r="BE1925" s="90">
        <f t="shared" si="218"/>
        <v>0</v>
      </c>
      <c r="BL1925" s="90" t="s">
        <v>12787</v>
      </c>
      <c r="CB1925" s="90">
        <f>IF($S$1925&lt;&gt;"",1,0)</f>
        <v>0</v>
      </c>
      <c r="CD1925" s="90">
        <f>IF($Y$1925="Inaccurate – Incorrect",1,0)</f>
        <v>0</v>
      </c>
      <c r="DA1925" s="90" t="s">
        <v>5135</v>
      </c>
      <c r="DB1925" s="90" t="s">
        <v>5193</v>
      </c>
    </row>
    <row r="1926" spans="4:106" ht="53.75" customHeight="1" x14ac:dyDescent="0.2">
      <c r="D1926" s="112" t="s">
        <v>5220</v>
      </c>
      <c r="E1926" s="119"/>
      <c r="F1926" s="118"/>
      <c r="G1926" s="118"/>
      <c r="H1926" s="118"/>
      <c r="I1926" s="118"/>
      <c r="J1926" s="118"/>
      <c r="K1926" s="118"/>
      <c r="L1926" s="118"/>
      <c r="M1926" s="118"/>
      <c r="N1926" s="118"/>
      <c r="O1926" s="118"/>
      <c r="P1926" s="118"/>
      <c r="Q1926" s="215" t="s">
        <v>5221</v>
      </c>
      <c r="R1926" s="216"/>
      <c r="S1926" s="216"/>
      <c r="T1926" s="216"/>
      <c r="U1926" s="216"/>
      <c r="V1926" s="216"/>
      <c r="W1926" s="216"/>
      <c r="X1926" s="217"/>
      <c r="Y1926" s="108"/>
      <c r="AX1926" s="90">
        <f t="shared" si="210"/>
        <v>1</v>
      </c>
      <c r="AZ1926" s="90" t="s">
        <v>5219</v>
      </c>
      <c r="BA1926" s="90">
        <f>IF(AND($BB$1926=1,$BC$1926=1),1,0)</f>
        <v>0</v>
      </c>
      <c r="BB1926" s="90">
        <f t="shared" ref="BB1926:BB1933" si="220">IF(OR($S$22="Step 3",$S$22="Step 2"),1,0)</f>
        <v>0</v>
      </c>
      <c r="BC1926" s="90">
        <f t="shared" ref="BC1926:BC1932" si="221">IF(AND(AND(OR($S$1925="Yes",$AB$1925="Yes"),$AX$1925=1)),1,0)</f>
        <v>0</v>
      </c>
      <c r="BD1926" s="90">
        <f t="shared" ref="BD1926:BD1932" si="222">IF(AND(AND(OR($AB$1925="Yes"),$AX$1925=1)),1,0)</f>
        <v>0</v>
      </c>
      <c r="BE1926" s="90">
        <f t="shared" ref="BE1926:BE1932" si="223">IF(AND(AND(OR($S$1925="Yes"),$AX$1925=1)),1,0)</f>
        <v>0</v>
      </c>
    </row>
    <row r="1927" spans="4:106" ht="25.25" customHeight="1" x14ac:dyDescent="0.2">
      <c r="D1927" s="112" t="s">
        <v>5225</v>
      </c>
      <c r="E1927" s="189" t="s">
        <v>5226</v>
      </c>
      <c r="F1927" s="190"/>
      <c r="G1927" s="190"/>
      <c r="H1927" s="190"/>
      <c r="I1927" s="190"/>
      <c r="J1927" s="190"/>
      <c r="K1927" s="190"/>
      <c r="L1927" s="190"/>
      <c r="M1927" s="190"/>
      <c r="N1927" s="190"/>
      <c r="O1927" s="190"/>
      <c r="P1927" s="115"/>
      <c r="Q1927" s="191" t="s">
        <v>12702</v>
      </c>
      <c r="R1927" s="191"/>
      <c r="S1927" s="192"/>
      <c r="T1927" s="192"/>
      <c r="U1927" s="192"/>
      <c r="V1927" s="192"/>
      <c r="W1927" s="192"/>
      <c r="X1927" s="193"/>
      <c r="Y1927" s="108"/>
      <c r="AW1927" s="90" t="s">
        <v>4461</v>
      </c>
      <c r="AX1927" s="90">
        <f t="shared" si="210"/>
        <v>1</v>
      </c>
      <c r="AY1927" s="90" t="s">
        <v>774</v>
      </c>
      <c r="AZ1927" s="90" t="s">
        <v>5224</v>
      </c>
      <c r="BA1927" s="90">
        <f>IF(AND($BB$1927=1,$BC$1927=1),1,0)</f>
        <v>0</v>
      </c>
      <c r="BB1927" s="90">
        <f t="shared" si="220"/>
        <v>0</v>
      </c>
      <c r="BC1927" s="90">
        <f t="shared" si="221"/>
        <v>0</v>
      </c>
      <c r="BD1927" s="90">
        <f t="shared" si="222"/>
        <v>0</v>
      </c>
      <c r="BE1927" s="90">
        <f t="shared" si="223"/>
        <v>0</v>
      </c>
      <c r="BX1927" s="90">
        <v>1</v>
      </c>
      <c r="CA1927" s="90" t="s">
        <v>5219</v>
      </c>
      <c r="CB1927" s="90">
        <f>IF((+COUNTA($S$1927)+COUNTA($S$1928)+COUNTA($S$1929)+COUNTA($S$1930)+COUNTA($S$1931)+COUNTA($S$1932))&gt;0,1,0)</f>
        <v>0</v>
      </c>
      <c r="CC1927" s="90" t="s">
        <v>775</v>
      </c>
      <c r="CD1927" s="90">
        <f>IF($Y$1927="Inaccurate – Incorrect",1,0)</f>
        <v>0</v>
      </c>
      <c r="DA1927" s="90" t="s">
        <v>5135</v>
      </c>
      <c r="DB1927" s="90" t="s">
        <v>5193</v>
      </c>
    </row>
    <row r="1928" spans="4:106" ht="25.25" customHeight="1" x14ac:dyDescent="0.2">
      <c r="D1928" s="112" t="s">
        <v>5228</v>
      </c>
      <c r="E1928" s="189" t="s">
        <v>5229</v>
      </c>
      <c r="F1928" s="190"/>
      <c r="G1928" s="190"/>
      <c r="H1928" s="190"/>
      <c r="I1928" s="190"/>
      <c r="J1928" s="190"/>
      <c r="K1928" s="190"/>
      <c r="L1928" s="190"/>
      <c r="M1928" s="190"/>
      <c r="N1928" s="190"/>
      <c r="O1928" s="190"/>
      <c r="P1928" s="115"/>
      <c r="Q1928" s="191" t="s">
        <v>12702</v>
      </c>
      <c r="R1928" s="191"/>
      <c r="S1928" s="192"/>
      <c r="T1928" s="192"/>
      <c r="U1928" s="192"/>
      <c r="V1928" s="192"/>
      <c r="W1928" s="192"/>
      <c r="X1928" s="193"/>
      <c r="Y1928" s="108"/>
      <c r="AW1928" s="90" t="s">
        <v>4461</v>
      </c>
      <c r="AX1928" s="90">
        <f t="shared" si="210"/>
        <v>1</v>
      </c>
      <c r="AY1928" s="90" t="s">
        <v>774</v>
      </c>
      <c r="AZ1928" s="90" t="s">
        <v>5227</v>
      </c>
      <c r="BA1928" s="90">
        <f>IF(AND($BB$1928=1,$BC$1928=1),1,0)</f>
        <v>0</v>
      </c>
      <c r="BB1928" s="90">
        <f t="shared" si="220"/>
        <v>0</v>
      </c>
      <c r="BC1928" s="90">
        <f t="shared" si="221"/>
        <v>0</v>
      </c>
      <c r="BD1928" s="90">
        <f t="shared" si="222"/>
        <v>0</v>
      </c>
      <c r="BE1928" s="90">
        <f t="shared" si="223"/>
        <v>0</v>
      </c>
      <c r="BX1928" s="90">
        <v>1</v>
      </c>
      <c r="CA1928" s="90" t="s">
        <v>5219</v>
      </c>
      <c r="CC1928" s="90" t="s">
        <v>775</v>
      </c>
      <c r="CD1928" s="90">
        <f>IF($Y$1928="Inaccurate – Incorrect",1,0)</f>
        <v>0</v>
      </c>
      <c r="DA1928" s="90" t="s">
        <v>5135</v>
      </c>
      <c r="DB1928" s="90" t="s">
        <v>5193</v>
      </c>
    </row>
    <row r="1929" spans="4:106" ht="25.25" customHeight="1" x14ac:dyDescent="0.2">
      <c r="D1929" s="112" t="s">
        <v>5231</v>
      </c>
      <c r="E1929" s="189" t="s">
        <v>5232</v>
      </c>
      <c r="F1929" s="190"/>
      <c r="G1929" s="190"/>
      <c r="H1929" s="190"/>
      <c r="I1929" s="190"/>
      <c r="J1929" s="190"/>
      <c r="K1929" s="190"/>
      <c r="L1929" s="190"/>
      <c r="M1929" s="190"/>
      <c r="N1929" s="190"/>
      <c r="O1929" s="190"/>
      <c r="P1929" s="115"/>
      <c r="Q1929" s="191" t="s">
        <v>12702</v>
      </c>
      <c r="R1929" s="191"/>
      <c r="S1929" s="192"/>
      <c r="T1929" s="192"/>
      <c r="U1929" s="192"/>
      <c r="V1929" s="192"/>
      <c r="W1929" s="192"/>
      <c r="X1929" s="193"/>
      <c r="Y1929" s="108"/>
      <c r="AW1929" s="90" t="s">
        <v>4461</v>
      </c>
      <c r="AX1929" s="90">
        <f t="shared" si="210"/>
        <v>1</v>
      </c>
      <c r="AY1929" s="90" t="s">
        <v>774</v>
      </c>
      <c r="AZ1929" s="90" t="s">
        <v>5230</v>
      </c>
      <c r="BA1929" s="90">
        <f>IF(AND($BB$1929=1,$BC$1929=1),1,0)</f>
        <v>0</v>
      </c>
      <c r="BB1929" s="90">
        <f t="shared" si="220"/>
        <v>0</v>
      </c>
      <c r="BC1929" s="90">
        <f t="shared" si="221"/>
        <v>0</v>
      </c>
      <c r="BD1929" s="90">
        <f t="shared" si="222"/>
        <v>0</v>
      </c>
      <c r="BE1929" s="90">
        <f t="shared" si="223"/>
        <v>0</v>
      </c>
      <c r="BX1929" s="90">
        <v>1</v>
      </c>
      <c r="CA1929" s="90" t="s">
        <v>5219</v>
      </c>
      <c r="CC1929" s="90" t="s">
        <v>775</v>
      </c>
      <c r="CD1929" s="90">
        <f>IF($Y$1929="Inaccurate – Incorrect",1,0)</f>
        <v>0</v>
      </c>
      <c r="DA1929" s="90" t="s">
        <v>5135</v>
      </c>
      <c r="DB1929" s="90" t="s">
        <v>5193</v>
      </c>
    </row>
    <row r="1930" spans="4:106" ht="25.25" customHeight="1" x14ac:dyDescent="0.2">
      <c r="D1930" s="112" t="s">
        <v>5234</v>
      </c>
      <c r="E1930" s="189" t="s">
        <v>5235</v>
      </c>
      <c r="F1930" s="190"/>
      <c r="G1930" s="190"/>
      <c r="H1930" s="190"/>
      <c r="I1930" s="190"/>
      <c r="J1930" s="190"/>
      <c r="K1930" s="190"/>
      <c r="L1930" s="190"/>
      <c r="M1930" s="190"/>
      <c r="N1930" s="190"/>
      <c r="O1930" s="190"/>
      <c r="P1930" s="115"/>
      <c r="Q1930" s="191" t="s">
        <v>12702</v>
      </c>
      <c r="R1930" s="191"/>
      <c r="S1930" s="192"/>
      <c r="T1930" s="192"/>
      <c r="U1930" s="192"/>
      <c r="V1930" s="192"/>
      <c r="W1930" s="192"/>
      <c r="X1930" s="193"/>
      <c r="Y1930" s="108"/>
      <c r="AW1930" s="90" t="s">
        <v>4461</v>
      </c>
      <c r="AX1930" s="90">
        <f t="shared" si="210"/>
        <v>1</v>
      </c>
      <c r="AY1930" s="90" t="s">
        <v>774</v>
      </c>
      <c r="AZ1930" s="90" t="s">
        <v>5233</v>
      </c>
      <c r="BA1930" s="90">
        <f>IF(AND($BB$1930=1,$BC$1930=1),1,0)</f>
        <v>0</v>
      </c>
      <c r="BB1930" s="90">
        <f t="shared" si="220"/>
        <v>0</v>
      </c>
      <c r="BC1930" s="90">
        <f t="shared" si="221"/>
        <v>0</v>
      </c>
      <c r="BD1930" s="90">
        <f t="shared" si="222"/>
        <v>0</v>
      </c>
      <c r="BE1930" s="90">
        <f t="shared" si="223"/>
        <v>0</v>
      </c>
      <c r="BX1930" s="90">
        <v>1</v>
      </c>
      <c r="CA1930" s="90" t="s">
        <v>5219</v>
      </c>
      <c r="CC1930" s="90" t="s">
        <v>775</v>
      </c>
      <c r="CD1930" s="90">
        <f>IF($Y$1930="Inaccurate – Incorrect",1,0)</f>
        <v>0</v>
      </c>
      <c r="DA1930" s="90" t="s">
        <v>5135</v>
      </c>
      <c r="DB1930" s="90" t="s">
        <v>5193</v>
      </c>
    </row>
    <row r="1931" spans="4:106" ht="25.25" customHeight="1" x14ac:dyDescent="0.2">
      <c r="D1931" s="112" t="s">
        <v>5237</v>
      </c>
      <c r="E1931" s="189" t="s">
        <v>5238</v>
      </c>
      <c r="F1931" s="190"/>
      <c r="G1931" s="190"/>
      <c r="H1931" s="190"/>
      <c r="I1931" s="190"/>
      <c r="J1931" s="190"/>
      <c r="K1931" s="190"/>
      <c r="L1931" s="190"/>
      <c r="M1931" s="190"/>
      <c r="N1931" s="190"/>
      <c r="O1931" s="190"/>
      <c r="P1931" s="115"/>
      <c r="Q1931" s="191" t="s">
        <v>12702</v>
      </c>
      <c r="R1931" s="191"/>
      <c r="S1931" s="192"/>
      <c r="T1931" s="192"/>
      <c r="U1931" s="192"/>
      <c r="V1931" s="192"/>
      <c r="W1931" s="192"/>
      <c r="X1931" s="193"/>
      <c r="Y1931" s="108"/>
      <c r="AW1931" s="90" t="s">
        <v>4461</v>
      </c>
      <c r="AX1931" s="90">
        <f t="shared" si="210"/>
        <v>1</v>
      </c>
      <c r="AY1931" s="90" t="s">
        <v>774</v>
      </c>
      <c r="AZ1931" s="90" t="s">
        <v>5236</v>
      </c>
      <c r="BA1931" s="90">
        <f>IF(AND($BB$1931=1,$BC$1931=1),1,0)</f>
        <v>0</v>
      </c>
      <c r="BB1931" s="90">
        <f t="shared" si="220"/>
        <v>0</v>
      </c>
      <c r="BC1931" s="90">
        <f t="shared" si="221"/>
        <v>0</v>
      </c>
      <c r="BD1931" s="90">
        <f t="shared" si="222"/>
        <v>0</v>
      </c>
      <c r="BE1931" s="90">
        <f t="shared" si="223"/>
        <v>0</v>
      </c>
      <c r="BX1931" s="90">
        <v>1</v>
      </c>
      <c r="CA1931" s="90" t="s">
        <v>5219</v>
      </c>
      <c r="CC1931" s="90" t="s">
        <v>775</v>
      </c>
      <c r="CD1931" s="90">
        <f>IF($Y$1931="Inaccurate – Incorrect",1,0)</f>
        <v>0</v>
      </c>
      <c r="DA1931" s="90" t="s">
        <v>5135</v>
      </c>
      <c r="DB1931" s="90" t="s">
        <v>5193</v>
      </c>
    </row>
    <row r="1932" spans="4:106" ht="25.25" customHeight="1" x14ac:dyDescent="0.2">
      <c r="D1932" s="112" t="s">
        <v>5240</v>
      </c>
      <c r="E1932" s="189" t="s">
        <v>1408</v>
      </c>
      <c r="F1932" s="190"/>
      <c r="G1932" s="190"/>
      <c r="H1932" s="190"/>
      <c r="I1932" s="190"/>
      <c r="J1932" s="190"/>
      <c r="K1932" s="190"/>
      <c r="L1932" s="190"/>
      <c r="M1932" s="190"/>
      <c r="N1932" s="190"/>
      <c r="O1932" s="190"/>
      <c r="P1932" s="115"/>
      <c r="Q1932" s="191" t="s">
        <v>12702</v>
      </c>
      <c r="R1932" s="191"/>
      <c r="S1932" s="192"/>
      <c r="T1932" s="192"/>
      <c r="U1932" s="192"/>
      <c r="V1932" s="192"/>
      <c r="W1932" s="192"/>
      <c r="X1932" s="193"/>
      <c r="Y1932" s="108"/>
      <c r="AW1932" s="90" t="s">
        <v>4461</v>
      </c>
      <c r="AX1932" s="90">
        <f t="shared" si="210"/>
        <v>1</v>
      </c>
      <c r="AY1932" s="90" t="s">
        <v>774</v>
      </c>
      <c r="AZ1932" s="90" t="s">
        <v>5239</v>
      </c>
      <c r="BA1932" s="90">
        <f>IF(AND($BB$1932=1,$BC$1932=1),1,0)</f>
        <v>0</v>
      </c>
      <c r="BB1932" s="90">
        <f t="shared" si="220"/>
        <v>0</v>
      </c>
      <c r="BC1932" s="90">
        <f t="shared" si="221"/>
        <v>0</v>
      </c>
      <c r="BD1932" s="90">
        <f t="shared" si="222"/>
        <v>0</v>
      </c>
      <c r="BE1932" s="90">
        <f t="shared" si="223"/>
        <v>0</v>
      </c>
      <c r="BX1932" s="90">
        <v>2</v>
      </c>
      <c r="CA1932" s="90" t="s">
        <v>5219</v>
      </c>
      <c r="CC1932" s="90" t="s">
        <v>775</v>
      </c>
      <c r="CD1932" s="90">
        <f>IF($Y$1932="Inaccurate – Incorrect",1,0)</f>
        <v>0</v>
      </c>
      <c r="DA1932" s="90" t="s">
        <v>5135</v>
      </c>
      <c r="DB1932" s="90" t="s">
        <v>5193</v>
      </c>
    </row>
    <row r="1933" spans="4:106" ht="50.5" customHeight="1" x14ac:dyDescent="0.2">
      <c r="D1933" s="112" t="s">
        <v>5242</v>
      </c>
      <c r="E1933" s="189" t="s">
        <v>5243</v>
      </c>
      <c r="F1933" s="190"/>
      <c r="G1933" s="190"/>
      <c r="H1933" s="190"/>
      <c r="I1933" s="190"/>
      <c r="J1933" s="190"/>
      <c r="K1933" s="190"/>
      <c r="L1933" s="190"/>
      <c r="M1933" s="190"/>
      <c r="N1933" s="190"/>
      <c r="O1933" s="190"/>
      <c r="P1933" s="116" t="s">
        <v>12697</v>
      </c>
      <c r="Q1933" s="191" t="s">
        <v>12698</v>
      </c>
      <c r="R1933" s="191"/>
      <c r="S1933" s="197"/>
      <c r="T1933" s="197"/>
      <c r="U1933" s="197"/>
      <c r="V1933" s="197"/>
      <c r="W1933" s="197"/>
      <c r="X1933" s="198"/>
      <c r="Y1933" s="108"/>
      <c r="AW1933" s="90" t="s">
        <v>4461</v>
      </c>
      <c r="AX1933" s="90">
        <f t="shared" si="210"/>
        <v>1</v>
      </c>
      <c r="AY1933" s="90" t="s">
        <v>1320</v>
      </c>
      <c r="AZ1933" s="90" t="s">
        <v>5241</v>
      </c>
      <c r="BA1933" s="90">
        <f>IF(AND($BC$1933=1,$BB$1933=1),1,0)</f>
        <v>0</v>
      </c>
      <c r="BB1933" s="90">
        <f t="shared" si="220"/>
        <v>0</v>
      </c>
      <c r="BC1933" s="90">
        <v>1</v>
      </c>
      <c r="BD1933" s="90">
        <v>1</v>
      </c>
      <c r="BE1933" s="90">
        <v>1</v>
      </c>
      <c r="CB1933" s="90">
        <f>IF($S$1933&lt;&gt;"",1,0)</f>
        <v>0</v>
      </c>
      <c r="CD1933" s="90">
        <f>IF($Y$1933="Inaccurate – Incorrect",1,0)</f>
        <v>0</v>
      </c>
      <c r="DA1933" s="90" t="s">
        <v>5135</v>
      </c>
      <c r="DB1933" s="90" t="s">
        <v>5193</v>
      </c>
    </row>
    <row r="1934" spans="4:106" x14ac:dyDescent="0.2">
      <c r="D1934" s="103"/>
      <c r="E1934" s="117"/>
      <c r="F1934" s="117"/>
      <c r="G1934" s="117"/>
      <c r="H1934" s="117"/>
      <c r="I1934" s="117"/>
      <c r="J1934" s="117"/>
      <c r="K1934" s="117"/>
      <c r="L1934" s="117"/>
      <c r="M1934" s="117"/>
      <c r="N1934" s="117"/>
      <c r="O1934" s="117"/>
      <c r="P1934" s="117"/>
      <c r="Q1934" s="117"/>
      <c r="R1934" s="117"/>
      <c r="S1934" s="117"/>
      <c r="T1934" s="117"/>
      <c r="U1934" s="117"/>
      <c r="V1934" s="117"/>
      <c r="W1934" s="117"/>
      <c r="X1934" s="117"/>
      <c r="Y1934" s="105"/>
      <c r="AX1934" s="90">
        <f t="shared" si="210"/>
        <v>0</v>
      </c>
      <c r="BA1934" s="90">
        <f>IF(OR($S$22="Step 3",$S$22="Step 2"),1,0)</f>
        <v>0</v>
      </c>
    </row>
    <row r="1935" spans="4:106" ht="21" x14ac:dyDescent="0.25">
      <c r="D1935" s="103"/>
      <c r="E1935" s="109" t="s">
        <v>5247</v>
      </c>
      <c r="F1935" s="110"/>
      <c r="G1935" s="110"/>
      <c r="H1935" s="110"/>
      <c r="I1935" s="110"/>
      <c r="J1935" s="110"/>
      <c r="K1935" s="110"/>
      <c r="L1935" s="110"/>
      <c r="M1935" s="110"/>
      <c r="N1935" s="110"/>
      <c r="O1935" s="110"/>
      <c r="P1935" s="110"/>
      <c r="Q1935" s="110"/>
      <c r="R1935" s="110"/>
      <c r="S1935" s="110"/>
      <c r="T1935" s="110"/>
      <c r="U1935" s="110"/>
      <c r="V1935" s="110"/>
      <c r="W1935" s="110"/>
      <c r="X1935" s="110"/>
      <c r="Y1935" s="105"/>
      <c r="AX1935" s="90">
        <f t="shared" ref="AX1935:AX1998" si="224">IF(SUBTOTAL(103,Q1935)=1,1,0)</f>
        <v>0</v>
      </c>
      <c r="BA1935" s="90">
        <f>IF(OR($S$22="Step 3",$S$22="Step 2"),1,0)</f>
        <v>0</v>
      </c>
    </row>
    <row r="1936" spans="4:106" ht="25.25" customHeight="1" x14ac:dyDescent="0.2">
      <c r="D1936" s="112" t="s">
        <v>5246</v>
      </c>
      <c r="E1936" s="194" t="s">
        <v>5248</v>
      </c>
      <c r="F1936" s="195"/>
      <c r="G1936" s="195"/>
      <c r="H1936" s="195"/>
      <c r="I1936" s="195"/>
      <c r="J1936" s="195"/>
      <c r="K1936" s="195"/>
      <c r="L1936" s="195"/>
      <c r="M1936" s="195"/>
      <c r="N1936" s="195"/>
      <c r="O1936" s="195"/>
      <c r="P1936" s="111"/>
      <c r="Q1936" s="196" t="s">
        <v>12698</v>
      </c>
      <c r="R1936" s="196"/>
      <c r="S1936" s="192"/>
      <c r="T1936" s="192"/>
      <c r="U1936" s="192"/>
      <c r="V1936" s="192"/>
      <c r="W1936" s="192"/>
      <c r="X1936" s="193"/>
      <c r="Y1936" s="108"/>
      <c r="AW1936" s="90" t="s">
        <v>4461</v>
      </c>
      <c r="AX1936" s="90">
        <f t="shared" si="224"/>
        <v>1</v>
      </c>
      <c r="AY1936" s="90" t="s">
        <v>236</v>
      </c>
      <c r="AZ1936" s="90" t="s">
        <v>5245</v>
      </c>
      <c r="BA1936" s="90">
        <f>IF(AND($BC$1936=1,$BB$1936=1),1,0)</f>
        <v>0</v>
      </c>
      <c r="BB1936" s="90">
        <f t="shared" ref="BB1936:BB1946" si="225">IF(OR($S$22="Step 3",$S$22="Step 2"),1,0)</f>
        <v>0</v>
      </c>
      <c r="BC1936" s="90">
        <v>1</v>
      </c>
      <c r="BD1936" s="90">
        <v>1</v>
      </c>
      <c r="BE1936" s="90">
        <v>1</v>
      </c>
      <c r="BL1936" s="90" t="s">
        <v>12788</v>
      </c>
      <c r="CB1936" s="90">
        <f>IF($S$1936&lt;&gt;"",1,0)</f>
        <v>0</v>
      </c>
      <c r="CD1936" s="90">
        <f>IF($Y$1936="Inaccurate – Incorrect",1,0)</f>
        <v>0</v>
      </c>
      <c r="DA1936" s="90" t="s">
        <v>5135</v>
      </c>
      <c r="DB1936" s="90" t="s">
        <v>5247</v>
      </c>
    </row>
    <row r="1937" spans="4:106" ht="53.75" customHeight="1" x14ac:dyDescent="0.2">
      <c r="D1937" s="112" t="s">
        <v>5250</v>
      </c>
      <c r="E1937" s="119"/>
      <c r="F1937" s="118"/>
      <c r="G1937" s="118"/>
      <c r="H1937" s="118"/>
      <c r="I1937" s="118"/>
      <c r="J1937" s="118"/>
      <c r="K1937" s="118"/>
      <c r="L1937" s="118"/>
      <c r="M1937" s="118"/>
      <c r="N1937" s="118"/>
      <c r="O1937" s="118"/>
      <c r="P1937" s="118"/>
      <c r="Q1937" s="215" t="s">
        <v>5251</v>
      </c>
      <c r="R1937" s="216"/>
      <c r="S1937" s="216"/>
      <c r="T1937" s="216"/>
      <c r="U1937" s="216"/>
      <c r="V1937" s="216"/>
      <c r="W1937" s="216"/>
      <c r="X1937" s="217"/>
      <c r="Y1937" s="108"/>
      <c r="AX1937" s="90">
        <f t="shared" si="224"/>
        <v>1</v>
      </c>
      <c r="AZ1937" s="90" t="s">
        <v>5249</v>
      </c>
      <c r="BA1937" s="90">
        <f>IF(AND($BB$1937=1,$BC$1937=1),1,0)</f>
        <v>0</v>
      </c>
      <c r="BB1937" s="90">
        <f t="shared" si="225"/>
        <v>0</v>
      </c>
      <c r="BC1937" s="90">
        <f t="shared" ref="BC1937:BC1946" si="226">IF(AND(AND(OR($S$1936="Yes",$AB$1936="Yes"),$AX$1936=1)),1,0)</f>
        <v>0</v>
      </c>
      <c r="BD1937" s="90">
        <f t="shared" ref="BD1937:BD1946" si="227">IF(AND(AND(OR($AB$1936="Yes"),$AX$1936=1)),1,0)</f>
        <v>0</v>
      </c>
      <c r="BE1937" s="90">
        <f t="shared" ref="BE1937:BE1946" si="228">IF(AND(AND(OR($S$1936="Yes"),$AX$1936=1)),1,0)</f>
        <v>0</v>
      </c>
    </row>
    <row r="1938" spans="4:106" ht="25.25" customHeight="1" x14ac:dyDescent="0.2">
      <c r="D1938" s="112" t="s">
        <v>5255</v>
      </c>
      <c r="E1938" s="189" t="s">
        <v>5256</v>
      </c>
      <c r="F1938" s="190"/>
      <c r="G1938" s="190"/>
      <c r="H1938" s="190"/>
      <c r="I1938" s="190"/>
      <c r="J1938" s="190"/>
      <c r="K1938" s="190"/>
      <c r="L1938" s="190"/>
      <c r="M1938" s="190"/>
      <c r="N1938" s="190"/>
      <c r="O1938" s="190"/>
      <c r="P1938" s="115"/>
      <c r="Q1938" s="191" t="s">
        <v>12702</v>
      </c>
      <c r="R1938" s="191"/>
      <c r="S1938" s="192"/>
      <c r="T1938" s="192"/>
      <c r="U1938" s="192"/>
      <c r="V1938" s="192"/>
      <c r="W1938" s="192"/>
      <c r="X1938" s="193"/>
      <c r="Y1938" s="108"/>
      <c r="AW1938" s="90" t="s">
        <v>4461</v>
      </c>
      <c r="AX1938" s="90">
        <f t="shared" si="224"/>
        <v>1</v>
      </c>
      <c r="AY1938" s="90" t="s">
        <v>774</v>
      </c>
      <c r="AZ1938" s="90" t="s">
        <v>5254</v>
      </c>
      <c r="BA1938" s="90">
        <f>IF(AND($BB$1938=1,$BC$1938=1),1,0)</f>
        <v>0</v>
      </c>
      <c r="BB1938" s="90">
        <f t="shared" si="225"/>
        <v>0</v>
      </c>
      <c r="BC1938" s="90">
        <f t="shared" si="226"/>
        <v>0</v>
      </c>
      <c r="BD1938" s="90">
        <f t="shared" si="227"/>
        <v>0</v>
      </c>
      <c r="BE1938" s="90">
        <f t="shared" si="228"/>
        <v>0</v>
      </c>
      <c r="BX1938" s="90">
        <v>1</v>
      </c>
      <c r="CA1938" s="90" t="s">
        <v>5249</v>
      </c>
      <c r="CB1938" s="90">
        <f>IF((+COUNTA($S$1938)+COUNTA($S$1939)+COUNTA($S$1940)+COUNTA($S$1941)+COUNTA($S$1942)+COUNTA($S$1943)+COUNTA($S$1944)+COUNTA($S$1945)+COUNTA($S$1946))&gt;0,1,0)</f>
        <v>0</v>
      </c>
      <c r="CC1938" s="90" t="s">
        <v>775</v>
      </c>
      <c r="CD1938" s="90">
        <f>IF($Y$1938="Inaccurate – Incorrect",1,0)</f>
        <v>0</v>
      </c>
      <c r="DA1938" s="90" t="s">
        <v>5135</v>
      </c>
      <c r="DB1938" s="90" t="s">
        <v>5247</v>
      </c>
    </row>
    <row r="1939" spans="4:106" ht="25.25" customHeight="1" x14ac:dyDescent="0.2">
      <c r="D1939" s="112" t="s">
        <v>5258</v>
      </c>
      <c r="E1939" s="189" t="s">
        <v>5259</v>
      </c>
      <c r="F1939" s="190"/>
      <c r="G1939" s="190"/>
      <c r="H1939" s="190"/>
      <c r="I1939" s="190"/>
      <c r="J1939" s="190"/>
      <c r="K1939" s="190"/>
      <c r="L1939" s="190"/>
      <c r="M1939" s="190"/>
      <c r="N1939" s="190"/>
      <c r="O1939" s="190"/>
      <c r="P1939" s="115"/>
      <c r="Q1939" s="191" t="s">
        <v>12702</v>
      </c>
      <c r="R1939" s="191"/>
      <c r="S1939" s="192"/>
      <c r="T1939" s="192"/>
      <c r="U1939" s="192"/>
      <c r="V1939" s="192"/>
      <c r="W1939" s="192"/>
      <c r="X1939" s="193"/>
      <c r="Y1939" s="108"/>
      <c r="AW1939" s="90" t="s">
        <v>4461</v>
      </c>
      <c r="AX1939" s="90">
        <f t="shared" si="224"/>
        <v>1</v>
      </c>
      <c r="AY1939" s="90" t="s">
        <v>774</v>
      </c>
      <c r="AZ1939" s="90" t="s">
        <v>5257</v>
      </c>
      <c r="BA1939" s="90">
        <f>IF(AND($BB$1939=1,$BC$1939=1),1,0)</f>
        <v>0</v>
      </c>
      <c r="BB1939" s="90">
        <f t="shared" si="225"/>
        <v>0</v>
      </c>
      <c r="BC1939" s="90">
        <f t="shared" si="226"/>
        <v>0</v>
      </c>
      <c r="BD1939" s="90">
        <f t="shared" si="227"/>
        <v>0</v>
      </c>
      <c r="BE1939" s="90">
        <f t="shared" si="228"/>
        <v>0</v>
      </c>
      <c r="BX1939" s="90">
        <v>1</v>
      </c>
      <c r="CA1939" s="90" t="s">
        <v>5249</v>
      </c>
      <c r="CC1939" s="90" t="s">
        <v>775</v>
      </c>
      <c r="CD1939" s="90">
        <f>IF($Y$1939="Inaccurate – Incorrect",1,0)</f>
        <v>0</v>
      </c>
      <c r="DA1939" s="90" t="s">
        <v>5135</v>
      </c>
      <c r="DB1939" s="90" t="s">
        <v>5247</v>
      </c>
    </row>
    <row r="1940" spans="4:106" ht="25.25" customHeight="1" x14ac:dyDescent="0.2">
      <c r="D1940" s="112" t="s">
        <v>5261</v>
      </c>
      <c r="E1940" s="189" t="s">
        <v>5262</v>
      </c>
      <c r="F1940" s="190"/>
      <c r="G1940" s="190"/>
      <c r="H1940" s="190"/>
      <c r="I1940" s="190"/>
      <c r="J1940" s="190"/>
      <c r="K1940" s="190"/>
      <c r="L1940" s="190"/>
      <c r="M1940" s="190"/>
      <c r="N1940" s="190"/>
      <c r="O1940" s="190"/>
      <c r="P1940" s="115"/>
      <c r="Q1940" s="191" t="s">
        <v>12702</v>
      </c>
      <c r="R1940" s="191"/>
      <c r="S1940" s="192"/>
      <c r="T1940" s="192"/>
      <c r="U1940" s="192"/>
      <c r="V1940" s="192"/>
      <c r="W1940" s="192"/>
      <c r="X1940" s="193"/>
      <c r="Y1940" s="108"/>
      <c r="AW1940" s="90" t="s">
        <v>4461</v>
      </c>
      <c r="AX1940" s="90">
        <f t="shared" si="224"/>
        <v>1</v>
      </c>
      <c r="AY1940" s="90" t="s">
        <v>774</v>
      </c>
      <c r="AZ1940" s="90" t="s">
        <v>5260</v>
      </c>
      <c r="BA1940" s="90">
        <f>IF(AND($BB$1940=1,$BC$1940=1),1,0)</f>
        <v>0</v>
      </c>
      <c r="BB1940" s="90">
        <f t="shared" si="225"/>
        <v>0</v>
      </c>
      <c r="BC1940" s="90">
        <f t="shared" si="226"/>
        <v>0</v>
      </c>
      <c r="BD1940" s="90">
        <f t="shared" si="227"/>
        <v>0</v>
      </c>
      <c r="BE1940" s="90">
        <f t="shared" si="228"/>
        <v>0</v>
      </c>
      <c r="BX1940" s="90">
        <v>1</v>
      </c>
      <c r="CA1940" s="90" t="s">
        <v>5249</v>
      </c>
      <c r="CC1940" s="90" t="s">
        <v>775</v>
      </c>
      <c r="CD1940" s="90">
        <f>IF($Y$1940="Inaccurate – Incorrect",1,0)</f>
        <v>0</v>
      </c>
      <c r="DA1940" s="90" t="s">
        <v>5135</v>
      </c>
      <c r="DB1940" s="90" t="s">
        <v>5247</v>
      </c>
    </row>
    <row r="1941" spans="4:106" ht="25.25" customHeight="1" x14ac:dyDescent="0.2">
      <c r="D1941" s="112" t="s">
        <v>5264</v>
      </c>
      <c r="E1941" s="189" t="s">
        <v>5265</v>
      </c>
      <c r="F1941" s="190"/>
      <c r="G1941" s="190"/>
      <c r="H1941" s="190"/>
      <c r="I1941" s="190"/>
      <c r="J1941" s="190"/>
      <c r="K1941" s="190"/>
      <c r="L1941" s="190"/>
      <c r="M1941" s="190"/>
      <c r="N1941" s="190"/>
      <c r="O1941" s="190"/>
      <c r="P1941" s="115"/>
      <c r="Q1941" s="191" t="s">
        <v>12702</v>
      </c>
      <c r="R1941" s="191"/>
      <c r="S1941" s="192"/>
      <c r="T1941" s="192"/>
      <c r="U1941" s="192"/>
      <c r="V1941" s="192"/>
      <c r="W1941" s="192"/>
      <c r="X1941" s="193"/>
      <c r="Y1941" s="108"/>
      <c r="AW1941" s="90" t="s">
        <v>4461</v>
      </c>
      <c r="AX1941" s="90">
        <f t="shared" si="224"/>
        <v>1</v>
      </c>
      <c r="AY1941" s="90" t="s">
        <v>774</v>
      </c>
      <c r="AZ1941" s="90" t="s">
        <v>5263</v>
      </c>
      <c r="BA1941" s="90">
        <f>IF(AND($BB$1941=1,$BC$1941=1),1,0)</f>
        <v>0</v>
      </c>
      <c r="BB1941" s="90">
        <f t="shared" si="225"/>
        <v>0</v>
      </c>
      <c r="BC1941" s="90">
        <f t="shared" si="226"/>
        <v>0</v>
      </c>
      <c r="BD1941" s="90">
        <f t="shared" si="227"/>
        <v>0</v>
      </c>
      <c r="BE1941" s="90">
        <f t="shared" si="228"/>
        <v>0</v>
      </c>
      <c r="BX1941" s="90">
        <v>1</v>
      </c>
      <c r="CA1941" s="90" t="s">
        <v>5249</v>
      </c>
      <c r="CC1941" s="90" t="s">
        <v>775</v>
      </c>
      <c r="CD1941" s="90">
        <f>IF($Y$1941="Inaccurate – Incorrect",1,0)</f>
        <v>0</v>
      </c>
      <c r="DA1941" s="90" t="s">
        <v>5135</v>
      </c>
      <c r="DB1941" s="90" t="s">
        <v>5247</v>
      </c>
    </row>
    <row r="1942" spans="4:106" ht="25.25" customHeight="1" x14ac:dyDescent="0.2">
      <c r="D1942" s="112" t="s">
        <v>5267</v>
      </c>
      <c r="E1942" s="189" t="s">
        <v>5268</v>
      </c>
      <c r="F1942" s="190"/>
      <c r="G1942" s="190"/>
      <c r="H1942" s="190"/>
      <c r="I1942" s="190"/>
      <c r="J1942" s="190"/>
      <c r="K1942" s="190"/>
      <c r="L1942" s="190"/>
      <c r="M1942" s="190"/>
      <c r="N1942" s="190"/>
      <c r="O1942" s="190"/>
      <c r="P1942" s="115"/>
      <c r="Q1942" s="191" t="s">
        <v>12702</v>
      </c>
      <c r="R1942" s="191"/>
      <c r="S1942" s="192"/>
      <c r="T1942" s="192"/>
      <c r="U1942" s="192"/>
      <c r="V1942" s="192"/>
      <c r="W1942" s="192"/>
      <c r="X1942" s="193"/>
      <c r="Y1942" s="108"/>
      <c r="AW1942" s="90" t="s">
        <v>4461</v>
      </c>
      <c r="AX1942" s="90">
        <f t="shared" si="224"/>
        <v>1</v>
      </c>
      <c r="AY1942" s="90" t="s">
        <v>774</v>
      </c>
      <c r="AZ1942" s="90" t="s">
        <v>5266</v>
      </c>
      <c r="BA1942" s="90">
        <f>IF(AND($BB$1942=1,$BC$1942=1),1,0)</f>
        <v>0</v>
      </c>
      <c r="BB1942" s="90">
        <f t="shared" si="225"/>
        <v>0</v>
      </c>
      <c r="BC1942" s="90">
        <f t="shared" si="226"/>
        <v>0</v>
      </c>
      <c r="BD1942" s="90">
        <f t="shared" si="227"/>
        <v>0</v>
      </c>
      <c r="BE1942" s="90">
        <f t="shared" si="228"/>
        <v>0</v>
      </c>
      <c r="BX1942" s="90">
        <v>1</v>
      </c>
      <c r="CA1942" s="90" t="s">
        <v>5249</v>
      </c>
      <c r="CC1942" s="90" t="s">
        <v>775</v>
      </c>
      <c r="CD1942" s="90">
        <f>IF($Y$1942="Inaccurate – Incorrect",1,0)</f>
        <v>0</v>
      </c>
      <c r="DA1942" s="90" t="s">
        <v>5135</v>
      </c>
      <c r="DB1942" s="90" t="s">
        <v>5247</v>
      </c>
    </row>
    <row r="1943" spans="4:106" ht="25.25" customHeight="1" x14ac:dyDescent="0.2">
      <c r="D1943" s="112" t="s">
        <v>5270</v>
      </c>
      <c r="E1943" s="189" t="s">
        <v>5271</v>
      </c>
      <c r="F1943" s="190"/>
      <c r="G1943" s="190"/>
      <c r="H1943" s="190"/>
      <c r="I1943" s="190"/>
      <c r="J1943" s="190"/>
      <c r="K1943" s="190"/>
      <c r="L1943" s="190"/>
      <c r="M1943" s="190"/>
      <c r="N1943" s="190"/>
      <c r="O1943" s="190"/>
      <c r="P1943" s="115"/>
      <c r="Q1943" s="191" t="s">
        <v>12702</v>
      </c>
      <c r="R1943" s="191"/>
      <c r="S1943" s="192"/>
      <c r="T1943" s="192"/>
      <c r="U1943" s="192"/>
      <c r="V1943" s="192"/>
      <c r="W1943" s="192"/>
      <c r="X1943" s="193"/>
      <c r="Y1943" s="108"/>
      <c r="AW1943" s="90" t="s">
        <v>4461</v>
      </c>
      <c r="AX1943" s="90">
        <f t="shared" si="224"/>
        <v>1</v>
      </c>
      <c r="AY1943" s="90" t="s">
        <v>774</v>
      </c>
      <c r="AZ1943" s="90" t="s">
        <v>5269</v>
      </c>
      <c r="BA1943" s="90">
        <f>IF(AND($BB$1943=1,$BC$1943=1),1,0)</f>
        <v>0</v>
      </c>
      <c r="BB1943" s="90">
        <f t="shared" si="225"/>
        <v>0</v>
      </c>
      <c r="BC1943" s="90">
        <f t="shared" si="226"/>
        <v>0</v>
      </c>
      <c r="BD1943" s="90">
        <f t="shared" si="227"/>
        <v>0</v>
      </c>
      <c r="BE1943" s="90">
        <f t="shared" si="228"/>
        <v>0</v>
      </c>
      <c r="BX1943" s="90">
        <v>1</v>
      </c>
      <c r="CA1943" s="90" t="s">
        <v>5249</v>
      </c>
      <c r="CC1943" s="90" t="s">
        <v>775</v>
      </c>
      <c r="CD1943" s="90">
        <f>IF($Y$1943="Inaccurate – Incorrect",1,0)</f>
        <v>0</v>
      </c>
      <c r="DA1943" s="90" t="s">
        <v>5135</v>
      </c>
      <c r="DB1943" s="90" t="s">
        <v>5247</v>
      </c>
    </row>
    <row r="1944" spans="4:106" ht="25.25" customHeight="1" x14ac:dyDescent="0.2">
      <c r="D1944" s="112" t="s">
        <v>5273</v>
      </c>
      <c r="E1944" s="189" t="s">
        <v>5274</v>
      </c>
      <c r="F1944" s="190"/>
      <c r="G1944" s="190"/>
      <c r="H1944" s="190"/>
      <c r="I1944" s="190"/>
      <c r="J1944" s="190"/>
      <c r="K1944" s="190"/>
      <c r="L1944" s="190"/>
      <c r="M1944" s="190"/>
      <c r="N1944" s="190"/>
      <c r="O1944" s="190"/>
      <c r="P1944" s="115"/>
      <c r="Q1944" s="191" t="s">
        <v>12702</v>
      </c>
      <c r="R1944" s="191"/>
      <c r="S1944" s="192"/>
      <c r="T1944" s="192"/>
      <c r="U1944" s="192"/>
      <c r="V1944" s="192"/>
      <c r="W1944" s="192"/>
      <c r="X1944" s="193"/>
      <c r="Y1944" s="108"/>
      <c r="AW1944" s="90" t="s">
        <v>4461</v>
      </c>
      <c r="AX1944" s="90">
        <f t="shared" si="224"/>
        <v>1</v>
      </c>
      <c r="AY1944" s="90" t="s">
        <v>774</v>
      </c>
      <c r="AZ1944" s="90" t="s">
        <v>5272</v>
      </c>
      <c r="BA1944" s="90">
        <f>IF(AND($BB$1944=1,$BC$1944=1),1,0)</f>
        <v>0</v>
      </c>
      <c r="BB1944" s="90">
        <f t="shared" si="225"/>
        <v>0</v>
      </c>
      <c r="BC1944" s="90">
        <f t="shared" si="226"/>
        <v>0</v>
      </c>
      <c r="BD1944" s="90">
        <f t="shared" si="227"/>
        <v>0</v>
      </c>
      <c r="BE1944" s="90">
        <f t="shared" si="228"/>
        <v>0</v>
      </c>
      <c r="BX1944" s="90">
        <v>1</v>
      </c>
      <c r="CA1944" s="90" t="s">
        <v>5249</v>
      </c>
      <c r="CC1944" s="90" t="s">
        <v>775</v>
      </c>
      <c r="CD1944" s="90">
        <f>IF($Y$1944="Inaccurate – Incorrect",1,0)</f>
        <v>0</v>
      </c>
      <c r="DA1944" s="90" t="s">
        <v>5135</v>
      </c>
      <c r="DB1944" s="90" t="s">
        <v>5247</v>
      </c>
    </row>
    <row r="1945" spans="4:106" ht="25.25" customHeight="1" x14ac:dyDescent="0.2">
      <c r="D1945" s="112" t="s">
        <v>5276</v>
      </c>
      <c r="E1945" s="189" t="s">
        <v>5277</v>
      </c>
      <c r="F1945" s="190"/>
      <c r="G1945" s="190"/>
      <c r="H1945" s="190"/>
      <c r="I1945" s="190"/>
      <c r="J1945" s="190"/>
      <c r="K1945" s="190"/>
      <c r="L1945" s="190"/>
      <c r="M1945" s="190"/>
      <c r="N1945" s="190"/>
      <c r="O1945" s="190"/>
      <c r="P1945" s="115"/>
      <c r="Q1945" s="191" t="s">
        <v>12702</v>
      </c>
      <c r="R1945" s="191"/>
      <c r="S1945" s="192"/>
      <c r="T1945" s="192"/>
      <c r="U1945" s="192"/>
      <c r="V1945" s="192"/>
      <c r="W1945" s="192"/>
      <c r="X1945" s="193"/>
      <c r="Y1945" s="108"/>
      <c r="AW1945" s="90" t="s">
        <v>4461</v>
      </c>
      <c r="AX1945" s="90">
        <f t="shared" si="224"/>
        <v>1</v>
      </c>
      <c r="AY1945" s="90" t="s">
        <v>774</v>
      </c>
      <c r="AZ1945" s="90" t="s">
        <v>5275</v>
      </c>
      <c r="BA1945" s="90">
        <f>IF(AND($BB$1945=1,$BC$1945=1),1,0)</f>
        <v>0</v>
      </c>
      <c r="BB1945" s="90">
        <f t="shared" si="225"/>
        <v>0</v>
      </c>
      <c r="BC1945" s="90">
        <f t="shared" si="226"/>
        <v>0</v>
      </c>
      <c r="BD1945" s="90">
        <f t="shared" si="227"/>
        <v>0</v>
      </c>
      <c r="BE1945" s="90">
        <f t="shared" si="228"/>
        <v>0</v>
      </c>
      <c r="BX1945" s="90">
        <v>1</v>
      </c>
      <c r="CA1945" s="90" t="s">
        <v>5249</v>
      </c>
      <c r="CC1945" s="90" t="s">
        <v>775</v>
      </c>
      <c r="CD1945" s="90">
        <f>IF($Y$1945="Inaccurate – Incorrect",1,0)</f>
        <v>0</v>
      </c>
      <c r="DA1945" s="90" t="s">
        <v>5135</v>
      </c>
      <c r="DB1945" s="90" t="s">
        <v>5247</v>
      </c>
    </row>
    <row r="1946" spans="4:106" ht="25.25" customHeight="1" x14ac:dyDescent="0.2">
      <c r="D1946" s="112" t="s">
        <v>5279</v>
      </c>
      <c r="E1946" s="189" t="s">
        <v>1408</v>
      </c>
      <c r="F1946" s="190"/>
      <c r="G1946" s="190"/>
      <c r="H1946" s="190"/>
      <c r="I1946" s="190"/>
      <c r="J1946" s="190"/>
      <c r="K1946" s="190"/>
      <c r="L1946" s="190"/>
      <c r="M1946" s="190"/>
      <c r="N1946" s="190"/>
      <c r="O1946" s="190"/>
      <c r="P1946" s="115"/>
      <c r="Q1946" s="191" t="s">
        <v>12702</v>
      </c>
      <c r="R1946" s="191"/>
      <c r="S1946" s="197"/>
      <c r="T1946" s="197"/>
      <c r="U1946" s="197"/>
      <c r="V1946" s="197"/>
      <c r="W1946" s="197"/>
      <c r="X1946" s="198"/>
      <c r="Y1946" s="108"/>
      <c r="AW1946" s="90" t="s">
        <v>4461</v>
      </c>
      <c r="AX1946" s="90">
        <f t="shared" si="224"/>
        <v>1</v>
      </c>
      <c r="AY1946" s="90" t="s">
        <v>774</v>
      </c>
      <c r="AZ1946" s="90" t="s">
        <v>5278</v>
      </c>
      <c r="BA1946" s="90">
        <f>IF(AND($BB$1946=1,$BC$1946=1),1,0)</f>
        <v>0</v>
      </c>
      <c r="BB1946" s="90">
        <f t="shared" si="225"/>
        <v>0</v>
      </c>
      <c r="BC1946" s="90">
        <f t="shared" si="226"/>
        <v>0</v>
      </c>
      <c r="BD1946" s="90">
        <f t="shared" si="227"/>
        <v>0</v>
      </c>
      <c r="BE1946" s="90">
        <f t="shared" si="228"/>
        <v>0</v>
      </c>
      <c r="BX1946" s="90">
        <v>2</v>
      </c>
      <c r="CA1946" s="90" t="s">
        <v>5249</v>
      </c>
      <c r="CC1946" s="90" t="s">
        <v>775</v>
      </c>
      <c r="CD1946" s="90">
        <f>IF($Y$1946="Inaccurate – Incorrect",1,0)</f>
        <v>0</v>
      </c>
      <c r="DA1946" s="90" t="s">
        <v>5135</v>
      </c>
      <c r="DB1946" s="90" t="s">
        <v>5247</v>
      </c>
    </row>
    <row r="1947" spans="4:106" x14ac:dyDescent="0.2">
      <c r="D1947" s="103"/>
      <c r="E1947" s="117"/>
      <c r="F1947" s="117"/>
      <c r="G1947" s="117"/>
      <c r="H1947" s="117"/>
      <c r="I1947" s="117"/>
      <c r="J1947" s="117"/>
      <c r="K1947" s="117"/>
      <c r="L1947" s="117"/>
      <c r="M1947" s="117"/>
      <c r="N1947" s="117"/>
      <c r="O1947" s="117"/>
      <c r="P1947" s="117"/>
      <c r="Q1947" s="117"/>
      <c r="R1947" s="117"/>
      <c r="S1947" s="117"/>
      <c r="T1947" s="117"/>
      <c r="U1947" s="117"/>
      <c r="V1947" s="117"/>
      <c r="W1947" s="117"/>
      <c r="X1947" s="117"/>
      <c r="Y1947" s="105"/>
      <c r="AX1947" s="90">
        <f t="shared" si="224"/>
        <v>0</v>
      </c>
      <c r="BA1947" s="90">
        <f>IF(OR($S$22="Step 3",$S$22="Step 2",$S$22="Step 1"),1,0)</f>
        <v>1</v>
      </c>
    </row>
    <row r="1948" spans="4:106" ht="21" x14ac:dyDescent="0.25">
      <c r="D1948" s="103"/>
      <c r="E1948" s="109" t="s">
        <v>1415</v>
      </c>
      <c r="F1948" s="110"/>
      <c r="G1948" s="110"/>
      <c r="H1948" s="110"/>
      <c r="I1948" s="110"/>
      <c r="J1948" s="110"/>
      <c r="K1948" s="110"/>
      <c r="L1948" s="110"/>
      <c r="M1948" s="110"/>
      <c r="N1948" s="110"/>
      <c r="O1948" s="110"/>
      <c r="P1948" s="110"/>
      <c r="Q1948" s="110"/>
      <c r="R1948" s="110"/>
      <c r="S1948" s="110"/>
      <c r="T1948" s="110"/>
      <c r="U1948" s="110"/>
      <c r="V1948" s="110"/>
      <c r="W1948" s="110"/>
      <c r="X1948" s="110"/>
      <c r="Y1948" s="105"/>
      <c r="AX1948" s="90">
        <f t="shared" si="224"/>
        <v>0</v>
      </c>
      <c r="BA1948" s="90">
        <f>IF(OR($S$22="Step 3",$S$22="Step 2",$S$22="Step 1"),1,0)</f>
        <v>1</v>
      </c>
    </row>
    <row r="1949" spans="4:106" ht="25.25" customHeight="1" x14ac:dyDescent="0.2">
      <c r="D1949" s="112" t="s">
        <v>5281</v>
      </c>
      <c r="E1949" s="194" t="s">
        <v>5282</v>
      </c>
      <c r="F1949" s="195"/>
      <c r="G1949" s="195"/>
      <c r="H1949" s="195"/>
      <c r="I1949" s="195"/>
      <c r="J1949" s="195"/>
      <c r="K1949" s="195"/>
      <c r="L1949" s="195"/>
      <c r="M1949" s="195"/>
      <c r="N1949" s="195"/>
      <c r="O1949" s="195"/>
      <c r="P1949" s="113" t="s">
        <v>12697</v>
      </c>
      <c r="Q1949" s="196" t="s">
        <v>12698</v>
      </c>
      <c r="R1949" s="196"/>
      <c r="S1949" s="192"/>
      <c r="T1949" s="192"/>
      <c r="U1949" s="192"/>
      <c r="V1949" s="192"/>
      <c r="W1949" s="192"/>
      <c r="X1949" s="193"/>
      <c r="Y1949" s="108"/>
      <c r="AW1949" s="90" t="s">
        <v>4461</v>
      </c>
      <c r="AX1949" s="90">
        <f t="shared" si="224"/>
        <v>1</v>
      </c>
      <c r="AY1949" s="90" t="s">
        <v>236</v>
      </c>
      <c r="AZ1949" s="90" t="s">
        <v>5280</v>
      </c>
      <c r="BA1949" s="90">
        <f>IF(AND($BB$1949=1,$BC$1949=1),1,0)</f>
        <v>0</v>
      </c>
      <c r="BB1949" s="90">
        <f>IF(OR($S$22="Step 3",$S$22="Step 2",$S$22="Step 1"),1,0)</f>
        <v>1</v>
      </c>
      <c r="BC1949" s="90">
        <f>IF(AND(AND(OR($S$37="Cambodia",$AB$37="Cambodia"),$AX$37=1),AND(OR($S$1896="Yes",$AB$1896="Yes"),$AX$1896=1)),1,0)</f>
        <v>0</v>
      </c>
      <c r="BD1949" s="90">
        <f>IF(AND(AND(OR($AB$37="Cambodia"),$AX$37=1),AND(OR($AB$1896="Yes"),$AX$1896=1)),1,0)</f>
        <v>0</v>
      </c>
      <c r="BE1949" s="90">
        <f>IF(AND(AND(OR($S$37="Cambodia"),$AX$37=1),AND(OR($S$1896="Yes"),$AX$1896=1)),1,0)</f>
        <v>0</v>
      </c>
      <c r="CB1949" s="90">
        <f>IF($S$1949&lt;&gt;"",1,0)</f>
        <v>0</v>
      </c>
      <c r="CD1949" s="90">
        <f>IF($Y$1949="Inaccurate – Incorrect",1,0)</f>
        <v>0</v>
      </c>
      <c r="DA1949" s="90" t="s">
        <v>5135</v>
      </c>
      <c r="DB1949" s="90" t="s">
        <v>1415</v>
      </c>
    </row>
    <row r="1950" spans="4:106" ht="25.25" customHeight="1" x14ac:dyDescent="0.2">
      <c r="D1950" s="112" t="s">
        <v>5287</v>
      </c>
      <c r="E1950" s="189" t="s">
        <v>5288</v>
      </c>
      <c r="F1950" s="190"/>
      <c r="G1950" s="190"/>
      <c r="H1950" s="190"/>
      <c r="I1950" s="190"/>
      <c r="J1950" s="190"/>
      <c r="K1950" s="190"/>
      <c r="L1950" s="190"/>
      <c r="M1950" s="190"/>
      <c r="N1950" s="190"/>
      <c r="O1950" s="190"/>
      <c r="P1950" s="116" t="s">
        <v>12697</v>
      </c>
      <c r="Q1950" s="191" t="s">
        <v>12698</v>
      </c>
      <c r="R1950" s="191"/>
      <c r="S1950" s="192"/>
      <c r="T1950" s="192"/>
      <c r="U1950" s="192"/>
      <c r="V1950" s="192"/>
      <c r="W1950" s="192"/>
      <c r="X1950" s="193"/>
      <c r="Y1950" s="108"/>
      <c r="AW1950" s="90" t="s">
        <v>4461</v>
      </c>
      <c r="AX1950" s="90">
        <f t="shared" si="224"/>
        <v>1</v>
      </c>
      <c r="AY1950" s="90" t="s">
        <v>2043</v>
      </c>
      <c r="AZ1950" s="90" t="s">
        <v>5286</v>
      </c>
      <c r="BA1950" s="90">
        <f>IF(AND($BB$1950=1,$BC$1950=1),1,0)</f>
        <v>0</v>
      </c>
      <c r="BB1950" s="90">
        <f>IF(OR($S$22="Step 3",$S$22="Step 2",$S$22="Step 1"),1,0)</f>
        <v>1</v>
      </c>
      <c r="BC1950" s="90">
        <f>IF(AND(AND(OR($S$37="Cambodia",$AB$37="Cambodia"),$AX$37=1),AND(OR($S$1896="Yes",$AB$1896="Yes"),$AX$1896=1)),1,0)</f>
        <v>0</v>
      </c>
      <c r="BD1950" s="90">
        <f>IF(AND(AND(OR($AB$37="Cambodia"),$AX$37=1),AND(OR($AB$1896="Yes"),$AX$1896=1)),1,0)</f>
        <v>0</v>
      </c>
      <c r="BE1950" s="90">
        <f>IF(AND(AND(OR($S$37="Cambodia"),$AX$37=1),AND(OR($S$1896="Yes"),$AX$1896=1)),1,0)</f>
        <v>0</v>
      </c>
      <c r="CB1950" s="90">
        <f>IF($S$1950&lt;&gt;"",1,0)</f>
        <v>0</v>
      </c>
      <c r="CD1950" s="90">
        <f>IF($Y$1950="Inaccurate – Incorrect",1,0)</f>
        <v>0</v>
      </c>
      <c r="DA1950" s="90" t="s">
        <v>5135</v>
      </c>
      <c r="DB1950" s="90" t="s">
        <v>1415</v>
      </c>
    </row>
    <row r="1951" spans="4:106" ht="50.5" customHeight="1" x14ac:dyDescent="0.2">
      <c r="D1951" s="112" t="s">
        <v>5291</v>
      </c>
      <c r="E1951" s="189" t="s">
        <v>5292</v>
      </c>
      <c r="F1951" s="190"/>
      <c r="G1951" s="190"/>
      <c r="H1951" s="190"/>
      <c r="I1951" s="190"/>
      <c r="J1951" s="190"/>
      <c r="K1951" s="190"/>
      <c r="L1951" s="190"/>
      <c r="M1951" s="190"/>
      <c r="N1951" s="190"/>
      <c r="O1951" s="190"/>
      <c r="P1951" s="116" t="s">
        <v>12697</v>
      </c>
      <c r="Q1951" s="191" t="s">
        <v>12698</v>
      </c>
      <c r="R1951" s="191"/>
      <c r="S1951" s="197"/>
      <c r="T1951" s="197"/>
      <c r="U1951" s="197"/>
      <c r="V1951" s="197"/>
      <c r="W1951" s="197"/>
      <c r="X1951" s="198"/>
      <c r="Y1951" s="108"/>
      <c r="AW1951" s="90" t="s">
        <v>4461</v>
      </c>
      <c r="AX1951" s="90">
        <f t="shared" si="224"/>
        <v>1</v>
      </c>
      <c r="AY1951" s="90" t="s">
        <v>1320</v>
      </c>
      <c r="AZ1951" s="90" t="s">
        <v>5290</v>
      </c>
      <c r="BA1951" s="90">
        <f>IF(AND($BC$1951=1,$BB$1951=1),1,0)</f>
        <v>1</v>
      </c>
      <c r="BB1951" s="90">
        <f>IF(OR($S$22="Step 3",$S$22="Step 2",$S$22="Step 1"),1,0)</f>
        <v>1</v>
      </c>
      <c r="BC1951" s="90">
        <v>1</v>
      </c>
      <c r="BD1951" s="90">
        <v>1</v>
      </c>
      <c r="BE1951" s="90">
        <v>1</v>
      </c>
      <c r="CB1951" s="90">
        <f>IF($S$1951&lt;&gt;"",1,0)</f>
        <v>0</v>
      </c>
      <c r="CD1951" s="90">
        <f>IF($Y$1951="Inaccurate – Incorrect",1,0)</f>
        <v>0</v>
      </c>
      <c r="DA1951" s="90" t="s">
        <v>5135</v>
      </c>
      <c r="DB1951" s="90" t="s">
        <v>1415</v>
      </c>
    </row>
    <row r="1952" spans="4:106" x14ac:dyDescent="0.2">
      <c r="D1952" s="103"/>
      <c r="E1952" s="114"/>
      <c r="F1952" s="114"/>
      <c r="G1952" s="114"/>
      <c r="H1952" s="114"/>
      <c r="I1952" s="114"/>
      <c r="J1952" s="114"/>
      <c r="K1952" s="114"/>
      <c r="L1952" s="114"/>
      <c r="M1952" s="114"/>
      <c r="N1952" s="114"/>
      <c r="O1952" s="114"/>
      <c r="P1952" s="114"/>
      <c r="Q1952" s="114"/>
      <c r="R1952" s="114"/>
      <c r="S1952" s="114"/>
      <c r="T1952" s="114"/>
      <c r="U1952" s="114"/>
      <c r="V1952" s="114"/>
      <c r="W1952" s="114"/>
      <c r="X1952" s="114"/>
      <c r="Y1952" s="105"/>
      <c r="AX1952" s="90">
        <f t="shared" si="224"/>
        <v>0</v>
      </c>
      <c r="BA1952" s="90">
        <f>IF(OR($S$22="Step 3",$S$22="Step 2",$S$22="Step 1"),1,0)</f>
        <v>1</v>
      </c>
    </row>
    <row r="1953" spans="4:106" ht="21" x14ac:dyDescent="0.25">
      <c r="D1953" s="103"/>
      <c r="E1953" s="106" t="s">
        <v>5295</v>
      </c>
      <c r="F1953" s="104"/>
      <c r="G1953" s="104"/>
      <c r="H1953" s="104"/>
      <c r="I1953" s="104"/>
      <c r="J1953" s="104"/>
      <c r="K1953" s="104"/>
      <c r="L1953" s="104"/>
      <c r="M1953" s="104"/>
      <c r="N1953" s="104"/>
      <c r="O1953" s="104"/>
      <c r="P1953" s="104"/>
      <c r="Q1953" s="104"/>
      <c r="R1953" s="104"/>
      <c r="S1953" s="104"/>
      <c r="T1953" s="104"/>
      <c r="U1953" s="104"/>
      <c r="V1953" s="104"/>
      <c r="W1953" s="104"/>
      <c r="X1953" s="104"/>
      <c r="Y1953" s="105"/>
      <c r="AX1953" s="90">
        <f t="shared" si="224"/>
        <v>0</v>
      </c>
      <c r="BA1953" s="90">
        <f>IF(OR($S$22="Step 3",$S$22="Step 2",$S$22="Step 1"),1,0)</f>
        <v>1</v>
      </c>
    </row>
    <row r="1954" spans="4:106" ht="21" x14ac:dyDescent="0.25">
      <c r="D1954" s="103"/>
      <c r="E1954" s="109" t="s">
        <v>5296</v>
      </c>
      <c r="F1954" s="110"/>
      <c r="G1954" s="110"/>
      <c r="H1954" s="110"/>
      <c r="I1954" s="110"/>
      <c r="J1954" s="110"/>
      <c r="K1954" s="110"/>
      <c r="L1954" s="110"/>
      <c r="M1954" s="110"/>
      <c r="N1954" s="110"/>
      <c r="O1954" s="110"/>
      <c r="P1954" s="110"/>
      <c r="Q1954" s="110"/>
      <c r="R1954" s="110"/>
      <c r="S1954" s="110"/>
      <c r="T1954" s="110"/>
      <c r="U1954" s="110"/>
      <c r="V1954" s="110"/>
      <c r="W1954" s="110"/>
      <c r="X1954" s="110"/>
      <c r="Y1954" s="105"/>
      <c r="AX1954" s="90">
        <f t="shared" si="224"/>
        <v>0</v>
      </c>
      <c r="BA1954" s="90">
        <f>IF(OR($S$22="Step 3",$S$22="Step 2",$S$22="Step 1"),1,0)</f>
        <v>1</v>
      </c>
    </row>
    <row r="1955" spans="4:106" ht="25.25" customHeight="1" x14ac:dyDescent="0.2">
      <c r="D1955" s="112" t="s">
        <v>5294</v>
      </c>
      <c r="E1955" s="194" t="s">
        <v>5297</v>
      </c>
      <c r="F1955" s="195"/>
      <c r="G1955" s="195"/>
      <c r="H1955" s="195"/>
      <c r="I1955" s="195"/>
      <c r="J1955" s="195"/>
      <c r="K1955" s="195"/>
      <c r="L1955" s="195"/>
      <c r="M1955" s="195"/>
      <c r="N1955" s="195"/>
      <c r="O1955" s="195"/>
      <c r="P1955" s="113" t="s">
        <v>12697</v>
      </c>
      <c r="Q1955" s="196" t="s">
        <v>12698</v>
      </c>
      <c r="R1955" s="196"/>
      <c r="S1955" s="197"/>
      <c r="T1955" s="197"/>
      <c r="U1955" s="197"/>
      <c r="V1955" s="197"/>
      <c r="W1955" s="197"/>
      <c r="X1955" s="198"/>
      <c r="Y1955" s="108"/>
      <c r="AW1955" s="90" t="s">
        <v>4461</v>
      </c>
      <c r="AX1955" s="90">
        <f t="shared" si="224"/>
        <v>1</v>
      </c>
      <c r="AY1955" s="90" t="s">
        <v>236</v>
      </c>
      <c r="AZ1955" s="90" t="s">
        <v>5293</v>
      </c>
      <c r="BA1955" s="90">
        <f>IF(AND($BB$1955=1,$BC$1955=1),1,0)</f>
        <v>0</v>
      </c>
      <c r="BB1955" s="90">
        <f>IF(OR($S$22="Step 3",$S$22="Step 2",$S$22="Step 1"),1,0)</f>
        <v>1</v>
      </c>
      <c r="BC1955" s="90">
        <f>IF(AND(AND(OR($S$37="Vietnam",$AB$37="Vietnam"),$AX$37=1)),1,0)</f>
        <v>0</v>
      </c>
      <c r="BD1955" s="90">
        <f>IF(AND(AND(OR($AB$37="Vietnam"),$AX$37=1)),1,0)</f>
        <v>0</v>
      </c>
      <c r="BE1955" s="90">
        <f>IF(AND(AND(OR($S$37="Vietnam"),$AX$37=1)),1,0)</f>
        <v>0</v>
      </c>
      <c r="CB1955" s="90">
        <f>IF($S$1955&lt;&gt;"",1,0)</f>
        <v>0</v>
      </c>
      <c r="CD1955" s="90">
        <f>IF($Y$1955="Inaccurate – Incorrect",1,0)</f>
        <v>0</v>
      </c>
      <c r="DA1955" s="90" t="s">
        <v>5295</v>
      </c>
      <c r="DB1955" s="90" t="s">
        <v>5296</v>
      </c>
    </row>
    <row r="1956" spans="4:106" x14ac:dyDescent="0.2">
      <c r="D1956" s="103"/>
      <c r="E1956" s="117"/>
      <c r="F1956" s="117"/>
      <c r="G1956" s="117"/>
      <c r="H1956" s="117"/>
      <c r="I1956" s="117"/>
      <c r="J1956" s="117"/>
      <c r="K1956" s="117"/>
      <c r="L1956" s="117"/>
      <c r="M1956" s="117"/>
      <c r="N1956" s="117"/>
      <c r="O1956" s="117"/>
      <c r="P1956" s="117"/>
      <c r="Q1956" s="117"/>
      <c r="R1956" s="117"/>
      <c r="S1956" s="117"/>
      <c r="T1956" s="117"/>
      <c r="U1956" s="117"/>
      <c r="V1956" s="117"/>
      <c r="W1956" s="117"/>
      <c r="X1956" s="117"/>
      <c r="Y1956" s="105"/>
      <c r="AX1956" s="90">
        <f t="shared" si="224"/>
        <v>0</v>
      </c>
      <c r="BA1956" s="90">
        <f>IF(OR($S$22="Step 3",$S$22="Step 2",$S$22="Step 1"),1,0)</f>
        <v>1</v>
      </c>
    </row>
    <row r="1957" spans="4:106" ht="21" x14ac:dyDescent="0.25">
      <c r="D1957" s="103"/>
      <c r="E1957" s="109" t="s">
        <v>5300</v>
      </c>
      <c r="F1957" s="110"/>
      <c r="G1957" s="110"/>
      <c r="H1957" s="110"/>
      <c r="I1957" s="110"/>
      <c r="J1957" s="110"/>
      <c r="K1957" s="110"/>
      <c r="L1957" s="110"/>
      <c r="M1957" s="110"/>
      <c r="N1957" s="110"/>
      <c r="O1957" s="110"/>
      <c r="P1957" s="110"/>
      <c r="Q1957" s="110"/>
      <c r="R1957" s="110"/>
      <c r="S1957" s="110"/>
      <c r="T1957" s="110"/>
      <c r="U1957" s="110"/>
      <c r="V1957" s="110"/>
      <c r="W1957" s="110"/>
      <c r="X1957" s="110"/>
      <c r="Y1957" s="105"/>
      <c r="AX1957" s="90">
        <f t="shared" si="224"/>
        <v>0</v>
      </c>
      <c r="BA1957" s="90">
        <f>IF(OR($S$22="Step 3",$S$22="Step 2",$S$22="Step 1"),1,0)</f>
        <v>1</v>
      </c>
    </row>
    <row r="1958" spans="4:106" ht="50.5" customHeight="1" x14ac:dyDescent="0.2">
      <c r="D1958" s="112" t="s">
        <v>5299</v>
      </c>
      <c r="E1958" s="194" t="s">
        <v>5301</v>
      </c>
      <c r="F1958" s="195"/>
      <c r="G1958" s="195"/>
      <c r="H1958" s="195"/>
      <c r="I1958" s="195"/>
      <c r="J1958" s="195"/>
      <c r="K1958" s="195"/>
      <c r="L1958" s="195"/>
      <c r="M1958" s="195"/>
      <c r="N1958" s="195"/>
      <c r="O1958" s="195"/>
      <c r="P1958" s="111"/>
      <c r="Q1958" s="196" t="s">
        <v>12698</v>
      </c>
      <c r="R1958" s="196"/>
      <c r="S1958" s="197"/>
      <c r="T1958" s="197"/>
      <c r="U1958" s="197"/>
      <c r="V1958" s="197"/>
      <c r="W1958" s="197"/>
      <c r="X1958" s="198"/>
      <c r="Y1958" s="108"/>
      <c r="AW1958" s="90" t="s">
        <v>4461</v>
      </c>
      <c r="AX1958" s="90">
        <f t="shared" si="224"/>
        <v>1</v>
      </c>
      <c r="AY1958" s="90" t="s">
        <v>236</v>
      </c>
      <c r="AZ1958" s="90" t="s">
        <v>5298</v>
      </c>
      <c r="BA1958" s="90">
        <f>IF(AND($BC$1958=1,$BB$1958=1),1,0)</f>
        <v>1</v>
      </c>
      <c r="BB1958" s="90">
        <f>IF(OR($S$22="Step 3",$S$22="Step 2",$S$22="Step 1"),1,0)</f>
        <v>1</v>
      </c>
      <c r="BC1958" s="90">
        <v>1</v>
      </c>
      <c r="BD1958" s="90">
        <v>1</v>
      </c>
      <c r="BE1958" s="90">
        <v>1</v>
      </c>
      <c r="CB1958" s="90">
        <f>IF($S$1958&lt;&gt;"",1,0)</f>
        <v>0</v>
      </c>
      <c r="CD1958" s="90">
        <f>IF($Y$1958="Inaccurate – Incorrect",1,0)</f>
        <v>0</v>
      </c>
      <c r="DA1958" s="90" t="s">
        <v>5295</v>
      </c>
      <c r="DB1958" s="90" t="s">
        <v>5300</v>
      </c>
    </row>
    <row r="1959" spans="4:106" x14ac:dyDescent="0.2">
      <c r="D1959" s="103"/>
      <c r="E1959" s="117"/>
      <c r="F1959" s="117"/>
      <c r="G1959" s="117"/>
      <c r="H1959" s="117"/>
      <c r="I1959" s="117"/>
      <c r="J1959" s="117"/>
      <c r="K1959" s="117"/>
      <c r="L1959" s="117"/>
      <c r="M1959" s="117"/>
      <c r="N1959" s="117"/>
      <c r="O1959" s="117"/>
      <c r="P1959" s="117"/>
      <c r="Q1959" s="117"/>
      <c r="R1959" s="117"/>
      <c r="S1959" s="117"/>
      <c r="T1959" s="117"/>
      <c r="U1959" s="117"/>
      <c r="V1959" s="117"/>
      <c r="W1959" s="117"/>
      <c r="X1959" s="117"/>
      <c r="Y1959" s="105"/>
      <c r="AX1959" s="90">
        <f t="shared" si="224"/>
        <v>0</v>
      </c>
      <c r="BA1959" s="90">
        <f>IF(OR($S$22="Step 3",$S$22="Step 2",$S$22="Step 1"),1,0)</f>
        <v>1</v>
      </c>
    </row>
    <row r="1960" spans="4:106" ht="21" x14ac:dyDescent="0.25">
      <c r="D1960" s="103"/>
      <c r="E1960" s="109" t="s">
        <v>5304</v>
      </c>
      <c r="F1960" s="110"/>
      <c r="G1960" s="110"/>
      <c r="H1960" s="110"/>
      <c r="I1960" s="110"/>
      <c r="J1960" s="110"/>
      <c r="K1960" s="110"/>
      <c r="L1960" s="110"/>
      <c r="M1960" s="110"/>
      <c r="N1960" s="110"/>
      <c r="O1960" s="110"/>
      <c r="P1960" s="110"/>
      <c r="Q1960" s="110"/>
      <c r="R1960" s="110"/>
      <c r="S1960" s="110"/>
      <c r="T1960" s="110"/>
      <c r="U1960" s="110"/>
      <c r="V1960" s="110"/>
      <c r="W1960" s="110"/>
      <c r="X1960" s="110"/>
      <c r="Y1960" s="105"/>
      <c r="AX1960" s="90">
        <f t="shared" si="224"/>
        <v>0</v>
      </c>
      <c r="BA1960" s="90">
        <f>IF(OR($S$22="Step 3",$S$22="Step 2",$S$22="Step 1"),1,0)</f>
        <v>1</v>
      </c>
    </row>
    <row r="1961" spans="4:106" ht="25.25" customHeight="1" x14ac:dyDescent="0.2">
      <c r="D1961" s="112" t="s">
        <v>5303</v>
      </c>
      <c r="E1961" s="194" t="s">
        <v>5305</v>
      </c>
      <c r="F1961" s="195"/>
      <c r="G1961" s="195"/>
      <c r="H1961" s="195"/>
      <c r="I1961" s="195"/>
      <c r="J1961" s="195"/>
      <c r="K1961" s="195"/>
      <c r="L1961" s="195"/>
      <c r="M1961" s="195"/>
      <c r="N1961" s="195"/>
      <c r="O1961" s="195"/>
      <c r="P1961" s="113" t="s">
        <v>12697</v>
      </c>
      <c r="Q1961" s="196" t="s">
        <v>12698</v>
      </c>
      <c r="R1961" s="196"/>
      <c r="S1961" s="197"/>
      <c r="T1961" s="197"/>
      <c r="U1961" s="197"/>
      <c r="V1961" s="197"/>
      <c r="W1961" s="197"/>
      <c r="X1961" s="198"/>
      <c r="Y1961" s="108"/>
      <c r="AW1961" s="90" t="s">
        <v>4461</v>
      </c>
      <c r="AX1961" s="90">
        <f t="shared" si="224"/>
        <v>1</v>
      </c>
      <c r="AY1961" s="90" t="s">
        <v>1549</v>
      </c>
      <c r="AZ1961" s="90" t="s">
        <v>5302</v>
      </c>
      <c r="BA1961" s="90">
        <f>IF(AND($BC$1961=1,$BB$1961=1),1,0)</f>
        <v>1</v>
      </c>
      <c r="BB1961" s="90">
        <f>IF(OR($S$22="Step 3",$S$22="Step 2",$S$22="Step 1"),1,0)</f>
        <v>1</v>
      </c>
      <c r="BC1961" s="90">
        <v>1</v>
      </c>
      <c r="BD1961" s="90">
        <v>1</v>
      </c>
      <c r="BE1961" s="90">
        <v>1</v>
      </c>
      <c r="CB1961" s="90">
        <f>IF($S$1961&lt;&gt;"",1,0)</f>
        <v>0</v>
      </c>
      <c r="CD1961" s="90">
        <f>IF($Y$1961="Inaccurate – Incorrect",1,0)</f>
        <v>0</v>
      </c>
      <c r="DA1961" s="90" t="s">
        <v>5295</v>
      </c>
      <c r="DB1961" s="90" t="s">
        <v>5304</v>
      </c>
    </row>
    <row r="1962" spans="4:106" x14ac:dyDescent="0.2">
      <c r="D1962" s="103"/>
      <c r="E1962" s="117"/>
      <c r="F1962" s="117"/>
      <c r="G1962" s="117"/>
      <c r="H1962" s="117"/>
      <c r="I1962" s="117"/>
      <c r="J1962" s="117"/>
      <c r="K1962" s="117"/>
      <c r="L1962" s="117"/>
      <c r="M1962" s="117"/>
      <c r="N1962" s="117"/>
      <c r="O1962" s="117"/>
      <c r="P1962" s="117"/>
      <c r="Q1962" s="117"/>
      <c r="R1962" s="117"/>
      <c r="S1962" s="117"/>
      <c r="T1962" s="117"/>
      <c r="U1962" s="117"/>
      <c r="V1962" s="117"/>
      <c r="W1962" s="117"/>
      <c r="X1962" s="117"/>
      <c r="Y1962" s="105"/>
      <c r="AX1962" s="90">
        <f t="shared" si="224"/>
        <v>0</v>
      </c>
      <c r="BA1962" s="90">
        <f>IF(OR($S$22="Step 3",$S$22="Step 2",$S$22="Step 1"),1,0)</f>
        <v>1</v>
      </c>
    </row>
    <row r="1963" spans="4:106" ht="21" x14ac:dyDescent="0.25">
      <c r="D1963" s="103"/>
      <c r="E1963" s="109" t="s">
        <v>5309</v>
      </c>
      <c r="F1963" s="110"/>
      <c r="G1963" s="110"/>
      <c r="H1963" s="110"/>
      <c r="I1963" s="110"/>
      <c r="J1963" s="110"/>
      <c r="K1963" s="110"/>
      <c r="L1963" s="110"/>
      <c r="M1963" s="110"/>
      <c r="N1963" s="110"/>
      <c r="O1963" s="110"/>
      <c r="P1963" s="110"/>
      <c r="Q1963" s="110"/>
      <c r="R1963" s="110"/>
      <c r="S1963" s="110"/>
      <c r="T1963" s="110"/>
      <c r="U1963" s="110"/>
      <c r="V1963" s="110"/>
      <c r="W1963" s="110"/>
      <c r="X1963" s="110"/>
      <c r="Y1963" s="105"/>
      <c r="AX1963" s="90">
        <f t="shared" si="224"/>
        <v>0</v>
      </c>
      <c r="BA1963" s="90">
        <f>IF(OR($S$22="Step 3",$S$22="Step 2",$S$22="Step 1"),1,0)</f>
        <v>1</v>
      </c>
    </row>
    <row r="1964" spans="4:106" ht="25.25" customHeight="1" x14ac:dyDescent="0.2">
      <c r="D1964" s="112" t="s">
        <v>5308</v>
      </c>
      <c r="E1964" s="194" t="s">
        <v>5310</v>
      </c>
      <c r="F1964" s="195"/>
      <c r="G1964" s="195"/>
      <c r="H1964" s="195"/>
      <c r="I1964" s="195"/>
      <c r="J1964" s="195"/>
      <c r="K1964" s="195"/>
      <c r="L1964" s="195"/>
      <c r="M1964" s="195"/>
      <c r="N1964" s="195"/>
      <c r="O1964" s="195"/>
      <c r="P1964" s="113" t="s">
        <v>12697</v>
      </c>
      <c r="Q1964" s="196" t="s">
        <v>12698</v>
      </c>
      <c r="R1964" s="196"/>
      <c r="S1964" s="192"/>
      <c r="T1964" s="192"/>
      <c r="U1964" s="192"/>
      <c r="V1964" s="192"/>
      <c r="W1964" s="192"/>
      <c r="X1964" s="193"/>
      <c r="Y1964" s="108"/>
      <c r="AW1964" s="90" t="s">
        <v>4461</v>
      </c>
      <c r="AX1964" s="90">
        <f t="shared" si="224"/>
        <v>1</v>
      </c>
      <c r="AY1964" s="90" t="s">
        <v>1549</v>
      </c>
      <c r="AZ1964" s="90" t="s">
        <v>5307</v>
      </c>
      <c r="BA1964" s="90">
        <f>IF(AND($BC$1964=1,$BB$1964=1),1,0)</f>
        <v>1</v>
      </c>
      <c r="BB1964" s="90">
        <f>IF(OR($S$22="Step 3",$S$22="Step 2",$S$22="Step 1"),1,0)</f>
        <v>1</v>
      </c>
      <c r="BC1964" s="90">
        <v>1</v>
      </c>
      <c r="BD1964" s="90">
        <v>1</v>
      </c>
      <c r="BE1964" s="90">
        <v>1</v>
      </c>
      <c r="CB1964" s="90">
        <f>IF($S$1964&lt;&gt;"",1,0)</f>
        <v>0</v>
      </c>
      <c r="CD1964" s="90">
        <f>IF($Y$1964="Inaccurate – Incorrect",1,0)</f>
        <v>0</v>
      </c>
      <c r="DA1964" s="90" t="s">
        <v>5295</v>
      </c>
      <c r="DB1964" s="90" t="s">
        <v>5309</v>
      </c>
    </row>
    <row r="1965" spans="4:106" ht="25.25" customHeight="1" x14ac:dyDescent="0.2">
      <c r="D1965" s="112" t="s">
        <v>5313</v>
      </c>
      <c r="E1965" s="189" t="s">
        <v>5314</v>
      </c>
      <c r="F1965" s="190"/>
      <c r="G1965" s="190"/>
      <c r="H1965" s="190"/>
      <c r="I1965" s="190"/>
      <c r="J1965" s="190"/>
      <c r="K1965" s="190"/>
      <c r="L1965" s="190"/>
      <c r="M1965" s="190"/>
      <c r="N1965" s="190"/>
      <c r="O1965" s="190"/>
      <c r="P1965" s="115"/>
      <c r="Q1965" s="191" t="s">
        <v>12698</v>
      </c>
      <c r="R1965" s="191"/>
      <c r="S1965" s="192"/>
      <c r="T1965" s="192"/>
      <c r="U1965" s="192"/>
      <c r="V1965" s="192"/>
      <c r="W1965" s="192"/>
      <c r="X1965" s="193"/>
      <c r="Y1965" s="108"/>
      <c r="AW1965" s="90" t="s">
        <v>4461</v>
      </c>
      <c r="AX1965" s="90">
        <f t="shared" si="224"/>
        <v>1</v>
      </c>
      <c r="AY1965" s="90" t="s">
        <v>236</v>
      </c>
      <c r="AZ1965" s="90" t="s">
        <v>5312</v>
      </c>
      <c r="BA1965" s="90">
        <f>IF(AND($BC$1965=1,$BB$1965=1),1,0)</f>
        <v>0</v>
      </c>
      <c r="BB1965" s="90">
        <f>IF(OR($S$22="Step 3",$S$22="Step 2"),1,0)</f>
        <v>0</v>
      </c>
      <c r="BC1965" s="90">
        <v>1</v>
      </c>
      <c r="BD1965" s="90">
        <v>1</v>
      </c>
      <c r="BE1965" s="90">
        <v>1</v>
      </c>
      <c r="CB1965" s="90">
        <f>IF($S$1965&lt;&gt;"",1,0)</f>
        <v>0</v>
      </c>
      <c r="CD1965" s="90">
        <f>IF($Y$1965="Inaccurate – Incorrect",1,0)</f>
        <v>0</v>
      </c>
      <c r="DA1965" s="90" t="s">
        <v>5295</v>
      </c>
      <c r="DB1965" s="90" t="s">
        <v>5309</v>
      </c>
    </row>
    <row r="1966" spans="4:106" ht="25.25" customHeight="1" x14ac:dyDescent="0.2">
      <c r="D1966" s="112" t="s">
        <v>5316</v>
      </c>
      <c r="E1966" s="189" t="s">
        <v>5317</v>
      </c>
      <c r="F1966" s="190"/>
      <c r="G1966" s="190"/>
      <c r="H1966" s="190"/>
      <c r="I1966" s="190"/>
      <c r="J1966" s="190"/>
      <c r="K1966" s="190"/>
      <c r="L1966" s="190"/>
      <c r="M1966" s="190"/>
      <c r="N1966" s="190"/>
      <c r="O1966" s="190"/>
      <c r="P1966" s="116" t="s">
        <v>12697</v>
      </c>
      <c r="Q1966" s="191" t="s">
        <v>12698</v>
      </c>
      <c r="R1966" s="191"/>
      <c r="S1966" s="192"/>
      <c r="T1966" s="192"/>
      <c r="U1966" s="192"/>
      <c r="V1966" s="192"/>
      <c r="W1966" s="192"/>
      <c r="X1966" s="193"/>
      <c r="Y1966" s="108"/>
      <c r="AW1966" s="90" t="s">
        <v>4461</v>
      </c>
      <c r="AX1966" s="90">
        <f t="shared" si="224"/>
        <v>1</v>
      </c>
      <c r="AY1966" s="90" t="s">
        <v>1549</v>
      </c>
      <c r="AZ1966" s="90" t="s">
        <v>5315</v>
      </c>
      <c r="BA1966" s="90">
        <f>IF(AND($BC$1966=1,$BB$1966=1),1,0)</f>
        <v>1</v>
      </c>
      <c r="BB1966" s="90">
        <f>IF(OR($S$22="Step 3",$S$22="Step 2",$S$22="Step 1"),1,0)</f>
        <v>1</v>
      </c>
      <c r="BC1966" s="90">
        <v>1</v>
      </c>
      <c r="BD1966" s="90">
        <v>1</v>
      </c>
      <c r="BE1966" s="90">
        <v>1</v>
      </c>
      <c r="BL1966" s="90">
        <v>1967</v>
      </c>
      <c r="CB1966" s="90">
        <f>IF($S$1966&lt;&gt;"",1,0)</f>
        <v>0</v>
      </c>
      <c r="CD1966" s="90">
        <f>IF($Y$1966="Inaccurate – Incorrect",1,0)</f>
        <v>0</v>
      </c>
      <c r="DA1966" s="90" t="s">
        <v>5295</v>
      </c>
      <c r="DB1966" s="90" t="s">
        <v>5309</v>
      </c>
    </row>
    <row r="1967" spans="4:106" ht="25.25" customHeight="1" x14ac:dyDescent="0.2">
      <c r="D1967" s="112" t="s">
        <v>5320</v>
      </c>
      <c r="E1967" s="189" t="s">
        <v>5321</v>
      </c>
      <c r="F1967" s="190"/>
      <c r="G1967" s="190"/>
      <c r="H1967" s="190"/>
      <c r="I1967" s="190"/>
      <c r="J1967" s="190"/>
      <c r="K1967" s="190"/>
      <c r="L1967" s="190"/>
      <c r="M1967" s="190"/>
      <c r="N1967" s="190"/>
      <c r="O1967" s="190"/>
      <c r="P1967" s="115"/>
      <c r="Q1967" s="191" t="s">
        <v>12699</v>
      </c>
      <c r="R1967" s="191"/>
      <c r="S1967" s="192"/>
      <c r="T1967" s="192"/>
      <c r="U1967" s="192"/>
      <c r="V1967" s="192"/>
      <c r="W1967" s="192"/>
      <c r="X1967" s="193"/>
      <c r="Y1967" s="108"/>
      <c r="AW1967" s="90" t="s">
        <v>4461</v>
      </c>
      <c r="AX1967" s="90">
        <f t="shared" si="224"/>
        <v>1</v>
      </c>
      <c r="AZ1967" s="90" t="s">
        <v>5319</v>
      </c>
      <c r="BA1967" s="90">
        <f>IF(AND($BB$1967=1,$BC$1967=1),1,0)</f>
        <v>0</v>
      </c>
      <c r="BB1967" s="90">
        <f t="shared" ref="BB1967:BB1977" si="229">IF(OR($S$22="Step 3",$S$22="Step 2"),1,0)</f>
        <v>0</v>
      </c>
      <c r="BC1967" s="90">
        <f>IF(OR(AND(OR($S$1966&lt;&gt;"",$AB$1966&lt;&gt;""),$AX$1966=1)),1,0)</f>
        <v>0</v>
      </c>
      <c r="BD1967" s="90">
        <f>IF(OR(AND(OR($AB$1966&lt;&gt;""),$AX$1966=1)),1,0)</f>
        <v>0</v>
      </c>
      <c r="BE1967" s="90">
        <f>IF(OR(AND(OR($S$1966&lt;&gt;""),$AX$1966=1)),1,0)</f>
        <v>0</v>
      </c>
      <c r="CB1967" s="90">
        <f>IF($S$1967&lt;&gt;"",1,0)</f>
        <v>0</v>
      </c>
      <c r="CD1967" s="90">
        <f>IF($Y$1967="Inaccurate – Incorrect",1,0)</f>
        <v>0</v>
      </c>
      <c r="DA1967" s="90" t="s">
        <v>5295</v>
      </c>
      <c r="DB1967" s="90" t="s">
        <v>5309</v>
      </c>
    </row>
    <row r="1968" spans="4:106" ht="53.75" customHeight="1" x14ac:dyDescent="0.2">
      <c r="D1968" s="112" t="s">
        <v>5324</v>
      </c>
      <c r="E1968" s="119"/>
      <c r="F1968" s="118"/>
      <c r="G1968" s="118"/>
      <c r="H1968" s="118"/>
      <c r="I1968" s="118"/>
      <c r="J1968" s="118"/>
      <c r="K1968" s="118"/>
      <c r="L1968" s="118"/>
      <c r="M1968" s="118"/>
      <c r="N1968" s="118"/>
      <c r="O1968" s="118"/>
      <c r="P1968" s="118"/>
      <c r="Q1968" s="215" t="s">
        <v>5325</v>
      </c>
      <c r="R1968" s="216"/>
      <c r="S1968" s="216"/>
      <c r="T1968" s="216"/>
      <c r="U1968" s="216"/>
      <c r="V1968" s="216"/>
      <c r="W1968" s="216"/>
      <c r="X1968" s="217"/>
      <c r="Y1968" s="108"/>
      <c r="AX1968" s="90">
        <f t="shared" si="224"/>
        <v>1</v>
      </c>
      <c r="AZ1968" s="90" t="s">
        <v>5323</v>
      </c>
      <c r="BA1968" s="90">
        <f>IF(AND($BC$1968=1,$BB$1968=1),1,0)</f>
        <v>0</v>
      </c>
      <c r="BB1968" s="90">
        <f t="shared" si="229"/>
        <v>0</v>
      </c>
      <c r="BC1968" s="90">
        <v>1</v>
      </c>
      <c r="BD1968" s="90">
        <v>1</v>
      </c>
      <c r="BE1968" s="90">
        <v>1</v>
      </c>
    </row>
    <row r="1969" spans="4:106" ht="50.5" customHeight="1" x14ac:dyDescent="0.2">
      <c r="D1969" s="112" t="s">
        <v>5327</v>
      </c>
      <c r="E1969" s="189" t="s">
        <v>5328</v>
      </c>
      <c r="F1969" s="190"/>
      <c r="G1969" s="190"/>
      <c r="H1969" s="190"/>
      <c r="I1969" s="190"/>
      <c r="J1969" s="190"/>
      <c r="K1969" s="190"/>
      <c r="L1969" s="190"/>
      <c r="M1969" s="190"/>
      <c r="N1969" s="190"/>
      <c r="O1969" s="190"/>
      <c r="P1969" s="115"/>
      <c r="Q1969" s="191" t="s">
        <v>12702</v>
      </c>
      <c r="R1969" s="191"/>
      <c r="S1969" s="192"/>
      <c r="T1969" s="192"/>
      <c r="U1969" s="192"/>
      <c r="V1969" s="192"/>
      <c r="W1969" s="192"/>
      <c r="X1969" s="193"/>
      <c r="Y1969" s="108"/>
      <c r="AW1969" s="90" t="s">
        <v>4461</v>
      </c>
      <c r="AX1969" s="90">
        <f t="shared" si="224"/>
        <v>1</v>
      </c>
      <c r="AY1969" s="90" t="s">
        <v>774</v>
      </c>
      <c r="AZ1969" s="90" t="s">
        <v>5326</v>
      </c>
      <c r="BA1969" s="90">
        <f>IF(AND($BC$1969=1,$BB$1969=1),1,0)</f>
        <v>0</v>
      </c>
      <c r="BB1969" s="90">
        <f t="shared" si="229"/>
        <v>0</v>
      </c>
      <c r="BC1969" s="90">
        <v>1</v>
      </c>
      <c r="BD1969" s="90">
        <v>1</v>
      </c>
      <c r="BE1969" s="90">
        <v>1</v>
      </c>
      <c r="BX1969" s="90">
        <v>1</v>
      </c>
      <c r="CA1969" s="90" t="s">
        <v>5323</v>
      </c>
      <c r="CB1969" s="90">
        <f>IF((+COUNTA($S$1969)+COUNTA($S$1970)+COUNTA($S$1971)+COUNTA($S$1972)+COUNTA($S$1973)+COUNTA($S$1974)+COUNTA($S$1976)+COUNTA($S$1977))&gt;0,1,0)</f>
        <v>0</v>
      </c>
      <c r="CC1969" s="90" t="s">
        <v>775</v>
      </c>
      <c r="CD1969" s="90">
        <f>IF($Y$1969="Inaccurate – Incorrect",1,0)</f>
        <v>0</v>
      </c>
      <c r="DA1969" s="90" t="s">
        <v>5295</v>
      </c>
      <c r="DB1969" s="90" t="s">
        <v>5309</v>
      </c>
    </row>
    <row r="1970" spans="4:106" ht="25.25" customHeight="1" x14ac:dyDescent="0.2">
      <c r="D1970" s="112" t="s">
        <v>5330</v>
      </c>
      <c r="E1970" s="189" t="s">
        <v>5331</v>
      </c>
      <c r="F1970" s="190"/>
      <c r="G1970" s="190"/>
      <c r="H1970" s="190"/>
      <c r="I1970" s="190"/>
      <c r="J1970" s="190"/>
      <c r="K1970" s="190"/>
      <c r="L1970" s="190"/>
      <c r="M1970" s="190"/>
      <c r="N1970" s="190"/>
      <c r="O1970" s="190"/>
      <c r="P1970" s="116" t="s">
        <v>12697</v>
      </c>
      <c r="Q1970" s="191" t="s">
        <v>12702</v>
      </c>
      <c r="R1970" s="191"/>
      <c r="S1970" s="192"/>
      <c r="T1970" s="192"/>
      <c r="U1970" s="192"/>
      <c r="V1970" s="192"/>
      <c r="W1970" s="192"/>
      <c r="X1970" s="193"/>
      <c r="Y1970" s="108"/>
      <c r="AW1970" s="90" t="s">
        <v>4461</v>
      </c>
      <c r="AX1970" s="90">
        <f t="shared" si="224"/>
        <v>1</v>
      </c>
      <c r="AY1970" s="90" t="s">
        <v>774</v>
      </c>
      <c r="AZ1970" s="90" t="s">
        <v>5329</v>
      </c>
      <c r="BA1970" s="90">
        <f>IF(AND($BC$1970=1,$BB$1970=1),1,0)</f>
        <v>0</v>
      </c>
      <c r="BB1970" s="90">
        <f t="shared" si="229"/>
        <v>0</v>
      </c>
      <c r="BC1970" s="90">
        <v>1</v>
      </c>
      <c r="BD1970" s="90">
        <v>1</v>
      </c>
      <c r="BE1970" s="90">
        <v>1</v>
      </c>
      <c r="BX1970" s="90">
        <v>1</v>
      </c>
      <c r="CA1970" s="90" t="s">
        <v>5323</v>
      </c>
      <c r="CC1970" s="90" t="s">
        <v>775</v>
      </c>
      <c r="CD1970" s="90">
        <f>IF($Y$1970="Inaccurate – Incorrect",1,0)</f>
        <v>0</v>
      </c>
      <c r="DA1970" s="90" t="s">
        <v>5295</v>
      </c>
      <c r="DB1970" s="90" t="s">
        <v>5309</v>
      </c>
    </row>
    <row r="1971" spans="4:106" ht="50.5" customHeight="1" x14ac:dyDescent="0.2">
      <c r="D1971" s="112" t="s">
        <v>5334</v>
      </c>
      <c r="E1971" s="189" t="s">
        <v>5335</v>
      </c>
      <c r="F1971" s="190"/>
      <c r="G1971" s="190"/>
      <c r="H1971" s="190"/>
      <c r="I1971" s="190"/>
      <c r="J1971" s="190"/>
      <c r="K1971" s="190"/>
      <c r="L1971" s="190"/>
      <c r="M1971" s="190"/>
      <c r="N1971" s="190"/>
      <c r="O1971" s="190"/>
      <c r="P1971" s="115"/>
      <c r="Q1971" s="191" t="s">
        <v>12702</v>
      </c>
      <c r="R1971" s="191"/>
      <c r="S1971" s="192"/>
      <c r="T1971" s="192"/>
      <c r="U1971" s="192"/>
      <c r="V1971" s="192"/>
      <c r="W1971" s="192"/>
      <c r="X1971" s="193"/>
      <c r="Y1971" s="108"/>
      <c r="AW1971" s="90" t="s">
        <v>4461</v>
      </c>
      <c r="AX1971" s="90">
        <f t="shared" si="224"/>
        <v>1</v>
      </c>
      <c r="AY1971" s="90" t="s">
        <v>774</v>
      </c>
      <c r="AZ1971" s="90" t="s">
        <v>5333</v>
      </c>
      <c r="BA1971" s="90">
        <f>IF(AND($BC$1971=1,$BB$1971=1),1,0)</f>
        <v>0</v>
      </c>
      <c r="BB1971" s="90">
        <f t="shared" si="229"/>
        <v>0</v>
      </c>
      <c r="BC1971" s="90">
        <v>1</v>
      </c>
      <c r="BD1971" s="90">
        <v>1</v>
      </c>
      <c r="BE1971" s="90">
        <v>1</v>
      </c>
      <c r="BX1971" s="90">
        <v>1</v>
      </c>
      <c r="CA1971" s="90" t="s">
        <v>5323</v>
      </c>
      <c r="CC1971" s="90" t="s">
        <v>775</v>
      </c>
      <c r="CD1971" s="90">
        <f>IF($Y$1971="Inaccurate – Incorrect",1,0)</f>
        <v>0</v>
      </c>
      <c r="DA1971" s="90" t="s">
        <v>5295</v>
      </c>
      <c r="DB1971" s="90" t="s">
        <v>5309</v>
      </c>
    </row>
    <row r="1972" spans="4:106" ht="25.25" customHeight="1" x14ac:dyDescent="0.2">
      <c r="D1972" s="112" t="s">
        <v>5337</v>
      </c>
      <c r="E1972" s="189" t="s">
        <v>5338</v>
      </c>
      <c r="F1972" s="190"/>
      <c r="G1972" s="190"/>
      <c r="H1972" s="190"/>
      <c r="I1972" s="190"/>
      <c r="J1972" s="190"/>
      <c r="K1972" s="190"/>
      <c r="L1972" s="190"/>
      <c r="M1972" s="190"/>
      <c r="N1972" s="190"/>
      <c r="O1972" s="190"/>
      <c r="P1972" s="115"/>
      <c r="Q1972" s="191" t="s">
        <v>12702</v>
      </c>
      <c r="R1972" s="191"/>
      <c r="S1972" s="192"/>
      <c r="T1972" s="192"/>
      <c r="U1972" s="192"/>
      <c r="V1972" s="192"/>
      <c r="W1972" s="192"/>
      <c r="X1972" s="193"/>
      <c r="Y1972" s="108"/>
      <c r="AW1972" s="90" t="s">
        <v>4461</v>
      </c>
      <c r="AX1972" s="90">
        <f t="shared" si="224"/>
        <v>1</v>
      </c>
      <c r="AY1972" s="90" t="s">
        <v>774</v>
      </c>
      <c r="AZ1972" s="90" t="s">
        <v>5336</v>
      </c>
      <c r="BA1972" s="90">
        <f>IF(AND($BC$1972=1,$BB$1972=1),1,0)</f>
        <v>0</v>
      </c>
      <c r="BB1972" s="90">
        <f t="shared" si="229"/>
        <v>0</v>
      </c>
      <c r="BC1972" s="90">
        <v>1</v>
      </c>
      <c r="BD1972" s="90">
        <v>1</v>
      </c>
      <c r="BE1972" s="90">
        <v>1</v>
      </c>
      <c r="BX1972" s="90">
        <v>1</v>
      </c>
      <c r="CA1972" s="90" t="s">
        <v>5323</v>
      </c>
      <c r="CC1972" s="90" t="s">
        <v>775</v>
      </c>
      <c r="CD1972" s="90">
        <f>IF($Y$1972="Inaccurate – Incorrect",1,0)</f>
        <v>0</v>
      </c>
      <c r="DA1972" s="90" t="s">
        <v>5295</v>
      </c>
      <c r="DB1972" s="90" t="s">
        <v>5309</v>
      </c>
    </row>
    <row r="1973" spans="4:106" ht="50.5" customHeight="1" x14ac:dyDescent="0.2">
      <c r="D1973" s="112" t="s">
        <v>5340</v>
      </c>
      <c r="E1973" s="189" t="s">
        <v>5341</v>
      </c>
      <c r="F1973" s="190"/>
      <c r="G1973" s="190"/>
      <c r="H1973" s="190"/>
      <c r="I1973" s="190"/>
      <c r="J1973" s="190"/>
      <c r="K1973" s="190"/>
      <c r="L1973" s="190"/>
      <c r="M1973" s="190"/>
      <c r="N1973" s="190"/>
      <c r="O1973" s="190"/>
      <c r="P1973" s="115"/>
      <c r="Q1973" s="191" t="s">
        <v>12702</v>
      </c>
      <c r="R1973" s="191"/>
      <c r="S1973" s="192"/>
      <c r="T1973" s="192"/>
      <c r="U1973" s="192"/>
      <c r="V1973" s="192"/>
      <c r="W1973" s="192"/>
      <c r="X1973" s="193"/>
      <c r="Y1973" s="108"/>
      <c r="AW1973" s="90" t="s">
        <v>4461</v>
      </c>
      <c r="AX1973" s="90">
        <f t="shared" si="224"/>
        <v>1</v>
      </c>
      <c r="AY1973" s="90" t="s">
        <v>774</v>
      </c>
      <c r="AZ1973" s="90" t="s">
        <v>5339</v>
      </c>
      <c r="BA1973" s="90">
        <f>IF(AND($BC$1973=1,$BB$1973=1),1,0)</f>
        <v>0</v>
      </c>
      <c r="BB1973" s="90">
        <f t="shared" si="229"/>
        <v>0</v>
      </c>
      <c r="BC1973" s="90">
        <v>1</v>
      </c>
      <c r="BD1973" s="90">
        <v>1</v>
      </c>
      <c r="BE1973" s="90">
        <v>1</v>
      </c>
      <c r="BX1973" s="90">
        <v>1</v>
      </c>
      <c r="CA1973" s="90" t="s">
        <v>5323</v>
      </c>
      <c r="CC1973" s="90" t="s">
        <v>775</v>
      </c>
      <c r="CD1973" s="90">
        <f>IF($Y$1973="Inaccurate – Incorrect",1,0)</f>
        <v>0</v>
      </c>
      <c r="DA1973" s="90" t="s">
        <v>5295</v>
      </c>
      <c r="DB1973" s="90" t="s">
        <v>5309</v>
      </c>
    </row>
    <row r="1974" spans="4:106" ht="25.25" customHeight="1" x14ac:dyDescent="0.2">
      <c r="D1974" s="112" t="s">
        <v>5343</v>
      </c>
      <c r="E1974" s="189" t="s">
        <v>5344</v>
      </c>
      <c r="F1974" s="190"/>
      <c r="G1974" s="190"/>
      <c r="H1974" s="190"/>
      <c r="I1974" s="190"/>
      <c r="J1974" s="190"/>
      <c r="K1974" s="190"/>
      <c r="L1974" s="190"/>
      <c r="M1974" s="190"/>
      <c r="N1974" s="190"/>
      <c r="O1974" s="190"/>
      <c r="P1974" s="115"/>
      <c r="Q1974" s="191" t="s">
        <v>12702</v>
      </c>
      <c r="R1974" s="191"/>
      <c r="S1974" s="192"/>
      <c r="T1974" s="192"/>
      <c r="U1974" s="192"/>
      <c r="V1974" s="192"/>
      <c r="W1974" s="192"/>
      <c r="X1974" s="193"/>
      <c r="Y1974" s="108"/>
      <c r="AW1974" s="90" t="s">
        <v>4461</v>
      </c>
      <c r="AX1974" s="90">
        <f t="shared" si="224"/>
        <v>1</v>
      </c>
      <c r="AY1974" s="90" t="s">
        <v>774</v>
      </c>
      <c r="AZ1974" s="90" t="s">
        <v>5342</v>
      </c>
      <c r="BA1974" s="90">
        <f>IF(AND($BC$1974=1,$BB$1974=1),1,0)</f>
        <v>0</v>
      </c>
      <c r="BB1974" s="90">
        <f t="shared" si="229"/>
        <v>0</v>
      </c>
      <c r="BC1974" s="90">
        <v>1</v>
      </c>
      <c r="BD1974" s="90">
        <v>1</v>
      </c>
      <c r="BE1974" s="90">
        <v>1</v>
      </c>
      <c r="BL1974" s="90">
        <v>1975</v>
      </c>
      <c r="BX1974" s="90">
        <v>1</v>
      </c>
      <c r="CA1974" s="90" t="s">
        <v>5323</v>
      </c>
      <c r="CC1974" s="90" t="s">
        <v>775</v>
      </c>
      <c r="CD1974" s="90">
        <f>IF($Y$1974="Inaccurate – Incorrect",1,0)</f>
        <v>0</v>
      </c>
      <c r="DA1974" s="90" t="s">
        <v>5295</v>
      </c>
      <c r="DB1974" s="90" t="s">
        <v>5309</v>
      </c>
    </row>
    <row r="1975" spans="4:106" ht="50.5" customHeight="1" x14ac:dyDescent="0.2">
      <c r="D1975" s="112" t="s">
        <v>5346</v>
      </c>
      <c r="E1975" s="189" t="s">
        <v>5347</v>
      </c>
      <c r="F1975" s="190"/>
      <c r="G1975" s="190"/>
      <c r="H1975" s="190"/>
      <c r="I1975" s="190"/>
      <c r="J1975" s="190"/>
      <c r="K1975" s="190"/>
      <c r="L1975" s="190"/>
      <c r="M1975" s="190"/>
      <c r="N1975" s="190"/>
      <c r="O1975" s="190"/>
      <c r="P1975" s="115"/>
      <c r="Q1975" s="191" t="s">
        <v>12699</v>
      </c>
      <c r="R1975" s="191"/>
      <c r="S1975" s="192"/>
      <c r="T1975" s="192"/>
      <c r="U1975" s="192"/>
      <c r="V1975" s="192"/>
      <c r="W1975" s="192"/>
      <c r="X1975" s="193"/>
      <c r="Y1975" s="108"/>
      <c r="AW1975" s="90" t="s">
        <v>4461</v>
      </c>
      <c r="AX1975" s="90">
        <f t="shared" si="224"/>
        <v>1</v>
      </c>
      <c r="AZ1975" s="90" t="s">
        <v>5345</v>
      </c>
      <c r="BA1975" s="90">
        <f>IF(AND($BB$1975=1,$BC$1975=1),1,0)</f>
        <v>0</v>
      </c>
      <c r="BB1975" s="90">
        <f t="shared" si="229"/>
        <v>0</v>
      </c>
      <c r="BC1975" s="90">
        <f>IF(OR(AND(OR($S$1974&lt;&gt;"",$AB$1974&lt;&gt;""),$AX$1974=1)),1,0)</f>
        <v>0</v>
      </c>
      <c r="BD1975" s="90">
        <f>IF(OR(AND(OR($AB$1974&lt;&gt;""),$AX$1974=1)),1,0)</f>
        <v>0</v>
      </c>
      <c r="BE1975" s="90">
        <f>IF(OR(AND(OR($S$1974&lt;&gt;""),$AX$1974=1)),1,0)</f>
        <v>0</v>
      </c>
      <c r="CB1975" s="90">
        <f>IF($S$1975&lt;&gt;"",1,0)</f>
        <v>0</v>
      </c>
      <c r="CD1975" s="90">
        <f>IF($Y$1975="Inaccurate – Incorrect",1,0)</f>
        <v>0</v>
      </c>
      <c r="DA1975" s="90" t="s">
        <v>5295</v>
      </c>
      <c r="DB1975" s="90" t="s">
        <v>5309</v>
      </c>
    </row>
    <row r="1976" spans="4:106" ht="25.25" customHeight="1" x14ac:dyDescent="0.2">
      <c r="D1976" s="112" t="s">
        <v>5350</v>
      </c>
      <c r="E1976" s="189" t="s">
        <v>5351</v>
      </c>
      <c r="F1976" s="190"/>
      <c r="G1976" s="190"/>
      <c r="H1976" s="190"/>
      <c r="I1976" s="190"/>
      <c r="J1976" s="190"/>
      <c r="K1976" s="190"/>
      <c r="L1976" s="190"/>
      <c r="M1976" s="190"/>
      <c r="N1976" s="190"/>
      <c r="O1976" s="190"/>
      <c r="P1976" s="115"/>
      <c r="Q1976" s="191" t="s">
        <v>12702</v>
      </c>
      <c r="R1976" s="191"/>
      <c r="S1976" s="192"/>
      <c r="T1976" s="192"/>
      <c r="U1976" s="192"/>
      <c r="V1976" s="192"/>
      <c r="W1976" s="192"/>
      <c r="X1976" s="193"/>
      <c r="Y1976" s="108"/>
      <c r="AW1976" s="90" t="s">
        <v>4461</v>
      </c>
      <c r="AX1976" s="90">
        <f t="shared" si="224"/>
        <v>1</v>
      </c>
      <c r="AY1976" s="90" t="s">
        <v>774</v>
      </c>
      <c r="AZ1976" s="90" t="s">
        <v>5349</v>
      </c>
      <c r="BA1976" s="90">
        <f>IF(AND($BC$1976=1,$BB$1976=1),1,0)</f>
        <v>0</v>
      </c>
      <c r="BB1976" s="90">
        <f t="shared" si="229"/>
        <v>0</v>
      </c>
      <c r="BC1976" s="90">
        <v>1</v>
      </c>
      <c r="BD1976" s="90">
        <v>1</v>
      </c>
      <c r="BE1976" s="90">
        <v>1</v>
      </c>
      <c r="BX1976" s="90">
        <v>1</v>
      </c>
      <c r="CA1976" s="90" t="s">
        <v>5323</v>
      </c>
      <c r="CC1976" s="90" t="s">
        <v>775</v>
      </c>
      <c r="CD1976" s="90">
        <f>IF($Y$1976="Inaccurate – Incorrect",1,0)</f>
        <v>0</v>
      </c>
      <c r="DA1976" s="90" t="s">
        <v>5295</v>
      </c>
      <c r="DB1976" s="90" t="s">
        <v>5309</v>
      </c>
    </row>
    <row r="1977" spans="4:106" ht="25.25" customHeight="1" x14ac:dyDescent="0.2">
      <c r="D1977" s="112" t="s">
        <v>5353</v>
      </c>
      <c r="E1977" s="189" t="s">
        <v>1408</v>
      </c>
      <c r="F1977" s="190"/>
      <c r="G1977" s="190"/>
      <c r="H1977" s="190"/>
      <c r="I1977" s="190"/>
      <c r="J1977" s="190"/>
      <c r="K1977" s="190"/>
      <c r="L1977" s="190"/>
      <c r="M1977" s="190"/>
      <c r="N1977" s="190"/>
      <c r="O1977" s="190"/>
      <c r="P1977" s="115"/>
      <c r="Q1977" s="191" t="s">
        <v>12702</v>
      </c>
      <c r="R1977" s="191"/>
      <c r="S1977" s="197"/>
      <c r="T1977" s="197"/>
      <c r="U1977" s="197"/>
      <c r="V1977" s="197"/>
      <c r="W1977" s="197"/>
      <c r="X1977" s="198"/>
      <c r="Y1977" s="108"/>
      <c r="AW1977" s="90" t="s">
        <v>4461</v>
      </c>
      <c r="AX1977" s="90">
        <f t="shared" si="224"/>
        <v>1</v>
      </c>
      <c r="AY1977" s="90" t="s">
        <v>774</v>
      </c>
      <c r="AZ1977" s="90" t="s">
        <v>5352</v>
      </c>
      <c r="BA1977" s="90">
        <f>IF(AND($BC$1977=1,$BB$1977=1),1,0)</f>
        <v>0</v>
      </c>
      <c r="BB1977" s="90">
        <f t="shared" si="229"/>
        <v>0</v>
      </c>
      <c r="BC1977" s="90">
        <v>1</v>
      </c>
      <c r="BD1977" s="90">
        <v>1</v>
      </c>
      <c r="BE1977" s="90">
        <v>1</v>
      </c>
      <c r="BX1977" s="90">
        <v>2</v>
      </c>
      <c r="CA1977" s="90" t="s">
        <v>5323</v>
      </c>
      <c r="CC1977" s="90" t="s">
        <v>775</v>
      </c>
      <c r="CD1977" s="90">
        <f>IF($Y$1977="Inaccurate – Incorrect",1,0)</f>
        <v>0</v>
      </c>
      <c r="DA1977" s="90" t="s">
        <v>5295</v>
      </c>
      <c r="DB1977" s="90" t="s">
        <v>5309</v>
      </c>
    </row>
    <row r="1978" spans="4:106" x14ac:dyDescent="0.2">
      <c r="D1978" s="103"/>
      <c r="E1978" s="117"/>
      <c r="F1978" s="117"/>
      <c r="G1978" s="117"/>
      <c r="H1978" s="117"/>
      <c r="I1978" s="117"/>
      <c r="J1978" s="117"/>
      <c r="K1978" s="117"/>
      <c r="L1978" s="117"/>
      <c r="M1978" s="117"/>
      <c r="N1978" s="117"/>
      <c r="O1978" s="117"/>
      <c r="P1978" s="117"/>
      <c r="Q1978" s="117"/>
      <c r="R1978" s="117"/>
      <c r="S1978" s="117"/>
      <c r="T1978" s="117"/>
      <c r="U1978" s="117"/>
      <c r="V1978" s="117"/>
      <c r="W1978" s="117"/>
      <c r="X1978" s="117"/>
      <c r="Y1978" s="105"/>
      <c r="AX1978" s="90">
        <f t="shared" si="224"/>
        <v>0</v>
      </c>
      <c r="BA1978" s="90">
        <f>IF(OR($S$22="Step 3",$S$22="Step 2",$S$22="Step 1"),1,0)</f>
        <v>1</v>
      </c>
    </row>
    <row r="1979" spans="4:106" ht="21" x14ac:dyDescent="0.25">
      <c r="D1979" s="103"/>
      <c r="E1979" s="109" t="s">
        <v>5356</v>
      </c>
      <c r="F1979" s="110"/>
      <c r="G1979" s="110"/>
      <c r="H1979" s="110"/>
      <c r="I1979" s="110"/>
      <c r="J1979" s="110"/>
      <c r="K1979" s="110"/>
      <c r="L1979" s="110"/>
      <c r="M1979" s="110"/>
      <c r="N1979" s="110"/>
      <c r="O1979" s="110"/>
      <c r="P1979" s="110"/>
      <c r="Q1979" s="110"/>
      <c r="R1979" s="110"/>
      <c r="S1979" s="110"/>
      <c r="T1979" s="110"/>
      <c r="U1979" s="110"/>
      <c r="V1979" s="110"/>
      <c r="W1979" s="110"/>
      <c r="X1979" s="110"/>
      <c r="Y1979" s="105"/>
      <c r="AX1979" s="90">
        <f t="shared" si="224"/>
        <v>0</v>
      </c>
      <c r="BA1979" s="90">
        <f>IF(OR($S$22="Step 3",$S$22="Step 2",$S$22="Step 1"),1,0)</f>
        <v>1</v>
      </c>
    </row>
    <row r="1980" spans="4:106" ht="25.25" customHeight="1" x14ac:dyDescent="0.2">
      <c r="D1980" s="112" t="s">
        <v>5355</v>
      </c>
      <c r="E1980" s="194" t="s">
        <v>5357</v>
      </c>
      <c r="F1980" s="195"/>
      <c r="G1980" s="195"/>
      <c r="H1980" s="195"/>
      <c r="I1980" s="195"/>
      <c r="J1980" s="195"/>
      <c r="K1980" s="195"/>
      <c r="L1980" s="195"/>
      <c r="M1980" s="195"/>
      <c r="N1980" s="195"/>
      <c r="O1980" s="195"/>
      <c r="P1980" s="113" t="s">
        <v>12697</v>
      </c>
      <c r="Q1980" s="196" t="s">
        <v>12698</v>
      </c>
      <c r="R1980" s="196"/>
      <c r="S1980" s="192"/>
      <c r="T1980" s="192"/>
      <c r="U1980" s="192"/>
      <c r="V1980" s="192"/>
      <c r="W1980" s="192"/>
      <c r="X1980" s="193"/>
      <c r="Y1980" s="108"/>
      <c r="AW1980" s="90" t="s">
        <v>4461</v>
      </c>
      <c r="AX1980" s="90">
        <f t="shared" si="224"/>
        <v>1</v>
      </c>
      <c r="AY1980" s="90" t="s">
        <v>1320</v>
      </c>
      <c r="AZ1980" s="90" t="s">
        <v>5354</v>
      </c>
      <c r="BA1980" s="90">
        <f>IF(AND($BC$1980=1,$BB$1980=1),1,0)</f>
        <v>1</v>
      </c>
      <c r="BB1980" s="90">
        <f>IF(OR($S$22="Step 3",$S$22="Step 2",$S$22="Step 1"),1,0)</f>
        <v>1</v>
      </c>
      <c r="BC1980" s="90">
        <v>1</v>
      </c>
      <c r="BD1980" s="90">
        <v>1</v>
      </c>
      <c r="BE1980" s="90">
        <v>1</v>
      </c>
      <c r="CB1980" s="90">
        <f>IF($S$1980&lt;&gt;"",1,0)</f>
        <v>0</v>
      </c>
      <c r="CD1980" s="90">
        <f>IF($Y$1980="Inaccurate – Incorrect",1,0)</f>
        <v>0</v>
      </c>
      <c r="DA1980" s="90" t="s">
        <v>5295</v>
      </c>
      <c r="DB1980" s="90" t="s">
        <v>5356</v>
      </c>
    </row>
    <row r="1981" spans="4:106" ht="75.5" customHeight="1" x14ac:dyDescent="0.2">
      <c r="D1981" s="112" t="s">
        <v>5360</v>
      </c>
      <c r="E1981" s="189" t="s">
        <v>5361</v>
      </c>
      <c r="F1981" s="190"/>
      <c r="G1981" s="190"/>
      <c r="H1981" s="190"/>
      <c r="I1981" s="190"/>
      <c r="J1981" s="190"/>
      <c r="K1981" s="190"/>
      <c r="L1981" s="190"/>
      <c r="M1981" s="190"/>
      <c r="N1981" s="190"/>
      <c r="O1981" s="190"/>
      <c r="P1981" s="116" t="s">
        <v>12697</v>
      </c>
      <c r="Q1981" s="191" t="s">
        <v>12698</v>
      </c>
      <c r="R1981" s="191"/>
      <c r="S1981" s="192"/>
      <c r="T1981" s="192"/>
      <c r="U1981" s="192"/>
      <c r="V1981" s="192"/>
      <c r="W1981" s="192"/>
      <c r="X1981" s="193"/>
      <c r="Y1981" s="108"/>
      <c r="AW1981" s="90" t="s">
        <v>4461</v>
      </c>
      <c r="AX1981" s="90">
        <f t="shared" si="224"/>
        <v>1</v>
      </c>
      <c r="AY1981" s="90" t="s">
        <v>1320</v>
      </c>
      <c r="AZ1981" s="90" t="s">
        <v>5359</v>
      </c>
      <c r="BA1981" s="90">
        <f>IF(AND($BC$1981=1,$BB$1981=1),1,0)</f>
        <v>1</v>
      </c>
      <c r="BB1981" s="90">
        <f>IF(OR($S$22="Step 3",$S$22="Step 2",$S$22="Step 1"),1,0)</f>
        <v>1</v>
      </c>
      <c r="BC1981" s="90">
        <v>1</v>
      </c>
      <c r="BD1981" s="90">
        <v>1</v>
      </c>
      <c r="BE1981" s="90">
        <v>1</v>
      </c>
      <c r="CB1981" s="90">
        <f>IF($S$1981&lt;&gt;"",1,0)</f>
        <v>0</v>
      </c>
      <c r="CD1981" s="90">
        <f>IF($Y$1981="Inaccurate – Incorrect",1,0)</f>
        <v>0</v>
      </c>
      <c r="DA1981" s="90" t="s">
        <v>5295</v>
      </c>
      <c r="DB1981" s="90" t="s">
        <v>5356</v>
      </c>
    </row>
    <row r="1982" spans="4:106" ht="50.5" customHeight="1" x14ac:dyDescent="0.2">
      <c r="D1982" s="112" t="s">
        <v>5364</v>
      </c>
      <c r="E1982" s="189" t="s">
        <v>5365</v>
      </c>
      <c r="F1982" s="190"/>
      <c r="G1982" s="190"/>
      <c r="H1982" s="190"/>
      <c r="I1982" s="190"/>
      <c r="J1982" s="190"/>
      <c r="K1982" s="190"/>
      <c r="L1982" s="190"/>
      <c r="M1982" s="190"/>
      <c r="N1982" s="190"/>
      <c r="O1982" s="190"/>
      <c r="P1982" s="116" t="s">
        <v>12697</v>
      </c>
      <c r="Q1982" s="191" t="s">
        <v>12698</v>
      </c>
      <c r="R1982" s="191"/>
      <c r="S1982" s="192"/>
      <c r="T1982" s="192"/>
      <c r="U1982" s="192"/>
      <c r="V1982" s="192"/>
      <c r="W1982" s="192"/>
      <c r="X1982" s="193"/>
      <c r="Y1982" s="108"/>
      <c r="AW1982" s="90" t="s">
        <v>4461</v>
      </c>
      <c r="AX1982" s="90">
        <f t="shared" si="224"/>
        <v>1</v>
      </c>
      <c r="AY1982" s="90" t="s">
        <v>1320</v>
      </c>
      <c r="AZ1982" s="90" t="s">
        <v>5363</v>
      </c>
      <c r="BA1982" s="90">
        <f>IF(AND($BC$1982=1,$BB$1982=1),1,0)</f>
        <v>1</v>
      </c>
      <c r="BB1982" s="90">
        <f>IF(OR($S$22="Step 3",$S$22="Step 2",$S$22="Step 1"),1,0)</f>
        <v>1</v>
      </c>
      <c r="BC1982" s="90">
        <v>1</v>
      </c>
      <c r="BD1982" s="90">
        <v>1</v>
      </c>
      <c r="BE1982" s="90">
        <v>1</v>
      </c>
      <c r="CB1982" s="90">
        <f>IF($S$1982&lt;&gt;"",1,0)</f>
        <v>0</v>
      </c>
      <c r="CD1982" s="90">
        <f>IF($Y$1982="Inaccurate – Incorrect",1,0)</f>
        <v>0</v>
      </c>
      <c r="DA1982" s="90" t="s">
        <v>5295</v>
      </c>
      <c r="DB1982" s="90" t="s">
        <v>5356</v>
      </c>
    </row>
    <row r="1983" spans="4:106" ht="53.75" customHeight="1" x14ac:dyDescent="0.2">
      <c r="D1983" s="112" t="s">
        <v>5368</v>
      </c>
      <c r="E1983" s="119"/>
      <c r="F1983" s="118"/>
      <c r="G1983" s="118"/>
      <c r="H1983" s="118"/>
      <c r="I1983" s="118"/>
      <c r="J1983" s="118"/>
      <c r="K1983" s="118"/>
      <c r="L1983" s="118"/>
      <c r="M1983" s="118"/>
      <c r="N1983" s="118"/>
      <c r="O1983" s="118"/>
      <c r="P1983" s="118"/>
      <c r="Q1983" s="215" t="s">
        <v>5369</v>
      </c>
      <c r="R1983" s="216"/>
      <c r="S1983" s="216"/>
      <c r="T1983" s="216"/>
      <c r="U1983" s="216"/>
      <c r="V1983" s="216"/>
      <c r="W1983" s="216"/>
      <c r="X1983" s="217"/>
      <c r="Y1983" s="108"/>
      <c r="AX1983" s="90">
        <f t="shared" si="224"/>
        <v>1</v>
      </c>
      <c r="AZ1983" s="90" t="s">
        <v>5367</v>
      </c>
      <c r="BA1983" s="90">
        <f>IF(AND($BC$1983=1,$BB$1983=1),1,0)</f>
        <v>0</v>
      </c>
      <c r="BB1983" s="90">
        <f>IF(OR($S$22="Step 3",$S$22="Step 2"),1,0)</f>
        <v>0</v>
      </c>
      <c r="BC1983" s="90">
        <v>1</v>
      </c>
      <c r="BD1983" s="90">
        <v>1</v>
      </c>
      <c r="BE1983" s="90">
        <v>1</v>
      </c>
    </row>
    <row r="1984" spans="4:106" ht="25.25" customHeight="1" x14ac:dyDescent="0.2">
      <c r="D1984" s="112" t="s">
        <v>5371</v>
      </c>
      <c r="E1984" s="189" t="s">
        <v>5372</v>
      </c>
      <c r="F1984" s="190"/>
      <c r="G1984" s="190"/>
      <c r="H1984" s="190"/>
      <c r="I1984" s="190"/>
      <c r="J1984" s="190"/>
      <c r="K1984" s="190"/>
      <c r="L1984" s="190"/>
      <c r="M1984" s="190"/>
      <c r="N1984" s="190"/>
      <c r="O1984" s="190"/>
      <c r="P1984" s="116" t="s">
        <v>12697</v>
      </c>
      <c r="Q1984" s="191" t="s">
        <v>12702</v>
      </c>
      <c r="R1984" s="191"/>
      <c r="S1984" s="192"/>
      <c r="T1984" s="192"/>
      <c r="U1984" s="192"/>
      <c r="V1984" s="192"/>
      <c r="W1984" s="192"/>
      <c r="X1984" s="193"/>
      <c r="Y1984" s="108"/>
      <c r="AW1984" s="90" t="s">
        <v>4461</v>
      </c>
      <c r="AX1984" s="90">
        <f t="shared" si="224"/>
        <v>1</v>
      </c>
      <c r="AY1984" s="90" t="s">
        <v>774</v>
      </c>
      <c r="AZ1984" s="90" t="s">
        <v>5370</v>
      </c>
      <c r="BA1984" s="90">
        <f>IF(AND($BC$1984=1,$BB$1984=1),1,0)</f>
        <v>0</v>
      </c>
      <c r="BB1984" s="90">
        <f>IF(OR($S$22="Step 3",$S$22="Step 2"),1,0)</f>
        <v>0</v>
      </c>
      <c r="BC1984" s="90">
        <v>1</v>
      </c>
      <c r="BD1984" s="90">
        <v>1</v>
      </c>
      <c r="BE1984" s="90">
        <v>1</v>
      </c>
      <c r="BX1984" s="90">
        <v>1</v>
      </c>
      <c r="CA1984" s="90" t="s">
        <v>5367</v>
      </c>
      <c r="CB1984" s="90">
        <f>IF((+COUNTA($S$1984)+COUNTA($S$1985)+COUNTA($S$1986)+COUNTA($S$1987))&gt;0,1,0)</f>
        <v>0</v>
      </c>
      <c r="CC1984" s="90" t="s">
        <v>775</v>
      </c>
      <c r="CD1984" s="90">
        <f>IF($Y$1984="Inaccurate – Incorrect",1,0)</f>
        <v>0</v>
      </c>
      <c r="DA1984" s="90" t="s">
        <v>5295</v>
      </c>
      <c r="DB1984" s="90" t="s">
        <v>5356</v>
      </c>
    </row>
    <row r="1985" spans="4:106" ht="25.25" customHeight="1" x14ac:dyDescent="0.2">
      <c r="D1985" s="112" t="s">
        <v>5375</v>
      </c>
      <c r="E1985" s="189" t="s">
        <v>5376</v>
      </c>
      <c r="F1985" s="190"/>
      <c r="G1985" s="190"/>
      <c r="H1985" s="190"/>
      <c r="I1985" s="190"/>
      <c r="J1985" s="190"/>
      <c r="K1985" s="190"/>
      <c r="L1985" s="190"/>
      <c r="M1985" s="190"/>
      <c r="N1985" s="190"/>
      <c r="O1985" s="190"/>
      <c r="P1985" s="115"/>
      <c r="Q1985" s="191" t="s">
        <v>12702</v>
      </c>
      <c r="R1985" s="191"/>
      <c r="S1985" s="192"/>
      <c r="T1985" s="192"/>
      <c r="U1985" s="192"/>
      <c r="V1985" s="192"/>
      <c r="W1985" s="192"/>
      <c r="X1985" s="193"/>
      <c r="Y1985" s="108"/>
      <c r="AW1985" s="90" t="s">
        <v>4461</v>
      </c>
      <c r="AX1985" s="90">
        <f t="shared" si="224"/>
        <v>1</v>
      </c>
      <c r="AY1985" s="90" t="s">
        <v>774</v>
      </c>
      <c r="AZ1985" s="90" t="s">
        <v>5374</v>
      </c>
      <c r="BA1985" s="90">
        <f>IF(AND($BC$1985=1,$BB$1985=1),1,0)</f>
        <v>0</v>
      </c>
      <c r="BB1985" s="90">
        <f>IF(OR($S$22="Step 3",$S$22="Step 2"),1,0)</f>
        <v>0</v>
      </c>
      <c r="BC1985" s="90">
        <v>1</v>
      </c>
      <c r="BD1985" s="90">
        <v>1</v>
      </c>
      <c r="BE1985" s="90">
        <v>1</v>
      </c>
      <c r="BX1985" s="90">
        <v>1</v>
      </c>
      <c r="CA1985" s="90" t="s">
        <v>5367</v>
      </c>
      <c r="CC1985" s="90" t="s">
        <v>775</v>
      </c>
      <c r="CD1985" s="90">
        <f>IF($Y$1985="Inaccurate – Incorrect",1,0)</f>
        <v>0</v>
      </c>
      <c r="DA1985" s="90" t="s">
        <v>5295</v>
      </c>
      <c r="DB1985" s="90" t="s">
        <v>5356</v>
      </c>
    </row>
    <row r="1986" spans="4:106" ht="25.25" customHeight="1" x14ac:dyDescent="0.2">
      <c r="D1986" s="112" t="s">
        <v>5378</v>
      </c>
      <c r="E1986" s="189" t="s">
        <v>5379</v>
      </c>
      <c r="F1986" s="190"/>
      <c r="G1986" s="190"/>
      <c r="H1986" s="190"/>
      <c r="I1986" s="190"/>
      <c r="J1986" s="190"/>
      <c r="K1986" s="190"/>
      <c r="L1986" s="190"/>
      <c r="M1986" s="190"/>
      <c r="N1986" s="190"/>
      <c r="O1986" s="190"/>
      <c r="P1986" s="115"/>
      <c r="Q1986" s="191" t="s">
        <v>12702</v>
      </c>
      <c r="R1986" s="191"/>
      <c r="S1986" s="192"/>
      <c r="T1986" s="192"/>
      <c r="U1986" s="192"/>
      <c r="V1986" s="192"/>
      <c r="W1986" s="192"/>
      <c r="X1986" s="193"/>
      <c r="Y1986" s="108"/>
      <c r="AW1986" s="90" t="s">
        <v>4461</v>
      </c>
      <c r="AX1986" s="90">
        <f t="shared" si="224"/>
        <v>1</v>
      </c>
      <c r="AY1986" s="90" t="s">
        <v>774</v>
      </c>
      <c r="AZ1986" s="90" t="s">
        <v>5377</v>
      </c>
      <c r="BA1986" s="90">
        <f>IF(AND($BC$1986=1,$BB$1986=1),1,0)</f>
        <v>0</v>
      </c>
      <c r="BB1986" s="90">
        <f>IF(OR($S$22="Step 3",$S$22="Step 2"),1,0)</f>
        <v>0</v>
      </c>
      <c r="BC1986" s="90">
        <v>1</v>
      </c>
      <c r="BD1986" s="90">
        <v>1</v>
      </c>
      <c r="BE1986" s="90">
        <v>1</v>
      </c>
      <c r="BX1986" s="90">
        <v>1</v>
      </c>
      <c r="CA1986" s="90" t="s">
        <v>5367</v>
      </c>
      <c r="CC1986" s="90" t="s">
        <v>775</v>
      </c>
      <c r="CD1986" s="90">
        <f>IF($Y$1986="Inaccurate – Incorrect",1,0)</f>
        <v>0</v>
      </c>
      <c r="DA1986" s="90" t="s">
        <v>5295</v>
      </c>
      <c r="DB1986" s="90" t="s">
        <v>5356</v>
      </c>
    </row>
    <row r="1987" spans="4:106" ht="25.25" customHeight="1" x14ac:dyDescent="0.2">
      <c r="D1987" s="112" t="s">
        <v>5381</v>
      </c>
      <c r="E1987" s="189" t="s">
        <v>1408</v>
      </c>
      <c r="F1987" s="190"/>
      <c r="G1987" s="190"/>
      <c r="H1987" s="190"/>
      <c r="I1987" s="190"/>
      <c r="J1987" s="190"/>
      <c r="K1987" s="190"/>
      <c r="L1987" s="190"/>
      <c r="M1987" s="190"/>
      <c r="N1987" s="190"/>
      <c r="O1987" s="190"/>
      <c r="P1987" s="115"/>
      <c r="Q1987" s="191" t="s">
        <v>12702</v>
      </c>
      <c r="R1987" s="191"/>
      <c r="S1987" s="192"/>
      <c r="T1987" s="192"/>
      <c r="U1987" s="192"/>
      <c r="V1987" s="192"/>
      <c r="W1987" s="192"/>
      <c r="X1987" s="193"/>
      <c r="Y1987" s="108"/>
      <c r="AW1987" s="90" t="s">
        <v>4461</v>
      </c>
      <c r="AX1987" s="90">
        <f t="shared" si="224"/>
        <v>1</v>
      </c>
      <c r="AY1987" s="90" t="s">
        <v>774</v>
      </c>
      <c r="AZ1987" s="90" t="s">
        <v>5380</v>
      </c>
      <c r="BA1987" s="90">
        <f>IF(AND($BC$1987=1,$BB$1987=1),1,0)</f>
        <v>0</v>
      </c>
      <c r="BB1987" s="90">
        <f>IF(OR($S$22="Step 3",$S$22="Step 2"),1,0)</f>
        <v>0</v>
      </c>
      <c r="BC1987" s="90">
        <v>1</v>
      </c>
      <c r="BD1987" s="90">
        <v>1</v>
      </c>
      <c r="BE1987" s="90">
        <v>1</v>
      </c>
      <c r="BX1987" s="90">
        <v>2</v>
      </c>
      <c r="CA1987" s="90" t="s">
        <v>5367</v>
      </c>
      <c r="CC1987" s="90" t="s">
        <v>775</v>
      </c>
      <c r="CD1987" s="90">
        <f>IF($Y$1987="Inaccurate – Incorrect",1,0)</f>
        <v>0</v>
      </c>
      <c r="DA1987" s="90" t="s">
        <v>5295</v>
      </c>
      <c r="DB1987" s="90" t="s">
        <v>5356</v>
      </c>
    </row>
    <row r="1988" spans="4:106" ht="25.25" customHeight="1" x14ac:dyDescent="0.2">
      <c r="D1988" s="112" t="s">
        <v>5383</v>
      </c>
      <c r="E1988" s="189" t="s">
        <v>5384</v>
      </c>
      <c r="F1988" s="190"/>
      <c r="G1988" s="190"/>
      <c r="H1988" s="190"/>
      <c r="I1988" s="190"/>
      <c r="J1988" s="190"/>
      <c r="K1988" s="190"/>
      <c r="L1988" s="190"/>
      <c r="M1988" s="190"/>
      <c r="N1988" s="190"/>
      <c r="O1988" s="190"/>
      <c r="P1988" s="115"/>
      <c r="Q1988" s="191" t="s">
        <v>12698</v>
      </c>
      <c r="R1988" s="191"/>
      <c r="S1988" s="192"/>
      <c r="T1988" s="192"/>
      <c r="U1988" s="192"/>
      <c r="V1988" s="192"/>
      <c r="W1988" s="192"/>
      <c r="X1988" s="193"/>
      <c r="Y1988" s="108"/>
      <c r="AW1988" s="90" t="s">
        <v>4461</v>
      </c>
      <c r="AX1988" s="90">
        <f t="shared" si="224"/>
        <v>1</v>
      </c>
      <c r="AY1988" s="90" t="s">
        <v>236</v>
      </c>
      <c r="AZ1988" s="90" t="s">
        <v>5382</v>
      </c>
      <c r="BA1988" s="90">
        <f>IF(AND($BC$1988=1,$BB$1988=1),1,0)</f>
        <v>1</v>
      </c>
      <c r="BB1988" s="90">
        <f>IF(OR($S$22="Step 3",$S$22="Step 2",$S$22="Step 1"),1,0)</f>
        <v>1</v>
      </c>
      <c r="BC1988" s="90">
        <v>1</v>
      </c>
      <c r="BD1988" s="90">
        <v>1</v>
      </c>
      <c r="BE1988" s="90">
        <v>1</v>
      </c>
      <c r="BL1988" s="90" t="s">
        <v>12789</v>
      </c>
      <c r="CB1988" s="90">
        <f>IF($S$1988&lt;&gt;"",1,0)</f>
        <v>0</v>
      </c>
      <c r="CD1988" s="90">
        <f>IF($Y$1988="Inaccurate – Incorrect",1,0)</f>
        <v>0</v>
      </c>
      <c r="DA1988" s="90" t="s">
        <v>5295</v>
      </c>
      <c r="DB1988" s="90" t="s">
        <v>5356</v>
      </c>
    </row>
    <row r="1989" spans="4:106" ht="25.25" customHeight="1" x14ac:dyDescent="0.2">
      <c r="D1989" s="112" t="s">
        <v>5386</v>
      </c>
      <c r="E1989" s="189" t="s">
        <v>5387</v>
      </c>
      <c r="F1989" s="190"/>
      <c r="G1989" s="190"/>
      <c r="H1989" s="190"/>
      <c r="I1989" s="190"/>
      <c r="J1989" s="190"/>
      <c r="K1989" s="190"/>
      <c r="L1989" s="190"/>
      <c r="M1989" s="190"/>
      <c r="N1989" s="190"/>
      <c r="O1989" s="190"/>
      <c r="P1989" s="115"/>
      <c r="Q1989" s="191" t="s">
        <v>12699</v>
      </c>
      <c r="R1989" s="191"/>
      <c r="S1989" s="192"/>
      <c r="T1989" s="192"/>
      <c r="U1989" s="192"/>
      <c r="V1989" s="192"/>
      <c r="W1989" s="192"/>
      <c r="X1989" s="193"/>
      <c r="Y1989" s="108"/>
      <c r="AW1989" s="90" t="s">
        <v>4461</v>
      </c>
      <c r="AX1989" s="90">
        <f t="shared" si="224"/>
        <v>1</v>
      </c>
      <c r="AZ1989" s="90" t="s">
        <v>5385</v>
      </c>
      <c r="BA1989" s="90">
        <f>IF(AND($BB$1989=1,$BC$1989=1),1,0)</f>
        <v>0</v>
      </c>
      <c r="BB1989" s="90">
        <f t="shared" ref="BB1989:BB1996" si="230">IF(OR($S$22="Step 3",$S$22="Step 2"),1,0)</f>
        <v>0</v>
      </c>
      <c r="BC1989" s="90">
        <f t="shared" ref="BC1989:BC1997" si="231">IF(AND(AND(OR($S$1988="Yes",$AB$1988="Yes"),$AX$1988=1)),1,0)</f>
        <v>0</v>
      </c>
      <c r="BD1989" s="90">
        <f t="shared" ref="BD1989:BD1997" si="232">IF(AND(AND(OR($AB$1988="Yes"),$AX$1988=1)),1,0)</f>
        <v>0</v>
      </c>
      <c r="BE1989" s="90">
        <f t="shared" ref="BE1989:BE1997" si="233">IF(AND(AND(OR($S$1988="Yes"),$AX$1988=1)),1,0)</f>
        <v>0</v>
      </c>
      <c r="CB1989" s="90">
        <f>IF($S$1989&lt;&gt;"",1,0)</f>
        <v>0</v>
      </c>
      <c r="CD1989" s="90">
        <f>IF($Y$1989="Inaccurate – Incorrect",1,0)</f>
        <v>0</v>
      </c>
      <c r="DA1989" s="90" t="s">
        <v>5295</v>
      </c>
      <c r="DB1989" s="90" t="s">
        <v>5356</v>
      </c>
    </row>
    <row r="1990" spans="4:106" ht="53.75" customHeight="1" x14ac:dyDescent="0.2">
      <c r="D1990" s="112" t="s">
        <v>5391</v>
      </c>
      <c r="E1990" s="119"/>
      <c r="F1990" s="118"/>
      <c r="G1990" s="118"/>
      <c r="H1990" s="118"/>
      <c r="I1990" s="118"/>
      <c r="J1990" s="118"/>
      <c r="K1990" s="118"/>
      <c r="L1990" s="118"/>
      <c r="M1990" s="118"/>
      <c r="N1990" s="118"/>
      <c r="O1990" s="118"/>
      <c r="P1990" s="118"/>
      <c r="Q1990" s="215" t="s">
        <v>5392</v>
      </c>
      <c r="R1990" s="216"/>
      <c r="S1990" s="216"/>
      <c r="T1990" s="216"/>
      <c r="U1990" s="216"/>
      <c r="V1990" s="216"/>
      <c r="W1990" s="216"/>
      <c r="X1990" s="217"/>
      <c r="Y1990" s="108"/>
      <c r="AX1990" s="90">
        <f t="shared" si="224"/>
        <v>1</v>
      </c>
      <c r="AZ1990" s="90" t="s">
        <v>5390</v>
      </c>
      <c r="BA1990" s="90">
        <f>IF(AND($BB$1990=1,$BC$1990=1),1,0)</f>
        <v>0</v>
      </c>
      <c r="BB1990" s="90">
        <f t="shared" si="230"/>
        <v>0</v>
      </c>
      <c r="BC1990" s="90">
        <f t="shared" si="231"/>
        <v>0</v>
      </c>
      <c r="BD1990" s="90">
        <f t="shared" si="232"/>
        <v>0</v>
      </c>
      <c r="BE1990" s="90">
        <f t="shared" si="233"/>
        <v>0</v>
      </c>
    </row>
    <row r="1991" spans="4:106" ht="25.25" customHeight="1" x14ac:dyDescent="0.2">
      <c r="D1991" s="112" t="s">
        <v>5394</v>
      </c>
      <c r="E1991" s="189" t="s">
        <v>5395</v>
      </c>
      <c r="F1991" s="190"/>
      <c r="G1991" s="190"/>
      <c r="H1991" s="190"/>
      <c r="I1991" s="190"/>
      <c r="J1991" s="190"/>
      <c r="K1991" s="190"/>
      <c r="L1991" s="190"/>
      <c r="M1991" s="190"/>
      <c r="N1991" s="190"/>
      <c r="O1991" s="190"/>
      <c r="P1991" s="115"/>
      <c r="Q1991" s="191" t="s">
        <v>12702</v>
      </c>
      <c r="R1991" s="191"/>
      <c r="S1991" s="192"/>
      <c r="T1991" s="192"/>
      <c r="U1991" s="192"/>
      <c r="V1991" s="192"/>
      <c r="W1991" s="192"/>
      <c r="X1991" s="193"/>
      <c r="Y1991" s="108"/>
      <c r="AW1991" s="90" t="s">
        <v>4461</v>
      </c>
      <c r="AX1991" s="90">
        <f t="shared" si="224"/>
        <v>1</v>
      </c>
      <c r="AY1991" s="90" t="s">
        <v>774</v>
      </c>
      <c r="AZ1991" s="90" t="s">
        <v>5393</v>
      </c>
      <c r="BA1991" s="90">
        <f>IF(AND($BB$1991=1,$BC$1991=1),1,0)</f>
        <v>0</v>
      </c>
      <c r="BB1991" s="90">
        <f t="shared" si="230"/>
        <v>0</v>
      </c>
      <c r="BC1991" s="90">
        <f t="shared" si="231"/>
        <v>0</v>
      </c>
      <c r="BD1991" s="90">
        <f t="shared" si="232"/>
        <v>0</v>
      </c>
      <c r="BE1991" s="90">
        <f t="shared" si="233"/>
        <v>0</v>
      </c>
      <c r="BX1991" s="90">
        <v>1</v>
      </c>
      <c r="CA1991" s="90" t="s">
        <v>5390</v>
      </c>
      <c r="CB1991" s="90">
        <f>IF((+COUNTA($S$1991)+COUNTA($S$1992)+COUNTA($S$1993)+COUNTA($S$1994)+COUNTA($S$1995)+COUNTA($S$1996))&gt;0,1,0)</f>
        <v>0</v>
      </c>
      <c r="CC1991" s="90" t="s">
        <v>775</v>
      </c>
      <c r="CD1991" s="90">
        <f>IF($Y$1991="Inaccurate – Incorrect",1,0)</f>
        <v>0</v>
      </c>
      <c r="DA1991" s="90" t="s">
        <v>5295</v>
      </c>
      <c r="DB1991" s="90" t="s">
        <v>5356</v>
      </c>
    </row>
    <row r="1992" spans="4:106" ht="25.25" customHeight="1" x14ac:dyDescent="0.2">
      <c r="D1992" s="112" t="s">
        <v>5397</v>
      </c>
      <c r="E1992" s="189" t="s">
        <v>5398</v>
      </c>
      <c r="F1992" s="190"/>
      <c r="G1992" s="190"/>
      <c r="H1992" s="190"/>
      <c r="I1992" s="190"/>
      <c r="J1992" s="190"/>
      <c r="K1992" s="190"/>
      <c r="L1992" s="190"/>
      <c r="M1992" s="190"/>
      <c r="N1992" s="190"/>
      <c r="O1992" s="190"/>
      <c r="P1992" s="115"/>
      <c r="Q1992" s="191" t="s">
        <v>12702</v>
      </c>
      <c r="R1992" s="191"/>
      <c r="S1992" s="192"/>
      <c r="T1992" s="192"/>
      <c r="U1992" s="192"/>
      <c r="V1992" s="192"/>
      <c r="W1992" s="192"/>
      <c r="X1992" s="193"/>
      <c r="Y1992" s="108"/>
      <c r="AW1992" s="90" t="s">
        <v>4461</v>
      </c>
      <c r="AX1992" s="90">
        <f t="shared" si="224"/>
        <v>1</v>
      </c>
      <c r="AY1992" s="90" t="s">
        <v>774</v>
      </c>
      <c r="AZ1992" s="90" t="s">
        <v>5396</v>
      </c>
      <c r="BA1992" s="90">
        <f>IF(AND($BB$1992=1,$BC$1992=1),1,0)</f>
        <v>0</v>
      </c>
      <c r="BB1992" s="90">
        <f t="shared" si="230"/>
        <v>0</v>
      </c>
      <c r="BC1992" s="90">
        <f t="shared" si="231"/>
        <v>0</v>
      </c>
      <c r="BD1992" s="90">
        <f t="shared" si="232"/>
        <v>0</v>
      </c>
      <c r="BE1992" s="90">
        <f t="shared" si="233"/>
        <v>0</v>
      </c>
      <c r="BX1992" s="90">
        <v>1</v>
      </c>
      <c r="CA1992" s="90" t="s">
        <v>5390</v>
      </c>
      <c r="CC1992" s="90" t="s">
        <v>775</v>
      </c>
      <c r="CD1992" s="90">
        <f>IF($Y$1992="Inaccurate – Incorrect",1,0)</f>
        <v>0</v>
      </c>
      <c r="DA1992" s="90" t="s">
        <v>5295</v>
      </c>
      <c r="DB1992" s="90" t="s">
        <v>5356</v>
      </c>
    </row>
    <row r="1993" spans="4:106" ht="25.25" customHeight="1" x14ac:dyDescent="0.2">
      <c r="D1993" s="112" t="s">
        <v>5400</v>
      </c>
      <c r="E1993" s="189" t="s">
        <v>5401</v>
      </c>
      <c r="F1993" s="190"/>
      <c r="G1993" s="190"/>
      <c r="H1993" s="190"/>
      <c r="I1993" s="190"/>
      <c r="J1993" s="190"/>
      <c r="K1993" s="190"/>
      <c r="L1993" s="190"/>
      <c r="M1993" s="190"/>
      <c r="N1993" s="190"/>
      <c r="O1993" s="190"/>
      <c r="P1993" s="115"/>
      <c r="Q1993" s="191" t="s">
        <v>12702</v>
      </c>
      <c r="R1993" s="191"/>
      <c r="S1993" s="192"/>
      <c r="T1993" s="192"/>
      <c r="U1993" s="192"/>
      <c r="V1993" s="192"/>
      <c r="W1993" s="192"/>
      <c r="X1993" s="193"/>
      <c r="Y1993" s="108"/>
      <c r="AW1993" s="90" t="s">
        <v>4461</v>
      </c>
      <c r="AX1993" s="90">
        <f t="shared" si="224"/>
        <v>1</v>
      </c>
      <c r="AY1993" s="90" t="s">
        <v>774</v>
      </c>
      <c r="AZ1993" s="90" t="s">
        <v>5399</v>
      </c>
      <c r="BA1993" s="90">
        <f>IF(AND($BB$1993=1,$BC$1993=1),1,0)</f>
        <v>0</v>
      </c>
      <c r="BB1993" s="90">
        <f t="shared" si="230"/>
        <v>0</v>
      </c>
      <c r="BC1993" s="90">
        <f t="shared" si="231"/>
        <v>0</v>
      </c>
      <c r="BD1993" s="90">
        <f t="shared" si="232"/>
        <v>0</v>
      </c>
      <c r="BE1993" s="90">
        <f t="shared" si="233"/>
        <v>0</v>
      </c>
      <c r="BX1993" s="90">
        <v>1</v>
      </c>
      <c r="CA1993" s="90" t="s">
        <v>5390</v>
      </c>
      <c r="CC1993" s="90" t="s">
        <v>775</v>
      </c>
      <c r="CD1993" s="90">
        <f>IF($Y$1993="Inaccurate – Incorrect",1,0)</f>
        <v>0</v>
      </c>
      <c r="DA1993" s="90" t="s">
        <v>5295</v>
      </c>
      <c r="DB1993" s="90" t="s">
        <v>5356</v>
      </c>
    </row>
    <row r="1994" spans="4:106" ht="25.25" customHeight="1" x14ac:dyDescent="0.2">
      <c r="D1994" s="112" t="s">
        <v>5403</v>
      </c>
      <c r="E1994" s="189" t="s">
        <v>5404</v>
      </c>
      <c r="F1994" s="190"/>
      <c r="G1994" s="190"/>
      <c r="H1994" s="190"/>
      <c r="I1994" s="190"/>
      <c r="J1994" s="190"/>
      <c r="K1994" s="190"/>
      <c r="L1994" s="190"/>
      <c r="M1994" s="190"/>
      <c r="N1994" s="190"/>
      <c r="O1994" s="190"/>
      <c r="P1994" s="115"/>
      <c r="Q1994" s="191" t="s">
        <v>12702</v>
      </c>
      <c r="R1994" s="191"/>
      <c r="S1994" s="192"/>
      <c r="T1994" s="192"/>
      <c r="U1994" s="192"/>
      <c r="V1994" s="192"/>
      <c r="W1994" s="192"/>
      <c r="X1994" s="193"/>
      <c r="Y1994" s="108"/>
      <c r="AW1994" s="90" t="s">
        <v>4461</v>
      </c>
      <c r="AX1994" s="90">
        <f t="shared" si="224"/>
        <v>1</v>
      </c>
      <c r="AY1994" s="90" t="s">
        <v>774</v>
      </c>
      <c r="AZ1994" s="90" t="s">
        <v>5402</v>
      </c>
      <c r="BA1994" s="90">
        <f>IF(AND($BB$1994=1,$BC$1994=1),1,0)</f>
        <v>0</v>
      </c>
      <c r="BB1994" s="90">
        <f t="shared" si="230"/>
        <v>0</v>
      </c>
      <c r="BC1994" s="90">
        <f t="shared" si="231"/>
        <v>0</v>
      </c>
      <c r="BD1994" s="90">
        <f t="shared" si="232"/>
        <v>0</v>
      </c>
      <c r="BE1994" s="90">
        <f t="shared" si="233"/>
        <v>0</v>
      </c>
      <c r="BX1994" s="90">
        <v>1</v>
      </c>
      <c r="CA1994" s="90" t="s">
        <v>5390</v>
      </c>
      <c r="CC1994" s="90" t="s">
        <v>775</v>
      </c>
      <c r="CD1994" s="90">
        <f>IF($Y$1994="Inaccurate – Incorrect",1,0)</f>
        <v>0</v>
      </c>
      <c r="DA1994" s="90" t="s">
        <v>5295</v>
      </c>
      <c r="DB1994" s="90" t="s">
        <v>5356</v>
      </c>
    </row>
    <row r="1995" spans="4:106" ht="50.5" customHeight="1" x14ac:dyDescent="0.2">
      <c r="D1995" s="112" t="s">
        <v>5406</v>
      </c>
      <c r="E1995" s="189" t="s">
        <v>5407</v>
      </c>
      <c r="F1995" s="190"/>
      <c r="G1995" s="190"/>
      <c r="H1995" s="190"/>
      <c r="I1995" s="190"/>
      <c r="J1995" s="190"/>
      <c r="K1995" s="190"/>
      <c r="L1995" s="190"/>
      <c r="M1995" s="190"/>
      <c r="N1995" s="190"/>
      <c r="O1995" s="190"/>
      <c r="P1995" s="115"/>
      <c r="Q1995" s="191" t="s">
        <v>12702</v>
      </c>
      <c r="R1995" s="191"/>
      <c r="S1995" s="192"/>
      <c r="T1995" s="192"/>
      <c r="U1995" s="192"/>
      <c r="V1995" s="192"/>
      <c r="W1995" s="192"/>
      <c r="X1995" s="193"/>
      <c r="Y1995" s="108"/>
      <c r="AW1995" s="90" t="s">
        <v>4461</v>
      </c>
      <c r="AX1995" s="90">
        <f t="shared" si="224"/>
        <v>1</v>
      </c>
      <c r="AY1995" s="90" t="s">
        <v>774</v>
      </c>
      <c r="AZ1995" s="90" t="s">
        <v>5405</v>
      </c>
      <c r="BA1995" s="90">
        <f>IF(AND($BB$1995=1,$BC$1995=1),1,0)</f>
        <v>0</v>
      </c>
      <c r="BB1995" s="90">
        <f t="shared" si="230"/>
        <v>0</v>
      </c>
      <c r="BC1995" s="90">
        <f t="shared" si="231"/>
        <v>0</v>
      </c>
      <c r="BD1995" s="90">
        <f t="shared" si="232"/>
        <v>0</v>
      </c>
      <c r="BE1995" s="90">
        <f t="shared" si="233"/>
        <v>0</v>
      </c>
      <c r="BX1995" s="90">
        <v>1</v>
      </c>
      <c r="CA1995" s="90" t="s">
        <v>5390</v>
      </c>
      <c r="CC1995" s="90" t="s">
        <v>775</v>
      </c>
      <c r="CD1995" s="90">
        <f>IF($Y$1995="Inaccurate – Incorrect",1,0)</f>
        <v>0</v>
      </c>
      <c r="DA1995" s="90" t="s">
        <v>5295</v>
      </c>
      <c r="DB1995" s="90" t="s">
        <v>5356</v>
      </c>
    </row>
    <row r="1996" spans="4:106" ht="25.25" customHeight="1" x14ac:dyDescent="0.2">
      <c r="D1996" s="112" t="s">
        <v>5409</v>
      </c>
      <c r="E1996" s="189" t="s">
        <v>1408</v>
      </c>
      <c r="F1996" s="190"/>
      <c r="G1996" s="190"/>
      <c r="H1996" s="190"/>
      <c r="I1996" s="190"/>
      <c r="J1996" s="190"/>
      <c r="K1996" s="190"/>
      <c r="L1996" s="190"/>
      <c r="M1996" s="190"/>
      <c r="N1996" s="190"/>
      <c r="O1996" s="190"/>
      <c r="P1996" s="115"/>
      <c r="Q1996" s="191" t="s">
        <v>12702</v>
      </c>
      <c r="R1996" s="191"/>
      <c r="S1996" s="192"/>
      <c r="T1996" s="192"/>
      <c r="U1996" s="192"/>
      <c r="V1996" s="192"/>
      <c r="W1996" s="192"/>
      <c r="X1996" s="193"/>
      <c r="Y1996" s="108"/>
      <c r="AW1996" s="90" t="s">
        <v>4461</v>
      </c>
      <c r="AX1996" s="90">
        <f t="shared" si="224"/>
        <v>1</v>
      </c>
      <c r="AY1996" s="90" t="s">
        <v>774</v>
      </c>
      <c r="AZ1996" s="90" t="s">
        <v>5408</v>
      </c>
      <c r="BA1996" s="90">
        <f>IF(AND($BB$1996=1,$BC$1996=1),1,0)</f>
        <v>0</v>
      </c>
      <c r="BB1996" s="90">
        <f t="shared" si="230"/>
        <v>0</v>
      </c>
      <c r="BC1996" s="90">
        <f t="shared" si="231"/>
        <v>0</v>
      </c>
      <c r="BD1996" s="90">
        <f t="shared" si="232"/>
        <v>0</v>
      </c>
      <c r="BE1996" s="90">
        <f t="shared" si="233"/>
        <v>0</v>
      </c>
      <c r="BX1996" s="90">
        <v>2</v>
      </c>
      <c r="CA1996" s="90" t="s">
        <v>5390</v>
      </c>
      <c r="CC1996" s="90" t="s">
        <v>775</v>
      </c>
      <c r="CD1996" s="90">
        <f>IF($Y$1996="Inaccurate – Incorrect",1,0)</f>
        <v>0</v>
      </c>
      <c r="DA1996" s="90" t="s">
        <v>5295</v>
      </c>
      <c r="DB1996" s="90" t="s">
        <v>5356</v>
      </c>
    </row>
    <row r="1997" spans="4:106" ht="25.25" customHeight="1" x14ac:dyDescent="0.2">
      <c r="D1997" s="112" t="s">
        <v>5411</v>
      </c>
      <c r="E1997" s="189" t="s">
        <v>5412</v>
      </c>
      <c r="F1997" s="190"/>
      <c r="G1997" s="190"/>
      <c r="H1997" s="190"/>
      <c r="I1997" s="190"/>
      <c r="J1997" s="190"/>
      <c r="K1997" s="190"/>
      <c r="L1997" s="190"/>
      <c r="M1997" s="190"/>
      <c r="N1997" s="190"/>
      <c r="O1997" s="190"/>
      <c r="P1997" s="116" t="s">
        <v>12697</v>
      </c>
      <c r="Q1997" s="191" t="s">
        <v>12698</v>
      </c>
      <c r="R1997" s="191"/>
      <c r="S1997" s="197"/>
      <c r="T1997" s="197"/>
      <c r="U1997" s="197"/>
      <c r="V1997" s="197"/>
      <c r="W1997" s="197"/>
      <c r="X1997" s="198"/>
      <c r="Y1997" s="108"/>
      <c r="AW1997" s="90" t="s">
        <v>4461</v>
      </c>
      <c r="AX1997" s="90">
        <f t="shared" si="224"/>
        <v>1</v>
      </c>
      <c r="AY1997" s="90" t="s">
        <v>1320</v>
      </c>
      <c r="AZ1997" s="90" t="s">
        <v>5410</v>
      </c>
      <c r="BA1997" s="90">
        <f>IF(AND($BB$1997=1,$BC$1997=1),1,0)</f>
        <v>0</v>
      </c>
      <c r="BB1997" s="90">
        <f>IF(OR($S$22="Step 3",$S$22="Step 2",$S$22="Step 1"),1,0)</f>
        <v>1</v>
      </c>
      <c r="BC1997" s="90">
        <f t="shared" si="231"/>
        <v>0</v>
      </c>
      <c r="BD1997" s="90">
        <f t="shared" si="232"/>
        <v>0</v>
      </c>
      <c r="BE1997" s="90">
        <f t="shared" si="233"/>
        <v>0</v>
      </c>
      <c r="CB1997" s="90">
        <f>IF($S$1997&lt;&gt;"",1,0)</f>
        <v>0</v>
      </c>
      <c r="CD1997" s="90">
        <f>IF($Y$1997="Inaccurate – Incorrect",1,0)</f>
        <v>0</v>
      </c>
      <c r="DA1997" s="90" t="s">
        <v>5295</v>
      </c>
      <c r="DB1997" s="90" t="s">
        <v>5356</v>
      </c>
    </row>
    <row r="1998" spans="4:106" x14ac:dyDescent="0.2">
      <c r="D1998" s="103"/>
      <c r="E1998" s="117"/>
      <c r="F1998" s="117"/>
      <c r="G1998" s="117"/>
      <c r="H1998" s="117"/>
      <c r="I1998" s="117"/>
      <c r="J1998" s="117"/>
      <c r="K1998" s="117"/>
      <c r="L1998" s="117"/>
      <c r="M1998" s="117"/>
      <c r="N1998" s="117"/>
      <c r="O1998" s="117"/>
      <c r="P1998" s="117"/>
      <c r="Q1998" s="117"/>
      <c r="R1998" s="117"/>
      <c r="S1998" s="117"/>
      <c r="T1998" s="117"/>
      <c r="U1998" s="117"/>
      <c r="V1998" s="117"/>
      <c r="W1998" s="117"/>
      <c r="X1998" s="117"/>
      <c r="Y1998" s="105"/>
      <c r="AX1998" s="90">
        <f t="shared" si="224"/>
        <v>0</v>
      </c>
      <c r="BA1998" s="90">
        <f>IF(OR($S$22="Step 3",$S$22="Step 2",$S$22="Step 1"),1,0)</f>
        <v>1</v>
      </c>
    </row>
    <row r="1999" spans="4:106" ht="21" x14ac:dyDescent="0.25">
      <c r="D1999" s="103"/>
      <c r="E1999" s="109" t="s">
        <v>5417</v>
      </c>
      <c r="F1999" s="110"/>
      <c r="G1999" s="110"/>
      <c r="H1999" s="110"/>
      <c r="I1999" s="110"/>
      <c r="J1999" s="110"/>
      <c r="K1999" s="110"/>
      <c r="L1999" s="110"/>
      <c r="M1999" s="110"/>
      <c r="N1999" s="110"/>
      <c r="O1999" s="110"/>
      <c r="P1999" s="110"/>
      <c r="Q1999" s="110"/>
      <c r="R1999" s="110"/>
      <c r="S1999" s="110"/>
      <c r="T1999" s="110"/>
      <c r="U1999" s="110"/>
      <c r="V1999" s="110"/>
      <c r="W1999" s="110"/>
      <c r="X1999" s="110"/>
      <c r="Y1999" s="105"/>
      <c r="AX1999" s="90">
        <f t="shared" ref="AX1999:AX2062" si="234">IF(SUBTOTAL(103,Q1999)=1,1,0)</f>
        <v>0</v>
      </c>
      <c r="BA1999" s="90">
        <f>IF(OR($S$22="Step 3",$S$22="Step 2",$S$22="Step 1"),1,0)</f>
        <v>1</v>
      </c>
    </row>
    <row r="2000" spans="4:106" ht="25.25" customHeight="1" x14ac:dyDescent="0.2">
      <c r="D2000" s="112" t="s">
        <v>5416</v>
      </c>
      <c r="E2000" s="194" t="s">
        <v>11164</v>
      </c>
      <c r="F2000" s="195"/>
      <c r="G2000" s="195"/>
      <c r="H2000" s="195"/>
      <c r="I2000" s="195"/>
      <c r="J2000" s="195"/>
      <c r="K2000" s="195"/>
      <c r="L2000" s="195"/>
      <c r="M2000" s="195"/>
      <c r="N2000" s="195"/>
      <c r="O2000" s="195"/>
      <c r="P2000" s="113" t="s">
        <v>12697</v>
      </c>
      <c r="Q2000" s="196" t="s">
        <v>12698</v>
      </c>
      <c r="R2000" s="196"/>
      <c r="S2000" s="192"/>
      <c r="T2000" s="192"/>
      <c r="U2000" s="192"/>
      <c r="V2000" s="192"/>
      <c r="W2000" s="192"/>
      <c r="X2000" s="193"/>
      <c r="Y2000" s="108"/>
      <c r="AW2000" s="90" t="s">
        <v>4461</v>
      </c>
      <c r="AX2000" s="90">
        <f t="shared" si="234"/>
        <v>1</v>
      </c>
      <c r="AY2000" s="90" t="s">
        <v>236</v>
      </c>
      <c r="AZ2000" s="90" t="s">
        <v>5415</v>
      </c>
      <c r="BA2000" s="90">
        <f>IF(AND($BC$2000=1,$BB$2000=1),1,0)</f>
        <v>0</v>
      </c>
      <c r="BB2000" s="90">
        <f>IF(OR($S$22="Step 3",$S$22="Step 2"),1,0)</f>
        <v>0</v>
      </c>
      <c r="BC2000" s="90">
        <v>1</v>
      </c>
      <c r="BD2000" s="90">
        <v>1</v>
      </c>
      <c r="BE2000" s="90">
        <v>1</v>
      </c>
      <c r="BL2000" s="90" t="s">
        <v>12790</v>
      </c>
      <c r="CB2000" s="90">
        <f>IF($S$2000&lt;&gt;"",1,0)</f>
        <v>0</v>
      </c>
      <c r="CD2000" s="90">
        <f>IF($Y$2000="Inaccurate – Incorrect",1,0)</f>
        <v>0</v>
      </c>
      <c r="DA2000" s="90" t="s">
        <v>5295</v>
      </c>
      <c r="DB2000" s="90" t="s">
        <v>5417</v>
      </c>
    </row>
    <row r="2001" spans="4:106" ht="53.75" customHeight="1" x14ac:dyDescent="0.2">
      <c r="D2001" s="112" t="s">
        <v>5421</v>
      </c>
      <c r="E2001" s="119"/>
      <c r="F2001" s="118"/>
      <c r="G2001" s="118"/>
      <c r="H2001" s="118"/>
      <c r="I2001" s="118"/>
      <c r="J2001" s="118"/>
      <c r="K2001" s="118"/>
      <c r="L2001" s="118"/>
      <c r="M2001" s="118"/>
      <c r="N2001" s="118"/>
      <c r="O2001" s="118"/>
      <c r="P2001" s="118"/>
      <c r="Q2001" s="215" t="s">
        <v>5422</v>
      </c>
      <c r="R2001" s="216"/>
      <c r="S2001" s="216"/>
      <c r="T2001" s="216"/>
      <c r="U2001" s="216"/>
      <c r="V2001" s="216"/>
      <c r="W2001" s="216"/>
      <c r="X2001" s="217"/>
      <c r="Y2001" s="108"/>
      <c r="AX2001" s="90">
        <f t="shared" si="234"/>
        <v>1</v>
      </c>
      <c r="AZ2001" s="90" t="s">
        <v>5420</v>
      </c>
      <c r="BA2001" s="90">
        <f>IF(AND($BB$2001=1,$BC$2001=1),1,0)</f>
        <v>0</v>
      </c>
      <c r="BB2001" s="90">
        <f>IF(OR($S$22="Step 3",$S$22="Step 2"),1,0)</f>
        <v>0</v>
      </c>
      <c r="BC2001" s="90">
        <f t="shared" ref="BC2001:BC2008" si="235">IF(AND(AND(OR($S$2000="Yes",$AB$2000="Yes"),$AX$2000=1)),1,0)</f>
        <v>0</v>
      </c>
      <c r="BD2001" s="90">
        <f t="shared" ref="BD2001:BD2008" si="236">IF(AND(AND(OR($AB$2000="Yes"),$AX$2000=1)),1,0)</f>
        <v>0</v>
      </c>
      <c r="BE2001" s="90">
        <f t="shared" ref="BE2001:BE2008" si="237">IF(AND(AND(OR($S$2000="Yes"),$AX$2000=1)),1,0)</f>
        <v>0</v>
      </c>
    </row>
    <row r="2002" spans="4:106" ht="50.5" customHeight="1" x14ac:dyDescent="0.2">
      <c r="D2002" s="112" t="s">
        <v>5426</v>
      </c>
      <c r="E2002" s="189" t="s">
        <v>5427</v>
      </c>
      <c r="F2002" s="190"/>
      <c r="G2002" s="190"/>
      <c r="H2002" s="190"/>
      <c r="I2002" s="190"/>
      <c r="J2002" s="190"/>
      <c r="K2002" s="190"/>
      <c r="L2002" s="190"/>
      <c r="M2002" s="190"/>
      <c r="N2002" s="190"/>
      <c r="O2002" s="190"/>
      <c r="P2002" s="115"/>
      <c r="Q2002" s="191" t="s">
        <v>12702</v>
      </c>
      <c r="R2002" s="191"/>
      <c r="S2002" s="192"/>
      <c r="T2002" s="192"/>
      <c r="U2002" s="192"/>
      <c r="V2002" s="192"/>
      <c r="W2002" s="192"/>
      <c r="X2002" s="193"/>
      <c r="Y2002" s="108"/>
      <c r="AW2002" s="90" t="s">
        <v>4461</v>
      </c>
      <c r="AX2002" s="90">
        <f t="shared" si="234"/>
        <v>1</v>
      </c>
      <c r="AY2002" s="90" t="s">
        <v>774</v>
      </c>
      <c r="AZ2002" s="90" t="s">
        <v>5425</v>
      </c>
      <c r="BA2002" s="90">
        <f>IF(AND($BB$2002=1,$BC$2002=1),1,0)</f>
        <v>0</v>
      </c>
      <c r="BB2002" s="90">
        <f>IF(OR($S$22="Step 3",$S$22="Step 2"),1,0)</f>
        <v>0</v>
      </c>
      <c r="BC2002" s="90">
        <f t="shared" si="235"/>
        <v>0</v>
      </c>
      <c r="BD2002" s="90">
        <f t="shared" si="236"/>
        <v>0</v>
      </c>
      <c r="BE2002" s="90">
        <f t="shared" si="237"/>
        <v>0</v>
      </c>
      <c r="BX2002" s="90">
        <v>1</v>
      </c>
      <c r="CA2002" s="90" t="s">
        <v>5420</v>
      </c>
      <c r="CB2002" s="90">
        <f>IF((+COUNTA($S$2002)+COUNTA($S$2003)+COUNTA($S$2004)+COUNTA($S$2005)+COUNTA($S$2006)+COUNTA($S$2007)+COUNTA($S$2008))&gt;0,1,0)</f>
        <v>0</v>
      </c>
      <c r="CC2002" s="90" t="s">
        <v>775</v>
      </c>
      <c r="CD2002" s="90">
        <f>IF($Y$2002="Inaccurate – Incorrect",1,0)</f>
        <v>0</v>
      </c>
      <c r="DA2002" s="90" t="s">
        <v>5295</v>
      </c>
      <c r="DB2002" s="90" t="s">
        <v>5417</v>
      </c>
    </row>
    <row r="2003" spans="4:106" ht="25.25" customHeight="1" x14ac:dyDescent="0.2">
      <c r="D2003" s="112" t="s">
        <v>5429</v>
      </c>
      <c r="E2003" s="189" t="s">
        <v>5430</v>
      </c>
      <c r="F2003" s="190"/>
      <c r="G2003" s="190"/>
      <c r="H2003" s="190"/>
      <c r="I2003" s="190"/>
      <c r="J2003" s="190"/>
      <c r="K2003" s="190"/>
      <c r="L2003" s="190"/>
      <c r="M2003" s="190"/>
      <c r="N2003" s="190"/>
      <c r="O2003" s="190"/>
      <c r="P2003" s="116" t="s">
        <v>12697</v>
      </c>
      <c r="Q2003" s="191" t="s">
        <v>12698</v>
      </c>
      <c r="R2003" s="191"/>
      <c r="S2003" s="192"/>
      <c r="T2003" s="192"/>
      <c r="U2003" s="192"/>
      <c r="V2003" s="192"/>
      <c r="W2003" s="192"/>
      <c r="X2003" s="193"/>
      <c r="Y2003" s="108"/>
      <c r="AW2003" s="90" t="s">
        <v>4461</v>
      </c>
      <c r="AX2003" s="90">
        <f t="shared" si="234"/>
        <v>1</v>
      </c>
      <c r="AY2003" s="90" t="s">
        <v>3022</v>
      </c>
      <c r="AZ2003" s="90" t="s">
        <v>5428</v>
      </c>
      <c r="BA2003" s="90">
        <f>IF(AND($BB$2003=1,$BC$2003=1),1,0)</f>
        <v>0</v>
      </c>
      <c r="BB2003" s="90">
        <f>IF(OR($S$22="Step 3",$S$22="Step 2"),1,0)</f>
        <v>0</v>
      </c>
      <c r="BC2003" s="90">
        <f t="shared" si="235"/>
        <v>0</v>
      </c>
      <c r="BD2003" s="90">
        <f t="shared" si="236"/>
        <v>0</v>
      </c>
      <c r="BE2003" s="90">
        <f t="shared" si="237"/>
        <v>0</v>
      </c>
      <c r="BX2003" s="90">
        <v>1</v>
      </c>
      <c r="CA2003" s="90" t="s">
        <v>5420</v>
      </c>
      <c r="CC2003" s="90" t="s">
        <v>775</v>
      </c>
      <c r="CD2003" s="90">
        <f>IF($Y$2003="Inaccurate – Incorrect",1,0)</f>
        <v>0</v>
      </c>
      <c r="DA2003" s="90" t="s">
        <v>5295</v>
      </c>
      <c r="DB2003" s="90" t="s">
        <v>5417</v>
      </c>
    </row>
    <row r="2004" spans="4:106" ht="25.25" customHeight="1" x14ac:dyDescent="0.2">
      <c r="D2004" s="112" t="s">
        <v>5433</v>
      </c>
      <c r="E2004" s="189" t="s">
        <v>5434</v>
      </c>
      <c r="F2004" s="190"/>
      <c r="G2004" s="190"/>
      <c r="H2004" s="190"/>
      <c r="I2004" s="190"/>
      <c r="J2004" s="190"/>
      <c r="K2004" s="190"/>
      <c r="L2004" s="190"/>
      <c r="M2004" s="190"/>
      <c r="N2004" s="190"/>
      <c r="O2004" s="190"/>
      <c r="P2004" s="115"/>
      <c r="Q2004" s="191" t="s">
        <v>12702</v>
      </c>
      <c r="R2004" s="191"/>
      <c r="S2004" s="192"/>
      <c r="T2004" s="192"/>
      <c r="U2004" s="192"/>
      <c r="V2004" s="192"/>
      <c r="W2004" s="192"/>
      <c r="X2004" s="193"/>
      <c r="Y2004" s="108"/>
      <c r="AW2004" s="90" t="s">
        <v>4461</v>
      </c>
      <c r="AX2004" s="90">
        <f t="shared" si="234"/>
        <v>1</v>
      </c>
      <c r="AY2004" s="90" t="s">
        <v>774</v>
      </c>
      <c r="AZ2004" s="90" t="s">
        <v>5432</v>
      </c>
      <c r="BA2004" s="90">
        <f>IF(AND($BB$2004=1,$BC$2004=1),1,0)</f>
        <v>0</v>
      </c>
      <c r="BB2004" s="90">
        <f>IF(OR($S$22="Step 3",$S$22="Step 2"),1,0)</f>
        <v>0</v>
      </c>
      <c r="BC2004" s="90">
        <f t="shared" si="235"/>
        <v>0</v>
      </c>
      <c r="BD2004" s="90">
        <f t="shared" si="236"/>
        <v>0</v>
      </c>
      <c r="BE2004" s="90">
        <f t="shared" si="237"/>
        <v>0</v>
      </c>
      <c r="BX2004" s="90">
        <v>1</v>
      </c>
      <c r="CA2004" s="90" t="s">
        <v>5420</v>
      </c>
      <c r="CC2004" s="90" t="s">
        <v>775</v>
      </c>
      <c r="CD2004" s="90">
        <f>IF($Y$2004="Inaccurate – Incorrect",1,0)</f>
        <v>0</v>
      </c>
      <c r="DA2004" s="90" t="s">
        <v>5295</v>
      </c>
      <c r="DB2004" s="90" t="s">
        <v>5417</v>
      </c>
    </row>
    <row r="2005" spans="4:106" ht="25.25" customHeight="1" x14ac:dyDescent="0.2">
      <c r="D2005" s="112" t="s">
        <v>5436</v>
      </c>
      <c r="E2005" s="189" t="s">
        <v>5437</v>
      </c>
      <c r="F2005" s="190"/>
      <c r="G2005" s="190"/>
      <c r="H2005" s="190"/>
      <c r="I2005" s="190"/>
      <c r="J2005" s="190"/>
      <c r="K2005" s="190"/>
      <c r="L2005" s="190"/>
      <c r="M2005" s="190"/>
      <c r="N2005" s="190"/>
      <c r="O2005" s="190"/>
      <c r="P2005" s="115"/>
      <c r="Q2005" s="191" t="s">
        <v>12702</v>
      </c>
      <c r="R2005" s="191"/>
      <c r="S2005" s="192"/>
      <c r="T2005" s="192"/>
      <c r="U2005" s="192"/>
      <c r="V2005" s="192"/>
      <c r="W2005" s="192"/>
      <c r="X2005" s="193"/>
      <c r="Y2005" s="108"/>
      <c r="AW2005" s="90" t="s">
        <v>4461</v>
      </c>
      <c r="AX2005" s="90">
        <f t="shared" si="234"/>
        <v>1</v>
      </c>
      <c r="AY2005" s="90" t="s">
        <v>774</v>
      </c>
      <c r="AZ2005" s="90" t="s">
        <v>5435</v>
      </c>
      <c r="BA2005" s="90">
        <f>IF(AND($BB$2005=1,$BC$2005=1),1,0)</f>
        <v>0</v>
      </c>
      <c r="BB2005" s="90">
        <f>IF($S$22="Step 3",1,0)</f>
        <v>0</v>
      </c>
      <c r="BC2005" s="90">
        <f t="shared" si="235"/>
        <v>0</v>
      </c>
      <c r="BD2005" s="90">
        <f t="shared" si="236"/>
        <v>0</v>
      </c>
      <c r="BE2005" s="90">
        <f t="shared" si="237"/>
        <v>0</v>
      </c>
      <c r="BX2005" s="90">
        <v>1</v>
      </c>
      <c r="CA2005" s="90" t="s">
        <v>5420</v>
      </c>
      <c r="CC2005" s="90" t="s">
        <v>775</v>
      </c>
      <c r="CD2005" s="90">
        <f>IF($Y$2005="Inaccurate – Incorrect",1,0)</f>
        <v>0</v>
      </c>
      <c r="DA2005" s="90" t="s">
        <v>5295</v>
      </c>
      <c r="DB2005" s="90" t="s">
        <v>5417</v>
      </c>
    </row>
    <row r="2006" spans="4:106" ht="25.25" customHeight="1" x14ac:dyDescent="0.2">
      <c r="D2006" s="112" t="s">
        <v>5441</v>
      </c>
      <c r="E2006" s="189" t="s">
        <v>5442</v>
      </c>
      <c r="F2006" s="190"/>
      <c r="G2006" s="190"/>
      <c r="H2006" s="190"/>
      <c r="I2006" s="190"/>
      <c r="J2006" s="190"/>
      <c r="K2006" s="190"/>
      <c r="L2006" s="190"/>
      <c r="M2006" s="190"/>
      <c r="N2006" s="190"/>
      <c r="O2006" s="190"/>
      <c r="P2006" s="115"/>
      <c r="Q2006" s="191" t="s">
        <v>12702</v>
      </c>
      <c r="R2006" s="191"/>
      <c r="S2006" s="192"/>
      <c r="T2006" s="192"/>
      <c r="U2006" s="192"/>
      <c r="V2006" s="192"/>
      <c r="W2006" s="192"/>
      <c r="X2006" s="193"/>
      <c r="Y2006" s="108"/>
      <c r="AW2006" s="90" t="s">
        <v>4461</v>
      </c>
      <c r="AX2006" s="90">
        <f t="shared" si="234"/>
        <v>1</v>
      </c>
      <c r="AY2006" s="90" t="s">
        <v>774</v>
      </c>
      <c r="AZ2006" s="90" t="s">
        <v>5440</v>
      </c>
      <c r="BA2006" s="90">
        <f>IF(AND($BB$2006=1,$BC$2006=1),1,0)</f>
        <v>0</v>
      </c>
      <c r="BB2006" s="90">
        <f>IF($S$22="Step 3",1,0)</f>
        <v>0</v>
      </c>
      <c r="BC2006" s="90">
        <f t="shared" si="235"/>
        <v>0</v>
      </c>
      <c r="BD2006" s="90">
        <f t="shared" si="236"/>
        <v>0</v>
      </c>
      <c r="BE2006" s="90">
        <f t="shared" si="237"/>
        <v>0</v>
      </c>
      <c r="BX2006" s="90">
        <v>1</v>
      </c>
      <c r="CA2006" s="90" t="s">
        <v>5420</v>
      </c>
      <c r="CC2006" s="90" t="s">
        <v>775</v>
      </c>
      <c r="CD2006" s="90">
        <f>IF($Y$2006="Inaccurate – Incorrect",1,0)</f>
        <v>0</v>
      </c>
      <c r="DA2006" s="90" t="s">
        <v>5295</v>
      </c>
      <c r="DB2006" s="90" t="s">
        <v>5417</v>
      </c>
    </row>
    <row r="2007" spans="4:106" ht="25.25" customHeight="1" x14ac:dyDescent="0.2">
      <c r="D2007" s="112" t="s">
        <v>5444</v>
      </c>
      <c r="E2007" s="189" t="s">
        <v>5445</v>
      </c>
      <c r="F2007" s="190"/>
      <c r="G2007" s="190"/>
      <c r="H2007" s="190"/>
      <c r="I2007" s="190"/>
      <c r="J2007" s="190"/>
      <c r="K2007" s="190"/>
      <c r="L2007" s="190"/>
      <c r="M2007" s="190"/>
      <c r="N2007" s="190"/>
      <c r="O2007" s="190"/>
      <c r="P2007" s="115"/>
      <c r="Q2007" s="191" t="s">
        <v>12702</v>
      </c>
      <c r="R2007" s="191"/>
      <c r="S2007" s="192"/>
      <c r="T2007" s="192"/>
      <c r="U2007" s="192"/>
      <c r="V2007" s="192"/>
      <c r="W2007" s="192"/>
      <c r="X2007" s="193"/>
      <c r="Y2007" s="108"/>
      <c r="AW2007" s="90" t="s">
        <v>4461</v>
      </c>
      <c r="AX2007" s="90">
        <f t="shared" si="234"/>
        <v>1</v>
      </c>
      <c r="AY2007" s="90" t="s">
        <v>774</v>
      </c>
      <c r="AZ2007" s="90" t="s">
        <v>5443</v>
      </c>
      <c r="BA2007" s="90">
        <f>IF(AND($BB$2007=1,$BC$2007=1),1,0)</f>
        <v>0</v>
      </c>
      <c r="BB2007" s="90">
        <f>IF($S$22="Step 3",1,0)</f>
        <v>0</v>
      </c>
      <c r="BC2007" s="90">
        <f t="shared" si="235"/>
        <v>0</v>
      </c>
      <c r="BD2007" s="90">
        <f t="shared" si="236"/>
        <v>0</v>
      </c>
      <c r="BE2007" s="90">
        <f t="shared" si="237"/>
        <v>0</v>
      </c>
      <c r="BX2007" s="90">
        <v>1</v>
      </c>
      <c r="CA2007" s="90" t="s">
        <v>5420</v>
      </c>
      <c r="CC2007" s="90" t="s">
        <v>775</v>
      </c>
      <c r="CD2007" s="90">
        <f>IF($Y$2007="Inaccurate – Incorrect",1,0)</f>
        <v>0</v>
      </c>
      <c r="DA2007" s="90" t="s">
        <v>5295</v>
      </c>
      <c r="DB2007" s="90" t="s">
        <v>5417</v>
      </c>
    </row>
    <row r="2008" spans="4:106" ht="25.25" customHeight="1" x14ac:dyDescent="0.2">
      <c r="D2008" s="112" t="s">
        <v>5447</v>
      </c>
      <c r="E2008" s="189" t="s">
        <v>1408</v>
      </c>
      <c r="F2008" s="190"/>
      <c r="G2008" s="190"/>
      <c r="H2008" s="190"/>
      <c r="I2008" s="190"/>
      <c r="J2008" s="190"/>
      <c r="K2008" s="190"/>
      <c r="L2008" s="190"/>
      <c r="M2008" s="190"/>
      <c r="N2008" s="190"/>
      <c r="O2008" s="190"/>
      <c r="P2008" s="115"/>
      <c r="Q2008" s="191" t="s">
        <v>12702</v>
      </c>
      <c r="R2008" s="191"/>
      <c r="S2008" s="192"/>
      <c r="T2008" s="192"/>
      <c r="U2008" s="192"/>
      <c r="V2008" s="192"/>
      <c r="W2008" s="192"/>
      <c r="X2008" s="193"/>
      <c r="Y2008" s="108"/>
      <c r="AW2008" s="90" t="s">
        <v>4461</v>
      </c>
      <c r="AX2008" s="90">
        <f t="shared" si="234"/>
        <v>1</v>
      </c>
      <c r="AY2008" s="90" t="s">
        <v>774</v>
      </c>
      <c r="AZ2008" s="90" t="s">
        <v>5446</v>
      </c>
      <c r="BA2008" s="90">
        <f>IF(AND($BB$2008=1,$BC$2008=1),1,0)</f>
        <v>0</v>
      </c>
      <c r="BB2008" s="90">
        <f>IF(OR($S$22="Step 3",$S$22="Step 2"),1,0)</f>
        <v>0</v>
      </c>
      <c r="BC2008" s="90">
        <f t="shared" si="235"/>
        <v>0</v>
      </c>
      <c r="BD2008" s="90">
        <f t="shared" si="236"/>
        <v>0</v>
      </c>
      <c r="BE2008" s="90">
        <f t="shared" si="237"/>
        <v>0</v>
      </c>
      <c r="BX2008" s="90">
        <v>2</v>
      </c>
      <c r="CA2008" s="90" t="s">
        <v>5420</v>
      </c>
      <c r="CC2008" s="90" t="s">
        <v>775</v>
      </c>
      <c r="CD2008" s="90">
        <f>IF($Y$2008="Inaccurate – Incorrect",1,0)</f>
        <v>0</v>
      </c>
      <c r="DA2008" s="90" t="s">
        <v>5295</v>
      </c>
      <c r="DB2008" s="90" t="s">
        <v>5417</v>
      </c>
    </row>
    <row r="2009" spans="4:106" ht="25.25" customHeight="1" x14ac:dyDescent="0.2">
      <c r="D2009" s="112" t="s">
        <v>5449</v>
      </c>
      <c r="E2009" s="189" t="s">
        <v>5450</v>
      </c>
      <c r="F2009" s="190"/>
      <c r="G2009" s="190"/>
      <c r="H2009" s="190"/>
      <c r="I2009" s="190"/>
      <c r="J2009" s="190"/>
      <c r="K2009" s="190"/>
      <c r="L2009" s="190"/>
      <c r="M2009" s="190"/>
      <c r="N2009" s="190"/>
      <c r="O2009" s="190"/>
      <c r="P2009" s="116" t="s">
        <v>12697</v>
      </c>
      <c r="Q2009" s="191" t="s">
        <v>12698</v>
      </c>
      <c r="R2009" s="191"/>
      <c r="S2009" s="197"/>
      <c r="T2009" s="197"/>
      <c r="U2009" s="197"/>
      <c r="V2009" s="197"/>
      <c r="W2009" s="197"/>
      <c r="X2009" s="198"/>
      <c r="Y2009" s="108"/>
      <c r="AW2009" s="90" t="s">
        <v>4461</v>
      </c>
      <c r="AX2009" s="90">
        <f t="shared" si="234"/>
        <v>1</v>
      </c>
      <c r="AY2009" s="90" t="s">
        <v>1320</v>
      </c>
      <c r="AZ2009" s="90" t="s">
        <v>5448</v>
      </c>
      <c r="BA2009" s="90">
        <f>IF($BB$2009=1,1,0)</f>
        <v>1</v>
      </c>
      <c r="BB2009" s="90">
        <f>IF(AND($BG$2009=1,OR($S$22="Step 3",$S$22="Step 2",$S$22="Step 1")),1,0)</f>
        <v>1</v>
      </c>
      <c r="BE2009" s="90">
        <f>IF(OR(AND(OR($S$2000="Yes",$AB$2000="Yes"),$AX$2000=1)),1,0)</f>
        <v>0</v>
      </c>
      <c r="BF2009" s="90">
        <f>IF(OR(AND(OR($S$2000="Yes",$AB$2000="Yes"),$AX$2000=1)),1,0)</f>
        <v>0</v>
      </c>
      <c r="BG2009" s="90">
        <f>IF($BH$2009+$BI$2009+$BK$2009=3,1,0)</f>
        <v>1</v>
      </c>
      <c r="BH2009" s="90">
        <f>IF(AND($BD$2009&lt;&gt;"",$S$22="Step 1"),IF($BD$2009=1,1,0),1)</f>
        <v>1</v>
      </c>
      <c r="BI2009" s="90">
        <f>IF(AND($BE$2009&lt;&gt;"",$S$22="Step 2"),IF($BE$2009=1,1,0),1)</f>
        <v>1</v>
      </c>
      <c r="BK2009" s="90">
        <f>IF(AND($BF$2009&lt;&gt;"",$S$22="Step 3"),IF($BF$2009=1,1,0),1)</f>
        <v>1</v>
      </c>
      <c r="CB2009" s="90">
        <f>IF($S$2009&lt;&gt;"",1,0)</f>
        <v>0</v>
      </c>
      <c r="CD2009" s="90">
        <f>IF($Y$2009="Inaccurate – Incorrect",1,0)</f>
        <v>0</v>
      </c>
      <c r="DA2009" s="90" t="s">
        <v>5295</v>
      </c>
      <c r="DB2009" s="90" t="s">
        <v>5417</v>
      </c>
    </row>
    <row r="2010" spans="4:106" x14ac:dyDescent="0.2">
      <c r="D2010" s="103"/>
      <c r="E2010" s="117"/>
      <c r="F2010" s="117"/>
      <c r="G2010" s="117"/>
      <c r="H2010" s="117"/>
      <c r="I2010" s="117"/>
      <c r="J2010" s="117"/>
      <c r="K2010" s="117"/>
      <c r="L2010" s="117"/>
      <c r="M2010" s="117"/>
      <c r="N2010" s="117"/>
      <c r="O2010" s="117"/>
      <c r="P2010" s="117"/>
      <c r="Q2010" s="117"/>
      <c r="R2010" s="117"/>
      <c r="S2010" s="117"/>
      <c r="T2010" s="117"/>
      <c r="U2010" s="117"/>
      <c r="V2010" s="117"/>
      <c r="W2010" s="117"/>
      <c r="X2010" s="117"/>
      <c r="Y2010" s="105"/>
      <c r="AX2010" s="90">
        <f t="shared" si="234"/>
        <v>0</v>
      </c>
      <c r="BA2010" s="90">
        <f>IF(OR($S$22="Step 3",$S$22="Step 2",$S$22="Step 1"),1,0)</f>
        <v>1</v>
      </c>
    </row>
    <row r="2011" spans="4:106" ht="21" x14ac:dyDescent="0.25">
      <c r="D2011" s="103"/>
      <c r="E2011" s="109" t="s">
        <v>5456</v>
      </c>
      <c r="F2011" s="110"/>
      <c r="G2011" s="110"/>
      <c r="H2011" s="110"/>
      <c r="I2011" s="110"/>
      <c r="J2011" s="110"/>
      <c r="K2011" s="110"/>
      <c r="L2011" s="110"/>
      <c r="M2011" s="110"/>
      <c r="N2011" s="110"/>
      <c r="O2011" s="110"/>
      <c r="P2011" s="110"/>
      <c r="Q2011" s="110"/>
      <c r="R2011" s="110"/>
      <c r="S2011" s="110"/>
      <c r="T2011" s="110"/>
      <c r="U2011" s="110"/>
      <c r="V2011" s="110"/>
      <c r="W2011" s="110"/>
      <c r="X2011" s="110"/>
      <c r="Y2011" s="105"/>
      <c r="AX2011" s="90">
        <f t="shared" si="234"/>
        <v>0</v>
      </c>
      <c r="BA2011" s="90">
        <f>IF(OR($S$22="Step 3",$S$22="Step 2",$S$22="Step 1"),1,0)</f>
        <v>1</v>
      </c>
    </row>
    <row r="2012" spans="4:106" ht="25.25" customHeight="1" x14ac:dyDescent="0.2">
      <c r="D2012" s="112" t="s">
        <v>5455</v>
      </c>
      <c r="E2012" s="194" t="s">
        <v>5457</v>
      </c>
      <c r="F2012" s="195"/>
      <c r="G2012" s="195"/>
      <c r="H2012" s="195"/>
      <c r="I2012" s="195"/>
      <c r="J2012" s="195"/>
      <c r="K2012" s="195"/>
      <c r="L2012" s="195"/>
      <c r="M2012" s="195"/>
      <c r="N2012" s="195"/>
      <c r="O2012" s="195"/>
      <c r="P2012" s="113" t="s">
        <v>12697</v>
      </c>
      <c r="Q2012" s="196" t="s">
        <v>12698</v>
      </c>
      <c r="R2012" s="196"/>
      <c r="S2012" s="192"/>
      <c r="T2012" s="192"/>
      <c r="U2012" s="192"/>
      <c r="V2012" s="192"/>
      <c r="W2012" s="192"/>
      <c r="X2012" s="193"/>
      <c r="Y2012" s="108"/>
      <c r="AW2012" s="90" t="s">
        <v>4461</v>
      </c>
      <c r="AX2012" s="90">
        <f t="shared" si="234"/>
        <v>1</v>
      </c>
      <c r="AY2012" s="90" t="s">
        <v>236</v>
      </c>
      <c r="AZ2012" s="90" t="s">
        <v>5454</v>
      </c>
      <c r="BA2012" s="90">
        <f>IF(AND($BC$2012=1,$BB$2012=1),1,0)</f>
        <v>1</v>
      </c>
      <c r="BB2012" s="90">
        <f>IF(OR($S$22="Step 3",$S$22="Step 2",$S$22="Step 1"),1,0)</f>
        <v>1</v>
      </c>
      <c r="BC2012" s="90">
        <v>1</v>
      </c>
      <c r="BD2012" s="90">
        <v>1</v>
      </c>
      <c r="BE2012" s="90">
        <v>1</v>
      </c>
      <c r="BL2012" s="90" t="s">
        <v>12791</v>
      </c>
      <c r="CB2012" s="90">
        <f>IF($S$2012&lt;&gt;"",1,0)</f>
        <v>0</v>
      </c>
      <c r="CD2012" s="90">
        <f>IF($Y$2012="Inaccurate – Incorrect",1,0)</f>
        <v>0</v>
      </c>
      <c r="DA2012" s="90" t="s">
        <v>5295</v>
      </c>
      <c r="DB2012" s="90" t="s">
        <v>5456</v>
      </c>
    </row>
    <row r="2013" spans="4:106" ht="25.25" customHeight="1" x14ac:dyDescent="0.2">
      <c r="D2013" s="112" t="s">
        <v>5460</v>
      </c>
      <c r="E2013" s="189" t="s">
        <v>5461</v>
      </c>
      <c r="F2013" s="190"/>
      <c r="G2013" s="190"/>
      <c r="H2013" s="190"/>
      <c r="I2013" s="190"/>
      <c r="J2013" s="190"/>
      <c r="K2013" s="190"/>
      <c r="L2013" s="190"/>
      <c r="M2013" s="190"/>
      <c r="N2013" s="190"/>
      <c r="O2013" s="190"/>
      <c r="P2013" s="115"/>
      <c r="Q2013" s="191" t="s">
        <v>12699</v>
      </c>
      <c r="R2013" s="191"/>
      <c r="S2013" s="192"/>
      <c r="T2013" s="192"/>
      <c r="U2013" s="192"/>
      <c r="V2013" s="192"/>
      <c r="W2013" s="192"/>
      <c r="X2013" s="193"/>
      <c r="Y2013" s="108"/>
      <c r="AW2013" s="90" t="s">
        <v>4461</v>
      </c>
      <c r="AX2013" s="90">
        <f t="shared" si="234"/>
        <v>1</v>
      </c>
      <c r="AZ2013" s="90" t="s">
        <v>5459</v>
      </c>
      <c r="BA2013" s="90">
        <f>IF(AND($BB$2013=1,$BC$2013=1),1,0)</f>
        <v>0</v>
      </c>
      <c r="BB2013" s="90">
        <f>IF(OR($S$22="Step 3",$S$22="Step 2"),1,0)</f>
        <v>0</v>
      </c>
      <c r="BC2013" s="90">
        <f t="shared" ref="BC2013:BC2020" si="238">IF(AND(AND(OR($S$2012="Yes",$AB$2012="Yes"),$AX$2012=1)),1,0)</f>
        <v>0</v>
      </c>
      <c r="BD2013" s="90">
        <f t="shared" ref="BD2013:BD2020" si="239">IF(AND(AND(OR($AB$2012="Yes"),$AX$2012=1)),1,0)</f>
        <v>0</v>
      </c>
      <c r="BE2013" s="90">
        <f t="shared" ref="BE2013:BE2020" si="240">IF(AND(AND(OR($S$2012="Yes"),$AX$2012=1)),1,0)</f>
        <v>0</v>
      </c>
      <c r="CB2013" s="90">
        <f>IF($S$2013&lt;&gt;"",1,0)</f>
        <v>0</v>
      </c>
      <c r="CD2013" s="90">
        <f>IF($Y$2013="Inaccurate – Incorrect",1,0)</f>
        <v>0</v>
      </c>
      <c r="DA2013" s="90" t="s">
        <v>5295</v>
      </c>
      <c r="DB2013" s="90" t="s">
        <v>5456</v>
      </c>
    </row>
    <row r="2014" spans="4:106" ht="25.25" customHeight="1" x14ac:dyDescent="0.2">
      <c r="D2014" s="112" t="s">
        <v>5465</v>
      </c>
      <c r="E2014" s="189" t="s">
        <v>5466</v>
      </c>
      <c r="F2014" s="190"/>
      <c r="G2014" s="190"/>
      <c r="H2014" s="190"/>
      <c r="I2014" s="190"/>
      <c r="J2014" s="190"/>
      <c r="K2014" s="190"/>
      <c r="L2014" s="190"/>
      <c r="M2014" s="190"/>
      <c r="N2014" s="190"/>
      <c r="O2014" s="190"/>
      <c r="P2014" s="116" t="s">
        <v>12697</v>
      </c>
      <c r="Q2014" s="191" t="s">
        <v>12698</v>
      </c>
      <c r="R2014" s="191"/>
      <c r="S2014" s="192"/>
      <c r="T2014" s="192"/>
      <c r="U2014" s="192"/>
      <c r="V2014" s="192"/>
      <c r="W2014" s="192"/>
      <c r="X2014" s="193"/>
      <c r="Y2014" s="108"/>
      <c r="AW2014" s="90" t="s">
        <v>4461</v>
      </c>
      <c r="AX2014" s="90">
        <f t="shared" si="234"/>
        <v>1</v>
      </c>
      <c r="AY2014" s="90" t="s">
        <v>1320</v>
      </c>
      <c r="AZ2014" s="90" t="s">
        <v>5464</v>
      </c>
      <c r="BA2014" s="90">
        <f>IF(AND($BB$2014=1,$BC$2014=1),1,0)</f>
        <v>0</v>
      </c>
      <c r="BB2014" s="90">
        <f>IF(OR($S$22="Step 3",$S$22="Step 2",$S$22="Step 1"),1,0)</f>
        <v>1</v>
      </c>
      <c r="BC2014" s="90">
        <f t="shared" si="238"/>
        <v>0</v>
      </c>
      <c r="BD2014" s="90">
        <f t="shared" si="239"/>
        <v>0</v>
      </c>
      <c r="BE2014" s="90">
        <f t="shared" si="240"/>
        <v>0</v>
      </c>
      <c r="CB2014" s="90">
        <f>IF($S$2014&lt;&gt;"",1,0)</f>
        <v>0</v>
      </c>
      <c r="CD2014" s="90">
        <f>IF($Y$2014="Inaccurate – Incorrect",1,0)</f>
        <v>0</v>
      </c>
      <c r="DA2014" s="90" t="s">
        <v>5295</v>
      </c>
      <c r="DB2014" s="90" t="s">
        <v>5456</v>
      </c>
    </row>
    <row r="2015" spans="4:106" ht="53.75" customHeight="1" x14ac:dyDescent="0.2">
      <c r="D2015" s="112" t="s">
        <v>5470</v>
      </c>
      <c r="E2015" s="119"/>
      <c r="F2015" s="118"/>
      <c r="G2015" s="118"/>
      <c r="H2015" s="118"/>
      <c r="I2015" s="118"/>
      <c r="J2015" s="118"/>
      <c r="K2015" s="118"/>
      <c r="L2015" s="118"/>
      <c r="M2015" s="118"/>
      <c r="N2015" s="118"/>
      <c r="O2015" s="118"/>
      <c r="P2015" s="118"/>
      <c r="Q2015" s="215" t="s">
        <v>5471</v>
      </c>
      <c r="R2015" s="216"/>
      <c r="S2015" s="216"/>
      <c r="T2015" s="216"/>
      <c r="U2015" s="216"/>
      <c r="V2015" s="216"/>
      <c r="W2015" s="216"/>
      <c r="X2015" s="217"/>
      <c r="Y2015" s="108"/>
      <c r="AX2015" s="90">
        <f t="shared" si="234"/>
        <v>1</v>
      </c>
      <c r="AZ2015" s="90" t="s">
        <v>5469</v>
      </c>
      <c r="BA2015" s="90">
        <f>IF(AND($BB$2015=1,$BC$2015=1),1,0)</f>
        <v>0</v>
      </c>
      <c r="BB2015" s="90">
        <f t="shared" ref="BB2015:BB2020" si="241">IF(OR($S$22="Step 3",$S$22="Step 2"),1,0)</f>
        <v>0</v>
      </c>
      <c r="BC2015" s="90">
        <f t="shared" si="238"/>
        <v>0</v>
      </c>
      <c r="BD2015" s="90">
        <f t="shared" si="239"/>
        <v>0</v>
      </c>
      <c r="BE2015" s="90">
        <f t="shared" si="240"/>
        <v>0</v>
      </c>
    </row>
    <row r="2016" spans="4:106" ht="25.25" customHeight="1" x14ac:dyDescent="0.2">
      <c r="D2016" s="112" t="s">
        <v>5473</v>
      </c>
      <c r="E2016" s="189" t="s">
        <v>5474</v>
      </c>
      <c r="F2016" s="190"/>
      <c r="G2016" s="190"/>
      <c r="H2016" s="190"/>
      <c r="I2016" s="190"/>
      <c r="J2016" s="190"/>
      <c r="K2016" s="190"/>
      <c r="L2016" s="190"/>
      <c r="M2016" s="190"/>
      <c r="N2016" s="190"/>
      <c r="O2016" s="190"/>
      <c r="P2016" s="115"/>
      <c r="Q2016" s="191" t="s">
        <v>12702</v>
      </c>
      <c r="R2016" s="191"/>
      <c r="S2016" s="192"/>
      <c r="T2016" s="192"/>
      <c r="U2016" s="192"/>
      <c r="V2016" s="192"/>
      <c r="W2016" s="192"/>
      <c r="X2016" s="193"/>
      <c r="Y2016" s="108"/>
      <c r="AW2016" s="90" t="s">
        <v>4461</v>
      </c>
      <c r="AX2016" s="90">
        <f t="shared" si="234"/>
        <v>1</v>
      </c>
      <c r="AY2016" s="90" t="s">
        <v>774</v>
      </c>
      <c r="AZ2016" s="90" t="s">
        <v>5472</v>
      </c>
      <c r="BA2016" s="90">
        <f>IF(AND($BB$2016=1,$BC$2016=1),1,0)</f>
        <v>0</v>
      </c>
      <c r="BB2016" s="90">
        <f t="shared" si="241"/>
        <v>0</v>
      </c>
      <c r="BC2016" s="90">
        <f t="shared" si="238"/>
        <v>0</v>
      </c>
      <c r="BD2016" s="90">
        <f t="shared" si="239"/>
        <v>0</v>
      </c>
      <c r="BE2016" s="90">
        <f t="shared" si="240"/>
        <v>0</v>
      </c>
      <c r="BX2016" s="90">
        <v>1</v>
      </c>
      <c r="CA2016" s="90" t="s">
        <v>5469</v>
      </c>
      <c r="CB2016" s="90">
        <f>IF((+COUNTA($S$2016)+COUNTA($S$2017)+COUNTA($S$2018)+COUNTA($S$2019)+COUNTA($S$2020))&gt;0,1,0)</f>
        <v>0</v>
      </c>
      <c r="CC2016" s="90" t="s">
        <v>775</v>
      </c>
      <c r="CD2016" s="90">
        <f>IF($Y$2016="Inaccurate – Incorrect",1,0)</f>
        <v>0</v>
      </c>
      <c r="DA2016" s="90" t="s">
        <v>5295</v>
      </c>
      <c r="DB2016" s="90" t="s">
        <v>5456</v>
      </c>
    </row>
    <row r="2017" spans="4:106" ht="25.25" customHeight="1" x14ac:dyDescent="0.2">
      <c r="D2017" s="112" t="s">
        <v>5476</v>
      </c>
      <c r="E2017" s="189" t="s">
        <v>5477</v>
      </c>
      <c r="F2017" s="190"/>
      <c r="G2017" s="190"/>
      <c r="H2017" s="190"/>
      <c r="I2017" s="190"/>
      <c r="J2017" s="190"/>
      <c r="K2017" s="190"/>
      <c r="L2017" s="190"/>
      <c r="M2017" s="190"/>
      <c r="N2017" s="190"/>
      <c r="O2017" s="190"/>
      <c r="P2017" s="115"/>
      <c r="Q2017" s="191" t="s">
        <v>12702</v>
      </c>
      <c r="R2017" s="191"/>
      <c r="S2017" s="192"/>
      <c r="T2017" s="192"/>
      <c r="U2017" s="192"/>
      <c r="V2017" s="192"/>
      <c r="W2017" s="192"/>
      <c r="X2017" s="193"/>
      <c r="Y2017" s="108"/>
      <c r="AW2017" s="90" t="s">
        <v>4461</v>
      </c>
      <c r="AX2017" s="90">
        <f t="shared" si="234"/>
        <v>1</v>
      </c>
      <c r="AY2017" s="90" t="s">
        <v>774</v>
      </c>
      <c r="AZ2017" s="90" t="s">
        <v>5475</v>
      </c>
      <c r="BA2017" s="90">
        <f>IF(AND($BB$2017=1,$BC$2017=1),1,0)</f>
        <v>0</v>
      </c>
      <c r="BB2017" s="90">
        <f t="shared" si="241"/>
        <v>0</v>
      </c>
      <c r="BC2017" s="90">
        <f t="shared" si="238"/>
        <v>0</v>
      </c>
      <c r="BD2017" s="90">
        <f t="shared" si="239"/>
        <v>0</v>
      </c>
      <c r="BE2017" s="90">
        <f t="shared" si="240"/>
        <v>0</v>
      </c>
      <c r="BX2017" s="90">
        <v>1</v>
      </c>
      <c r="CA2017" s="90" t="s">
        <v>5469</v>
      </c>
      <c r="CC2017" s="90" t="s">
        <v>775</v>
      </c>
      <c r="CD2017" s="90">
        <f>IF($Y$2017="Inaccurate – Incorrect",1,0)</f>
        <v>0</v>
      </c>
      <c r="DA2017" s="90" t="s">
        <v>5295</v>
      </c>
      <c r="DB2017" s="90" t="s">
        <v>5456</v>
      </c>
    </row>
    <row r="2018" spans="4:106" ht="25.25" customHeight="1" x14ac:dyDescent="0.2">
      <c r="D2018" s="112" t="s">
        <v>5479</v>
      </c>
      <c r="E2018" s="189" t="s">
        <v>5480</v>
      </c>
      <c r="F2018" s="190"/>
      <c r="G2018" s="190"/>
      <c r="H2018" s="190"/>
      <c r="I2018" s="190"/>
      <c r="J2018" s="190"/>
      <c r="K2018" s="190"/>
      <c r="L2018" s="190"/>
      <c r="M2018" s="190"/>
      <c r="N2018" s="190"/>
      <c r="O2018" s="190"/>
      <c r="P2018" s="115"/>
      <c r="Q2018" s="191" t="s">
        <v>12702</v>
      </c>
      <c r="R2018" s="191"/>
      <c r="S2018" s="192"/>
      <c r="T2018" s="192"/>
      <c r="U2018" s="192"/>
      <c r="V2018" s="192"/>
      <c r="W2018" s="192"/>
      <c r="X2018" s="193"/>
      <c r="Y2018" s="108"/>
      <c r="AW2018" s="90" t="s">
        <v>4461</v>
      </c>
      <c r="AX2018" s="90">
        <f t="shared" si="234"/>
        <v>1</v>
      </c>
      <c r="AY2018" s="90" t="s">
        <v>774</v>
      </c>
      <c r="AZ2018" s="90" t="s">
        <v>5478</v>
      </c>
      <c r="BA2018" s="90">
        <f>IF(AND($BB$2018=1,$BC$2018=1),1,0)</f>
        <v>0</v>
      </c>
      <c r="BB2018" s="90">
        <f t="shared" si="241"/>
        <v>0</v>
      </c>
      <c r="BC2018" s="90">
        <f t="shared" si="238"/>
        <v>0</v>
      </c>
      <c r="BD2018" s="90">
        <f t="shared" si="239"/>
        <v>0</v>
      </c>
      <c r="BE2018" s="90">
        <f t="shared" si="240"/>
        <v>0</v>
      </c>
      <c r="BX2018" s="90">
        <v>1</v>
      </c>
      <c r="CA2018" s="90" t="s">
        <v>5469</v>
      </c>
      <c r="CC2018" s="90" t="s">
        <v>775</v>
      </c>
      <c r="CD2018" s="90">
        <f>IF($Y$2018="Inaccurate – Incorrect",1,0)</f>
        <v>0</v>
      </c>
      <c r="DA2018" s="90" t="s">
        <v>5295</v>
      </c>
      <c r="DB2018" s="90" t="s">
        <v>5456</v>
      </c>
    </row>
    <row r="2019" spans="4:106" ht="50.5" customHeight="1" x14ac:dyDescent="0.2">
      <c r="D2019" s="112" t="s">
        <v>5482</v>
      </c>
      <c r="E2019" s="189" t="s">
        <v>5483</v>
      </c>
      <c r="F2019" s="190"/>
      <c r="G2019" s="190"/>
      <c r="H2019" s="190"/>
      <c r="I2019" s="190"/>
      <c r="J2019" s="190"/>
      <c r="K2019" s="190"/>
      <c r="L2019" s="190"/>
      <c r="M2019" s="190"/>
      <c r="N2019" s="190"/>
      <c r="O2019" s="190"/>
      <c r="P2019" s="115"/>
      <c r="Q2019" s="191" t="s">
        <v>12702</v>
      </c>
      <c r="R2019" s="191"/>
      <c r="S2019" s="192"/>
      <c r="T2019" s="192"/>
      <c r="U2019" s="192"/>
      <c r="V2019" s="192"/>
      <c r="W2019" s="192"/>
      <c r="X2019" s="193"/>
      <c r="Y2019" s="108"/>
      <c r="AW2019" s="90" t="s">
        <v>4461</v>
      </c>
      <c r="AX2019" s="90">
        <f t="shared" si="234"/>
        <v>1</v>
      </c>
      <c r="AY2019" s="90" t="s">
        <v>774</v>
      </c>
      <c r="AZ2019" s="90" t="s">
        <v>5481</v>
      </c>
      <c r="BA2019" s="90">
        <f>IF(AND($BB$2019=1,$BC$2019=1),1,0)</f>
        <v>0</v>
      </c>
      <c r="BB2019" s="90">
        <f t="shared" si="241"/>
        <v>0</v>
      </c>
      <c r="BC2019" s="90">
        <f t="shared" si="238"/>
        <v>0</v>
      </c>
      <c r="BD2019" s="90">
        <f t="shared" si="239"/>
        <v>0</v>
      </c>
      <c r="BE2019" s="90">
        <f t="shared" si="240"/>
        <v>0</v>
      </c>
      <c r="BX2019" s="90">
        <v>1</v>
      </c>
      <c r="CA2019" s="90" t="s">
        <v>5469</v>
      </c>
      <c r="CC2019" s="90" t="s">
        <v>775</v>
      </c>
      <c r="CD2019" s="90">
        <f>IF($Y$2019="Inaccurate – Incorrect",1,0)</f>
        <v>0</v>
      </c>
      <c r="DA2019" s="90" t="s">
        <v>5295</v>
      </c>
      <c r="DB2019" s="90" t="s">
        <v>5456</v>
      </c>
    </row>
    <row r="2020" spans="4:106" ht="25.25" customHeight="1" x14ac:dyDescent="0.2">
      <c r="D2020" s="112" t="s">
        <v>5485</v>
      </c>
      <c r="E2020" s="189" t="s">
        <v>1408</v>
      </c>
      <c r="F2020" s="190"/>
      <c r="G2020" s="190"/>
      <c r="H2020" s="190"/>
      <c r="I2020" s="190"/>
      <c r="J2020" s="190"/>
      <c r="K2020" s="190"/>
      <c r="L2020" s="190"/>
      <c r="M2020" s="190"/>
      <c r="N2020" s="190"/>
      <c r="O2020" s="190"/>
      <c r="P2020" s="115"/>
      <c r="Q2020" s="191" t="s">
        <v>12702</v>
      </c>
      <c r="R2020" s="191"/>
      <c r="S2020" s="197"/>
      <c r="T2020" s="197"/>
      <c r="U2020" s="197"/>
      <c r="V2020" s="197"/>
      <c r="W2020" s="197"/>
      <c r="X2020" s="198"/>
      <c r="Y2020" s="108"/>
      <c r="AW2020" s="90" t="s">
        <v>4461</v>
      </c>
      <c r="AX2020" s="90">
        <f t="shared" si="234"/>
        <v>1</v>
      </c>
      <c r="AY2020" s="90" t="s">
        <v>774</v>
      </c>
      <c r="AZ2020" s="90" t="s">
        <v>5484</v>
      </c>
      <c r="BA2020" s="90">
        <f>IF(AND($BB$2020=1,$BC$2020=1),1,0)</f>
        <v>0</v>
      </c>
      <c r="BB2020" s="90">
        <f t="shared" si="241"/>
        <v>0</v>
      </c>
      <c r="BC2020" s="90">
        <f t="shared" si="238"/>
        <v>0</v>
      </c>
      <c r="BD2020" s="90">
        <f t="shared" si="239"/>
        <v>0</v>
      </c>
      <c r="BE2020" s="90">
        <f t="shared" si="240"/>
        <v>0</v>
      </c>
      <c r="BX2020" s="90">
        <v>2</v>
      </c>
      <c r="CA2020" s="90" t="s">
        <v>5469</v>
      </c>
      <c r="CC2020" s="90" t="s">
        <v>775</v>
      </c>
      <c r="CD2020" s="90">
        <f>IF($Y$2020="Inaccurate – Incorrect",1,0)</f>
        <v>0</v>
      </c>
      <c r="DA2020" s="90" t="s">
        <v>5295</v>
      </c>
      <c r="DB2020" s="90" t="s">
        <v>5456</v>
      </c>
    </row>
    <row r="2021" spans="4:106" x14ac:dyDescent="0.2">
      <c r="D2021" s="103"/>
      <c r="E2021" s="114"/>
      <c r="F2021" s="114"/>
      <c r="G2021" s="114"/>
      <c r="H2021" s="114"/>
      <c r="I2021" s="114"/>
      <c r="J2021" s="114"/>
      <c r="K2021" s="114"/>
      <c r="L2021" s="114"/>
      <c r="M2021" s="114"/>
      <c r="N2021" s="114"/>
      <c r="O2021" s="114"/>
      <c r="P2021" s="114"/>
      <c r="Q2021" s="114"/>
      <c r="R2021" s="114"/>
      <c r="S2021" s="114"/>
      <c r="T2021" s="114"/>
      <c r="U2021" s="114"/>
      <c r="V2021" s="114"/>
      <c r="W2021" s="114"/>
      <c r="X2021" s="114"/>
      <c r="Y2021" s="105"/>
      <c r="AX2021" s="90">
        <f t="shared" si="234"/>
        <v>0</v>
      </c>
      <c r="BA2021" s="90">
        <f>IF(OR($S$22="Step 3",$S$22="Step 2",$S$22="Step 1"),1,0)</f>
        <v>1</v>
      </c>
    </row>
    <row r="2022" spans="4:106" ht="21" x14ac:dyDescent="0.25">
      <c r="D2022" s="103"/>
      <c r="E2022" s="106" t="s">
        <v>5488</v>
      </c>
      <c r="F2022" s="104"/>
      <c r="G2022" s="104"/>
      <c r="H2022" s="104"/>
      <c r="I2022" s="104"/>
      <c r="J2022" s="104"/>
      <c r="K2022" s="104"/>
      <c r="L2022" s="104"/>
      <c r="M2022" s="104"/>
      <c r="N2022" s="104"/>
      <c r="O2022" s="104"/>
      <c r="P2022" s="104"/>
      <c r="Q2022" s="104"/>
      <c r="R2022" s="104"/>
      <c r="S2022" s="104"/>
      <c r="T2022" s="104"/>
      <c r="U2022" s="104"/>
      <c r="V2022" s="104"/>
      <c r="W2022" s="104"/>
      <c r="X2022" s="104"/>
      <c r="Y2022" s="105"/>
      <c r="AX2022" s="90">
        <f t="shared" si="234"/>
        <v>0</v>
      </c>
      <c r="BA2022" s="90">
        <f>IF(OR($S$22="Step 3",$S$22="Step 2",$S$22="Step 1"),1,0)</f>
        <v>1</v>
      </c>
    </row>
    <row r="2023" spans="4:106" ht="21" x14ac:dyDescent="0.25">
      <c r="D2023" s="103"/>
      <c r="E2023" s="109" t="s">
        <v>5152</v>
      </c>
      <c r="F2023" s="110"/>
      <c r="G2023" s="110"/>
      <c r="H2023" s="110"/>
      <c r="I2023" s="110"/>
      <c r="J2023" s="110"/>
      <c r="K2023" s="110"/>
      <c r="L2023" s="110"/>
      <c r="M2023" s="110"/>
      <c r="N2023" s="110"/>
      <c r="O2023" s="110"/>
      <c r="P2023" s="110"/>
      <c r="Q2023" s="110"/>
      <c r="R2023" s="110"/>
      <c r="S2023" s="110"/>
      <c r="T2023" s="110"/>
      <c r="U2023" s="110"/>
      <c r="V2023" s="110"/>
      <c r="W2023" s="110"/>
      <c r="X2023" s="110"/>
      <c r="Y2023" s="105"/>
      <c r="AX2023" s="90">
        <f t="shared" si="234"/>
        <v>0</v>
      </c>
      <c r="BA2023" s="90">
        <f>IF(OR($S$22="Step 3",$S$22="Step 2",$S$22="Step 1"),1,0)</f>
        <v>1</v>
      </c>
    </row>
    <row r="2024" spans="4:106" ht="53.75" customHeight="1" x14ac:dyDescent="0.2">
      <c r="D2024" s="112" t="s">
        <v>5487</v>
      </c>
      <c r="E2024" s="120"/>
      <c r="F2024" s="118"/>
      <c r="G2024" s="118"/>
      <c r="H2024" s="118"/>
      <c r="I2024" s="118"/>
      <c r="J2024" s="118"/>
      <c r="K2024" s="118"/>
      <c r="L2024" s="118"/>
      <c r="M2024" s="118"/>
      <c r="N2024" s="118"/>
      <c r="O2024" s="118"/>
      <c r="P2024" s="118"/>
      <c r="Q2024" s="219" t="s">
        <v>5489</v>
      </c>
      <c r="R2024" s="220"/>
      <c r="S2024" s="220"/>
      <c r="T2024" s="220"/>
      <c r="U2024" s="220"/>
      <c r="V2024" s="220"/>
      <c r="W2024" s="220"/>
      <c r="X2024" s="217"/>
      <c r="Y2024" s="108"/>
      <c r="AX2024" s="90">
        <f t="shared" si="234"/>
        <v>1</v>
      </c>
      <c r="AZ2024" s="90" t="s">
        <v>5486</v>
      </c>
      <c r="BA2024" s="90">
        <f>IF(AND($BC$2024=1,$BB$2024=1),1,0)</f>
        <v>0</v>
      </c>
      <c r="BB2024" s="90">
        <f>IF(OR($S$22="Step 3",$S$22="Step 2"),1,0)</f>
        <v>0</v>
      </c>
      <c r="BC2024" s="90">
        <v>1</v>
      </c>
      <c r="BD2024" s="90">
        <v>1</v>
      </c>
      <c r="BE2024" s="90">
        <v>1</v>
      </c>
    </row>
    <row r="2025" spans="4:106" ht="25.25" customHeight="1" x14ac:dyDescent="0.2">
      <c r="D2025" s="112" t="s">
        <v>5491</v>
      </c>
      <c r="E2025" s="189" t="s">
        <v>5492</v>
      </c>
      <c r="F2025" s="190"/>
      <c r="G2025" s="190"/>
      <c r="H2025" s="190"/>
      <c r="I2025" s="190"/>
      <c r="J2025" s="190"/>
      <c r="K2025" s="190"/>
      <c r="L2025" s="190"/>
      <c r="M2025" s="190"/>
      <c r="N2025" s="190"/>
      <c r="O2025" s="190"/>
      <c r="P2025" s="115"/>
      <c r="Q2025" s="191" t="s">
        <v>12702</v>
      </c>
      <c r="R2025" s="191"/>
      <c r="S2025" s="192"/>
      <c r="T2025" s="192"/>
      <c r="U2025" s="192"/>
      <c r="V2025" s="192"/>
      <c r="W2025" s="192"/>
      <c r="X2025" s="193"/>
      <c r="Y2025" s="108"/>
      <c r="AW2025" s="90" t="s">
        <v>4461</v>
      </c>
      <c r="AX2025" s="90">
        <f t="shared" si="234"/>
        <v>1</v>
      </c>
      <c r="AY2025" s="90" t="s">
        <v>774</v>
      </c>
      <c r="AZ2025" s="90" t="s">
        <v>5490</v>
      </c>
      <c r="BA2025" s="90">
        <f>IF(AND($BC$2025=1,$BB$2025=1),1,0)</f>
        <v>0</v>
      </c>
      <c r="BB2025" s="90">
        <f>IF(OR($S$22="Step 3",$S$22="Step 2"),1,0)</f>
        <v>0</v>
      </c>
      <c r="BC2025" s="90">
        <v>1</v>
      </c>
      <c r="BD2025" s="90">
        <v>1</v>
      </c>
      <c r="BE2025" s="90">
        <v>1</v>
      </c>
      <c r="BX2025" s="90">
        <v>1</v>
      </c>
      <c r="CA2025" s="90" t="s">
        <v>5486</v>
      </c>
      <c r="CB2025" s="90">
        <f>IF((+COUNTA($S$2025)+COUNTA($S$2026)+COUNTA($S$2027)+COUNTA($S$2028))&gt;0,1,0)</f>
        <v>0</v>
      </c>
      <c r="CC2025" s="90" t="s">
        <v>775</v>
      </c>
      <c r="CD2025" s="90">
        <f>IF($Y$2025="Inaccurate – Incorrect",1,0)</f>
        <v>0</v>
      </c>
      <c r="DA2025" s="90" t="s">
        <v>5488</v>
      </c>
      <c r="DB2025" s="90" t="s">
        <v>5152</v>
      </c>
    </row>
    <row r="2026" spans="4:106" ht="25.25" customHeight="1" x14ac:dyDescent="0.2">
      <c r="D2026" s="112" t="s">
        <v>5494</v>
      </c>
      <c r="E2026" s="189" t="s">
        <v>5495</v>
      </c>
      <c r="F2026" s="190"/>
      <c r="G2026" s="190"/>
      <c r="H2026" s="190"/>
      <c r="I2026" s="190"/>
      <c r="J2026" s="190"/>
      <c r="K2026" s="190"/>
      <c r="L2026" s="190"/>
      <c r="M2026" s="190"/>
      <c r="N2026" s="190"/>
      <c r="O2026" s="190"/>
      <c r="P2026" s="115"/>
      <c r="Q2026" s="191" t="s">
        <v>12702</v>
      </c>
      <c r="R2026" s="191"/>
      <c r="S2026" s="192"/>
      <c r="T2026" s="192"/>
      <c r="U2026" s="192"/>
      <c r="V2026" s="192"/>
      <c r="W2026" s="192"/>
      <c r="X2026" s="193"/>
      <c r="Y2026" s="108"/>
      <c r="AW2026" s="90" t="s">
        <v>4461</v>
      </c>
      <c r="AX2026" s="90">
        <f t="shared" si="234"/>
        <v>1</v>
      </c>
      <c r="AY2026" s="90" t="s">
        <v>774</v>
      </c>
      <c r="AZ2026" s="90" t="s">
        <v>5493</v>
      </c>
      <c r="BA2026" s="90">
        <f>IF(AND($BC$2026=1,$BB$2026=1),1,0)</f>
        <v>0</v>
      </c>
      <c r="BB2026" s="90">
        <f>IF(OR($S$22="Step 3",$S$22="Step 2"),1,0)</f>
        <v>0</v>
      </c>
      <c r="BC2026" s="90">
        <v>1</v>
      </c>
      <c r="BD2026" s="90">
        <v>1</v>
      </c>
      <c r="BE2026" s="90">
        <v>1</v>
      </c>
      <c r="BX2026" s="90">
        <v>1</v>
      </c>
      <c r="CA2026" s="90" t="s">
        <v>5486</v>
      </c>
      <c r="CC2026" s="90" t="s">
        <v>775</v>
      </c>
      <c r="CD2026" s="90">
        <f>IF($Y$2026="Inaccurate – Incorrect",1,0)</f>
        <v>0</v>
      </c>
      <c r="DA2026" s="90" t="s">
        <v>5488</v>
      </c>
      <c r="DB2026" s="90" t="s">
        <v>5152</v>
      </c>
    </row>
    <row r="2027" spans="4:106" ht="25.25" customHeight="1" x14ac:dyDescent="0.2">
      <c r="D2027" s="112" t="s">
        <v>5497</v>
      </c>
      <c r="E2027" s="189" t="s">
        <v>5498</v>
      </c>
      <c r="F2027" s="190"/>
      <c r="G2027" s="190"/>
      <c r="H2027" s="190"/>
      <c r="I2027" s="190"/>
      <c r="J2027" s="190"/>
      <c r="K2027" s="190"/>
      <c r="L2027" s="190"/>
      <c r="M2027" s="190"/>
      <c r="N2027" s="190"/>
      <c r="O2027" s="190"/>
      <c r="P2027" s="115"/>
      <c r="Q2027" s="191" t="s">
        <v>12702</v>
      </c>
      <c r="R2027" s="191"/>
      <c r="S2027" s="192"/>
      <c r="T2027" s="192"/>
      <c r="U2027" s="192"/>
      <c r="V2027" s="192"/>
      <c r="W2027" s="192"/>
      <c r="X2027" s="193"/>
      <c r="Y2027" s="108"/>
      <c r="AW2027" s="90" t="s">
        <v>4461</v>
      </c>
      <c r="AX2027" s="90">
        <f t="shared" si="234"/>
        <v>1</v>
      </c>
      <c r="AY2027" s="90" t="s">
        <v>774</v>
      </c>
      <c r="AZ2027" s="90" t="s">
        <v>5496</v>
      </c>
      <c r="BA2027" s="90">
        <f>IF(AND($BC$2027=1,$BB$2027=1),1,0)</f>
        <v>0</v>
      </c>
      <c r="BB2027" s="90">
        <f>IF(OR($S$22="Step 3",$S$22="Step 2"),1,0)</f>
        <v>0</v>
      </c>
      <c r="BC2027" s="90">
        <v>1</v>
      </c>
      <c r="BD2027" s="90">
        <v>1</v>
      </c>
      <c r="BE2027" s="90">
        <v>1</v>
      </c>
      <c r="BX2027" s="90">
        <v>1</v>
      </c>
      <c r="CA2027" s="90" t="s">
        <v>5486</v>
      </c>
      <c r="CC2027" s="90" t="s">
        <v>775</v>
      </c>
      <c r="CD2027" s="90">
        <f>IF($Y$2027="Inaccurate – Incorrect",1,0)</f>
        <v>0</v>
      </c>
      <c r="DA2027" s="90" t="s">
        <v>5488</v>
      </c>
      <c r="DB2027" s="90" t="s">
        <v>5152</v>
      </c>
    </row>
    <row r="2028" spans="4:106" ht="25.25" customHeight="1" x14ac:dyDescent="0.2">
      <c r="D2028" s="112" t="s">
        <v>5500</v>
      </c>
      <c r="E2028" s="189" t="s">
        <v>1408</v>
      </c>
      <c r="F2028" s="190"/>
      <c r="G2028" s="190"/>
      <c r="H2028" s="190"/>
      <c r="I2028" s="190"/>
      <c r="J2028" s="190"/>
      <c r="K2028" s="190"/>
      <c r="L2028" s="190"/>
      <c r="M2028" s="190"/>
      <c r="N2028" s="190"/>
      <c r="O2028" s="190"/>
      <c r="P2028" s="115"/>
      <c r="Q2028" s="191" t="s">
        <v>12702</v>
      </c>
      <c r="R2028" s="191"/>
      <c r="S2028" s="192"/>
      <c r="T2028" s="192"/>
      <c r="U2028" s="192"/>
      <c r="V2028" s="192"/>
      <c r="W2028" s="192"/>
      <c r="X2028" s="193"/>
      <c r="Y2028" s="108"/>
      <c r="AW2028" s="90" t="s">
        <v>4461</v>
      </c>
      <c r="AX2028" s="90">
        <f t="shared" si="234"/>
        <v>1</v>
      </c>
      <c r="AY2028" s="90" t="s">
        <v>774</v>
      </c>
      <c r="AZ2028" s="90" t="s">
        <v>5499</v>
      </c>
      <c r="BA2028" s="90">
        <f>IF(AND($BC$2028=1,$BB$2028=1),1,0)</f>
        <v>0</v>
      </c>
      <c r="BB2028" s="90">
        <f>IF(OR($S$22="Step 3",$S$22="Step 2"),1,0)</f>
        <v>0</v>
      </c>
      <c r="BC2028" s="90">
        <v>1</v>
      </c>
      <c r="BD2028" s="90">
        <v>1</v>
      </c>
      <c r="BE2028" s="90">
        <v>1</v>
      </c>
      <c r="BX2028" s="90">
        <v>2</v>
      </c>
      <c r="CA2028" s="90" t="s">
        <v>5486</v>
      </c>
      <c r="CC2028" s="90" t="s">
        <v>775</v>
      </c>
      <c r="CD2028" s="90">
        <f>IF($Y$2028="Inaccurate – Incorrect",1,0)</f>
        <v>0</v>
      </c>
      <c r="DA2028" s="90" t="s">
        <v>5488</v>
      </c>
      <c r="DB2028" s="90" t="s">
        <v>5152</v>
      </c>
    </row>
    <row r="2029" spans="4:106" ht="25.25" customHeight="1" x14ac:dyDescent="0.2">
      <c r="D2029" s="112" t="s">
        <v>5502</v>
      </c>
      <c r="E2029" s="189" t="s">
        <v>5503</v>
      </c>
      <c r="F2029" s="190"/>
      <c r="G2029" s="190"/>
      <c r="H2029" s="190"/>
      <c r="I2029" s="190"/>
      <c r="J2029" s="190"/>
      <c r="K2029" s="190"/>
      <c r="L2029" s="190"/>
      <c r="M2029" s="190"/>
      <c r="N2029" s="190"/>
      <c r="O2029" s="190"/>
      <c r="P2029" s="116" t="s">
        <v>12697</v>
      </c>
      <c r="Q2029" s="191" t="s">
        <v>12698</v>
      </c>
      <c r="R2029" s="191"/>
      <c r="S2029" s="197"/>
      <c r="T2029" s="197"/>
      <c r="U2029" s="197"/>
      <c r="V2029" s="197"/>
      <c r="W2029" s="197"/>
      <c r="X2029" s="198"/>
      <c r="Y2029" s="108"/>
      <c r="AW2029" s="90" t="s">
        <v>4461</v>
      </c>
      <c r="AX2029" s="90">
        <f t="shared" si="234"/>
        <v>1</v>
      </c>
      <c r="AY2029" s="90" t="s">
        <v>1549</v>
      </c>
      <c r="AZ2029" s="90" t="s">
        <v>5501</v>
      </c>
      <c r="BA2029" s="90">
        <f>IF(AND($BC$2029=1,$BB$2029=1),1,0)</f>
        <v>1</v>
      </c>
      <c r="BB2029" s="90">
        <f>IF(OR($S$22="Step 3",$S$22="Step 2",$S$22="Step 1"),1,0)</f>
        <v>1</v>
      </c>
      <c r="BC2029" s="90">
        <v>1</v>
      </c>
      <c r="BD2029" s="90">
        <v>1</v>
      </c>
      <c r="BE2029" s="90">
        <v>1</v>
      </c>
      <c r="CB2029" s="90">
        <f>IF($S$2029&lt;&gt;"",1,0)</f>
        <v>0</v>
      </c>
      <c r="CD2029" s="90">
        <f>IF($Y$2029="Inaccurate – Incorrect",1,0)</f>
        <v>0</v>
      </c>
      <c r="DA2029" s="90" t="s">
        <v>5488</v>
      </c>
      <c r="DB2029" s="90" t="s">
        <v>5152</v>
      </c>
    </row>
    <row r="2030" spans="4:106" x14ac:dyDescent="0.2">
      <c r="D2030" s="103"/>
      <c r="E2030" s="117"/>
      <c r="F2030" s="117"/>
      <c r="G2030" s="117"/>
      <c r="H2030" s="117"/>
      <c r="I2030" s="117"/>
      <c r="J2030" s="117"/>
      <c r="K2030" s="117"/>
      <c r="L2030" s="117"/>
      <c r="M2030" s="117"/>
      <c r="N2030" s="117"/>
      <c r="O2030" s="117"/>
      <c r="P2030" s="117"/>
      <c r="Q2030" s="117"/>
      <c r="R2030" s="117"/>
      <c r="S2030" s="117"/>
      <c r="T2030" s="117"/>
      <c r="U2030" s="117"/>
      <c r="V2030" s="117"/>
      <c r="W2030" s="117"/>
      <c r="X2030" s="117"/>
      <c r="Y2030" s="105"/>
      <c r="AX2030" s="90">
        <f t="shared" si="234"/>
        <v>0</v>
      </c>
      <c r="BA2030" s="90">
        <f>IF(OR($S$22="Step 3",$S$22="Step 2"),1,0)</f>
        <v>0</v>
      </c>
    </row>
    <row r="2031" spans="4:106" ht="21" x14ac:dyDescent="0.25">
      <c r="D2031" s="103"/>
      <c r="E2031" s="109" t="s">
        <v>5507</v>
      </c>
      <c r="F2031" s="110"/>
      <c r="G2031" s="110"/>
      <c r="H2031" s="110"/>
      <c r="I2031" s="110"/>
      <c r="J2031" s="110"/>
      <c r="K2031" s="110"/>
      <c r="L2031" s="110"/>
      <c r="M2031" s="110"/>
      <c r="N2031" s="110"/>
      <c r="O2031" s="110"/>
      <c r="P2031" s="110"/>
      <c r="Q2031" s="110"/>
      <c r="R2031" s="110"/>
      <c r="S2031" s="110"/>
      <c r="T2031" s="110"/>
      <c r="U2031" s="110"/>
      <c r="V2031" s="110"/>
      <c r="W2031" s="110"/>
      <c r="X2031" s="110"/>
      <c r="Y2031" s="105"/>
      <c r="AX2031" s="90">
        <f t="shared" si="234"/>
        <v>0</v>
      </c>
      <c r="BA2031" s="90">
        <f>IF(OR($S$22="Step 3",$S$22="Step 2"),1,0)</f>
        <v>0</v>
      </c>
    </row>
    <row r="2032" spans="4:106" ht="25.25" customHeight="1" x14ac:dyDescent="0.2">
      <c r="D2032" s="112" t="s">
        <v>5506</v>
      </c>
      <c r="E2032" s="194" t="s">
        <v>5508</v>
      </c>
      <c r="F2032" s="195"/>
      <c r="G2032" s="195"/>
      <c r="H2032" s="195"/>
      <c r="I2032" s="195"/>
      <c r="J2032" s="195"/>
      <c r="K2032" s="195"/>
      <c r="L2032" s="195"/>
      <c r="M2032" s="195"/>
      <c r="N2032" s="195"/>
      <c r="O2032" s="195"/>
      <c r="P2032" s="111"/>
      <c r="Q2032" s="196" t="s">
        <v>12698</v>
      </c>
      <c r="R2032" s="196"/>
      <c r="S2032" s="192"/>
      <c r="T2032" s="192"/>
      <c r="U2032" s="192"/>
      <c r="V2032" s="192"/>
      <c r="W2032" s="192"/>
      <c r="X2032" s="193"/>
      <c r="Y2032" s="108"/>
      <c r="AW2032" s="90" t="s">
        <v>4461</v>
      </c>
      <c r="AX2032" s="90">
        <f t="shared" si="234"/>
        <v>1</v>
      </c>
      <c r="AY2032" s="90" t="s">
        <v>236</v>
      </c>
      <c r="AZ2032" s="90" t="s">
        <v>5505</v>
      </c>
      <c r="BA2032" s="90">
        <f>IF(AND($BC$2032=1,$BB$2032=1),1,0)</f>
        <v>0</v>
      </c>
      <c r="BB2032" s="90">
        <f t="shared" ref="BB2032:BB2041" si="242">IF(OR($S$22="Step 3",$S$22="Step 2"),1,0)</f>
        <v>0</v>
      </c>
      <c r="BC2032" s="90">
        <v>1</v>
      </c>
      <c r="BD2032" s="90">
        <v>1</v>
      </c>
      <c r="BE2032" s="90">
        <v>1</v>
      </c>
      <c r="BL2032" s="90" t="s">
        <v>12792</v>
      </c>
      <c r="CB2032" s="90">
        <f>IF($S$2032&lt;&gt;"",1,0)</f>
        <v>0</v>
      </c>
      <c r="CD2032" s="90">
        <f>IF($Y$2032="Inaccurate – Incorrect",1,0)</f>
        <v>0</v>
      </c>
      <c r="DA2032" s="90" t="s">
        <v>5488</v>
      </c>
      <c r="DB2032" s="90" t="s">
        <v>5507</v>
      </c>
    </row>
    <row r="2033" spans="4:106" ht="53.75" customHeight="1" x14ac:dyDescent="0.2">
      <c r="D2033" s="112" t="s">
        <v>5510</v>
      </c>
      <c r="E2033" s="119"/>
      <c r="F2033" s="118"/>
      <c r="G2033" s="118"/>
      <c r="H2033" s="118"/>
      <c r="I2033" s="118"/>
      <c r="J2033" s="118"/>
      <c r="K2033" s="118"/>
      <c r="L2033" s="118"/>
      <c r="M2033" s="118"/>
      <c r="N2033" s="118"/>
      <c r="O2033" s="118"/>
      <c r="P2033" s="118"/>
      <c r="Q2033" s="215" t="s">
        <v>5511</v>
      </c>
      <c r="R2033" s="216"/>
      <c r="S2033" s="216"/>
      <c r="T2033" s="216"/>
      <c r="U2033" s="216"/>
      <c r="V2033" s="216"/>
      <c r="W2033" s="216"/>
      <c r="X2033" s="217"/>
      <c r="Y2033" s="108"/>
      <c r="AX2033" s="90">
        <f t="shared" si="234"/>
        <v>1</v>
      </c>
      <c r="AZ2033" s="90" t="s">
        <v>5509</v>
      </c>
      <c r="BA2033" s="90">
        <f>IF(AND($BB$2033=1,$BC$2033=1),1,0)</f>
        <v>0</v>
      </c>
      <c r="BB2033" s="90">
        <f t="shared" si="242"/>
        <v>0</v>
      </c>
      <c r="BC2033" s="90">
        <f t="shared" ref="BC2033:BC2041" si="243">IF(AND(AND(OR($S$2032="Yes",$AB$2032="Yes"),$AX$2032=1)),1,0)</f>
        <v>0</v>
      </c>
      <c r="BD2033" s="90">
        <f t="shared" ref="BD2033:BD2041" si="244">IF(AND(AND(OR($AB$2032="Yes"),$AX$2032=1)),1,0)</f>
        <v>0</v>
      </c>
      <c r="BE2033" s="90">
        <f t="shared" ref="BE2033:BE2041" si="245">IF(AND(AND(OR($S$2032="Yes"),$AX$2032=1)),1,0)</f>
        <v>0</v>
      </c>
    </row>
    <row r="2034" spans="4:106" ht="25.25" customHeight="1" x14ac:dyDescent="0.2">
      <c r="D2034" s="112" t="s">
        <v>5515</v>
      </c>
      <c r="E2034" s="189" t="s">
        <v>5516</v>
      </c>
      <c r="F2034" s="190"/>
      <c r="G2034" s="190"/>
      <c r="H2034" s="190"/>
      <c r="I2034" s="190"/>
      <c r="J2034" s="190"/>
      <c r="K2034" s="190"/>
      <c r="L2034" s="190"/>
      <c r="M2034" s="190"/>
      <c r="N2034" s="190"/>
      <c r="O2034" s="190"/>
      <c r="P2034" s="115"/>
      <c r="Q2034" s="191" t="s">
        <v>12702</v>
      </c>
      <c r="R2034" s="191"/>
      <c r="S2034" s="192"/>
      <c r="T2034" s="192"/>
      <c r="U2034" s="192"/>
      <c r="V2034" s="192"/>
      <c r="W2034" s="192"/>
      <c r="X2034" s="193"/>
      <c r="Y2034" s="108"/>
      <c r="AW2034" s="90" t="s">
        <v>4461</v>
      </c>
      <c r="AX2034" s="90">
        <f t="shared" si="234"/>
        <v>1</v>
      </c>
      <c r="AY2034" s="90" t="s">
        <v>774</v>
      </c>
      <c r="AZ2034" s="90" t="s">
        <v>5514</v>
      </c>
      <c r="BA2034" s="90">
        <f>IF(AND($BB$2034=1,$BC$2034=1),1,0)</f>
        <v>0</v>
      </c>
      <c r="BB2034" s="90">
        <f t="shared" si="242"/>
        <v>0</v>
      </c>
      <c r="BC2034" s="90">
        <f t="shared" si="243"/>
        <v>0</v>
      </c>
      <c r="BD2034" s="90">
        <f t="shared" si="244"/>
        <v>0</v>
      </c>
      <c r="BE2034" s="90">
        <f t="shared" si="245"/>
        <v>0</v>
      </c>
      <c r="BX2034" s="90">
        <v>1</v>
      </c>
      <c r="CA2034" s="90" t="s">
        <v>5509</v>
      </c>
      <c r="CB2034" s="90">
        <f>IF((+COUNTA($S$2034)+COUNTA($S$2035)+COUNTA($S$2036)+COUNTA($S$2037)+COUNTA($S$2038)+COUNTA($S$2039)+COUNTA($S$2040)+COUNTA($S$2041))&gt;0,1,0)</f>
        <v>0</v>
      </c>
      <c r="CC2034" s="90" t="s">
        <v>775</v>
      </c>
      <c r="CD2034" s="90">
        <f>IF($Y$2034="Inaccurate – Incorrect",1,0)</f>
        <v>0</v>
      </c>
      <c r="DA2034" s="90" t="s">
        <v>5488</v>
      </c>
      <c r="DB2034" s="90" t="s">
        <v>5507</v>
      </c>
    </row>
    <row r="2035" spans="4:106" ht="25.25" customHeight="1" x14ac:dyDescent="0.2">
      <c r="D2035" s="112" t="s">
        <v>5518</v>
      </c>
      <c r="E2035" s="189" t="s">
        <v>5519</v>
      </c>
      <c r="F2035" s="190"/>
      <c r="G2035" s="190"/>
      <c r="H2035" s="190"/>
      <c r="I2035" s="190"/>
      <c r="J2035" s="190"/>
      <c r="K2035" s="190"/>
      <c r="L2035" s="190"/>
      <c r="M2035" s="190"/>
      <c r="N2035" s="190"/>
      <c r="O2035" s="190"/>
      <c r="P2035" s="115"/>
      <c r="Q2035" s="191" t="s">
        <v>12702</v>
      </c>
      <c r="R2035" s="191"/>
      <c r="S2035" s="192"/>
      <c r="T2035" s="192"/>
      <c r="U2035" s="192"/>
      <c r="V2035" s="192"/>
      <c r="W2035" s="192"/>
      <c r="X2035" s="193"/>
      <c r="Y2035" s="108"/>
      <c r="AW2035" s="90" t="s">
        <v>4461</v>
      </c>
      <c r="AX2035" s="90">
        <f t="shared" si="234"/>
        <v>1</v>
      </c>
      <c r="AY2035" s="90" t="s">
        <v>774</v>
      </c>
      <c r="AZ2035" s="90" t="s">
        <v>5517</v>
      </c>
      <c r="BA2035" s="90">
        <f>IF(AND($BB$2035=1,$BC$2035=1),1,0)</f>
        <v>0</v>
      </c>
      <c r="BB2035" s="90">
        <f t="shared" si="242"/>
        <v>0</v>
      </c>
      <c r="BC2035" s="90">
        <f t="shared" si="243"/>
        <v>0</v>
      </c>
      <c r="BD2035" s="90">
        <f t="shared" si="244"/>
        <v>0</v>
      </c>
      <c r="BE2035" s="90">
        <f t="shared" si="245"/>
        <v>0</v>
      </c>
      <c r="BX2035" s="90">
        <v>1</v>
      </c>
      <c r="CA2035" s="90" t="s">
        <v>5509</v>
      </c>
      <c r="CC2035" s="90" t="s">
        <v>775</v>
      </c>
      <c r="CD2035" s="90">
        <f>IF($Y$2035="Inaccurate – Incorrect",1,0)</f>
        <v>0</v>
      </c>
      <c r="DA2035" s="90" t="s">
        <v>5488</v>
      </c>
      <c r="DB2035" s="90" t="s">
        <v>5507</v>
      </c>
    </row>
    <row r="2036" spans="4:106" ht="25.25" customHeight="1" x14ac:dyDescent="0.2">
      <c r="D2036" s="112" t="s">
        <v>5521</v>
      </c>
      <c r="E2036" s="189" t="s">
        <v>5522</v>
      </c>
      <c r="F2036" s="190"/>
      <c r="G2036" s="190"/>
      <c r="H2036" s="190"/>
      <c r="I2036" s="190"/>
      <c r="J2036" s="190"/>
      <c r="K2036" s="190"/>
      <c r="L2036" s="190"/>
      <c r="M2036" s="190"/>
      <c r="N2036" s="190"/>
      <c r="O2036" s="190"/>
      <c r="P2036" s="115"/>
      <c r="Q2036" s="191" t="s">
        <v>12702</v>
      </c>
      <c r="R2036" s="191"/>
      <c r="S2036" s="192"/>
      <c r="T2036" s="192"/>
      <c r="U2036" s="192"/>
      <c r="V2036" s="192"/>
      <c r="W2036" s="192"/>
      <c r="X2036" s="193"/>
      <c r="Y2036" s="108"/>
      <c r="AW2036" s="90" t="s">
        <v>4461</v>
      </c>
      <c r="AX2036" s="90">
        <f t="shared" si="234"/>
        <v>1</v>
      </c>
      <c r="AY2036" s="90" t="s">
        <v>774</v>
      </c>
      <c r="AZ2036" s="90" t="s">
        <v>5520</v>
      </c>
      <c r="BA2036" s="90">
        <f>IF(AND($BB$2036=1,$BC$2036=1),1,0)</f>
        <v>0</v>
      </c>
      <c r="BB2036" s="90">
        <f t="shared" si="242"/>
        <v>0</v>
      </c>
      <c r="BC2036" s="90">
        <f t="shared" si="243"/>
        <v>0</v>
      </c>
      <c r="BD2036" s="90">
        <f t="shared" si="244"/>
        <v>0</v>
      </c>
      <c r="BE2036" s="90">
        <f t="shared" si="245"/>
        <v>0</v>
      </c>
      <c r="BX2036" s="90">
        <v>1</v>
      </c>
      <c r="CA2036" s="90" t="s">
        <v>5509</v>
      </c>
      <c r="CC2036" s="90" t="s">
        <v>775</v>
      </c>
      <c r="CD2036" s="90">
        <f>IF($Y$2036="Inaccurate – Incorrect",1,0)</f>
        <v>0</v>
      </c>
      <c r="DA2036" s="90" t="s">
        <v>5488</v>
      </c>
      <c r="DB2036" s="90" t="s">
        <v>5507</v>
      </c>
    </row>
    <row r="2037" spans="4:106" ht="25.25" customHeight="1" x14ac:dyDescent="0.2">
      <c r="D2037" s="112" t="s">
        <v>5524</v>
      </c>
      <c r="E2037" s="189" t="s">
        <v>5525</v>
      </c>
      <c r="F2037" s="190"/>
      <c r="G2037" s="190"/>
      <c r="H2037" s="190"/>
      <c r="I2037" s="190"/>
      <c r="J2037" s="190"/>
      <c r="K2037" s="190"/>
      <c r="L2037" s="190"/>
      <c r="M2037" s="190"/>
      <c r="N2037" s="190"/>
      <c r="O2037" s="190"/>
      <c r="P2037" s="115"/>
      <c r="Q2037" s="191" t="s">
        <v>12702</v>
      </c>
      <c r="R2037" s="191"/>
      <c r="S2037" s="192"/>
      <c r="T2037" s="192"/>
      <c r="U2037" s="192"/>
      <c r="V2037" s="192"/>
      <c r="W2037" s="192"/>
      <c r="X2037" s="193"/>
      <c r="Y2037" s="108"/>
      <c r="AW2037" s="90" t="s">
        <v>4461</v>
      </c>
      <c r="AX2037" s="90">
        <f t="shared" si="234"/>
        <v>1</v>
      </c>
      <c r="AY2037" s="90" t="s">
        <v>774</v>
      </c>
      <c r="AZ2037" s="90" t="s">
        <v>5523</v>
      </c>
      <c r="BA2037" s="90">
        <f>IF(AND($BB$2037=1,$BC$2037=1),1,0)</f>
        <v>0</v>
      </c>
      <c r="BB2037" s="90">
        <f t="shared" si="242"/>
        <v>0</v>
      </c>
      <c r="BC2037" s="90">
        <f t="shared" si="243"/>
        <v>0</v>
      </c>
      <c r="BD2037" s="90">
        <f t="shared" si="244"/>
        <v>0</v>
      </c>
      <c r="BE2037" s="90">
        <f t="shared" si="245"/>
        <v>0</v>
      </c>
      <c r="BX2037" s="90">
        <v>1</v>
      </c>
      <c r="CA2037" s="90" t="s">
        <v>5509</v>
      </c>
      <c r="CC2037" s="90" t="s">
        <v>775</v>
      </c>
      <c r="CD2037" s="90">
        <f>IF($Y$2037="Inaccurate – Incorrect",1,0)</f>
        <v>0</v>
      </c>
      <c r="DA2037" s="90" t="s">
        <v>5488</v>
      </c>
      <c r="DB2037" s="90" t="s">
        <v>5507</v>
      </c>
    </row>
    <row r="2038" spans="4:106" ht="25.25" customHeight="1" x14ac:dyDescent="0.2">
      <c r="D2038" s="112" t="s">
        <v>5527</v>
      </c>
      <c r="E2038" s="189" t="s">
        <v>5528</v>
      </c>
      <c r="F2038" s="190"/>
      <c r="G2038" s="190"/>
      <c r="H2038" s="190"/>
      <c r="I2038" s="190"/>
      <c r="J2038" s="190"/>
      <c r="K2038" s="190"/>
      <c r="L2038" s="190"/>
      <c r="M2038" s="190"/>
      <c r="N2038" s="190"/>
      <c r="O2038" s="190"/>
      <c r="P2038" s="115"/>
      <c r="Q2038" s="191" t="s">
        <v>12702</v>
      </c>
      <c r="R2038" s="191"/>
      <c r="S2038" s="192"/>
      <c r="T2038" s="192"/>
      <c r="U2038" s="192"/>
      <c r="V2038" s="192"/>
      <c r="W2038" s="192"/>
      <c r="X2038" s="193"/>
      <c r="Y2038" s="108"/>
      <c r="AW2038" s="90" t="s">
        <v>4461</v>
      </c>
      <c r="AX2038" s="90">
        <f t="shared" si="234"/>
        <v>1</v>
      </c>
      <c r="AY2038" s="90" t="s">
        <v>774</v>
      </c>
      <c r="AZ2038" s="90" t="s">
        <v>5526</v>
      </c>
      <c r="BA2038" s="90">
        <f>IF(AND($BB$2038=1,$BC$2038=1),1,0)</f>
        <v>0</v>
      </c>
      <c r="BB2038" s="90">
        <f t="shared" si="242"/>
        <v>0</v>
      </c>
      <c r="BC2038" s="90">
        <f t="shared" si="243"/>
        <v>0</v>
      </c>
      <c r="BD2038" s="90">
        <f t="shared" si="244"/>
        <v>0</v>
      </c>
      <c r="BE2038" s="90">
        <f t="shared" si="245"/>
        <v>0</v>
      </c>
      <c r="BX2038" s="90">
        <v>1</v>
      </c>
      <c r="CA2038" s="90" t="s">
        <v>5509</v>
      </c>
      <c r="CC2038" s="90" t="s">
        <v>775</v>
      </c>
      <c r="CD2038" s="90">
        <f>IF($Y$2038="Inaccurate – Incorrect",1,0)</f>
        <v>0</v>
      </c>
      <c r="DA2038" s="90" t="s">
        <v>5488</v>
      </c>
      <c r="DB2038" s="90" t="s">
        <v>5507</v>
      </c>
    </row>
    <row r="2039" spans="4:106" ht="25.25" customHeight="1" x14ac:dyDescent="0.2">
      <c r="D2039" s="112" t="s">
        <v>5530</v>
      </c>
      <c r="E2039" s="189" t="s">
        <v>5531</v>
      </c>
      <c r="F2039" s="190"/>
      <c r="G2039" s="190"/>
      <c r="H2039" s="190"/>
      <c r="I2039" s="190"/>
      <c r="J2039" s="190"/>
      <c r="K2039" s="190"/>
      <c r="L2039" s="190"/>
      <c r="M2039" s="190"/>
      <c r="N2039" s="190"/>
      <c r="O2039" s="190"/>
      <c r="P2039" s="115"/>
      <c r="Q2039" s="191" t="s">
        <v>12702</v>
      </c>
      <c r="R2039" s="191"/>
      <c r="S2039" s="192"/>
      <c r="T2039" s="192"/>
      <c r="U2039" s="192"/>
      <c r="V2039" s="192"/>
      <c r="W2039" s="192"/>
      <c r="X2039" s="193"/>
      <c r="Y2039" s="108"/>
      <c r="AW2039" s="90" t="s">
        <v>4461</v>
      </c>
      <c r="AX2039" s="90">
        <f t="shared" si="234"/>
        <v>1</v>
      </c>
      <c r="AY2039" s="90" t="s">
        <v>774</v>
      </c>
      <c r="AZ2039" s="90" t="s">
        <v>5529</v>
      </c>
      <c r="BA2039" s="90">
        <f>IF(AND($BB$2039=1,$BC$2039=1),1,0)</f>
        <v>0</v>
      </c>
      <c r="BB2039" s="90">
        <f t="shared" si="242"/>
        <v>0</v>
      </c>
      <c r="BC2039" s="90">
        <f t="shared" si="243"/>
        <v>0</v>
      </c>
      <c r="BD2039" s="90">
        <f t="shared" si="244"/>
        <v>0</v>
      </c>
      <c r="BE2039" s="90">
        <f t="shared" si="245"/>
        <v>0</v>
      </c>
      <c r="BX2039" s="90">
        <v>1</v>
      </c>
      <c r="CA2039" s="90" t="s">
        <v>5509</v>
      </c>
      <c r="CC2039" s="90" t="s">
        <v>775</v>
      </c>
      <c r="CD2039" s="90">
        <f>IF($Y$2039="Inaccurate – Incorrect",1,0)</f>
        <v>0</v>
      </c>
      <c r="DA2039" s="90" t="s">
        <v>5488</v>
      </c>
      <c r="DB2039" s="90" t="s">
        <v>5507</v>
      </c>
    </row>
    <row r="2040" spans="4:106" ht="25.25" customHeight="1" x14ac:dyDescent="0.2">
      <c r="D2040" s="112" t="s">
        <v>5533</v>
      </c>
      <c r="E2040" s="189" t="s">
        <v>5534</v>
      </c>
      <c r="F2040" s="190"/>
      <c r="G2040" s="190"/>
      <c r="H2040" s="190"/>
      <c r="I2040" s="190"/>
      <c r="J2040" s="190"/>
      <c r="K2040" s="190"/>
      <c r="L2040" s="190"/>
      <c r="M2040" s="190"/>
      <c r="N2040" s="190"/>
      <c r="O2040" s="190"/>
      <c r="P2040" s="115"/>
      <c r="Q2040" s="191" t="s">
        <v>12702</v>
      </c>
      <c r="R2040" s="191"/>
      <c r="S2040" s="192"/>
      <c r="T2040" s="192"/>
      <c r="U2040" s="192"/>
      <c r="V2040" s="192"/>
      <c r="W2040" s="192"/>
      <c r="X2040" s="193"/>
      <c r="Y2040" s="108"/>
      <c r="AW2040" s="90" t="s">
        <v>4461</v>
      </c>
      <c r="AX2040" s="90">
        <f t="shared" si="234"/>
        <v>1</v>
      </c>
      <c r="AY2040" s="90" t="s">
        <v>774</v>
      </c>
      <c r="AZ2040" s="90" t="s">
        <v>5532</v>
      </c>
      <c r="BA2040" s="90">
        <f>IF(AND($BB$2040=1,$BC$2040=1),1,0)</f>
        <v>0</v>
      </c>
      <c r="BB2040" s="90">
        <f t="shared" si="242"/>
        <v>0</v>
      </c>
      <c r="BC2040" s="90">
        <f t="shared" si="243"/>
        <v>0</v>
      </c>
      <c r="BD2040" s="90">
        <f t="shared" si="244"/>
        <v>0</v>
      </c>
      <c r="BE2040" s="90">
        <f t="shared" si="245"/>
        <v>0</v>
      </c>
      <c r="BX2040" s="90">
        <v>1</v>
      </c>
      <c r="CA2040" s="90" t="s">
        <v>5509</v>
      </c>
      <c r="CC2040" s="90" t="s">
        <v>775</v>
      </c>
      <c r="CD2040" s="90">
        <f>IF($Y$2040="Inaccurate – Incorrect",1,0)</f>
        <v>0</v>
      </c>
      <c r="DA2040" s="90" t="s">
        <v>5488</v>
      </c>
      <c r="DB2040" s="90" t="s">
        <v>5507</v>
      </c>
    </row>
    <row r="2041" spans="4:106" ht="25.25" customHeight="1" x14ac:dyDescent="0.2">
      <c r="D2041" s="112" t="s">
        <v>5536</v>
      </c>
      <c r="E2041" s="189" t="s">
        <v>1408</v>
      </c>
      <c r="F2041" s="190"/>
      <c r="G2041" s="190"/>
      <c r="H2041" s="190"/>
      <c r="I2041" s="190"/>
      <c r="J2041" s="190"/>
      <c r="K2041" s="190"/>
      <c r="L2041" s="190"/>
      <c r="M2041" s="190"/>
      <c r="N2041" s="190"/>
      <c r="O2041" s="190"/>
      <c r="P2041" s="115"/>
      <c r="Q2041" s="191" t="s">
        <v>12702</v>
      </c>
      <c r="R2041" s="191"/>
      <c r="S2041" s="197"/>
      <c r="T2041" s="197"/>
      <c r="U2041" s="197"/>
      <c r="V2041" s="197"/>
      <c r="W2041" s="197"/>
      <c r="X2041" s="198"/>
      <c r="Y2041" s="108"/>
      <c r="AW2041" s="90" t="s">
        <v>4461</v>
      </c>
      <c r="AX2041" s="90">
        <f t="shared" si="234"/>
        <v>1</v>
      </c>
      <c r="AY2041" s="90" t="s">
        <v>774</v>
      </c>
      <c r="AZ2041" s="90" t="s">
        <v>5535</v>
      </c>
      <c r="BA2041" s="90">
        <f>IF(AND($BB$2041=1,$BC$2041=1),1,0)</f>
        <v>0</v>
      </c>
      <c r="BB2041" s="90">
        <f t="shared" si="242"/>
        <v>0</v>
      </c>
      <c r="BC2041" s="90">
        <f t="shared" si="243"/>
        <v>0</v>
      </c>
      <c r="BD2041" s="90">
        <f t="shared" si="244"/>
        <v>0</v>
      </c>
      <c r="BE2041" s="90">
        <f t="shared" si="245"/>
        <v>0</v>
      </c>
      <c r="BX2041" s="90">
        <v>2</v>
      </c>
      <c r="CA2041" s="90" t="s">
        <v>5509</v>
      </c>
      <c r="CC2041" s="90" t="s">
        <v>775</v>
      </c>
      <c r="CD2041" s="90">
        <f>IF($Y$2041="Inaccurate – Incorrect",1,0)</f>
        <v>0</v>
      </c>
      <c r="DA2041" s="90" t="s">
        <v>5488</v>
      </c>
      <c r="DB2041" s="90" t="s">
        <v>5507</v>
      </c>
    </row>
    <row r="2042" spans="4:106" x14ac:dyDescent="0.2">
      <c r="D2042" s="103"/>
      <c r="E2042" s="117"/>
      <c r="F2042" s="117"/>
      <c r="G2042" s="117"/>
      <c r="H2042" s="117"/>
      <c r="I2042" s="117"/>
      <c r="J2042" s="117"/>
      <c r="K2042" s="117"/>
      <c r="L2042" s="117"/>
      <c r="M2042" s="117"/>
      <c r="N2042" s="117"/>
      <c r="O2042" s="117"/>
      <c r="P2042" s="117"/>
      <c r="Q2042" s="117"/>
      <c r="R2042" s="117"/>
      <c r="S2042" s="117"/>
      <c r="T2042" s="117"/>
      <c r="U2042" s="117"/>
      <c r="V2042" s="117"/>
      <c r="W2042" s="117"/>
      <c r="X2042" s="117"/>
      <c r="Y2042" s="105"/>
      <c r="AX2042" s="90">
        <f t="shared" si="234"/>
        <v>0</v>
      </c>
      <c r="BA2042" s="90">
        <f>IF(OR($S$22="Step 3",$S$22="Step 2"),1,0)</f>
        <v>0</v>
      </c>
    </row>
    <row r="2043" spans="4:106" ht="21" x14ac:dyDescent="0.25">
      <c r="D2043" s="103"/>
      <c r="E2043" s="109" t="s">
        <v>5539</v>
      </c>
      <c r="F2043" s="110"/>
      <c r="G2043" s="110"/>
      <c r="H2043" s="110"/>
      <c r="I2043" s="110"/>
      <c r="J2043" s="110"/>
      <c r="K2043" s="110"/>
      <c r="L2043" s="110"/>
      <c r="M2043" s="110"/>
      <c r="N2043" s="110"/>
      <c r="O2043" s="110"/>
      <c r="P2043" s="110"/>
      <c r="Q2043" s="110"/>
      <c r="R2043" s="110"/>
      <c r="S2043" s="110"/>
      <c r="T2043" s="110"/>
      <c r="U2043" s="110"/>
      <c r="V2043" s="110"/>
      <c r="W2043" s="110"/>
      <c r="X2043" s="110"/>
      <c r="Y2043" s="105"/>
      <c r="AX2043" s="90">
        <f t="shared" si="234"/>
        <v>0</v>
      </c>
      <c r="BA2043" s="90">
        <f>IF(OR($S$22="Step 3",$S$22="Step 2"),1,0)</f>
        <v>0</v>
      </c>
    </row>
    <row r="2044" spans="4:106" ht="25.25" customHeight="1" x14ac:dyDescent="0.2">
      <c r="D2044" s="112" t="s">
        <v>5538</v>
      </c>
      <c r="E2044" s="194" t="s">
        <v>5540</v>
      </c>
      <c r="F2044" s="195"/>
      <c r="G2044" s="195"/>
      <c r="H2044" s="195"/>
      <c r="I2044" s="195"/>
      <c r="J2044" s="195"/>
      <c r="K2044" s="195"/>
      <c r="L2044" s="195"/>
      <c r="M2044" s="195"/>
      <c r="N2044" s="195"/>
      <c r="O2044" s="195"/>
      <c r="P2044" s="111"/>
      <c r="Q2044" s="196" t="s">
        <v>12698</v>
      </c>
      <c r="R2044" s="196"/>
      <c r="S2044" s="192"/>
      <c r="T2044" s="192"/>
      <c r="U2044" s="192"/>
      <c r="V2044" s="192"/>
      <c r="W2044" s="192"/>
      <c r="X2044" s="193"/>
      <c r="Y2044" s="108"/>
      <c r="AW2044" s="90" t="s">
        <v>4461</v>
      </c>
      <c r="AX2044" s="90">
        <f t="shared" si="234"/>
        <v>1</v>
      </c>
      <c r="AY2044" s="90" t="s">
        <v>236</v>
      </c>
      <c r="AZ2044" s="90" t="s">
        <v>5537</v>
      </c>
      <c r="BA2044" s="90">
        <f>IF(AND($BC$2044=1,$BB$2044=1),1,0)</f>
        <v>0</v>
      </c>
      <c r="BB2044" s="90">
        <f t="shared" ref="BB2044:BB2053" si="246">IF(OR($S$22="Step 3",$S$22="Step 2"),1,0)</f>
        <v>0</v>
      </c>
      <c r="BC2044" s="90">
        <v>1</v>
      </c>
      <c r="BD2044" s="90">
        <v>1</v>
      </c>
      <c r="BE2044" s="90">
        <v>1</v>
      </c>
      <c r="BL2044" s="90" t="s">
        <v>12793</v>
      </c>
      <c r="CB2044" s="90">
        <f>IF($S$2044&lt;&gt;"",1,0)</f>
        <v>0</v>
      </c>
      <c r="CD2044" s="90">
        <f>IF($Y$2044="Inaccurate – Incorrect",1,0)</f>
        <v>0</v>
      </c>
      <c r="DA2044" s="90" t="s">
        <v>5488</v>
      </c>
      <c r="DB2044" s="90" t="s">
        <v>5539</v>
      </c>
    </row>
    <row r="2045" spans="4:106" ht="53.75" customHeight="1" x14ac:dyDescent="0.2">
      <c r="D2045" s="112" t="s">
        <v>5542</v>
      </c>
      <c r="E2045" s="119"/>
      <c r="F2045" s="118"/>
      <c r="G2045" s="118"/>
      <c r="H2045" s="118"/>
      <c r="I2045" s="118"/>
      <c r="J2045" s="118"/>
      <c r="K2045" s="118"/>
      <c r="L2045" s="118"/>
      <c r="M2045" s="118"/>
      <c r="N2045" s="118"/>
      <c r="O2045" s="118"/>
      <c r="P2045" s="118"/>
      <c r="Q2045" s="215" t="s">
        <v>5543</v>
      </c>
      <c r="R2045" s="216"/>
      <c r="S2045" s="216"/>
      <c r="T2045" s="216"/>
      <c r="U2045" s="216"/>
      <c r="V2045" s="216"/>
      <c r="W2045" s="216"/>
      <c r="X2045" s="217"/>
      <c r="Y2045" s="108"/>
      <c r="AX2045" s="90">
        <f t="shared" si="234"/>
        <v>1</v>
      </c>
      <c r="AZ2045" s="90" t="s">
        <v>5541</v>
      </c>
      <c r="BA2045" s="90">
        <f>IF(AND($BB$2045=1,$BC$2045=1),1,0)</f>
        <v>0</v>
      </c>
      <c r="BB2045" s="90">
        <f t="shared" si="246"/>
        <v>0</v>
      </c>
      <c r="BC2045" s="90">
        <f t="shared" ref="BC2045:BC2053" si="247">IF(AND(AND(OR($S$2044="Yes",$AB$2044="Yes"),$AX$2044=1)),1,0)</f>
        <v>0</v>
      </c>
      <c r="BD2045" s="90">
        <f t="shared" ref="BD2045:BD2053" si="248">IF(AND(AND(OR($AB$2044="Yes"),$AX$2044=1)),1,0)</f>
        <v>0</v>
      </c>
      <c r="BE2045" s="90">
        <f t="shared" ref="BE2045:BE2053" si="249">IF(AND(AND(OR($S$2044="Yes"),$AX$2044=1)),1,0)</f>
        <v>0</v>
      </c>
    </row>
    <row r="2046" spans="4:106" ht="25.25" customHeight="1" x14ac:dyDescent="0.2">
      <c r="D2046" s="112" t="s">
        <v>5547</v>
      </c>
      <c r="E2046" s="189" t="s">
        <v>5548</v>
      </c>
      <c r="F2046" s="190"/>
      <c r="G2046" s="190"/>
      <c r="H2046" s="190"/>
      <c r="I2046" s="190"/>
      <c r="J2046" s="190"/>
      <c r="K2046" s="190"/>
      <c r="L2046" s="190"/>
      <c r="M2046" s="190"/>
      <c r="N2046" s="190"/>
      <c r="O2046" s="190"/>
      <c r="P2046" s="115"/>
      <c r="Q2046" s="191" t="s">
        <v>12702</v>
      </c>
      <c r="R2046" s="191"/>
      <c r="S2046" s="192"/>
      <c r="T2046" s="192"/>
      <c r="U2046" s="192"/>
      <c r="V2046" s="192"/>
      <c r="W2046" s="192"/>
      <c r="X2046" s="193"/>
      <c r="Y2046" s="108"/>
      <c r="AW2046" s="90" t="s">
        <v>4461</v>
      </c>
      <c r="AX2046" s="90">
        <f t="shared" si="234"/>
        <v>1</v>
      </c>
      <c r="AY2046" s="90" t="s">
        <v>774</v>
      </c>
      <c r="AZ2046" s="90" t="s">
        <v>5546</v>
      </c>
      <c r="BA2046" s="90">
        <f>IF(AND($BB$2046=1,$BC$2046=1),1,0)</f>
        <v>0</v>
      </c>
      <c r="BB2046" s="90">
        <f t="shared" si="246"/>
        <v>0</v>
      </c>
      <c r="BC2046" s="90">
        <f t="shared" si="247"/>
        <v>0</v>
      </c>
      <c r="BD2046" s="90">
        <f t="shared" si="248"/>
        <v>0</v>
      </c>
      <c r="BE2046" s="90">
        <f t="shared" si="249"/>
        <v>0</v>
      </c>
      <c r="BX2046" s="90">
        <v>1</v>
      </c>
      <c r="CA2046" s="90" t="s">
        <v>5541</v>
      </c>
      <c r="CB2046" s="90">
        <f>IF((+COUNTA($S$2046)+COUNTA($S$2047)+COUNTA($S$2048)+COUNTA($S$2049)+COUNTA($S$2050)+COUNTA($S$2051)+COUNTA($S$2052)+COUNTA($S$2053))&gt;0,1,0)</f>
        <v>0</v>
      </c>
      <c r="CC2046" s="90" t="s">
        <v>775</v>
      </c>
      <c r="CD2046" s="90">
        <f>IF($Y$2046="Inaccurate – Incorrect",1,0)</f>
        <v>0</v>
      </c>
      <c r="DA2046" s="90" t="s">
        <v>5488</v>
      </c>
      <c r="DB2046" s="90" t="s">
        <v>5539</v>
      </c>
    </row>
    <row r="2047" spans="4:106" ht="25.25" customHeight="1" x14ac:dyDescent="0.2">
      <c r="D2047" s="112" t="s">
        <v>5550</v>
      </c>
      <c r="E2047" s="189" t="s">
        <v>5551</v>
      </c>
      <c r="F2047" s="190"/>
      <c r="G2047" s="190"/>
      <c r="H2047" s="190"/>
      <c r="I2047" s="190"/>
      <c r="J2047" s="190"/>
      <c r="K2047" s="190"/>
      <c r="L2047" s="190"/>
      <c r="M2047" s="190"/>
      <c r="N2047" s="190"/>
      <c r="O2047" s="190"/>
      <c r="P2047" s="115"/>
      <c r="Q2047" s="191" t="s">
        <v>12702</v>
      </c>
      <c r="R2047" s="191"/>
      <c r="S2047" s="192"/>
      <c r="T2047" s="192"/>
      <c r="U2047" s="192"/>
      <c r="V2047" s="192"/>
      <c r="W2047" s="192"/>
      <c r="X2047" s="193"/>
      <c r="Y2047" s="108"/>
      <c r="AW2047" s="90" t="s">
        <v>4461</v>
      </c>
      <c r="AX2047" s="90">
        <f t="shared" si="234"/>
        <v>1</v>
      </c>
      <c r="AY2047" s="90" t="s">
        <v>774</v>
      </c>
      <c r="AZ2047" s="90" t="s">
        <v>5549</v>
      </c>
      <c r="BA2047" s="90">
        <f>IF(AND($BB$2047=1,$BC$2047=1),1,0)</f>
        <v>0</v>
      </c>
      <c r="BB2047" s="90">
        <f t="shared" si="246"/>
        <v>0</v>
      </c>
      <c r="BC2047" s="90">
        <f t="shared" si="247"/>
        <v>0</v>
      </c>
      <c r="BD2047" s="90">
        <f t="shared" si="248"/>
        <v>0</v>
      </c>
      <c r="BE2047" s="90">
        <f t="shared" si="249"/>
        <v>0</v>
      </c>
      <c r="BX2047" s="90">
        <v>1</v>
      </c>
      <c r="CA2047" s="90" t="s">
        <v>5541</v>
      </c>
      <c r="CC2047" s="90" t="s">
        <v>775</v>
      </c>
      <c r="CD2047" s="90">
        <f>IF($Y$2047="Inaccurate – Incorrect",1,0)</f>
        <v>0</v>
      </c>
      <c r="DA2047" s="90" t="s">
        <v>5488</v>
      </c>
      <c r="DB2047" s="90" t="s">
        <v>5539</v>
      </c>
    </row>
    <row r="2048" spans="4:106" ht="25.25" customHeight="1" x14ac:dyDescent="0.2">
      <c r="D2048" s="112" t="s">
        <v>5553</v>
      </c>
      <c r="E2048" s="189" t="s">
        <v>5554</v>
      </c>
      <c r="F2048" s="190"/>
      <c r="G2048" s="190"/>
      <c r="H2048" s="190"/>
      <c r="I2048" s="190"/>
      <c r="J2048" s="190"/>
      <c r="K2048" s="190"/>
      <c r="L2048" s="190"/>
      <c r="M2048" s="190"/>
      <c r="N2048" s="190"/>
      <c r="O2048" s="190"/>
      <c r="P2048" s="115"/>
      <c r="Q2048" s="191" t="s">
        <v>12702</v>
      </c>
      <c r="R2048" s="191"/>
      <c r="S2048" s="192"/>
      <c r="T2048" s="192"/>
      <c r="U2048" s="192"/>
      <c r="V2048" s="192"/>
      <c r="W2048" s="192"/>
      <c r="X2048" s="193"/>
      <c r="Y2048" s="108"/>
      <c r="AW2048" s="90" t="s">
        <v>4461</v>
      </c>
      <c r="AX2048" s="90">
        <f t="shared" si="234"/>
        <v>1</v>
      </c>
      <c r="AY2048" s="90" t="s">
        <v>774</v>
      </c>
      <c r="AZ2048" s="90" t="s">
        <v>5552</v>
      </c>
      <c r="BA2048" s="90">
        <f>IF(AND($BB$2048=1,$BC$2048=1),1,0)</f>
        <v>0</v>
      </c>
      <c r="BB2048" s="90">
        <f t="shared" si="246"/>
        <v>0</v>
      </c>
      <c r="BC2048" s="90">
        <f t="shared" si="247"/>
        <v>0</v>
      </c>
      <c r="BD2048" s="90">
        <f t="shared" si="248"/>
        <v>0</v>
      </c>
      <c r="BE2048" s="90">
        <f t="shared" si="249"/>
        <v>0</v>
      </c>
      <c r="BX2048" s="90">
        <v>1</v>
      </c>
      <c r="CA2048" s="90" t="s">
        <v>5541</v>
      </c>
      <c r="CC2048" s="90" t="s">
        <v>775</v>
      </c>
      <c r="CD2048" s="90">
        <f>IF($Y$2048="Inaccurate – Incorrect",1,0)</f>
        <v>0</v>
      </c>
      <c r="DA2048" s="90" t="s">
        <v>5488</v>
      </c>
      <c r="DB2048" s="90" t="s">
        <v>5539</v>
      </c>
    </row>
    <row r="2049" spans="4:106" ht="25.25" customHeight="1" x14ac:dyDescent="0.2">
      <c r="D2049" s="112" t="s">
        <v>5556</v>
      </c>
      <c r="E2049" s="189" t="s">
        <v>5557</v>
      </c>
      <c r="F2049" s="190"/>
      <c r="G2049" s="190"/>
      <c r="H2049" s="190"/>
      <c r="I2049" s="190"/>
      <c r="J2049" s="190"/>
      <c r="K2049" s="190"/>
      <c r="L2049" s="190"/>
      <c r="M2049" s="190"/>
      <c r="N2049" s="190"/>
      <c r="O2049" s="190"/>
      <c r="P2049" s="115"/>
      <c r="Q2049" s="191" t="s">
        <v>12702</v>
      </c>
      <c r="R2049" s="191"/>
      <c r="S2049" s="192"/>
      <c r="T2049" s="192"/>
      <c r="U2049" s="192"/>
      <c r="V2049" s="192"/>
      <c r="W2049" s="192"/>
      <c r="X2049" s="193"/>
      <c r="Y2049" s="108"/>
      <c r="AW2049" s="90" t="s">
        <v>4461</v>
      </c>
      <c r="AX2049" s="90">
        <f t="shared" si="234"/>
        <v>1</v>
      </c>
      <c r="AY2049" s="90" t="s">
        <v>774</v>
      </c>
      <c r="AZ2049" s="90" t="s">
        <v>5555</v>
      </c>
      <c r="BA2049" s="90">
        <f>IF(AND($BB$2049=1,$BC$2049=1),1,0)</f>
        <v>0</v>
      </c>
      <c r="BB2049" s="90">
        <f t="shared" si="246"/>
        <v>0</v>
      </c>
      <c r="BC2049" s="90">
        <f t="shared" si="247"/>
        <v>0</v>
      </c>
      <c r="BD2049" s="90">
        <f t="shared" si="248"/>
        <v>0</v>
      </c>
      <c r="BE2049" s="90">
        <f t="shared" si="249"/>
        <v>0</v>
      </c>
      <c r="BX2049" s="90">
        <v>1</v>
      </c>
      <c r="CA2049" s="90" t="s">
        <v>5541</v>
      </c>
      <c r="CC2049" s="90" t="s">
        <v>775</v>
      </c>
      <c r="CD2049" s="90">
        <f>IF($Y$2049="Inaccurate – Incorrect",1,0)</f>
        <v>0</v>
      </c>
      <c r="DA2049" s="90" t="s">
        <v>5488</v>
      </c>
      <c r="DB2049" s="90" t="s">
        <v>5539</v>
      </c>
    </row>
    <row r="2050" spans="4:106" ht="50.5" customHeight="1" x14ac:dyDescent="0.2">
      <c r="D2050" s="112" t="s">
        <v>5559</v>
      </c>
      <c r="E2050" s="189" t="s">
        <v>5560</v>
      </c>
      <c r="F2050" s="190"/>
      <c r="G2050" s="190"/>
      <c r="H2050" s="190"/>
      <c r="I2050" s="190"/>
      <c r="J2050" s="190"/>
      <c r="K2050" s="190"/>
      <c r="L2050" s="190"/>
      <c r="M2050" s="190"/>
      <c r="N2050" s="190"/>
      <c r="O2050" s="190"/>
      <c r="P2050" s="116" t="s">
        <v>12697</v>
      </c>
      <c r="Q2050" s="191" t="s">
        <v>12698</v>
      </c>
      <c r="R2050" s="191"/>
      <c r="S2050" s="192"/>
      <c r="T2050" s="192"/>
      <c r="U2050" s="192"/>
      <c r="V2050" s="192"/>
      <c r="W2050" s="192"/>
      <c r="X2050" s="193"/>
      <c r="Y2050" s="108"/>
      <c r="AW2050" s="90" t="s">
        <v>4461</v>
      </c>
      <c r="AX2050" s="90">
        <f t="shared" si="234"/>
        <v>1</v>
      </c>
      <c r="AY2050" s="90" t="s">
        <v>3022</v>
      </c>
      <c r="AZ2050" s="90" t="s">
        <v>5558</v>
      </c>
      <c r="BA2050" s="90">
        <f>IF(AND($BB$2050=1,$BC$2050=1),1,0)</f>
        <v>0</v>
      </c>
      <c r="BB2050" s="90">
        <f t="shared" si="246"/>
        <v>0</v>
      </c>
      <c r="BC2050" s="90">
        <f t="shared" si="247"/>
        <v>0</v>
      </c>
      <c r="BD2050" s="90">
        <f t="shared" si="248"/>
        <v>0</v>
      </c>
      <c r="BE2050" s="90">
        <f t="shared" si="249"/>
        <v>0</v>
      </c>
      <c r="BX2050" s="90">
        <v>1</v>
      </c>
      <c r="CA2050" s="90" t="s">
        <v>5541</v>
      </c>
      <c r="CC2050" s="90" t="s">
        <v>775</v>
      </c>
      <c r="CD2050" s="90">
        <f>IF($Y$2050="Inaccurate – Incorrect",1,0)</f>
        <v>0</v>
      </c>
      <c r="DA2050" s="90" t="s">
        <v>5488</v>
      </c>
      <c r="DB2050" s="90" t="s">
        <v>5539</v>
      </c>
    </row>
    <row r="2051" spans="4:106" ht="25.25" customHeight="1" x14ac:dyDescent="0.2">
      <c r="D2051" s="112" t="s">
        <v>5563</v>
      </c>
      <c r="E2051" s="189" t="s">
        <v>5564</v>
      </c>
      <c r="F2051" s="190"/>
      <c r="G2051" s="190"/>
      <c r="H2051" s="190"/>
      <c r="I2051" s="190"/>
      <c r="J2051" s="190"/>
      <c r="K2051" s="190"/>
      <c r="L2051" s="190"/>
      <c r="M2051" s="190"/>
      <c r="N2051" s="190"/>
      <c r="O2051" s="190"/>
      <c r="P2051" s="115"/>
      <c r="Q2051" s="191" t="s">
        <v>12702</v>
      </c>
      <c r="R2051" s="191"/>
      <c r="S2051" s="192"/>
      <c r="T2051" s="192"/>
      <c r="U2051" s="192"/>
      <c r="V2051" s="192"/>
      <c r="W2051" s="192"/>
      <c r="X2051" s="193"/>
      <c r="Y2051" s="108"/>
      <c r="AW2051" s="90" t="s">
        <v>4461</v>
      </c>
      <c r="AX2051" s="90">
        <f t="shared" si="234"/>
        <v>1</v>
      </c>
      <c r="AY2051" s="90" t="s">
        <v>774</v>
      </c>
      <c r="AZ2051" s="90" t="s">
        <v>5562</v>
      </c>
      <c r="BA2051" s="90">
        <f>IF(AND($BB$2051=1,$BC$2051=1),1,0)</f>
        <v>0</v>
      </c>
      <c r="BB2051" s="90">
        <f t="shared" si="246"/>
        <v>0</v>
      </c>
      <c r="BC2051" s="90">
        <f t="shared" si="247"/>
        <v>0</v>
      </c>
      <c r="BD2051" s="90">
        <f t="shared" si="248"/>
        <v>0</v>
      </c>
      <c r="BE2051" s="90">
        <f t="shared" si="249"/>
        <v>0</v>
      </c>
      <c r="BX2051" s="90">
        <v>1</v>
      </c>
      <c r="CA2051" s="90" t="s">
        <v>5541</v>
      </c>
      <c r="CC2051" s="90" t="s">
        <v>775</v>
      </c>
      <c r="CD2051" s="90">
        <f>IF($Y$2051="Inaccurate – Incorrect",1,0)</f>
        <v>0</v>
      </c>
      <c r="DA2051" s="90" t="s">
        <v>5488</v>
      </c>
      <c r="DB2051" s="90" t="s">
        <v>5539</v>
      </c>
    </row>
    <row r="2052" spans="4:106" ht="25.25" customHeight="1" x14ac:dyDescent="0.2">
      <c r="D2052" s="112" t="s">
        <v>5566</v>
      </c>
      <c r="E2052" s="189" t="s">
        <v>5567</v>
      </c>
      <c r="F2052" s="190"/>
      <c r="G2052" s="190"/>
      <c r="H2052" s="190"/>
      <c r="I2052" s="190"/>
      <c r="J2052" s="190"/>
      <c r="K2052" s="190"/>
      <c r="L2052" s="190"/>
      <c r="M2052" s="190"/>
      <c r="N2052" s="190"/>
      <c r="O2052" s="190"/>
      <c r="P2052" s="115"/>
      <c r="Q2052" s="191" t="s">
        <v>12702</v>
      </c>
      <c r="R2052" s="191"/>
      <c r="S2052" s="192"/>
      <c r="T2052" s="192"/>
      <c r="U2052" s="192"/>
      <c r="V2052" s="192"/>
      <c r="W2052" s="192"/>
      <c r="X2052" s="193"/>
      <c r="Y2052" s="108"/>
      <c r="AW2052" s="90" t="s">
        <v>4461</v>
      </c>
      <c r="AX2052" s="90">
        <f t="shared" si="234"/>
        <v>1</v>
      </c>
      <c r="AY2052" s="90" t="s">
        <v>774</v>
      </c>
      <c r="AZ2052" s="90" t="s">
        <v>5565</v>
      </c>
      <c r="BA2052" s="90">
        <f>IF(AND($BB$2052=1,$BC$2052=1),1,0)</f>
        <v>0</v>
      </c>
      <c r="BB2052" s="90">
        <f t="shared" si="246"/>
        <v>0</v>
      </c>
      <c r="BC2052" s="90">
        <f t="shared" si="247"/>
        <v>0</v>
      </c>
      <c r="BD2052" s="90">
        <f t="shared" si="248"/>
        <v>0</v>
      </c>
      <c r="BE2052" s="90">
        <f t="shared" si="249"/>
        <v>0</v>
      </c>
      <c r="BX2052" s="90">
        <v>1</v>
      </c>
      <c r="CA2052" s="90" t="s">
        <v>5541</v>
      </c>
      <c r="CC2052" s="90" t="s">
        <v>775</v>
      </c>
      <c r="CD2052" s="90">
        <f>IF($Y$2052="Inaccurate – Incorrect",1,0)</f>
        <v>0</v>
      </c>
      <c r="DA2052" s="90" t="s">
        <v>5488</v>
      </c>
      <c r="DB2052" s="90" t="s">
        <v>5539</v>
      </c>
    </row>
    <row r="2053" spans="4:106" ht="25.25" customHeight="1" x14ac:dyDescent="0.2">
      <c r="D2053" s="112" t="s">
        <v>5569</v>
      </c>
      <c r="E2053" s="189" t="s">
        <v>1408</v>
      </c>
      <c r="F2053" s="190"/>
      <c r="G2053" s="190"/>
      <c r="H2053" s="190"/>
      <c r="I2053" s="190"/>
      <c r="J2053" s="190"/>
      <c r="K2053" s="190"/>
      <c r="L2053" s="190"/>
      <c r="M2053" s="190"/>
      <c r="N2053" s="190"/>
      <c r="O2053" s="190"/>
      <c r="P2053" s="115"/>
      <c r="Q2053" s="191" t="s">
        <v>12702</v>
      </c>
      <c r="R2053" s="191"/>
      <c r="S2053" s="197"/>
      <c r="T2053" s="197"/>
      <c r="U2053" s="197"/>
      <c r="V2053" s="197"/>
      <c r="W2053" s="197"/>
      <c r="X2053" s="198"/>
      <c r="Y2053" s="108"/>
      <c r="AW2053" s="90" t="s">
        <v>4461</v>
      </c>
      <c r="AX2053" s="90">
        <f t="shared" si="234"/>
        <v>1</v>
      </c>
      <c r="AY2053" s="90" t="s">
        <v>774</v>
      </c>
      <c r="AZ2053" s="90" t="s">
        <v>5568</v>
      </c>
      <c r="BA2053" s="90">
        <f>IF(AND($BB$2053=1,$BC$2053=1),1,0)</f>
        <v>0</v>
      </c>
      <c r="BB2053" s="90">
        <f t="shared" si="246"/>
        <v>0</v>
      </c>
      <c r="BC2053" s="90">
        <f t="shared" si="247"/>
        <v>0</v>
      </c>
      <c r="BD2053" s="90">
        <f t="shared" si="248"/>
        <v>0</v>
      </c>
      <c r="BE2053" s="90">
        <f t="shared" si="249"/>
        <v>0</v>
      </c>
      <c r="BX2053" s="90">
        <v>2</v>
      </c>
      <c r="CA2053" s="90" t="s">
        <v>5541</v>
      </c>
      <c r="CC2053" s="90" t="s">
        <v>775</v>
      </c>
      <c r="CD2053" s="90">
        <f>IF($Y$2053="Inaccurate – Incorrect",1,0)</f>
        <v>0</v>
      </c>
      <c r="DA2053" s="90" t="s">
        <v>5488</v>
      </c>
      <c r="DB2053" s="90" t="s">
        <v>5539</v>
      </c>
    </row>
    <row r="2054" spans="4:106" x14ac:dyDescent="0.2">
      <c r="D2054" s="103"/>
      <c r="E2054" s="114"/>
      <c r="F2054" s="114"/>
      <c r="G2054" s="114"/>
      <c r="H2054" s="114"/>
      <c r="I2054" s="114"/>
      <c r="J2054" s="114"/>
      <c r="K2054" s="114"/>
      <c r="L2054" s="114"/>
      <c r="M2054" s="114"/>
      <c r="N2054" s="114"/>
      <c r="O2054" s="114"/>
      <c r="P2054" s="114"/>
      <c r="Q2054" s="114"/>
      <c r="R2054" s="114"/>
      <c r="S2054" s="114"/>
      <c r="T2054" s="114"/>
      <c r="U2054" s="114"/>
      <c r="V2054" s="114"/>
      <c r="W2054" s="114"/>
      <c r="X2054" s="114"/>
      <c r="Y2054" s="105"/>
      <c r="AX2054" s="90">
        <f t="shared" si="234"/>
        <v>0</v>
      </c>
      <c r="BA2054" s="90">
        <f>IF(OR($S$22="Step 3",$S$22="Step 2",$S$22="Step 1"),1,0)</f>
        <v>1</v>
      </c>
    </row>
    <row r="2055" spans="4:106" ht="21" x14ac:dyDescent="0.25">
      <c r="D2055" s="103"/>
      <c r="E2055" s="106" t="s">
        <v>5572</v>
      </c>
      <c r="F2055" s="104"/>
      <c r="G2055" s="104"/>
      <c r="H2055" s="104"/>
      <c r="I2055" s="104"/>
      <c r="J2055" s="104"/>
      <c r="K2055" s="104"/>
      <c r="L2055" s="104"/>
      <c r="M2055" s="104"/>
      <c r="N2055" s="104"/>
      <c r="O2055" s="104"/>
      <c r="P2055" s="104"/>
      <c r="Q2055" s="104"/>
      <c r="R2055" s="104"/>
      <c r="S2055" s="104"/>
      <c r="T2055" s="104"/>
      <c r="U2055" s="104"/>
      <c r="V2055" s="104"/>
      <c r="W2055" s="104"/>
      <c r="X2055" s="104"/>
      <c r="Y2055" s="105"/>
      <c r="AX2055" s="90">
        <f t="shared" si="234"/>
        <v>0</v>
      </c>
      <c r="BA2055" s="90">
        <f>IF(OR($S$22="Step 3",$S$22="Step 2",$S$22="Step 1"),1,0)</f>
        <v>1</v>
      </c>
    </row>
    <row r="2056" spans="4:106" ht="21" x14ac:dyDescent="0.25">
      <c r="D2056" s="103"/>
      <c r="E2056" s="109"/>
      <c r="F2056" s="110"/>
      <c r="G2056" s="110"/>
      <c r="H2056" s="110"/>
      <c r="I2056" s="110"/>
      <c r="J2056" s="110"/>
      <c r="K2056" s="110"/>
      <c r="L2056" s="110"/>
      <c r="M2056" s="110"/>
      <c r="N2056" s="110"/>
      <c r="O2056" s="110"/>
      <c r="P2056" s="110"/>
      <c r="Q2056" s="110"/>
      <c r="R2056" s="110"/>
      <c r="S2056" s="110"/>
      <c r="T2056" s="110"/>
      <c r="U2056" s="110"/>
      <c r="V2056" s="110"/>
      <c r="W2056" s="110"/>
      <c r="X2056" s="110"/>
      <c r="Y2056" s="105"/>
      <c r="AX2056" s="90">
        <f t="shared" si="234"/>
        <v>0</v>
      </c>
      <c r="BA2056" s="90">
        <f>IF(OR($S$22="Step 3",$S$22="Step 2",$S$22="Step 1"),1,0)</f>
        <v>1</v>
      </c>
    </row>
    <row r="2057" spans="4:106" ht="25.25" customHeight="1" x14ac:dyDescent="0.2">
      <c r="D2057" s="112" t="s">
        <v>5571</v>
      </c>
      <c r="E2057" s="194" t="s">
        <v>5573</v>
      </c>
      <c r="F2057" s="195"/>
      <c r="G2057" s="195"/>
      <c r="H2057" s="195"/>
      <c r="I2057" s="195"/>
      <c r="J2057" s="195"/>
      <c r="K2057" s="195"/>
      <c r="L2057" s="195"/>
      <c r="M2057" s="195"/>
      <c r="N2057" s="195"/>
      <c r="O2057" s="195"/>
      <c r="P2057" s="113" t="s">
        <v>12697</v>
      </c>
      <c r="Q2057" s="196" t="s">
        <v>12698</v>
      </c>
      <c r="R2057" s="196"/>
      <c r="S2057" s="197"/>
      <c r="T2057" s="197"/>
      <c r="U2057" s="197"/>
      <c r="V2057" s="197"/>
      <c r="W2057" s="197"/>
      <c r="X2057" s="198"/>
      <c r="Y2057" s="108"/>
      <c r="AW2057" s="90" t="s">
        <v>4461</v>
      </c>
      <c r="AX2057" s="90">
        <f t="shared" si="234"/>
        <v>1</v>
      </c>
      <c r="AY2057" s="90" t="s">
        <v>1320</v>
      </c>
      <c r="AZ2057" s="90" t="s">
        <v>5570</v>
      </c>
      <c r="BA2057" s="90">
        <f>IF(AND($BC$2057=1,$BB$2057=1),1,0)</f>
        <v>1</v>
      </c>
      <c r="BB2057" s="90">
        <f>IF(OR($S$22="Step 3",$S$22="Step 2",$S$22="Step 1"),1,0)</f>
        <v>1</v>
      </c>
      <c r="BC2057" s="90">
        <v>1</v>
      </c>
      <c r="BD2057" s="90">
        <v>1</v>
      </c>
      <c r="BE2057" s="90">
        <v>1</v>
      </c>
      <c r="CB2057" s="90">
        <f>IF($S$2057&lt;&gt;"",1,0)</f>
        <v>0</v>
      </c>
      <c r="CD2057" s="90">
        <f>IF($Y$2057="Inaccurate – Incorrect",1,0)</f>
        <v>0</v>
      </c>
      <c r="DA2057" s="90" t="s">
        <v>5572</v>
      </c>
    </row>
    <row r="2058" spans="4:106" x14ac:dyDescent="0.2">
      <c r="D2058" s="103"/>
      <c r="E2058" s="114"/>
      <c r="F2058" s="114"/>
      <c r="G2058" s="114"/>
      <c r="H2058" s="114"/>
      <c r="I2058" s="114"/>
      <c r="J2058" s="114"/>
      <c r="K2058" s="114"/>
      <c r="L2058" s="114"/>
      <c r="M2058" s="114"/>
      <c r="N2058" s="114"/>
      <c r="O2058" s="114"/>
      <c r="P2058" s="114"/>
      <c r="Q2058" s="114"/>
      <c r="R2058" s="114"/>
      <c r="S2058" s="114"/>
      <c r="T2058" s="114"/>
      <c r="U2058" s="114"/>
      <c r="V2058" s="114"/>
      <c r="W2058" s="114"/>
      <c r="X2058" s="114"/>
      <c r="Y2058" s="105"/>
      <c r="AX2058" s="90">
        <f t="shared" si="234"/>
        <v>0</v>
      </c>
      <c r="BA2058" s="90">
        <f>IF(OR($S$22="Step 3",$S$22="Step 2",$S$22="Step 1"),1,0)</f>
        <v>1</v>
      </c>
    </row>
    <row r="2059" spans="4:106" ht="21" x14ac:dyDescent="0.25">
      <c r="D2059" s="103"/>
      <c r="E2059" s="106" t="s">
        <v>5576</v>
      </c>
      <c r="F2059" s="104"/>
      <c r="G2059" s="104"/>
      <c r="H2059" s="104"/>
      <c r="I2059" s="104"/>
      <c r="J2059" s="104"/>
      <c r="K2059" s="104"/>
      <c r="L2059" s="104"/>
      <c r="M2059" s="104"/>
      <c r="N2059" s="104"/>
      <c r="O2059" s="104"/>
      <c r="P2059" s="104"/>
      <c r="Q2059" s="104"/>
      <c r="R2059" s="104"/>
      <c r="S2059" s="104"/>
      <c r="T2059" s="104"/>
      <c r="U2059" s="104"/>
      <c r="V2059" s="104"/>
      <c r="W2059" s="104"/>
      <c r="X2059" s="104"/>
      <c r="Y2059" s="105"/>
      <c r="AX2059" s="90">
        <f t="shared" si="234"/>
        <v>0</v>
      </c>
      <c r="BA2059" s="90">
        <f>IF(OR($S$22="Step 3",$S$22="Step 2",$S$22="Step 1"),1,0)</f>
        <v>1</v>
      </c>
    </row>
    <row r="2060" spans="4:106" ht="21" x14ac:dyDescent="0.25">
      <c r="D2060" s="103"/>
      <c r="E2060" s="109" t="s">
        <v>5572</v>
      </c>
      <c r="F2060" s="110"/>
      <c r="G2060" s="110"/>
      <c r="H2060" s="110"/>
      <c r="I2060" s="110"/>
      <c r="J2060" s="110"/>
      <c r="K2060" s="110"/>
      <c r="L2060" s="110"/>
      <c r="M2060" s="110"/>
      <c r="N2060" s="110"/>
      <c r="O2060" s="110"/>
      <c r="P2060" s="110"/>
      <c r="Q2060" s="110"/>
      <c r="R2060" s="110"/>
      <c r="S2060" s="110"/>
      <c r="T2060" s="110"/>
      <c r="U2060" s="110"/>
      <c r="V2060" s="110"/>
      <c r="W2060" s="110"/>
      <c r="X2060" s="110"/>
      <c r="Y2060" s="105"/>
      <c r="AX2060" s="90">
        <f t="shared" si="234"/>
        <v>0</v>
      </c>
      <c r="BA2060" s="90">
        <f>IF(OR($S$22="Step 3",$S$22="Step 2",$S$22="Step 1"),1,0)</f>
        <v>1</v>
      </c>
    </row>
    <row r="2061" spans="4:106" ht="25.25" customHeight="1" x14ac:dyDescent="0.2">
      <c r="D2061" s="112" t="s">
        <v>5575</v>
      </c>
      <c r="E2061" s="194" t="s">
        <v>5577</v>
      </c>
      <c r="F2061" s="195"/>
      <c r="G2061" s="195"/>
      <c r="H2061" s="195"/>
      <c r="I2061" s="195"/>
      <c r="J2061" s="195"/>
      <c r="K2061" s="195"/>
      <c r="L2061" s="195"/>
      <c r="M2061" s="195"/>
      <c r="N2061" s="195"/>
      <c r="O2061" s="195"/>
      <c r="P2061" s="111"/>
      <c r="Q2061" s="196" t="s">
        <v>12698</v>
      </c>
      <c r="R2061" s="196"/>
      <c r="S2061" s="197"/>
      <c r="T2061" s="197"/>
      <c r="U2061" s="197"/>
      <c r="V2061" s="197"/>
      <c r="W2061" s="197"/>
      <c r="X2061" s="198"/>
      <c r="Y2061" s="108"/>
      <c r="AW2061" s="90" t="s">
        <v>4461</v>
      </c>
      <c r="AX2061" s="90">
        <f t="shared" si="234"/>
        <v>1</v>
      </c>
      <c r="AY2061" s="90" t="s">
        <v>236</v>
      </c>
      <c r="AZ2061" s="90" t="s">
        <v>5574</v>
      </c>
      <c r="BA2061" s="90">
        <f>IF(AND($BC$2061=1,$BB$2061=1),1,0)</f>
        <v>1</v>
      </c>
      <c r="BB2061" s="90">
        <f>IF(OR($S$22="Step 3",$S$22="Step 2",$S$22="Step 1"),1,0)</f>
        <v>1</v>
      </c>
      <c r="BC2061" s="90">
        <v>1</v>
      </c>
      <c r="BD2061" s="90">
        <v>1</v>
      </c>
      <c r="BE2061" s="90">
        <v>1</v>
      </c>
      <c r="CB2061" s="90">
        <f>IF($S$2061&lt;&gt;"",1,0)</f>
        <v>0</v>
      </c>
      <c r="CD2061" s="90">
        <f>IF($Y$2061="Inaccurate – Incorrect",1,0)</f>
        <v>0</v>
      </c>
      <c r="DA2061" s="90" t="s">
        <v>5576</v>
      </c>
      <c r="DB2061" s="90" t="s">
        <v>5572</v>
      </c>
    </row>
    <row r="2062" spans="4:106" x14ac:dyDescent="0.2">
      <c r="D2062" s="103"/>
      <c r="E2062" s="117"/>
      <c r="F2062" s="117"/>
      <c r="G2062" s="117"/>
      <c r="H2062" s="117"/>
      <c r="I2062" s="117"/>
      <c r="J2062" s="117"/>
      <c r="K2062" s="117"/>
      <c r="L2062" s="117"/>
      <c r="M2062" s="117"/>
      <c r="N2062" s="117"/>
      <c r="O2062" s="117"/>
      <c r="P2062" s="117"/>
      <c r="Q2062" s="117"/>
      <c r="R2062" s="117"/>
      <c r="S2062" s="117"/>
      <c r="T2062" s="117"/>
      <c r="U2062" s="117"/>
      <c r="V2062" s="117"/>
      <c r="W2062" s="117"/>
      <c r="X2062" s="117"/>
      <c r="Y2062" s="105"/>
      <c r="AX2062" s="90">
        <f t="shared" si="234"/>
        <v>0</v>
      </c>
      <c r="BA2062" s="90">
        <f>IF(OR($S$22="Step 3",$S$22="Step 2",$S$22="Step 1"),1,0)</f>
        <v>1</v>
      </c>
    </row>
    <row r="2063" spans="4:106" ht="21" x14ac:dyDescent="0.25">
      <c r="D2063" s="103"/>
      <c r="E2063" s="109" t="s">
        <v>5580</v>
      </c>
      <c r="F2063" s="110"/>
      <c r="G2063" s="110"/>
      <c r="H2063" s="110"/>
      <c r="I2063" s="110"/>
      <c r="J2063" s="110"/>
      <c r="K2063" s="110"/>
      <c r="L2063" s="110"/>
      <c r="M2063" s="110"/>
      <c r="N2063" s="110"/>
      <c r="O2063" s="110"/>
      <c r="P2063" s="110"/>
      <c r="Q2063" s="110"/>
      <c r="R2063" s="110"/>
      <c r="S2063" s="110"/>
      <c r="T2063" s="110"/>
      <c r="U2063" s="110"/>
      <c r="V2063" s="110"/>
      <c r="W2063" s="110"/>
      <c r="X2063" s="110"/>
      <c r="Y2063" s="105"/>
      <c r="AX2063" s="90">
        <f t="shared" ref="AX2063:AX2126" si="250">IF(SUBTOTAL(103,Q2063)=1,1,0)</f>
        <v>0</v>
      </c>
      <c r="BA2063" s="90">
        <f>IF(OR($S$22="Step 3",$S$22="Step 2",$S$22="Step 1"),1,0)</f>
        <v>1</v>
      </c>
    </row>
    <row r="2064" spans="4:106" ht="53.75" customHeight="1" x14ac:dyDescent="0.2">
      <c r="D2064" s="112" t="s">
        <v>5579</v>
      </c>
      <c r="E2064" s="120"/>
      <c r="F2064" s="118"/>
      <c r="G2064" s="118"/>
      <c r="H2064" s="118"/>
      <c r="I2064" s="118"/>
      <c r="J2064" s="118"/>
      <c r="K2064" s="118"/>
      <c r="L2064" s="118"/>
      <c r="M2064" s="118"/>
      <c r="N2064" s="118"/>
      <c r="O2064" s="118"/>
      <c r="P2064" s="118"/>
      <c r="Q2064" s="219" t="s">
        <v>5581</v>
      </c>
      <c r="R2064" s="220"/>
      <c r="S2064" s="220"/>
      <c r="T2064" s="220"/>
      <c r="U2064" s="220"/>
      <c r="V2064" s="220"/>
      <c r="W2064" s="220"/>
      <c r="X2064" s="217"/>
      <c r="Y2064" s="108"/>
      <c r="AX2064" s="90">
        <f t="shared" si="250"/>
        <v>1</v>
      </c>
      <c r="AZ2064" s="90" t="s">
        <v>5578</v>
      </c>
      <c r="BA2064" s="90">
        <f>IF(AND($BC$2064=1,$BB$2064=1),1,0)</f>
        <v>1</v>
      </c>
      <c r="BB2064" s="90">
        <f>IF(OR($S$22="Step 3",$S$22="Step 2",$S$22="Step 1"),1,0)</f>
        <v>1</v>
      </c>
      <c r="BC2064" s="90">
        <v>1</v>
      </c>
      <c r="BD2064" s="90">
        <v>1</v>
      </c>
      <c r="BE2064" s="90">
        <v>1</v>
      </c>
    </row>
    <row r="2065" spans="4:106" ht="25.25" customHeight="1" x14ac:dyDescent="0.2">
      <c r="D2065" s="112" t="s">
        <v>5583</v>
      </c>
      <c r="E2065" s="189" t="s">
        <v>5584</v>
      </c>
      <c r="F2065" s="190"/>
      <c r="G2065" s="190"/>
      <c r="H2065" s="190"/>
      <c r="I2065" s="190"/>
      <c r="J2065" s="190"/>
      <c r="K2065" s="190"/>
      <c r="L2065" s="190"/>
      <c r="M2065" s="190"/>
      <c r="N2065" s="190"/>
      <c r="O2065" s="190"/>
      <c r="P2065" s="115"/>
      <c r="Q2065" s="191" t="s">
        <v>12702</v>
      </c>
      <c r="R2065" s="191"/>
      <c r="S2065" s="192"/>
      <c r="T2065" s="192"/>
      <c r="U2065" s="192"/>
      <c r="V2065" s="192"/>
      <c r="W2065" s="192"/>
      <c r="X2065" s="193"/>
      <c r="Y2065" s="108"/>
      <c r="AW2065" s="90" t="s">
        <v>4461</v>
      </c>
      <c r="AX2065" s="90">
        <f t="shared" si="250"/>
        <v>1</v>
      </c>
      <c r="AY2065" s="90" t="s">
        <v>774</v>
      </c>
      <c r="AZ2065" s="90" t="s">
        <v>5582</v>
      </c>
      <c r="BA2065" s="90">
        <f>IF(AND($BC$2065=1,$BB$2065=1),1,0)</f>
        <v>1</v>
      </c>
      <c r="BB2065" s="90">
        <f>IF(OR($S$22="Step 3",$S$22="Step 2",$S$22="Step 1"),1,0)</f>
        <v>1</v>
      </c>
      <c r="BC2065" s="90">
        <v>1</v>
      </c>
      <c r="BD2065" s="90">
        <v>1</v>
      </c>
      <c r="BE2065" s="90">
        <v>1</v>
      </c>
      <c r="BX2065" s="90">
        <v>1</v>
      </c>
      <c r="CA2065" s="90" t="s">
        <v>5578</v>
      </c>
      <c r="CB2065" s="90">
        <f>IF((+COUNTA($S$2065)+COUNTA($S$2066)+COUNTA($S$2067)+COUNTA($S$2068)+COUNTA($S$2069)+COUNTA($S$2070)+COUNTA($S$2071)+COUNTA($S$2072)+COUNTA($S$2073))&gt;0,1,0)</f>
        <v>0</v>
      </c>
      <c r="CC2065" s="90" t="s">
        <v>775</v>
      </c>
      <c r="CD2065" s="90">
        <f>IF($Y$2065="Inaccurate – Incorrect",1,0)</f>
        <v>0</v>
      </c>
      <c r="DA2065" s="90" t="s">
        <v>5576</v>
      </c>
      <c r="DB2065" s="90" t="s">
        <v>5580</v>
      </c>
    </row>
    <row r="2066" spans="4:106" ht="25.25" customHeight="1" x14ac:dyDescent="0.2">
      <c r="D2066" s="112" t="s">
        <v>5586</v>
      </c>
      <c r="E2066" s="189" t="s">
        <v>5587</v>
      </c>
      <c r="F2066" s="190"/>
      <c r="G2066" s="190"/>
      <c r="H2066" s="190"/>
      <c r="I2066" s="190"/>
      <c r="J2066" s="190"/>
      <c r="K2066" s="190"/>
      <c r="L2066" s="190"/>
      <c r="M2066" s="190"/>
      <c r="N2066" s="190"/>
      <c r="O2066" s="190"/>
      <c r="P2066" s="116" t="s">
        <v>12697</v>
      </c>
      <c r="Q2066" s="191" t="s">
        <v>12702</v>
      </c>
      <c r="R2066" s="191"/>
      <c r="S2066" s="192"/>
      <c r="T2066" s="192"/>
      <c r="U2066" s="192"/>
      <c r="V2066" s="192"/>
      <c r="W2066" s="192"/>
      <c r="X2066" s="193"/>
      <c r="Y2066" s="108"/>
      <c r="AW2066" s="90" t="s">
        <v>4461</v>
      </c>
      <c r="AX2066" s="90">
        <f t="shared" si="250"/>
        <v>1</v>
      </c>
      <c r="AY2066" s="90" t="s">
        <v>774</v>
      </c>
      <c r="AZ2066" s="90" t="s">
        <v>5585</v>
      </c>
      <c r="BA2066" s="90">
        <f>IF(AND($BC$2066=1,$BB$2066=1),1,0)</f>
        <v>1</v>
      </c>
      <c r="BB2066" s="90">
        <f>IF(OR($S$22="Step 3",$S$22="Step 2",$S$22="Step 1"),1,0)</f>
        <v>1</v>
      </c>
      <c r="BC2066" s="90">
        <v>1</v>
      </c>
      <c r="BD2066" s="90">
        <v>1</v>
      </c>
      <c r="BE2066" s="90">
        <v>1</v>
      </c>
      <c r="BX2066" s="90">
        <v>1</v>
      </c>
      <c r="CA2066" s="90" t="s">
        <v>5578</v>
      </c>
      <c r="CC2066" s="90" t="s">
        <v>775</v>
      </c>
      <c r="CD2066" s="90">
        <f>IF($Y$2066="Inaccurate – Incorrect",1,0)</f>
        <v>0</v>
      </c>
      <c r="DA2066" s="90" t="s">
        <v>5576</v>
      </c>
      <c r="DB2066" s="90" t="s">
        <v>5580</v>
      </c>
    </row>
    <row r="2067" spans="4:106" ht="25.25" customHeight="1" x14ac:dyDescent="0.2">
      <c r="D2067" s="112" t="s">
        <v>5590</v>
      </c>
      <c r="E2067" s="189" t="s">
        <v>5591</v>
      </c>
      <c r="F2067" s="190"/>
      <c r="G2067" s="190"/>
      <c r="H2067" s="190"/>
      <c r="I2067" s="190"/>
      <c r="J2067" s="190"/>
      <c r="K2067" s="190"/>
      <c r="L2067" s="190"/>
      <c r="M2067" s="190"/>
      <c r="N2067" s="190"/>
      <c r="O2067" s="190"/>
      <c r="P2067" s="116" t="s">
        <v>12697</v>
      </c>
      <c r="Q2067" s="191" t="s">
        <v>12698</v>
      </c>
      <c r="R2067" s="191"/>
      <c r="S2067" s="192"/>
      <c r="T2067" s="192"/>
      <c r="U2067" s="192"/>
      <c r="V2067" s="192"/>
      <c r="W2067" s="192"/>
      <c r="X2067" s="193"/>
      <c r="Y2067" s="108"/>
      <c r="AW2067" s="90" t="s">
        <v>4461</v>
      </c>
      <c r="AX2067" s="90">
        <f t="shared" si="250"/>
        <v>1</v>
      </c>
      <c r="AY2067" s="90" t="s">
        <v>1968</v>
      </c>
      <c r="AZ2067" s="90" t="s">
        <v>5589</v>
      </c>
      <c r="BA2067" s="90">
        <f>IF(AND($BC$2067=1,$BB$2067=1),1,0)</f>
        <v>1</v>
      </c>
      <c r="BB2067" s="90">
        <f>IF(OR($S$22="Step 3",$S$22="Step 2",$S$22="Step 1"),1,0)</f>
        <v>1</v>
      </c>
      <c r="BC2067" s="90">
        <v>1</v>
      </c>
      <c r="BD2067" s="90">
        <v>1</v>
      </c>
      <c r="BE2067" s="90">
        <v>1</v>
      </c>
      <c r="BX2067" s="90">
        <v>1</v>
      </c>
      <c r="CA2067" s="90" t="s">
        <v>5578</v>
      </c>
      <c r="CC2067" s="90" t="s">
        <v>775</v>
      </c>
      <c r="CD2067" s="90">
        <f>IF($Y$2067="Inaccurate – Incorrect",1,0)</f>
        <v>0</v>
      </c>
      <c r="DA2067" s="90" t="s">
        <v>5576</v>
      </c>
      <c r="DB2067" s="90" t="s">
        <v>5580</v>
      </c>
    </row>
    <row r="2068" spans="4:106" ht="50.5" customHeight="1" x14ac:dyDescent="0.2">
      <c r="D2068" s="112" t="s">
        <v>5593</v>
      </c>
      <c r="E2068" s="189" t="s">
        <v>5594</v>
      </c>
      <c r="F2068" s="190"/>
      <c r="G2068" s="190"/>
      <c r="H2068" s="190"/>
      <c r="I2068" s="190"/>
      <c r="J2068" s="190"/>
      <c r="K2068" s="190"/>
      <c r="L2068" s="190"/>
      <c r="M2068" s="190"/>
      <c r="N2068" s="190"/>
      <c r="O2068" s="190"/>
      <c r="P2068" s="115"/>
      <c r="Q2068" s="191" t="s">
        <v>12702</v>
      </c>
      <c r="R2068" s="191"/>
      <c r="S2068" s="192"/>
      <c r="T2068" s="192"/>
      <c r="U2068" s="192"/>
      <c r="V2068" s="192"/>
      <c r="W2068" s="192"/>
      <c r="X2068" s="193"/>
      <c r="Y2068" s="108"/>
      <c r="AW2068" s="90" t="s">
        <v>4461</v>
      </c>
      <c r="AX2068" s="90">
        <f t="shared" si="250"/>
        <v>1</v>
      </c>
      <c r="AY2068" s="90" t="s">
        <v>774</v>
      </c>
      <c r="AZ2068" s="90" t="s">
        <v>5592</v>
      </c>
      <c r="BA2068" s="90">
        <f>IF(AND($BC$2068=1,$BB$2068=1),1,0)</f>
        <v>0</v>
      </c>
      <c r="BB2068" s="90">
        <f>IF(OR($S$22="Step 3",$S$22="Step 2"),1,0)</f>
        <v>0</v>
      </c>
      <c r="BC2068" s="90">
        <v>1</v>
      </c>
      <c r="BD2068" s="90">
        <v>1</v>
      </c>
      <c r="BE2068" s="90">
        <v>1</v>
      </c>
      <c r="BX2068" s="90">
        <v>1</v>
      </c>
      <c r="CA2068" s="90" t="s">
        <v>5578</v>
      </c>
      <c r="CC2068" s="90" t="s">
        <v>775</v>
      </c>
      <c r="CD2068" s="90">
        <f>IF($Y$2068="Inaccurate – Incorrect",1,0)</f>
        <v>0</v>
      </c>
      <c r="DA2068" s="90" t="s">
        <v>5576</v>
      </c>
      <c r="DB2068" s="90" t="s">
        <v>5580</v>
      </c>
    </row>
    <row r="2069" spans="4:106" ht="25.25" customHeight="1" x14ac:dyDescent="0.2">
      <c r="D2069" s="112" t="s">
        <v>5596</v>
      </c>
      <c r="E2069" s="189" t="s">
        <v>5597</v>
      </c>
      <c r="F2069" s="190"/>
      <c r="G2069" s="190"/>
      <c r="H2069" s="190"/>
      <c r="I2069" s="190"/>
      <c r="J2069" s="190"/>
      <c r="K2069" s="190"/>
      <c r="L2069" s="190"/>
      <c r="M2069" s="190"/>
      <c r="N2069" s="190"/>
      <c r="O2069" s="190"/>
      <c r="P2069" s="115"/>
      <c r="Q2069" s="191" t="s">
        <v>12702</v>
      </c>
      <c r="R2069" s="191"/>
      <c r="S2069" s="192"/>
      <c r="T2069" s="192"/>
      <c r="U2069" s="192"/>
      <c r="V2069" s="192"/>
      <c r="W2069" s="192"/>
      <c r="X2069" s="193"/>
      <c r="Y2069" s="108"/>
      <c r="AW2069" s="90" t="s">
        <v>4461</v>
      </c>
      <c r="AX2069" s="90">
        <f t="shared" si="250"/>
        <v>1</v>
      </c>
      <c r="AY2069" s="90" t="s">
        <v>774</v>
      </c>
      <c r="AZ2069" s="90" t="s">
        <v>5595</v>
      </c>
      <c r="BA2069" s="90">
        <f>IF(AND($BC$2069=1,$BB$2069=1),1,0)</f>
        <v>0</v>
      </c>
      <c r="BB2069" s="90">
        <f>IF(OR($S$22="Step 3",$S$22="Step 2"),1,0)</f>
        <v>0</v>
      </c>
      <c r="BC2069" s="90">
        <v>1</v>
      </c>
      <c r="BD2069" s="90">
        <v>1</v>
      </c>
      <c r="BE2069" s="90">
        <v>1</v>
      </c>
      <c r="BX2069" s="90">
        <v>1</v>
      </c>
      <c r="CA2069" s="90" t="s">
        <v>5578</v>
      </c>
      <c r="CC2069" s="90" t="s">
        <v>775</v>
      </c>
      <c r="CD2069" s="90">
        <f>IF($Y$2069="Inaccurate – Incorrect",1,0)</f>
        <v>0</v>
      </c>
      <c r="DA2069" s="90" t="s">
        <v>5576</v>
      </c>
      <c r="DB2069" s="90" t="s">
        <v>5580</v>
      </c>
    </row>
    <row r="2070" spans="4:106" ht="25.25" customHeight="1" x14ac:dyDescent="0.2">
      <c r="D2070" s="112" t="s">
        <v>5599</v>
      </c>
      <c r="E2070" s="189" t="s">
        <v>5600</v>
      </c>
      <c r="F2070" s="190"/>
      <c r="G2070" s="190"/>
      <c r="H2070" s="190"/>
      <c r="I2070" s="190"/>
      <c r="J2070" s="190"/>
      <c r="K2070" s="190"/>
      <c r="L2070" s="190"/>
      <c r="M2070" s="190"/>
      <c r="N2070" s="190"/>
      <c r="O2070" s="190"/>
      <c r="P2070" s="115"/>
      <c r="Q2070" s="191" t="s">
        <v>12702</v>
      </c>
      <c r="R2070" s="191"/>
      <c r="S2070" s="192"/>
      <c r="T2070" s="192"/>
      <c r="U2070" s="192"/>
      <c r="V2070" s="192"/>
      <c r="W2070" s="192"/>
      <c r="X2070" s="193"/>
      <c r="Y2070" s="108"/>
      <c r="AW2070" s="90" t="s">
        <v>4461</v>
      </c>
      <c r="AX2070" s="90">
        <f t="shared" si="250"/>
        <v>1</v>
      </c>
      <c r="AY2070" s="90" t="s">
        <v>774</v>
      </c>
      <c r="AZ2070" s="90" t="s">
        <v>5598</v>
      </c>
      <c r="BA2070" s="90">
        <f>IF(AND($BC$2070=1,$BB$2070=1),1,0)</f>
        <v>0</v>
      </c>
      <c r="BB2070" s="90">
        <f>IF(OR($S$22="Step 3",$S$22="Step 2"),1,0)</f>
        <v>0</v>
      </c>
      <c r="BC2070" s="90">
        <v>1</v>
      </c>
      <c r="BD2070" s="90">
        <v>1</v>
      </c>
      <c r="BE2070" s="90">
        <v>1</v>
      </c>
      <c r="BX2070" s="90">
        <v>1</v>
      </c>
      <c r="CA2070" s="90" t="s">
        <v>5578</v>
      </c>
      <c r="CC2070" s="90" t="s">
        <v>775</v>
      </c>
      <c r="CD2070" s="90">
        <f>IF($Y$2070="Inaccurate – Incorrect",1,0)</f>
        <v>0</v>
      </c>
      <c r="DA2070" s="90" t="s">
        <v>5576</v>
      </c>
      <c r="DB2070" s="90" t="s">
        <v>5580</v>
      </c>
    </row>
    <row r="2071" spans="4:106" ht="25.25" customHeight="1" x14ac:dyDescent="0.2">
      <c r="D2071" s="112" t="s">
        <v>5602</v>
      </c>
      <c r="E2071" s="189" t="s">
        <v>5603</v>
      </c>
      <c r="F2071" s="190"/>
      <c r="G2071" s="190"/>
      <c r="H2071" s="190"/>
      <c r="I2071" s="190"/>
      <c r="J2071" s="190"/>
      <c r="K2071" s="190"/>
      <c r="L2071" s="190"/>
      <c r="M2071" s="190"/>
      <c r="N2071" s="190"/>
      <c r="O2071" s="190"/>
      <c r="P2071" s="115"/>
      <c r="Q2071" s="191" t="s">
        <v>12702</v>
      </c>
      <c r="R2071" s="191"/>
      <c r="S2071" s="192"/>
      <c r="T2071" s="192"/>
      <c r="U2071" s="192"/>
      <c r="V2071" s="192"/>
      <c r="W2071" s="192"/>
      <c r="X2071" s="193"/>
      <c r="Y2071" s="108"/>
      <c r="AW2071" s="90" t="s">
        <v>4461</v>
      </c>
      <c r="AX2071" s="90">
        <f t="shared" si="250"/>
        <v>1</v>
      </c>
      <c r="AY2071" s="90" t="s">
        <v>774</v>
      </c>
      <c r="AZ2071" s="90" t="s">
        <v>5601</v>
      </c>
      <c r="BA2071" s="90">
        <f>IF(AND($BC$2071=1,$BB$2071=1),1,0)</f>
        <v>0</v>
      </c>
      <c r="BB2071" s="90">
        <f>IF(OR($S$22="Step 3",$S$22="Step 2"),1,0)</f>
        <v>0</v>
      </c>
      <c r="BC2071" s="90">
        <v>1</v>
      </c>
      <c r="BD2071" s="90">
        <v>1</v>
      </c>
      <c r="BE2071" s="90">
        <v>1</v>
      </c>
      <c r="BX2071" s="90">
        <v>1</v>
      </c>
      <c r="CA2071" s="90" t="s">
        <v>5578</v>
      </c>
      <c r="CC2071" s="90" t="s">
        <v>775</v>
      </c>
      <c r="CD2071" s="90">
        <f>IF($Y$2071="Inaccurate – Incorrect",1,0)</f>
        <v>0</v>
      </c>
      <c r="DA2071" s="90" t="s">
        <v>5576</v>
      </c>
      <c r="DB2071" s="90" t="s">
        <v>5580</v>
      </c>
    </row>
    <row r="2072" spans="4:106" ht="25.25" customHeight="1" x14ac:dyDescent="0.2">
      <c r="D2072" s="112" t="s">
        <v>5605</v>
      </c>
      <c r="E2072" s="189" t="s">
        <v>5606</v>
      </c>
      <c r="F2072" s="190"/>
      <c r="G2072" s="190"/>
      <c r="H2072" s="190"/>
      <c r="I2072" s="190"/>
      <c r="J2072" s="190"/>
      <c r="K2072" s="190"/>
      <c r="L2072" s="190"/>
      <c r="M2072" s="190"/>
      <c r="N2072" s="190"/>
      <c r="O2072" s="190"/>
      <c r="P2072" s="116" t="s">
        <v>12697</v>
      </c>
      <c r="Q2072" s="191" t="s">
        <v>12702</v>
      </c>
      <c r="R2072" s="191"/>
      <c r="S2072" s="192"/>
      <c r="T2072" s="192"/>
      <c r="U2072" s="192"/>
      <c r="V2072" s="192"/>
      <c r="W2072" s="192"/>
      <c r="X2072" s="193"/>
      <c r="Y2072" s="108"/>
      <c r="AW2072" s="90" t="s">
        <v>4461</v>
      </c>
      <c r="AX2072" s="90">
        <f t="shared" si="250"/>
        <v>1</v>
      </c>
      <c r="AY2072" s="90" t="s">
        <v>774</v>
      </c>
      <c r="AZ2072" s="90" t="s">
        <v>5604</v>
      </c>
      <c r="BA2072" s="90">
        <f>IF(AND($BC$2072=1,$BB$2072=1),1,0)</f>
        <v>0</v>
      </c>
      <c r="BB2072" s="90">
        <f>IF(OR($S$22="Step 3",$S$22="Step 2"),1,0)</f>
        <v>0</v>
      </c>
      <c r="BC2072" s="90">
        <v>1</v>
      </c>
      <c r="BD2072" s="90">
        <v>1</v>
      </c>
      <c r="BE2072" s="90">
        <v>1</v>
      </c>
      <c r="BX2072" s="90">
        <v>1</v>
      </c>
      <c r="CA2072" s="90" t="s">
        <v>5578</v>
      </c>
      <c r="CC2072" s="90" t="s">
        <v>775</v>
      </c>
      <c r="CD2072" s="90">
        <f>IF($Y$2072="Inaccurate – Incorrect",1,0)</f>
        <v>0</v>
      </c>
      <c r="DA2072" s="90" t="s">
        <v>5576</v>
      </c>
      <c r="DB2072" s="90" t="s">
        <v>5580</v>
      </c>
    </row>
    <row r="2073" spans="4:106" ht="25.25" customHeight="1" x14ac:dyDescent="0.2">
      <c r="D2073" s="112" t="s">
        <v>5609</v>
      </c>
      <c r="E2073" s="189" t="s">
        <v>1408</v>
      </c>
      <c r="F2073" s="190"/>
      <c r="G2073" s="190"/>
      <c r="H2073" s="190"/>
      <c r="I2073" s="190"/>
      <c r="J2073" s="190"/>
      <c r="K2073" s="190"/>
      <c r="L2073" s="190"/>
      <c r="M2073" s="190"/>
      <c r="N2073" s="190"/>
      <c r="O2073" s="190"/>
      <c r="P2073" s="115"/>
      <c r="Q2073" s="191" t="s">
        <v>12702</v>
      </c>
      <c r="R2073" s="191"/>
      <c r="S2073" s="197"/>
      <c r="T2073" s="197"/>
      <c r="U2073" s="197"/>
      <c r="V2073" s="197"/>
      <c r="W2073" s="197"/>
      <c r="X2073" s="198"/>
      <c r="Y2073" s="108"/>
      <c r="AW2073" s="90" t="s">
        <v>4461</v>
      </c>
      <c r="AX2073" s="90">
        <f t="shared" si="250"/>
        <v>1</v>
      </c>
      <c r="AY2073" s="90" t="s">
        <v>774</v>
      </c>
      <c r="AZ2073" s="90" t="s">
        <v>5608</v>
      </c>
      <c r="BA2073" s="90">
        <f>IF(AND($BC$2073=1,$BB$2073=1),1,0)</f>
        <v>1</v>
      </c>
      <c r="BB2073" s="90">
        <f>IF(OR($S$22="Step 3",$S$22="Step 2",$S$22="Step 1"),1,0)</f>
        <v>1</v>
      </c>
      <c r="BC2073" s="90">
        <v>1</v>
      </c>
      <c r="BD2073" s="90">
        <v>1</v>
      </c>
      <c r="BE2073" s="90">
        <v>1</v>
      </c>
      <c r="BX2073" s="90">
        <v>2</v>
      </c>
      <c r="CA2073" s="90" t="s">
        <v>5578</v>
      </c>
      <c r="CC2073" s="90" t="s">
        <v>775</v>
      </c>
      <c r="CD2073" s="90">
        <f>IF($Y$2073="Inaccurate – Incorrect",1,0)</f>
        <v>0</v>
      </c>
      <c r="DA2073" s="90" t="s">
        <v>5576</v>
      </c>
      <c r="DB2073" s="90" t="s">
        <v>5580</v>
      </c>
    </row>
    <row r="2074" spans="4:106" x14ac:dyDescent="0.2">
      <c r="D2074" s="103"/>
      <c r="E2074" s="117"/>
      <c r="F2074" s="117"/>
      <c r="G2074" s="117"/>
      <c r="H2074" s="117"/>
      <c r="I2074" s="117"/>
      <c r="J2074" s="117"/>
      <c r="K2074" s="117"/>
      <c r="L2074" s="117"/>
      <c r="M2074" s="117"/>
      <c r="N2074" s="117"/>
      <c r="O2074" s="117"/>
      <c r="P2074" s="117"/>
      <c r="Q2074" s="117"/>
      <c r="R2074" s="117"/>
      <c r="S2074" s="117"/>
      <c r="T2074" s="117"/>
      <c r="U2074" s="117"/>
      <c r="V2074" s="117"/>
      <c r="W2074" s="117"/>
      <c r="X2074" s="117"/>
      <c r="Y2074" s="105"/>
      <c r="AX2074" s="90">
        <f t="shared" si="250"/>
        <v>0</v>
      </c>
      <c r="BA2074" s="90">
        <f>IF(OR($S$22="Step 3",$S$22="Step 2",$S$22="Step 1"),1,0)</f>
        <v>1</v>
      </c>
    </row>
    <row r="2075" spans="4:106" ht="21" x14ac:dyDescent="0.25">
      <c r="D2075" s="103"/>
      <c r="E2075" s="109" t="s">
        <v>5612</v>
      </c>
      <c r="F2075" s="110"/>
      <c r="G2075" s="110"/>
      <c r="H2075" s="110"/>
      <c r="I2075" s="110"/>
      <c r="J2075" s="110"/>
      <c r="K2075" s="110"/>
      <c r="L2075" s="110"/>
      <c r="M2075" s="110"/>
      <c r="N2075" s="110"/>
      <c r="O2075" s="110"/>
      <c r="P2075" s="110"/>
      <c r="Q2075" s="110"/>
      <c r="R2075" s="110"/>
      <c r="S2075" s="110"/>
      <c r="T2075" s="110"/>
      <c r="U2075" s="110"/>
      <c r="V2075" s="110"/>
      <c r="W2075" s="110"/>
      <c r="X2075" s="110"/>
      <c r="Y2075" s="105"/>
      <c r="AX2075" s="90">
        <f t="shared" si="250"/>
        <v>0</v>
      </c>
      <c r="BA2075" s="90">
        <f>IF(OR($S$22="Step 3",$S$22="Step 2",$S$22="Step 1"),1,0)</f>
        <v>1</v>
      </c>
    </row>
    <row r="2076" spans="4:106" ht="68.25" customHeight="1" x14ac:dyDescent="0.2">
      <c r="D2076" s="112" t="s">
        <v>5611</v>
      </c>
      <c r="E2076" s="120"/>
      <c r="F2076" s="118"/>
      <c r="G2076" s="118"/>
      <c r="H2076" s="118"/>
      <c r="I2076" s="118"/>
      <c r="J2076" s="118"/>
      <c r="K2076" s="118"/>
      <c r="L2076" s="118"/>
      <c r="M2076" s="118"/>
      <c r="N2076" s="118"/>
      <c r="O2076" s="118"/>
      <c r="P2076" s="118"/>
      <c r="Q2076" s="219" t="s">
        <v>5613</v>
      </c>
      <c r="R2076" s="220"/>
      <c r="S2076" s="220"/>
      <c r="T2076" s="220"/>
      <c r="U2076" s="220"/>
      <c r="V2076" s="220"/>
      <c r="W2076" s="220"/>
      <c r="X2076" s="217"/>
      <c r="Y2076" s="108"/>
      <c r="AX2076" s="90">
        <f t="shared" si="250"/>
        <v>1</v>
      </c>
      <c r="AZ2076" s="90" t="s">
        <v>5610</v>
      </c>
      <c r="BA2076" s="90">
        <f>IF(AND($BC$2076=1,$BB$2076=1),1,0)</f>
        <v>1</v>
      </c>
      <c r="BB2076" s="90">
        <f>IF(OR($S$22="Step 3",$S$22="Step 2",$S$22="Step 1"),1,0)</f>
        <v>1</v>
      </c>
      <c r="BC2076" s="90">
        <v>1</v>
      </c>
      <c r="BD2076" s="90">
        <v>1</v>
      </c>
      <c r="BE2076" s="90">
        <v>1</v>
      </c>
    </row>
    <row r="2077" spans="4:106" ht="25.25" customHeight="1" x14ac:dyDescent="0.2">
      <c r="D2077" s="112" t="s">
        <v>5615</v>
      </c>
      <c r="E2077" s="189" t="s">
        <v>5616</v>
      </c>
      <c r="F2077" s="190"/>
      <c r="G2077" s="190"/>
      <c r="H2077" s="190"/>
      <c r="I2077" s="190"/>
      <c r="J2077" s="190"/>
      <c r="K2077" s="190"/>
      <c r="L2077" s="190"/>
      <c r="M2077" s="190"/>
      <c r="N2077" s="190"/>
      <c r="O2077" s="190"/>
      <c r="P2077" s="115"/>
      <c r="Q2077" s="191" t="s">
        <v>12702</v>
      </c>
      <c r="R2077" s="191"/>
      <c r="S2077" s="192"/>
      <c r="T2077" s="192"/>
      <c r="U2077" s="192"/>
      <c r="V2077" s="192"/>
      <c r="W2077" s="192"/>
      <c r="X2077" s="193"/>
      <c r="Y2077" s="108"/>
      <c r="AW2077" s="90" t="s">
        <v>4461</v>
      </c>
      <c r="AX2077" s="90">
        <f t="shared" si="250"/>
        <v>1</v>
      </c>
      <c r="AY2077" s="90" t="s">
        <v>774</v>
      </c>
      <c r="AZ2077" s="90" t="s">
        <v>5614</v>
      </c>
      <c r="BA2077" s="90">
        <f>IF(AND($BC$2077=1,$BB$2077=1),1,0)</f>
        <v>1</v>
      </c>
      <c r="BB2077" s="90">
        <f>IF(OR($S$22="Step 3",$S$22="Step 2",$S$22="Step 1"),1,0)</f>
        <v>1</v>
      </c>
      <c r="BC2077" s="90">
        <v>1</v>
      </c>
      <c r="BD2077" s="90">
        <v>1</v>
      </c>
      <c r="BE2077" s="90">
        <v>1</v>
      </c>
      <c r="BX2077" s="90">
        <v>1</v>
      </c>
      <c r="CA2077" s="90" t="s">
        <v>5610</v>
      </c>
      <c r="CB2077" s="90">
        <f>IF((+COUNTA($S$2077)+COUNTA($S$2078)+COUNTA($S$2079)+COUNTA($S$2080)+COUNTA($S$2081)+COUNTA($S$2082)+COUNTA($S$2083))&gt;0,1,0)</f>
        <v>0</v>
      </c>
      <c r="CC2077" s="90" t="s">
        <v>775</v>
      </c>
      <c r="CD2077" s="90">
        <f>IF($Y$2077="Inaccurate – Incorrect",1,0)</f>
        <v>0</v>
      </c>
      <c r="DA2077" s="90" t="s">
        <v>5576</v>
      </c>
      <c r="DB2077" s="90" t="s">
        <v>5612</v>
      </c>
    </row>
    <row r="2078" spans="4:106" ht="25.25" customHeight="1" x14ac:dyDescent="0.2">
      <c r="D2078" s="112" t="s">
        <v>5618</v>
      </c>
      <c r="E2078" s="189" t="s">
        <v>5619</v>
      </c>
      <c r="F2078" s="190"/>
      <c r="G2078" s="190"/>
      <c r="H2078" s="190"/>
      <c r="I2078" s="190"/>
      <c r="J2078" s="190"/>
      <c r="K2078" s="190"/>
      <c r="L2078" s="190"/>
      <c r="M2078" s="190"/>
      <c r="N2078" s="190"/>
      <c r="O2078" s="190"/>
      <c r="P2078" s="115"/>
      <c r="Q2078" s="191" t="s">
        <v>12702</v>
      </c>
      <c r="R2078" s="191"/>
      <c r="S2078" s="192"/>
      <c r="T2078" s="192"/>
      <c r="U2078" s="192"/>
      <c r="V2078" s="192"/>
      <c r="W2078" s="192"/>
      <c r="X2078" s="193"/>
      <c r="Y2078" s="108"/>
      <c r="AW2078" s="90" t="s">
        <v>4461</v>
      </c>
      <c r="AX2078" s="90">
        <f t="shared" si="250"/>
        <v>1</v>
      </c>
      <c r="AY2078" s="90" t="s">
        <v>774</v>
      </c>
      <c r="AZ2078" s="90" t="s">
        <v>5617</v>
      </c>
      <c r="BA2078" s="90">
        <f>IF(AND($BC$2078=1,$BB$2078=1),1,0)</f>
        <v>0</v>
      </c>
      <c r="BB2078" s="90">
        <f>IF(OR($S$22="Step 3",$S$22="Step 2"),1,0)</f>
        <v>0</v>
      </c>
      <c r="BC2078" s="90">
        <v>1</v>
      </c>
      <c r="BD2078" s="90">
        <v>1</v>
      </c>
      <c r="BE2078" s="90">
        <v>1</v>
      </c>
      <c r="BX2078" s="90">
        <v>1</v>
      </c>
      <c r="CA2078" s="90" t="s">
        <v>5610</v>
      </c>
      <c r="CC2078" s="90" t="s">
        <v>775</v>
      </c>
      <c r="CD2078" s="90">
        <f>IF($Y$2078="Inaccurate – Incorrect",1,0)</f>
        <v>0</v>
      </c>
      <c r="DA2078" s="90" t="s">
        <v>5576</v>
      </c>
      <c r="DB2078" s="90" t="s">
        <v>5612</v>
      </c>
    </row>
    <row r="2079" spans="4:106" ht="25.25" customHeight="1" x14ac:dyDescent="0.2">
      <c r="D2079" s="112" t="s">
        <v>5621</v>
      </c>
      <c r="E2079" s="189" t="s">
        <v>5622</v>
      </c>
      <c r="F2079" s="190"/>
      <c r="G2079" s="190"/>
      <c r="H2079" s="190"/>
      <c r="I2079" s="190"/>
      <c r="J2079" s="190"/>
      <c r="K2079" s="190"/>
      <c r="L2079" s="190"/>
      <c r="M2079" s="190"/>
      <c r="N2079" s="190"/>
      <c r="O2079" s="190"/>
      <c r="P2079" s="116" t="s">
        <v>12697</v>
      </c>
      <c r="Q2079" s="191" t="s">
        <v>12702</v>
      </c>
      <c r="R2079" s="191"/>
      <c r="S2079" s="192"/>
      <c r="T2079" s="192"/>
      <c r="U2079" s="192"/>
      <c r="V2079" s="192"/>
      <c r="W2079" s="192"/>
      <c r="X2079" s="193"/>
      <c r="Y2079" s="108"/>
      <c r="AW2079" s="90" t="s">
        <v>4461</v>
      </c>
      <c r="AX2079" s="90">
        <f t="shared" si="250"/>
        <v>1</v>
      </c>
      <c r="AY2079" s="90" t="s">
        <v>774</v>
      </c>
      <c r="AZ2079" s="90" t="s">
        <v>5620</v>
      </c>
      <c r="BA2079" s="90">
        <f>IF(AND($BC$2079=1,$BB$2079=1),1,0)</f>
        <v>1</v>
      </c>
      <c r="BB2079" s="90">
        <f>IF(OR($S$22="Step 3",$S$22="Step 2",$S$22="Step 1"),1,0)</f>
        <v>1</v>
      </c>
      <c r="BC2079" s="90">
        <v>1</v>
      </c>
      <c r="BD2079" s="90">
        <v>1</v>
      </c>
      <c r="BE2079" s="90">
        <v>1</v>
      </c>
      <c r="BX2079" s="90">
        <v>1</v>
      </c>
      <c r="CA2079" s="90" t="s">
        <v>5610</v>
      </c>
      <c r="CC2079" s="90" t="s">
        <v>775</v>
      </c>
      <c r="CD2079" s="90">
        <f>IF($Y$2079="Inaccurate – Incorrect",1,0)</f>
        <v>0</v>
      </c>
      <c r="DA2079" s="90" t="s">
        <v>5576</v>
      </c>
      <c r="DB2079" s="90" t="s">
        <v>5612</v>
      </c>
    </row>
    <row r="2080" spans="4:106" ht="25.25" customHeight="1" x14ac:dyDescent="0.2">
      <c r="D2080" s="112" t="s">
        <v>5625</v>
      </c>
      <c r="E2080" s="189" t="s">
        <v>5626</v>
      </c>
      <c r="F2080" s="190"/>
      <c r="G2080" s="190"/>
      <c r="H2080" s="190"/>
      <c r="I2080" s="190"/>
      <c r="J2080" s="190"/>
      <c r="K2080" s="190"/>
      <c r="L2080" s="190"/>
      <c r="M2080" s="190"/>
      <c r="N2080" s="190"/>
      <c r="O2080" s="190"/>
      <c r="P2080" s="116" t="s">
        <v>12697</v>
      </c>
      <c r="Q2080" s="191" t="s">
        <v>12702</v>
      </c>
      <c r="R2080" s="191"/>
      <c r="S2080" s="192"/>
      <c r="T2080" s="192"/>
      <c r="U2080" s="192"/>
      <c r="V2080" s="192"/>
      <c r="W2080" s="192"/>
      <c r="X2080" s="193"/>
      <c r="Y2080" s="108"/>
      <c r="AW2080" s="90" t="s">
        <v>4461</v>
      </c>
      <c r="AX2080" s="90">
        <f t="shared" si="250"/>
        <v>1</v>
      </c>
      <c r="AY2080" s="90" t="s">
        <v>774</v>
      </c>
      <c r="AZ2080" s="90" t="s">
        <v>5624</v>
      </c>
      <c r="BA2080" s="90">
        <f>IF(AND($BC$2080=1,$BB$2080=1),1,0)</f>
        <v>0</v>
      </c>
      <c r="BB2080" s="90">
        <f>IF(OR($S$22="Step 3",$S$22="Step 2"),1,0)</f>
        <v>0</v>
      </c>
      <c r="BC2080" s="90">
        <v>1</v>
      </c>
      <c r="BD2080" s="90">
        <v>1</v>
      </c>
      <c r="BE2080" s="90">
        <v>1</v>
      </c>
      <c r="BX2080" s="90">
        <v>1</v>
      </c>
      <c r="CA2080" s="90" t="s">
        <v>5610</v>
      </c>
      <c r="CC2080" s="90" t="s">
        <v>775</v>
      </c>
      <c r="CD2080" s="90">
        <f>IF($Y$2080="Inaccurate – Incorrect",1,0)</f>
        <v>0</v>
      </c>
      <c r="DA2080" s="90" t="s">
        <v>5576</v>
      </c>
      <c r="DB2080" s="90" t="s">
        <v>5612</v>
      </c>
    </row>
    <row r="2081" spans="4:106" ht="25.25" customHeight="1" x14ac:dyDescent="0.2">
      <c r="D2081" s="112" t="s">
        <v>5629</v>
      </c>
      <c r="E2081" s="189" t="s">
        <v>5630</v>
      </c>
      <c r="F2081" s="190"/>
      <c r="G2081" s="190"/>
      <c r="H2081" s="190"/>
      <c r="I2081" s="190"/>
      <c r="J2081" s="190"/>
      <c r="K2081" s="190"/>
      <c r="L2081" s="190"/>
      <c r="M2081" s="190"/>
      <c r="N2081" s="190"/>
      <c r="O2081" s="190"/>
      <c r="P2081" s="116" t="s">
        <v>12697</v>
      </c>
      <c r="Q2081" s="191" t="s">
        <v>12702</v>
      </c>
      <c r="R2081" s="191"/>
      <c r="S2081" s="192"/>
      <c r="T2081" s="192"/>
      <c r="U2081" s="192"/>
      <c r="V2081" s="192"/>
      <c r="W2081" s="192"/>
      <c r="X2081" s="193"/>
      <c r="Y2081" s="108"/>
      <c r="AW2081" s="90" t="s">
        <v>4461</v>
      </c>
      <c r="AX2081" s="90">
        <f t="shared" si="250"/>
        <v>1</v>
      </c>
      <c r="AY2081" s="90" t="s">
        <v>774</v>
      </c>
      <c r="AZ2081" s="90" t="s">
        <v>5628</v>
      </c>
      <c r="BA2081" s="90">
        <f>IF(AND($BC$2081=1,$BB$2081=1),1,0)</f>
        <v>0</v>
      </c>
      <c r="BB2081" s="90">
        <f>IF(OR($S$22="Step 3",$S$22="Step 2"),1,0)</f>
        <v>0</v>
      </c>
      <c r="BC2081" s="90">
        <v>1</v>
      </c>
      <c r="BD2081" s="90">
        <v>1</v>
      </c>
      <c r="BE2081" s="90">
        <v>1</v>
      </c>
      <c r="BX2081" s="90">
        <v>1</v>
      </c>
      <c r="CA2081" s="90" t="s">
        <v>5610</v>
      </c>
      <c r="CC2081" s="90" t="s">
        <v>775</v>
      </c>
      <c r="CD2081" s="90">
        <f>IF($Y$2081="Inaccurate – Incorrect",1,0)</f>
        <v>0</v>
      </c>
      <c r="DA2081" s="90" t="s">
        <v>5576</v>
      </c>
      <c r="DB2081" s="90" t="s">
        <v>5612</v>
      </c>
    </row>
    <row r="2082" spans="4:106" ht="50.5" customHeight="1" x14ac:dyDescent="0.2">
      <c r="D2082" s="112" t="s">
        <v>5633</v>
      </c>
      <c r="E2082" s="189" t="s">
        <v>5634</v>
      </c>
      <c r="F2082" s="190"/>
      <c r="G2082" s="190"/>
      <c r="H2082" s="190"/>
      <c r="I2082" s="190"/>
      <c r="J2082" s="190"/>
      <c r="K2082" s="190"/>
      <c r="L2082" s="190"/>
      <c r="M2082" s="190"/>
      <c r="N2082" s="190"/>
      <c r="O2082" s="190"/>
      <c r="P2082" s="116" t="s">
        <v>12697</v>
      </c>
      <c r="Q2082" s="191" t="s">
        <v>12698</v>
      </c>
      <c r="R2082" s="191"/>
      <c r="S2082" s="192"/>
      <c r="T2082" s="192"/>
      <c r="U2082" s="192"/>
      <c r="V2082" s="192"/>
      <c r="W2082" s="192"/>
      <c r="X2082" s="193"/>
      <c r="Y2082" s="108"/>
      <c r="AW2082" s="90" t="s">
        <v>4461</v>
      </c>
      <c r="AX2082" s="90">
        <f t="shared" si="250"/>
        <v>1</v>
      </c>
      <c r="AY2082" s="90" t="s">
        <v>1968</v>
      </c>
      <c r="AZ2082" s="90" t="s">
        <v>5632</v>
      </c>
      <c r="BA2082" s="90">
        <f>IF(AND($BC$2082=1,$BB$2082=1),1,0)</f>
        <v>1</v>
      </c>
      <c r="BB2082" s="90">
        <f>IF(OR($S$22="Step 3",$S$22="Step 2",$S$22="Step 1"),1,0)</f>
        <v>1</v>
      </c>
      <c r="BC2082" s="90">
        <v>1</v>
      </c>
      <c r="BD2082" s="90">
        <v>1</v>
      </c>
      <c r="BE2082" s="90">
        <v>1</v>
      </c>
      <c r="BX2082" s="90">
        <v>1</v>
      </c>
      <c r="CA2082" s="90" t="s">
        <v>5610</v>
      </c>
      <c r="CC2082" s="90" t="s">
        <v>775</v>
      </c>
      <c r="CD2082" s="90">
        <f>IF($Y$2082="Inaccurate – Incorrect",1,0)</f>
        <v>0</v>
      </c>
      <c r="DA2082" s="90" t="s">
        <v>5576</v>
      </c>
      <c r="DB2082" s="90" t="s">
        <v>5612</v>
      </c>
    </row>
    <row r="2083" spans="4:106" ht="25.25" customHeight="1" x14ac:dyDescent="0.2">
      <c r="D2083" s="112" t="s">
        <v>5636</v>
      </c>
      <c r="E2083" s="189" t="s">
        <v>1408</v>
      </c>
      <c r="F2083" s="190"/>
      <c r="G2083" s="190"/>
      <c r="H2083" s="190"/>
      <c r="I2083" s="190"/>
      <c r="J2083" s="190"/>
      <c r="K2083" s="190"/>
      <c r="L2083" s="190"/>
      <c r="M2083" s="190"/>
      <c r="N2083" s="190"/>
      <c r="O2083" s="190"/>
      <c r="P2083" s="115"/>
      <c r="Q2083" s="191" t="s">
        <v>12702</v>
      </c>
      <c r="R2083" s="191"/>
      <c r="S2083" s="197"/>
      <c r="T2083" s="197"/>
      <c r="U2083" s="197"/>
      <c r="V2083" s="197"/>
      <c r="W2083" s="197"/>
      <c r="X2083" s="198"/>
      <c r="Y2083" s="108"/>
      <c r="AW2083" s="90" t="s">
        <v>4461</v>
      </c>
      <c r="AX2083" s="90">
        <f t="shared" si="250"/>
        <v>1</v>
      </c>
      <c r="AY2083" s="90" t="s">
        <v>774</v>
      </c>
      <c r="AZ2083" s="90" t="s">
        <v>5635</v>
      </c>
      <c r="BA2083" s="90">
        <f>IF(AND($BC$2083=1,$BB$2083=1),1,0)</f>
        <v>1</v>
      </c>
      <c r="BB2083" s="90">
        <f>IF(OR($S$22="Step 3",$S$22="Step 2",$S$22="Step 1"),1,0)</f>
        <v>1</v>
      </c>
      <c r="BC2083" s="90">
        <v>1</v>
      </c>
      <c r="BD2083" s="90">
        <v>1</v>
      </c>
      <c r="BE2083" s="90">
        <v>1</v>
      </c>
      <c r="BX2083" s="90">
        <v>2</v>
      </c>
      <c r="CA2083" s="90" t="s">
        <v>5610</v>
      </c>
      <c r="CC2083" s="90" t="s">
        <v>775</v>
      </c>
      <c r="CD2083" s="90">
        <f>IF($Y$2083="Inaccurate – Incorrect",1,0)</f>
        <v>0</v>
      </c>
      <c r="DA2083" s="90" t="s">
        <v>5576</v>
      </c>
      <c r="DB2083" s="90" t="s">
        <v>5612</v>
      </c>
    </row>
    <row r="2084" spans="4:106" x14ac:dyDescent="0.2">
      <c r="D2084" s="103"/>
      <c r="E2084" s="117"/>
      <c r="F2084" s="117"/>
      <c r="G2084" s="117"/>
      <c r="H2084" s="117"/>
      <c r="I2084" s="117"/>
      <c r="J2084" s="117"/>
      <c r="K2084" s="117"/>
      <c r="L2084" s="117"/>
      <c r="M2084" s="117"/>
      <c r="N2084" s="117"/>
      <c r="O2084" s="117"/>
      <c r="P2084" s="117"/>
      <c r="Q2084" s="117"/>
      <c r="R2084" s="117"/>
      <c r="S2084" s="117"/>
      <c r="T2084" s="117"/>
      <c r="U2084" s="117"/>
      <c r="V2084" s="117"/>
      <c r="W2084" s="117"/>
      <c r="X2084" s="117"/>
      <c r="Y2084" s="105"/>
      <c r="AX2084" s="90">
        <f t="shared" si="250"/>
        <v>0</v>
      </c>
      <c r="BA2084" s="90">
        <f>IF(OR($S$22="Step 3",$S$22="Step 2",$S$22="Step 1"),1,0)</f>
        <v>1</v>
      </c>
    </row>
    <row r="2085" spans="4:106" ht="21" x14ac:dyDescent="0.25">
      <c r="D2085" s="103"/>
      <c r="E2085" s="109" t="s">
        <v>5639</v>
      </c>
      <c r="F2085" s="110"/>
      <c r="G2085" s="110"/>
      <c r="H2085" s="110"/>
      <c r="I2085" s="110"/>
      <c r="J2085" s="110"/>
      <c r="K2085" s="110"/>
      <c r="L2085" s="110"/>
      <c r="M2085" s="110"/>
      <c r="N2085" s="110"/>
      <c r="O2085" s="110"/>
      <c r="P2085" s="110"/>
      <c r="Q2085" s="110"/>
      <c r="R2085" s="110"/>
      <c r="S2085" s="110"/>
      <c r="T2085" s="110"/>
      <c r="U2085" s="110"/>
      <c r="V2085" s="110"/>
      <c r="W2085" s="110"/>
      <c r="X2085" s="110"/>
      <c r="Y2085" s="105"/>
      <c r="AX2085" s="90">
        <f t="shared" si="250"/>
        <v>0</v>
      </c>
      <c r="BA2085" s="90">
        <f>IF(OR($S$22="Step 3",$S$22="Step 2",$S$22="Step 1"),1,0)</f>
        <v>1</v>
      </c>
    </row>
    <row r="2086" spans="4:106" ht="50.5" customHeight="1" x14ac:dyDescent="0.2">
      <c r="D2086" s="112" t="s">
        <v>5638</v>
      </c>
      <c r="E2086" s="194" t="s">
        <v>5640</v>
      </c>
      <c r="F2086" s="195"/>
      <c r="G2086" s="195"/>
      <c r="H2086" s="195"/>
      <c r="I2086" s="195"/>
      <c r="J2086" s="195"/>
      <c r="K2086" s="195"/>
      <c r="L2086" s="195"/>
      <c r="M2086" s="195"/>
      <c r="N2086" s="195"/>
      <c r="O2086" s="195"/>
      <c r="P2086" s="113" t="s">
        <v>12697</v>
      </c>
      <c r="Q2086" s="196" t="s">
        <v>12698</v>
      </c>
      <c r="R2086" s="196"/>
      <c r="S2086" s="192"/>
      <c r="T2086" s="192"/>
      <c r="U2086" s="192"/>
      <c r="V2086" s="192"/>
      <c r="W2086" s="192"/>
      <c r="X2086" s="193"/>
      <c r="Y2086" s="108"/>
      <c r="AW2086" s="90" t="s">
        <v>4461</v>
      </c>
      <c r="AX2086" s="90">
        <f t="shared" si="250"/>
        <v>1</v>
      </c>
      <c r="AY2086" s="90" t="s">
        <v>1320</v>
      </c>
      <c r="AZ2086" s="90" t="s">
        <v>5637</v>
      </c>
      <c r="BA2086" s="90">
        <f>IF(AND($BC$2086=1,$BB$2086=1),1,0)</f>
        <v>1</v>
      </c>
      <c r="BB2086" s="90">
        <f>IF(OR($S$22="Step 3",$S$22="Step 2",$S$22="Step 1"),1,0)</f>
        <v>1</v>
      </c>
      <c r="BC2086" s="90">
        <v>1</v>
      </c>
      <c r="BD2086" s="90">
        <v>1</v>
      </c>
      <c r="BE2086" s="90">
        <v>1</v>
      </c>
      <c r="CB2086" s="90">
        <f>IF($S$2086&lt;&gt;"",1,0)</f>
        <v>0</v>
      </c>
      <c r="CD2086" s="90">
        <f>IF($Y$2086="Inaccurate – Incorrect",1,0)</f>
        <v>0</v>
      </c>
      <c r="DA2086" s="90" t="s">
        <v>5576</v>
      </c>
      <c r="DB2086" s="90" t="s">
        <v>5639</v>
      </c>
    </row>
    <row r="2087" spans="4:106" ht="25.25" customHeight="1" x14ac:dyDescent="0.2">
      <c r="D2087" s="112" t="s">
        <v>5642</v>
      </c>
      <c r="E2087" s="189" t="s">
        <v>5643</v>
      </c>
      <c r="F2087" s="190"/>
      <c r="G2087" s="190"/>
      <c r="H2087" s="190"/>
      <c r="I2087" s="190"/>
      <c r="J2087" s="190"/>
      <c r="K2087" s="190"/>
      <c r="L2087" s="190"/>
      <c r="M2087" s="190"/>
      <c r="N2087" s="190"/>
      <c r="O2087" s="190"/>
      <c r="P2087" s="115"/>
      <c r="Q2087" s="191" t="s">
        <v>12698</v>
      </c>
      <c r="R2087" s="191"/>
      <c r="S2087" s="192"/>
      <c r="T2087" s="192"/>
      <c r="U2087" s="192"/>
      <c r="V2087" s="192"/>
      <c r="W2087" s="192"/>
      <c r="X2087" s="193"/>
      <c r="Y2087" s="108"/>
      <c r="AW2087" s="90" t="s">
        <v>4461</v>
      </c>
      <c r="AX2087" s="90">
        <f t="shared" si="250"/>
        <v>1</v>
      </c>
      <c r="AY2087" s="90" t="s">
        <v>236</v>
      </c>
      <c r="AZ2087" s="90" t="s">
        <v>5641</v>
      </c>
      <c r="BA2087" s="90">
        <f>IF(AND($BC$2087=1,$BB$2087=1),1,0)</f>
        <v>0</v>
      </c>
      <c r="BB2087" s="90">
        <f>IF(OR($S$22="Step 3",$S$22="Step 2"),1,0)</f>
        <v>0</v>
      </c>
      <c r="BC2087" s="90">
        <v>1</v>
      </c>
      <c r="BD2087" s="90">
        <v>1</v>
      </c>
      <c r="BE2087" s="90">
        <v>1</v>
      </c>
      <c r="CB2087" s="90">
        <f>IF($S$2087&lt;&gt;"",1,0)</f>
        <v>0</v>
      </c>
      <c r="CD2087" s="90">
        <f>IF($Y$2087="Inaccurate – Incorrect",1,0)</f>
        <v>0</v>
      </c>
      <c r="DA2087" s="90" t="s">
        <v>5576</v>
      </c>
      <c r="DB2087" s="90" t="s">
        <v>5639</v>
      </c>
    </row>
    <row r="2088" spans="4:106" ht="25.25" customHeight="1" x14ac:dyDescent="0.2">
      <c r="D2088" s="112" t="s">
        <v>5645</v>
      </c>
      <c r="E2088" s="189" t="s">
        <v>5646</v>
      </c>
      <c r="F2088" s="190"/>
      <c r="G2088" s="190"/>
      <c r="H2088" s="190"/>
      <c r="I2088" s="190"/>
      <c r="J2088" s="190"/>
      <c r="K2088" s="190"/>
      <c r="L2088" s="190"/>
      <c r="M2088" s="190"/>
      <c r="N2088" s="190"/>
      <c r="O2088" s="190"/>
      <c r="P2088" s="116" t="s">
        <v>12697</v>
      </c>
      <c r="Q2088" s="191" t="s">
        <v>12698</v>
      </c>
      <c r="R2088" s="191"/>
      <c r="S2088" s="197"/>
      <c r="T2088" s="197"/>
      <c r="U2088" s="197"/>
      <c r="V2088" s="197"/>
      <c r="W2088" s="197"/>
      <c r="X2088" s="198"/>
      <c r="Y2088" s="108"/>
      <c r="AW2088" s="90" t="s">
        <v>4461</v>
      </c>
      <c r="AX2088" s="90">
        <f t="shared" si="250"/>
        <v>1</v>
      </c>
      <c r="AY2088" s="90" t="s">
        <v>236</v>
      </c>
      <c r="AZ2088" s="90" t="s">
        <v>5644</v>
      </c>
      <c r="BA2088" s="90">
        <f>IF(AND($BC$2088=1,$BB$2088=1),1,0)</f>
        <v>0</v>
      </c>
      <c r="BB2088" s="90">
        <f>IF(OR($S$22="Step 3",$S$22="Step 2"),1,0)</f>
        <v>0</v>
      </c>
      <c r="BC2088" s="90">
        <v>1</v>
      </c>
      <c r="BD2088" s="90">
        <v>1</v>
      </c>
      <c r="BE2088" s="90">
        <v>1</v>
      </c>
      <c r="CB2088" s="90">
        <f>IF($S$2088&lt;&gt;"",1,0)</f>
        <v>0</v>
      </c>
      <c r="CD2088" s="90">
        <f>IF($Y$2088="Inaccurate – Incorrect",1,0)</f>
        <v>0</v>
      </c>
      <c r="DA2088" s="90" t="s">
        <v>5576</v>
      </c>
      <c r="DB2088" s="90" t="s">
        <v>5639</v>
      </c>
    </row>
    <row r="2089" spans="4:106" x14ac:dyDescent="0.2">
      <c r="D2089" s="103"/>
      <c r="E2089" s="117"/>
      <c r="F2089" s="117"/>
      <c r="G2089" s="117"/>
      <c r="H2089" s="117"/>
      <c r="I2089" s="117"/>
      <c r="J2089" s="117"/>
      <c r="K2089" s="117"/>
      <c r="L2089" s="117"/>
      <c r="M2089" s="117"/>
      <c r="N2089" s="117"/>
      <c r="O2089" s="117"/>
      <c r="P2089" s="117"/>
      <c r="Q2089" s="117"/>
      <c r="R2089" s="117"/>
      <c r="S2089" s="117"/>
      <c r="T2089" s="117"/>
      <c r="U2089" s="117"/>
      <c r="V2089" s="117"/>
      <c r="W2089" s="117"/>
      <c r="X2089" s="117"/>
      <c r="Y2089" s="105"/>
      <c r="AX2089" s="90">
        <f t="shared" si="250"/>
        <v>0</v>
      </c>
      <c r="BA2089" s="90">
        <f>IF(OR($S$22="Step 3",$S$22="Step 2",$S$22="Step 1"),1,0)</f>
        <v>1</v>
      </c>
    </row>
    <row r="2090" spans="4:106" ht="21" x14ac:dyDescent="0.25">
      <c r="D2090" s="103"/>
      <c r="E2090" s="109" t="s">
        <v>5650</v>
      </c>
      <c r="F2090" s="110"/>
      <c r="G2090" s="110"/>
      <c r="H2090" s="110"/>
      <c r="I2090" s="110"/>
      <c r="J2090" s="110"/>
      <c r="K2090" s="110"/>
      <c r="L2090" s="110"/>
      <c r="M2090" s="110"/>
      <c r="N2090" s="110"/>
      <c r="O2090" s="110"/>
      <c r="P2090" s="110"/>
      <c r="Q2090" s="110"/>
      <c r="R2090" s="110"/>
      <c r="S2090" s="110"/>
      <c r="T2090" s="110"/>
      <c r="U2090" s="110"/>
      <c r="V2090" s="110"/>
      <c r="W2090" s="110"/>
      <c r="X2090" s="110"/>
      <c r="Y2090" s="105"/>
      <c r="AX2090" s="90">
        <f t="shared" si="250"/>
        <v>0</v>
      </c>
      <c r="BA2090" s="90">
        <f>IF(OR($S$22="Step 3",$S$22="Step 2",$S$22="Step 1"),1,0)</f>
        <v>1</v>
      </c>
    </row>
    <row r="2091" spans="4:106" ht="50.5" customHeight="1" x14ac:dyDescent="0.2">
      <c r="D2091" s="112" t="s">
        <v>5649</v>
      </c>
      <c r="E2091" s="194" t="s">
        <v>5651</v>
      </c>
      <c r="F2091" s="195"/>
      <c r="G2091" s="195"/>
      <c r="H2091" s="195"/>
      <c r="I2091" s="195"/>
      <c r="J2091" s="195"/>
      <c r="K2091" s="195"/>
      <c r="L2091" s="195"/>
      <c r="M2091" s="195"/>
      <c r="N2091" s="195"/>
      <c r="O2091" s="195"/>
      <c r="P2091" s="113" t="s">
        <v>12697</v>
      </c>
      <c r="Q2091" s="196" t="s">
        <v>12698</v>
      </c>
      <c r="R2091" s="196"/>
      <c r="S2091" s="192"/>
      <c r="T2091" s="192"/>
      <c r="U2091" s="192"/>
      <c r="V2091" s="192"/>
      <c r="W2091" s="192"/>
      <c r="X2091" s="193"/>
      <c r="Y2091" s="108"/>
      <c r="AW2091" s="90" t="s">
        <v>4461</v>
      </c>
      <c r="AX2091" s="90">
        <f t="shared" si="250"/>
        <v>1</v>
      </c>
      <c r="AY2091" s="90" t="s">
        <v>1549</v>
      </c>
      <c r="AZ2091" s="90" t="s">
        <v>5648</v>
      </c>
      <c r="BA2091" s="90">
        <f>IF(AND($BC$2091=1,$BB$2091=1),1,0)</f>
        <v>1</v>
      </c>
      <c r="BB2091" s="90">
        <f>IF(OR($S$22="Step 3",$S$22="Step 2",$S$22="Step 1"),1,0)</f>
        <v>1</v>
      </c>
      <c r="BC2091" s="90">
        <v>1</v>
      </c>
      <c r="BD2091" s="90">
        <v>1</v>
      </c>
      <c r="BE2091" s="90">
        <v>1</v>
      </c>
      <c r="CB2091" s="90">
        <f>IF($S$2091&lt;&gt;"",1,0)</f>
        <v>0</v>
      </c>
      <c r="CD2091" s="90">
        <f>IF($Y$2091="Inaccurate – Incorrect",1,0)</f>
        <v>0</v>
      </c>
      <c r="DA2091" s="90" t="s">
        <v>5576</v>
      </c>
      <c r="DB2091" s="90" t="s">
        <v>5650</v>
      </c>
    </row>
    <row r="2092" spans="4:106" ht="50.5" customHeight="1" x14ac:dyDescent="0.2">
      <c r="D2092" s="112" t="s">
        <v>5654</v>
      </c>
      <c r="E2092" s="189" t="s">
        <v>5655</v>
      </c>
      <c r="F2092" s="190"/>
      <c r="G2092" s="190"/>
      <c r="H2092" s="190"/>
      <c r="I2092" s="190"/>
      <c r="J2092" s="190"/>
      <c r="K2092" s="190"/>
      <c r="L2092" s="190"/>
      <c r="M2092" s="190"/>
      <c r="N2092" s="190"/>
      <c r="O2092" s="190"/>
      <c r="P2092" s="116" t="s">
        <v>12697</v>
      </c>
      <c r="Q2092" s="191" t="s">
        <v>12698</v>
      </c>
      <c r="R2092" s="191"/>
      <c r="S2092" s="192"/>
      <c r="T2092" s="192"/>
      <c r="U2092" s="192"/>
      <c r="V2092" s="192"/>
      <c r="W2092" s="192"/>
      <c r="X2092" s="193"/>
      <c r="Y2092" s="108"/>
      <c r="AW2092" s="90" t="s">
        <v>4461</v>
      </c>
      <c r="AX2092" s="90">
        <f t="shared" si="250"/>
        <v>1</v>
      </c>
      <c r="AY2092" s="90" t="s">
        <v>2043</v>
      </c>
      <c r="AZ2092" s="90" t="s">
        <v>5653</v>
      </c>
      <c r="BA2092" s="90">
        <f>IF(AND($BC$2092=1,$BB$2092=1),1,0)</f>
        <v>0</v>
      </c>
      <c r="BB2092" s="90">
        <f>IF(OR($S$22="Step 3",$S$22="Step 2"),1,0)</f>
        <v>0</v>
      </c>
      <c r="BC2092" s="90">
        <v>1</v>
      </c>
      <c r="BD2092" s="90">
        <v>1</v>
      </c>
      <c r="BE2092" s="90">
        <v>1</v>
      </c>
      <c r="CB2092" s="90">
        <f>IF($S$2092&lt;&gt;"",1,0)</f>
        <v>0</v>
      </c>
      <c r="CD2092" s="90">
        <f>IF($Y$2092="Inaccurate – Incorrect",1,0)</f>
        <v>0</v>
      </c>
      <c r="DA2092" s="90" t="s">
        <v>5576</v>
      </c>
      <c r="DB2092" s="90" t="s">
        <v>5650</v>
      </c>
    </row>
    <row r="2093" spans="4:106" ht="25.25" customHeight="1" x14ac:dyDescent="0.2">
      <c r="D2093" s="112" t="s">
        <v>5658</v>
      </c>
      <c r="E2093" s="189" t="s">
        <v>5659</v>
      </c>
      <c r="F2093" s="190"/>
      <c r="G2093" s="190"/>
      <c r="H2093" s="190"/>
      <c r="I2093" s="190"/>
      <c r="J2093" s="190"/>
      <c r="K2093" s="190"/>
      <c r="L2093" s="190"/>
      <c r="M2093" s="190"/>
      <c r="N2093" s="190"/>
      <c r="O2093" s="190"/>
      <c r="P2093" s="115"/>
      <c r="Q2093" s="191" t="s">
        <v>12698</v>
      </c>
      <c r="R2093" s="191"/>
      <c r="S2093" s="197"/>
      <c r="T2093" s="197"/>
      <c r="U2093" s="197"/>
      <c r="V2093" s="197"/>
      <c r="W2093" s="197"/>
      <c r="X2093" s="198"/>
      <c r="Y2093" s="108"/>
      <c r="AW2093" s="90" t="s">
        <v>4461</v>
      </c>
      <c r="AX2093" s="90">
        <f t="shared" si="250"/>
        <v>1</v>
      </c>
      <c r="AY2093" s="90" t="s">
        <v>236</v>
      </c>
      <c r="AZ2093" s="90" t="s">
        <v>5657</v>
      </c>
      <c r="BA2093" s="90">
        <f>IF(AND($BC$2093=1,$BB$2093=1),1,0)</f>
        <v>0</v>
      </c>
      <c r="BB2093" s="90">
        <f>IF(OR($S$22="Step 3",$S$22="Step 2"),1,0)</f>
        <v>0</v>
      </c>
      <c r="BC2093" s="90">
        <v>1</v>
      </c>
      <c r="BD2093" s="90">
        <v>1</v>
      </c>
      <c r="BE2093" s="90">
        <v>1</v>
      </c>
      <c r="CB2093" s="90">
        <f>IF($S$2093&lt;&gt;"",1,0)</f>
        <v>0</v>
      </c>
      <c r="CD2093" s="90">
        <f>IF($Y$2093="Inaccurate – Incorrect",1,0)</f>
        <v>0</v>
      </c>
      <c r="DA2093" s="90" t="s">
        <v>5576</v>
      </c>
      <c r="DB2093" s="90" t="s">
        <v>5650</v>
      </c>
    </row>
    <row r="2094" spans="4:106" x14ac:dyDescent="0.2">
      <c r="D2094" s="103"/>
      <c r="E2094" s="117"/>
      <c r="F2094" s="117"/>
      <c r="G2094" s="117"/>
      <c r="H2094" s="117"/>
      <c r="I2094" s="117"/>
      <c r="J2094" s="117"/>
      <c r="K2094" s="117"/>
      <c r="L2094" s="117"/>
      <c r="M2094" s="117"/>
      <c r="N2094" s="117"/>
      <c r="O2094" s="117"/>
      <c r="P2094" s="117"/>
      <c r="Q2094" s="117"/>
      <c r="R2094" s="117"/>
      <c r="S2094" s="117"/>
      <c r="T2094" s="117"/>
      <c r="U2094" s="117"/>
      <c r="V2094" s="117"/>
      <c r="W2094" s="117"/>
      <c r="X2094" s="117"/>
      <c r="Y2094" s="105"/>
      <c r="AX2094" s="90">
        <f t="shared" si="250"/>
        <v>0</v>
      </c>
      <c r="BA2094" s="90">
        <f>IF(OR($S$22="Step 3",$S$22="Step 2"),1,0)</f>
        <v>0</v>
      </c>
    </row>
    <row r="2095" spans="4:106" ht="21" x14ac:dyDescent="0.25">
      <c r="D2095" s="103"/>
      <c r="E2095" s="109" t="s">
        <v>5662</v>
      </c>
      <c r="F2095" s="110"/>
      <c r="G2095" s="110"/>
      <c r="H2095" s="110"/>
      <c r="I2095" s="110"/>
      <c r="J2095" s="110"/>
      <c r="K2095" s="110"/>
      <c r="L2095" s="110"/>
      <c r="M2095" s="110"/>
      <c r="N2095" s="110"/>
      <c r="O2095" s="110"/>
      <c r="P2095" s="110"/>
      <c r="Q2095" s="110"/>
      <c r="R2095" s="110"/>
      <c r="S2095" s="110"/>
      <c r="T2095" s="110"/>
      <c r="U2095" s="110"/>
      <c r="V2095" s="110"/>
      <c r="W2095" s="110"/>
      <c r="X2095" s="110"/>
      <c r="Y2095" s="105"/>
      <c r="AX2095" s="90">
        <f t="shared" si="250"/>
        <v>0</v>
      </c>
      <c r="BA2095" s="90">
        <f>IF(OR($S$22="Step 3",$S$22="Step 2"),1,0)</f>
        <v>0</v>
      </c>
    </row>
    <row r="2096" spans="4:106" ht="25.25" customHeight="1" x14ac:dyDescent="0.2">
      <c r="D2096" s="112" t="s">
        <v>5661</v>
      </c>
      <c r="E2096" s="194" t="s">
        <v>5663</v>
      </c>
      <c r="F2096" s="195"/>
      <c r="G2096" s="195"/>
      <c r="H2096" s="195"/>
      <c r="I2096" s="195"/>
      <c r="J2096" s="195"/>
      <c r="K2096" s="195"/>
      <c r="L2096" s="195"/>
      <c r="M2096" s="195"/>
      <c r="N2096" s="195"/>
      <c r="O2096" s="195"/>
      <c r="P2096" s="113" t="s">
        <v>12697</v>
      </c>
      <c r="Q2096" s="196" t="s">
        <v>12698</v>
      </c>
      <c r="R2096" s="196"/>
      <c r="S2096" s="192"/>
      <c r="T2096" s="192"/>
      <c r="U2096" s="192"/>
      <c r="V2096" s="192"/>
      <c r="W2096" s="192"/>
      <c r="X2096" s="193"/>
      <c r="Y2096" s="108"/>
      <c r="AW2096" s="90" t="s">
        <v>4461</v>
      </c>
      <c r="AX2096" s="90">
        <f t="shared" si="250"/>
        <v>1</v>
      </c>
      <c r="AY2096" s="90" t="s">
        <v>2043</v>
      </c>
      <c r="AZ2096" s="90" t="s">
        <v>5660</v>
      </c>
      <c r="BA2096" s="90">
        <f>IF(AND($BC$2096=1,$BB$2096=1),1,0)</f>
        <v>0</v>
      </c>
      <c r="BB2096" s="90">
        <f>IF(OR($S$22="Step 3",$S$22="Step 2"),1,0)</f>
        <v>0</v>
      </c>
      <c r="BC2096" s="90">
        <v>1</v>
      </c>
      <c r="BD2096" s="90">
        <v>1</v>
      </c>
      <c r="BE2096" s="90">
        <v>1</v>
      </c>
      <c r="CB2096" s="90">
        <f>IF($S$2096&lt;&gt;"",1,0)</f>
        <v>0</v>
      </c>
      <c r="CD2096" s="90">
        <f>IF($Y$2096="Inaccurate – Incorrect",1,0)</f>
        <v>0</v>
      </c>
      <c r="DA2096" s="90" t="s">
        <v>5576</v>
      </c>
      <c r="DB2096" s="90" t="s">
        <v>5662</v>
      </c>
    </row>
    <row r="2097" spans="4:106" ht="25.25" customHeight="1" x14ac:dyDescent="0.2">
      <c r="D2097" s="112" t="s">
        <v>5666</v>
      </c>
      <c r="E2097" s="189" t="s">
        <v>5667</v>
      </c>
      <c r="F2097" s="190"/>
      <c r="G2097" s="190"/>
      <c r="H2097" s="190"/>
      <c r="I2097" s="190"/>
      <c r="J2097" s="190"/>
      <c r="K2097" s="190"/>
      <c r="L2097" s="190"/>
      <c r="M2097" s="190"/>
      <c r="N2097" s="190"/>
      <c r="O2097" s="190"/>
      <c r="P2097" s="116" t="s">
        <v>12697</v>
      </c>
      <c r="Q2097" s="191" t="s">
        <v>12698</v>
      </c>
      <c r="R2097" s="191"/>
      <c r="S2097" s="197"/>
      <c r="T2097" s="197"/>
      <c r="U2097" s="197"/>
      <c r="V2097" s="197"/>
      <c r="W2097" s="197"/>
      <c r="X2097" s="198"/>
      <c r="Y2097" s="108"/>
      <c r="AW2097" s="90" t="s">
        <v>4461</v>
      </c>
      <c r="AX2097" s="90">
        <f t="shared" si="250"/>
        <v>1</v>
      </c>
      <c r="AY2097" s="90" t="s">
        <v>2043</v>
      </c>
      <c r="AZ2097" s="90" t="s">
        <v>5665</v>
      </c>
      <c r="BA2097" s="90">
        <f>IF(AND($BC$2097=1,$BB$2097=1),1,0)</f>
        <v>0</v>
      </c>
      <c r="BB2097" s="90">
        <f>IF(OR($S$22="Step 3",$S$22="Step 2"),1,0)</f>
        <v>0</v>
      </c>
      <c r="BC2097" s="90">
        <v>1</v>
      </c>
      <c r="BD2097" s="90">
        <v>1</v>
      </c>
      <c r="BE2097" s="90">
        <v>1</v>
      </c>
      <c r="CB2097" s="90">
        <f>IF($S$2097&lt;&gt;"",1,0)</f>
        <v>0</v>
      </c>
      <c r="CD2097" s="90">
        <f>IF($Y$2097="Inaccurate – Incorrect",1,0)</f>
        <v>0</v>
      </c>
      <c r="DA2097" s="90" t="s">
        <v>5576</v>
      </c>
      <c r="DB2097" s="90" t="s">
        <v>5662</v>
      </c>
    </row>
    <row r="2098" spans="4:106" x14ac:dyDescent="0.2">
      <c r="D2098" s="103"/>
      <c r="E2098" s="117"/>
      <c r="F2098" s="117"/>
      <c r="G2098" s="117"/>
      <c r="H2098" s="117"/>
      <c r="I2098" s="117"/>
      <c r="J2098" s="117"/>
      <c r="K2098" s="117"/>
      <c r="L2098" s="117"/>
      <c r="M2098" s="117"/>
      <c r="N2098" s="117"/>
      <c r="O2098" s="117"/>
      <c r="P2098" s="117"/>
      <c r="Q2098" s="117"/>
      <c r="R2098" s="117"/>
      <c r="S2098" s="117"/>
      <c r="T2098" s="117"/>
      <c r="U2098" s="117"/>
      <c r="V2098" s="117"/>
      <c r="W2098" s="117"/>
      <c r="X2098" s="117"/>
      <c r="Y2098" s="105"/>
      <c r="AX2098" s="90">
        <f t="shared" si="250"/>
        <v>0</v>
      </c>
      <c r="BA2098" s="90">
        <f>IF(OR($S$22="Step 3",$S$22="Step 2"),1,0)</f>
        <v>0</v>
      </c>
    </row>
    <row r="2099" spans="4:106" ht="21" x14ac:dyDescent="0.25">
      <c r="D2099" s="103"/>
      <c r="E2099" s="109" t="s">
        <v>5671</v>
      </c>
      <c r="F2099" s="110"/>
      <c r="G2099" s="110"/>
      <c r="H2099" s="110"/>
      <c r="I2099" s="110"/>
      <c r="J2099" s="110"/>
      <c r="K2099" s="110"/>
      <c r="L2099" s="110"/>
      <c r="M2099" s="110"/>
      <c r="N2099" s="110"/>
      <c r="O2099" s="110"/>
      <c r="P2099" s="110"/>
      <c r="Q2099" s="110"/>
      <c r="R2099" s="110"/>
      <c r="S2099" s="110"/>
      <c r="T2099" s="110"/>
      <c r="U2099" s="110"/>
      <c r="V2099" s="110"/>
      <c r="W2099" s="110"/>
      <c r="X2099" s="110"/>
      <c r="Y2099" s="105"/>
      <c r="AX2099" s="90">
        <f t="shared" si="250"/>
        <v>0</v>
      </c>
      <c r="BA2099" s="90">
        <f>IF(OR($S$22="Step 3",$S$22="Step 2"),1,0)</f>
        <v>0</v>
      </c>
    </row>
    <row r="2100" spans="4:106" ht="25.25" customHeight="1" x14ac:dyDescent="0.2">
      <c r="D2100" s="112" t="s">
        <v>5670</v>
      </c>
      <c r="E2100" s="194" t="s">
        <v>5672</v>
      </c>
      <c r="F2100" s="195"/>
      <c r="G2100" s="195"/>
      <c r="H2100" s="195"/>
      <c r="I2100" s="195"/>
      <c r="J2100" s="195"/>
      <c r="K2100" s="195"/>
      <c r="L2100" s="195"/>
      <c r="M2100" s="195"/>
      <c r="N2100" s="195"/>
      <c r="O2100" s="195"/>
      <c r="P2100" s="111"/>
      <c r="Q2100" s="196" t="s">
        <v>12698</v>
      </c>
      <c r="R2100" s="196"/>
      <c r="S2100" s="192"/>
      <c r="T2100" s="192"/>
      <c r="U2100" s="192"/>
      <c r="V2100" s="192"/>
      <c r="W2100" s="192"/>
      <c r="X2100" s="193"/>
      <c r="Y2100" s="108"/>
      <c r="AW2100" s="90" t="s">
        <v>4461</v>
      </c>
      <c r="AX2100" s="90">
        <f t="shared" si="250"/>
        <v>1</v>
      </c>
      <c r="AY2100" s="90" t="s">
        <v>236</v>
      </c>
      <c r="AZ2100" s="90" t="s">
        <v>5669</v>
      </c>
      <c r="BA2100" s="90">
        <f>IF(AND($BC$2100=1,$BB$2100=1),1,0)</f>
        <v>0</v>
      </c>
      <c r="BB2100" s="90">
        <f>IF(OR($S$22="Step 3",$S$22="Step 2"),1,0)</f>
        <v>0</v>
      </c>
      <c r="BC2100" s="90">
        <v>1</v>
      </c>
      <c r="BD2100" s="90">
        <v>1</v>
      </c>
      <c r="BE2100" s="90">
        <v>1</v>
      </c>
      <c r="BL2100" s="90">
        <v>2101</v>
      </c>
      <c r="CB2100" s="90">
        <f>IF($S$2100&lt;&gt;"",1,0)</f>
        <v>0</v>
      </c>
      <c r="CD2100" s="90">
        <f>IF($Y$2100="Inaccurate – Incorrect",1,0)</f>
        <v>0</v>
      </c>
      <c r="DA2100" s="90" t="s">
        <v>5576</v>
      </c>
      <c r="DB2100" s="90" t="s">
        <v>5671</v>
      </c>
    </row>
    <row r="2101" spans="4:106" ht="25.25" customHeight="1" x14ac:dyDescent="0.2">
      <c r="D2101" s="112" t="s">
        <v>5674</v>
      </c>
      <c r="E2101" s="189" t="s">
        <v>5675</v>
      </c>
      <c r="F2101" s="190"/>
      <c r="G2101" s="190"/>
      <c r="H2101" s="190"/>
      <c r="I2101" s="190"/>
      <c r="J2101" s="190"/>
      <c r="K2101" s="190"/>
      <c r="L2101" s="190"/>
      <c r="M2101" s="190"/>
      <c r="N2101" s="190"/>
      <c r="O2101" s="190"/>
      <c r="P2101" s="116" t="s">
        <v>12697</v>
      </c>
      <c r="Q2101" s="191" t="s">
        <v>12698</v>
      </c>
      <c r="R2101" s="191"/>
      <c r="S2101" s="197"/>
      <c r="T2101" s="197"/>
      <c r="U2101" s="197"/>
      <c r="V2101" s="197"/>
      <c r="W2101" s="197"/>
      <c r="X2101" s="198"/>
      <c r="Y2101" s="108"/>
      <c r="AW2101" s="90" t="s">
        <v>4461</v>
      </c>
      <c r="AX2101" s="90">
        <f t="shared" si="250"/>
        <v>1</v>
      </c>
      <c r="AY2101" s="90" t="s">
        <v>1320</v>
      </c>
      <c r="AZ2101" s="90" t="s">
        <v>5673</v>
      </c>
      <c r="BA2101" s="90">
        <f>IF(AND($BB$2101=1,$BC$2101=1),1,0)</f>
        <v>0</v>
      </c>
      <c r="BB2101" s="90">
        <f>IF(OR($S$22="Step 3",$S$22="Step 2"),1,0)</f>
        <v>0</v>
      </c>
      <c r="BC2101" s="90">
        <f>IF(AND(AND(OR($S$2100="Yes",$AB$2100="Yes"),$AX$2100=1)),1,0)</f>
        <v>0</v>
      </c>
      <c r="BD2101" s="90">
        <f>IF(AND(AND(OR($AB$2100="Yes"),$AX$2100=1)),1,0)</f>
        <v>0</v>
      </c>
      <c r="BE2101" s="90">
        <f>IF(AND(AND(OR($S$2100="Yes"),$AX$2100=1)),1,0)</f>
        <v>0</v>
      </c>
      <c r="CB2101" s="90">
        <f>IF($S$2101&lt;&gt;"",1,0)</f>
        <v>0</v>
      </c>
      <c r="CD2101" s="90">
        <f>IF($Y$2101="Inaccurate – Incorrect",1,0)</f>
        <v>0</v>
      </c>
      <c r="DA2101" s="90" t="s">
        <v>5576</v>
      </c>
      <c r="DB2101" s="90" t="s">
        <v>5671</v>
      </c>
    </row>
    <row r="2102" spans="4:106" x14ac:dyDescent="0.2">
      <c r="D2102" s="103"/>
      <c r="E2102" s="117"/>
      <c r="F2102" s="117"/>
      <c r="G2102" s="117"/>
      <c r="H2102" s="117"/>
      <c r="I2102" s="117"/>
      <c r="J2102" s="117"/>
      <c r="K2102" s="117"/>
      <c r="L2102" s="117"/>
      <c r="M2102" s="117"/>
      <c r="N2102" s="117"/>
      <c r="O2102" s="117"/>
      <c r="P2102" s="117"/>
      <c r="Q2102" s="117"/>
      <c r="R2102" s="117"/>
      <c r="S2102" s="117"/>
      <c r="T2102" s="117"/>
      <c r="U2102" s="117"/>
      <c r="V2102" s="117"/>
      <c r="W2102" s="117"/>
      <c r="X2102" s="117"/>
      <c r="Y2102" s="105"/>
      <c r="AX2102" s="90">
        <f t="shared" si="250"/>
        <v>0</v>
      </c>
      <c r="BA2102" s="90">
        <f>IF(OR($S$22="Step 3",$S$22="Step 2"),1,0)</f>
        <v>0</v>
      </c>
    </row>
    <row r="2103" spans="4:106" ht="21" x14ac:dyDescent="0.25">
      <c r="D2103" s="103"/>
      <c r="E2103" s="109" t="s">
        <v>5680</v>
      </c>
      <c r="F2103" s="110"/>
      <c r="G2103" s="110"/>
      <c r="H2103" s="110"/>
      <c r="I2103" s="110"/>
      <c r="J2103" s="110"/>
      <c r="K2103" s="110"/>
      <c r="L2103" s="110"/>
      <c r="M2103" s="110"/>
      <c r="N2103" s="110"/>
      <c r="O2103" s="110"/>
      <c r="P2103" s="110"/>
      <c r="Q2103" s="110"/>
      <c r="R2103" s="110"/>
      <c r="S2103" s="110"/>
      <c r="T2103" s="110"/>
      <c r="U2103" s="110"/>
      <c r="V2103" s="110"/>
      <c r="W2103" s="110"/>
      <c r="X2103" s="110"/>
      <c r="Y2103" s="105"/>
      <c r="AX2103" s="90">
        <f t="shared" si="250"/>
        <v>0</v>
      </c>
      <c r="BA2103" s="90">
        <f>IF(OR($S$22="Step 3",$S$22="Step 2"),1,0)</f>
        <v>0</v>
      </c>
    </row>
    <row r="2104" spans="4:106" ht="25.25" customHeight="1" x14ac:dyDescent="0.2">
      <c r="D2104" s="112" t="s">
        <v>5679</v>
      </c>
      <c r="E2104" s="194" t="s">
        <v>5681</v>
      </c>
      <c r="F2104" s="195"/>
      <c r="G2104" s="195"/>
      <c r="H2104" s="195"/>
      <c r="I2104" s="195"/>
      <c r="J2104" s="195"/>
      <c r="K2104" s="195"/>
      <c r="L2104" s="195"/>
      <c r="M2104" s="195"/>
      <c r="N2104" s="195"/>
      <c r="O2104" s="195"/>
      <c r="P2104" s="111"/>
      <c r="Q2104" s="196" t="s">
        <v>12698</v>
      </c>
      <c r="R2104" s="196"/>
      <c r="S2104" s="192"/>
      <c r="T2104" s="192"/>
      <c r="U2104" s="192"/>
      <c r="V2104" s="192"/>
      <c r="W2104" s="192"/>
      <c r="X2104" s="193"/>
      <c r="Y2104" s="108"/>
      <c r="AW2104" s="90" t="s">
        <v>4461</v>
      </c>
      <c r="AX2104" s="90">
        <f t="shared" si="250"/>
        <v>1</v>
      </c>
      <c r="AY2104" s="90" t="s">
        <v>236</v>
      </c>
      <c r="AZ2104" s="90" t="s">
        <v>5678</v>
      </c>
      <c r="BA2104" s="90">
        <f>IF(AND($BC$2104=1,$BB$2104=1),1,0)</f>
        <v>0</v>
      </c>
      <c r="BB2104" s="90">
        <f>IF(OR($S$22="Step 3",$S$22="Step 2"),1,0)</f>
        <v>0</v>
      </c>
      <c r="BC2104" s="90">
        <v>1</v>
      </c>
      <c r="BD2104" s="90">
        <v>1</v>
      </c>
      <c r="BE2104" s="90">
        <v>1</v>
      </c>
      <c r="BL2104" s="90">
        <v>2105</v>
      </c>
      <c r="CB2104" s="90">
        <f>IF($S$2104&lt;&gt;"",1,0)</f>
        <v>0</v>
      </c>
      <c r="CD2104" s="90">
        <f>IF($Y$2104="Inaccurate – Incorrect",1,0)</f>
        <v>0</v>
      </c>
      <c r="DA2104" s="90" t="s">
        <v>5576</v>
      </c>
      <c r="DB2104" s="90" t="s">
        <v>5680</v>
      </c>
    </row>
    <row r="2105" spans="4:106" ht="25.25" customHeight="1" x14ac:dyDescent="0.2">
      <c r="D2105" s="112" t="s">
        <v>5683</v>
      </c>
      <c r="E2105" s="189" t="s">
        <v>5684</v>
      </c>
      <c r="F2105" s="190"/>
      <c r="G2105" s="190"/>
      <c r="H2105" s="190"/>
      <c r="I2105" s="190"/>
      <c r="J2105" s="190"/>
      <c r="K2105" s="190"/>
      <c r="L2105" s="190"/>
      <c r="M2105" s="190"/>
      <c r="N2105" s="190"/>
      <c r="O2105" s="190"/>
      <c r="P2105" s="116" t="s">
        <v>12697</v>
      </c>
      <c r="Q2105" s="191" t="s">
        <v>12698</v>
      </c>
      <c r="R2105" s="191"/>
      <c r="S2105" s="192"/>
      <c r="T2105" s="192"/>
      <c r="U2105" s="192"/>
      <c r="V2105" s="192"/>
      <c r="W2105" s="192"/>
      <c r="X2105" s="193"/>
      <c r="Y2105" s="108"/>
      <c r="AW2105" s="90" t="s">
        <v>4461</v>
      </c>
      <c r="AX2105" s="90">
        <f t="shared" si="250"/>
        <v>1</v>
      </c>
      <c r="AY2105" s="90" t="s">
        <v>1320</v>
      </c>
      <c r="AZ2105" s="90" t="s">
        <v>5682</v>
      </c>
      <c r="BA2105" s="90">
        <f>IF(AND($BB$2105=1,$BC$2105=1),1,0)</f>
        <v>0</v>
      </c>
      <c r="BB2105" s="90">
        <f>IF(OR($S$22="Step 3",$S$22="Step 2"),1,0)</f>
        <v>0</v>
      </c>
      <c r="BC2105" s="90">
        <f>IF(AND(AND(OR($S$2104="Yes",$AB$2104="Yes"),$AX$2104=1)),1,0)</f>
        <v>0</v>
      </c>
      <c r="BD2105" s="90">
        <f>IF(AND(AND(OR($AB$2104="Yes"),$AX$2104=1)),1,0)</f>
        <v>0</v>
      </c>
      <c r="BE2105" s="90">
        <f>IF(AND(AND(OR($S$2104="Yes"),$AX$2104=1)),1,0)</f>
        <v>0</v>
      </c>
      <c r="CB2105" s="90">
        <f>IF($S$2105&lt;&gt;"",1,0)</f>
        <v>0</v>
      </c>
      <c r="CD2105" s="90">
        <f>IF($Y$2105="Inaccurate – Incorrect",1,0)</f>
        <v>0</v>
      </c>
      <c r="DA2105" s="90" t="s">
        <v>5576</v>
      </c>
      <c r="DB2105" s="90" t="s">
        <v>5680</v>
      </c>
    </row>
    <row r="2106" spans="4:106" ht="25.25" customHeight="1" x14ac:dyDescent="0.2">
      <c r="D2106" s="112" t="s">
        <v>5688</v>
      </c>
      <c r="E2106" s="189" t="s">
        <v>5689</v>
      </c>
      <c r="F2106" s="190"/>
      <c r="G2106" s="190"/>
      <c r="H2106" s="190"/>
      <c r="I2106" s="190"/>
      <c r="J2106" s="190"/>
      <c r="K2106" s="190"/>
      <c r="L2106" s="190"/>
      <c r="M2106" s="190"/>
      <c r="N2106" s="190"/>
      <c r="O2106" s="190"/>
      <c r="P2106" s="116" t="s">
        <v>12697</v>
      </c>
      <c r="Q2106" s="191" t="s">
        <v>12698</v>
      </c>
      <c r="R2106" s="191"/>
      <c r="S2106" s="197"/>
      <c r="T2106" s="197"/>
      <c r="U2106" s="197"/>
      <c r="V2106" s="197"/>
      <c r="W2106" s="197"/>
      <c r="X2106" s="198"/>
      <c r="Y2106" s="108"/>
      <c r="AW2106" s="90" t="s">
        <v>4461</v>
      </c>
      <c r="AX2106" s="90">
        <f t="shared" si="250"/>
        <v>1</v>
      </c>
      <c r="AY2106" s="90" t="s">
        <v>2043</v>
      </c>
      <c r="AZ2106" s="90" t="s">
        <v>5687</v>
      </c>
      <c r="BA2106" s="90">
        <f>IF(AND($BC$2106=1,$BB$2106=1),1,0)</f>
        <v>0</v>
      </c>
      <c r="BB2106" s="90">
        <f>IF(OR($S$22="Step 3",$S$22="Step 2"),1,0)</f>
        <v>0</v>
      </c>
      <c r="BC2106" s="90">
        <v>1</v>
      </c>
      <c r="BD2106" s="90">
        <v>1</v>
      </c>
      <c r="BE2106" s="90">
        <v>1</v>
      </c>
      <c r="CB2106" s="90">
        <f>IF($S$2106&lt;&gt;"",1,0)</f>
        <v>0</v>
      </c>
      <c r="CD2106" s="90">
        <f>IF($Y$2106="Inaccurate – Incorrect",1,0)</f>
        <v>0</v>
      </c>
      <c r="DA2106" s="90" t="s">
        <v>5576</v>
      </c>
      <c r="DB2106" s="90" t="s">
        <v>5680</v>
      </c>
    </row>
    <row r="2107" spans="4:106" x14ac:dyDescent="0.2">
      <c r="D2107" s="103"/>
      <c r="E2107" s="117"/>
      <c r="F2107" s="117"/>
      <c r="G2107" s="117"/>
      <c r="H2107" s="117"/>
      <c r="I2107" s="117"/>
      <c r="J2107" s="117"/>
      <c r="K2107" s="117"/>
      <c r="L2107" s="117"/>
      <c r="M2107" s="117"/>
      <c r="N2107" s="117"/>
      <c r="O2107" s="117"/>
      <c r="P2107" s="117"/>
      <c r="Q2107" s="117"/>
      <c r="R2107" s="117"/>
      <c r="S2107" s="117"/>
      <c r="T2107" s="117"/>
      <c r="U2107" s="117"/>
      <c r="V2107" s="117"/>
      <c r="W2107" s="117"/>
      <c r="X2107" s="117"/>
      <c r="Y2107" s="105"/>
      <c r="AX2107" s="90">
        <f t="shared" si="250"/>
        <v>0</v>
      </c>
      <c r="BA2107" s="90">
        <f>IF(OR($S$22="Step 3",$S$22="Step 2"),1,0)</f>
        <v>0</v>
      </c>
    </row>
    <row r="2108" spans="4:106" ht="21" x14ac:dyDescent="0.25">
      <c r="D2108" s="103"/>
      <c r="E2108" s="109" t="s">
        <v>5693</v>
      </c>
      <c r="F2108" s="110"/>
      <c r="G2108" s="110"/>
      <c r="H2108" s="110"/>
      <c r="I2108" s="110"/>
      <c r="J2108" s="110"/>
      <c r="K2108" s="110"/>
      <c r="L2108" s="110"/>
      <c r="M2108" s="110"/>
      <c r="N2108" s="110"/>
      <c r="O2108" s="110"/>
      <c r="P2108" s="110"/>
      <c r="Q2108" s="110"/>
      <c r="R2108" s="110"/>
      <c r="S2108" s="110"/>
      <c r="T2108" s="110"/>
      <c r="U2108" s="110"/>
      <c r="V2108" s="110"/>
      <c r="W2108" s="110"/>
      <c r="X2108" s="110"/>
      <c r="Y2108" s="105"/>
      <c r="AX2108" s="90">
        <f t="shared" si="250"/>
        <v>0</v>
      </c>
      <c r="BA2108" s="90">
        <f>IF(OR($S$22="Step 3",$S$22="Step 2"),1,0)</f>
        <v>0</v>
      </c>
    </row>
    <row r="2109" spans="4:106" ht="25.25" customHeight="1" x14ac:dyDescent="0.2">
      <c r="D2109" s="112" t="s">
        <v>5692</v>
      </c>
      <c r="E2109" s="194" t="s">
        <v>5694</v>
      </c>
      <c r="F2109" s="195"/>
      <c r="G2109" s="195"/>
      <c r="H2109" s="195"/>
      <c r="I2109" s="195"/>
      <c r="J2109" s="195"/>
      <c r="K2109" s="195"/>
      <c r="L2109" s="195"/>
      <c r="M2109" s="195"/>
      <c r="N2109" s="195"/>
      <c r="O2109" s="195"/>
      <c r="P2109" s="113" t="s">
        <v>12697</v>
      </c>
      <c r="Q2109" s="196" t="s">
        <v>12698</v>
      </c>
      <c r="R2109" s="196"/>
      <c r="S2109" s="197"/>
      <c r="T2109" s="197"/>
      <c r="U2109" s="197"/>
      <c r="V2109" s="197"/>
      <c r="W2109" s="197"/>
      <c r="X2109" s="198"/>
      <c r="Y2109" s="108"/>
      <c r="AW2109" s="90" t="s">
        <v>4461</v>
      </c>
      <c r="AX2109" s="90">
        <f t="shared" si="250"/>
        <v>1</v>
      </c>
      <c r="AY2109" s="90" t="s">
        <v>2043</v>
      </c>
      <c r="AZ2109" s="90" t="s">
        <v>5691</v>
      </c>
      <c r="BA2109" s="90">
        <f>IF(AND($BC$2109=1,$BB$2109=1),1,0)</f>
        <v>0</v>
      </c>
      <c r="BB2109" s="90">
        <f>IF(OR($S$22="Step 3",$S$22="Step 2"),1,0)</f>
        <v>0</v>
      </c>
      <c r="BC2109" s="90">
        <v>1</v>
      </c>
      <c r="BD2109" s="90">
        <v>1</v>
      </c>
      <c r="BE2109" s="90">
        <v>1</v>
      </c>
      <c r="CB2109" s="90">
        <f>IF($S$2109&lt;&gt;"",1,0)</f>
        <v>0</v>
      </c>
      <c r="CD2109" s="90">
        <f>IF($Y$2109="Inaccurate – Incorrect",1,0)</f>
        <v>0</v>
      </c>
      <c r="DA2109" s="90" t="s">
        <v>5576</v>
      </c>
      <c r="DB2109" s="90" t="s">
        <v>5693</v>
      </c>
    </row>
    <row r="2110" spans="4:106" x14ac:dyDescent="0.2">
      <c r="D2110" s="103"/>
      <c r="E2110" s="114"/>
      <c r="F2110" s="114"/>
      <c r="G2110" s="114"/>
      <c r="H2110" s="114"/>
      <c r="I2110" s="114"/>
      <c r="J2110" s="114"/>
      <c r="K2110" s="114"/>
      <c r="L2110" s="114"/>
      <c r="M2110" s="114"/>
      <c r="N2110" s="114"/>
      <c r="O2110" s="114"/>
      <c r="P2110" s="114"/>
      <c r="Q2110" s="114"/>
      <c r="R2110" s="114"/>
      <c r="S2110" s="114"/>
      <c r="T2110" s="114"/>
      <c r="U2110" s="114"/>
      <c r="V2110" s="114"/>
      <c r="W2110" s="114"/>
      <c r="X2110" s="114"/>
      <c r="Y2110" s="105"/>
      <c r="AX2110" s="90">
        <f t="shared" si="250"/>
        <v>0</v>
      </c>
      <c r="BA2110" s="90">
        <f>IF(OR($S$22="Step 3",$S$22="Step 2",$S$22="Step 1"),1,0)</f>
        <v>1</v>
      </c>
    </row>
    <row r="2111" spans="4:106" ht="21" x14ac:dyDescent="0.25">
      <c r="D2111" s="103"/>
      <c r="E2111" s="106" t="s">
        <v>5698</v>
      </c>
      <c r="F2111" s="104"/>
      <c r="G2111" s="104"/>
      <c r="H2111" s="104"/>
      <c r="I2111" s="104"/>
      <c r="J2111" s="104"/>
      <c r="K2111" s="104"/>
      <c r="L2111" s="104"/>
      <c r="M2111" s="104"/>
      <c r="N2111" s="104"/>
      <c r="O2111" s="104"/>
      <c r="P2111" s="104"/>
      <c r="Q2111" s="104"/>
      <c r="R2111" s="104"/>
      <c r="S2111" s="104"/>
      <c r="T2111" s="104"/>
      <c r="U2111" s="104"/>
      <c r="V2111" s="104"/>
      <c r="W2111" s="104"/>
      <c r="X2111" s="104"/>
      <c r="Y2111" s="105"/>
      <c r="AX2111" s="90">
        <f t="shared" si="250"/>
        <v>0</v>
      </c>
      <c r="BA2111" s="90">
        <f>IF(OR($S$22="Step 3",$S$22="Step 2",$S$22="Step 1"),1,0)</f>
        <v>1</v>
      </c>
    </row>
    <row r="2112" spans="4:106" ht="21" x14ac:dyDescent="0.25">
      <c r="D2112" s="103"/>
      <c r="E2112" s="109" t="s">
        <v>5699</v>
      </c>
      <c r="F2112" s="110"/>
      <c r="G2112" s="110"/>
      <c r="H2112" s="110"/>
      <c r="I2112" s="110"/>
      <c r="J2112" s="110"/>
      <c r="K2112" s="110"/>
      <c r="L2112" s="110"/>
      <c r="M2112" s="110"/>
      <c r="N2112" s="110"/>
      <c r="O2112" s="110"/>
      <c r="P2112" s="110"/>
      <c r="Q2112" s="110"/>
      <c r="R2112" s="110"/>
      <c r="S2112" s="110"/>
      <c r="T2112" s="110"/>
      <c r="U2112" s="110"/>
      <c r="V2112" s="110"/>
      <c r="W2112" s="110"/>
      <c r="X2112" s="110"/>
      <c r="Y2112" s="105"/>
      <c r="AX2112" s="90">
        <f t="shared" si="250"/>
        <v>0</v>
      </c>
      <c r="BA2112" s="90">
        <f>IF(OR($S$22="Step 3",$S$22="Step 2",$S$22="Step 1"),1,0)</f>
        <v>1</v>
      </c>
    </row>
    <row r="2113" spans="4:106" ht="53.75" customHeight="1" x14ac:dyDescent="0.2">
      <c r="D2113" s="112" t="s">
        <v>5697</v>
      </c>
      <c r="E2113" s="120"/>
      <c r="F2113" s="118"/>
      <c r="G2113" s="118"/>
      <c r="H2113" s="118"/>
      <c r="I2113" s="118"/>
      <c r="J2113" s="118"/>
      <c r="K2113" s="118"/>
      <c r="L2113" s="118"/>
      <c r="M2113" s="118"/>
      <c r="N2113" s="118"/>
      <c r="O2113" s="118"/>
      <c r="P2113" s="124" t="s">
        <v>12697</v>
      </c>
      <c r="Q2113" s="219" t="s">
        <v>5700</v>
      </c>
      <c r="R2113" s="220"/>
      <c r="S2113" s="220"/>
      <c r="T2113" s="220"/>
      <c r="U2113" s="220"/>
      <c r="V2113" s="220"/>
      <c r="W2113" s="220"/>
      <c r="X2113" s="217"/>
      <c r="Y2113" s="108"/>
      <c r="AX2113" s="90">
        <f t="shared" si="250"/>
        <v>1</v>
      </c>
      <c r="AZ2113" s="90" t="s">
        <v>5696</v>
      </c>
      <c r="BA2113" s="90">
        <f>IF(AND($BC$2113=1,$BB$2113=1),1,0)</f>
        <v>1</v>
      </c>
      <c r="BB2113" s="90">
        <f t="shared" ref="BB2113:BB2119" si="251">IF(OR($S$22="Step 3",$S$22="Step 2",$S$22="Step 1"),1,0)</f>
        <v>1</v>
      </c>
      <c r="BC2113" s="90">
        <v>1</v>
      </c>
      <c r="BD2113" s="90">
        <v>1</v>
      </c>
      <c r="BE2113" s="90">
        <v>1</v>
      </c>
    </row>
    <row r="2114" spans="4:106" ht="25.25" customHeight="1" x14ac:dyDescent="0.2">
      <c r="D2114" s="112" t="s">
        <v>5702</v>
      </c>
      <c r="E2114" s="189" t="s">
        <v>5703</v>
      </c>
      <c r="F2114" s="190"/>
      <c r="G2114" s="190"/>
      <c r="H2114" s="190"/>
      <c r="I2114" s="190"/>
      <c r="J2114" s="190"/>
      <c r="K2114" s="190"/>
      <c r="L2114" s="190"/>
      <c r="M2114" s="190"/>
      <c r="N2114" s="190"/>
      <c r="O2114" s="190"/>
      <c r="P2114" s="116" t="s">
        <v>12697</v>
      </c>
      <c r="Q2114" s="191" t="s">
        <v>12698</v>
      </c>
      <c r="R2114" s="191"/>
      <c r="S2114" s="192"/>
      <c r="T2114" s="192"/>
      <c r="U2114" s="192"/>
      <c r="V2114" s="192"/>
      <c r="W2114" s="192"/>
      <c r="X2114" s="193"/>
      <c r="Y2114" s="108"/>
      <c r="AW2114" s="90" t="s">
        <v>4461</v>
      </c>
      <c r="AX2114" s="90">
        <f t="shared" si="250"/>
        <v>1</v>
      </c>
      <c r="AY2114" s="90" t="s">
        <v>1968</v>
      </c>
      <c r="AZ2114" s="90" t="s">
        <v>5701</v>
      </c>
      <c r="BA2114" s="90">
        <f>IF(AND($BC$2114=1,$BB$2114=1),1,0)</f>
        <v>1</v>
      </c>
      <c r="BB2114" s="90">
        <f t="shared" si="251"/>
        <v>1</v>
      </c>
      <c r="BC2114" s="90">
        <v>1</v>
      </c>
      <c r="BD2114" s="90">
        <v>1</v>
      </c>
      <c r="BE2114" s="90">
        <v>1</v>
      </c>
      <c r="BX2114" s="90">
        <v>1</v>
      </c>
      <c r="CA2114" s="90" t="s">
        <v>5696</v>
      </c>
      <c r="CB2114" s="90">
        <f>IF((+COUNTA($S$2114)+COUNTA($S$2115)+COUNTA($S$2116)+COUNTA($S$2117)+COUNTA($S$2118)+COUNTA($S$2119))&gt;0,1,0)</f>
        <v>0</v>
      </c>
      <c r="CC2114" s="90" t="s">
        <v>775</v>
      </c>
      <c r="CD2114" s="90">
        <f>IF($Y$2114="Inaccurate – Incorrect",1,0)</f>
        <v>0</v>
      </c>
      <c r="DA2114" s="90" t="s">
        <v>5698</v>
      </c>
      <c r="DB2114" s="90" t="s">
        <v>5699</v>
      </c>
    </row>
    <row r="2115" spans="4:106" ht="25.25" customHeight="1" x14ac:dyDescent="0.2">
      <c r="D2115" s="112" t="s">
        <v>5705</v>
      </c>
      <c r="E2115" s="189" t="s">
        <v>5706</v>
      </c>
      <c r="F2115" s="190"/>
      <c r="G2115" s="190"/>
      <c r="H2115" s="190"/>
      <c r="I2115" s="190"/>
      <c r="J2115" s="190"/>
      <c r="K2115" s="190"/>
      <c r="L2115" s="190"/>
      <c r="M2115" s="190"/>
      <c r="N2115" s="190"/>
      <c r="O2115" s="190"/>
      <c r="P2115" s="116" t="s">
        <v>12697</v>
      </c>
      <c r="Q2115" s="191" t="s">
        <v>12698</v>
      </c>
      <c r="R2115" s="191"/>
      <c r="S2115" s="192"/>
      <c r="T2115" s="192"/>
      <c r="U2115" s="192"/>
      <c r="V2115" s="192"/>
      <c r="W2115" s="192"/>
      <c r="X2115" s="193"/>
      <c r="Y2115" s="108"/>
      <c r="AW2115" s="90" t="s">
        <v>4461</v>
      </c>
      <c r="AX2115" s="90">
        <f t="shared" si="250"/>
        <v>1</v>
      </c>
      <c r="AY2115" s="90" t="s">
        <v>1968</v>
      </c>
      <c r="AZ2115" s="90" t="s">
        <v>5704</v>
      </c>
      <c r="BA2115" s="90">
        <f>IF(AND($BC$2115=1,$BB$2115=1),1,0)</f>
        <v>1</v>
      </c>
      <c r="BB2115" s="90">
        <f t="shared" si="251"/>
        <v>1</v>
      </c>
      <c r="BC2115" s="90">
        <v>1</v>
      </c>
      <c r="BD2115" s="90">
        <v>1</v>
      </c>
      <c r="BE2115" s="90">
        <v>1</v>
      </c>
      <c r="BX2115" s="90">
        <v>1</v>
      </c>
      <c r="CA2115" s="90" t="s">
        <v>5696</v>
      </c>
      <c r="CC2115" s="90" t="s">
        <v>775</v>
      </c>
      <c r="CD2115" s="90">
        <f>IF($Y$2115="Inaccurate – Incorrect",1,0)</f>
        <v>0</v>
      </c>
      <c r="DA2115" s="90" t="s">
        <v>5698</v>
      </c>
      <c r="DB2115" s="90" t="s">
        <v>5699</v>
      </c>
    </row>
    <row r="2116" spans="4:106" ht="25.25" customHeight="1" x14ac:dyDescent="0.2">
      <c r="D2116" s="112" t="s">
        <v>5708</v>
      </c>
      <c r="E2116" s="189" t="s">
        <v>5709</v>
      </c>
      <c r="F2116" s="190"/>
      <c r="G2116" s="190"/>
      <c r="H2116" s="190"/>
      <c r="I2116" s="190"/>
      <c r="J2116" s="190"/>
      <c r="K2116" s="190"/>
      <c r="L2116" s="190"/>
      <c r="M2116" s="190"/>
      <c r="N2116" s="190"/>
      <c r="O2116" s="190"/>
      <c r="P2116" s="116" t="s">
        <v>12697</v>
      </c>
      <c r="Q2116" s="191" t="s">
        <v>12698</v>
      </c>
      <c r="R2116" s="191"/>
      <c r="S2116" s="192"/>
      <c r="T2116" s="192"/>
      <c r="U2116" s="192"/>
      <c r="V2116" s="192"/>
      <c r="W2116" s="192"/>
      <c r="X2116" s="193"/>
      <c r="Y2116" s="108"/>
      <c r="AW2116" s="90" t="s">
        <v>4461</v>
      </c>
      <c r="AX2116" s="90">
        <f t="shared" si="250"/>
        <v>1</v>
      </c>
      <c r="AY2116" s="90" t="s">
        <v>1968</v>
      </c>
      <c r="AZ2116" s="90" t="s">
        <v>5707</v>
      </c>
      <c r="BA2116" s="90">
        <f>IF(AND($BC$2116=1,$BB$2116=1),1,0)</f>
        <v>1</v>
      </c>
      <c r="BB2116" s="90">
        <f t="shared" si="251"/>
        <v>1</v>
      </c>
      <c r="BC2116" s="90">
        <v>1</v>
      </c>
      <c r="BD2116" s="90">
        <v>1</v>
      </c>
      <c r="BE2116" s="90">
        <v>1</v>
      </c>
      <c r="BX2116" s="90">
        <v>1</v>
      </c>
      <c r="CA2116" s="90" t="s">
        <v>5696</v>
      </c>
      <c r="CC2116" s="90" t="s">
        <v>775</v>
      </c>
      <c r="CD2116" s="90">
        <f>IF($Y$2116="Inaccurate – Incorrect",1,0)</f>
        <v>0</v>
      </c>
      <c r="DA2116" s="90" t="s">
        <v>5698</v>
      </c>
      <c r="DB2116" s="90" t="s">
        <v>5699</v>
      </c>
    </row>
    <row r="2117" spans="4:106" ht="25.25" customHeight="1" x14ac:dyDescent="0.2">
      <c r="D2117" s="112" t="s">
        <v>5711</v>
      </c>
      <c r="E2117" s="189" t="s">
        <v>5712</v>
      </c>
      <c r="F2117" s="190"/>
      <c r="G2117" s="190"/>
      <c r="H2117" s="190"/>
      <c r="I2117" s="190"/>
      <c r="J2117" s="190"/>
      <c r="K2117" s="190"/>
      <c r="L2117" s="190"/>
      <c r="M2117" s="190"/>
      <c r="N2117" s="190"/>
      <c r="O2117" s="190"/>
      <c r="P2117" s="116" t="s">
        <v>12697</v>
      </c>
      <c r="Q2117" s="191" t="s">
        <v>12698</v>
      </c>
      <c r="R2117" s="191"/>
      <c r="S2117" s="192"/>
      <c r="T2117" s="192"/>
      <c r="U2117" s="192"/>
      <c r="V2117" s="192"/>
      <c r="W2117" s="192"/>
      <c r="X2117" s="193"/>
      <c r="Y2117" s="108"/>
      <c r="AW2117" s="90" t="s">
        <v>4461</v>
      </c>
      <c r="AX2117" s="90">
        <f t="shared" si="250"/>
        <v>1</v>
      </c>
      <c r="AY2117" s="90" t="s">
        <v>1968</v>
      </c>
      <c r="AZ2117" s="90" t="s">
        <v>5710</v>
      </c>
      <c r="BA2117" s="90">
        <f>IF(AND($BC$2117=1,$BB$2117=1),1,0)</f>
        <v>1</v>
      </c>
      <c r="BB2117" s="90">
        <f t="shared" si="251"/>
        <v>1</v>
      </c>
      <c r="BC2117" s="90">
        <v>1</v>
      </c>
      <c r="BD2117" s="90">
        <v>1</v>
      </c>
      <c r="BE2117" s="90">
        <v>1</v>
      </c>
      <c r="BL2117" s="90">
        <v>2118</v>
      </c>
      <c r="BX2117" s="90">
        <v>1</v>
      </c>
      <c r="CA2117" s="90" t="s">
        <v>5696</v>
      </c>
      <c r="CC2117" s="90" t="s">
        <v>775</v>
      </c>
      <c r="CD2117" s="90">
        <f>IF($Y$2117="Inaccurate – Incorrect",1,0)</f>
        <v>0</v>
      </c>
      <c r="DA2117" s="90" t="s">
        <v>5698</v>
      </c>
      <c r="DB2117" s="90" t="s">
        <v>5699</v>
      </c>
    </row>
    <row r="2118" spans="4:106" ht="25.25" customHeight="1" x14ac:dyDescent="0.2">
      <c r="D2118" s="112" t="s">
        <v>5715</v>
      </c>
      <c r="E2118" s="189" t="s">
        <v>5716</v>
      </c>
      <c r="F2118" s="190"/>
      <c r="G2118" s="190"/>
      <c r="H2118" s="190"/>
      <c r="I2118" s="190"/>
      <c r="J2118" s="190"/>
      <c r="K2118" s="190"/>
      <c r="L2118" s="190"/>
      <c r="M2118" s="190"/>
      <c r="N2118" s="190"/>
      <c r="O2118" s="190"/>
      <c r="P2118" s="116" t="s">
        <v>12697</v>
      </c>
      <c r="Q2118" s="191" t="s">
        <v>12698</v>
      </c>
      <c r="R2118" s="191"/>
      <c r="S2118" s="192"/>
      <c r="T2118" s="192"/>
      <c r="U2118" s="192"/>
      <c r="V2118" s="192"/>
      <c r="W2118" s="192"/>
      <c r="X2118" s="193"/>
      <c r="Y2118" s="108"/>
      <c r="AW2118" s="90" t="s">
        <v>4461</v>
      </c>
      <c r="AX2118" s="90">
        <f t="shared" si="250"/>
        <v>1</v>
      </c>
      <c r="AY2118" s="90" t="s">
        <v>1968</v>
      </c>
      <c r="AZ2118" s="90" t="s">
        <v>5714</v>
      </c>
      <c r="BA2118" s="90">
        <f>IF(AND($BB$2118=1,$BC$2118=1),1,0)</f>
        <v>0</v>
      </c>
      <c r="BB2118" s="90">
        <f t="shared" si="251"/>
        <v>1</v>
      </c>
      <c r="BC2118" s="90">
        <f>IF(OR(AND(OR($S$2117&lt;&gt;"",$AB$2117&lt;&gt;""),$AX$2117=1)),1,0)</f>
        <v>0</v>
      </c>
      <c r="BD2118" s="90">
        <f>IF(OR(AND(OR($AB$2117&lt;&gt;""),$AX$2117=1)),1,0)</f>
        <v>0</v>
      </c>
      <c r="BE2118" s="90">
        <f>IF(OR(AND(OR($S$2117&lt;&gt;""),$AX$2117=1)),1,0)</f>
        <v>0</v>
      </c>
      <c r="BX2118" s="90">
        <v>1</v>
      </c>
      <c r="CA2118" s="90" t="s">
        <v>5696</v>
      </c>
      <c r="CC2118" s="90" t="s">
        <v>775</v>
      </c>
      <c r="CD2118" s="90">
        <f>IF($Y$2118="Inaccurate – Incorrect",1,0)</f>
        <v>0</v>
      </c>
      <c r="DA2118" s="90" t="s">
        <v>5698</v>
      </c>
      <c r="DB2118" s="90" t="s">
        <v>5699</v>
      </c>
    </row>
    <row r="2119" spans="4:106" ht="25.25" customHeight="1" x14ac:dyDescent="0.2">
      <c r="D2119" s="112" t="s">
        <v>5719</v>
      </c>
      <c r="E2119" s="189" t="s">
        <v>1408</v>
      </c>
      <c r="F2119" s="190"/>
      <c r="G2119" s="190"/>
      <c r="H2119" s="190"/>
      <c r="I2119" s="190"/>
      <c r="J2119" s="190"/>
      <c r="K2119" s="190"/>
      <c r="L2119" s="190"/>
      <c r="M2119" s="190"/>
      <c r="N2119" s="190"/>
      <c r="O2119" s="190"/>
      <c r="P2119" s="115"/>
      <c r="Q2119" s="191" t="s">
        <v>12702</v>
      </c>
      <c r="R2119" s="191"/>
      <c r="S2119" s="197"/>
      <c r="T2119" s="197"/>
      <c r="U2119" s="197"/>
      <c r="V2119" s="197"/>
      <c r="W2119" s="197"/>
      <c r="X2119" s="198"/>
      <c r="Y2119" s="108"/>
      <c r="AW2119" s="90" t="s">
        <v>4461</v>
      </c>
      <c r="AX2119" s="90">
        <f t="shared" si="250"/>
        <v>1</v>
      </c>
      <c r="AY2119" s="90" t="s">
        <v>774</v>
      </c>
      <c r="AZ2119" s="90" t="s">
        <v>5718</v>
      </c>
      <c r="BA2119" s="90">
        <f>IF(AND($BC$2119=1,$BB$2119=1),1,0)</f>
        <v>1</v>
      </c>
      <c r="BB2119" s="90">
        <f t="shared" si="251"/>
        <v>1</v>
      </c>
      <c r="BC2119" s="90">
        <v>1</v>
      </c>
      <c r="BD2119" s="90">
        <v>1</v>
      </c>
      <c r="BE2119" s="90">
        <v>1</v>
      </c>
      <c r="BX2119" s="90">
        <v>2</v>
      </c>
      <c r="CA2119" s="90" t="s">
        <v>5696</v>
      </c>
      <c r="CC2119" s="90" t="s">
        <v>775</v>
      </c>
      <c r="CD2119" s="90">
        <f>IF($Y$2119="Inaccurate – Incorrect",1,0)</f>
        <v>0</v>
      </c>
      <c r="DA2119" s="90" t="s">
        <v>5698</v>
      </c>
      <c r="DB2119" s="90" t="s">
        <v>5699</v>
      </c>
    </row>
    <row r="2120" spans="4:106" x14ac:dyDescent="0.2">
      <c r="D2120" s="103"/>
      <c r="E2120" s="117"/>
      <c r="F2120" s="117"/>
      <c r="G2120" s="117"/>
      <c r="H2120" s="117"/>
      <c r="I2120" s="117"/>
      <c r="J2120" s="117"/>
      <c r="K2120" s="117"/>
      <c r="L2120" s="117"/>
      <c r="M2120" s="117"/>
      <c r="N2120" s="117"/>
      <c r="O2120" s="117"/>
      <c r="P2120" s="117"/>
      <c r="Q2120" s="117"/>
      <c r="R2120" s="117"/>
      <c r="S2120" s="117"/>
      <c r="T2120" s="117"/>
      <c r="U2120" s="117"/>
      <c r="V2120" s="117"/>
      <c r="W2120" s="117"/>
      <c r="X2120" s="117"/>
      <c r="Y2120" s="105"/>
      <c r="AX2120" s="90">
        <f t="shared" si="250"/>
        <v>0</v>
      </c>
      <c r="BA2120" s="90">
        <f>IF(OR($S$22="Step 3",$S$22="Step 2",$S$22="Step 1"),1,0)</f>
        <v>1</v>
      </c>
    </row>
    <row r="2121" spans="4:106" ht="21" x14ac:dyDescent="0.25">
      <c r="D2121" s="103"/>
      <c r="E2121" s="109" t="s">
        <v>5722</v>
      </c>
      <c r="F2121" s="110"/>
      <c r="G2121" s="110"/>
      <c r="H2121" s="110"/>
      <c r="I2121" s="110"/>
      <c r="J2121" s="110"/>
      <c r="K2121" s="110"/>
      <c r="L2121" s="110"/>
      <c r="M2121" s="110"/>
      <c r="N2121" s="110"/>
      <c r="O2121" s="110"/>
      <c r="P2121" s="110"/>
      <c r="Q2121" s="110"/>
      <c r="R2121" s="110"/>
      <c r="S2121" s="110"/>
      <c r="T2121" s="110"/>
      <c r="U2121" s="110"/>
      <c r="V2121" s="110"/>
      <c r="W2121" s="110"/>
      <c r="X2121" s="110"/>
      <c r="Y2121" s="105"/>
      <c r="AX2121" s="90">
        <f t="shared" si="250"/>
        <v>0</v>
      </c>
      <c r="BA2121" s="90">
        <f>IF(OR($S$22="Step 3",$S$22="Step 2",$S$22="Step 1"),1,0)</f>
        <v>1</v>
      </c>
    </row>
    <row r="2122" spans="4:106" ht="50.5" customHeight="1" x14ac:dyDescent="0.2">
      <c r="D2122" s="112" t="s">
        <v>5721</v>
      </c>
      <c r="E2122" s="194" t="s">
        <v>5723</v>
      </c>
      <c r="F2122" s="195"/>
      <c r="G2122" s="195"/>
      <c r="H2122" s="195"/>
      <c r="I2122" s="195"/>
      <c r="J2122" s="195"/>
      <c r="K2122" s="195"/>
      <c r="L2122" s="195"/>
      <c r="M2122" s="195"/>
      <c r="N2122" s="195"/>
      <c r="O2122" s="195"/>
      <c r="P2122" s="113" t="s">
        <v>12697</v>
      </c>
      <c r="Q2122" s="196" t="s">
        <v>12698</v>
      </c>
      <c r="R2122" s="196"/>
      <c r="S2122" s="192"/>
      <c r="T2122" s="192"/>
      <c r="U2122" s="192"/>
      <c r="V2122" s="192"/>
      <c r="W2122" s="192"/>
      <c r="X2122" s="193"/>
      <c r="Y2122" s="108"/>
      <c r="AW2122" s="90" t="s">
        <v>4461</v>
      </c>
      <c r="AX2122" s="90">
        <f t="shared" si="250"/>
        <v>1</v>
      </c>
      <c r="AY2122" s="90" t="s">
        <v>2043</v>
      </c>
      <c r="AZ2122" s="90" t="s">
        <v>5720</v>
      </c>
      <c r="BA2122" s="90">
        <f>IF(AND($BC$2122=1,$BB$2122=1),1,0)</f>
        <v>0</v>
      </c>
      <c r="BB2122" s="90">
        <f>IF(OR($S$22="Step 3",$S$22="Step 2"),1,0)</f>
        <v>0</v>
      </c>
      <c r="BC2122" s="90">
        <v>1</v>
      </c>
      <c r="BD2122" s="90">
        <v>1</v>
      </c>
      <c r="BE2122" s="90">
        <v>1</v>
      </c>
      <c r="CB2122" s="90">
        <f>IF($S$2122&lt;&gt;"",1,0)</f>
        <v>0</v>
      </c>
      <c r="CD2122" s="90">
        <f>IF($Y$2122="Inaccurate – Incorrect",1,0)</f>
        <v>0</v>
      </c>
      <c r="DA2122" s="90" t="s">
        <v>5698</v>
      </c>
      <c r="DB2122" s="90" t="s">
        <v>5722</v>
      </c>
    </row>
    <row r="2123" spans="4:106" ht="25.25" customHeight="1" x14ac:dyDescent="0.2">
      <c r="D2123" s="112" t="s">
        <v>5726</v>
      </c>
      <c r="E2123" s="189" t="s">
        <v>5727</v>
      </c>
      <c r="F2123" s="190"/>
      <c r="G2123" s="190"/>
      <c r="H2123" s="190"/>
      <c r="I2123" s="190"/>
      <c r="J2123" s="190"/>
      <c r="K2123" s="190"/>
      <c r="L2123" s="190"/>
      <c r="M2123" s="190"/>
      <c r="N2123" s="190"/>
      <c r="O2123" s="190"/>
      <c r="P2123" s="116" t="s">
        <v>12697</v>
      </c>
      <c r="Q2123" s="191" t="s">
        <v>12698</v>
      </c>
      <c r="R2123" s="191"/>
      <c r="S2123" s="192"/>
      <c r="T2123" s="192"/>
      <c r="U2123" s="192"/>
      <c r="V2123" s="192"/>
      <c r="W2123" s="192"/>
      <c r="X2123" s="193"/>
      <c r="Y2123" s="108"/>
      <c r="AW2123" s="90" t="s">
        <v>4461</v>
      </c>
      <c r="AX2123" s="90">
        <f t="shared" si="250"/>
        <v>1</v>
      </c>
      <c r="AY2123" s="90" t="s">
        <v>1320</v>
      </c>
      <c r="AZ2123" s="90" t="s">
        <v>5725</v>
      </c>
      <c r="BA2123" s="90">
        <f>IF(AND($BC$2123=1,$BB$2123=1),1,0)</f>
        <v>1</v>
      </c>
      <c r="BB2123" s="90">
        <f>IF(OR($S$22="Step 3",$S$22="Step 2",$S$22="Step 1"),1,0)</f>
        <v>1</v>
      </c>
      <c r="BC2123" s="90">
        <v>1</v>
      </c>
      <c r="BD2123" s="90">
        <v>1</v>
      </c>
      <c r="BE2123" s="90">
        <v>1</v>
      </c>
      <c r="CB2123" s="90">
        <f>IF($S$2123&lt;&gt;"",1,0)</f>
        <v>0</v>
      </c>
      <c r="CD2123" s="90">
        <f>IF($Y$2123="Inaccurate – Incorrect",1,0)</f>
        <v>0</v>
      </c>
      <c r="DA2123" s="90" t="s">
        <v>5698</v>
      </c>
      <c r="DB2123" s="90" t="s">
        <v>5722</v>
      </c>
    </row>
    <row r="2124" spans="4:106" ht="25.25" customHeight="1" x14ac:dyDescent="0.2">
      <c r="D2124" s="112" t="s">
        <v>5730</v>
      </c>
      <c r="E2124" s="189" t="s">
        <v>5731</v>
      </c>
      <c r="F2124" s="190"/>
      <c r="G2124" s="190"/>
      <c r="H2124" s="190"/>
      <c r="I2124" s="190"/>
      <c r="J2124" s="190"/>
      <c r="K2124" s="190"/>
      <c r="L2124" s="190"/>
      <c r="M2124" s="190"/>
      <c r="N2124" s="190"/>
      <c r="O2124" s="190"/>
      <c r="P2124" s="116" t="s">
        <v>12697</v>
      </c>
      <c r="Q2124" s="191" t="s">
        <v>12698</v>
      </c>
      <c r="R2124" s="191"/>
      <c r="S2124" s="197"/>
      <c r="T2124" s="197"/>
      <c r="U2124" s="197"/>
      <c r="V2124" s="197"/>
      <c r="W2124" s="197"/>
      <c r="X2124" s="198"/>
      <c r="Y2124" s="108"/>
      <c r="AW2124" s="90" t="s">
        <v>4461</v>
      </c>
      <c r="AX2124" s="90">
        <f t="shared" si="250"/>
        <v>1</v>
      </c>
      <c r="AY2124" s="90" t="s">
        <v>2043</v>
      </c>
      <c r="AZ2124" s="90" t="s">
        <v>5729</v>
      </c>
      <c r="BA2124" s="90">
        <f>IF(AND($BC$2124=1,$BB$2124=1),1,0)</f>
        <v>0</v>
      </c>
      <c r="BB2124" s="90">
        <f>IF(OR($S$22="Step 3",$S$22="Step 2"),1,0)</f>
        <v>0</v>
      </c>
      <c r="BC2124" s="90">
        <v>1</v>
      </c>
      <c r="BD2124" s="90">
        <v>1</v>
      </c>
      <c r="BE2124" s="90">
        <v>1</v>
      </c>
      <c r="CB2124" s="90">
        <f>IF($S$2124&lt;&gt;"",1,0)</f>
        <v>0</v>
      </c>
      <c r="CD2124" s="90">
        <f>IF($Y$2124="Inaccurate – Incorrect",1,0)</f>
        <v>0</v>
      </c>
      <c r="DA2124" s="90" t="s">
        <v>5698</v>
      </c>
      <c r="DB2124" s="90" t="s">
        <v>5722</v>
      </c>
    </row>
    <row r="2125" spans="4:106" x14ac:dyDescent="0.2">
      <c r="D2125" s="103"/>
      <c r="E2125" s="117"/>
      <c r="F2125" s="117"/>
      <c r="G2125" s="117"/>
      <c r="H2125" s="117"/>
      <c r="I2125" s="117"/>
      <c r="J2125" s="117"/>
      <c r="K2125" s="117"/>
      <c r="L2125" s="117"/>
      <c r="M2125" s="117"/>
      <c r="N2125" s="117"/>
      <c r="O2125" s="117"/>
      <c r="P2125" s="117"/>
      <c r="Q2125" s="117"/>
      <c r="R2125" s="117"/>
      <c r="S2125" s="117"/>
      <c r="T2125" s="117"/>
      <c r="U2125" s="117"/>
      <c r="V2125" s="117"/>
      <c r="W2125" s="117"/>
      <c r="X2125" s="117"/>
      <c r="Y2125" s="105"/>
      <c r="AX2125" s="90">
        <f t="shared" si="250"/>
        <v>0</v>
      </c>
      <c r="BA2125" s="90">
        <f>IF(OR($S$22="Step 3",$S$22="Step 2",$S$22="Step 1"),1,0)</f>
        <v>1</v>
      </c>
    </row>
    <row r="2126" spans="4:106" ht="21" x14ac:dyDescent="0.25">
      <c r="D2126" s="103"/>
      <c r="E2126" s="109" t="s">
        <v>5735</v>
      </c>
      <c r="F2126" s="110"/>
      <c r="G2126" s="110"/>
      <c r="H2126" s="110"/>
      <c r="I2126" s="110"/>
      <c r="J2126" s="110"/>
      <c r="K2126" s="110"/>
      <c r="L2126" s="110"/>
      <c r="M2126" s="110"/>
      <c r="N2126" s="110"/>
      <c r="O2126" s="110"/>
      <c r="P2126" s="110"/>
      <c r="Q2126" s="110"/>
      <c r="R2126" s="110"/>
      <c r="S2126" s="110"/>
      <c r="T2126" s="110"/>
      <c r="U2126" s="110"/>
      <c r="V2126" s="110"/>
      <c r="W2126" s="110"/>
      <c r="X2126" s="110"/>
      <c r="Y2126" s="105"/>
      <c r="AX2126" s="90">
        <f t="shared" si="250"/>
        <v>0</v>
      </c>
      <c r="BA2126" s="90">
        <f>IF(OR($S$22="Step 3",$S$22="Step 2",$S$22="Step 1"),1,0)</f>
        <v>1</v>
      </c>
    </row>
    <row r="2127" spans="4:106" ht="25.25" customHeight="1" x14ac:dyDescent="0.2">
      <c r="D2127" s="112" t="s">
        <v>5734</v>
      </c>
      <c r="E2127" s="194" t="s">
        <v>5736</v>
      </c>
      <c r="F2127" s="195"/>
      <c r="G2127" s="195"/>
      <c r="H2127" s="195"/>
      <c r="I2127" s="195"/>
      <c r="J2127" s="195"/>
      <c r="K2127" s="195"/>
      <c r="L2127" s="195"/>
      <c r="M2127" s="195"/>
      <c r="N2127" s="195"/>
      <c r="O2127" s="195"/>
      <c r="P2127" s="113" t="s">
        <v>12697</v>
      </c>
      <c r="Q2127" s="196" t="s">
        <v>12698</v>
      </c>
      <c r="R2127" s="196"/>
      <c r="S2127" s="192"/>
      <c r="T2127" s="192"/>
      <c r="U2127" s="192"/>
      <c r="V2127" s="192"/>
      <c r="W2127" s="192"/>
      <c r="X2127" s="193"/>
      <c r="Y2127" s="108"/>
      <c r="AW2127" s="90" t="s">
        <v>4461</v>
      </c>
      <c r="AX2127" s="90">
        <f t="shared" ref="AX2127:AX2190" si="252">IF(SUBTOTAL(103,Q2127)=1,1,0)</f>
        <v>1</v>
      </c>
      <c r="AY2127" s="90" t="s">
        <v>1549</v>
      </c>
      <c r="AZ2127" s="90" t="s">
        <v>5733</v>
      </c>
      <c r="BA2127" s="90">
        <f>IF(AND($BC$2127=1,$BB$2127=1),1,0)</f>
        <v>1</v>
      </c>
      <c r="BB2127" s="90">
        <f>IF(OR($S$22="Step 3",$S$22="Step 2",$S$22="Step 1"),1,0)</f>
        <v>1</v>
      </c>
      <c r="BC2127" s="90">
        <v>1</v>
      </c>
      <c r="BD2127" s="90">
        <v>1</v>
      </c>
      <c r="BE2127" s="90">
        <v>1</v>
      </c>
      <c r="BL2127" s="90" t="s">
        <v>12794</v>
      </c>
      <c r="CB2127" s="90">
        <f>IF($S$2127&lt;&gt;"",1,0)</f>
        <v>0</v>
      </c>
      <c r="CD2127" s="90">
        <f>IF($Y$2127="Inaccurate – Incorrect",1,0)</f>
        <v>0</v>
      </c>
      <c r="DA2127" s="90" t="s">
        <v>5698</v>
      </c>
      <c r="DB2127" s="90" t="s">
        <v>5735</v>
      </c>
    </row>
    <row r="2128" spans="4:106" ht="53.75" customHeight="1" x14ac:dyDescent="0.2">
      <c r="D2128" s="112" t="s">
        <v>5739</v>
      </c>
      <c r="E2128" s="119"/>
      <c r="F2128" s="118"/>
      <c r="G2128" s="118"/>
      <c r="H2128" s="118"/>
      <c r="I2128" s="118"/>
      <c r="J2128" s="118"/>
      <c r="K2128" s="118"/>
      <c r="L2128" s="118"/>
      <c r="M2128" s="118"/>
      <c r="N2128" s="118"/>
      <c r="O2128" s="118"/>
      <c r="P2128" s="118"/>
      <c r="Q2128" s="215" t="s">
        <v>5740</v>
      </c>
      <c r="R2128" s="216"/>
      <c r="S2128" s="216"/>
      <c r="T2128" s="216"/>
      <c r="U2128" s="216"/>
      <c r="V2128" s="216"/>
      <c r="W2128" s="216"/>
      <c r="X2128" s="217"/>
      <c r="Y2128" s="108"/>
      <c r="AX2128" s="90">
        <f t="shared" si="252"/>
        <v>1</v>
      </c>
      <c r="AZ2128" s="90" t="s">
        <v>5738</v>
      </c>
      <c r="BA2128" s="90">
        <f>IF(AND($BB$2128=1,$BC$2128=1),1,0)</f>
        <v>0</v>
      </c>
      <c r="BB2128" s="90">
        <f t="shared" ref="BB2128:BB2135" si="253">IF(OR($S$22="Step 3",$S$22="Step 2"),1,0)</f>
        <v>0</v>
      </c>
      <c r="BC2128" s="90">
        <f t="shared" ref="BC2128:BC2135" si="254">IF(OR(AND(OR($S$2127="Yes",$AB$2127="Yes"),$AX$2127=1),AND(OR($S$2127="No", $AB$2127="No"),$AX$2127=1),AND(OR($S$2127="No applicable legal requirements", $AB$2127="No applicable legal requirements"),$AX$2127=1)),1,0)</f>
        <v>0</v>
      </c>
      <c r="BD2128" s="90">
        <f t="shared" ref="BD2128:BD2135" si="255">IF(OR(AND(OR($AB$2127="Yes"),$AX$2127=1),AND(OR($AB$2127="No"),$AX$2127=1),AND(OR($AB$2127="No applicable legal requirements"),$AX$2127=1)),1,0)</f>
        <v>0</v>
      </c>
      <c r="BE2128" s="90">
        <f t="shared" ref="BE2128:BE2135" si="256">IF(OR(AND(OR($S$2127="Yes"),$AX$2127=1),AND(OR($S$2127="No"),$AX$2127=1),AND(OR($S$2127="No applicable legal requirements"),$AX$2127=1)),1,0)</f>
        <v>0</v>
      </c>
    </row>
    <row r="2129" spans="4:106" ht="25.25" customHeight="1" x14ac:dyDescent="0.2">
      <c r="D2129" s="112" t="s">
        <v>5744</v>
      </c>
      <c r="E2129" s="189" t="s">
        <v>5745</v>
      </c>
      <c r="F2129" s="190"/>
      <c r="G2129" s="190"/>
      <c r="H2129" s="190"/>
      <c r="I2129" s="190"/>
      <c r="J2129" s="190"/>
      <c r="K2129" s="190"/>
      <c r="L2129" s="190"/>
      <c r="M2129" s="190"/>
      <c r="N2129" s="190"/>
      <c r="O2129" s="190"/>
      <c r="P2129" s="115"/>
      <c r="Q2129" s="191" t="s">
        <v>12702</v>
      </c>
      <c r="R2129" s="191"/>
      <c r="S2129" s="192"/>
      <c r="T2129" s="192"/>
      <c r="U2129" s="192"/>
      <c r="V2129" s="192"/>
      <c r="W2129" s="192"/>
      <c r="X2129" s="193"/>
      <c r="Y2129" s="108"/>
      <c r="AW2129" s="90" t="s">
        <v>4461</v>
      </c>
      <c r="AX2129" s="90">
        <f t="shared" si="252"/>
        <v>1</v>
      </c>
      <c r="AY2129" s="90" t="s">
        <v>774</v>
      </c>
      <c r="AZ2129" s="90" t="s">
        <v>5743</v>
      </c>
      <c r="BA2129" s="90">
        <f>IF(AND($BB$2129=1,$BC$2129=1),1,0)</f>
        <v>0</v>
      </c>
      <c r="BB2129" s="90">
        <f t="shared" si="253"/>
        <v>0</v>
      </c>
      <c r="BC2129" s="90">
        <f t="shared" si="254"/>
        <v>0</v>
      </c>
      <c r="BD2129" s="90">
        <f t="shared" si="255"/>
        <v>0</v>
      </c>
      <c r="BE2129" s="90">
        <f t="shared" si="256"/>
        <v>0</v>
      </c>
      <c r="BX2129" s="90">
        <v>1</v>
      </c>
      <c r="CA2129" s="90" t="s">
        <v>5738</v>
      </c>
      <c r="CB2129" s="90">
        <f>IF((+COUNTA($S$2129)+COUNTA($S$2130)+COUNTA($S$2131)+COUNTA($S$2132)+COUNTA($S$2133)+COUNTA($S$2134)+COUNTA($S$2135))&gt;0,1,0)</f>
        <v>0</v>
      </c>
      <c r="CC2129" s="90" t="s">
        <v>775</v>
      </c>
      <c r="CD2129" s="90">
        <f>IF($Y$2129="Inaccurate – Incorrect",1,0)</f>
        <v>0</v>
      </c>
      <c r="DA2129" s="90" t="s">
        <v>5698</v>
      </c>
      <c r="DB2129" s="90" t="s">
        <v>5735</v>
      </c>
    </row>
    <row r="2130" spans="4:106" ht="25.25" customHeight="1" x14ac:dyDescent="0.2">
      <c r="D2130" s="112" t="s">
        <v>5747</v>
      </c>
      <c r="E2130" s="189" t="s">
        <v>5748</v>
      </c>
      <c r="F2130" s="190"/>
      <c r="G2130" s="190"/>
      <c r="H2130" s="190"/>
      <c r="I2130" s="190"/>
      <c r="J2130" s="190"/>
      <c r="K2130" s="190"/>
      <c r="L2130" s="190"/>
      <c r="M2130" s="190"/>
      <c r="N2130" s="190"/>
      <c r="O2130" s="190"/>
      <c r="P2130" s="115"/>
      <c r="Q2130" s="191" t="s">
        <v>12702</v>
      </c>
      <c r="R2130" s="191"/>
      <c r="S2130" s="192"/>
      <c r="T2130" s="192"/>
      <c r="U2130" s="192"/>
      <c r="V2130" s="192"/>
      <c r="W2130" s="192"/>
      <c r="X2130" s="193"/>
      <c r="Y2130" s="108"/>
      <c r="AW2130" s="90" t="s">
        <v>4461</v>
      </c>
      <c r="AX2130" s="90">
        <f t="shared" si="252"/>
        <v>1</v>
      </c>
      <c r="AY2130" s="90" t="s">
        <v>774</v>
      </c>
      <c r="AZ2130" s="90" t="s">
        <v>5746</v>
      </c>
      <c r="BA2130" s="90">
        <f>IF(AND($BB$2130=1,$BC$2130=1),1,0)</f>
        <v>0</v>
      </c>
      <c r="BB2130" s="90">
        <f t="shared" si="253"/>
        <v>0</v>
      </c>
      <c r="BC2130" s="90">
        <f t="shared" si="254"/>
        <v>0</v>
      </c>
      <c r="BD2130" s="90">
        <f t="shared" si="255"/>
        <v>0</v>
      </c>
      <c r="BE2130" s="90">
        <f t="shared" si="256"/>
        <v>0</v>
      </c>
      <c r="BX2130" s="90">
        <v>1</v>
      </c>
      <c r="CA2130" s="90" t="s">
        <v>5738</v>
      </c>
      <c r="CC2130" s="90" t="s">
        <v>775</v>
      </c>
      <c r="CD2130" s="90">
        <f>IF($Y$2130="Inaccurate – Incorrect",1,0)</f>
        <v>0</v>
      </c>
      <c r="DA2130" s="90" t="s">
        <v>5698</v>
      </c>
      <c r="DB2130" s="90" t="s">
        <v>5735</v>
      </c>
    </row>
    <row r="2131" spans="4:106" ht="25.25" customHeight="1" x14ac:dyDescent="0.2">
      <c r="D2131" s="112" t="s">
        <v>5750</v>
      </c>
      <c r="E2131" s="189" t="s">
        <v>5751</v>
      </c>
      <c r="F2131" s="190"/>
      <c r="G2131" s="190"/>
      <c r="H2131" s="190"/>
      <c r="I2131" s="190"/>
      <c r="J2131" s="190"/>
      <c r="K2131" s="190"/>
      <c r="L2131" s="190"/>
      <c r="M2131" s="190"/>
      <c r="N2131" s="190"/>
      <c r="O2131" s="190"/>
      <c r="P2131" s="115"/>
      <c r="Q2131" s="191" t="s">
        <v>12702</v>
      </c>
      <c r="R2131" s="191"/>
      <c r="S2131" s="192"/>
      <c r="T2131" s="192"/>
      <c r="U2131" s="192"/>
      <c r="V2131" s="192"/>
      <c r="W2131" s="192"/>
      <c r="X2131" s="193"/>
      <c r="Y2131" s="108"/>
      <c r="AW2131" s="90" t="s">
        <v>4461</v>
      </c>
      <c r="AX2131" s="90">
        <f t="shared" si="252"/>
        <v>1</v>
      </c>
      <c r="AY2131" s="90" t="s">
        <v>774</v>
      </c>
      <c r="AZ2131" s="90" t="s">
        <v>5749</v>
      </c>
      <c r="BA2131" s="90">
        <f>IF(AND($BB$2131=1,$BC$2131=1),1,0)</f>
        <v>0</v>
      </c>
      <c r="BB2131" s="90">
        <f t="shared" si="253"/>
        <v>0</v>
      </c>
      <c r="BC2131" s="90">
        <f t="shared" si="254"/>
        <v>0</v>
      </c>
      <c r="BD2131" s="90">
        <f t="shared" si="255"/>
        <v>0</v>
      </c>
      <c r="BE2131" s="90">
        <f t="shared" si="256"/>
        <v>0</v>
      </c>
      <c r="BX2131" s="90">
        <v>1</v>
      </c>
      <c r="CA2131" s="90" t="s">
        <v>5738</v>
      </c>
      <c r="CC2131" s="90" t="s">
        <v>775</v>
      </c>
      <c r="CD2131" s="90">
        <f>IF($Y$2131="Inaccurate – Incorrect",1,0)</f>
        <v>0</v>
      </c>
      <c r="DA2131" s="90" t="s">
        <v>5698</v>
      </c>
      <c r="DB2131" s="90" t="s">
        <v>5735</v>
      </c>
    </row>
    <row r="2132" spans="4:106" ht="25.25" customHeight="1" x14ac:dyDescent="0.2">
      <c r="D2132" s="112" t="s">
        <v>5753</v>
      </c>
      <c r="E2132" s="189" t="s">
        <v>5754</v>
      </c>
      <c r="F2132" s="190"/>
      <c r="G2132" s="190"/>
      <c r="H2132" s="190"/>
      <c r="I2132" s="190"/>
      <c r="J2132" s="190"/>
      <c r="K2132" s="190"/>
      <c r="L2132" s="190"/>
      <c r="M2132" s="190"/>
      <c r="N2132" s="190"/>
      <c r="O2132" s="190"/>
      <c r="P2132" s="115"/>
      <c r="Q2132" s="191" t="s">
        <v>12702</v>
      </c>
      <c r="R2132" s="191"/>
      <c r="S2132" s="192"/>
      <c r="T2132" s="192"/>
      <c r="U2132" s="192"/>
      <c r="V2132" s="192"/>
      <c r="W2132" s="192"/>
      <c r="X2132" s="193"/>
      <c r="Y2132" s="108"/>
      <c r="AW2132" s="90" t="s">
        <v>4461</v>
      </c>
      <c r="AX2132" s="90">
        <f t="shared" si="252"/>
        <v>1</v>
      </c>
      <c r="AY2132" s="90" t="s">
        <v>774</v>
      </c>
      <c r="AZ2132" s="90" t="s">
        <v>5752</v>
      </c>
      <c r="BA2132" s="90">
        <f>IF(AND($BB$2132=1,$BC$2132=1),1,0)</f>
        <v>0</v>
      </c>
      <c r="BB2132" s="90">
        <f t="shared" si="253"/>
        <v>0</v>
      </c>
      <c r="BC2132" s="90">
        <f t="shared" si="254"/>
        <v>0</v>
      </c>
      <c r="BD2132" s="90">
        <f t="shared" si="255"/>
        <v>0</v>
      </c>
      <c r="BE2132" s="90">
        <f t="shared" si="256"/>
        <v>0</v>
      </c>
      <c r="BX2132" s="90">
        <v>1</v>
      </c>
      <c r="CA2132" s="90" t="s">
        <v>5738</v>
      </c>
      <c r="CC2132" s="90" t="s">
        <v>775</v>
      </c>
      <c r="CD2132" s="90">
        <f>IF($Y$2132="Inaccurate – Incorrect",1,0)</f>
        <v>0</v>
      </c>
      <c r="DA2132" s="90" t="s">
        <v>5698</v>
      </c>
      <c r="DB2132" s="90" t="s">
        <v>5735</v>
      </c>
    </row>
    <row r="2133" spans="4:106" ht="25.25" customHeight="1" x14ac:dyDescent="0.2">
      <c r="D2133" s="112" t="s">
        <v>5756</v>
      </c>
      <c r="E2133" s="189" t="s">
        <v>5757</v>
      </c>
      <c r="F2133" s="190"/>
      <c r="G2133" s="190"/>
      <c r="H2133" s="190"/>
      <c r="I2133" s="190"/>
      <c r="J2133" s="190"/>
      <c r="K2133" s="190"/>
      <c r="L2133" s="190"/>
      <c r="M2133" s="190"/>
      <c r="N2133" s="190"/>
      <c r="O2133" s="190"/>
      <c r="P2133" s="116" t="s">
        <v>12697</v>
      </c>
      <c r="Q2133" s="191" t="s">
        <v>12702</v>
      </c>
      <c r="R2133" s="191"/>
      <c r="S2133" s="192"/>
      <c r="T2133" s="192"/>
      <c r="U2133" s="192"/>
      <c r="V2133" s="192"/>
      <c r="W2133" s="192"/>
      <c r="X2133" s="193"/>
      <c r="Y2133" s="108"/>
      <c r="AW2133" s="90" t="s">
        <v>4461</v>
      </c>
      <c r="AX2133" s="90">
        <f t="shared" si="252"/>
        <v>1</v>
      </c>
      <c r="AY2133" s="90" t="s">
        <v>774</v>
      </c>
      <c r="AZ2133" s="90" t="s">
        <v>5755</v>
      </c>
      <c r="BA2133" s="90">
        <f>IF(AND($BB$2133=1,$BC$2133=1),1,0)</f>
        <v>0</v>
      </c>
      <c r="BB2133" s="90">
        <f t="shared" si="253"/>
        <v>0</v>
      </c>
      <c r="BC2133" s="90">
        <f t="shared" si="254"/>
        <v>0</v>
      </c>
      <c r="BD2133" s="90">
        <f t="shared" si="255"/>
        <v>0</v>
      </c>
      <c r="BE2133" s="90">
        <f t="shared" si="256"/>
        <v>0</v>
      </c>
      <c r="BX2133" s="90">
        <v>1</v>
      </c>
      <c r="CA2133" s="90" t="s">
        <v>5738</v>
      </c>
      <c r="CC2133" s="90" t="s">
        <v>775</v>
      </c>
      <c r="CD2133" s="90">
        <f>IF($Y$2133="Inaccurate – Incorrect",1,0)</f>
        <v>0</v>
      </c>
      <c r="DA2133" s="90" t="s">
        <v>5698</v>
      </c>
      <c r="DB2133" s="90" t="s">
        <v>5735</v>
      </c>
    </row>
    <row r="2134" spans="4:106" ht="25.25" customHeight="1" x14ac:dyDescent="0.2">
      <c r="D2134" s="112" t="s">
        <v>5760</v>
      </c>
      <c r="E2134" s="189" t="s">
        <v>5761</v>
      </c>
      <c r="F2134" s="190"/>
      <c r="G2134" s="190"/>
      <c r="H2134" s="190"/>
      <c r="I2134" s="190"/>
      <c r="J2134" s="190"/>
      <c r="K2134" s="190"/>
      <c r="L2134" s="190"/>
      <c r="M2134" s="190"/>
      <c r="N2134" s="190"/>
      <c r="O2134" s="190"/>
      <c r="P2134" s="115"/>
      <c r="Q2134" s="191" t="s">
        <v>12702</v>
      </c>
      <c r="R2134" s="191"/>
      <c r="S2134" s="192"/>
      <c r="T2134" s="192"/>
      <c r="U2134" s="192"/>
      <c r="V2134" s="192"/>
      <c r="W2134" s="192"/>
      <c r="X2134" s="193"/>
      <c r="Y2134" s="108"/>
      <c r="AW2134" s="90" t="s">
        <v>4461</v>
      </c>
      <c r="AX2134" s="90">
        <f t="shared" si="252"/>
        <v>1</v>
      </c>
      <c r="AY2134" s="90" t="s">
        <v>774</v>
      </c>
      <c r="AZ2134" s="90" t="s">
        <v>5759</v>
      </c>
      <c r="BA2134" s="90">
        <f>IF(AND($BB$2134=1,$BC$2134=1),1,0)</f>
        <v>0</v>
      </c>
      <c r="BB2134" s="90">
        <f t="shared" si="253"/>
        <v>0</v>
      </c>
      <c r="BC2134" s="90">
        <f t="shared" si="254"/>
        <v>0</v>
      </c>
      <c r="BD2134" s="90">
        <f t="shared" si="255"/>
        <v>0</v>
      </c>
      <c r="BE2134" s="90">
        <f t="shared" si="256"/>
        <v>0</v>
      </c>
      <c r="BX2134" s="90">
        <v>1</v>
      </c>
      <c r="CA2134" s="90" t="s">
        <v>5738</v>
      </c>
      <c r="CC2134" s="90" t="s">
        <v>775</v>
      </c>
      <c r="CD2134" s="90">
        <f>IF($Y$2134="Inaccurate – Incorrect",1,0)</f>
        <v>0</v>
      </c>
      <c r="DA2134" s="90" t="s">
        <v>5698</v>
      </c>
      <c r="DB2134" s="90" t="s">
        <v>5735</v>
      </c>
    </row>
    <row r="2135" spans="4:106" ht="25.25" customHeight="1" x14ac:dyDescent="0.2">
      <c r="D2135" s="112" t="s">
        <v>5763</v>
      </c>
      <c r="E2135" s="189" t="s">
        <v>1408</v>
      </c>
      <c r="F2135" s="190"/>
      <c r="G2135" s="190"/>
      <c r="H2135" s="190"/>
      <c r="I2135" s="190"/>
      <c r="J2135" s="190"/>
      <c r="K2135" s="190"/>
      <c r="L2135" s="190"/>
      <c r="M2135" s="190"/>
      <c r="N2135" s="190"/>
      <c r="O2135" s="190"/>
      <c r="P2135" s="115"/>
      <c r="Q2135" s="191" t="s">
        <v>12702</v>
      </c>
      <c r="R2135" s="191"/>
      <c r="S2135" s="197"/>
      <c r="T2135" s="197"/>
      <c r="U2135" s="197"/>
      <c r="V2135" s="197"/>
      <c r="W2135" s="197"/>
      <c r="X2135" s="198"/>
      <c r="Y2135" s="108"/>
      <c r="AW2135" s="90" t="s">
        <v>4461</v>
      </c>
      <c r="AX2135" s="90">
        <f t="shared" si="252"/>
        <v>1</v>
      </c>
      <c r="AY2135" s="90" t="s">
        <v>774</v>
      </c>
      <c r="AZ2135" s="90" t="s">
        <v>5762</v>
      </c>
      <c r="BA2135" s="90">
        <f>IF(AND($BB$2135=1,$BC$2135=1),1,0)</f>
        <v>0</v>
      </c>
      <c r="BB2135" s="90">
        <f t="shared" si="253"/>
        <v>0</v>
      </c>
      <c r="BC2135" s="90">
        <f t="shared" si="254"/>
        <v>0</v>
      </c>
      <c r="BD2135" s="90">
        <f t="shared" si="255"/>
        <v>0</v>
      </c>
      <c r="BE2135" s="90">
        <f t="shared" si="256"/>
        <v>0</v>
      </c>
      <c r="BX2135" s="90">
        <v>2</v>
      </c>
      <c r="CA2135" s="90" t="s">
        <v>5738</v>
      </c>
      <c r="CC2135" s="90" t="s">
        <v>775</v>
      </c>
      <c r="CD2135" s="90">
        <f>IF($Y$2135="Inaccurate – Incorrect",1,0)</f>
        <v>0</v>
      </c>
      <c r="DA2135" s="90" t="s">
        <v>5698</v>
      </c>
      <c r="DB2135" s="90" t="s">
        <v>5735</v>
      </c>
    </row>
    <row r="2136" spans="4:106" x14ac:dyDescent="0.2">
      <c r="D2136" s="103"/>
      <c r="E2136" s="117"/>
      <c r="F2136" s="117"/>
      <c r="G2136" s="117"/>
      <c r="H2136" s="117"/>
      <c r="I2136" s="117"/>
      <c r="J2136" s="117"/>
      <c r="K2136" s="117"/>
      <c r="L2136" s="117"/>
      <c r="M2136" s="117"/>
      <c r="N2136" s="117"/>
      <c r="O2136" s="117"/>
      <c r="P2136" s="117"/>
      <c r="Q2136" s="117"/>
      <c r="R2136" s="117"/>
      <c r="S2136" s="117"/>
      <c r="T2136" s="117"/>
      <c r="U2136" s="117"/>
      <c r="V2136" s="117"/>
      <c r="W2136" s="117"/>
      <c r="X2136" s="117"/>
      <c r="Y2136" s="105"/>
      <c r="AX2136" s="90">
        <f t="shared" si="252"/>
        <v>0</v>
      </c>
      <c r="BA2136" s="90">
        <f>IF(OR($S$22="Step 3",$S$22="Step 2",$S$22="Step 1"),1,0)</f>
        <v>1</v>
      </c>
    </row>
    <row r="2137" spans="4:106" ht="21" x14ac:dyDescent="0.25">
      <c r="D2137" s="103"/>
      <c r="E2137" s="109" t="s">
        <v>5766</v>
      </c>
      <c r="F2137" s="110"/>
      <c r="G2137" s="110"/>
      <c r="H2137" s="110"/>
      <c r="I2137" s="110"/>
      <c r="J2137" s="110"/>
      <c r="K2137" s="110"/>
      <c r="L2137" s="110"/>
      <c r="M2137" s="110"/>
      <c r="N2137" s="110"/>
      <c r="O2137" s="110"/>
      <c r="P2137" s="110"/>
      <c r="Q2137" s="110"/>
      <c r="R2137" s="110"/>
      <c r="S2137" s="110"/>
      <c r="T2137" s="110"/>
      <c r="U2137" s="110"/>
      <c r="V2137" s="110"/>
      <c r="W2137" s="110"/>
      <c r="X2137" s="110"/>
      <c r="Y2137" s="105"/>
      <c r="AX2137" s="90">
        <f t="shared" si="252"/>
        <v>0</v>
      </c>
      <c r="BA2137" s="90">
        <f>IF(OR($S$22="Step 3",$S$22="Step 2",$S$22="Step 1"),1,0)</f>
        <v>1</v>
      </c>
    </row>
    <row r="2138" spans="4:106" ht="25.25" customHeight="1" x14ac:dyDescent="0.2">
      <c r="D2138" s="112" t="s">
        <v>5765</v>
      </c>
      <c r="E2138" s="194" t="s">
        <v>5767</v>
      </c>
      <c r="F2138" s="195"/>
      <c r="G2138" s="195"/>
      <c r="H2138" s="195"/>
      <c r="I2138" s="195"/>
      <c r="J2138" s="195"/>
      <c r="K2138" s="195"/>
      <c r="L2138" s="195"/>
      <c r="M2138" s="195"/>
      <c r="N2138" s="195"/>
      <c r="O2138" s="195"/>
      <c r="P2138" s="113" t="s">
        <v>12697</v>
      </c>
      <c r="Q2138" s="196" t="s">
        <v>12698</v>
      </c>
      <c r="R2138" s="196"/>
      <c r="S2138" s="197"/>
      <c r="T2138" s="197"/>
      <c r="U2138" s="197"/>
      <c r="V2138" s="197"/>
      <c r="W2138" s="197"/>
      <c r="X2138" s="198"/>
      <c r="Y2138" s="108"/>
      <c r="AW2138" s="90" t="s">
        <v>4461</v>
      </c>
      <c r="AX2138" s="90">
        <f t="shared" si="252"/>
        <v>1</v>
      </c>
      <c r="AY2138" s="90" t="s">
        <v>2043</v>
      </c>
      <c r="AZ2138" s="90" t="s">
        <v>5764</v>
      </c>
      <c r="BA2138" s="90">
        <f>IF(AND($BC$2138=1,$BB$2138=1),1,0)</f>
        <v>1</v>
      </c>
      <c r="BB2138" s="90">
        <f>IF(OR($S$22="Step 3",$S$22="Step 2",$S$22="Step 1"),1,0)</f>
        <v>1</v>
      </c>
      <c r="BC2138" s="90">
        <v>1</v>
      </c>
      <c r="BD2138" s="90">
        <v>1</v>
      </c>
      <c r="BE2138" s="90">
        <v>1</v>
      </c>
      <c r="CB2138" s="90">
        <f>IF($S$2138&lt;&gt;"",1,0)</f>
        <v>0</v>
      </c>
      <c r="CD2138" s="90">
        <f>IF($Y$2138="Inaccurate – Incorrect",1,0)</f>
        <v>0</v>
      </c>
      <c r="DA2138" s="90" t="s">
        <v>5698</v>
      </c>
      <c r="DB2138" s="90" t="s">
        <v>5766</v>
      </c>
    </row>
    <row r="2139" spans="4:106" x14ac:dyDescent="0.2">
      <c r="D2139" s="103"/>
      <c r="E2139" s="117"/>
      <c r="F2139" s="117"/>
      <c r="G2139" s="117"/>
      <c r="H2139" s="117"/>
      <c r="I2139" s="117"/>
      <c r="J2139" s="117"/>
      <c r="K2139" s="117"/>
      <c r="L2139" s="117"/>
      <c r="M2139" s="117"/>
      <c r="N2139" s="117"/>
      <c r="O2139" s="117"/>
      <c r="P2139" s="117"/>
      <c r="Q2139" s="117"/>
      <c r="R2139" s="117"/>
      <c r="S2139" s="117"/>
      <c r="T2139" s="117"/>
      <c r="U2139" s="117"/>
      <c r="V2139" s="117"/>
      <c r="W2139" s="117"/>
      <c r="X2139" s="117"/>
      <c r="Y2139" s="105"/>
      <c r="AX2139" s="90">
        <f t="shared" si="252"/>
        <v>0</v>
      </c>
      <c r="BA2139" s="90">
        <f>IF(OR($S$22="Step 3",$S$22="Step 2",$S$22="Step 1"),1,0)</f>
        <v>1</v>
      </c>
    </row>
    <row r="2140" spans="4:106" ht="21" x14ac:dyDescent="0.25">
      <c r="D2140" s="103"/>
      <c r="E2140" s="109" t="s">
        <v>5771</v>
      </c>
      <c r="F2140" s="110"/>
      <c r="G2140" s="110"/>
      <c r="H2140" s="110"/>
      <c r="I2140" s="110"/>
      <c r="J2140" s="110"/>
      <c r="K2140" s="110"/>
      <c r="L2140" s="110"/>
      <c r="M2140" s="110"/>
      <c r="N2140" s="110"/>
      <c r="O2140" s="110"/>
      <c r="P2140" s="110"/>
      <c r="Q2140" s="110"/>
      <c r="R2140" s="110"/>
      <c r="S2140" s="110"/>
      <c r="T2140" s="110"/>
      <c r="U2140" s="110"/>
      <c r="V2140" s="110"/>
      <c r="W2140" s="110"/>
      <c r="X2140" s="110"/>
      <c r="Y2140" s="105"/>
      <c r="AX2140" s="90">
        <f t="shared" si="252"/>
        <v>0</v>
      </c>
      <c r="BA2140" s="90">
        <f>IF(OR($S$22="Step 3",$S$22="Step 2",$S$22="Step 1"),1,0)</f>
        <v>1</v>
      </c>
    </row>
    <row r="2141" spans="4:106" ht="25.25" customHeight="1" x14ac:dyDescent="0.2">
      <c r="D2141" s="112" t="s">
        <v>5770</v>
      </c>
      <c r="E2141" s="194" t="s">
        <v>5772</v>
      </c>
      <c r="F2141" s="195"/>
      <c r="G2141" s="195"/>
      <c r="H2141" s="195"/>
      <c r="I2141" s="195"/>
      <c r="J2141" s="195"/>
      <c r="K2141" s="195"/>
      <c r="L2141" s="195"/>
      <c r="M2141" s="195"/>
      <c r="N2141" s="195"/>
      <c r="O2141" s="195"/>
      <c r="P2141" s="113" t="s">
        <v>12697</v>
      </c>
      <c r="Q2141" s="196" t="s">
        <v>12698</v>
      </c>
      <c r="R2141" s="196"/>
      <c r="S2141" s="192"/>
      <c r="T2141" s="192"/>
      <c r="U2141" s="192"/>
      <c r="V2141" s="192"/>
      <c r="W2141" s="192"/>
      <c r="X2141" s="193"/>
      <c r="Y2141" s="108"/>
      <c r="AW2141" s="90" t="s">
        <v>4461</v>
      </c>
      <c r="AX2141" s="90">
        <f t="shared" si="252"/>
        <v>1</v>
      </c>
      <c r="AY2141" s="90" t="s">
        <v>2043</v>
      </c>
      <c r="AZ2141" s="90" t="s">
        <v>5769</v>
      </c>
      <c r="BA2141" s="90">
        <f>IF(AND($BC$2141=1,$BB$2141=1),1,0)</f>
        <v>0</v>
      </c>
      <c r="BB2141" s="90">
        <f>IF(OR($S$22="Step 3",$S$22="Step 2"),1,0)</f>
        <v>0</v>
      </c>
      <c r="BC2141" s="90">
        <v>1</v>
      </c>
      <c r="BD2141" s="90">
        <v>1</v>
      </c>
      <c r="BE2141" s="90">
        <v>1</v>
      </c>
      <c r="CB2141" s="90">
        <f>IF($S$2141&lt;&gt;"",1,0)</f>
        <v>0</v>
      </c>
      <c r="CD2141" s="90">
        <f>IF($Y$2141="Inaccurate – Incorrect",1,0)</f>
        <v>0</v>
      </c>
      <c r="DA2141" s="90" t="s">
        <v>5698</v>
      </c>
      <c r="DB2141" s="90" t="s">
        <v>5771</v>
      </c>
    </row>
    <row r="2142" spans="4:106" ht="53.75" customHeight="1" x14ac:dyDescent="0.2">
      <c r="D2142" s="112" t="s">
        <v>5775</v>
      </c>
      <c r="E2142" s="119"/>
      <c r="F2142" s="118"/>
      <c r="G2142" s="118"/>
      <c r="H2142" s="118"/>
      <c r="I2142" s="118"/>
      <c r="J2142" s="118"/>
      <c r="K2142" s="118"/>
      <c r="L2142" s="118"/>
      <c r="M2142" s="118"/>
      <c r="N2142" s="118"/>
      <c r="O2142" s="118"/>
      <c r="P2142" s="124" t="s">
        <v>12697</v>
      </c>
      <c r="Q2142" s="215" t="s">
        <v>5776</v>
      </c>
      <c r="R2142" s="216"/>
      <c r="S2142" s="216"/>
      <c r="T2142" s="216"/>
      <c r="U2142" s="216"/>
      <c r="V2142" s="216"/>
      <c r="W2142" s="216"/>
      <c r="X2142" s="217"/>
      <c r="Y2142" s="108"/>
      <c r="AX2142" s="90">
        <f t="shared" si="252"/>
        <v>1</v>
      </c>
      <c r="AZ2142" s="90" t="s">
        <v>5774</v>
      </c>
      <c r="BA2142" s="90">
        <f>IF($BB$2142=1,1,0)</f>
        <v>0</v>
      </c>
      <c r="BB2142" s="90">
        <f>IF(AND($BG$2142=1,OR($S$22="Step 3",$S$22="Step 2",$S$22="Step 1")),1,0)</f>
        <v>0</v>
      </c>
      <c r="BD2142" s="90">
        <f>IF(OR(AND(OR($S$37="Bangladesh",$AB$37="Bangladesh"),$AX$37=1)),1,0)</f>
        <v>0</v>
      </c>
      <c r="BG2142" s="90">
        <f>IF($BH$2142+$BI$2142+$BK$2142=3,1,0)</f>
        <v>0</v>
      </c>
      <c r="BH2142" s="90">
        <f>IF(AND($BD$2142&lt;&gt;"",$S$22="Step 1"),IF($BD$2142=1,1,0),1)</f>
        <v>0</v>
      </c>
      <c r="BI2142" s="90">
        <f>IF(AND($BE$2142&lt;&gt;"",$S$22="Step 2"),IF($BE$2142=1,1,0),1)</f>
        <v>1</v>
      </c>
      <c r="BK2142" s="90">
        <f>IF(AND($BF$2142&lt;&gt;"",$S$22="Step 3"),IF($BF$2142=1,1,0),1)</f>
        <v>1</v>
      </c>
    </row>
    <row r="2143" spans="4:106" ht="25.25" customHeight="1" x14ac:dyDescent="0.2">
      <c r="D2143" s="112" t="s">
        <v>5781</v>
      </c>
      <c r="E2143" s="189" t="s">
        <v>5782</v>
      </c>
      <c r="F2143" s="190"/>
      <c r="G2143" s="190"/>
      <c r="H2143" s="190"/>
      <c r="I2143" s="190"/>
      <c r="J2143" s="190"/>
      <c r="K2143" s="190"/>
      <c r="L2143" s="190"/>
      <c r="M2143" s="190"/>
      <c r="N2143" s="190"/>
      <c r="O2143" s="190"/>
      <c r="P2143" s="116" t="s">
        <v>12697</v>
      </c>
      <c r="Q2143" s="191" t="s">
        <v>12702</v>
      </c>
      <c r="R2143" s="191"/>
      <c r="S2143" s="192"/>
      <c r="T2143" s="192"/>
      <c r="U2143" s="192"/>
      <c r="V2143" s="192"/>
      <c r="W2143" s="192"/>
      <c r="X2143" s="193"/>
      <c r="Y2143" s="108"/>
      <c r="AW2143" s="90" t="s">
        <v>4461</v>
      </c>
      <c r="AX2143" s="90">
        <f t="shared" si="252"/>
        <v>1</v>
      </c>
      <c r="AY2143" s="90" t="s">
        <v>774</v>
      </c>
      <c r="AZ2143" s="90" t="s">
        <v>5780</v>
      </c>
      <c r="BA2143" s="90">
        <f>IF(AND($BB$2143=1,$BC$2143=1),1,0)</f>
        <v>0</v>
      </c>
      <c r="BB2143" s="90">
        <f>IF(OR($S$22="Step 3",$S$22="Step 2",$S$22="Step 1"),1,0)</f>
        <v>1</v>
      </c>
      <c r="BC2143" s="90">
        <f>IF(AND(AND(OR($S$37="Bangladesh",$AB$37="Bangladesh"),$AX$37=1)),1,0)</f>
        <v>0</v>
      </c>
      <c r="BD2143" s="90">
        <f>IF(AND(AND(OR($AB$37="Bangladesh"),$AX$37=1)),1,0)</f>
        <v>0</v>
      </c>
      <c r="BE2143" s="90">
        <f>IF(AND(AND(OR($S$37="Bangladesh"),$AX$37=1)),1,0)</f>
        <v>0</v>
      </c>
      <c r="BX2143" s="90">
        <v>1</v>
      </c>
      <c r="CA2143" s="90" t="s">
        <v>5774</v>
      </c>
      <c r="CB2143" s="90">
        <f>IF((+COUNTA($S$2143)+COUNTA($S$2144)+COUNTA($S$2145)+COUNTA($S$2146)+COUNTA($S$2147)+COUNTA($S$2148)+COUNTA($S$2149)+COUNTA($S$2150)+COUNTA($S$2151)+COUNTA($S$2153)+COUNTA($S$2154))&gt;0,1,0)</f>
        <v>0</v>
      </c>
      <c r="CC2143" s="90" t="s">
        <v>775</v>
      </c>
      <c r="CD2143" s="90">
        <f>IF($Y$2143="Inaccurate – Incorrect",1,0)</f>
        <v>0</v>
      </c>
      <c r="DA2143" s="90" t="s">
        <v>5698</v>
      </c>
      <c r="DB2143" s="90" t="s">
        <v>5771</v>
      </c>
    </row>
    <row r="2144" spans="4:106" ht="25.25" customHeight="1" x14ac:dyDescent="0.2">
      <c r="D2144" s="112" t="s">
        <v>5784</v>
      </c>
      <c r="E2144" s="189" t="s">
        <v>5785</v>
      </c>
      <c r="F2144" s="190"/>
      <c r="G2144" s="190"/>
      <c r="H2144" s="190"/>
      <c r="I2144" s="190"/>
      <c r="J2144" s="190"/>
      <c r="K2144" s="190"/>
      <c r="L2144" s="190"/>
      <c r="M2144" s="190"/>
      <c r="N2144" s="190"/>
      <c r="O2144" s="190"/>
      <c r="P2144" s="116" t="s">
        <v>12697</v>
      </c>
      <c r="Q2144" s="191" t="s">
        <v>12702</v>
      </c>
      <c r="R2144" s="191"/>
      <c r="S2144" s="192"/>
      <c r="T2144" s="192"/>
      <c r="U2144" s="192"/>
      <c r="V2144" s="192"/>
      <c r="W2144" s="192"/>
      <c r="X2144" s="193"/>
      <c r="Y2144" s="108"/>
      <c r="AW2144" s="90" t="s">
        <v>4461</v>
      </c>
      <c r="AX2144" s="90">
        <f t="shared" si="252"/>
        <v>1</v>
      </c>
      <c r="AY2144" s="90" t="s">
        <v>774</v>
      </c>
      <c r="AZ2144" s="90" t="s">
        <v>5783</v>
      </c>
      <c r="BA2144" s="90">
        <f>IF(AND($BB$2144=1,$BC$2144=1),1,0)</f>
        <v>0</v>
      </c>
      <c r="BB2144" s="90">
        <f>IF(OR($S$22="Step 3",$S$22="Step 2",$S$22="Step 1"),1,0)</f>
        <v>1</v>
      </c>
      <c r="BC2144" s="90">
        <f>IF(AND(AND(OR($S$37="Bangladesh",$AB$37="Bangladesh"),$AX$37=1)),1,0)</f>
        <v>0</v>
      </c>
      <c r="BD2144" s="90">
        <f>IF(AND(AND(OR($AB$37="Bangladesh"),$AX$37=1)),1,0)</f>
        <v>0</v>
      </c>
      <c r="BE2144" s="90">
        <f>IF(AND(AND(OR($S$37="Bangladesh"),$AX$37=1)),1,0)</f>
        <v>0</v>
      </c>
      <c r="BX2144" s="90">
        <v>1</v>
      </c>
      <c r="CA2144" s="90" t="s">
        <v>5774</v>
      </c>
      <c r="CC2144" s="90" t="s">
        <v>775</v>
      </c>
      <c r="CD2144" s="90">
        <f>IF($Y$2144="Inaccurate – Incorrect",1,0)</f>
        <v>0</v>
      </c>
      <c r="DA2144" s="90" t="s">
        <v>5698</v>
      </c>
      <c r="DB2144" s="90" t="s">
        <v>5771</v>
      </c>
    </row>
    <row r="2145" spans="4:106" ht="25.25" customHeight="1" x14ac:dyDescent="0.2">
      <c r="D2145" s="112" t="s">
        <v>5787</v>
      </c>
      <c r="E2145" s="189" t="s">
        <v>5788</v>
      </c>
      <c r="F2145" s="190"/>
      <c r="G2145" s="190"/>
      <c r="H2145" s="190"/>
      <c r="I2145" s="190"/>
      <c r="J2145" s="190"/>
      <c r="K2145" s="190"/>
      <c r="L2145" s="190"/>
      <c r="M2145" s="190"/>
      <c r="N2145" s="190"/>
      <c r="O2145" s="190"/>
      <c r="P2145" s="115"/>
      <c r="Q2145" s="191" t="s">
        <v>12702</v>
      </c>
      <c r="R2145" s="191"/>
      <c r="S2145" s="192"/>
      <c r="T2145" s="192"/>
      <c r="U2145" s="192"/>
      <c r="V2145" s="192"/>
      <c r="W2145" s="192"/>
      <c r="X2145" s="193"/>
      <c r="Y2145" s="108"/>
      <c r="AW2145" s="90" t="s">
        <v>4461</v>
      </c>
      <c r="AX2145" s="90">
        <f t="shared" si="252"/>
        <v>1</v>
      </c>
      <c r="AY2145" s="90" t="s">
        <v>774</v>
      </c>
      <c r="AZ2145" s="90" t="s">
        <v>5786</v>
      </c>
      <c r="BA2145" s="90">
        <f>IF(AND($BC$2145=1,$BB$2145=1),1,0)</f>
        <v>0</v>
      </c>
      <c r="BB2145" s="90">
        <f t="shared" ref="BB2145:BB2152" si="257">IF(OR($S$22="Step 3",$S$22="Step 2"),1,0)</f>
        <v>0</v>
      </c>
      <c r="BC2145" s="90">
        <v>1</v>
      </c>
      <c r="BD2145" s="90">
        <v>1</v>
      </c>
      <c r="BE2145" s="90">
        <v>1</v>
      </c>
      <c r="BX2145" s="90">
        <v>1</v>
      </c>
      <c r="CA2145" s="90" t="s">
        <v>5774</v>
      </c>
      <c r="CC2145" s="90" t="s">
        <v>775</v>
      </c>
      <c r="CD2145" s="90">
        <f>IF($Y$2145="Inaccurate – Incorrect",1,0)</f>
        <v>0</v>
      </c>
      <c r="DA2145" s="90" t="s">
        <v>5698</v>
      </c>
      <c r="DB2145" s="90" t="s">
        <v>5771</v>
      </c>
    </row>
    <row r="2146" spans="4:106" ht="25.25" customHeight="1" x14ac:dyDescent="0.2">
      <c r="D2146" s="112" t="s">
        <v>5790</v>
      </c>
      <c r="E2146" s="189" t="s">
        <v>5791</v>
      </c>
      <c r="F2146" s="190"/>
      <c r="G2146" s="190"/>
      <c r="H2146" s="190"/>
      <c r="I2146" s="190"/>
      <c r="J2146" s="190"/>
      <c r="K2146" s="190"/>
      <c r="L2146" s="190"/>
      <c r="M2146" s="190"/>
      <c r="N2146" s="190"/>
      <c r="O2146" s="190"/>
      <c r="P2146" s="115"/>
      <c r="Q2146" s="191" t="s">
        <v>12702</v>
      </c>
      <c r="R2146" s="191"/>
      <c r="S2146" s="192"/>
      <c r="T2146" s="192"/>
      <c r="U2146" s="192"/>
      <c r="V2146" s="192"/>
      <c r="W2146" s="192"/>
      <c r="X2146" s="193"/>
      <c r="Y2146" s="108"/>
      <c r="AW2146" s="90" t="s">
        <v>4461</v>
      </c>
      <c r="AX2146" s="90">
        <f t="shared" si="252"/>
        <v>1</v>
      </c>
      <c r="AY2146" s="90" t="s">
        <v>774</v>
      </c>
      <c r="AZ2146" s="90" t="s">
        <v>5789</v>
      </c>
      <c r="BA2146" s="90">
        <f>IF(AND($BC$2146=1,$BB$2146=1),1,0)</f>
        <v>0</v>
      </c>
      <c r="BB2146" s="90">
        <f t="shared" si="257"/>
        <v>0</v>
      </c>
      <c r="BC2146" s="90">
        <v>1</v>
      </c>
      <c r="BD2146" s="90">
        <v>1</v>
      </c>
      <c r="BE2146" s="90">
        <v>1</v>
      </c>
      <c r="BX2146" s="90">
        <v>1</v>
      </c>
      <c r="CA2146" s="90" t="s">
        <v>5774</v>
      </c>
      <c r="CC2146" s="90" t="s">
        <v>775</v>
      </c>
      <c r="CD2146" s="90">
        <f>IF($Y$2146="Inaccurate – Incorrect",1,0)</f>
        <v>0</v>
      </c>
      <c r="DA2146" s="90" t="s">
        <v>5698</v>
      </c>
      <c r="DB2146" s="90" t="s">
        <v>5771</v>
      </c>
    </row>
    <row r="2147" spans="4:106" ht="25.25" customHeight="1" x14ac:dyDescent="0.2">
      <c r="D2147" s="112" t="s">
        <v>5793</v>
      </c>
      <c r="E2147" s="189" t="s">
        <v>5794</v>
      </c>
      <c r="F2147" s="190"/>
      <c r="G2147" s="190"/>
      <c r="H2147" s="190"/>
      <c r="I2147" s="190"/>
      <c r="J2147" s="190"/>
      <c r="K2147" s="190"/>
      <c r="L2147" s="190"/>
      <c r="M2147" s="190"/>
      <c r="N2147" s="190"/>
      <c r="O2147" s="190"/>
      <c r="P2147" s="115"/>
      <c r="Q2147" s="191" t="s">
        <v>12702</v>
      </c>
      <c r="R2147" s="191"/>
      <c r="S2147" s="192"/>
      <c r="T2147" s="192"/>
      <c r="U2147" s="192"/>
      <c r="V2147" s="192"/>
      <c r="W2147" s="192"/>
      <c r="X2147" s="193"/>
      <c r="Y2147" s="108"/>
      <c r="AW2147" s="90" t="s">
        <v>4461</v>
      </c>
      <c r="AX2147" s="90">
        <f t="shared" si="252"/>
        <v>1</v>
      </c>
      <c r="AY2147" s="90" t="s">
        <v>774</v>
      </c>
      <c r="AZ2147" s="90" t="s">
        <v>5792</v>
      </c>
      <c r="BA2147" s="90">
        <f>IF(AND($BC$2147=1,$BB$2147=1),1,0)</f>
        <v>0</v>
      </c>
      <c r="BB2147" s="90">
        <f t="shared" si="257"/>
        <v>0</v>
      </c>
      <c r="BC2147" s="90">
        <v>1</v>
      </c>
      <c r="BD2147" s="90">
        <v>1</v>
      </c>
      <c r="BE2147" s="90">
        <v>1</v>
      </c>
      <c r="BX2147" s="90">
        <v>1</v>
      </c>
      <c r="CA2147" s="90" t="s">
        <v>5774</v>
      </c>
      <c r="CC2147" s="90" t="s">
        <v>775</v>
      </c>
      <c r="CD2147" s="90">
        <f>IF($Y$2147="Inaccurate – Incorrect",1,0)</f>
        <v>0</v>
      </c>
      <c r="DA2147" s="90" t="s">
        <v>5698</v>
      </c>
      <c r="DB2147" s="90" t="s">
        <v>5771</v>
      </c>
    </row>
    <row r="2148" spans="4:106" ht="25.25" customHeight="1" x14ac:dyDescent="0.2">
      <c r="D2148" s="112" t="s">
        <v>5796</v>
      </c>
      <c r="E2148" s="189" t="s">
        <v>5797</v>
      </c>
      <c r="F2148" s="190"/>
      <c r="G2148" s="190"/>
      <c r="H2148" s="190"/>
      <c r="I2148" s="190"/>
      <c r="J2148" s="190"/>
      <c r="K2148" s="190"/>
      <c r="L2148" s="190"/>
      <c r="M2148" s="190"/>
      <c r="N2148" s="190"/>
      <c r="O2148" s="190"/>
      <c r="P2148" s="115"/>
      <c r="Q2148" s="191" t="s">
        <v>12702</v>
      </c>
      <c r="R2148" s="191"/>
      <c r="S2148" s="192"/>
      <c r="T2148" s="192"/>
      <c r="U2148" s="192"/>
      <c r="V2148" s="192"/>
      <c r="W2148" s="192"/>
      <c r="X2148" s="193"/>
      <c r="Y2148" s="108"/>
      <c r="AW2148" s="90" t="s">
        <v>4461</v>
      </c>
      <c r="AX2148" s="90">
        <f t="shared" si="252"/>
        <v>1</v>
      </c>
      <c r="AY2148" s="90" t="s">
        <v>774</v>
      </c>
      <c r="AZ2148" s="90" t="s">
        <v>5795</v>
      </c>
      <c r="BA2148" s="90">
        <f>IF(AND($BC$2148=1,$BB$2148=1),1,0)</f>
        <v>0</v>
      </c>
      <c r="BB2148" s="90">
        <f t="shared" si="257"/>
        <v>0</v>
      </c>
      <c r="BC2148" s="90">
        <v>1</v>
      </c>
      <c r="BD2148" s="90">
        <v>1</v>
      </c>
      <c r="BE2148" s="90">
        <v>1</v>
      </c>
      <c r="BX2148" s="90">
        <v>1</v>
      </c>
      <c r="CA2148" s="90" t="s">
        <v>5774</v>
      </c>
      <c r="CC2148" s="90" t="s">
        <v>775</v>
      </c>
      <c r="CD2148" s="90">
        <f>IF($Y$2148="Inaccurate – Incorrect",1,0)</f>
        <v>0</v>
      </c>
      <c r="DA2148" s="90" t="s">
        <v>5698</v>
      </c>
      <c r="DB2148" s="90" t="s">
        <v>5771</v>
      </c>
    </row>
    <row r="2149" spans="4:106" ht="25.25" customHeight="1" x14ac:dyDescent="0.2">
      <c r="D2149" s="112" t="s">
        <v>5799</v>
      </c>
      <c r="E2149" s="189" t="s">
        <v>5800</v>
      </c>
      <c r="F2149" s="190"/>
      <c r="G2149" s="190"/>
      <c r="H2149" s="190"/>
      <c r="I2149" s="190"/>
      <c r="J2149" s="190"/>
      <c r="K2149" s="190"/>
      <c r="L2149" s="190"/>
      <c r="M2149" s="190"/>
      <c r="N2149" s="190"/>
      <c r="O2149" s="190"/>
      <c r="P2149" s="115"/>
      <c r="Q2149" s="191" t="s">
        <v>12702</v>
      </c>
      <c r="R2149" s="191"/>
      <c r="S2149" s="192"/>
      <c r="T2149" s="192"/>
      <c r="U2149" s="192"/>
      <c r="V2149" s="192"/>
      <c r="W2149" s="192"/>
      <c r="X2149" s="193"/>
      <c r="Y2149" s="108"/>
      <c r="AW2149" s="90" t="s">
        <v>4461</v>
      </c>
      <c r="AX2149" s="90">
        <f t="shared" si="252"/>
        <v>1</v>
      </c>
      <c r="AY2149" s="90" t="s">
        <v>774</v>
      </c>
      <c r="AZ2149" s="90" t="s">
        <v>5798</v>
      </c>
      <c r="BA2149" s="90">
        <f>IF(AND($BC$2149=1,$BB$2149=1),1,0)</f>
        <v>0</v>
      </c>
      <c r="BB2149" s="90">
        <f t="shared" si="257"/>
        <v>0</v>
      </c>
      <c r="BC2149" s="90">
        <v>1</v>
      </c>
      <c r="BD2149" s="90">
        <v>1</v>
      </c>
      <c r="BE2149" s="90">
        <v>1</v>
      </c>
      <c r="BX2149" s="90">
        <v>1</v>
      </c>
      <c r="CA2149" s="90" t="s">
        <v>5774</v>
      </c>
      <c r="CC2149" s="90" t="s">
        <v>775</v>
      </c>
      <c r="CD2149" s="90">
        <f>IF($Y$2149="Inaccurate – Incorrect",1,0)</f>
        <v>0</v>
      </c>
      <c r="DA2149" s="90" t="s">
        <v>5698</v>
      </c>
      <c r="DB2149" s="90" t="s">
        <v>5771</v>
      </c>
    </row>
    <row r="2150" spans="4:106" ht="25.25" customHeight="1" x14ac:dyDescent="0.2">
      <c r="D2150" s="112" t="s">
        <v>5802</v>
      </c>
      <c r="E2150" s="189" t="s">
        <v>5803</v>
      </c>
      <c r="F2150" s="190"/>
      <c r="G2150" s="190"/>
      <c r="H2150" s="190"/>
      <c r="I2150" s="190"/>
      <c r="J2150" s="190"/>
      <c r="K2150" s="190"/>
      <c r="L2150" s="190"/>
      <c r="M2150" s="190"/>
      <c r="N2150" s="190"/>
      <c r="O2150" s="190"/>
      <c r="P2150" s="115"/>
      <c r="Q2150" s="191" t="s">
        <v>12702</v>
      </c>
      <c r="R2150" s="191"/>
      <c r="S2150" s="192"/>
      <c r="T2150" s="192"/>
      <c r="U2150" s="192"/>
      <c r="V2150" s="192"/>
      <c r="W2150" s="192"/>
      <c r="X2150" s="193"/>
      <c r="Y2150" s="108"/>
      <c r="AW2150" s="90" t="s">
        <v>4461</v>
      </c>
      <c r="AX2150" s="90">
        <f t="shared" si="252"/>
        <v>1</v>
      </c>
      <c r="AY2150" s="90" t="s">
        <v>774</v>
      </c>
      <c r="AZ2150" s="90" t="s">
        <v>5801</v>
      </c>
      <c r="BA2150" s="90">
        <f>IF(AND($BC$2150=1,$BB$2150=1),1,0)</f>
        <v>0</v>
      </c>
      <c r="BB2150" s="90">
        <f t="shared" si="257"/>
        <v>0</v>
      </c>
      <c r="BC2150" s="90">
        <v>1</v>
      </c>
      <c r="BD2150" s="90">
        <v>1</v>
      </c>
      <c r="BE2150" s="90">
        <v>1</v>
      </c>
      <c r="BX2150" s="90">
        <v>1</v>
      </c>
      <c r="CA2150" s="90" t="s">
        <v>5774</v>
      </c>
      <c r="CC2150" s="90" t="s">
        <v>775</v>
      </c>
      <c r="CD2150" s="90">
        <f>IF($Y$2150="Inaccurate – Incorrect",1,0)</f>
        <v>0</v>
      </c>
      <c r="DA2150" s="90" t="s">
        <v>5698</v>
      </c>
      <c r="DB2150" s="90" t="s">
        <v>5771</v>
      </c>
    </row>
    <row r="2151" spans="4:106" ht="25.25" customHeight="1" x14ac:dyDescent="0.2">
      <c r="D2151" s="112" t="s">
        <v>5805</v>
      </c>
      <c r="E2151" s="189" t="s">
        <v>802</v>
      </c>
      <c r="F2151" s="190"/>
      <c r="G2151" s="190"/>
      <c r="H2151" s="190"/>
      <c r="I2151" s="190"/>
      <c r="J2151" s="190"/>
      <c r="K2151" s="190"/>
      <c r="L2151" s="190"/>
      <c r="M2151" s="190"/>
      <c r="N2151" s="190"/>
      <c r="O2151" s="190"/>
      <c r="P2151" s="115"/>
      <c r="Q2151" s="191" t="s">
        <v>12702</v>
      </c>
      <c r="R2151" s="191"/>
      <c r="S2151" s="192"/>
      <c r="T2151" s="192"/>
      <c r="U2151" s="192"/>
      <c r="V2151" s="192"/>
      <c r="W2151" s="192"/>
      <c r="X2151" s="193"/>
      <c r="Y2151" s="108"/>
      <c r="AW2151" s="90" t="s">
        <v>4461</v>
      </c>
      <c r="AX2151" s="90">
        <f t="shared" si="252"/>
        <v>1</v>
      </c>
      <c r="AY2151" s="90" t="s">
        <v>774</v>
      </c>
      <c r="AZ2151" s="90" t="s">
        <v>5804</v>
      </c>
      <c r="BA2151" s="90">
        <f>IF(AND($BC$2151=1,$BB$2151=1),1,0)</f>
        <v>0</v>
      </c>
      <c r="BB2151" s="90">
        <f t="shared" si="257"/>
        <v>0</v>
      </c>
      <c r="BC2151" s="90">
        <v>1</v>
      </c>
      <c r="BD2151" s="90">
        <v>1</v>
      </c>
      <c r="BE2151" s="90">
        <v>1</v>
      </c>
      <c r="BL2151" s="90">
        <v>2152</v>
      </c>
      <c r="BX2151" s="90">
        <v>1</v>
      </c>
      <c r="CA2151" s="90" t="s">
        <v>5774</v>
      </c>
      <c r="CC2151" s="90" t="s">
        <v>775</v>
      </c>
      <c r="CD2151" s="90">
        <f>IF($Y$2151="Inaccurate – Incorrect",1,0)</f>
        <v>0</v>
      </c>
      <c r="DA2151" s="90" t="s">
        <v>5698</v>
      </c>
      <c r="DB2151" s="90" t="s">
        <v>5771</v>
      </c>
    </row>
    <row r="2152" spans="4:106" ht="25.25" customHeight="1" x14ac:dyDescent="0.2">
      <c r="D2152" s="112" t="s">
        <v>5807</v>
      </c>
      <c r="E2152" s="189" t="s">
        <v>643</v>
      </c>
      <c r="F2152" s="190"/>
      <c r="G2152" s="190"/>
      <c r="H2152" s="190"/>
      <c r="I2152" s="190"/>
      <c r="J2152" s="190"/>
      <c r="K2152" s="190"/>
      <c r="L2152" s="190"/>
      <c r="M2152" s="190"/>
      <c r="N2152" s="190"/>
      <c r="O2152" s="190"/>
      <c r="P2152" s="115"/>
      <c r="Q2152" s="191" t="s">
        <v>12699</v>
      </c>
      <c r="R2152" s="191"/>
      <c r="S2152" s="192"/>
      <c r="T2152" s="192"/>
      <c r="U2152" s="192"/>
      <c r="V2152" s="192"/>
      <c r="W2152" s="192"/>
      <c r="X2152" s="193"/>
      <c r="Y2152" s="108"/>
      <c r="AW2152" s="90" t="s">
        <v>4461</v>
      </c>
      <c r="AX2152" s="90">
        <f t="shared" si="252"/>
        <v>1</v>
      </c>
      <c r="AZ2152" s="90" t="s">
        <v>5806</v>
      </c>
      <c r="BA2152" s="90">
        <f>IF(AND($BB$2152=1,$BC$2152=1),1,0)</f>
        <v>0</v>
      </c>
      <c r="BB2152" s="90">
        <f t="shared" si="257"/>
        <v>0</v>
      </c>
      <c r="BC2152" s="90">
        <f>IF(OR(AND(OR($S$2151&lt;&gt;"",$AB$2151&lt;&gt;""),$AX$2151=1)),1,0)</f>
        <v>0</v>
      </c>
      <c r="BD2152" s="90">
        <f>IF(OR(AND(OR($AB$2151&lt;&gt;""),$AX$2151=1)),1,0)</f>
        <v>0</v>
      </c>
      <c r="BE2152" s="90">
        <f>IF(OR(AND(OR($S$2151&lt;&gt;""),$AX$2151=1)),1,0)</f>
        <v>0</v>
      </c>
      <c r="CB2152" s="90">
        <f>IF($S$2152&lt;&gt;"",1,0)</f>
        <v>0</v>
      </c>
      <c r="CD2152" s="90">
        <f>IF($Y$2152="Inaccurate – Incorrect",1,0)</f>
        <v>0</v>
      </c>
      <c r="DA2152" s="90" t="s">
        <v>5698</v>
      </c>
      <c r="DB2152" s="90" t="s">
        <v>5771</v>
      </c>
    </row>
    <row r="2153" spans="4:106" ht="25.25" customHeight="1" x14ac:dyDescent="0.2">
      <c r="D2153" s="112" t="s">
        <v>5810</v>
      </c>
      <c r="E2153" s="189" t="s">
        <v>3739</v>
      </c>
      <c r="F2153" s="190"/>
      <c r="G2153" s="190"/>
      <c r="H2153" s="190"/>
      <c r="I2153" s="190"/>
      <c r="J2153" s="190"/>
      <c r="K2153" s="190"/>
      <c r="L2153" s="190"/>
      <c r="M2153" s="190"/>
      <c r="N2153" s="190"/>
      <c r="O2153" s="190"/>
      <c r="P2153" s="116" t="s">
        <v>12697</v>
      </c>
      <c r="Q2153" s="191" t="s">
        <v>12702</v>
      </c>
      <c r="R2153" s="191"/>
      <c r="S2153" s="192"/>
      <c r="T2153" s="192"/>
      <c r="U2153" s="192"/>
      <c r="V2153" s="192"/>
      <c r="W2153" s="192"/>
      <c r="X2153" s="193"/>
      <c r="Y2153" s="108"/>
      <c r="AW2153" s="90" t="s">
        <v>4461</v>
      </c>
      <c r="AX2153" s="90">
        <f t="shared" si="252"/>
        <v>1</v>
      </c>
      <c r="AY2153" s="90" t="s">
        <v>774</v>
      </c>
      <c r="AZ2153" s="90" t="s">
        <v>5809</v>
      </c>
      <c r="BA2153" s="90">
        <f>IF($BB$2153=1,1,0)</f>
        <v>0</v>
      </c>
      <c r="BB2153" s="90">
        <f>IF(AND($BG$2153=1,OR($S$22="Step 3",$S$22="Step 2",$S$22="Step 1")),1,0)</f>
        <v>0</v>
      </c>
      <c r="BD2153" s="90">
        <f>IF(OR(AND(OR($S$37="Bangladesh",$AB$37="Bangladesh"),$AX$37=1)),1,0)</f>
        <v>0</v>
      </c>
      <c r="BG2153" s="90">
        <f>IF($BH$2153+$BI$2153+$BK$2153=3,1,0)</f>
        <v>0</v>
      </c>
      <c r="BH2153" s="90">
        <f>IF(AND($BD$2153&lt;&gt;"",$S$22="Step 1"),IF($BD$2153=1,1,0),1)</f>
        <v>0</v>
      </c>
      <c r="BI2153" s="90">
        <f>IF(AND($BE$2153&lt;&gt;"",$S$22="Step 2"),IF($BE$2153=1,1,0),1)</f>
        <v>1</v>
      </c>
      <c r="BK2153" s="90">
        <f>IF(AND($BF$2153&lt;&gt;"",$S$22="Step 3"),IF($BF$2153=1,1,0),1)</f>
        <v>1</v>
      </c>
      <c r="BX2153" s="90">
        <v>2</v>
      </c>
      <c r="CA2153" s="90" t="s">
        <v>5774</v>
      </c>
      <c r="CC2153" s="90" t="s">
        <v>775</v>
      </c>
      <c r="CD2153" s="90">
        <f>IF($Y$2153="Inaccurate – Incorrect",1,0)</f>
        <v>0</v>
      </c>
      <c r="DA2153" s="90" t="s">
        <v>5698</v>
      </c>
      <c r="DB2153" s="90" t="s">
        <v>5771</v>
      </c>
    </row>
    <row r="2154" spans="4:106" ht="25.25" customHeight="1" x14ac:dyDescent="0.2">
      <c r="D2154" s="112" t="s">
        <v>5813</v>
      </c>
      <c r="E2154" s="189" t="s">
        <v>1408</v>
      </c>
      <c r="F2154" s="190"/>
      <c r="G2154" s="190"/>
      <c r="H2154" s="190"/>
      <c r="I2154" s="190"/>
      <c r="J2154" s="190"/>
      <c r="K2154" s="190"/>
      <c r="L2154" s="190"/>
      <c r="M2154" s="190"/>
      <c r="N2154" s="190"/>
      <c r="O2154" s="190"/>
      <c r="P2154" s="116" t="s">
        <v>12697</v>
      </c>
      <c r="Q2154" s="191" t="s">
        <v>12702</v>
      </c>
      <c r="R2154" s="191"/>
      <c r="S2154" s="197"/>
      <c r="T2154" s="197"/>
      <c r="U2154" s="197"/>
      <c r="V2154" s="197"/>
      <c r="W2154" s="197"/>
      <c r="X2154" s="198"/>
      <c r="Y2154" s="108"/>
      <c r="AW2154" s="90" t="s">
        <v>4461</v>
      </c>
      <c r="AX2154" s="90">
        <f t="shared" si="252"/>
        <v>1</v>
      </c>
      <c r="AY2154" s="90" t="s">
        <v>774</v>
      </c>
      <c r="AZ2154" s="90" t="s">
        <v>5812</v>
      </c>
      <c r="BA2154" s="90">
        <f>IF($BB$2154=1,1,0)</f>
        <v>0</v>
      </c>
      <c r="BB2154" s="90">
        <f>IF(AND($BG$2154=1,OR($S$22="Step 3",$S$22="Step 2",$S$22="Step 1")),1,0)</f>
        <v>0</v>
      </c>
      <c r="BD2154" s="90">
        <f>IF(OR(AND(OR($S$37="Bangladesh",$AB$37="Bangladesh"),$AX$37=1)),1,0)</f>
        <v>0</v>
      </c>
      <c r="BG2154" s="90">
        <f>IF($BH$2154+$BI$2154+$BK$2154=3,1,0)</f>
        <v>0</v>
      </c>
      <c r="BH2154" s="90">
        <f>IF(AND($BD$2154&lt;&gt;"",$S$22="Step 1"),IF($BD$2154=1,1,0),1)</f>
        <v>0</v>
      </c>
      <c r="BI2154" s="90">
        <f>IF(AND($BE$2154&lt;&gt;"",$S$22="Step 2"),IF($BE$2154=1,1,0),1)</f>
        <v>1</v>
      </c>
      <c r="BK2154" s="90">
        <f>IF(AND($BF$2154&lt;&gt;"",$S$22="Step 3"),IF($BF$2154=1,1,0),1)</f>
        <v>1</v>
      </c>
      <c r="BX2154" s="90">
        <v>3</v>
      </c>
      <c r="CA2154" s="90" t="s">
        <v>5774</v>
      </c>
      <c r="CC2154" s="90" t="s">
        <v>775</v>
      </c>
      <c r="CD2154" s="90">
        <f>IF($Y$2154="Inaccurate – Incorrect",1,0)</f>
        <v>0</v>
      </c>
      <c r="DA2154" s="90" t="s">
        <v>5698</v>
      </c>
      <c r="DB2154" s="90" t="s">
        <v>5771</v>
      </c>
    </row>
    <row r="2155" spans="4:106" x14ac:dyDescent="0.2">
      <c r="D2155" s="103"/>
      <c r="E2155" s="117"/>
      <c r="F2155" s="117"/>
      <c r="G2155" s="117"/>
      <c r="H2155" s="117"/>
      <c r="I2155" s="117"/>
      <c r="J2155" s="117"/>
      <c r="K2155" s="117"/>
      <c r="L2155" s="117"/>
      <c r="M2155" s="117"/>
      <c r="N2155" s="117"/>
      <c r="O2155" s="117"/>
      <c r="P2155" s="117"/>
      <c r="Q2155" s="117"/>
      <c r="R2155" s="117"/>
      <c r="S2155" s="117"/>
      <c r="T2155" s="117"/>
      <c r="U2155" s="117"/>
      <c r="V2155" s="117"/>
      <c r="W2155" s="117"/>
      <c r="X2155" s="117"/>
      <c r="Y2155" s="105"/>
      <c r="AX2155" s="90">
        <f t="shared" si="252"/>
        <v>0</v>
      </c>
      <c r="BA2155" s="90">
        <f>IF(OR($S$22="Step 3",$S$22="Step 2",$S$22="Step 1"),1,0)</f>
        <v>1</v>
      </c>
    </row>
    <row r="2156" spans="4:106" ht="21" x14ac:dyDescent="0.25">
      <c r="D2156" s="103"/>
      <c r="E2156" s="109" t="s">
        <v>5817</v>
      </c>
      <c r="F2156" s="110"/>
      <c r="G2156" s="110"/>
      <c r="H2156" s="110"/>
      <c r="I2156" s="110"/>
      <c r="J2156" s="110"/>
      <c r="K2156" s="110"/>
      <c r="L2156" s="110"/>
      <c r="M2156" s="110"/>
      <c r="N2156" s="110"/>
      <c r="O2156" s="110"/>
      <c r="P2156" s="110"/>
      <c r="Q2156" s="110"/>
      <c r="R2156" s="110"/>
      <c r="S2156" s="110"/>
      <c r="T2156" s="110"/>
      <c r="U2156" s="110"/>
      <c r="V2156" s="110"/>
      <c r="W2156" s="110"/>
      <c r="X2156" s="110"/>
      <c r="Y2156" s="105"/>
      <c r="AX2156" s="90">
        <f t="shared" si="252"/>
        <v>0</v>
      </c>
      <c r="BA2156" s="90">
        <f>IF(OR($S$22="Step 3",$S$22="Step 2",$S$22="Step 1"),1,0)</f>
        <v>1</v>
      </c>
    </row>
    <row r="2157" spans="4:106" ht="50.5" customHeight="1" x14ac:dyDescent="0.2">
      <c r="D2157" s="112" t="s">
        <v>5816</v>
      </c>
      <c r="E2157" s="194" t="s">
        <v>5818</v>
      </c>
      <c r="F2157" s="195"/>
      <c r="G2157" s="195"/>
      <c r="H2157" s="195"/>
      <c r="I2157" s="195"/>
      <c r="J2157" s="195"/>
      <c r="K2157" s="195"/>
      <c r="L2157" s="195"/>
      <c r="M2157" s="195"/>
      <c r="N2157" s="195"/>
      <c r="O2157" s="195"/>
      <c r="P2157" s="113" t="s">
        <v>12697</v>
      </c>
      <c r="Q2157" s="196" t="s">
        <v>12698</v>
      </c>
      <c r="R2157" s="196"/>
      <c r="S2157" s="192"/>
      <c r="T2157" s="192"/>
      <c r="U2157" s="192"/>
      <c r="V2157" s="192"/>
      <c r="W2157" s="192"/>
      <c r="X2157" s="193"/>
      <c r="Y2157" s="108"/>
      <c r="AW2157" s="90" t="s">
        <v>4461</v>
      </c>
      <c r="AX2157" s="90">
        <f t="shared" si="252"/>
        <v>1</v>
      </c>
      <c r="AY2157" s="90" t="s">
        <v>1320</v>
      </c>
      <c r="AZ2157" s="90" t="s">
        <v>5815</v>
      </c>
      <c r="BA2157" s="90">
        <f>IF(AND($BC$2157=1,$BB$2157=1),1,0)</f>
        <v>1</v>
      </c>
      <c r="BB2157" s="90">
        <f>IF(OR($S$22="Step 3",$S$22="Step 2",$S$22="Step 1"),1,0)</f>
        <v>1</v>
      </c>
      <c r="BC2157" s="90">
        <v>1</v>
      </c>
      <c r="BD2157" s="90">
        <v>1</v>
      </c>
      <c r="BE2157" s="90">
        <v>1</v>
      </c>
      <c r="CB2157" s="90">
        <f>IF($S$2157&lt;&gt;"",1,0)</f>
        <v>0</v>
      </c>
      <c r="CD2157" s="90">
        <f>IF($Y$2157="Inaccurate – Incorrect",1,0)</f>
        <v>0</v>
      </c>
      <c r="DA2157" s="90" t="s">
        <v>5698</v>
      </c>
      <c r="DB2157" s="90" t="s">
        <v>5817</v>
      </c>
    </row>
    <row r="2158" spans="4:106" ht="25.25" customHeight="1" x14ac:dyDescent="0.2">
      <c r="D2158" s="112" t="s">
        <v>5821</v>
      </c>
      <c r="E2158" s="189" t="s">
        <v>5822</v>
      </c>
      <c r="F2158" s="190"/>
      <c r="G2158" s="190"/>
      <c r="H2158" s="190"/>
      <c r="I2158" s="190"/>
      <c r="J2158" s="190"/>
      <c r="K2158" s="190"/>
      <c r="L2158" s="190"/>
      <c r="M2158" s="190"/>
      <c r="N2158" s="190"/>
      <c r="O2158" s="190"/>
      <c r="P2158" s="115"/>
      <c r="Q2158" s="191" t="s">
        <v>12698</v>
      </c>
      <c r="R2158" s="191"/>
      <c r="S2158" s="192"/>
      <c r="T2158" s="192"/>
      <c r="U2158" s="192"/>
      <c r="V2158" s="192"/>
      <c r="W2158" s="192"/>
      <c r="X2158" s="193"/>
      <c r="Y2158" s="108"/>
      <c r="AW2158" s="90" t="s">
        <v>4461</v>
      </c>
      <c r="AX2158" s="90">
        <f t="shared" si="252"/>
        <v>1</v>
      </c>
      <c r="AY2158" s="90" t="s">
        <v>4415</v>
      </c>
      <c r="AZ2158" s="90" t="s">
        <v>5820</v>
      </c>
      <c r="BA2158" s="90">
        <f>IF(AND($BC$2158=1,$BB$2158=1),1,0)</f>
        <v>0</v>
      </c>
      <c r="BB2158" s="90">
        <f>IF(OR($S$22="Step 3",$S$22="Step 2"),1,0)</f>
        <v>0</v>
      </c>
      <c r="BC2158" s="90">
        <v>1</v>
      </c>
      <c r="BD2158" s="90">
        <v>1</v>
      </c>
      <c r="BE2158" s="90">
        <v>1</v>
      </c>
      <c r="CB2158" s="90">
        <f>IF($S$2158&lt;&gt;"",1,0)</f>
        <v>0</v>
      </c>
      <c r="CD2158" s="90">
        <f>IF($Y$2158="Inaccurate – Incorrect",1,0)</f>
        <v>0</v>
      </c>
      <c r="DA2158" s="90" t="s">
        <v>5698</v>
      </c>
      <c r="DB2158" s="90" t="s">
        <v>5817</v>
      </c>
    </row>
    <row r="2159" spans="4:106" ht="25.25" customHeight="1" x14ac:dyDescent="0.2">
      <c r="D2159" s="112" t="s">
        <v>5824</v>
      </c>
      <c r="E2159" s="189" t="s">
        <v>5825</v>
      </c>
      <c r="F2159" s="190"/>
      <c r="G2159" s="190"/>
      <c r="H2159" s="190"/>
      <c r="I2159" s="190"/>
      <c r="J2159" s="190"/>
      <c r="K2159" s="190"/>
      <c r="L2159" s="190"/>
      <c r="M2159" s="190"/>
      <c r="N2159" s="190"/>
      <c r="O2159" s="190"/>
      <c r="P2159" s="116" t="s">
        <v>12697</v>
      </c>
      <c r="Q2159" s="191" t="s">
        <v>12701</v>
      </c>
      <c r="R2159" s="191"/>
      <c r="S2159" s="192"/>
      <c r="T2159" s="192"/>
      <c r="U2159" s="192"/>
      <c r="V2159" s="192"/>
      <c r="W2159" s="192"/>
      <c r="X2159" s="193"/>
      <c r="Y2159" s="108"/>
      <c r="AW2159" s="90" t="s">
        <v>4461</v>
      </c>
      <c r="AX2159" s="90">
        <f t="shared" si="252"/>
        <v>1</v>
      </c>
      <c r="AZ2159" s="90" t="s">
        <v>5823</v>
      </c>
      <c r="BA2159" s="90">
        <f>IF(AND($BC$2159=1,$BB$2159=1),1,0)</f>
        <v>1</v>
      </c>
      <c r="BB2159" s="90">
        <f>IF(OR($S$22="Step 3",$S$22="Step 2",$S$22="Step 1"),1,0)</f>
        <v>1</v>
      </c>
      <c r="BC2159" s="90">
        <v>1</v>
      </c>
      <c r="BD2159" s="90">
        <v>1</v>
      </c>
      <c r="BE2159" s="90">
        <v>1</v>
      </c>
      <c r="CB2159" s="90">
        <f>IF($S$2159&lt;&gt;"",1,0)</f>
        <v>0</v>
      </c>
      <c r="CD2159" s="90">
        <f>IF($Y$2159="Inaccurate – Incorrect",1,0)</f>
        <v>0</v>
      </c>
      <c r="DA2159" s="90" t="s">
        <v>5698</v>
      </c>
      <c r="DB2159" s="90" t="s">
        <v>5817</v>
      </c>
    </row>
    <row r="2160" spans="4:106" ht="25.25" customHeight="1" x14ac:dyDescent="0.2">
      <c r="D2160" s="112" t="s">
        <v>5828</v>
      </c>
      <c r="E2160" s="189" t="s">
        <v>5829</v>
      </c>
      <c r="F2160" s="190"/>
      <c r="G2160" s="190"/>
      <c r="H2160" s="190"/>
      <c r="I2160" s="190"/>
      <c r="J2160" s="190"/>
      <c r="K2160" s="190"/>
      <c r="L2160" s="190"/>
      <c r="M2160" s="190"/>
      <c r="N2160" s="190"/>
      <c r="O2160" s="190"/>
      <c r="P2160" s="116" t="s">
        <v>12697</v>
      </c>
      <c r="Q2160" s="191" t="s">
        <v>12701</v>
      </c>
      <c r="R2160" s="191"/>
      <c r="S2160" s="192"/>
      <c r="T2160" s="192"/>
      <c r="U2160" s="192"/>
      <c r="V2160" s="192"/>
      <c r="W2160" s="192"/>
      <c r="X2160" s="193"/>
      <c r="Y2160" s="108"/>
      <c r="AW2160" s="90" t="s">
        <v>4461</v>
      </c>
      <c r="AX2160" s="90">
        <f t="shared" si="252"/>
        <v>1</v>
      </c>
      <c r="AZ2160" s="90" t="s">
        <v>5827</v>
      </c>
      <c r="BA2160" s="90">
        <f>IF(AND($BC$2160=1,$BB$2160=1),1,0)</f>
        <v>1</v>
      </c>
      <c r="BB2160" s="90">
        <f>IF(OR($S$22="Step 3",$S$22="Step 2",$S$22="Step 1"),1,0)</f>
        <v>1</v>
      </c>
      <c r="BC2160" s="90">
        <v>1</v>
      </c>
      <c r="BD2160" s="90">
        <v>1</v>
      </c>
      <c r="BE2160" s="90">
        <v>1</v>
      </c>
      <c r="CB2160" s="90">
        <f>IF($S$2160&lt;&gt;"",1,0)</f>
        <v>0</v>
      </c>
      <c r="CD2160" s="90">
        <f>IF($Y$2160="Inaccurate – Incorrect",1,0)</f>
        <v>0</v>
      </c>
      <c r="DA2160" s="90" t="s">
        <v>5698</v>
      </c>
      <c r="DB2160" s="90" t="s">
        <v>5817</v>
      </c>
    </row>
    <row r="2161" spans="4:106" ht="50.5" customHeight="1" x14ac:dyDescent="0.2">
      <c r="D2161" s="112" t="s">
        <v>5832</v>
      </c>
      <c r="E2161" s="189" t="s">
        <v>5833</v>
      </c>
      <c r="F2161" s="190"/>
      <c r="G2161" s="190"/>
      <c r="H2161" s="190"/>
      <c r="I2161" s="190"/>
      <c r="J2161" s="190"/>
      <c r="K2161" s="190"/>
      <c r="L2161" s="190"/>
      <c r="M2161" s="190"/>
      <c r="N2161" s="190"/>
      <c r="O2161" s="190"/>
      <c r="P2161" s="116" t="s">
        <v>12697</v>
      </c>
      <c r="Q2161" s="191" t="s">
        <v>12701</v>
      </c>
      <c r="R2161" s="191"/>
      <c r="S2161" s="192"/>
      <c r="T2161" s="192"/>
      <c r="U2161" s="192"/>
      <c r="V2161" s="192"/>
      <c r="W2161" s="192"/>
      <c r="X2161" s="193"/>
      <c r="Y2161" s="108"/>
      <c r="AW2161" s="90" t="s">
        <v>4461</v>
      </c>
      <c r="AX2161" s="90">
        <f t="shared" si="252"/>
        <v>1</v>
      </c>
      <c r="AZ2161" s="90" t="s">
        <v>5831</v>
      </c>
      <c r="BA2161" s="90">
        <f>IF(AND($BC$2161=1,$BB$2161=1),1,0)</f>
        <v>1</v>
      </c>
      <c r="BB2161" s="90">
        <f>IF(OR($S$22="Step 3",$S$22="Step 2",$S$22="Step 1"),1,0)</f>
        <v>1</v>
      </c>
      <c r="BC2161" s="90">
        <v>1</v>
      </c>
      <c r="BD2161" s="90">
        <v>1</v>
      </c>
      <c r="BE2161" s="90">
        <v>1</v>
      </c>
      <c r="CB2161" s="90">
        <f>IF($S$2161&lt;&gt;"",1,0)</f>
        <v>0</v>
      </c>
      <c r="CD2161" s="90">
        <f>IF($Y$2161="Inaccurate – Incorrect",1,0)</f>
        <v>0</v>
      </c>
      <c r="DA2161" s="90" t="s">
        <v>5698</v>
      </c>
      <c r="DB2161" s="90" t="s">
        <v>5817</v>
      </c>
    </row>
    <row r="2162" spans="4:106" ht="25.25" customHeight="1" x14ac:dyDescent="0.2">
      <c r="D2162" s="112" t="s">
        <v>5836</v>
      </c>
      <c r="E2162" s="189" t="s">
        <v>5837</v>
      </c>
      <c r="F2162" s="190"/>
      <c r="G2162" s="190"/>
      <c r="H2162" s="190"/>
      <c r="I2162" s="190"/>
      <c r="J2162" s="190"/>
      <c r="K2162" s="190"/>
      <c r="L2162" s="190"/>
      <c r="M2162" s="190"/>
      <c r="N2162" s="190"/>
      <c r="O2162" s="190"/>
      <c r="P2162" s="116" t="s">
        <v>12697</v>
      </c>
      <c r="Q2162" s="191" t="s">
        <v>12701</v>
      </c>
      <c r="R2162" s="191"/>
      <c r="S2162" s="192"/>
      <c r="T2162" s="192"/>
      <c r="U2162" s="192"/>
      <c r="V2162" s="192"/>
      <c r="W2162" s="192"/>
      <c r="X2162" s="193"/>
      <c r="Y2162" s="108"/>
      <c r="AW2162" s="90" t="s">
        <v>4461</v>
      </c>
      <c r="AX2162" s="90">
        <f t="shared" si="252"/>
        <v>1</v>
      </c>
      <c r="AZ2162" s="90" t="s">
        <v>5835</v>
      </c>
      <c r="BA2162" s="90">
        <f>IF(AND($BC$2162=1,$BB$2162=1),1,0)</f>
        <v>1</v>
      </c>
      <c r="BB2162" s="90">
        <f>IF(OR($S$22="Step 3",$S$22="Step 2",$S$22="Step 1"),1,0)</f>
        <v>1</v>
      </c>
      <c r="BC2162" s="90">
        <v>1</v>
      </c>
      <c r="BD2162" s="90">
        <v>1</v>
      </c>
      <c r="BE2162" s="90">
        <v>1</v>
      </c>
      <c r="CB2162" s="90">
        <f>IF($S$2162&lt;&gt;"",1,0)</f>
        <v>0</v>
      </c>
      <c r="CD2162" s="90">
        <f>IF($Y$2162="Inaccurate – Incorrect",1,0)</f>
        <v>0</v>
      </c>
      <c r="DA2162" s="90" t="s">
        <v>5698</v>
      </c>
      <c r="DB2162" s="90" t="s">
        <v>5817</v>
      </c>
    </row>
    <row r="2163" spans="4:106" ht="25.25" customHeight="1" x14ac:dyDescent="0.2">
      <c r="D2163" s="112" t="s">
        <v>5840</v>
      </c>
      <c r="E2163" s="189" t="s">
        <v>5841</v>
      </c>
      <c r="F2163" s="190"/>
      <c r="G2163" s="190"/>
      <c r="H2163" s="190"/>
      <c r="I2163" s="190"/>
      <c r="J2163" s="190"/>
      <c r="K2163" s="190"/>
      <c r="L2163" s="190"/>
      <c r="M2163" s="190"/>
      <c r="N2163" s="190"/>
      <c r="O2163" s="190"/>
      <c r="P2163" s="116" t="s">
        <v>12697</v>
      </c>
      <c r="Q2163" s="191" t="s">
        <v>12701</v>
      </c>
      <c r="R2163" s="191"/>
      <c r="S2163" s="192"/>
      <c r="T2163" s="192"/>
      <c r="U2163" s="192"/>
      <c r="V2163" s="192"/>
      <c r="W2163" s="192"/>
      <c r="X2163" s="193"/>
      <c r="Y2163" s="108"/>
      <c r="AW2163" s="90" t="s">
        <v>4461</v>
      </c>
      <c r="AX2163" s="90">
        <f t="shared" si="252"/>
        <v>1</v>
      </c>
      <c r="AZ2163" s="90" t="s">
        <v>5839</v>
      </c>
      <c r="BA2163" s="90">
        <f>IF(AND($BC$2163=1,$BB$2163=1),1,0)</f>
        <v>1</v>
      </c>
      <c r="BB2163" s="90">
        <f>IF(OR($S$22="Step 3",$S$22="Step 2",$S$22="Step 1"),1,0)</f>
        <v>1</v>
      </c>
      <c r="BC2163" s="90">
        <v>1</v>
      </c>
      <c r="BD2163" s="90">
        <v>1</v>
      </c>
      <c r="BE2163" s="90">
        <v>1</v>
      </c>
      <c r="CB2163" s="90">
        <f>IF($S$2163&lt;&gt;"",1,0)</f>
        <v>0</v>
      </c>
      <c r="CD2163" s="90">
        <f>IF($Y$2163="Inaccurate – Incorrect",1,0)</f>
        <v>0</v>
      </c>
      <c r="DA2163" s="90" t="s">
        <v>5698</v>
      </c>
      <c r="DB2163" s="90" t="s">
        <v>5817</v>
      </c>
    </row>
    <row r="2164" spans="4:106" ht="50.5" customHeight="1" x14ac:dyDescent="0.2">
      <c r="D2164" s="112" t="s">
        <v>5844</v>
      </c>
      <c r="E2164" s="189" t="s">
        <v>5845</v>
      </c>
      <c r="F2164" s="190"/>
      <c r="G2164" s="190"/>
      <c r="H2164" s="190"/>
      <c r="I2164" s="190"/>
      <c r="J2164" s="190"/>
      <c r="K2164" s="190"/>
      <c r="L2164" s="190"/>
      <c r="M2164" s="190"/>
      <c r="N2164" s="190"/>
      <c r="O2164" s="190"/>
      <c r="P2164" s="115"/>
      <c r="Q2164" s="191" t="s">
        <v>12698</v>
      </c>
      <c r="R2164" s="191"/>
      <c r="S2164" s="192"/>
      <c r="T2164" s="192"/>
      <c r="U2164" s="192"/>
      <c r="V2164" s="192"/>
      <c r="W2164" s="192"/>
      <c r="X2164" s="193"/>
      <c r="Y2164" s="108"/>
      <c r="AW2164" s="90" t="s">
        <v>4461</v>
      </c>
      <c r="AX2164" s="90">
        <f t="shared" si="252"/>
        <v>1</v>
      </c>
      <c r="AY2164" s="90" t="s">
        <v>236</v>
      </c>
      <c r="AZ2164" s="90" t="s">
        <v>5843</v>
      </c>
      <c r="BA2164" s="90">
        <f>IF(AND($BC$2164=1,$BB$2164=1),1,0)</f>
        <v>0</v>
      </c>
      <c r="BB2164" s="90">
        <f>IF(OR($S$22="Step 3",$S$22="Step 2"),1,0)</f>
        <v>0</v>
      </c>
      <c r="BC2164" s="90">
        <v>1</v>
      </c>
      <c r="BD2164" s="90">
        <v>1</v>
      </c>
      <c r="BE2164" s="90">
        <v>1</v>
      </c>
      <c r="CB2164" s="90">
        <f>IF($S$2164&lt;&gt;"",1,0)</f>
        <v>0</v>
      </c>
      <c r="CD2164" s="90">
        <f>IF($Y$2164="Inaccurate – Incorrect",1,0)</f>
        <v>0</v>
      </c>
      <c r="DA2164" s="90" t="s">
        <v>5698</v>
      </c>
      <c r="DB2164" s="90" t="s">
        <v>5817</v>
      </c>
    </row>
    <row r="2165" spans="4:106" ht="25.25" customHeight="1" x14ac:dyDescent="0.2">
      <c r="D2165" s="112" t="s">
        <v>5847</v>
      </c>
      <c r="E2165" s="189" t="s">
        <v>5848</v>
      </c>
      <c r="F2165" s="190"/>
      <c r="G2165" s="190"/>
      <c r="H2165" s="190"/>
      <c r="I2165" s="190"/>
      <c r="J2165" s="190"/>
      <c r="K2165" s="190"/>
      <c r="L2165" s="190"/>
      <c r="M2165" s="190"/>
      <c r="N2165" s="190"/>
      <c r="O2165" s="190"/>
      <c r="P2165" s="116" t="s">
        <v>12697</v>
      </c>
      <c r="Q2165" s="191" t="s">
        <v>12698</v>
      </c>
      <c r="R2165" s="191"/>
      <c r="S2165" s="197"/>
      <c r="T2165" s="197"/>
      <c r="U2165" s="197"/>
      <c r="V2165" s="197"/>
      <c r="W2165" s="197"/>
      <c r="X2165" s="198"/>
      <c r="Y2165" s="108"/>
      <c r="AW2165" s="90" t="s">
        <v>4461</v>
      </c>
      <c r="AX2165" s="90">
        <f t="shared" si="252"/>
        <v>1</v>
      </c>
      <c r="AY2165" s="90" t="s">
        <v>1320</v>
      </c>
      <c r="AZ2165" s="90" t="s">
        <v>5846</v>
      </c>
      <c r="BA2165" s="90">
        <f>IF(AND($BC$2165=1,$BB$2165=1),1,0)</f>
        <v>1</v>
      </c>
      <c r="BB2165" s="90">
        <f>IF(OR($S$22="Step 3",$S$22="Step 2",$S$22="Step 1"),1,0)</f>
        <v>1</v>
      </c>
      <c r="BC2165" s="90">
        <v>1</v>
      </c>
      <c r="BD2165" s="90">
        <v>1</v>
      </c>
      <c r="BE2165" s="90">
        <v>1</v>
      </c>
      <c r="CB2165" s="90">
        <f>IF($S$2165&lt;&gt;"",1,0)</f>
        <v>0</v>
      </c>
      <c r="CD2165" s="90">
        <f>IF($Y$2165="Inaccurate – Incorrect",1,0)</f>
        <v>0</v>
      </c>
      <c r="DA2165" s="90" t="s">
        <v>5698</v>
      </c>
      <c r="DB2165" s="90" t="s">
        <v>5817</v>
      </c>
    </row>
    <row r="2166" spans="4:106" x14ac:dyDescent="0.2">
      <c r="D2166" s="103"/>
      <c r="E2166" s="114"/>
      <c r="F2166" s="114"/>
      <c r="G2166" s="114"/>
      <c r="H2166" s="114"/>
      <c r="I2166" s="114"/>
      <c r="J2166" s="114"/>
      <c r="K2166" s="114"/>
      <c r="L2166" s="114"/>
      <c r="M2166" s="114"/>
      <c r="N2166" s="114"/>
      <c r="O2166" s="114"/>
      <c r="P2166" s="114"/>
      <c r="Q2166" s="114"/>
      <c r="R2166" s="114"/>
      <c r="S2166" s="114"/>
      <c r="T2166" s="114"/>
      <c r="U2166" s="114"/>
      <c r="V2166" s="114"/>
      <c r="W2166" s="114"/>
      <c r="X2166" s="114"/>
      <c r="Y2166" s="105"/>
      <c r="AX2166" s="90">
        <f t="shared" si="252"/>
        <v>0</v>
      </c>
      <c r="BA2166" s="90">
        <f>IF(OR($S$22="Step 3",$S$22="Step 2"),1,0)</f>
        <v>0</v>
      </c>
    </row>
    <row r="2167" spans="4:106" ht="21" x14ac:dyDescent="0.25">
      <c r="D2167" s="103"/>
      <c r="E2167" s="106" t="s">
        <v>5852</v>
      </c>
      <c r="F2167" s="104"/>
      <c r="G2167" s="104"/>
      <c r="H2167" s="104"/>
      <c r="I2167" s="104"/>
      <c r="J2167" s="104"/>
      <c r="K2167" s="104"/>
      <c r="L2167" s="104"/>
      <c r="M2167" s="104"/>
      <c r="N2167" s="104"/>
      <c r="O2167" s="104"/>
      <c r="P2167" s="104"/>
      <c r="Q2167" s="104"/>
      <c r="R2167" s="104"/>
      <c r="S2167" s="104"/>
      <c r="T2167" s="104"/>
      <c r="U2167" s="104"/>
      <c r="V2167" s="104"/>
      <c r="W2167" s="104"/>
      <c r="X2167" s="104"/>
      <c r="Y2167" s="105"/>
      <c r="AX2167" s="90">
        <f t="shared" si="252"/>
        <v>0</v>
      </c>
      <c r="BA2167" s="90">
        <f>IF(OR($S$22="Step 3",$S$22="Step 2"),1,0)</f>
        <v>0</v>
      </c>
    </row>
    <row r="2168" spans="4:106" ht="21" x14ac:dyDescent="0.25">
      <c r="D2168" s="103"/>
      <c r="E2168" s="109"/>
      <c r="F2168" s="110"/>
      <c r="G2168" s="110"/>
      <c r="H2168" s="110"/>
      <c r="I2168" s="110"/>
      <c r="J2168" s="110"/>
      <c r="K2168" s="110"/>
      <c r="L2168" s="110"/>
      <c r="M2168" s="110"/>
      <c r="N2168" s="110"/>
      <c r="O2168" s="110"/>
      <c r="P2168" s="110"/>
      <c r="Q2168" s="110"/>
      <c r="R2168" s="110"/>
      <c r="S2168" s="110"/>
      <c r="T2168" s="110"/>
      <c r="U2168" s="110"/>
      <c r="V2168" s="110"/>
      <c r="W2168" s="110"/>
      <c r="X2168" s="110"/>
      <c r="Y2168" s="105"/>
      <c r="AX2168" s="90">
        <f t="shared" si="252"/>
        <v>0</v>
      </c>
      <c r="BA2168" s="90">
        <f>IF(OR($S$22="Step 3",$S$22="Step 2"),1,0)</f>
        <v>0</v>
      </c>
    </row>
    <row r="2169" spans="4:106" ht="25.25" customHeight="1" x14ac:dyDescent="0.2">
      <c r="D2169" s="112" t="s">
        <v>5851</v>
      </c>
      <c r="E2169" s="194" t="s">
        <v>5853</v>
      </c>
      <c r="F2169" s="195"/>
      <c r="G2169" s="195"/>
      <c r="H2169" s="195"/>
      <c r="I2169" s="195"/>
      <c r="J2169" s="195"/>
      <c r="K2169" s="195"/>
      <c r="L2169" s="195"/>
      <c r="M2169" s="195"/>
      <c r="N2169" s="195"/>
      <c r="O2169" s="195"/>
      <c r="P2169" s="111"/>
      <c r="Q2169" s="196" t="s">
        <v>12698</v>
      </c>
      <c r="R2169" s="196"/>
      <c r="S2169" s="192"/>
      <c r="T2169" s="192"/>
      <c r="U2169" s="192"/>
      <c r="V2169" s="192"/>
      <c r="W2169" s="192"/>
      <c r="X2169" s="193"/>
      <c r="Y2169" s="108"/>
      <c r="AW2169" s="90" t="s">
        <v>4461</v>
      </c>
      <c r="AX2169" s="90">
        <f t="shared" si="252"/>
        <v>1</v>
      </c>
      <c r="AY2169" s="90" t="s">
        <v>236</v>
      </c>
      <c r="AZ2169" s="90" t="s">
        <v>5850</v>
      </c>
      <c r="BA2169" s="90">
        <f>IF(AND($BC$2169=1,$BB$2169=1),1,0)</f>
        <v>0</v>
      </c>
      <c r="BB2169" s="90">
        <f t="shared" ref="BB2169:BB2178" si="258">IF(OR($S$22="Step 3",$S$22="Step 2"),1,0)</f>
        <v>0</v>
      </c>
      <c r="BC2169" s="90">
        <v>1</v>
      </c>
      <c r="BD2169" s="90">
        <v>1</v>
      </c>
      <c r="BE2169" s="90">
        <v>1</v>
      </c>
      <c r="BL2169" s="90" t="s">
        <v>12795</v>
      </c>
      <c r="CB2169" s="90">
        <f>IF($S$2169&lt;&gt;"",1,0)</f>
        <v>0</v>
      </c>
      <c r="CD2169" s="90">
        <f>IF($Y$2169="Inaccurate – Incorrect",1,0)</f>
        <v>0</v>
      </c>
      <c r="DA2169" s="90" t="s">
        <v>5852</v>
      </c>
    </row>
    <row r="2170" spans="4:106" ht="53.75" customHeight="1" x14ac:dyDescent="0.2">
      <c r="D2170" s="112" t="s">
        <v>5855</v>
      </c>
      <c r="E2170" s="119"/>
      <c r="F2170" s="118"/>
      <c r="G2170" s="118"/>
      <c r="H2170" s="118"/>
      <c r="I2170" s="118"/>
      <c r="J2170" s="118"/>
      <c r="K2170" s="118"/>
      <c r="L2170" s="118"/>
      <c r="M2170" s="118"/>
      <c r="N2170" s="118"/>
      <c r="O2170" s="118"/>
      <c r="P2170" s="118"/>
      <c r="Q2170" s="215" t="s">
        <v>5856</v>
      </c>
      <c r="R2170" s="216"/>
      <c r="S2170" s="216"/>
      <c r="T2170" s="216"/>
      <c r="U2170" s="216"/>
      <c r="V2170" s="216"/>
      <c r="W2170" s="216"/>
      <c r="X2170" s="217"/>
      <c r="Y2170" s="108"/>
      <c r="AX2170" s="90">
        <f t="shared" si="252"/>
        <v>1</v>
      </c>
      <c r="AZ2170" s="90" t="s">
        <v>5854</v>
      </c>
      <c r="BA2170" s="90">
        <f>IF(AND($BB$2170=1,$BC$2170=1),1,0)</f>
        <v>0</v>
      </c>
      <c r="BB2170" s="90">
        <f t="shared" si="258"/>
        <v>0</v>
      </c>
      <c r="BC2170" s="90">
        <f t="shared" ref="BC2170:BC2178" si="259">IF(AND(AND(OR($S$2169="Yes",$AB$2169="Yes"),$AX$2169=1)),1,0)</f>
        <v>0</v>
      </c>
      <c r="BD2170" s="90">
        <f t="shared" ref="BD2170:BD2178" si="260">IF(AND(AND(OR($AB$2169="Yes"),$AX$2169=1)),1,0)</f>
        <v>0</v>
      </c>
      <c r="BE2170" s="90">
        <f t="shared" ref="BE2170:BE2178" si="261">IF(AND(AND(OR($S$2169="Yes"),$AX$2169=1)),1,0)</f>
        <v>0</v>
      </c>
    </row>
    <row r="2171" spans="4:106" ht="25.25" customHeight="1" x14ac:dyDescent="0.2">
      <c r="D2171" s="112" t="s">
        <v>5860</v>
      </c>
      <c r="E2171" s="189" t="s">
        <v>5861</v>
      </c>
      <c r="F2171" s="190"/>
      <c r="G2171" s="190"/>
      <c r="H2171" s="190"/>
      <c r="I2171" s="190"/>
      <c r="J2171" s="190"/>
      <c r="K2171" s="190"/>
      <c r="L2171" s="190"/>
      <c r="M2171" s="190"/>
      <c r="N2171" s="190"/>
      <c r="O2171" s="190"/>
      <c r="P2171" s="115"/>
      <c r="Q2171" s="191" t="s">
        <v>12702</v>
      </c>
      <c r="R2171" s="191"/>
      <c r="S2171" s="192"/>
      <c r="T2171" s="192"/>
      <c r="U2171" s="192"/>
      <c r="V2171" s="192"/>
      <c r="W2171" s="192"/>
      <c r="X2171" s="193"/>
      <c r="Y2171" s="108"/>
      <c r="AW2171" s="90" t="s">
        <v>4461</v>
      </c>
      <c r="AX2171" s="90">
        <f t="shared" si="252"/>
        <v>1</v>
      </c>
      <c r="AY2171" s="90" t="s">
        <v>774</v>
      </c>
      <c r="AZ2171" s="90" t="s">
        <v>5859</v>
      </c>
      <c r="BA2171" s="90">
        <f>IF(AND($BB$2171=1,$BC$2171=1),1,0)</f>
        <v>0</v>
      </c>
      <c r="BB2171" s="90">
        <f t="shared" si="258"/>
        <v>0</v>
      </c>
      <c r="BC2171" s="90">
        <f t="shared" si="259"/>
        <v>0</v>
      </c>
      <c r="BD2171" s="90">
        <f t="shared" si="260"/>
        <v>0</v>
      </c>
      <c r="BE2171" s="90">
        <f t="shared" si="261"/>
        <v>0</v>
      </c>
      <c r="BX2171" s="90">
        <v>1</v>
      </c>
      <c r="CA2171" s="90" t="s">
        <v>5854</v>
      </c>
      <c r="CB2171" s="90">
        <f>IF((+COUNTA($S$2171)+COUNTA($S$2172)+COUNTA($S$2173)+COUNTA($S$2174)+COUNTA($S$2175)+COUNTA($S$2176)+COUNTA($S$2177)+COUNTA($S$2178))&gt;0,1,0)</f>
        <v>0</v>
      </c>
      <c r="CC2171" s="90" t="s">
        <v>775</v>
      </c>
      <c r="CD2171" s="90">
        <f>IF($Y$2171="Inaccurate – Incorrect",1,0)</f>
        <v>0</v>
      </c>
      <c r="DA2171" s="90" t="s">
        <v>5852</v>
      </c>
    </row>
    <row r="2172" spans="4:106" ht="25.25" customHeight="1" x14ac:dyDescent="0.2">
      <c r="D2172" s="112" t="s">
        <v>5863</v>
      </c>
      <c r="E2172" s="189" t="s">
        <v>5864</v>
      </c>
      <c r="F2172" s="190"/>
      <c r="G2172" s="190"/>
      <c r="H2172" s="190"/>
      <c r="I2172" s="190"/>
      <c r="J2172" s="190"/>
      <c r="K2172" s="190"/>
      <c r="L2172" s="190"/>
      <c r="M2172" s="190"/>
      <c r="N2172" s="190"/>
      <c r="O2172" s="190"/>
      <c r="P2172" s="115"/>
      <c r="Q2172" s="191" t="s">
        <v>12702</v>
      </c>
      <c r="R2172" s="191"/>
      <c r="S2172" s="192"/>
      <c r="T2172" s="192"/>
      <c r="U2172" s="192"/>
      <c r="V2172" s="192"/>
      <c r="W2172" s="192"/>
      <c r="X2172" s="193"/>
      <c r="Y2172" s="108"/>
      <c r="AW2172" s="90" t="s">
        <v>4461</v>
      </c>
      <c r="AX2172" s="90">
        <f t="shared" si="252"/>
        <v>1</v>
      </c>
      <c r="AY2172" s="90" t="s">
        <v>774</v>
      </c>
      <c r="AZ2172" s="90" t="s">
        <v>5862</v>
      </c>
      <c r="BA2172" s="90">
        <f>IF(AND($BB$2172=1,$BC$2172=1),1,0)</f>
        <v>0</v>
      </c>
      <c r="BB2172" s="90">
        <f t="shared" si="258"/>
        <v>0</v>
      </c>
      <c r="BC2172" s="90">
        <f t="shared" si="259"/>
        <v>0</v>
      </c>
      <c r="BD2172" s="90">
        <f t="shared" si="260"/>
        <v>0</v>
      </c>
      <c r="BE2172" s="90">
        <f t="shared" si="261"/>
        <v>0</v>
      </c>
      <c r="BX2172" s="90">
        <v>1</v>
      </c>
      <c r="CA2172" s="90" t="s">
        <v>5854</v>
      </c>
      <c r="CC2172" s="90" t="s">
        <v>775</v>
      </c>
      <c r="CD2172" s="90">
        <f>IF($Y$2172="Inaccurate – Incorrect",1,0)</f>
        <v>0</v>
      </c>
      <c r="DA2172" s="90" t="s">
        <v>5852</v>
      </c>
    </row>
    <row r="2173" spans="4:106" ht="25.25" customHeight="1" x14ac:dyDescent="0.2">
      <c r="D2173" s="112" t="s">
        <v>5866</v>
      </c>
      <c r="E2173" s="189" t="s">
        <v>5867</v>
      </c>
      <c r="F2173" s="190"/>
      <c r="G2173" s="190"/>
      <c r="H2173" s="190"/>
      <c r="I2173" s="190"/>
      <c r="J2173" s="190"/>
      <c r="K2173" s="190"/>
      <c r="L2173" s="190"/>
      <c r="M2173" s="190"/>
      <c r="N2173" s="190"/>
      <c r="O2173" s="190"/>
      <c r="P2173" s="115"/>
      <c r="Q2173" s="191" t="s">
        <v>12702</v>
      </c>
      <c r="R2173" s="191"/>
      <c r="S2173" s="192"/>
      <c r="T2173" s="192"/>
      <c r="U2173" s="192"/>
      <c r="V2173" s="192"/>
      <c r="W2173" s="192"/>
      <c r="X2173" s="193"/>
      <c r="Y2173" s="108"/>
      <c r="AW2173" s="90" t="s">
        <v>4461</v>
      </c>
      <c r="AX2173" s="90">
        <f t="shared" si="252"/>
        <v>1</v>
      </c>
      <c r="AY2173" s="90" t="s">
        <v>774</v>
      </c>
      <c r="AZ2173" s="90" t="s">
        <v>5865</v>
      </c>
      <c r="BA2173" s="90">
        <f>IF(AND($BB$2173=1,$BC$2173=1),1,0)</f>
        <v>0</v>
      </c>
      <c r="BB2173" s="90">
        <f t="shared" si="258"/>
        <v>0</v>
      </c>
      <c r="BC2173" s="90">
        <f t="shared" si="259"/>
        <v>0</v>
      </c>
      <c r="BD2173" s="90">
        <f t="shared" si="260"/>
        <v>0</v>
      </c>
      <c r="BE2173" s="90">
        <f t="shared" si="261"/>
        <v>0</v>
      </c>
      <c r="BX2173" s="90">
        <v>1</v>
      </c>
      <c r="CA2173" s="90" t="s">
        <v>5854</v>
      </c>
      <c r="CC2173" s="90" t="s">
        <v>775</v>
      </c>
      <c r="CD2173" s="90">
        <f>IF($Y$2173="Inaccurate – Incorrect",1,0)</f>
        <v>0</v>
      </c>
      <c r="DA2173" s="90" t="s">
        <v>5852</v>
      </c>
    </row>
    <row r="2174" spans="4:106" ht="25.25" customHeight="1" x14ac:dyDescent="0.2">
      <c r="D2174" s="112" t="s">
        <v>5869</v>
      </c>
      <c r="E2174" s="189" t="s">
        <v>5870</v>
      </c>
      <c r="F2174" s="190"/>
      <c r="G2174" s="190"/>
      <c r="H2174" s="190"/>
      <c r="I2174" s="190"/>
      <c r="J2174" s="190"/>
      <c r="K2174" s="190"/>
      <c r="L2174" s="190"/>
      <c r="M2174" s="190"/>
      <c r="N2174" s="190"/>
      <c r="O2174" s="190"/>
      <c r="P2174" s="115"/>
      <c r="Q2174" s="191" t="s">
        <v>12702</v>
      </c>
      <c r="R2174" s="191"/>
      <c r="S2174" s="192"/>
      <c r="T2174" s="192"/>
      <c r="U2174" s="192"/>
      <c r="V2174" s="192"/>
      <c r="W2174" s="192"/>
      <c r="X2174" s="193"/>
      <c r="Y2174" s="108"/>
      <c r="AW2174" s="90" t="s">
        <v>4461</v>
      </c>
      <c r="AX2174" s="90">
        <f t="shared" si="252"/>
        <v>1</v>
      </c>
      <c r="AY2174" s="90" t="s">
        <v>774</v>
      </c>
      <c r="AZ2174" s="90" t="s">
        <v>5868</v>
      </c>
      <c r="BA2174" s="90">
        <f>IF(AND($BB$2174=1,$BC$2174=1),1,0)</f>
        <v>0</v>
      </c>
      <c r="BB2174" s="90">
        <f t="shared" si="258"/>
        <v>0</v>
      </c>
      <c r="BC2174" s="90">
        <f t="shared" si="259"/>
        <v>0</v>
      </c>
      <c r="BD2174" s="90">
        <f t="shared" si="260"/>
        <v>0</v>
      </c>
      <c r="BE2174" s="90">
        <f t="shared" si="261"/>
        <v>0</v>
      </c>
      <c r="BX2174" s="90">
        <v>1</v>
      </c>
      <c r="CA2174" s="90" t="s">
        <v>5854</v>
      </c>
      <c r="CC2174" s="90" t="s">
        <v>775</v>
      </c>
      <c r="CD2174" s="90">
        <f>IF($Y$2174="Inaccurate – Incorrect",1,0)</f>
        <v>0</v>
      </c>
      <c r="DA2174" s="90" t="s">
        <v>5852</v>
      </c>
    </row>
    <row r="2175" spans="4:106" ht="50.5" customHeight="1" x14ac:dyDescent="0.2">
      <c r="D2175" s="112" t="s">
        <v>5872</v>
      </c>
      <c r="E2175" s="189" t="s">
        <v>5873</v>
      </c>
      <c r="F2175" s="190"/>
      <c r="G2175" s="190"/>
      <c r="H2175" s="190"/>
      <c r="I2175" s="190"/>
      <c r="J2175" s="190"/>
      <c r="K2175" s="190"/>
      <c r="L2175" s="190"/>
      <c r="M2175" s="190"/>
      <c r="N2175" s="190"/>
      <c r="O2175" s="190"/>
      <c r="P2175" s="115"/>
      <c r="Q2175" s="191" t="s">
        <v>12702</v>
      </c>
      <c r="R2175" s="191"/>
      <c r="S2175" s="192"/>
      <c r="T2175" s="192"/>
      <c r="U2175" s="192"/>
      <c r="V2175" s="192"/>
      <c r="W2175" s="192"/>
      <c r="X2175" s="193"/>
      <c r="Y2175" s="108"/>
      <c r="AW2175" s="90" t="s">
        <v>4461</v>
      </c>
      <c r="AX2175" s="90">
        <f t="shared" si="252"/>
        <v>1</v>
      </c>
      <c r="AY2175" s="90" t="s">
        <v>774</v>
      </c>
      <c r="AZ2175" s="90" t="s">
        <v>5871</v>
      </c>
      <c r="BA2175" s="90">
        <f>IF(AND($BB$2175=1,$BC$2175=1),1,0)</f>
        <v>0</v>
      </c>
      <c r="BB2175" s="90">
        <f t="shared" si="258"/>
        <v>0</v>
      </c>
      <c r="BC2175" s="90">
        <f t="shared" si="259"/>
        <v>0</v>
      </c>
      <c r="BD2175" s="90">
        <f t="shared" si="260"/>
        <v>0</v>
      </c>
      <c r="BE2175" s="90">
        <f t="shared" si="261"/>
        <v>0</v>
      </c>
      <c r="BX2175" s="90">
        <v>1</v>
      </c>
      <c r="CA2175" s="90" t="s">
        <v>5854</v>
      </c>
      <c r="CC2175" s="90" t="s">
        <v>775</v>
      </c>
      <c r="CD2175" s="90">
        <f>IF($Y$2175="Inaccurate – Incorrect",1,0)</f>
        <v>0</v>
      </c>
      <c r="DA2175" s="90" t="s">
        <v>5852</v>
      </c>
    </row>
    <row r="2176" spans="4:106" ht="50.5" customHeight="1" x14ac:dyDescent="0.2">
      <c r="D2176" s="112" t="s">
        <v>5875</v>
      </c>
      <c r="E2176" s="189" t="s">
        <v>5876</v>
      </c>
      <c r="F2176" s="190"/>
      <c r="G2176" s="190"/>
      <c r="H2176" s="190"/>
      <c r="I2176" s="190"/>
      <c r="J2176" s="190"/>
      <c r="K2176" s="190"/>
      <c r="L2176" s="190"/>
      <c r="M2176" s="190"/>
      <c r="N2176" s="190"/>
      <c r="O2176" s="190"/>
      <c r="P2176" s="115"/>
      <c r="Q2176" s="191" t="s">
        <v>12702</v>
      </c>
      <c r="R2176" s="191"/>
      <c r="S2176" s="192"/>
      <c r="T2176" s="192"/>
      <c r="U2176" s="192"/>
      <c r="V2176" s="192"/>
      <c r="W2176" s="192"/>
      <c r="X2176" s="193"/>
      <c r="Y2176" s="108"/>
      <c r="AW2176" s="90" t="s">
        <v>4461</v>
      </c>
      <c r="AX2176" s="90">
        <f t="shared" si="252"/>
        <v>1</v>
      </c>
      <c r="AY2176" s="90" t="s">
        <v>774</v>
      </c>
      <c r="AZ2176" s="90" t="s">
        <v>5874</v>
      </c>
      <c r="BA2176" s="90">
        <f>IF(AND($BB$2176=1,$BC$2176=1),1,0)</f>
        <v>0</v>
      </c>
      <c r="BB2176" s="90">
        <f t="shared" si="258"/>
        <v>0</v>
      </c>
      <c r="BC2176" s="90">
        <f t="shared" si="259"/>
        <v>0</v>
      </c>
      <c r="BD2176" s="90">
        <f t="shared" si="260"/>
        <v>0</v>
      </c>
      <c r="BE2176" s="90">
        <f t="shared" si="261"/>
        <v>0</v>
      </c>
      <c r="BX2176" s="90">
        <v>1</v>
      </c>
      <c r="CA2176" s="90" t="s">
        <v>5854</v>
      </c>
      <c r="CC2176" s="90" t="s">
        <v>775</v>
      </c>
      <c r="CD2176" s="90">
        <f>IF($Y$2176="Inaccurate – Incorrect",1,0)</f>
        <v>0</v>
      </c>
      <c r="DA2176" s="90" t="s">
        <v>5852</v>
      </c>
    </row>
    <row r="2177" spans="4:105" ht="50.5" customHeight="1" x14ac:dyDescent="0.2">
      <c r="D2177" s="112" t="s">
        <v>5878</v>
      </c>
      <c r="E2177" s="189" t="s">
        <v>5879</v>
      </c>
      <c r="F2177" s="190"/>
      <c r="G2177" s="190"/>
      <c r="H2177" s="190"/>
      <c r="I2177" s="190"/>
      <c r="J2177" s="190"/>
      <c r="K2177" s="190"/>
      <c r="L2177" s="190"/>
      <c r="M2177" s="190"/>
      <c r="N2177" s="190"/>
      <c r="O2177" s="190"/>
      <c r="P2177" s="115"/>
      <c r="Q2177" s="191" t="s">
        <v>12702</v>
      </c>
      <c r="R2177" s="191"/>
      <c r="S2177" s="192"/>
      <c r="T2177" s="192"/>
      <c r="U2177" s="192"/>
      <c r="V2177" s="192"/>
      <c r="W2177" s="192"/>
      <c r="X2177" s="193"/>
      <c r="Y2177" s="108"/>
      <c r="AW2177" s="90" t="s">
        <v>4461</v>
      </c>
      <c r="AX2177" s="90">
        <f t="shared" si="252"/>
        <v>1</v>
      </c>
      <c r="AY2177" s="90" t="s">
        <v>774</v>
      </c>
      <c r="AZ2177" s="90" t="s">
        <v>5877</v>
      </c>
      <c r="BA2177" s="90">
        <f>IF(AND($BB$2177=1,$BC$2177=1),1,0)</f>
        <v>0</v>
      </c>
      <c r="BB2177" s="90">
        <f t="shared" si="258"/>
        <v>0</v>
      </c>
      <c r="BC2177" s="90">
        <f t="shared" si="259"/>
        <v>0</v>
      </c>
      <c r="BD2177" s="90">
        <f t="shared" si="260"/>
        <v>0</v>
      </c>
      <c r="BE2177" s="90">
        <f t="shared" si="261"/>
        <v>0</v>
      </c>
      <c r="BX2177" s="90">
        <v>1</v>
      </c>
      <c r="CA2177" s="90" t="s">
        <v>5854</v>
      </c>
      <c r="CC2177" s="90" t="s">
        <v>775</v>
      </c>
      <c r="CD2177" s="90">
        <f>IF($Y$2177="Inaccurate – Incorrect",1,0)</f>
        <v>0</v>
      </c>
      <c r="DA2177" s="90" t="s">
        <v>5852</v>
      </c>
    </row>
    <row r="2178" spans="4:105" ht="25.25" customHeight="1" x14ac:dyDescent="0.2">
      <c r="D2178" s="112" t="s">
        <v>5881</v>
      </c>
      <c r="E2178" s="189" t="s">
        <v>1408</v>
      </c>
      <c r="F2178" s="190"/>
      <c r="G2178" s="190"/>
      <c r="H2178" s="190"/>
      <c r="I2178" s="190"/>
      <c r="J2178" s="190"/>
      <c r="K2178" s="190"/>
      <c r="L2178" s="190"/>
      <c r="M2178" s="190"/>
      <c r="N2178" s="190"/>
      <c r="O2178" s="190"/>
      <c r="P2178" s="115"/>
      <c r="Q2178" s="191" t="s">
        <v>12702</v>
      </c>
      <c r="R2178" s="191"/>
      <c r="S2178" s="197"/>
      <c r="T2178" s="197"/>
      <c r="U2178" s="197"/>
      <c r="V2178" s="197"/>
      <c r="W2178" s="197"/>
      <c r="X2178" s="198"/>
      <c r="Y2178" s="108"/>
      <c r="AW2178" s="90" t="s">
        <v>4461</v>
      </c>
      <c r="AX2178" s="90">
        <f t="shared" si="252"/>
        <v>1</v>
      </c>
      <c r="AY2178" s="90" t="s">
        <v>774</v>
      </c>
      <c r="AZ2178" s="90" t="s">
        <v>5880</v>
      </c>
      <c r="BA2178" s="90">
        <f>IF(AND($BB$2178=1,$BC$2178=1),1,0)</f>
        <v>0</v>
      </c>
      <c r="BB2178" s="90">
        <f t="shared" si="258"/>
        <v>0</v>
      </c>
      <c r="BC2178" s="90">
        <f t="shared" si="259"/>
        <v>0</v>
      </c>
      <c r="BD2178" s="90">
        <f t="shared" si="260"/>
        <v>0</v>
      </c>
      <c r="BE2178" s="90">
        <f t="shared" si="261"/>
        <v>0</v>
      </c>
      <c r="BX2178" s="90">
        <v>2</v>
      </c>
      <c r="CA2178" s="90" t="s">
        <v>5854</v>
      </c>
      <c r="CC2178" s="90" t="s">
        <v>775</v>
      </c>
      <c r="CD2178" s="90">
        <f>IF($Y$2178="Inaccurate – Incorrect",1,0)</f>
        <v>0</v>
      </c>
      <c r="DA2178" s="90" t="s">
        <v>5852</v>
      </c>
    </row>
    <row r="2179" spans="4:105" x14ac:dyDescent="0.2">
      <c r="D2179" s="103"/>
      <c r="E2179" s="114"/>
      <c r="F2179" s="114"/>
      <c r="G2179" s="114"/>
      <c r="H2179" s="114"/>
      <c r="I2179" s="114"/>
      <c r="J2179" s="114"/>
      <c r="K2179" s="114"/>
      <c r="L2179" s="114"/>
      <c r="M2179" s="114"/>
      <c r="N2179" s="114"/>
      <c r="O2179" s="114"/>
      <c r="P2179" s="114"/>
      <c r="Q2179" s="114"/>
      <c r="R2179" s="114"/>
      <c r="S2179" s="114"/>
      <c r="T2179" s="114"/>
      <c r="U2179" s="114"/>
      <c r="V2179" s="114"/>
      <c r="W2179" s="114"/>
      <c r="X2179" s="114"/>
      <c r="Y2179" s="105"/>
      <c r="AX2179" s="90">
        <f t="shared" si="252"/>
        <v>0</v>
      </c>
      <c r="BA2179" s="90">
        <f>IF(OR($S$22="Step 3",$S$22="Step 2",$S$22="Step 1"),1,0)</f>
        <v>1</v>
      </c>
    </row>
    <row r="2180" spans="4:105" ht="21" x14ac:dyDescent="0.25">
      <c r="D2180" s="103"/>
      <c r="E2180" s="106" t="s">
        <v>5884</v>
      </c>
      <c r="F2180" s="104"/>
      <c r="G2180" s="104"/>
      <c r="H2180" s="104"/>
      <c r="I2180" s="104"/>
      <c r="J2180" s="104"/>
      <c r="K2180" s="104"/>
      <c r="L2180" s="104"/>
      <c r="M2180" s="104"/>
      <c r="N2180" s="104"/>
      <c r="O2180" s="104"/>
      <c r="P2180" s="104"/>
      <c r="Q2180" s="104"/>
      <c r="R2180" s="104"/>
      <c r="S2180" s="104"/>
      <c r="T2180" s="104"/>
      <c r="U2180" s="104"/>
      <c r="V2180" s="104"/>
      <c r="W2180" s="104"/>
      <c r="X2180" s="104"/>
      <c r="Y2180" s="105"/>
      <c r="AX2180" s="90">
        <f t="shared" si="252"/>
        <v>0</v>
      </c>
      <c r="BA2180" s="90">
        <f>IF(OR($S$22="Step 3",$S$22="Step 2",$S$22="Step 1"),1,0)</f>
        <v>1</v>
      </c>
    </row>
    <row r="2181" spans="4:105" ht="21" x14ac:dyDescent="0.25">
      <c r="D2181" s="103"/>
      <c r="E2181" s="109"/>
      <c r="F2181" s="110"/>
      <c r="G2181" s="110"/>
      <c r="H2181" s="110"/>
      <c r="I2181" s="110"/>
      <c r="J2181" s="110"/>
      <c r="K2181" s="110"/>
      <c r="L2181" s="110"/>
      <c r="M2181" s="110"/>
      <c r="N2181" s="110"/>
      <c r="O2181" s="110"/>
      <c r="P2181" s="110"/>
      <c r="Q2181" s="110"/>
      <c r="R2181" s="110"/>
      <c r="S2181" s="110"/>
      <c r="T2181" s="110"/>
      <c r="U2181" s="110"/>
      <c r="V2181" s="110"/>
      <c r="W2181" s="110"/>
      <c r="X2181" s="110"/>
      <c r="Y2181" s="105"/>
      <c r="AX2181" s="90">
        <f t="shared" si="252"/>
        <v>0</v>
      </c>
      <c r="BA2181" s="90">
        <f>IF(OR($S$22="Step 3",$S$22="Step 2",$S$22="Step 1"),1,0)</f>
        <v>1</v>
      </c>
    </row>
    <row r="2182" spans="4:105" ht="50.5" customHeight="1" x14ac:dyDescent="0.2">
      <c r="D2182" s="112" t="s">
        <v>5883</v>
      </c>
      <c r="E2182" s="194" t="s">
        <v>5885</v>
      </c>
      <c r="F2182" s="195"/>
      <c r="G2182" s="195"/>
      <c r="H2182" s="195"/>
      <c r="I2182" s="195"/>
      <c r="J2182" s="195"/>
      <c r="K2182" s="195"/>
      <c r="L2182" s="195"/>
      <c r="M2182" s="195"/>
      <c r="N2182" s="195"/>
      <c r="O2182" s="195"/>
      <c r="P2182" s="113" t="s">
        <v>12697</v>
      </c>
      <c r="Q2182" s="196" t="s">
        <v>12698</v>
      </c>
      <c r="R2182" s="196"/>
      <c r="S2182" s="192"/>
      <c r="T2182" s="192"/>
      <c r="U2182" s="192"/>
      <c r="V2182" s="192"/>
      <c r="W2182" s="192"/>
      <c r="X2182" s="193"/>
      <c r="Y2182" s="108"/>
      <c r="AW2182" s="90" t="s">
        <v>4461</v>
      </c>
      <c r="AX2182" s="90">
        <f t="shared" si="252"/>
        <v>1</v>
      </c>
      <c r="AY2182" s="90" t="s">
        <v>1320</v>
      </c>
      <c r="AZ2182" s="90" t="s">
        <v>5882</v>
      </c>
      <c r="BA2182" s="90">
        <f>IF(AND($BB$2182=1,$BC$2182=1),1,0)</f>
        <v>0</v>
      </c>
      <c r="BB2182" s="90">
        <f t="shared" ref="BB2182:BB2200" si="262">IF(OR($S$22="Step 3",$S$22="Step 2",$S$22="Step 1"),1,0)</f>
        <v>1</v>
      </c>
      <c r="BC2182" s="90">
        <f t="shared" ref="BC2182:BC2204" si="263">IF(OR(AND(OR($S$80&gt;0,$AB$80&gt;0),$AX$80=1),AND(OR($S$83="Yes",$AB$83="Yes"),$AX$83=1)),1,0)</f>
        <v>0</v>
      </c>
      <c r="BD2182" s="90">
        <f t="shared" ref="BD2182:BD2204" si="264">IF(OR(AND(OR($AB$80&gt;0),$AX$80=1),AND(OR($AB$83="Yes"),$AX$83=1)),1,0)</f>
        <v>0</v>
      </c>
      <c r="BE2182" s="90">
        <f t="shared" ref="BE2182:BE2204" si="265">IF(OR(AND(OR($S$80&gt;0),$AX$80=1),AND(OR($S$83="Yes"),$AX$83=1)),1,0)</f>
        <v>0</v>
      </c>
      <c r="CB2182" s="90">
        <f>IF($S$2182&lt;&gt;"",1,0)</f>
        <v>0</v>
      </c>
      <c r="CD2182" s="90">
        <f>IF($Y$2182="Inaccurate – Incorrect",1,0)</f>
        <v>0</v>
      </c>
      <c r="DA2182" s="90" t="s">
        <v>5884</v>
      </c>
    </row>
    <row r="2183" spans="4:105" ht="53.75" customHeight="1" x14ac:dyDescent="0.2">
      <c r="D2183" s="112" t="s">
        <v>5890</v>
      </c>
      <c r="E2183" s="119"/>
      <c r="F2183" s="118"/>
      <c r="G2183" s="118"/>
      <c r="H2183" s="118"/>
      <c r="I2183" s="118"/>
      <c r="J2183" s="118"/>
      <c r="K2183" s="118"/>
      <c r="L2183" s="118"/>
      <c r="M2183" s="118"/>
      <c r="N2183" s="118"/>
      <c r="O2183" s="118"/>
      <c r="P2183" s="124" t="s">
        <v>12697</v>
      </c>
      <c r="Q2183" s="215" t="s">
        <v>5891</v>
      </c>
      <c r="R2183" s="216"/>
      <c r="S2183" s="216"/>
      <c r="T2183" s="216"/>
      <c r="U2183" s="216"/>
      <c r="V2183" s="216"/>
      <c r="W2183" s="216"/>
      <c r="X2183" s="217"/>
      <c r="Y2183" s="108"/>
      <c r="AX2183" s="90">
        <f t="shared" si="252"/>
        <v>1</v>
      </c>
      <c r="AZ2183" s="90" t="s">
        <v>5889</v>
      </c>
      <c r="BA2183" s="90">
        <f>IF(AND($BB$2183=1,$BC$2183=1),1,0)</f>
        <v>0</v>
      </c>
      <c r="BB2183" s="90">
        <f t="shared" si="262"/>
        <v>1</v>
      </c>
      <c r="BC2183" s="90">
        <f t="shared" si="263"/>
        <v>0</v>
      </c>
      <c r="BD2183" s="90">
        <f t="shared" si="264"/>
        <v>0</v>
      </c>
      <c r="BE2183" s="90">
        <f t="shared" si="265"/>
        <v>0</v>
      </c>
    </row>
    <row r="2184" spans="4:105" ht="50.5" customHeight="1" x14ac:dyDescent="0.2">
      <c r="D2184" s="112" t="s">
        <v>5894</v>
      </c>
      <c r="E2184" s="189" t="s">
        <v>5895</v>
      </c>
      <c r="F2184" s="190"/>
      <c r="G2184" s="190"/>
      <c r="H2184" s="190"/>
      <c r="I2184" s="190"/>
      <c r="J2184" s="190"/>
      <c r="K2184" s="190"/>
      <c r="L2184" s="190"/>
      <c r="M2184" s="190"/>
      <c r="N2184" s="190"/>
      <c r="O2184" s="190"/>
      <c r="P2184" s="116" t="s">
        <v>12697</v>
      </c>
      <c r="Q2184" s="191" t="s">
        <v>12702</v>
      </c>
      <c r="R2184" s="191"/>
      <c r="S2184" s="192"/>
      <c r="T2184" s="192"/>
      <c r="U2184" s="192"/>
      <c r="V2184" s="192"/>
      <c r="W2184" s="192"/>
      <c r="X2184" s="193"/>
      <c r="Y2184" s="108"/>
      <c r="AW2184" s="90" t="s">
        <v>4461</v>
      </c>
      <c r="AX2184" s="90">
        <f t="shared" si="252"/>
        <v>1</v>
      </c>
      <c r="AY2184" s="90" t="s">
        <v>774</v>
      </c>
      <c r="AZ2184" s="90" t="s">
        <v>5893</v>
      </c>
      <c r="BA2184" s="90">
        <f>IF(AND($BB$2184=1,$BC$2184=1),1,0)</f>
        <v>0</v>
      </c>
      <c r="BB2184" s="90">
        <f t="shared" si="262"/>
        <v>1</v>
      </c>
      <c r="BC2184" s="90">
        <f t="shared" si="263"/>
        <v>0</v>
      </c>
      <c r="BD2184" s="90">
        <f t="shared" si="264"/>
        <v>0</v>
      </c>
      <c r="BE2184" s="90">
        <f t="shared" si="265"/>
        <v>0</v>
      </c>
      <c r="BX2184" s="90">
        <v>1</v>
      </c>
      <c r="CA2184" s="90" t="s">
        <v>5889</v>
      </c>
      <c r="CB2184" s="90">
        <f>IF((+COUNTA($S$2184)+COUNTA($S$2185)+COUNTA($S$2186)+COUNTA($S$2187)+COUNTA($S$2188)+COUNTA($S$2189)+COUNTA($S$2190)+COUNTA($S$2191)+COUNTA($S$2192)+COUNTA($S$2193)+COUNTA($S$2194)+COUNTA($S$2195)+COUNTA($S$2196)+COUNTA($S$2197)+COUNTA($S$2198)+COUNTA($S$2199)+COUNTA($S$2200)+COUNTA($S$2201)+COUNTA($S$2202)+COUNTA($S$2203))&gt;0,1,0)</f>
        <v>0</v>
      </c>
      <c r="CC2184" s="90" t="s">
        <v>775</v>
      </c>
      <c r="CD2184" s="90">
        <f>IF($Y$2184="Inaccurate – Incorrect",1,0)</f>
        <v>0</v>
      </c>
      <c r="DA2184" s="90" t="s">
        <v>5884</v>
      </c>
    </row>
    <row r="2185" spans="4:105" ht="25.25" customHeight="1" x14ac:dyDescent="0.2">
      <c r="D2185" s="112" t="s">
        <v>5898</v>
      </c>
      <c r="E2185" s="189" t="s">
        <v>5899</v>
      </c>
      <c r="F2185" s="190"/>
      <c r="G2185" s="190"/>
      <c r="H2185" s="190"/>
      <c r="I2185" s="190"/>
      <c r="J2185" s="190"/>
      <c r="K2185" s="190"/>
      <c r="L2185" s="190"/>
      <c r="M2185" s="190"/>
      <c r="N2185" s="190"/>
      <c r="O2185" s="190"/>
      <c r="P2185" s="115"/>
      <c r="Q2185" s="191" t="s">
        <v>12702</v>
      </c>
      <c r="R2185" s="191"/>
      <c r="S2185" s="192"/>
      <c r="T2185" s="192"/>
      <c r="U2185" s="192"/>
      <c r="V2185" s="192"/>
      <c r="W2185" s="192"/>
      <c r="X2185" s="193"/>
      <c r="Y2185" s="108"/>
      <c r="AW2185" s="90" t="s">
        <v>4461</v>
      </c>
      <c r="AX2185" s="90">
        <f t="shared" si="252"/>
        <v>1</v>
      </c>
      <c r="AY2185" s="90" t="s">
        <v>774</v>
      </c>
      <c r="AZ2185" s="90" t="s">
        <v>5897</v>
      </c>
      <c r="BA2185" s="90">
        <f>IF(AND($BB$2185=1,$BC$2185=1),1,0)</f>
        <v>0</v>
      </c>
      <c r="BB2185" s="90">
        <f t="shared" si="262"/>
        <v>1</v>
      </c>
      <c r="BC2185" s="90">
        <f t="shared" si="263"/>
        <v>0</v>
      </c>
      <c r="BD2185" s="90">
        <f t="shared" si="264"/>
        <v>0</v>
      </c>
      <c r="BE2185" s="90">
        <f t="shared" si="265"/>
        <v>0</v>
      </c>
      <c r="BX2185" s="90">
        <v>1</v>
      </c>
      <c r="CA2185" s="90" t="s">
        <v>5889</v>
      </c>
      <c r="CC2185" s="90" t="s">
        <v>775</v>
      </c>
      <c r="CD2185" s="90">
        <f>IF($Y$2185="Inaccurate – Incorrect",1,0)</f>
        <v>0</v>
      </c>
      <c r="DA2185" s="90" t="s">
        <v>5884</v>
      </c>
    </row>
    <row r="2186" spans="4:105" ht="25.25" customHeight="1" x14ac:dyDescent="0.2">
      <c r="D2186" s="112" t="s">
        <v>5901</v>
      </c>
      <c r="E2186" s="189" t="s">
        <v>5902</v>
      </c>
      <c r="F2186" s="190"/>
      <c r="G2186" s="190"/>
      <c r="H2186" s="190"/>
      <c r="I2186" s="190"/>
      <c r="J2186" s="190"/>
      <c r="K2186" s="190"/>
      <c r="L2186" s="190"/>
      <c r="M2186" s="190"/>
      <c r="N2186" s="190"/>
      <c r="O2186" s="190"/>
      <c r="P2186" s="115"/>
      <c r="Q2186" s="191" t="s">
        <v>12702</v>
      </c>
      <c r="R2186" s="191"/>
      <c r="S2186" s="192"/>
      <c r="T2186" s="192"/>
      <c r="U2186" s="192"/>
      <c r="V2186" s="192"/>
      <c r="W2186" s="192"/>
      <c r="X2186" s="193"/>
      <c r="Y2186" s="108"/>
      <c r="AW2186" s="90" t="s">
        <v>4461</v>
      </c>
      <c r="AX2186" s="90">
        <f t="shared" si="252"/>
        <v>1</v>
      </c>
      <c r="AY2186" s="90" t="s">
        <v>774</v>
      </c>
      <c r="AZ2186" s="90" t="s">
        <v>5900</v>
      </c>
      <c r="BA2186" s="90">
        <f>IF(AND($BB$2186=1,$BC$2186=1),1,0)</f>
        <v>0</v>
      </c>
      <c r="BB2186" s="90">
        <f t="shared" si="262"/>
        <v>1</v>
      </c>
      <c r="BC2186" s="90">
        <f t="shared" si="263"/>
        <v>0</v>
      </c>
      <c r="BD2186" s="90">
        <f t="shared" si="264"/>
        <v>0</v>
      </c>
      <c r="BE2186" s="90">
        <f t="shared" si="265"/>
        <v>0</v>
      </c>
      <c r="BX2186" s="90">
        <v>1</v>
      </c>
      <c r="CA2186" s="90" t="s">
        <v>5889</v>
      </c>
      <c r="CC2186" s="90" t="s">
        <v>775</v>
      </c>
      <c r="CD2186" s="90">
        <f>IF($Y$2186="Inaccurate – Incorrect",1,0)</f>
        <v>0</v>
      </c>
      <c r="DA2186" s="90" t="s">
        <v>5884</v>
      </c>
    </row>
    <row r="2187" spans="4:105" ht="25.25" customHeight="1" x14ac:dyDescent="0.2">
      <c r="D2187" s="112" t="s">
        <v>5904</v>
      </c>
      <c r="E2187" s="189" t="s">
        <v>5905</v>
      </c>
      <c r="F2187" s="190"/>
      <c r="G2187" s="190"/>
      <c r="H2187" s="190"/>
      <c r="I2187" s="190"/>
      <c r="J2187" s="190"/>
      <c r="K2187" s="190"/>
      <c r="L2187" s="190"/>
      <c r="M2187" s="190"/>
      <c r="N2187" s="190"/>
      <c r="O2187" s="190"/>
      <c r="P2187" s="116" t="s">
        <v>12697</v>
      </c>
      <c r="Q2187" s="191" t="s">
        <v>12698</v>
      </c>
      <c r="R2187" s="191"/>
      <c r="S2187" s="192"/>
      <c r="T2187" s="192"/>
      <c r="U2187" s="192"/>
      <c r="V2187" s="192"/>
      <c r="W2187" s="192"/>
      <c r="X2187" s="193"/>
      <c r="Y2187" s="108"/>
      <c r="AW2187" s="90" t="s">
        <v>4461</v>
      </c>
      <c r="AX2187" s="90">
        <f t="shared" si="252"/>
        <v>1</v>
      </c>
      <c r="AY2187" s="90" t="s">
        <v>1968</v>
      </c>
      <c r="AZ2187" s="90" t="s">
        <v>5903</v>
      </c>
      <c r="BA2187" s="90">
        <f>IF(AND($BB$2187=1,$BC$2187=1),1,0)</f>
        <v>0</v>
      </c>
      <c r="BB2187" s="90">
        <f t="shared" si="262"/>
        <v>1</v>
      </c>
      <c r="BC2187" s="90">
        <f t="shared" si="263"/>
        <v>0</v>
      </c>
      <c r="BD2187" s="90">
        <f t="shared" si="264"/>
        <v>0</v>
      </c>
      <c r="BE2187" s="90">
        <f t="shared" si="265"/>
        <v>0</v>
      </c>
      <c r="BX2187" s="90">
        <v>1</v>
      </c>
      <c r="CA2187" s="90" t="s">
        <v>5889</v>
      </c>
      <c r="CC2187" s="90" t="s">
        <v>775</v>
      </c>
      <c r="CD2187" s="90">
        <f>IF($Y$2187="Inaccurate – Incorrect",1,0)</f>
        <v>0</v>
      </c>
      <c r="DA2187" s="90" t="s">
        <v>5884</v>
      </c>
    </row>
    <row r="2188" spans="4:105" ht="25.25" customHeight="1" x14ac:dyDescent="0.2">
      <c r="D2188" s="112" t="s">
        <v>5907</v>
      </c>
      <c r="E2188" s="189" t="s">
        <v>5908</v>
      </c>
      <c r="F2188" s="190"/>
      <c r="G2188" s="190"/>
      <c r="H2188" s="190"/>
      <c r="I2188" s="190"/>
      <c r="J2188" s="190"/>
      <c r="K2188" s="190"/>
      <c r="L2188" s="190"/>
      <c r="M2188" s="190"/>
      <c r="N2188" s="190"/>
      <c r="O2188" s="190"/>
      <c r="P2188" s="116" t="s">
        <v>12697</v>
      </c>
      <c r="Q2188" s="191" t="s">
        <v>12702</v>
      </c>
      <c r="R2188" s="191"/>
      <c r="S2188" s="192"/>
      <c r="T2188" s="192"/>
      <c r="U2188" s="192"/>
      <c r="V2188" s="192"/>
      <c r="W2188" s="192"/>
      <c r="X2188" s="193"/>
      <c r="Y2188" s="108"/>
      <c r="AW2188" s="90" t="s">
        <v>4461</v>
      </c>
      <c r="AX2188" s="90">
        <f t="shared" si="252"/>
        <v>1</v>
      </c>
      <c r="AY2188" s="90" t="s">
        <v>774</v>
      </c>
      <c r="AZ2188" s="90" t="s">
        <v>5906</v>
      </c>
      <c r="BA2188" s="90">
        <f>IF(AND($BB$2188=1,$BC$2188=1),1,0)</f>
        <v>0</v>
      </c>
      <c r="BB2188" s="90">
        <f t="shared" si="262"/>
        <v>1</v>
      </c>
      <c r="BC2188" s="90">
        <f t="shared" si="263"/>
        <v>0</v>
      </c>
      <c r="BD2188" s="90">
        <f t="shared" si="264"/>
        <v>0</v>
      </c>
      <c r="BE2188" s="90">
        <f t="shared" si="265"/>
        <v>0</v>
      </c>
      <c r="BX2188" s="90">
        <v>1</v>
      </c>
      <c r="CA2188" s="90" t="s">
        <v>5889</v>
      </c>
      <c r="CC2188" s="90" t="s">
        <v>775</v>
      </c>
      <c r="CD2188" s="90">
        <f>IF($Y$2188="Inaccurate – Incorrect",1,0)</f>
        <v>0</v>
      </c>
      <c r="DA2188" s="90" t="s">
        <v>5884</v>
      </c>
    </row>
    <row r="2189" spans="4:105" ht="25.25" customHeight="1" x14ac:dyDescent="0.2">
      <c r="D2189" s="112" t="s">
        <v>5911</v>
      </c>
      <c r="E2189" s="189" t="s">
        <v>5912</v>
      </c>
      <c r="F2189" s="190"/>
      <c r="G2189" s="190"/>
      <c r="H2189" s="190"/>
      <c r="I2189" s="190"/>
      <c r="J2189" s="190"/>
      <c r="K2189" s="190"/>
      <c r="L2189" s="190"/>
      <c r="M2189" s="190"/>
      <c r="N2189" s="190"/>
      <c r="O2189" s="190"/>
      <c r="P2189" s="116" t="s">
        <v>12697</v>
      </c>
      <c r="Q2189" s="191" t="s">
        <v>12698</v>
      </c>
      <c r="R2189" s="191"/>
      <c r="S2189" s="192"/>
      <c r="T2189" s="192"/>
      <c r="U2189" s="192"/>
      <c r="V2189" s="192"/>
      <c r="W2189" s="192"/>
      <c r="X2189" s="193"/>
      <c r="Y2189" s="108"/>
      <c r="AW2189" s="90" t="s">
        <v>4461</v>
      </c>
      <c r="AX2189" s="90">
        <f t="shared" si="252"/>
        <v>1</v>
      </c>
      <c r="AY2189" s="90" t="s">
        <v>1968</v>
      </c>
      <c r="AZ2189" s="90" t="s">
        <v>5910</v>
      </c>
      <c r="BA2189" s="90">
        <f>IF(AND($BB$2189=1,$BC$2189=1),1,0)</f>
        <v>0</v>
      </c>
      <c r="BB2189" s="90">
        <f t="shared" si="262"/>
        <v>1</v>
      </c>
      <c r="BC2189" s="90">
        <f t="shared" si="263"/>
        <v>0</v>
      </c>
      <c r="BD2189" s="90">
        <f t="shared" si="264"/>
        <v>0</v>
      </c>
      <c r="BE2189" s="90">
        <f t="shared" si="265"/>
        <v>0</v>
      </c>
      <c r="BX2189" s="90">
        <v>1</v>
      </c>
      <c r="CA2189" s="90" t="s">
        <v>5889</v>
      </c>
      <c r="CC2189" s="90" t="s">
        <v>775</v>
      </c>
      <c r="CD2189" s="90">
        <f>IF($Y$2189="Inaccurate – Incorrect",1,0)</f>
        <v>0</v>
      </c>
      <c r="DA2189" s="90" t="s">
        <v>5884</v>
      </c>
    </row>
    <row r="2190" spans="4:105" ht="25.25" customHeight="1" x14ac:dyDescent="0.2">
      <c r="D2190" s="112" t="s">
        <v>5914</v>
      </c>
      <c r="E2190" s="189" t="s">
        <v>5915</v>
      </c>
      <c r="F2190" s="190"/>
      <c r="G2190" s="190"/>
      <c r="H2190" s="190"/>
      <c r="I2190" s="190"/>
      <c r="J2190" s="190"/>
      <c r="K2190" s="190"/>
      <c r="L2190" s="190"/>
      <c r="M2190" s="190"/>
      <c r="N2190" s="190"/>
      <c r="O2190" s="190"/>
      <c r="P2190" s="116" t="s">
        <v>12697</v>
      </c>
      <c r="Q2190" s="191" t="s">
        <v>12698</v>
      </c>
      <c r="R2190" s="191"/>
      <c r="S2190" s="192"/>
      <c r="T2190" s="192"/>
      <c r="U2190" s="192"/>
      <c r="V2190" s="192"/>
      <c r="W2190" s="192"/>
      <c r="X2190" s="193"/>
      <c r="Y2190" s="108"/>
      <c r="AW2190" s="90" t="s">
        <v>4461</v>
      </c>
      <c r="AX2190" s="90">
        <f t="shared" si="252"/>
        <v>1</v>
      </c>
      <c r="AY2190" s="90" t="s">
        <v>1968</v>
      </c>
      <c r="AZ2190" s="90" t="s">
        <v>5913</v>
      </c>
      <c r="BA2190" s="90">
        <f>IF(AND($BB$2190=1,$BC$2190=1),1,0)</f>
        <v>0</v>
      </c>
      <c r="BB2190" s="90">
        <f t="shared" si="262"/>
        <v>1</v>
      </c>
      <c r="BC2190" s="90">
        <f t="shared" si="263"/>
        <v>0</v>
      </c>
      <c r="BD2190" s="90">
        <f t="shared" si="264"/>
        <v>0</v>
      </c>
      <c r="BE2190" s="90">
        <f t="shared" si="265"/>
        <v>0</v>
      </c>
      <c r="BX2190" s="90">
        <v>1</v>
      </c>
      <c r="CA2190" s="90" t="s">
        <v>5889</v>
      </c>
      <c r="CC2190" s="90" t="s">
        <v>775</v>
      </c>
      <c r="CD2190" s="90">
        <f>IF($Y$2190="Inaccurate – Incorrect",1,0)</f>
        <v>0</v>
      </c>
      <c r="DA2190" s="90" t="s">
        <v>5884</v>
      </c>
    </row>
    <row r="2191" spans="4:105" ht="25.25" customHeight="1" x14ac:dyDescent="0.2">
      <c r="D2191" s="112" t="s">
        <v>5917</v>
      </c>
      <c r="E2191" s="189" t="s">
        <v>5918</v>
      </c>
      <c r="F2191" s="190"/>
      <c r="G2191" s="190"/>
      <c r="H2191" s="190"/>
      <c r="I2191" s="190"/>
      <c r="J2191" s="190"/>
      <c r="K2191" s="190"/>
      <c r="L2191" s="190"/>
      <c r="M2191" s="190"/>
      <c r="N2191" s="190"/>
      <c r="O2191" s="190"/>
      <c r="P2191" s="116" t="s">
        <v>12697</v>
      </c>
      <c r="Q2191" s="191" t="s">
        <v>12698</v>
      </c>
      <c r="R2191" s="191"/>
      <c r="S2191" s="192"/>
      <c r="T2191" s="192"/>
      <c r="U2191" s="192"/>
      <c r="V2191" s="192"/>
      <c r="W2191" s="192"/>
      <c r="X2191" s="193"/>
      <c r="Y2191" s="108"/>
      <c r="AW2191" s="90" t="s">
        <v>4461</v>
      </c>
      <c r="AX2191" s="90">
        <f t="shared" ref="AX2191:AX2254" si="266">IF(SUBTOTAL(103,Q2191)=1,1,0)</f>
        <v>1</v>
      </c>
      <c r="AY2191" s="90" t="s">
        <v>1968</v>
      </c>
      <c r="AZ2191" s="90" t="s">
        <v>5916</v>
      </c>
      <c r="BA2191" s="90">
        <f>IF(AND($BB$2191=1,$BC$2191=1),1,0)</f>
        <v>0</v>
      </c>
      <c r="BB2191" s="90">
        <f t="shared" si="262"/>
        <v>1</v>
      </c>
      <c r="BC2191" s="90">
        <f t="shared" si="263"/>
        <v>0</v>
      </c>
      <c r="BD2191" s="90">
        <f t="shared" si="264"/>
        <v>0</v>
      </c>
      <c r="BE2191" s="90">
        <f t="shared" si="265"/>
        <v>0</v>
      </c>
      <c r="BX2191" s="90">
        <v>1</v>
      </c>
      <c r="CA2191" s="90" t="s">
        <v>5889</v>
      </c>
      <c r="CC2191" s="90" t="s">
        <v>775</v>
      </c>
      <c r="CD2191" s="90">
        <f>IF($Y$2191="Inaccurate – Incorrect",1,0)</f>
        <v>0</v>
      </c>
      <c r="DA2191" s="90" t="s">
        <v>5884</v>
      </c>
    </row>
    <row r="2192" spans="4:105" ht="25.25" customHeight="1" x14ac:dyDescent="0.2">
      <c r="D2192" s="112" t="s">
        <v>5920</v>
      </c>
      <c r="E2192" s="189" t="s">
        <v>5921</v>
      </c>
      <c r="F2192" s="190"/>
      <c r="G2192" s="190"/>
      <c r="H2192" s="190"/>
      <c r="I2192" s="190"/>
      <c r="J2192" s="190"/>
      <c r="K2192" s="190"/>
      <c r="L2192" s="190"/>
      <c r="M2192" s="190"/>
      <c r="N2192" s="190"/>
      <c r="O2192" s="190"/>
      <c r="P2192" s="116" t="s">
        <v>12697</v>
      </c>
      <c r="Q2192" s="191" t="s">
        <v>12698</v>
      </c>
      <c r="R2192" s="191"/>
      <c r="S2192" s="192"/>
      <c r="T2192" s="192"/>
      <c r="U2192" s="192"/>
      <c r="V2192" s="192"/>
      <c r="W2192" s="192"/>
      <c r="X2192" s="193"/>
      <c r="Y2192" s="108"/>
      <c r="AW2192" s="90" t="s">
        <v>4461</v>
      </c>
      <c r="AX2192" s="90">
        <f t="shared" si="266"/>
        <v>1</v>
      </c>
      <c r="AY2192" s="90" t="s">
        <v>1968</v>
      </c>
      <c r="AZ2192" s="90" t="s">
        <v>5919</v>
      </c>
      <c r="BA2192" s="90">
        <f>IF(AND($BB$2192=1,$BC$2192=1),1,0)</f>
        <v>0</v>
      </c>
      <c r="BB2192" s="90">
        <f t="shared" si="262"/>
        <v>1</v>
      </c>
      <c r="BC2192" s="90">
        <f t="shared" si="263"/>
        <v>0</v>
      </c>
      <c r="BD2192" s="90">
        <f t="shared" si="264"/>
        <v>0</v>
      </c>
      <c r="BE2192" s="90">
        <f t="shared" si="265"/>
        <v>0</v>
      </c>
      <c r="BX2192" s="90">
        <v>1</v>
      </c>
      <c r="CA2192" s="90" t="s">
        <v>5889</v>
      </c>
      <c r="CC2192" s="90" t="s">
        <v>775</v>
      </c>
      <c r="CD2192" s="90">
        <f>IF($Y$2192="Inaccurate – Incorrect",1,0)</f>
        <v>0</v>
      </c>
      <c r="DA2192" s="90" t="s">
        <v>5884</v>
      </c>
    </row>
    <row r="2193" spans="4:105" ht="50.5" customHeight="1" x14ac:dyDescent="0.2">
      <c r="D2193" s="112" t="s">
        <v>5923</v>
      </c>
      <c r="E2193" s="189" t="s">
        <v>5924</v>
      </c>
      <c r="F2193" s="190"/>
      <c r="G2193" s="190"/>
      <c r="H2193" s="190"/>
      <c r="I2193" s="190"/>
      <c r="J2193" s="190"/>
      <c r="K2193" s="190"/>
      <c r="L2193" s="190"/>
      <c r="M2193" s="190"/>
      <c r="N2193" s="190"/>
      <c r="O2193" s="190"/>
      <c r="P2193" s="116" t="s">
        <v>12697</v>
      </c>
      <c r="Q2193" s="191" t="s">
        <v>12698</v>
      </c>
      <c r="R2193" s="191"/>
      <c r="S2193" s="192"/>
      <c r="T2193" s="192"/>
      <c r="U2193" s="192"/>
      <c r="V2193" s="192"/>
      <c r="W2193" s="192"/>
      <c r="X2193" s="193"/>
      <c r="Y2193" s="108"/>
      <c r="AW2193" s="90" t="s">
        <v>4461</v>
      </c>
      <c r="AX2193" s="90">
        <f t="shared" si="266"/>
        <v>1</v>
      </c>
      <c r="AY2193" s="90" t="s">
        <v>1968</v>
      </c>
      <c r="AZ2193" s="90" t="s">
        <v>5922</v>
      </c>
      <c r="BA2193" s="90">
        <f>IF(AND($BB$2193=1,$BC$2193=1),1,0)</f>
        <v>0</v>
      </c>
      <c r="BB2193" s="90">
        <f t="shared" si="262"/>
        <v>1</v>
      </c>
      <c r="BC2193" s="90">
        <f t="shared" si="263"/>
        <v>0</v>
      </c>
      <c r="BD2193" s="90">
        <f t="shared" si="264"/>
        <v>0</v>
      </c>
      <c r="BE2193" s="90">
        <f t="shared" si="265"/>
        <v>0</v>
      </c>
      <c r="BX2193" s="90">
        <v>1</v>
      </c>
      <c r="CA2193" s="90" t="s">
        <v>5889</v>
      </c>
      <c r="CC2193" s="90" t="s">
        <v>775</v>
      </c>
      <c r="CD2193" s="90">
        <f>IF($Y$2193="Inaccurate – Incorrect",1,0)</f>
        <v>0</v>
      </c>
      <c r="DA2193" s="90" t="s">
        <v>5884</v>
      </c>
    </row>
    <row r="2194" spans="4:105" ht="25.25" customHeight="1" x14ac:dyDescent="0.2">
      <c r="D2194" s="112" t="s">
        <v>5926</v>
      </c>
      <c r="E2194" s="189" t="s">
        <v>5927</v>
      </c>
      <c r="F2194" s="190"/>
      <c r="G2194" s="190"/>
      <c r="H2194" s="190"/>
      <c r="I2194" s="190"/>
      <c r="J2194" s="190"/>
      <c r="K2194" s="190"/>
      <c r="L2194" s="190"/>
      <c r="M2194" s="190"/>
      <c r="N2194" s="190"/>
      <c r="O2194" s="190"/>
      <c r="P2194" s="116" t="s">
        <v>12697</v>
      </c>
      <c r="Q2194" s="191" t="s">
        <v>12698</v>
      </c>
      <c r="R2194" s="191"/>
      <c r="S2194" s="192"/>
      <c r="T2194" s="192"/>
      <c r="U2194" s="192"/>
      <c r="V2194" s="192"/>
      <c r="W2194" s="192"/>
      <c r="X2194" s="193"/>
      <c r="Y2194" s="108"/>
      <c r="AW2194" s="90" t="s">
        <v>4461</v>
      </c>
      <c r="AX2194" s="90">
        <f t="shared" si="266"/>
        <v>1</v>
      </c>
      <c r="AY2194" s="90" t="s">
        <v>1968</v>
      </c>
      <c r="AZ2194" s="90" t="s">
        <v>5925</v>
      </c>
      <c r="BA2194" s="90">
        <f>IF(AND($BB$2194=1,$BC$2194=1),1,0)</f>
        <v>0</v>
      </c>
      <c r="BB2194" s="90">
        <f t="shared" si="262"/>
        <v>1</v>
      </c>
      <c r="BC2194" s="90">
        <f t="shared" si="263"/>
        <v>0</v>
      </c>
      <c r="BD2194" s="90">
        <f t="shared" si="264"/>
        <v>0</v>
      </c>
      <c r="BE2194" s="90">
        <f t="shared" si="265"/>
        <v>0</v>
      </c>
      <c r="BX2194" s="90">
        <v>1</v>
      </c>
      <c r="CA2194" s="90" t="s">
        <v>5889</v>
      </c>
      <c r="CC2194" s="90" t="s">
        <v>775</v>
      </c>
      <c r="CD2194" s="90">
        <f>IF($Y$2194="Inaccurate – Incorrect",1,0)</f>
        <v>0</v>
      </c>
      <c r="DA2194" s="90" t="s">
        <v>5884</v>
      </c>
    </row>
    <row r="2195" spans="4:105" ht="25.25" customHeight="1" x14ac:dyDescent="0.2">
      <c r="D2195" s="112" t="s">
        <v>5930</v>
      </c>
      <c r="E2195" s="189" t="s">
        <v>5931</v>
      </c>
      <c r="F2195" s="190"/>
      <c r="G2195" s="190"/>
      <c r="H2195" s="190"/>
      <c r="I2195" s="190"/>
      <c r="J2195" s="190"/>
      <c r="K2195" s="190"/>
      <c r="L2195" s="190"/>
      <c r="M2195" s="190"/>
      <c r="N2195" s="190"/>
      <c r="O2195" s="190"/>
      <c r="P2195" s="116" t="s">
        <v>12697</v>
      </c>
      <c r="Q2195" s="191" t="s">
        <v>12702</v>
      </c>
      <c r="R2195" s="191"/>
      <c r="S2195" s="192"/>
      <c r="T2195" s="192"/>
      <c r="U2195" s="192"/>
      <c r="V2195" s="192"/>
      <c r="W2195" s="192"/>
      <c r="X2195" s="193"/>
      <c r="Y2195" s="108"/>
      <c r="AW2195" s="90" t="s">
        <v>4461</v>
      </c>
      <c r="AX2195" s="90">
        <f t="shared" si="266"/>
        <v>1</v>
      </c>
      <c r="AY2195" s="90" t="s">
        <v>774</v>
      </c>
      <c r="AZ2195" s="90" t="s">
        <v>5929</v>
      </c>
      <c r="BA2195" s="90">
        <f>IF(AND($BB$2195=1,$BC$2195=1),1,0)</f>
        <v>0</v>
      </c>
      <c r="BB2195" s="90">
        <f t="shared" si="262"/>
        <v>1</v>
      </c>
      <c r="BC2195" s="90">
        <f t="shared" si="263"/>
        <v>0</v>
      </c>
      <c r="BD2195" s="90">
        <f t="shared" si="264"/>
        <v>0</v>
      </c>
      <c r="BE2195" s="90">
        <f t="shared" si="265"/>
        <v>0</v>
      </c>
      <c r="BX2195" s="90">
        <v>1</v>
      </c>
      <c r="CA2195" s="90" t="s">
        <v>5889</v>
      </c>
      <c r="CC2195" s="90" t="s">
        <v>775</v>
      </c>
      <c r="CD2195" s="90">
        <f>IF($Y$2195="Inaccurate – Incorrect",1,0)</f>
        <v>0</v>
      </c>
      <c r="DA2195" s="90" t="s">
        <v>5884</v>
      </c>
    </row>
    <row r="2196" spans="4:105" ht="25.25" customHeight="1" x14ac:dyDescent="0.2">
      <c r="D2196" s="112" t="s">
        <v>5934</v>
      </c>
      <c r="E2196" s="189" t="s">
        <v>5935</v>
      </c>
      <c r="F2196" s="190"/>
      <c r="G2196" s="190"/>
      <c r="H2196" s="190"/>
      <c r="I2196" s="190"/>
      <c r="J2196" s="190"/>
      <c r="K2196" s="190"/>
      <c r="L2196" s="190"/>
      <c r="M2196" s="190"/>
      <c r="N2196" s="190"/>
      <c r="O2196" s="190"/>
      <c r="P2196" s="116" t="s">
        <v>12697</v>
      </c>
      <c r="Q2196" s="191" t="s">
        <v>12698</v>
      </c>
      <c r="R2196" s="191"/>
      <c r="S2196" s="192"/>
      <c r="T2196" s="192"/>
      <c r="U2196" s="192"/>
      <c r="V2196" s="192"/>
      <c r="W2196" s="192"/>
      <c r="X2196" s="193"/>
      <c r="Y2196" s="108"/>
      <c r="AW2196" s="90" t="s">
        <v>4461</v>
      </c>
      <c r="AX2196" s="90">
        <f t="shared" si="266"/>
        <v>1</v>
      </c>
      <c r="AY2196" s="90" t="s">
        <v>1968</v>
      </c>
      <c r="AZ2196" s="90" t="s">
        <v>5933</v>
      </c>
      <c r="BA2196" s="90">
        <f>IF(AND($BB$2196=1,$BC$2196=1),1,0)</f>
        <v>0</v>
      </c>
      <c r="BB2196" s="90">
        <f t="shared" si="262"/>
        <v>1</v>
      </c>
      <c r="BC2196" s="90">
        <f t="shared" si="263"/>
        <v>0</v>
      </c>
      <c r="BD2196" s="90">
        <f t="shared" si="264"/>
        <v>0</v>
      </c>
      <c r="BE2196" s="90">
        <f t="shared" si="265"/>
        <v>0</v>
      </c>
      <c r="BX2196" s="90">
        <v>1</v>
      </c>
      <c r="CA2196" s="90" t="s">
        <v>5889</v>
      </c>
      <c r="CC2196" s="90" t="s">
        <v>775</v>
      </c>
      <c r="CD2196" s="90">
        <f>IF($Y$2196="Inaccurate – Incorrect",1,0)</f>
        <v>0</v>
      </c>
      <c r="DA2196" s="90" t="s">
        <v>5884</v>
      </c>
    </row>
    <row r="2197" spans="4:105" ht="25.25" customHeight="1" x14ac:dyDescent="0.2">
      <c r="D2197" s="112" t="s">
        <v>5937</v>
      </c>
      <c r="E2197" s="189" t="s">
        <v>5938</v>
      </c>
      <c r="F2197" s="190"/>
      <c r="G2197" s="190"/>
      <c r="H2197" s="190"/>
      <c r="I2197" s="190"/>
      <c r="J2197" s="190"/>
      <c r="K2197" s="190"/>
      <c r="L2197" s="190"/>
      <c r="M2197" s="190"/>
      <c r="N2197" s="190"/>
      <c r="O2197" s="190"/>
      <c r="P2197" s="116" t="s">
        <v>12697</v>
      </c>
      <c r="Q2197" s="191" t="s">
        <v>12698</v>
      </c>
      <c r="R2197" s="191"/>
      <c r="S2197" s="192"/>
      <c r="T2197" s="192"/>
      <c r="U2197" s="192"/>
      <c r="V2197" s="192"/>
      <c r="W2197" s="192"/>
      <c r="X2197" s="193"/>
      <c r="Y2197" s="108"/>
      <c r="AW2197" s="90" t="s">
        <v>4461</v>
      </c>
      <c r="AX2197" s="90">
        <f t="shared" si="266"/>
        <v>1</v>
      </c>
      <c r="AY2197" s="90" t="s">
        <v>1968</v>
      </c>
      <c r="AZ2197" s="90" t="s">
        <v>5936</v>
      </c>
      <c r="BA2197" s="90">
        <f>IF(AND($BB$2197=1,$BC$2197=1),1,0)</f>
        <v>0</v>
      </c>
      <c r="BB2197" s="90">
        <f t="shared" si="262"/>
        <v>1</v>
      </c>
      <c r="BC2197" s="90">
        <f t="shared" si="263"/>
        <v>0</v>
      </c>
      <c r="BD2197" s="90">
        <f t="shared" si="264"/>
        <v>0</v>
      </c>
      <c r="BE2197" s="90">
        <f t="shared" si="265"/>
        <v>0</v>
      </c>
      <c r="BX2197" s="90">
        <v>1</v>
      </c>
      <c r="CA2197" s="90" t="s">
        <v>5889</v>
      </c>
      <c r="CC2197" s="90" t="s">
        <v>775</v>
      </c>
      <c r="CD2197" s="90">
        <f>IF($Y$2197="Inaccurate – Incorrect",1,0)</f>
        <v>0</v>
      </c>
      <c r="DA2197" s="90" t="s">
        <v>5884</v>
      </c>
    </row>
    <row r="2198" spans="4:105" ht="25.25" customHeight="1" x14ac:dyDescent="0.2">
      <c r="D2198" s="112" t="s">
        <v>5940</v>
      </c>
      <c r="E2198" s="189" t="s">
        <v>5941</v>
      </c>
      <c r="F2198" s="190"/>
      <c r="G2198" s="190"/>
      <c r="H2198" s="190"/>
      <c r="I2198" s="190"/>
      <c r="J2198" s="190"/>
      <c r="K2198" s="190"/>
      <c r="L2198" s="190"/>
      <c r="M2198" s="190"/>
      <c r="N2198" s="190"/>
      <c r="O2198" s="190"/>
      <c r="P2198" s="115"/>
      <c r="Q2198" s="191" t="s">
        <v>12702</v>
      </c>
      <c r="R2198" s="191"/>
      <c r="S2198" s="192"/>
      <c r="T2198" s="192"/>
      <c r="U2198" s="192"/>
      <c r="V2198" s="192"/>
      <c r="W2198" s="192"/>
      <c r="X2198" s="193"/>
      <c r="Y2198" s="108"/>
      <c r="AW2198" s="90" t="s">
        <v>4461</v>
      </c>
      <c r="AX2198" s="90">
        <f t="shared" si="266"/>
        <v>1</v>
      </c>
      <c r="AY2198" s="90" t="s">
        <v>774</v>
      </c>
      <c r="AZ2198" s="90" t="s">
        <v>5939</v>
      </c>
      <c r="BA2198" s="90">
        <f>IF(AND($BB$2198=1,$BC$2198=1),1,0)</f>
        <v>0</v>
      </c>
      <c r="BB2198" s="90">
        <f t="shared" si="262"/>
        <v>1</v>
      </c>
      <c r="BC2198" s="90">
        <f t="shared" si="263"/>
        <v>0</v>
      </c>
      <c r="BD2198" s="90">
        <f t="shared" si="264"/>
        <v>0</v>
      </c>
      <c r="BE2198" s="90">
        <f t="shared" si="265"/>
        <v>0</v>
      </c>
      <c r="BX2198" s="90">
        <v>1</v>
      </c>
      <c r="CA2198" s="90" t="s">
        <v>5889</v>
      </c>
      <c r="CC2198" s="90" t="s">
        <v>775</v>
      </c>
      <c r="CD2198" s="90">
        <f>IF($Y$2198="Inaccurate – Incorrect",1,0)</f>
        <v>0</v>
      </c>
      <c r="DA2198" s="90" t="s">
        <v>5884</v>
      </c>
    </row>
    <row r="2199" spans="4:105" ht="25.25" customHeight="1" x14ac:dyDescent="0.2">
      <c r="D2199" s="112" t="s">
        <v>5943</v>
      </c>
      <c r="E2199" s="189" t="s">
        <v>5944</v>
      </c>
      <c r="F2199" s="190"/>
      <c r="G2199" s="190"/>
      <c r="H2199" s="190"/>
      <c r="I2199" s="190"/>
      <c r="J2199" s="190"/>
      <c r="K2199" s="190"/>
      <c r="L2199" s="190"/>
      <c r="M2199" s="190"/>
      <c r="N2199" s="190"/>
      <c r="O2199" s="190"/>
      <c r="P2199" s="116" t="s">
        <v>12697</v>
      </c>
      <c r="Q2199" s="191" t="s">
        <v>12698</v>
      </c>
      <c r="R2199" s="191"/>
      <c r="S2199" s="192"/>
      <c r="T2199" s="192"/>
      <c r="U2199" s="192"/>
      <c r="V2199" s="192"/>
      <c r="W2199" s="192"/>
      <c r="X2199" s="193"/>
      <c r="Y2199" s="108"/>
      <c r="AW2199" s="90" t="s">
        <v>4461</v>
      </c>
      <c r="AX2199" s="90">
        <f t="shared" si="266"/>
        <v>1</v>
      </c>
      <c r="AY2199" s="90" t="s">
        <v>1968</v>
      </c>
      <c r="AZ2199" s="90" t="s">
        <v>5942</v>
      </c>
      <c r="BA2199" s="90">
        <f>IF(AND($BB$2199=1,$BC$2199=1),1,0)</f>
        <v>0</v>
      </c>
      <c r="BB2199" s="90">
        <f t="shared" si="262"/>
        <v>1</v>
      </c>
      <c r="BC2199" s="90">
        <f t="shared" si="263"/>
        <v>0</v>
      </c>
      <c r="BD2199" s="90">
        <f t="shared" si="264"/>
        <v>0</v>
      </c>
      <c r="BE2199" s="90">
        <f t="shared" si="265"/>
        <v>0</v>
      </c>
      <c r="BX2199" s="90">
        <v>1</v>
      </c>
      <c r="CA2199" s="90" t="s">
        <v>5889</v>
      </c>
      <c r="CC2199" s="90" t="s">
        <v>775</v>
      </c>
      <c r="CD2199" s="90">
        <f>IF($Y$2199="Inaccurate – Incorrect",1,0)</f>
        <v>0</v>
      </c>
      <c r="DA2199" s="90" t="s">
        <v>5884</v>
      </c>
    </row>
    <row r="2200" spans="4:105" ht="25.25" customHeight="1" x14ac:dyDescent="0.2">
      <c r="D2200" s="112" t="s">
        <v>5946</v>
      </c>
      <c r="E2200" s="189" t="s">
        <v>5947</v>
      </c>
      <c r="F2200" s="190"/>
      <c r="G2200" s="190"/>
      <c r="H2200" s="190"/>
      <c r="I2200" s="190"/>
      <c r="J2200" s="190"/>
      <c r="K2200" s="190"/>
      <c r="L2200" s="190"/>
      <c r="M2200" s="190"/>
      <c r="N2200" s="190"/>
      <c r="O2200" s="190"/>
      <c r="P2200" s="116" t="s">
        <v>12697</v>
      </c>
      <c r="Q2200" s="191" t="s">
        <v>12698</v>
      </c>
      <c r="R2200" s="191"/>
      <c r="S2200" s="192"/>
      <c r="T2200" s="192"/>
      <c r="U2200" s="192"/>
      <c r="V2200" s="192"/>
      <c r="W2200" s="192"/>
      <c r="X2200" s="193"/>
      <c r="Y2200" s="108"/>
      <c r="AW2200" s="90" t="s">
        <v>4461</v>
      </c>
      <c r="AX2200" s="90">
        <f t="shared" si="266"/>
        <v>1</v>
      </c>
      <c r="AY2200" s="90" t="s">
        <v>1968</v>
      </c>
      <c r="AZ2200" s="90" t="s">
        <v>5945</v>
      </c>
      <c r="BA2200" s="90">
        <f>IF(AND($BB$2200=1,$BC$2200=1),1,0)</f>
        <v>0</v>
      </c>
      <c r="BB2200" s="90">
        <f t="shared" si="262"/>
        <v>1</v>
      </c>
      <c r="BC2200" s="90">
        <f t="shared" si="263"/>
        <v>0</v>
      </c>
      <c r="BD2200" s="90">
        <f t="shared" si="264"/>
        <v>0</v>
      </c>
      <c r="BE2200" s="90">
        <f t="shared" si="265"/>
        <v>0</v>
      </c>
      <c r="BX2200" s="90">
        <v>1</v>
      </c>
      <c r="CA2200" s="90" t="s">
        <v>5889</v>
      </c>
      <c r="CC2200" s="90" t="s">
        <v>775</v>
      </c>
      <c r="CD2200" s="90">
        <f>IF($Y$2200="Inaccurate – Incorrect",1,0)</f>
        <v>0</v>
      </c>
      <c r="DA2200" s="90" t="s">
        <v>5884</v>
      </c>
    </row>
    <row r="2201" spans="4:105" ht="25.25" customHeight="1" x14ac:dyDescent="0.2">
      <c r="D2201" s="112" t="s">
        <v>5949</v>
      </c>
      <c r="E2201" s="189" t="s">
        <v>5950</v>
      </c>
      <c r="F2201" s="190"/>
      <c r="G2201" s="190"/>
      <c r="H2201" s="190"/>
      <c r="I2201" s="190"/>
      <c r="J2201" s="190"/>
      <c r="K2201" s="190"/>
      <c r="L2201" s="190"/>
      <c r="M2201" s="190"/>
      <c r="N2201" s="190"/>
      <c r="O2201" s="190"/>
      <c r="P2201" s="116" t="s">
        <v>12697</v>
      </c>
      <c r="Q2201" s="191" t="s">
        <v>12702</v>
      </c>
      <c r="R2201" s="191"/>
      <c r="S2201" s="192"/>
      <c r="T2201" s="192"/>
      <c r="U2201" s="192"/>
      <c r="V2201" s="192"/>
      <c r="W2201" s="192"/>
      <c r="X2201" s="193"/>
      <c r="Y2201" s="108"/>
      <c r="AW2201" s="90" t="s">
        <v>4461</v>
      </c>
      <c r="AX2201" s="90">
        <f t="shared" si="266"/>
        <v>1</v>
      </c>
      <c r="AY2201" s="90" t="s">
        <v>774</v>
      </c>
      <c r="AZ2201" s="90" t="s">
        <v>5948</v>
      </c>
      <c r="BA2201" s="90">
        <f>IF(AND($BB$2201=1,$BC$2201=1),1,0)</f>
        <v>0</v>
      </c>
      <c r="BB2201" s="90">
        <f>IF(OR($S$22="Step 3",$S$22="Step 2"),1,0)</f>
        <v>0</v>
      </c>
      <c r="BC2201" s="90">
        <f t="shared" si="263"/>
        <v>0</v>
      </c>
      <c r="BD2201" s="90">
        <f t="shared" si="264"/>
        <v>0</v>
      </c>
      <c r="BE2201" s="90">
        <f t="shared" si="265"/>
        <v>0</v>
      </c>
      <c r="BX2201" s="90">
        <v>1</v>
      </c>
      <c r="CA2201" s="90" t="s">
        <v>5889</v>
      </c>
      <c r="CC2201" s="90" t="s">
        <v>775</v>
      </c>
      <c r="CD2201" s="90">
        <f>IF($Y$2201="Inaccurate – Incorrect",1,0)</f>
        <v>0</v>
      </c>
      <c r="DA2201" s="90" t="s">
        <v>5884</v>
      </c>
    </row>
    <row r="2202" spans="4:105" ht="25.25" customHeight="1" x14ac:dyDescent="0.2">
      <c r="D2202" s="112" t="s">
        <v>5955</v>
      </c>
      <c r="E2202" s="189" t="s">
        <v>5956</v>
      </c>
      <c r="F2202" s="190"/>
      <c r="G2202" s="190"/>
      <c r="H2202" s="190"/>
      <c r="I2202" s="190"/>
      <c r="J2202" s="190"/>
      <c r="K2202" s="190"/>
      <c r="L2202" s="190"/>
      <c r="M2202" s="190"/>
      <c r="N2202" s="190"/>
      <c r="O2202" s="190"/>
      <c r="P2202" s="115"/>
      <c r="Q2202" s="191" t="s">
        <v>12702</v>
      </c>
      <c r="R2202" s="191"/>
      <c r="S2202" s="192"/>
      <c r="T2202" s="192"/>
      <c r="U2202" s="192"/>
      <c r="V2202" s="192"/>
      <c r="W2202" s="192"/>
      <c r="X2202" s="193"/>
      <c r="Y2202" s="108"/>
      <c r="AW2202" s="90" t="s">
        <v>4461</v>
      </c>
      <c r="AX2202" s="90">
        <f t="shared" si="266"/>
        <v>1</v>
      </c>
      <c r="AY2202" s="90" t="s">
        <v>774</v>
      </c>
      <c r="AZ2202" s="90" t="s">
        <v>5954</v>
      </c>
      <c r="BA2202" s="90">
        <f>IF(AND($BB$2202=1,$BC$2202=1),1,0)</f>
        <v>0</v>
      </c>
      <c r="BB2202" s="90">
        <f>IF(OR($S$22="Step 3",$S$22="Step 2"),1,0)</f>
        <v>0</v>
      </c>
      <c r="BC2202" s="90">
        <f t="shared" si="263"/>
        <v>0</v>
      </c>
      <c r="BD2202" s="90">
        <f t="shared" si="264"/>
        <v>0</v>
      </c>
      <c r="BE2202" s="90">
        <f t="shared" si="265"/>
        <v>0</v>
      </c>
      <c r="BX2202" s="90">
        <v>1</v>
      </c>
      <c r="CA2202" s="90" t="s">
        <v>5889</v>
      </c>
      <c r="CC2202" s="90" t="s">
        <v>775</v>
      </c>
      <c r="CD2202" s="90">
        <f>IF($Y$2202="Inaccurate – Incorrect",1,0)</f>
        <v>0</v>
      </c>
      <c r="DA2202" s="90" t="s">
        <v>5884</v>
      </c>
    </row>
    <row r="2203" spans="4:105" ht="25.25" customHeight="1" x14ac:dyDescent="0.2">
      <c r="D2203" s="112" t="s">
        <v>5958</v>
      </c>
      <c r="E2203" s="189" t="s">
        <v>1408</v>
      </c>
      <c r="F2203" s="190"/>
      <c r="G2203" s="190"/>
      <c r="H2203" s="190"/>
      <c r="I2203" s="190"/>
      <c r="J2203" s="190"/>
      <c r="K2203" s="190"/>
      <c r="L2203" s="190"/>
      <c r="M2203" s="190"/>
      <c r="N2203" s="190"/>
      <c r="O2203" s="190"/>
      <c r="P2203" s="115"/>
      <c r="Q2203" s="191" t="s">
        <v>12702</v>
      </c>
      <c r="R2203" s="191"/>
      <c r="S2203" s="192"/>
      <c r="T2203" s="192"/>
      <c r="U2203" s="192"/>
      <c r="V2203" s="192"/>
      <c r="W2203" s="192"/>
      <c r="X2203" s="193"/>
      <c r="Y2203" s="108"/>
      <c r="AW2203" s="90" t="s">
        <v>4461</v>
      </c>
      <c r="AX2203" s="90">
        <f t="shared" si="266"/>
        <v>1</v>
      </c>
      <c r="AY2203" s="90" t="s">
        <v>774</v>
      </c>
      <c r="AZ2203" s="90" t="s">
        <v>5957</v>
      </c>
      <c r="BA2203" s="90">
        <f>IF(AND($BB$2203=1,$BC$2203=1),1,0)</f>
        <v>0</v>
      </c>
      <c r="BB2203" s="90">
        <f>IF(OR($S$22="Step 3",$S$22="Step 2",$S$22="Step 1"),1,0)</f>
        <v>1</v>
      </c>
      <c r="BC2203" s="90">
        <f t="shared" si="263"/>
        <v>0</v>
      </c>
      <c r="BD2203" s="90">
        <f t="shared" si="264"/>
        <v>0</v>
      </c>
      <c r="BE2203" s="90">
        <f t="shared" si="265"/>
        <v>0</v>
      </c>
      <c r="BX2203" s="90">
        <v>2</v>
      </c>
      <c r="CA2203" s="90" t="s">
        <v>5889</v>
      </c>
      <c r="CC2203" s="90" t="s">
        <v>775</v>
      </c>
      <c r="CD2203" s="90">
        <f>IF($Y$2203="Inaccurate – Incorrect",1,0)</f>
        <v>0</v>
      </c>
      <c r="DA2203" s="90" t="s">
        <v>5884</v>
      </c>
    </row>
    <row r="2204" spans="4:105" ht="25.25" customHeight="1" x14ac:dyDescent="0.2">
      <c r="D2204" s="112" t="s">
        <v>5960</v>
      </c>
      <c r="E2204" s="189" t="s">
        <v>5961</v>
      </c>
      <c r="F2204" s="190"/>
      <c r="G2204" s="190"/>
      <c r="H2204" s="190"/>
      <c r="I2204" s="190"/>
      <c r="J2204" s="190"/>
      <c r="K2204" s="190"/>
      <c r="L2204" s="190"/>
      <c r="M2204" s="190"/>
      <c r="N2204" s="190"/>
      <c r="O2204" s="190"/>
      <c r="P2204" s="116" t="s">
        <v>12697</v>
      </c>
      <c r="Q2204" s="191" t="s">
        <v>12698</v>
      </c>
      <c r="R2204" s="191"/>
      <c r="S2204" s="197"/>
      <c r="T2204" s="197"/>
      <c r="U2204" s="197"/>
      <c r="V2204" s="197"/>
      <c r="W2204" s="197"/>
      <c r="X2204" s="198"/>
      <c r="Y2204" s="108"/>
      <c r="AW2204" s="90" t="s">
        <v>4461</v>
      </c>
      <c r="AX2204" s="90">
        <f t="shared" si="266"/>
        <v>1</v>
      </c>
      <c r="AY2204" s="90" t="s">
        <v>1320</v>
      </c>
      <c r="AZ2204" s="90" t="s">
        <v>5959</v>
      </c>
      <c r="BA2204" s="90">
        <f>IF(AND($BB$2204=1,$BC$2204=1),1,0)</f>
        <v>0</v>
      </c>
      <c r="BB2204" s="90">
        <f>IF(OR($S$22="Step 3",$S$22="Step 2",$S$22="Step 1"),1,0)</f>
        <v>1</v>
      </c>
      <c r="BC2204" s="90">
        <f t="shared" si="263"/>
        <v>0</v>
      </c>
      <c r="BD2204" s="90">
        <f t="shared" si="264"/>
        <v>0</v>
      </c>
      <c r="BE2204" s="90">
        <f t="shared" si="265"/>
        <v>0</v>
      </c>
      <c r="CB2204" s="90">
        <f>IF($S$2204&lt;&gt;"",1,0)</f>
        <v>0</v>
      </c>
      <c r="CD2204" s="90">
        <f>IF($Y$2204="Inaccurate – Incorrect",1,0)</f>
        <v>0</v>
      </c>
      <c r="DA2204" s="90" t="s">
        <v>5884</v>
      </c>
    </row>
    <row r="2205" spans="4:105" x14ac:dyDescent="0.2">
      <c r="D2205" s="103"/>
      <c r="E2205" s="114"/>
      <c r="F2205" s="114"/>
      <c r="G2205" s="114"/>
      <c r="H2205" s="114"/>
      <c r="I2205" s="114"/>
      <c r="J2205" s="114"/>
      <c r="K2205" s="114"/>
      <c r="L2205" s="114"/>
      <c r="M2205" s="114"/>
      <c r="N2205" s="114"/>
      <c r="O2205" s="114"/>
      <c r="P2205" s="114"/>
      <c r="Q2205" s="114"/>
      <c r="R2205" s="114"/>
      <c r="S2205" s="114"/>
      <c r="T2205" s="114"/>
      <c r="U2205" s="114"/>
      <c r="V2205" s="114"/>
      <c r="W2205" s="114"/>
      <c r="X2205" s="114"/>
      <c r="Y2205" s="105"/>
      <c r="AX2205" s="90">
        <f t="shared" si="266"/>
        <v>0</v>
      </c>
      <c r="BA2205" s="90">
        <f>IF(OR($S$22="Step 3",$S$22="Step 2",$S$22="Step 1"),1,0)</f>
        <v>1</v>
      </c>
    </row>
    <row r="2206" spans="4:105" ht="21" x14ac:dyDescent="0.25">
      <c r="D2206" s="103"/>
      <c r="E2206" s="106" t="s">
        <v>5965</v>
      </c>
      <c r="F2206" s="104"/>
      <c r="G2206" s="104"/>
      <c r="H2206" s="104"/>
      <c r="I2206" s="104"/>
      <c r="J2206" s="104"/>
      <c r="K2206" s="104"/>
      <c r="L2206" s="104"/>
      <c r="M2206" s="104"/>
      <c r="N2206" s="104"/>
      <c r="O2206" s="104"/>
      <c r="P2206" s="104"/>
      <c r="Q2206" s="104"/>
      <c r="R2206" s="104"/>
      <c r="S2206" s="104"/>
      <c r="T2206" s="104"/>
      <c r="U2206" s="104"/>
      <c r="V2206" s="104"/>
      <c r="W2206" s="104"/>
      <c r="X2206" s="104"/>
      <c r="Y2206" s="105"/>
      <c r="AX2206" s="90">
        <f t="shared" si="266"/>
        <v>0</v>
      </c>
      <c r="BA2206" s="90">
        <f>IF(OR($S$22="Step 3",$S$22="Step 2",$S$22="Step 1"),1,0)</f>
        <v>1</v>
      </c>
    </row>
    <row r="2207" spans="4:105" ht="21" x14ac:dyDescent="0.25">
      <c r="D2207" s="103"/>
      <c r="E2207" s="109"/>
      <c r="F2207" s="110"/>
      <c r="G2207" s="110"/>
      <c r="H2207" s="110"/>
      <c r="I2207" s="110"/>
      <c r="J2207" s="110"/>
      <c r="K2207" s="110"/>
      <c r="L2207" s="110"/>
      <c r="M2207" s="110"/>
      <c r="N2207" s="110"/>
      <c r="O2207" s="110"/>
      <c r="P2207" s="110"/>
      <c r="Q2207" s="110"/>
      <c r="R2207" s="110"/>
      <c r="S2207" s="110"/>
      <c r="T2207" s="110"/>
      <c r="U2207" s="110"/>
      <c r="V2207" s="110"/>
      <c r="W2207" s="110"/>
      <c r="X2207" s="110"/>
      <c r="Y2207" s="105"/>
      <c r="AX2207" s="90">
        <f t="shared" si="266"/>
        <v>0</v>
      </c>
      <c r="BA2207" s="90">
        <f>IF(OR($S$22="Step 3",$S$22="Step 2",$S$22="Step 1"),1,0)</f>
        <v>1</v>
      </c>
    </row>
    <row r="2208" spans="4:105" ht="25.25" customHeight="1" x14ac:dyDescent="0.2">
      <c r="D2208" s="112" t="s">
        <v>5964</v>
      </c>
      <c r="E2208" s="194" t="s">
        <v>5966</v>
      </c>
      <c r="F2208" s="195"/>
      <c r="G2208" s="195"/>
      <c r="H2208" s="195"/>
      <c r="I2208" s="195"/>
      <c r="J2208" s="195"/>
      <c r="K2208" s="195"/>
      <c r="L2208" s="195"/>
      <c r="M2208" s="195"/>
      <c r="N2208" s="195"/>
      <c r="O2208" s="195"/>
      <c r="P2208" s="113" t="s">
        <v>12697</v>
      </c>
      <c r="Q2208" s="196" t="s">
        <v>12698</v>
      </c>
      <c r="R2208" s="196"/>
      <c r="S2208" s="192"/>
      <c r="T2208" s="192"/>
      <c r="U2208" s="192"/>
      <c r="V2208" s="192"/>
      <c r="W2208" s="192"/>
      <c r="X2208" s="193"/>
      <c r="Y2208" s="108"/>
      <c r="AW2208" s="90" t="s">
        <v>4461</v>
      </c>
      <c r="AX2208" s="90">
        <f t="shared" si="266"/>
        <v>1</v>
      </c>
      <c r="AY2208" s="90" t="s">
        <v>1549</v>
      </c>
      <c r="AZ2208" s="90" t="s">
        <v>5963</v>
      </c>
      <c r="BA2208" s="90">
        <f>IF(AND($BB$2208=1,$BC$2208=1),1,0)</f>
        <v>0</v>
      </c>
      <c r="BB2208" s="90">
        <f>IF(OR($S$22="Step 3",$S$22="Step 2",$S$22="Step 1"),1,0)</f>
        <v>1</v>
      </c>
      <c r="BC2208" s="90">
        <f t="shared" ref="BC2208:BC2217" si="267">IF(AND(AND(OR($S$88="Yes",$AB$88="Yes"),$AX$88=1)),1,0)</f>
        <v>0</v>
      </c>
      <c r="BD2208" s="90">
        <f t="shared" ref="BD2208:BD2217" si="268">IF(AND(AND(OR($AB$88="Yes"),$AX$88=1)),1,0)</f>
        <v>0</v>
      </c>
      <c r="BE2208" s="90">
        <f t="shared" ref="BE2208:BE2217" si="269">IF(AND(AND(OR($S$88="Yes"),$AX$88=1)),1,0)</f>
        <v>0</v>
      </c>
      <c r="CB2208" s="90">
        <f>IF($S$2208&lt;&gt;"",1,0)</f>
        <v>0</v>
      </c>
      <c r="CD2208" s="90">
        <f>IF($Y$2208="Inaccurate – Incorrect",1,0)</f>
        <v>0</v>
      </c>
      <c r="DA2208" s="90" t="s">
        <v>5965</v>
      </c>
    </row>
    <row r="2209" spans="4:105" ht="53.75" customHeight="1" x14ac:dyDescent="0.2">
      <c r="D2209" s="112" t="s">
        <v>5971</v>
      </c>
      <c r="E2209" s="119"/>
      <c r="F2209" s="118"/>
      <c r="G2209" s="118"/>
      <c r="H2209" s="118"/>
      <c r="I2209" s="118"/>
      <c r="J2209" s="118"/>
      <c r="K2209" s="118"/>
      <c r="L2209" s="118"/>
      <c r="M2209" s="118"/>
      <c r="N2209" s="118"/>
      <c r="O2209" s="118"/>
      <c r="P2209" s="118"/>
      <c r="Q2209" s="215" t="s">
        <v>5972</v>
      </c>
      <c r="R2209" s="216"/>
      <c r="S2209" s="216"/>
      <c r="T2209" s="216"/>
      <c r="U2209" s="216"/>
      <c r="V2209" s="216"/>
      <c r="W2209" s="216"/>
      <c r="X2209" s="217"/>
      <c r="Y2209" s="108"/>
      <c r="AX2209" s="90">
        <f t="shared" si="266"/>
        <v>1</v>
      </c>
      <c r="AZ2209" s="90" t="s">
        <v>5970</v>
      </c>
      <c r="BA2209" s="90">
        <f>IF(AND($BB$2209=1,$BC$2209=1),1,0)</f>
        <v>0</v>
      </c>
      <c r="BB2209" s="90">
        <f>IF(OR($S$22="Step 3",$S$22="Step 2",$S$22="Step 1"),1,0)</f>
        <v>1</v>
      </c>
      <c r="BC2209" s="90">
        <f t="shared" si="267"/>
        <v>0</v>
      </c>
      <c r="BD2209" s="90">
        <f t="shared" si="268"/>
        <v>0</v>
      </c>
      <c r="BE2209" s="90">
        <f t="shared" si="269"/>
        <v>0</v>
      </c>
    </row>
    <row r="2210" spans="4:105" ht="50.5" customHeight="1" x14ac:dyDescent="0.2">
      <c r="D2210" s="112" t="s">
        <v>5974</v>
      </c>
      <c r="E2210" s="189" t="s">
        <v>5975</v>
      </c>
      <c r="F2210" s="190"/>
      <c r="G2210" s="190"/>
      <c r="H2210" s="190"/>
      <c r="I2210" s="190"/>
      <c r="J2210" s="190"/>
      <c r="K2210" s="190"/>
      <c r="L2210" s="190"/>
      <c r="M2210" s="190"/>
      <c r="N2210" s="190"/>
      <c r="O2210" s="190"/>
      <c r="P2210" s="116" t="s">
        <v>12697</v>
      </c>
      <c r="Q2210" s="191" t="s">
        <v>12702</v>
      </c>
      <c r="R2210" s="191"/>
      <c r="S2210" s="192"/>
      <c r="T2210" s="192"/>
      <c r="U2210" s="192"/>
      <c r="V2210" s="192"/>
      <c r="W2210" s="192"/>
      <c r="X2210" s="193"/>
      <c r="Y2210" s="108"/>
      <c r="AW2210" s="90" t="s">
        <v>4461</v>
      </c>
      <c r="AX2210" s="90">
        <f t="shared" si="266"/>
        <v>1</v>
      </c>
      <c r="AY2210" s="90" t="s">
        <v>774</v>
      </c>
      <c r="AZ2210" s="90" t="s">
        <v>5973</v>
      </c>
      <c r="BA2210" s="90">
        <f>IF(AND($BB$2210=1,$BC$2210=1),1,0)</f>
        <v>0</v>
      </c>
      <c r="BB2210" s="90">
        <f t="shared" ref="BB2210:BB2215" si="270">IF(OR($S$22="Step 3",$S$22="Step 2"),1,0)</f>
        <v>0</v>
      </c>
      <c r="BC2210" s="90">
        <f t="shared" si="267"/>
        <v>0</v>
      </c>
      <c r="BD2210" s="90">
        <f t="shared" si="268"/>
        <v>0</v>
      </c>
      <c r="BE2210" s="90">
        <f t="shared" si="269"/>
        <v>0</v>
      </c>
      <c r="BX2210" s="90">
        <v>1</v>
      </c>
      <c r="CA2210" s="90" t="s">
        <v>5970</v>
      </c>
      <c r="CB2210" s="90">
        <f>IF((+COUNTA($S$2210)+COUNTA($S$2211)+COUNTA($S$2212)+COUNTA($S$2213)+COUNTA($S$2214)+COUNTA($S$2215)+COUNTA($S$2216)+COUNTA($S$2217))&gt;0,1,0)</f>
        <v>0</v>
      </c>
      <c r="CC2210" s="90" t="s">
        <v>775</v>
      </c>
      <c r="CD2210" s="90">
        <f>IF($Y$2210="Inaccurate – Incorrect",1,0)</f>
        <v>0</v>
      </c>
      <c r="DA2210" s="90" t="s">
        <v>5965</v>
      </c>
    </row>
    <row r="2211" spans="4:105" ht="25.25" customHeight="1" x14ac:dyDescent="0.2">
      <c r="D2211" s="112" t="s">
        <v>5980</v>
      </c>
      <c r="E2211" s="189" t="s">
        <v>5981</v>
      </c>
      <c r="F2211" s="190"/>
      <c r="G2211" s="190"/>
      <c r="H2211" s="190"/>
      <c r="I2211" s="190"/>
      <c r="J2211" s="190"/>
      <c r="K2211" s="190"/>
      <c r="L2211" s="190"/>
      <c r="M2211" s="190"/>
      <c r="N2211" s="190"/>
      <c r="O2211" s="190"/>
      <c r="P2211" s="115"/>
      <c r="Q2211" s="191" t="s">
        <v>12702</v>
      </c>
      <c r="R2211" s="191"/>
      <c r="S2211" s="192"/>
      <c r="T2211" s="192"/>
      <c r="U2211" s="192"/>
      <c r="V2211" s="192"/>
      <c r="W2211" s="192"/>
      <c r="X2211" s="193"/>
      <c r="Y2211" s="108"/>
      <c r="AW2211" s="90" t="s">
        <v>4461</v>
      </c>
      <c r="AX2211" s="90">
        <f t="shared" si="266"/>
        <v>1</v>
      </c>
      <c r="AY2211" s="90" t="s">
        <v>774</v>
      </c>
      <c r="AZ2211" s="90" t="s">
        <v>5979</v>
      </c>
      <c r="BA2211" s="90">
        <f>IF(AND($BB$2211=1,$BC$2211=1),1,0)</f>
        <v>0</v>
      </c>
      <c r="BB2211" s="90">
        <f t="shared" si="270"/>
        <v>0</v>
      </c>
      <c r="BC2211" s="90">
        <f t="shared" si="267"/>
        <v>0</v>
      </c>
      <c r="BD2211" s="90">
        <f t="shared" si="268"/>
        <v>0</v>
      </c>
      <c r="BE2211" s="90">
        <f t="shared" si="269"/>
        <v>0</v>
      </c>
      <c r="BX2211" s="90">
        <v>1</v>
      </c>
      <c r="CA2211" s="90" t="s">
        <v>5970</v>
      </c>
      <c r="CC2211" s="90" t="s">
        <v>775</v>
      </c>
      <c r="CD2211" s="90">
        <f>IF($Y$2211="Inaccurate – Incorrect",1,0)</f>
        <v>0</v>
      </c>
      <c r="DA2211" s="90" t="s">
        <v>5965</v>
      </c>
    </row>
    <row r="2212" spans="4:105" ht="50.5" customHeight="1" x14ac:dyDescent="0.2">
      <c r="D2212" s="112" t="s">
        <v>5983</v>
      </c>
      <c r="E2212" s="189" t="s">
        <v>5984</v>
      </c>
      <c r="F2212" s="190"/>
      <c r="G2212" s="190"/>
      <c r="H2212" s="190"/>
      <c r="I2212" s="190"/>
      <c r="J2212" s="190"/>
      <c r="K2212" s="190"/>
      <c r="L2212" s="190"/>
      <c r="M2212" s="190"/>
      <c r="N2212" s="190"/>
      <c r="O2212" s="190"/>
      <c r="P2212" s="115"/>
      <c r="Q2212" s="191" t="s">
        <v>12702</v>
      </c>
      <c r="R2212" s="191"/>
      <c r="S2212" s="192"/>
      <c r="T2212" s="192"/>
      <c r="U2212" s="192"/>
      <c r="V2212" s="192"/>
      <c r="W2212" s="192"/>
      <c r="X2212" s="193"/>
      <c r="Y2212" s="108"/>
      <c r="AW2212" s="90" t="s">
        <v>4461</v>
      </c>
      <c r="AX2212" s="90">
        <f t="shared" si="266"/>
        <v>1</v>
      </c>
      <c r="AY2212" s="90" t="s">
        <v>774</v>
      </c>
      <c r="AZ2212" s="90" t="s">
        <v>5982</v>
      </c>
      <c r="BA2212" s="90">
        <f>IF(AND($BB$2212=1,$BC$2212=1),1,0)</f>
        <v>0</v>
      </c>
      <c r="BB2212" s="90">
        <f t="shared" si="270"/>
        <v>0</v>
      </c>
      <c r="BC2212" s="90">
        <f t="shared" si="267"/>
        <v>0</v>
      </c>
      <c r="BD2212" s="90">
        <f t="shared" si="268"/>
        <v>0</v>
      </c>
      <c r="BE2212" s="90">
        <f t="shared" si="269"/>
        <v>0</v>
      </c>
      <c r="BX2212" s="90">
        <v>1</v>
      </c>
      <c r="CA2212" s="90" t="s">
        <v>5970</v>
      </c>
      <c r="CC2212" s="90" t="s">
        <v>775</v>
      </c>
      <c r="CD2212" s="90">
        <f>IF($Y$2212="Inaccurate – Incorrect",1,0)</f>
        <v>0</v>
      </c>
      <c r="DA2212" s="90" t="s">
        <v>5965</v>
      </c>
    </row>
    <row r="2213" spans="4:105" ht="25.25" customHeight="1" x14ac:dyDescent="0.2">
      <c r="D2213" s="112" t="s">
        <v>5986</v>
      </c>
      <c r="E2213" s="189" t="s">
        <v>5987</v>
      </c>
      <c r="F2213" s="190"/>
      <c r="G2213" s="190"/>
      <c r="H2213" s="190"/>
      <c r="I2213" s="190"/>
      <c r="J2213" s="190"/>
      <c r="K2213" s="190"/>
      <c r="L2213" s="190"/>
      <c r="M2213" s="190"/>
      <c r="N2213" s="190"/>
      <c r="O2213" s="190"/>
      <c r="P2213" s="116" t="s">
        <v>12697</v>
      </c>
      <c r="Q2213" s="191" t="s">
        <v>12698</v>
      </c>
      <c r="R2213" s="191"/>
      <c r="S2213" s="192"/>
      <c r="T2213" s="192"/>
      <c r="U2213" s="192"/>
      <c r="V2213" s="192"/>
      <c r="W2213" s="192"/>
      <c r="X2213" s="193"/>
      <c r="Y2213" s="108"/>
      <c r="AW2213" s="90" t="s">
        <v>4461</v>
      </c>
      <c r="AX2213" s="90">
        <f t="shared" si="266"/>
        <v>1</v>
      </c>
      <c r="AY2213" s="90" t="s">
        <v>3022</v>
      </c>
      <c r="AZ2213" s="90" t="s">
        <v>5985</v>
      </c>
      <c r="BA2213" s="90">
        <f>IF(AND($BB$2213=1,$BC$2213=1),1,0)</f>
        <v>0</v>
      </c>
      <c r="BB2213" s="90">
        <f t="shared" si="270"/>
        <v>0</v>
      </c>
      <c r="BC2213" s="90">
        <f t="shared" si="267"/>
        <v>0</v>
      </c>
      <c r="BD2213" s="90">
        <f t="shared" si="268"/>
        <v>0</v>
      </c>
      <c r="BE2213" s="90">
        <f t="shared" si="269"/>
        <v>0</v>
      </c>
      <c r="BX2213" s="90">
        <v>1</v>
      </c>
      <c r="CA2213" s="90" t="s">
        <v>5970</v>
      </c>
      <c r="CC2213" s="90" t="s">
        <v>775</v>
      </c>
      <c r="CD2213" s="90">
        <f>IF($Y$2213="Inaccurate – Incorrect",1,0)</f>
        <v>0</v>
      </c>
      <c r="DA2213" s="90" t="s">
        <v>5965</v>
      </c>
    </row>
    <row r="2214" spans="4:105" ht="50.5" customHeight="1" x14ac:dyDescent="0.2">
      <c r="D2214" s="112" t="s">
        <v>5990</v>
      </c>
      <c r="E2214" s="189" t="s">
        <v>5991</v>
      </c>
      <c r="F2214" s="190"/>
      <c r="G2214" s="190"/>
      <c r="H2214" s="190"/>
      <c r="I2214" s="190"/>
      <c r="J2214" s="190"/>
      <c r="K2214" s="190"/>
      <c r="L2214" s="190"/>
      <c r="M2214" s="190"/>
      <c r="N2214" s="190"/>
      <c r="O2214" s="190"/>
      <c r="P2214" s="116" t="s">
        <v>12697</v>
      </c>
      <c r="Q2214" s="191" t="s">
        <v>12698</v>
      </c>
      <c r="R2214" s="191"/>
      <c r="S2214" s="192"/>
      <c r="T2214" s="192"/>
      <c r="U2214" s="192"/>
      <c r="V2214" s="192"/>
      <c r="W2214" s="192"/>
      <c r="X2214" s="193"/>
      <c r="Y2214" s="108"/>
      <c r="AW2214" s="90" t="s">
        <v>4461</v>
      </c>
      <c r="AX2214" s="90">
        <f t="shared" si="266"/>
        <v>1</v>
      </c>
      <c r="AY2214" s="90" t="s">
        <v>3022</v>
      </c>
      <c r="AZ2214" s="90" t="s">
        <v>5989</v>
      </c>
      <c r="BA2214" s="90">
        <f>IF(AND($BB$2214=1,$BC$2214=1),1,0)</f>
        <v>0</v>
      </c>
      <c r="BB2214" s="90">
        <f t="shared" si="270"/>
        <v>0</v>
      </c>
      <c r="BC2214" s="90">
        <f t="shared" si="267"/>
        <v>0</v>
      </c>
      <c r="BD2214" s="90">
        <f t="shared" si="268"/>
        <v>0</v>
      </c>
      <c r="BE2214" s="90">
        <f t="shared" si="269"/>
        <v>0</v>
      </c>
      <c r="BX2214" s="90">
        <v>1</v>
      </c>
      <c r="CA2214" s="90" t="s">
        <v>5970</v>
      </c>
      <c r="CC2214" s="90" t="s">
        <v>775</v>
      </c>
      <c r="CD2214" s="90">
        <f>IF($Y$2214="Inaccurate – Incorrect",1,0)</f>
        <v>0</v>
      </c>
      <c r="DA2214" s="90" t="s">
        <v>5965</v>
      </c>
    </row>
    <row r="2215" spans="4:105" ht="25.25" customHeight="1" x14ac:dyDescent="0.2">
      <c r="D2215" s="112" t="s">
        <v>5993</v>
      </c>
      <c r="E2215" s="189" t="s">
        <v>5994</v>
      </c>
      <c r="F2215" s="190"/>
      <c r="G2215" s="190"/>
      <c r="H2215" s="190"/>
      <c r="I2215" s="190"/>
      <c r="J2215" s="190"/>
      <c r="K2215" s="190"/>
      <c r="L2215" s="190"/>
      <c r="M2215" s="190"/>
      <c r="N2215" s="190"/>
      <c r="O2215" s="190"/>
      <c r="P2215" s="116" t="s">
        <v>12697</v>
      </c>
      <c r="Q2215" s="191" t="s">
        <v>12698</v>
      </c>
      <c r="R2215" s="191"/>
      <c r="S2215" s="192"/>
      <c r="T2215" s="192"/>
      <c r="U2215" s="192"/>
      <c r="V2215" s="192"/>
      <c r="W2215" s="192"/>
      <c r="X2215" s="193"/>
      <c r="Y2215" s="108"/>
      <c r="AW2215" s="90" t="s">
        <v>4461</v>
      </c>
      <c r="AX2215" s="90">
        <f t="shared" si="266"/>
        <v>1</v>
      </c>
      <c r="AY2215" s="90" t="s">
        <v>3022</v>
      </c>
      <c r="AZ2215" s="90" t="s">
        <v>5992</v>
      </c>
      <c r="BA2215" s="90">
        <f>IF(AND($BB$2215=1,$BC$2215=1),1,0)</f>
        <v>0</v>
      </c>
      <c r="BB2215" s="90">
        <f t="shared" si="270"/>
        <v>0</v>
      </c>
      <c r="BC2215" s="90">
        <f t="shared" si="267"/>
        <v>0</v>
      </c>
      <c r="BD2215" s="90">
        <f t="shared" si="268"/>
        <v>0</v>
      </c>
      <c r="BE2215" s="90">
        <f t="shared" si="269"/>
        <v>0</v>
      </c>
      <c r="BX2215" s="90">
        <v>1</v>
      </c>
      <c r="CA2215" s="90" t="s">
        <v>5970</v>
      </c>
      <c r="CC2215" s="90" t="s">
        <v>775</v>
      </c>
      <c r="CD2215" s="90">
        <f>IF($Y$2215="Inaccurate – Incorrect",1,0)</f>
        <v>0</v>
      </c>
      <c r="DA2215" s="90" t="s">
        <v>5965</v>
      </c>
    </row>
    <row r="2216" spans="4:105" ht="25.25" customHeight="1" x14ac:dyDescent="0.2">
      <c r="D2216" s="112" t="s">
        <v>5996</v>
      </c>
      <c r="E2216" s="189" t="s">
        <v>5997</v>
      </c>
      <c r="F2216" s="190"/>
      <c r="G2216" s="190"/>
      <c r="H2216" s="190"/>
      <c r="I2216" s="190"/>
      <c r="J2216" s="190"/>
      <c r="K2216" s="190"/>
      <c r="L2216" s="190"/>
      <c r="M2216" s="190"/>
      <c r="N2216" s="190"/>
      <c r="O2216" s="190"/>
      <c r="P2216" s="116" t="s">
        <v>12697</v>
      </c>
      <c r="Q2216" s="191" t="s">
        <v>12698</v>
      </c>
      <c r="R2216" s="191"/>
      <c r="S2216" s="192"/>
      <c r="T2216" s="192"/>
      <c r="U2216" s="192"/>
      <c r="V2216" s="192"/>
      <c r="W2216" s="192"/>
      <c r="X2216" s="193"/>
      <c r="Y2216" s="108"/>
      <c r="AW2216" s="90" t="s">
        <v>4461</v>
      </c>
      <c r="AX2216" s="90">
        <f t="shared" si="266"/>
        <v>1</v>
      </c>
      <c r="AY2216" s="90" t="s">
        <v>5999</v>
      </c>
      <c r="AZ2216" s="90" t="s">
        <v>5995</v>
      </c>
      <c r="BA2216" s="90">
        <f>IF(AND($BB$2216=1,$BC$2216=1),1,0)</f>
        <v>0</v>
      </c>
      <c r="BB2216" s="90">
        <f>IF(OR($S$22="Step 3",$S$22="Step 2",$S$22="Step 1"),1,0)</f>
        <v>1</v>
      </c>
      <c r="BC2216" s="90">
        <f t="shared" si="267"/>
        <v>0</v>
      </c>
      <c r="BD2216" s="90">
        <f t="shared" si="268"/>
        <v>0</v>
      </c>
      <c r="BE2216" s="90">
        <f t="shared" si="269"/>
        <v>0</v>
      </c>
      <c r="BX2216" s="90">
        <v>1</v>
      </c>
      <c r="CA2216" s="90" t="s">
        <v>5970</v>
      </c>
      <c r="CC2216" s="90" t="s">
        <v>775</v>
      </c>
      <c r="CD2216" s="90">
        <f>IF($Y$2216="Inaccurate – Incorrect",1,0)</f>
        <v>0</v>
      </c>
      <c r="DA2216" s="90" t="s">
        <v>5965</v>
      </c>
    </row>
    <row r="2217" spans="4:105" ht="25.25" customHeight="1" x14ac:dyDescent="0.2">
      <c r="D2217" s="112" t="s">
        <v>6001</v>
      </c>
      <c r="E2217" s="189" t="s">
        <v>1408</v>
      </c>
      <c r="F2217" s="190"/>
      <c r="G2217" s="190"/>
      <c r="H2217" s="190"/>
      <c r="I2217" s="190"/>
      <c r="J2217" s="190"/>
      <c r="K2217" s="190"/>
      <c r="L2217" s="190"/>
      <c r="M2217" s="190"/>
      <c r="N2217" s="190"/>
      <c r="O2217" s="190"/>
      <c r="P2217" s="115"/>
      <c r="Q2217" s="191" t="s">
        <v>12702</v>
      </c>
      <c r="R2217" s="191"/>
      <c r="S2217" s="197"/>
      <c r="T2217" s="197"/>
      <c r="U2217" s="197"/>
      <c r="V2217" s="197"/>
      <c r="W2217" s="197"/>
      <c r="X2217" s="198"/>
      <c r="Y2217" s="108"/>
      <c r="AW2217" s="90" t="s">
        <v>4461</v>
      </c>
      <c r="AX2217" s="90">
        <f t="shared" si="266"/>
        <v>1</v>
      </c>
      <c r="AY2217" s="90" t="s">
        <v>774</v>
      </c>
      <c r="AZ2217" s="90" t="s">
        <v>6000</v>
      </c>
      <c r="BA2217" s="90">
        <f>IF(AND($BB$2217=1,$BC$2217=1),1,0)</f>
        <v>0</v>
      </c>
      <c r="BB2217" s="90">
        <f>IF(OR($S$22="Step 3",$S$22="Step 2",$S$22="Step 1"),1,0)</f>
        <v>1</v>
      </c>
      <c r="BC2217" s="90">
        <f t="shared" si="267"/>
        <v>0</v>
      </c>
      <c r="BD2217" s="90">
        <f t="shared" si="268"/>
        <v>0</v>
      </c>
      <c r="BE2217" s="90">
        <f t="shared" si="269"/>
        <v>0</v>
      </c>
      <c r="BX2217" s="90">
        <v>2</v>
      </c>
      <c r="CA2217" s="90" t="s">
        <v>5970</v>
      </c>
      <c r="CC2217" s="90" t="s">
        <v>775</v>
      </c>
      <c r="CD2217" s="90">
        <f>IF($Y$2217="Inaccurate – Incorrect",1,0)</f>
        <v>0</v>
      </c>
      <c r="DA2217" s="90" t="s">
        <v>5965</v>
      </c>
    </row>
    <row r="2218" spans="4:105" x14ac:dyDescent="0.2">
      <c r="D2218" s="103"/>
      <c r="E2218" s="114"/>
      <c r="F2218" s="114"/>
      <c r="G2218" s="114"/>
      <c r="H2218" s="114"/>
      <c r="I2218" s="114"/>
      <c r="J2218" s="114"/>
      <c r="K2218" s="114"/>
      <c r="L2218" s="114"/>
      <c r="M2218" s="114"/>
      <c r="N2218" s="114"/>
      <c r="O2218" s="114"/>
      <c r="P2218" s="114"/>
      <c r="Q2218" s="114"/>
      <c r="R2218" s="114"/>
      <c r="S2218" s="114"/>
      <c r="T2218" s="114"/>
      <c r="U2218" s="114"/>
      <c r="V2218" s="114"/>
      <c r="W2218" s="114"/>
      <c r="X2218" s="114"/>
      <c r="Y2218" s="105"/>
      <c r="AX2218" s="90">
        <f t="shared" si="266"/>
        <v>0</v>
      </c>
      <c r="BA2218" s="90">
        <f>IF(OR($S$22="Step 3",$S$22="Step 2",$S$22="Step 1"),1,0)</f>
        <v>1</v>
      </c>
    </row>
    <row r="2219" spans="4:105" ht="21" x14ac:dyDescent="0.25">
      <c r="D2219" s="103"/>
      <c r="E2219" s="106" t="s">
        <v>6004</v>
      </c>
      <c r="F2219" s="104"/>
      <c r="G2219" s="104"/>
      <c r="H2219" s="104"/>
      <c r="I2219" s="104"/>
      <c r="J2219" s="104"/>
      <c r="K2219" s="104"/>
      <c r="L2219" s="104"/>
      <c r="M2219" s="104"/>
      <c r="N2219" s="104"/>
      <c r="O2219" s="104"/>
      <c r="P2219" s="104"/>
      <c r="Q2219" s="104"/>
      <c r="R2219" s="104"/>
      <c r="S2219" s="104"/>
      <c r="T2219" s="104"/>
      <c r="U2219" s="104"/>
      <c r="V2219" s="104"/>
      <c r="W2219" s="104"/>
      <c r="X2219" s="104"/>
      <c r="Y2219" s="105"/>
      <c r="AX2219" s="90">
        <f t="shared" si="266"/>
        <v>0</v>
      </c>
      <c r="BA2219" s="90">
        <f>IF(OR($S$22="Step 3",$S$22="Step 2",$S$22="Step 1"),1,0)</f>
        <v>1</v>
      </c>
    </row>
    <row r="2220" spans="4:105" ht="21" x14ac:dyDescent="0.25">
      <c r="D2220" s="103"/>
      <c r="E2220" s="109"/>
      <c r="F2220" s="110"/>
      <c r="G2220" s="110"/>
      <c r="H2220" s="110"/>
      <c r="I2220" s="110"/>
      <c r="J2220" s="110"/>
      <c r="K2220" s="110"/>
      <c r="L2220" s="110"/>
      <c r="M2220" s="110"/>
      <c r="N2220" s="110"/>
      <c r="O2220" s="110"/>
      <c r="P2220" s="110"/>
      <c r="Q2220" s="110"/>
      <c r="R2220" s="110"/>
      <c r="S2220" s="110"/>
      <c r="T2220" s="110"/>
      <c r="U2220" s="110"/>
      <c r="V2220" s="110"/>
      <c r="W2220" s="110"/>
      <c r="X2220" s="110"/>
      <c r="Y2220" s="105"/>
      <c r="AX2220" s="90">
        <f t="shared" si="266"/>
        <v>0</v>
      </c>
      <c r="BA2220" s="90">
        <f>IF(OR($S$22="Step 3",$S$22="Step 2",$S$22="Step 1"),1,0)</f>
        <v>1</v>
      </c>
    </row>
    <row r="2221" spans="4:105" ht="25.25" customHeight="1" x14ac:dyDescent="0.2">
      <c r="D2221" s="112" t="s">
        <v>6003</v>
      </c>
      <c r="E2221" s="194" t="s">
        <v>6005</v>
      </c>
      <c r="F2221" s="195"/>
      <c r="G2221" s="195"/>
      <c r="H2221" s="195"/>
      <c r="I2221" s="195"/>
      <c r="J2221" s="195"/>
      <c r="K2221" s="195"/>
      <c r="L2221" s="195"/>
      <c r="M2221" s="195"/>
      <c r="N2221" s="195"/>
      <c r="O2221" s="195"/>
      <c r="P2221" s="113" t="s">
        <v>12697</v>
      </c>
      <c r="Q2221" s="196" t="s">
        <v>12698</v>
      </c>
      <c r="R2221" s="196"/>
      <c r="S2221" s="192"/>
      <c r="T2221" s="192"/>
      <c r="U2221" s="192"/>
      <c r="V2221" s="192"/>
      <c r="W2221" s="192"/>
      <c r="X2221" s="193"/>
      <c r="Y2221" s="108"/>
      <c r="AW2221" s="90" t="s">
        <v>4461</v>
      </c>
      <c r="AX2221" s="90">
        <f t="shared" si="266"/>
        <v>1</v>
      </c>
      <c r="AY2221" s="90" t="s">
        <v>1549</v>
      </c>
      <c r="AZ2221" s="90" t="s">
        <v>6002</v>
      </c>
      <c r="BA2221" s="90">
        <f>IF(AND($BC$2221=1,$BB$2221=1),1,0)</f>
        <v>1</v>
      </c>
      <c r="BB2221" s="90">
        <f>IF(OR($S$22="Step 3",$S$22="Step 2",$S$22="Step 1"),1,0)</f>
        <v>1</v>
      </c>
      <c r="BC2221" s="90">
        <v>1</v>
      </c>
      <c r="BD2221" s="90">
        <v>1</v>
      </c>
      <c r="BE2221" s="90">
        <v>1</v>
      </c>
      <c r="CB2221" s="90">
        <f>IF($S$2221&lt;&gt;"",1,0)</f>
        <v>0</v>
      </c>
      <c r="CD2221" s="90">
        <f>IF($Y$2221="Inaccurate – Incorrect",1,0)</f>
        <v>0</v>
      </c>
      <c r="DA2221" s="90" t="s">
        <v>6004</v>
      </c>
    </row>
    <row r="2222" spans="4:105" ht="53.75" customHeight="1" x14ac:dyDescent="0.2">
      <c r="D2222" s="112" t="s">
        <v>6008</v>
      </c>
      <c r="E2222" s="119"/>
      <c r="F2222" s="118"/>
      <c r="G2222" s="118"/>
      <c r="H2222" s="118"/>
      <c r="I2222" s="118"/>
      <c r="J2222" s="118"/>
      <c r="K2222" s="118"/>
      <c r="L2222" s="118"/>
      <c r="M2222" s="118"/>
      <c r="N2222" s="118"/>
      <c r="O2222" s="118"/>
      <c r="P2222" s="118"/>
      <c r="Q2222" s="215" t="s">
        <v>6009</v>
      </c>
      <c r="R2222" s="216"/>
      <c r="S2222" s="216"/>
      <c r="T2222" s="216"/>
      <c r="U2222" s="216"/>
      <c r="V2222" s="216"/>
      <c r="W2222" s="216"/>
      <c r="X2222" s="217"/>
      <c r="Y2222" s="108"/>
      <c r="AX2222" s="90">
        <f t="shared" si="266"/>
        <v>1</v>
      </c>
      <c r="AZ2222" s="90" t="s">
        <v>6007</v>
      </c>
      <c r="BA2222" s="90">
        <f>IF(AND($BB$2222=1,$BC$2222=1),1,0)</f>
        <v>0</v>
      </c>
      <c r="BB2222" s="90">
        <f t="shared" ref="BB2222:BB2230" si="271">IF(OR($S$22="Step 3",$S$22="Step 2"),1,0)</f>
        <v>0</v>
      </c>
      <c r="BC2222" s="90">
        <f t="shared" ref="BC2222:BC2230" si="272">IF(AND(AND(OR($S$91="Yes",$AB$91="Yes"),$AX$91=1)),1,0)</f>
        <v>0</v>
      </c>
      <c r="BD2222" s="90">
        <f t="shared" ref="BD2222:BD2230" si="273">IF(AND(AND(OR($AB$91="Yes"),$AX$91=1)),1,0)</f>
        <v>0</v>
      </c>
      <c r="BE2222" s="90">
        <f t="shared" ref="BE2222:BE2230" si="274">IF(AND(AND(OR($S$91="Yes"),$AX$91=1)),1,0)</f>
        <v>0</v>
      </c>
    </row>
    <row r="2223" spans="4:105" ht="25.25" customHeight="1" x14ac:dyDescent="0.2">
      <c r="D2223" s="112" t="s">
        <v>6013</v>
      </c>
      <c r="E2223" s="189" t="s">
        <v>6014</v>
      </c>
      <c r="F2223" s="190"/>
      <c r="G2223" s="190"/>
      <c r="H2223" s="190"/>
      <c r="I2223" s="190"/>
      <c r="J2223" s="190"/>
      <c r="K2223" s="190"/>
      <c r="L2223" s="190"/>
      <c r="M2223" s="190"/>
      <c r="N2223" s="190"/>
      <c r="O2223" s="190"/>
      <c r="P2223" s="115"/>
      <c r="Q2223" s="191" t="s">
        <v>12702</v>
      </c>
      <c r="R2223" s="191"/>
      <c r="S2223" s="192"/>
      <c r="T2223" s="192"/>
      <c r="U2223" s="192"/>
      <c r="V2223" s="192"/>
      <c r="W2223" s="192"/>
      <c r="X2223" s="193"/>
      <c r="Y2223" s="108"/>
      <c r="AW2223" s="90" t="s">
        <v>4461</v>
      </c>
      <c r="AX2223" s="90">
        <f t="shared" si="266"/>
        <v>1</v>
      </c>
      <c r="AY2223" s="90" t="s">
        <v>774</v>
      </c>
      <c r="AZ2223" s="90" t="s">
        <v>6012</v>
      </c>
      <c r="BA2223" s="90">
        <f>IF(AND($BB$2223=1,$BC$2223=1),1,0)</f>
        <v>0</v>
      </c>
      <c r="BB2223" s="90">
        <f t="shared" si="271"/>
        <v>0</v>
      </c>
      <c r="BC2223" s="90">
        <f t="shared" si="272"/>
        <v>0</v>
      </c>
      <c r="BD2223" s="90">
        <f t="shared" si="273"/>
        <v>0</v>
      </c>
      <c r="BE2223" s="90">
        <f t="shared" si="274"/>
        <v>0</v>
      </c>
      <c r="BX2223" s="90">
        <v>1</v>
      </c>
      <c r="CA2223" s="90" t="s">
        <v>6007</v>
      </c>
      <c r="CB2223" s="90">
        <f>IF((+COUNTA($S$2223)+COUNTA($S$2224)+COUNTA($S$2225)+COUNTA($S$2226)+COUNTA($S$2227)+COUNTA($S$2228)+COUNTA($S$2229)+COUNTA($S$2230))&gt;0,1,0)</f>
        <v>0</v>
      </c>
      <c r="CC2223" s="90" t="s">
        <v>775</v>
      </c>
      <c r="CD2223" s="90">
        <f>IF($Y$2223="Inaccurate – Incorrect",1,0)</f>
        <v>0</v>
      </c>
      <c r="DA2223" s="90" t="s">
        <v>6004</v>
      </c>
    </row>
    <row r="2224" spans="4:105" ht="25.25" customHeight="1" x14ac:dyDescent="0.2">
      <c r="D2224" s="112" t="s">
        <v>6016</v>
      </c>
      <c r="E2224" s="189" t="s">
        <v>6017</v>
      </c>
      <c r="F2224" s="190"/>
      <c r="G2224" s="190"/>
      <c r="H2224" s="190"/>
      <c r="I2224" s="190"/>
      <c r="J2224" s="190"/>
      <c r="K2224" s="190"/>
      <c r="L2224" s="190"/>
      <c r="M2224" s="190"/>
      <c r="N2224" s="190"/>
      <c r="O2224" s="190"/>
      <c r="P2224" s="115"/>
      <c r="Q2224" s="191" t="s">
        <v>12702</v>
      </c>
      <c r="R2224" s="191"/>
      <c r="S2224" s="192"/>
      <c r="T2224" s="192"/>
      <c r="U2224" s="192"/>
      <c r="V2224" s="192"/>
      <c r="W2224" s="192"/>
      <c r="X2224" s="193"/>
      <c r="Y2224" s="108"/>
      <c r="AW2224" s="90" t="s">
        <v>4461</v>
      </c>
      <c r="AX2224" s="90">
        <f t="shared" si="266"/>
        <v>1</v>
      </c>
      <c r="AY2224" s="90" t="s">
        <v>774</v>
      </c>
      <c r="AZ2224" s="90" t="s">
        <v>6015</v>
      </c>
      <c r="BA2224" s="90">
        <f>IF(AND($BB$2224=1,$BC$2224=1),1,0)</f>
        <v>0</v>
      </c>
      <c r="BB2224" s="90">
        <f t="shared" si="271"/>
        <v>0</v>
      </c>
      <c r="BC2224" s="90">
        <f t="shared" si="272"/>
        <v>0</v>
      </c>
      <c r="BD2224" s="90">
        <f t="shared" si="273"/>
        <v>0</v>
      </c>
      <c r="BE2224" s="90">
        <f t="shared" si="274"/>
        <v>0</v>
      </c>
      <c r="BX2224" s="90">
        <v>1</v>
      </c>
      <c r="CA2224" s="90" t="s">
        <v>6007</v>
      </c>
      <c r="CC2224" s="90" t="s">
        <v>775</v>
      </c>
      <c r="CD2224" s="90">
        <f>IF($Y$2224="Inaccurate – Incorrect",1,0)</f>
        <v>0</v>
      </c>
      <c r="DA2224" s="90" t="s">
        <v>6004</v>
      </c>
    </row>
    <row r="2225" spans="4:106" ht="50.5" customHeight="1" x14ac:dyDescent="0.2">
      <c r="D2225" s="112" t="s">
        <v>6019</v>
      </c>
      <c r="E2225" s="189" t="s">
        <v>6020</v>
      </c>
      <c r="F2225" s="190"/>
      <c r="G2225" s="190"/>
      <c r="H2225" s="190"/>
      <c r="I2225" s="190"/>
      <c r="J2225" s="190"/>
      <c r="K2225" s="190"/>
      <c r="L2225" s="190"/>
      <c r="M2225" s="190"/>
      <c r="N2225" s="190"/>
      <c r="O2225" s="190"/>
      <c r="P2225" s="115"/>
      <c r="Q2225" s="191" t="s">
        <v>12702</v>
      </c>
      <c r="R2225" s="191"/>
      <c r="S2225" s="192"/>
      <c r="T2225" s="192"/>
      <c r="U2225" s="192"/>
      <c r="V2225" s="192"/>
      <c r="W2225" s="192"/>
      <c r="X2225" s="193"/>
      <c r="Y2225" s="108"/>
      <c r="AW2225" s="90" t="s">
        <v>4461</v>
      </c>
      <c r="AX2225" s="90">
        <f t="shared" si="266"/>
        <v>1</v>
      </c>
      <c r="AY2225" s="90" t="s">
        <v>774</v>
      </c>
      <c r="AZ2225" s="90" t="s">
        <v>6018</v>
      </c>
      <c r="BA2225" s="90">
        <f>IF(AND($BB$2225=1,$BC$2225=1),1,0)</f>
        <v>0</v>
      </c>
      <c r="BB2225" s="90">
        <f t="shared" si="271"/>
        <v>0</v>
      </c>
      <c r="BC2225" s="90">
        <f t="shared" si="272"/>
        <v>0</v>
      </c>
      <c r="BD2225" s="90">
        <f t="shared" si="273"/>
        <v>0</v>
      </c>
      <c r="BE2225" s="90">
        <f t="shared" si="274"/>
        <v>0</v>
      </c>
      <c r="BX2225" s="90">
        <v>1</v>
      </c>
      <c r="CA2225" s="90" t="s">
        <v>6007</v>
      </c>
      <c r="CC2225" s="90" t="s">
        <v>775</v>
      </c>
      <c r="CD2225" s="90">
        <f>IF($Y$2225="Inaccurate – Incorrect",1,0)</f>
        <v>0</v>
      </c>
      <c r="DA2225" s="90" t="s">
        <v>6004</v>
      </c>
    </row>
    <row r="2226" spans="4:106" ht="25.25" customHeight="1" x14ac:dyDescent="0.2">
      <c r="D2226" s="112" t="s">
        <v>6022</v>
      </c>
      <c r="E2226" s="189" t="s">
        <v>6023</v>
      </c>
      <c r="F2226" s="190"/>
      <c r="G2226" s="190"/>
      <c r="H2226" s="190"/>
      <c r="I2226" s="190"/>
      <c r="J2226" s="190"/>
      <c r="K2226" s="190"/>
      <c r="L2226" s="190"/>
      <c r="M2226" s="190"/>
      <c r="N2226" s="190"/>
      <c r="O2226" s="190"/>
      <c r="P2226" s="115"/>
      <c r="Q2226" s="191" t="s">
        <v>12702</v>
      </c>
      <c r="R2226" s="191"/>
      <c r="S2226" s="192"/>
      <c r="T2226" s="192"/>
      <c r="U2226" s="192"/>
      <c r="V2226" s="192"/>
      <c r="W2226" s="192"/>
      <c r="X2226" s="193"/>
      <c r="Y2226" s="108"/>
      <c r="AW2226" s="90" t="s">
        <v>4461</v>
      </c>
      <c r="AX2226" s="90">
        <f t="shared" si="266"/>
        <v>1</v>
      </c>
      <c r="AY2226" s="90" t="s">
        <v>774</v>
      </c>
      <c r="AZ2226" s="90" t="s">
        <v>6021</v>
      </c>
      <c r="BA2226" s="90">
        <f>IF(AND($BB$2226=1,$BC$2226=1),1,0)</f>
        <v>0</v>
      </c>
      <c r="BB2226" s="90">
        <f t="shared" si="271"/>
        <v>0</v>
      </c>
      <c r="BC2226" s="90">
        <f t="shared" si="272"/>
        <v>0</v>
      </c>
      <c r="BD2226" s="90">
        <f t="shared" si="273"/>
        <v>0</v>
      </c>
      <c r="BE2226" s="90">
        <f t="shared" si="274"/>
        <v>0</v>
      </c>
      <c r="BX2226" s="90">
        <v>1</v>
      </c>
      <c r="CA2226" s="90" t="s">
        <v>6007</v>
      </c>
      <c r="CC2226" s="90" t="s">
        <v>775</v>
      </c>
      <c r="CD2226" s="90">
        <f>IF($Y$2226="Inaccurate – Incorrect",1,0)</f>
        <v>0</v>
      </c>
      <c r="DA2226" s="90" t="s">
        <v>6004</v>
      </c>
    </row>
    <row r="2227" spans="4:106" ht="50.5" customHeight="1" x14ac:dyDescent="0.2">
      <c r="D2227" s="112" t="s">
        <v>6025</v>
      </c>
      <c r="E2227" s="189" t="s">
        <v>6026</v>
      </c>
      <c r="F2227" s="190"/>
      <c r="G2227" s="190"/>
      <c r="H2227" s="190"/>
      <c r="I2227" s="190"/>
      <c r="J2227" s="190"/>
      <c r="K2227" s="190"/>
      <c r="L2227" s="190"/>
      <c r="M2227" s="190"/>
      <c r="N2227" s="190"/>
      <c r="O2227" s="190"/>
      <c r="P2227" s="115"/>
      <c r="Q2227" s="191" t="s">
        <v>12702</v>
      </c>
      <c r="R2227" s="191"/>
      <c r="S2227" s="192"/>
      <c r="T2227" s="192"/>
      <c r="U2227" s="192"/>
      <c r="V2227" s="192"/>
      <c r="W2227" s="192"/>
      <c r="X2227" s="193"/>
      <c r="Y2227" s="108"/>
      <c r="AW2227" s="90" t="s">
        <v>4461</v>
      </c>
      <c r="AX2227" s="90">
        <f t="shared" si="266"/>
        <v>1</v>
      </c>
      <c r="AY2227" s="90" t="s">
        <v>774</v>
      </c>
      <c r="AZ2227" s="90" t="s">
        <v>6024</v>
      </c>
      <c r="BA2227" s="90">
        <f>IF(AND($BB$2227=1,$BC$2227=1),1,0)</f>
        <v>0</v>
      </c>
      <c r="BB2227" s="90">
        <f t="shared" si="271"/>
        <v>0</v>
      </c>
      <c r="BC2227" s="90">
        <f t="shared" si="272"/>
        <v>0</v>
      </c>
      <c r="BD2227" s="90">
        <f t="shared" si="273"/>
        <v>0</v>
      </c>
      <c r="BE2227" s="90">
        <f t="shared" si="274"/>
        <v>0</v>
      </c>
      <c r="BX2227" s="90">
        <v>1</v>
      </c>
      <c r="CA2227" s="90" t="s">
        <v>6007</v>
      </c>
      <c r="CC2227" s="90" t="s">
        <v>775</v>
      </c>
      <c r="CD2227" s="90">
        <f>IF($Y$2227="Inaccurate – Incorrect",1,0)</f>
        <v>0</v>
      </c>
      <c r="DA2227" s="90" t="s">
        <v>6004</v>
      </c>
    </row>
    <row r="2228" spans="4:106" ht="25.25" customHeight="1" x14ac:dyDescent="0.2">
      <c r="D2228" s="112" t="s">
        <v>6028</v>
      </c>
      <c r="E2228" s="189" t="s">
        <v>6029</v>
      </c>
      <c r="F2228" s="190"/>
      <c r="G2228" s="190"/>
      <c r="H2228" s="190"/>
      <c r="I2228" s="190"/>
      <c r="J2228" s="190"/>
      <c r="K2228" s="190"/>
      <c r="L2228" s="190"/>
      <c r="M2228" s="190"/>
      <c r="N2228" s="190"/>
      <c r="O2228" s="190"/>
      <c r="P2228" s="116" t="s">
        <v>12697</v>
      </c>
      <c r="Q2228" s="191" t="s">
        <v>12702</v>
      </c>
      <c r="R2228" s="191"/>
      <c r="S2228" s="192"/>
      <c r="T2228" s="192"/>
      <c r="U2228" s="192"/>
      <c r="V2228" s="192"/>
      <c r="W2228" s="192"/>
      <c r="X2228" s="193"/>
      <c r="Y2228" s="108"/>
      <c r="AW2228" s="90" t="s">
        <v>4461</v>
      </c>
      <c r="AX2228" s="90">
        <f t="shared" si="266"/>
        <v>1</v>
      </c>
      <c r="AY2228" s="90" t="s">
        <v>774</v>
      </c>
      <c r="AZ2228" s="90" t="s">
        <v>6027</v>
      </c>
      <c r="BA2228" s="90">
        <f>IF(AND($BB$2228=1,$BC$2228=1),1,0)</f>
        <v>0</v>
      </c>
      <c r="BB2228" s="90">
        <f t="shared" si="271"/>
        <v>0</v>
      </c>
      <c r="BC2228" s="90">
        <f t="shared" si="272"/>
        <v>0</v>
      </c>
      <c r="BD2228" s="90">
        <f t="shared" si="273"/>
        <v>0</v>
      </c>
      <c r="BE2228" s="90">
        <f t="shared" si="274"/>
        <v>0</v>
      </c>
      <c r="BX2228" s="90">
        <v>1</v>
      </c>
      <c r="CA2228" s="90" t="s">
        <v>6007</v>
      </c>
      <c r="CC2228" s="90" t="s">
        <v>775</v>
      </c>
      <c r="CD2228" s="90">
        <f>IF($Y$2228="Inaccurate – Incorrect",1,0)</f>
        <v>0</v>
      </c>
      <c r="DA2228" s="90" t="s">
        <v>6004</v>
      </c>
    </row>
    <row r="2229" spans="4:106" ht="25.25" customHeight="1" x14ac:dyDescent="0.2">
      <c r="D2229" s="112" t="s">
        <v>6032</v>
      </c>
      <c r="E2229" s="189" t="s">
        <v>6033</v>
      </c>
      <c r="F2229" s="190"/>
      <c r="G2229" s="190"/>
      <c r="H2229" s="190"/>
      <c r="I2229" s="190"/>
      <c r="J2229" s="190"/>
      <c r="K2229" s="190"/>
      <c r="L2229" s="190"/>
      <c r="M2229" s="190"/>
      <c r="N2229" s="190"/>
      <c r="O2229" s="190"/>
      <c r="P2229" s="115"/>
      <c r="Q2229" s="191" t="s">
        <v>12702</v>
      </c>
      <c r="R2229" s="191"/>
      <c r="S2229" s="192"/>
      <c r="T2229" s="192"/>
      <c r="U2229" s="192"/>
      <c r="V2229" s="192"/>
      <c r="W2229" s="192"/>
      <c r="X2229" s="193"/>
      <c r="Y2229" s="108"/>
      <c r="AW2229" s="90" t="s">
        <v>4461</v>
      </c>
      <c r="AX2229" s="90">
        <f t="shared" si="266"/>
        <v>1</v>
      </c>
      <c r="AY2229" s="90" t="s">
        <v>774</v>
      </c>
      <c r="AZ2229" s="90" t="s">
        <v>6031</v>
      </c>
      <c r="BA2229" s="90">
        <f>IF(AND($BB$2229=1,$BC$2229=1),1,0)</f>
        <v>0</v>
      </c>
      <c r="BB2229" s="90">
        <f t="shared" si="271"/>
        <v>0</v>
      </c>
      <c r="BC2229" s="90">
        <f t="shared" si="272"/>
        <v>0</v>
      </c>
      <c r="BD2229" s="90">
        <f t="shared" si="273"/>
        <v>0</v>
      </c>
      <c r="BE2229" s="90">
        <f t="shared" si="274"/>
        <v>0</v>
      </c>
      <c r="BX2229" s="90">
        <v>1</v>
      </c>
      <c r="CA2229" s="90" t="s">
        <v>6007</v>
      </c>
      <c r="CC2229" s="90" t="s">
        <v>775</v>
      </c>
      <c r="CD2229" s="90">
        <f>IF($Y$2229="Inaccurate – Incorrect",1,0)</f>
        <v>0</v>
      </c>
      <c r="DA2229" s="90" t="s">
        <v>6004</v>
      </c>
    </row>
    <row r="2230" spans="4:106" ht="25.25" customHeight="1" x14ac:dyDescent="0.2">
      <c r="D2230" s="112" t="s">
        <v>6035</v>
      </c>
      <c r="E2230" s="189" t="s">
        <v>1408</v>
      </c>
      <c r="F2230" s="190"/>
      <c r="G2230" s="190"/>
      <c r="H2230" s="190"/>
      <c r="I2230" s="190"/>
      <c r="J2230" s="190"/>
      <c r="K2230" s="190"/>
      <c r="L2230" s="190"/>
      <c r="M2230" s="190"/>
      <c r="N2230" s="190"/>
      <c r="O2230" s="190"/>
      <c r="P2230" s="115"/>
      <c r="Q2230" s="191" t="s">
        <v>12702</v>
      </c>
      <c r="R2230" s="191"/>
      <c r="S2230" s="197"/>
      <c r="T2230" s="197"/>
      <c r="U2230" s="197"/>
      <c r="V2230" s="197"/>
      <c r="W2230" s="197"/>
      <c r="X2230" s="198"/>
      <c r="Y2230" s="108"/>
      <c r="AW2230" s="90" t="s">
        <v>4461</v>
      </c>
      <c r="AX2230" s="90">
        <f t="shared" si="266"/>
        <v>1</v>
      </c>
      <c r="AY2230" s="90" t="s">
        <v>774</v>
      </c>
      <c r="AZ2230" s="90" t="s">
        <v>6034</v>
      </c>
      <c r="BA2230" s="90">
        <f>IF(AND($BB$2230=1,$BC$2230=1),1,0)</f>
        <v>0</v>
      </c>
      <c r="BB2230" s="90">
        <f t="shared" si="271"/>
        <v>0</v>
      </c>
      <c r="BC2230" s="90">
        <f t="shared" si="272"/>
        <v>0</v>
      </c>
      <c r="BD2230" s="90">
        <f t="shared" si="273"/>
        <v>0</v>
      </c>
      <c r="BE2230" s="90">
        <f t="shared" si="274"/>
        <v>0</v>
      </c>
      <c r="BX2230" s="90">
        <v>2</v>
      </c>
      <c r="CA2230" s="90" t="s">
        <v>6007</v>
      </c>
      <c r="CC2230" s="90" t="s">
        <v>775</v>
      </c>
      <c r="CD2230" s="90">
        <f>IF($Y$2230="Inaccurate – Incorrect",1,0)</f>
        <v>0</v>
      </c>
      <c r="DA2230" s="90" t="s">
        <v>6004</v>
      </c>
    </row>
    <row r="2231" spans="4:106" x14ac:dyDescent="0.2">
      <c r="D2231" s="103"/>
      <c r="E2231" s="114"/>
      <c r="F2231" s="114"/>
      <c r="G2231" s="114"/>
      <c r="H2231" s="114"/>
      <c r="I2231" s="114"/>
      <c r="J2231" s="114"/>
      <c r="K2231" s="114"/>
      <c r="L2231" s="114"/>
      <c r="M2231" s="114"/>
      <c r="N2231" s="114"/>
      <c r="O2231" s="114"/>
      <c r="P2231" s="114"/>
      <c r="Q2231" s="114"/>
      <c r="R2231" s="114"/>
      <c r="S2231" s="114"/>
      <c r="T2231" s="114"/>
      <c r="U2231" s="114"/>
      <c r="V2231" s="114"/>
      <c r="W2231" s="114"/>
      <c r="X2231" s="114"/>
      <c r="Y2231" s="105"/>
      <c r="AX2231" s="90">
        <f t="shared" si="266"/>
        <v>0</v>
      </c>
      <c r="BA2231" s="90">
        <f>IF(OR($S$22="Step 3",$S$22="Step 2"),1,0)</f>
        <v>0</v>
      </c>
    </row>
    <row r="2232" spans="4:106" ht="21" x14ac:dyDescent="0.25">
      <c r="D2232" s="103"/>
      <c r="E2232" s="106" t="s">
        <v>6038</v>
      </c>
      <c r="F2232" s="104"/>
      <c r="G2232" s="104"/>
      <c r="H2232" s="104"/>
      <c r="I2232" s="104"/>
      <c r="J2232" s="104"/>
      <c r="K2232" s="104"/>
      <c r="L2232" s="104"/>
      <c r="M2232" s="104"/>
      <c r="N2232" s="104"/>
      <c r="O2232" s="104"/>
      <c r="P2232" s="104"/>
      <c r="Q2232" s="104"/>
      <c r="R2232" s="104"/>
      <c r="S2232" s="104"/>
      <c r="T2232" s="104"/>
      <c r="U2232" s="104"/>
      <c r="V2232" s="104"/>
      <c r="W2232" s="104"/>
      <c r="X2232" s="104"/>
      <c r="Y2232" s="105"/>
      <c r="AX2232" s="90">
        <f t="shared" si="266"/>
        <v>0</v>
      </c>
      <c r="BA2232" s="90">
        <f>IF(OR($S$22="Step 3",$S$22="Step 2"),1,0)</f>
        <v>0</v>
      </c>
    </row>
    <row r="2233" spans="4:106" ht="21" x14ac:dyDescent="0.25">
      <c r="D2233" s="103"/>
      <c r="E2233" s="109" t="s">
        <v>6039</v>
      </c>
      <c r="F2233" s="110"/>
      <c r="G2233" s="110"/>
      <c r="H2233" s="110"/>
      <c r="I2233" s="110"/>
      <c r="J2233" s="110"/>
      <c r="K2233" s="110"/>
      <c r="L2233" s="110"/>
      <c r="M2233" s="110"/>
      <c r="N2233" s="110"/>
      <c r="O2233" s="110"/>
      <c r="P2233" s="110"/>
      <c r="Q2233" s="110"/>
      <c r="R2233" s="110"/>
      <c r="S2233" s="110"/>
      <c r="T2233" s="110"/>
      <c r="U2233" s="110"/>
      <c r="V2233" s="110"/>
      <c r="W2233" s="110"/>
      <c r="X2233" s="110"/>
      <c r="Y2233" s="105"/>
      <c r="AX2233" s="90">
        <f t="shared" si="266"/>
        <v>0</v>
      </c>
      <c r="BA2233" s="90">
        <f>IF(OR($S$22="Step 3",$S$22="Step 2"),1,0)</f>
        <v>0</v>
      </c>
    </row>
    <row r="2234" spans="4:106" ht="50.5" customHeight="1" x14ac:dyDescent="0.2">
      <c r="D2234" s="112" t="s">
        <v>6037</v>
      </c>
      <c r="E2234" s="194" t="s">
        <v>6040</v>
      </c>
      <c r="F2234" s="195"/>
      <c r="G2234" s="195"/>
      <c r="H2234" s="195"/>
      <c r="I2234" s="195"/>
      <c r="J2234" s="195"/>
      <c r="K2234" s="195"/>
      <c r="L2234" s="195"/>
      <c r="M2234" s="195"/>
      <c r="N2234" s="195"/>
      <c r="O2234" s="195"/>
      <c r="P2234" s="111"/>
      <c r="Q2234" s="196" t="s">
        <v>12698</v>
      </c>
      <c r="R2234" s="196"/>
      <c r="S2234" s="197"/>
      <c r="T2234" s="197"/>
      <c r="U2234" s="197"/>
      <c r="V2234" s="197"/>
      <c r="W2234" s="197"/>
      <c r="X2234" s="198"/>
      <c r="Y2234" s="108"/>
      <c r="AW2234" s="90" t="s">
        <v>4461</v>
      </c>
      <c r="AX2234" s="90">
        <f t="shared" si="266"/>
        <v>1</v>
      </c>
      <c r="AY2234" s="90" t="s">
        <v>236</v>
      </c>
      <c r="AZ2234" s="90" t="s">
        <v>6036</v>
      </c>
      <c r="BA2234" s="90">
        <f>IF(AND($BC$2234=1,$BB$2234=1),1,0)</f>
        <v>0</v>
      </c>
      <c r="BB2234" s="90">
        <f>IF(OR($S$22="Step 3",$S$22="Step 2"),1,0)</f>
        <v>0</v>
      </c>
      <c r="BC2234" s="90">
        <v>1</v>
      </c>
      <c r="BD2234" s="90">
        <v>1</v>
      </c>
      <c r="BE2234" s="90">
        <v>1</v>
      </c>
      <c r="CB2234" s="90">
        <f>IF($S$2234&lt;&gt;"",1,0)</f>
        <v>0</v>
      </c>
      <c r="CD2234" s="90">
        <f>IF($Y$2234="Inaccurate – Incorrect",1,0)</f>
        <v>0</v>
      </c>
      <c r="DA2234" s="90" t="s">
        <v>6038</v>
      </c>
      <c r="DB2234" s="90" t="s">
        <v>6039</v>
      </c>
    </row>
    <row r="2235" spans="4:106" x14ac:dyDescent="0.2">
      <c r="D2235" s="103"/>
      <c r="E2235" s="114"/>
      <c r="F2235" s="114"/>
      <c r="G2235" s="114"/>
      <c r="H2235" s="114"/>
      <c r="I2235" s="114"/>
      <c r="J2235" s="114"/>
      <c r="K2235" s="114"/>
      <c r="L2235" s="114"/>
      <c r="M2235" s="114"/>
      <c r="N2235" s="114"/>
      <c r="O2235" s="114"/>
      <c r="P2235" s="114"/>
      <c r="Q2235" s="114"/>
      <c r="R2235" s="114"/>
      <c r="S2235" s="114"/>
      <c r="T2235" s="114"/>
      <c r="U2235" s="114"/>
      <c r="V2235" s="114"/>
      <c r="W2235" s="114"/>
      <c r="X2235" s="114"/>
      <c r="Y2235" s="105"/>
      <c r="AX2235" s="90">
        <f t="shared" si="266"/>
        <v>0</v>
      </c>
      <c r="BA2235" s="90">
        <f>IF(OR($S$22="Step 3",$S$22="Step 2",$S$22="Step 1"),1,0)</f>
        <v>1</v>
      </c>
    </row>
    <row r="2236" spans="4:106" ht="21" x14ac:dyDescent="0.25">
      <c r="D2236" s="103"/>
      <c r="E2236" s="106" t="s">
        <v>6043</v>
      </c>
      <c r="F2236" s="104"/>
      <c r="G2236" s="104"/>
      <c r="H2236" s="104"/>
      <c r="I2236" s="104"/>
      <c r="J2236" s="104"/>
      <c r="K2236" s="104"/>
      <c r="L2236" s="104"/>
      <c r="M2236" s="104"/>
      <c r="N2236" s="104"/>
      <c r="O2236" s="104"/>
      <c r="P2236" s="104"/>
      <c r="Q2236" s="104"/>
      <c r="R2236" s="104"/>
      <c r="S2236" s="104"/>
      <c r="T2236" s="104"/>
      <c r="U2236" s="104"/>
      <c r="V2236" s="104"/>
      <c r="W2236" s="104"/>
      <c r="X2236" s="104"/>
      <c r="Y2236" s="105"/>
      <c r="AX2236" s="90">
        <f t="shared" si="266"/>
        <v>0</v>
      </c>
      <c r="BA2236" s="90">
        <f>IF(OR($S$22="Step 3",$S$22="Step 2",$S$22="Step 1"),1,0)</f>
        <v>1</v>
      </c>
    </row>
    <row r="2237" spans="4:106" ht="21" x14ac:dyDescent="0.25">
      <c r="D2237" s="103"/>
      <c r="E2237" s="109"/>
      <c r="F2237" s="110"/>
      <c r="G2237" s="110"/>
      <c r="H2237" s="110"/>
      <c r="I2237" s="110"/>
      <c r="J2237" s="110"/>
      <c r="K2237" s="110"/>
      <c r="L2237" s="110"/>
      <c r="M2237" s="110"/>
      <c r="N2237" s="110"/>
      <c r="O2237" s="110"/>
      <c r="P2237" s="110"/>
      <c r="Q2237" s="110"/>
      <c r="R2237" s="110"/>
      <c r="S2237" s="110"/>
      <c r="T2237" s="110"/>
      <c r="U2237" s="110"/>
      <c r="V2237" s="110"/>
      <c r="W2237" s="110"/>
      <c r="X2237" s="110"/>
      <c r="Y2237" s="105"/>
      <c r="AX2237" s="90">
        <f t="shared" si="266"/>
        <v>0</v>
      </c>
      <c r="BA2237" s="90">
        <f>IF(OR($S$22="Step 3",$S$22="Step 2",$S$22="Step 1"),1,0)</f>
        <v>1</v>
      </c>
    </row>
    <row r="2238" spans="4:106" ht="25.25" customHeight="1" x14ac:dyDescent="0.2">
      <c r="D2238" s="112" t="s">
        <v>6042</v>
      </c>
      <c r="E2238" s="194" t="s">
        <v>6044</v>
      </c>
      <c r="F2238" s="195"/>
      <c r="G2238" s="195"/>
      <c r="H2238" s="195"/>
      <c r="I2238" s="195"/>
      <c r="J2238" s="195"/>
      <c r="K2238" s="195"/>
      <c r="L2238" s="195"/>
      <c r="M2238" s="195"/>
      <c r="N2238" s="195"/>
      <c r="O2238" s="195"/>
      <c r="P2238" s="113" t="s">
        <v>12697</v>
      </c>
      <c r="Q2238" s="196" t="s">
        <v>12698</v>
      </c>
      <c r="R2238" s="196"/>
      <c r="S2238" s="197"/>
      <c r="T2238" s="197"/>
      <c r="U2238" s="197"/>
      <c r="V2238" s="197"/>
      <c r="W2238" s="197"/>
      <c r="X2238" s="198"/>
      <c r="Y2238" s="108"/>
      <c r="AW2238" s="90" t="s">
        <v>4461</v>
      </c>
      <c r="AX2238" s="90">
        <f t="shared" si="266"/>
        <v>1</v>
      </c>
      <c r="AY2238" s="90" t="s">
        <v>1320</v>
      </c>
      <c r="AZ2238" s="90" t="s">
        <v>6041</v>
      </c>
      <c r="BA2238" s="90">
        <f>IF(AND($BC$2238=1,$BB$2238=1),1,0)</f>
        <v>1</v>
      </c>
      <c r="BB2238" s="90">
        <f>IF(OR($S$22="Step 3",$S$22="Step 2",$S$22="Step 1"),1,0)</f>
        <v>1</v>
      </c>
      <c r="BC2238" s="90">
        <v>1</v>
      </c>
      <c r="BD2238" s="90">
        <v>1</v>
      </c>
      <c r="BE2238" s="90">
        <v>1</v>
      </c>
      <c r="CB2238" s="90">
        <f>IF($S$2238&lt;&gt;"",1,0)</f>
        <v>0</v>
      </c>
      <c r="CD2238" s="90">
        <f>IF($Y$2238="Inaccurate – Incorrect",1,0)</f>
        <v>0</v>
      </c>
      <c r="DA2238" s="90" t="s">
        <v>6043</v>
      </c>
    </row>
    <row r="2239" spans="4:106" x14ac:dyDescent="0.2">
      <c r="D2239" s="103"/>
      <c r="E2239" s="114"/>
      <c r="F2239" s="114"/>
      <c r="G2239" s="114"/>
      <c r="H2239" s="114"/>
      <c r="I2239" s="114"/>
      <c r="J2239" s="114"/>
      <c r="K2239" s="114"/>
      <c r="L2239" s="114"/>
      <c r="M2239" s="114"/>
      <c r="N2239" s="114"/>
      <c r="O2239" s="114"/>
      <c r="P2239" s="114"/>
      <c r="Q2239" s="114"/>
      <c r="R2239" s="114"/>
      <c r="S2239" s="114"/>
      <c r="T2239" s="114"/>
      <c r="U2239" s="114"/>
      <c r="V2239" s="114"/>
      <c r="W2239" s="114"/>
      <c r="X2239" s="114"/>
      <c r="Y2239" s="105"/>
      <c r="AX2239" s="90">
        <f t="shared" si="266"/>
        <v>0</v>
      </c>
      <c r="BA2239" s="90">
        <f>IF(OR($S$22="Step 3",$S$22="Step 2",$S$22="Step 1"),1,0)</f>
        <v>1</v>
      </c>
    </row>
    <row r="2240" spans="4:106" ht="21" x14ac:dyDescent="0.25">
      <c r="D2240" s="103"/>
      <c r="E2240" s="106" t="s">
        <v>4464</v>
      </c>
      <c r="F2240" s="104"/>
      <c r="G2240" s="104"/>
      <c r="H2240" s="104"/>
      <c r="I2240" s="104"/>
      <c r="J2240" s="104"/>
      <c r="K2240" s="104"/>
      <c r="L2240" s="104"/>
      <c r="M2240" s="104"/>
      <c r="N2240" s="104"/>
      <c r="O2240" s="104"/>
      <c r="P2240" s="104"/>
      <c r="Q2240" s="104"/>
      <c r="R2240" s="104"/>
      <c r="S2240" s="104"/>
      <c r="T2240" s="104"/>
      <c r="U2240" s="104"/>
      <c r="V2240" s="104"/>
      <c r="W2240" s="104"/>
      <c r="X2240" s="104"/>
      <c r="Y2240" s="105"/>
      <c r="AX2240" s="90">
        <f t="shared" si="266"/>
        <v>0</v>
      </c>
      <c r="BA2240" s="90">
        <f>IF(OR($S$22="Step 3",$S$22="Step 2",$S$22="Step 1"),1,0)</f>
        <v>1</v>
      </c>
    </row>
    <row r="2241" spans="4:106" ht="21" x14ac:dyDescent="0.25">
      <c r="D2241" s="103"/>
      <c r="E2241" s="109" t="s">
        <v>1415</v>
      </c>
      <c r="F2241" s="110"/>
      <c r="G2241" s="110"/>
      <c r="H2241" s="110"/>
      <c r="I2241" s="110"/>
      <c r="J2241" s="110"/>
      <c r="K2241" s="110"/>
      <c r="L2241" s="110"/>
      <c r="M2241" s="110"/>
      <c r="N2241" s="110"/>
      <c r="O2241" s="110"/>
      <c r="P2241" s="110"/>
      <c r="Q2241" s="110"/>
      <c r="R2241" s="110"/>
      <c r="S2241" s="110"/>
      <c r="T2241" s="110"/>
      <c r="U2241" s="110"/>
      <c r="V2241" s="110"/>
      <c r="W2241" s="110"/>
      <c r="X2241" s="110"/>
      <c r="Y2241" s="105"/>
      <c r="AX2241" s="90">
        <f t="shared" si="266"/>
        <v>0</v>
      </c>
      <c r="BA2241" s="90">
        <f>IF(OR($S$22="Step 3",$S$22="Step 2",$S$22="Step 1"),1,0)</f>
        <v>1</v>
      </c>
    </row>
    <row r="2242" spans="4:106" ht="50.5" customHeight="1" x14ac:dyDescent="0.2">
      <c r="D2242" s="112" t="s">
        <v>6047</v>
      </c>
      <c r="E2242" s="194" t="s">
        <v>6048</v>
      </c>
      <c r="F2242" s="195"/>
      <c r="G2242" s="195"/>
      <c r="H2242" s="195"/>
      <c r="I2242" s="195"/>
      <c r="J2242" s="195"/>
      <c r="K2242" s="195"/>
      <c r="L2242" s="195"/>
      <c r="M2242" s="195"/>
      <c r="N2242" s="195"/>
      <c r="O2242" s="195"/>
      <c r="P2242" s="113" t="s">
        <v>12697</v>
      </c>
      <c r="Q2242" s="196" t="s">
        <v>12698</v>
      </c>
      <c r="R2242" s="196"/>
      <c r="S2242" s="192"/>
      <c r="T2242" s="192"/>
      <c r="U2242" s="192"/>
      <c r="V2242" s="192"/>
      <c r="W2242" s="192"/>
      <c r="X2242" s="193"/>
      <c r="Y2242" s="108"/>
      <c r="AW2242" s="90" t="s">
        <v>4461</v>
      </c>
      <c r="AX2242" s="90">
        <f t="shared" si="266"/>
        <v>1</v>
      </c>
      <c r="AY2242" s="90" t="s">
        <v>1320</v>
      </c>
      <c r="AZ2242" s="90" t="s">
        <v>6046</v>
      </c>
      <c r="BA2242" s="90">
        <f>IF(AND($BC$2242=1,$BB$2242=1),1,0)</f>
        <v>1</v>
      </c>
      <c r="BB2242" s="90">
        <f>IF(OR($S$22="Step 3",$S$22="Step 2",$S$22="Step 1"),1,0)</f>
        <v>1</v>
      </c>
      <c r="BC2242" s="90">
        <v>1</v>
      </c>
      <c r="BD2242" s="90">
        <v>1</v>
      </c>
      <c r="BE2242" s="90">
        <v>1</v>
      </c>
      <c r="CB2242" s="90">
        <f>IF($S$2242&lt;&gt;"",1,0)</f>
        <v>0</v>
      </c>
      <c r="CD2242" s="90">
        <f>IF($Y$2242="Inaccurate – Incorrect",1,0)</f>
        <v>0</v>
      </c>
      <c r="DA2242" s="90" t="s">
        <v>4464</v>
      </c>
      <c r="DB2242" s="90" t="s">
        <v>1415</v>
      </c>
    </row>
    <row r="2243" spans="4:106" ht="50.5" customHeight="1" x14ac:dyDescent="0.2">
      <c r="D2243" s="112" t="s">
        <v>6050</v>
      </c>
      <c r="E2243" s="189" t="s">
        <v>6051</v>
      </c>
      <c r="F2243" s="190"/>
      <c r="G2243" s="190"/>
      <c r="H2243" s="190"/>
      <c r="I2243" s="190"/>
      <c r="J2243" s="190"/>
      <c r="K2243" s="190"/>
      <c r="L2243" s="190"/>
      <c r="M2243" s="190"/>
      <c r="N2243" s="190"/>
      <c r="O2243" s="190"/>
      <c r="P2243" s="116" t="s">
        <v>12697</v>
      </c>
      <c r="Q2243" s="191" t="s">
        <v>12698</v>
      </c>
      <c r="R2243" s="191"/>
      <c r="S2243" s="197"/>
      <c r="T2243" s="197"/>
      <c r="U2243" s="197"/>
      <c r="V2243" s="197"/>
      <c r="W2243" s="197"/>
      <c r="X2243" s="198"/>
      <c r="Y2243" s="108"/>
      <c r="AW2243" s="90" t="s">
        <v>4461</v>
      </c>
      <c r="AX2243" s="90">
        <f t="shared" si="266"/>
        <v>1</v>
      </c>
      <c r="AY2243" s="90" t="s">
        <v>236</v>
      </c>
      <c r="AZ2243" s="90" t="s">
        <v>6049</v>
      </c>
      <c r="BA2243" s="90">
        <f>IF(AND($BC$2243=1,$BB$2243=1),1,0)</f>
        <v>1</v>
      </c>
      <c r="BB2243" s="90">
        <f>IF(OR($S$22="Step 3",$S$22="Step 2",$S$22="Step 1"),1,0)</f>
        <v>1</v>
      </c>
      <c r="BC2243" s="90">
        <v>1</v>
      </c>
      <c r="BD2243" s="90">
        <v>1</v>
      </c>
      <c r="BE2243" s="90">
        <v>1</v>
      </c>
      <c r="CB2243" s="90">
        <f>IF($S$2243&lt;&gt;"",1,0)</f>
        <v>0</v>
      </c>
      <c r="CD2243" s="90">
        <f>IF($Y$2243="Inaccurate – Incorrect",1,0)</f>
        <v>0</v>
      </c>
      <c r="DA2243" s="90" t="s">
        <v>4464</v>
      </c>
      <c r="DB2243" s="90" t="s">
        <v>1415</v>
      </c>
    </row>
    <row r="2244" spans="4:106" x14ac:dyDescent="0.2">
      <c r="D2244" s="103"/>
      <c r="E2244" s="114"/>
      <c r="F2244" s="114"/>
      <c r="G2244" s="114"/>
      <c r="H2244" s="114"/>
      <c r="I2244" s="114"/>
      <c r="J2244" s="114"/>
      <c r="K2244" s="114"/>
      <c r="L2244" s="114"/>
      <c r="M2244" s="114"/>
      <c r="N2244" s="114"/>
      <c r="O2244" s="114"/>
      <c r="P2244" s="114"/>
      <c r="Q2244" s="114"/>
      <c r="R2244" s="114"/>
      <c r="S2244" s="114"/>
      <c r="T2244" s="114"/>
      <c r="U2244" s="114"/>
      <c r="V2244" s="114"/>
      <c r="W2244" s="114"/>
      <c r="X2244" s="114"/>
      <c r="Y2244" s="105"/>
      <c r="AX2244" s="90">
        <f t="shared" si="266"/>
        <v>0</v>
      </c>
      <c r="BA2244" s="90">
        <f>IF(OR($S$22="Step 3",$S$22="Step 2",$S$22="Step 1"),1,0)</f>
        <v>1</v>
      </c>
    </row>
    <row r="2245" spans="4:106" ht="21" x14ac:dyDescent="0.25">
      <c r="D2245" s="103"/>
      <c r="E2245" s="106" t="s">
        <v>1249</v>
      </c>
      <c r="F2245" s="104"/>
      <c r="G2245" s="104"/>
      <c r="H2245" s="104"/>
      <c r="I2245" s="104"/>
      <c r="J2245" s="104"/>
      <c r="K2245" s="104"/>
      <c r="L2245" s="104"/>
      <c r="M2245" s="104"/>
      <c r="N2245" s="104"/>
      <c r="O2245" s="104"/>
      <c r="P2245" s="104"/>
      <c r="Q2245" s="104"/>
      <c r="R2245" s="104"/>
      <c r="S2245" s="104"/>
      <c r="T2245" s="104"/>
      <c r="U2245" s="104"/>
      <c r="V2245" s="104"/>
      <c r="W2245" s="104"/>
      <c r="X2245" s="104"/>
      <c r="Y2245" s="105"/>
      <c r="AX2245" s="90">
        <f t="shared" si="266"/>
        <v>0</v>
      </c>
      <c r="BA2245" s="90">
        <f>IF(OR($S$22="Step 3",$S$22="Step 2",$S$22="Step 1"),1,0)</f>
        <v>1</v>
      </c>
    </row>
    <row r="2246" spans="4:106" ht="21" x14ac:dyDescent="0.25">
      <c r="D2246" s="103"/>
      <c r="E2246" s="109"/>
      <c r="F2246" s="110"/>
      <c r="G2246" s="110"/>
      <c r="H2246" s="110"/>
      <c r="I2246" s="110"/>
      <c r="J2246" s="110"/>
      <c r="K2246" s="110"/>
      <c r="L2246" s="110"/>
      <c r="M2246" s="110"/>
      <c r="N2246" s="110"/>
      <c r="O2246" s="110"/>
      <c r="P2246" s="110"/>
      <c r="Q2246" s="110"/>
      <c r="R2246" s="110"/>
      <c r="S2246" s="110"/>
      <c r="T2246" s="110"/>
      <c r="U2246" s="110"/>
      <c r="V2246" s="110"/>
      <c r="W2246" s="110"/>
      <c r="X2246" s="110"/>
      <c r="Y2246" s="105"/>
      <c r="AX2246" s="90">
        <f t="shared" si="266"/>
        <v>0</v>
      </c>
      <c r="BA2246" s="90">
        <f>IF(OR($S$22="Step 3",$S$22="Step 2",$S$22="Step 1"),1,0)</f>
        <v>1</v>
      </c>
    </row>
    <row r="2247" spans="4:106" ht="25.25" customHeight="1" x14ac:dyDescent="0.2">
      <c r="D2247" s="112" t="s">
        <v>6054</v>
      </c>
      <c r="E2247" s="194" t="s">
        <v>1250</v>
      </c>
      <c r="F2247" s="195"/>
      <c r="G2247" s="195"/>
      <c r="H2247" s="195"/>
      <c r="I2247" s="195"/>
      <c r="J2247" s="195"/>
      <c r="K2247" s="195"/>
      <c r="L2247" s="195"/>
      <c r="M2247" s="195"/>
      <c r="N2247" s="195"/>
      <c r="O2247" s="195"/>
      <c r="P2247" s="113" t="s">
        <v>12697</v>
      </c>
      <c r="Q2247" s="196" t="s">
        <v>12699</v>
      </c>
      <c r="R2247" s="196"/>
      <c r="S2247" s="192"/>
      <c r="T2247" s="192"/>
      <c r="U2247" s="192"/>
      <c r="V2247" s="192"/>
      <c r="W2247" s="192"/>
      <c r="X2247" s="193"/>
      <c r="Y2247" s="108"/>
      <c r="AW2247" s="90" t="s">
        <v>4461</v>
      </c>
      <c r="AX2247" s="90">
        <f t="shared" si="266"/>
        <v>1</v>
      </c>
      <c r="AZ2247" s="90" t="s">
        <v>6053</v>
      </c>
      <c r="BA2247" s="90">
        <f>IF(AND($BC$2247=1,$BB$2247=1),1,0)</f>
        <v>1</v>
      </c>
      <c r="BB2247" s="90">
        <f>IF(OR($S$22="Step 3",$S$22="Step 2",$S$22="Step 1"),1,0)</f>
        <v>1</v>
      </c>
      <c r="BC2247" s="90">
        <v>1</v>
      </c>
      <c r="BD2247" s="90">
        <v>1</v>
      </c>
      <c r="BE2247" s="90">
        <v>1</v>
      </c>
      <c r="DA2247" s="90" t="s">
        <v>1249</v>
      </c>
    </row>
    <row r="2248" spans="4:106" x14ac:dyDescent="0.2">
      <c r="D2248" s="121"/>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3"/>
      <c r="AX2248" s="90">
        <f t="shared" si="266"/>
        <v>0</v>
      </c>
    </row>
    <row r="2249" spans="4:106" x14ac:dyDescent="0.2">
      <c r="D2249" s="91"/>
      <c r="E2249" s="91"/>
      <c r="F2249" s="91"/>
      <c r="G2249" s="91"/>
      <c r="H2249" s="91"/>
      <c r="I2249" s="91"/>
      <c r="J2249" s="91"/>
      <c r="K2249" s="91"/>
      <c r="L2249" s="91"/>
      <c r="M2249" s="91"/>
      <c r="N2249" s="91"/>
      <c r="O2249" s="91"/>
      <c r="P2249" s="91"/>
      <c r="Q2249" s="91"/>
      <c r="R2249" s="91"/>
      <c r="S2249" s="91"/>
      <c r="T2249" s="91"/>
      <c r="U2249" s="91"/>
      <c r="V2249" s="91"/>
      <c r="W2249" s="91"/>
      <c r="X2249" s="91"/>
      <c r="Y2249" s="91"/>
      <c r="AX2249" s="90">
        <f t="shared" si="266"/>
        <v>0</v>
      </c>
      <c r="BA2249" s="90">
        <f>IF(OR($S$22="Step 3",$S$22="Step 2",$S$22="Step 1"),1,0)</f>
        <v>1</v>
      </c>
    </row>
    <row r="2250" spans="4:106" ht="21" x14ac:dyDescent="0.25">
      <c r="D2250" s="101" t="s">
        <v>6056</v>
      </c>
      <c r="E2250" s="100"/>
      <c r="F2250" s="100"/>
      <c r="G2250" s="100"/>
      <c r="H2250" s="100"/>
      <c r="I2250" s="100"/>
      <c r="J2250" s="100"/>
      <c r="K2250" s="100"/>
      <c r="L2250" s="100"/>
      <c r="M2250" s="100"/>
      <c r="N2250" s="100"/>
      <c r="O2250" s="100"/>
      <c r="P2250" s="100"/>
      <c r="Q2250" s="100"/>
      <c r="R2250" s="100"/>
      <c r="S2250" s="100"/>
      <c r="T2250" s="100"/>
      <c r="U2250" s="100"/>
      <c r="V2250" s="100"/>
      <c r="W2250" s="100"/>
      <c r="X2250" s="100"/>
      <c r="Y2250" s="102"/>
      <c r="AX2250" s="90">
        <f t="shared" si="266"/>
        <v>0</v>
      </c>
      <c r="BA2250" s="90">
        <f>IF(OR($S$22="Step 3",$S$22="Step 2",$S$22="Step 1"),1,0)</f>
        <v>1</v>
      </c>
    </row>
    <row r="2251" spans="4:106" x14ac:dyDescent="0.2">
      <c r="D2251" s="103"/>
      <c r="E2251" s="104"/>
      <c r="F2251" s="104"/>
      <c r="G2251" s="104"/>
      <c r="H2251" s="104"/>
      <c r="I2251" s="104"/>
      <c r="J2251" s="104"/>
      <c r="K2251" s="104"/>
      <c r="L2251" s="104"/>
      <c r="M2251" s="104"/>
      <c r="N2251" s="104"/>
      <c r="O2251" s="104"/>
      <c r="P2251" s="104"/>
      <c r="Q2251" s="104"/>
      <c r="R2251" s="104"/>
      <c r="S2251" s="104"/>
      <c r="T2251" s="104"/>
      <c r="U2251" s="104"/>
      <c r="V2251" s="104"/>
      <c r="W2251" s="104"/>
      <c r="X2251" s="104"/>
      <c r="Y2251" s="105"/>
      <c r="AX2251" s="90">
        <f t="shared" si="266"/>
        <v>0</v>
      </c>
      <c r="BA2251" s="90">
        <f>IF(OR($S$22="Step 3",$S$22="Step 2",$S$22="Step 1"),1,0)</f>
        <v>1</v>
      </c>
    </row>
    <row r="2252" spans="4:106" ht="21" x14ac:dyDescent="0.25">
      <c r="D2252" s="103"/>
      <c r="E2252" s="106" t="s">
        <v>39</v>
      </c>
      <c r="F2252" s="104"/>
      <c r="G2252" s="104"/>
      <c r="H2252" s="104"/>
      <c r="I2252" s="104"/>
      <c r="J2252" s="104"/>
      <c r="K2252" s="104"/>
      <c r="L2252" s="104"/>
      <c r="M2252" s="104"/>
      <c r="N2252" s="104"/>
      <c r="O2252" s="104"/>
      <c r="P2252" s="104"/>
      <c r="Q2252" s="104"/>
      <c r="R2252" s="104"/>
      <c r="S2252" s="104"/>
      <c r="T2252" s="104"/>
      <c r="U2252" s="104"/>
      <c r="V2252" s="104"/>
      <c r="W2252" s="104"/>
      <c r="X2252" s="104"/>
      <c r="Y2252" s="105"/>
      <c r="AX2252" s="90">
        <f t="shared" si="266"/>
        <v>0</v>
      </c>
      <c r="BA2252" s="90">
        <v>1</v>
      </c>
    </row>
    <row r="2253" spans="4:106" ht="125.75" customHeight="1" x14ac:dyDescent="0.2">
      <c r="D2253" s="108"/>
      <c r="E2253" s="205" t="s">
        <v>6057</v>
      </c>
      <c r="F2253" s="206"/>
      <c r="G2253" s="206"/>
      <c r="H2253" s="206"/>
      <c r="I2253" s="206"/>
      <c r="J2253" s="206"/>
      <c r="K2253" s="206"/>
      <c r="L2253" s="206"/>
      <c r="M2253" s="206"/>
      <c r="N2253" s="206"/>
      <c r="O2253" s="206"/>
      <c r="P2253" s="206"/>
      <c r="Q2253" s="206"/>
      <c r="R2253" s="206"/>
      <c r="S2253" s="206"/>
      <c r="T2253" s="206"/>
      <c r="U2253" s="206"/>
      <c r="V2253" s="206"/>
      <c r="W2253" s="206"/>
      <c r="X2253" s="207"/>
      <c r="Y2253" s="108"/>
      <c r="AX2253" s="90">
        <f t="shared" si="266"/>
        <v>0</v>
      </c>
      <c r="AZ2253" s="90" t="s">
        <v>6055</v>
      </c>
      <c r="BA2253" s="90">
        <v>1</v>
      </c>
    </row>
    <row r="2254" spans="4:106" x14ac:dyDescent="0.2">
      <c r="D2254" s="103"/>
      <c r="E2254" s="100"/>
      <c r="F2254" s="100"/>
      <c r="G2254" s="100"/>
      <c r="H2254" s="100"/>
      <c r="I2254" s="100"/>
      <c r="J2254" s="100"/>
      <c r="K2254" s="100"/>
      <c r="L2254" s="100"/>
      <c r="M2254" s="100"/>
      <c r="N2254" s="100"/>
      <c r="O2254" s="100"/>
      <c r="P2254" s="100"/>
      <c r="Q2254" s="100"/>
      <c r="R2254" s="100"/>
      <c r="S2254" s="100"/>
      <c r="T2254" s="100"/>
      <c r="U2254" s="100"/>
      <c r="V2254" s="100"/>
      <c r="W2254" s="100"/>
      <c r="X2254" s="100"/>
      <c r="Y2254" s="105"/>
      <c r="AX2254" s="90">
        <f t="shared" si="266"/>
        <v>0</v>
      </c>
      <c r="BA2254" s="90">
        <f>IF(OR($S$22="Step 3",$S$22="Step 2",$S$22="Step 1"),1,0)</f>
        <v>1</v>
      </c>
    </row>
    <row r="2255" spans="4:106" ht="21" x14ac:dyDescent="0.25">
      <c r="D2255" s="103"/>
      <c r="E2255" s="106" t="s">
        <v>1467</v>
      </c>
      <c r="F2255" s="104"/>
      <c r="G2255" s="104"/>
      <c r="H2255" s="104"/>
      <c r="I2255" s="104"/>
      <c r="J2255" s="104"/>
      <c r="K2255" s="104"/>
      <c r="L2255" s="104"/>
      <c r="M2255" s="104"/>
      <c r="N2255" s="104"/>
      <c r="O2255" s="104"/>
      <c r="P2255" s="104"/>
      <c r="Q2255" s="104"/>
      <c r="R2255" s="104"/>
      <c r="S2255" s="104"/>
      <c r="T2255" s="104"/>
      <c r="U2255" s="104"/>
      <c r="V2255" s="104"/>
      <c r="W2255" s="104"/>
      <c r="X2255" s="104"/>
      <c r="Y2255" s="105"/>
      <c r="AX2255" s="90">
        <f t="shared" ref="AX2255:AX2318" si="275">IF(SUBTOTAL(103,Q2255)=1,1,0)</f>
        <v>0</v>
      </c>
      <c r="BA2255" s="90">
        <f>IF(OR($S$22="Step 3",$S$22="Step 2",$S$22="Step 1"),1,0)</f>
        <v>1</v>
      </c>
    </row>
    <row r="2256" spans="4:106" ht="21" x14ac:dyDescent="0.25">
      <c r="D2256" s="103"/>
      <c r="E2256" s="109" t="s">
        <v>12703</v>
      </c>
      <c r="F2256" s="110"/>
      <c r="G2256" s="110"/>
      <c r="H2256" s="110"/>
      <c r="I2256" s="110"/>
      <c r="J2256" s="110"/>
      <c r="K2256" s="110"/>
      <c r="L2256" s="110"/>
      <c r="M2256" s="110"/>
      <c r="N2256" s="110"/>
      <c r="O2256" s="110"/>
      <c r="P2256" s="110"/>
      <c r="Q2256" s="110"/>
      <c r="R2256" s="110"/>
      <c r="S2256" s="110"/>
      <c r="T2256" s="110"/>
      <c r="U2256" s="110"/>
      <c r="V2256" s="110"/>
      <c r="W2256" s="110"/>
      <c r="X2256" s="110"/>
      <c r="Y2256" s="105"/>
      <c r="AX2256" s="90">
        <f t="shared" si="275"/>
        <v>0</v>
      </c>
      <c r="BA2256" s="90">
        <f>IF(OR($S$22="Step 3",$S$22="Step 2",$S$22="Step 1"),1,0)</f>
        <v>1</v>
      </c>
    </row>
    <row r="2257" spans="4:106" x14ac:dyDescent="0.2">
      <c r="D2257" s="108"/>
      <c r="E2257" s="205" t="s">
        <v>6059</v>
      </c>
      <c r="F2257" s="206"/>
      <c r="G2257" s="206"/>
      <c r="H2257" s="206"/>
      <c r="I2257" s="206"/>
      <c r="J2257" s="206"/>
      <c r="K2257" s="206"/>
      <c r="L2257" s="206"/>
      <c r="M2257" s="206"/>
      <c r="N2257" s="206"/>
      <c r="O2257" s="206"/>
      <c r="P2257" s="206"/>
      <c r="Q2257" s="206"/>
      <c r="R2257" s="206"/>
      <c r="S2257" s="206"/>
      <c r="T2257" s="206"/>
      <c r="U2257" s="206"/>
      <c r="V2257" s="206"/>
      <c r="W2257" s="206"/>
      <c r="X2257" s="207"/>
      <c r="Y2257" s="108"/>
      <c r="AX2257" s="90">
        <f t="shared" si="275"/>
        <v>0</v>
      </c>
      <c r="AZ2257" s="90" t="s">
        <v>6058</v>
      </c>
      <c r="BA2257" s="90">
        <f>IF(AND($BC$2257=1,$BB$2257=1),1,0)</f>
        <v>1</v>
      </c>
      <c r="BB2257" s="90">
        <f>IF(OR($S$22="Step 3",$S$22="Step 2",$S$22="Step 1"),1,0)</f>
        <v>1</v>
      </c>
      <c r="BC2257" s="90">
        <v>1</v>
      </c>
      <c r="BD2257" s="90">
        <v>1</v>
      </c>
      <c r="BE2257" s="90">
        <v>1</v>
      </c>
    </row>
    <row r="2258" spans="4:106" x14ac:dyDescent="0.2">
      <c r="D2258" s="103"/>
      <c r="E2258" s="107"/>
      <c r="F2258" s="107"/>
      <c r="G2258" s="107"/>
      <c r="H2258" s="107"/>
      <c r="I2258" s="107"/>
      <c r="J2258" s="107"/>
      <c r="K2258" s="107"/>
      <c r="L2258" s="107"/>
      <c r="M2258" s="107"/>
      <c r="N2258" s="107"/>
      <c r="O2258" s="107"/>
      <c r="P2258" s="107"/>
      <c r="Q2258" s="107"/>
      <c r="R2258" s="107"/>
      <c r="S2258" s="107"/>
      <c r="T2258" s="107"/>
      <c r="U2258" s="107"/>
      <c r="V2258" s="107"/>
      <c r="W2258" s="107"/>
      <c r="X2258" s="107"/>
      <c r="Y2258" s="105"/>
      <c r="AX2258" s="90">
        <f t="shared" si="275"/>
        <v>0</v>
      </c>
      <c r="BA2258" s="90">
        <f>IF(OR($S$22="Step 3",$S$22="Step 2"),1,0)</f>
        <v>0</v>
      </c>
    </row>
    <row r="2259" spans="4:106" ht="21" x14ac:dyDescent="0.25">
      <c r="D2259" s="103"/>
      <c r="E2259" s="109" t="s">
        <v>6062</v>
      </c>
      <c r="F2259" s="110"/>
      <c r="G2259" s="110"/>
      <c r="H2259" s="110"/>
      <c r="I2259" s="110"/>
      <c r="J2259" s="110"/>
      <c r="K2259" s="110"/>
      <c r="L2259" s="110"/>
      <c r="M2259" s="110"/>
      <c r="N2259" s="110"/>
      <c r="O2259" s="110"/>
      <c r="P2259" s="110"/>
      <c r="Q2259" s="110"/>
      <c r="R2259" s="110"/>
      <c r="S2259" s="110"/>
      <c r="T2259" s="110"/>
      <c r="U2259" s="110"/>
      <c r="V2259" s="110"/>
      <c r="W2259" s="110"/>
      <c r="X2259" s="110"/>
      <c r="Y2259" s="105"/>
      <c r="AX2259" s="90">
        <f t="shared" si="275"/>
        <v>0</v>
      </c>
      <c r="BA2259" s="90">
        <f>IF(OR($S$22="Step 3",$S$22="Step 2"),1,0)</f>
        <v>0</v>
      </c>
    </row>
    <row r="2260" spans="4:106" ht="25.25" customHeight="1" x14ac:dyDescent="0.2">
      <c r="D2260" s="112" t="s">
        <v>6061</v>
      </c>
      <c r="E2260" s="194" t="s">
        <v>6063</v>
      </c>
      <c r="F2260" s="195"/>
      <c r="G2260" s="195"/>
      <c r="H2260" s="195"/>
      <c r="I2260" s="195"/>
      <c r="J2260" s="195"/>
      <c r="K2260" s="195"/>
      <c r="L2260" s="195"/>
      <c r="M2260" s="195"/>
      <c r="N2260" s="195"/>
      <c r="O2260" s="195"/>
      <c r="P2260" s="113" t="s">
        <v>12697</v>
      </c>
      <c r="Q2260" s="196" t="s">
        <v>12701</v>
      </c>
      <c r="R2260" s="196"/>
      <c r="S2260" s="197"/>
      <c r="T2260" s="197"/>
      <c r="U2260" s="197"/>
      <c r="V2260" s="197"/>
      <c r="W2260" s="197"/>
      <c r="X2260" s="198"/>
      <c r="Y2260" s="108"/>
      <c r="AW2260" s="90" t="s">
        <v>6056</v>
      </c>
      <c r="AX2260" s="90">
        <f t="shared" si="275"/>
        <v>1</v>
      </c>
      <c r="AZ2260" s="90" t="s">
        <v>6060</v>
      </c>
      <c r="BA2260" s="90">
        <f>IF(AND($BC$2260=1,$BB$2260=1),1,0)</f>
        <v>0</v>
      </c>
      <c r="BB2260" s="90">
        <f>IF(OR($S$22="Step 3",$S$22="Step 2"),1,0)</f>
        <v>0</v>
      </c>
      <c r="BC2260" s="90">
        <v>1</v>
      </c>
      <c r="BD2260" s="90">
        <v>1</v>
      </c>
      <c r="BE2260" s="90">
        <v>1</v>
      </c>
      <c r="CB2260" s="90">
        <f>IF($S$2260&lt;&gt;"",1,0)</f>
        <v>0</v>
      </c>
      <c r="CD2260" s="90">
        <f>IF($Y$2260="Inaccurate – Incorrect",1,0)</f>
        <v>0</v>
      </c>
      <c r="DA2260" s="90" t="s">
        <v>1467</v>
      </c>
      <c r="DB2260" s="90" t="s">
        <v>6062</v>
      </c>
    </row>
    <row r="2261" spans="4:106" x14ac:dyDescent="0.2">
      <c r="D2261" s="103"/>
      <c r="E2261" s="117"/>
      <c r="F2261" s="117"/>
      <c r="G2261" s="117"/>
      <c r="H2261" s="117"/>
      <c r="I2261" s="117"/>
      <c r="J2261" s="117"/>
      <c r="K2261" s="117"/>
      <c r="L2261" s="117"/>
      <c r="M2261" s="117"/>
      <c r="N2261" s="117"/>
      <c r="O2261" s="117"/>
      <c r="P2261" s="117"/>
      <c r="Q2261" s="117"/>
      <c r="R2261" s="117"/>
      <c r="S2261" s="117"/>
      <c r="T2261" s="117"/>
      <c r="U2261" s="117"/>
      <c r="V2261" s="117"/>
      <c r="W2261" s="117"/>
      <c r="X2261" s="117"/>
      <c r="Y2261" s="105"/>
      <c r="AX2261" s="90">
        <f t="shared" si="275"/>
        <v>0</v>
      </c>
      <c r="BA2261" s="90">
        <f>IF(OR($S$22="Step 3",$S$22="Step 2",$S$22="Step 1"),1,0)</f>
        <v>1</v>
      </c>
    </row>
    <row r="2262" spans="4:106" ht="21" x14ac:dyDescent="0.25">
      <c r="D2262" s="103"/>
      <c r="E2262" s="109" t="s">
        <v>6067</v>
      </c>
      <c r="F2262" s="110"/>
      <c r="G2262" s="110"/>
      <c r="H2262" s="110"/>
      <c r="I2262" s="110"/>
      <c r="J2262" s="110"/>
      <c r="K2262" s="110"/>
      <c r="L2262" s="110"/>
      <c r="M2262" s="110"/>
      <c r="N2262" s="110"/>
      <c r="O2262" s="110"/>
      <c r="P2262" s="110"/>
      <c r="Q2262" s="110"/>
      <c r="R2262" s="110"/>
      <c r="S2262" s="110"/>
      <c r="T2262" s="110"/>
      <c r="U2262" s="110"/>
      <c r="V2262" s="110"/>
      <c r="W2262" s="110"/>
      <c r="X2262" s="110"/>
      <c r="Y2262" s="105"/>
      <c r="AX2262" s="90">
        <f t="shared" si="275"/>
        <v>0</v>
      </c>
      <c r="BA2262" s="90">
        <f>IF(OR($S$22="Step 3",$S$22="Step 2",$S$22="Step 1"),1,0)</f>
        <v>1</v>
      </c>
    </row>
    <row r="2263" spans="4:106" ht="25.25" customHeight="1" x14ac:dyDescent="0.2">
      <c r="D2263" s="112" t="s">
        <v>6066</v>
      </c>
      <c r="E2263" s="194" t="s">
        <v>6068</v>
      </c>
      <c r="F2263" s="195"/>
      <c r="G2263" s="195"/>
      <c r="H2263" s="195"/>
      <c r="I2263" s="195"/>
      <c r="J2263" s="195"/>
      <c r="K2263" s="195"/>
      <c r="L2263" s="195"/>
      <c r="M2263" s="195"/>
      <c r="N2263" s="195"/>
      <c r="O2263" s="195"/>
      <c r="P2263" s="113" t="s">
        <v>12697</v>
      </c>
      <c r="Q2263" s="196" t="s">
        <v>12698</v>
      </c>
      <c r="R2263" s="196"/>
      <c r="S2263" s="197"/>
      <c r="T2263" s="197"/>
      <c r="U2263" s="197"/>
      <c r="V2263" s="197"/>
      <c r="W2263" s="197"/>
      <c r="X2263" s="198"/>
      <c r="Y2263" s="108"/>
      <c r="AW2263" s="90" t="s">
        <v>6056</v>
      </c>
      <c r="AX2263" s="90">
        <f t="shared" si="275"/>
        <v>1</v>
      </c>
      <c r="AY2263" s="90" t="s">
        <v>236</v>
      </c>
      <c r="AZ2263" s="90" t="s">
        <v>6065</v>
      </c>
      <c r="BA2263" s="90">
        <f>IF(AND($BC$2263=1,$BB$2263=1),1,0)</f>
        <v>1</v>
      </c>
      <c r="BB2263" s="90">
        <f>IF(OR($S$22="Step 3",$S$22="Step 2",$S$22="Step 1"),1,0)</f>
        <v>1</v>
      </c>
      <c r="BC2263" s="90">
        <v>1</v>
      </c>
      <c r="BD2263" s="90">
        <v>1</v>
      </c>
      <c r="BE2263" s="90">
        <v>1</v>
      </c>
      <c r="CB2263" s="90">
        <f>IF($S$2263&lt;&gt;"",1,0)</f>
        <v>0</v>
      </c>
      <c r="CD2263" s="90">
        <f>IF($Y$2263="Inaccurate – Incorrect",1,0)</f>
        <v>0</v>
      </c>
      <c r="DA2263" s="90" t="s">
        <v>1467</v>
      </c>
      <c r="DB2263" s="90" t="s">
        <v>6067</v>
      </c>
    </row>
    <row r="2264" spans="4:106" x14ac:dyDescent="0.2">
      <c r="D2264" s="103"/>
      <c r="E2264" s="117"/>
      <c r="F2264" s="117"/>
      <c r="G2264" s="117"/>
      <c r="H2264" s="117"/>
      <c r="I2264" s="117"/>
      <c r="J2264" s="117"/>
      <c r="K2264" s="117"/>
      <c r="L2264" s="117"/>
      <c r="M2264" s="117"/>
      <c r="N2264" s="117"/>
      <c r="O2264" s="117"/>
      <c r="P2264" s="117"/>
      <c r="Q2264" s="117"/>
      <c r="R2264" s="117"/>
      <c r="S2264" s="117"/>
      <c r="T2264" s="117"/>
      <c r="U2264" s="117"/>
      <c r="V2264" s="117"/>
      <c r="W2264" s="117"/>
      <c r="X2264" s="117"/>
      <c r="Y2264" s="105"/>
      <c r="AX2264" s="90">
        <f t="shared" si="275"/>
        <v>0</v>
      </c>
      <c r="BA2264" s="90">
        <f>IF(OR($S$22="Step 3",$S$22="Step 2",$S$22="Step 1"),1,0)</f>
        <v>1</v>
      </c>
    </row>
    <row r="2265" spans="4:106" ht="21" x14ac:dyDescent="0.25">
      <c r="D2265" s="103"/>
      <c r="E2265" s="109" t="s">
        <v>3333</v>
      </c>
      <c r="F2265" s="110"/>
      <c r="G2265" s="110"/>
      <c r="H2265" s="110"/>
      <c r="I2265" s="110"/>
      <c r="J2265" s="110"/>
      <c r="K2265" s="110"/>
      <c r="L2265" s="110"/>
      <c r="M2265" s="110"/>
      <c r="N2265" s="110"/>
      <c r="O2265" s="110"/>
      <c r="P2265" s="110"/>
      <c r="Q2265" s="110"/>
      <c r="R2265" s="110"/>
      <c r="S2265" s="110"/>
      <c r="T2265" s="110"/>
      <c r="U2265" s="110"/>
      <c r="V2265" s="110"/>
      <c r="W2265" s="110"/>
      <c r="X2265" s="110"/>
      <c r="Y2265" s="105"/>
      <c r="AX2265" s="90">
        <f t="shared" si="275"/>
        <v>0</v>
      </c>
      <c r="BA2265" s="90">
        <f>IF(OR($S$22="Step 3",$S$22="Step 2",$S$22="Step 1"),1,0)</f>
        <v>1</v>
      </c>
    </row>
    <row r="2266" spans="4:106" ht="50.5" customHeight="1" x14ac:dyDescent="0.2">
      <c r="D2266" s="112" t="s">
        <v>6071</v>
      </c>
      <c r="E2266" s="194" t="s">
        <v>6072</v>
      </c>
      <c r="F2266" s="195"/>
      <c r="G2266" s="195"/>
      <c r="H2266" s="195"/>
      <c r="I2266" s="195"/>
      <c r="J2266" s="195"/>
      <c r="K2266" s="195"/>
      <c r="L2266" s="195"/>
      <c r="M2266" s="195"/>
      <c r="N2266" s="195"/>
      <c r="O2266" s="195"/>
      <c r="P2266" s="113" t="s">
        <v>12697</v>
      </c>
      <c r="Q2266" s="196" t="s">
        <v>12698</v>
      </c>
      <c r="R2266" s="196"/>
      <c r="S2266" s="197"/>
      <c r="T2266" s="197"/>
      <c r="U2266" s="197"/>
      <c r="V2266" s="197"/>
      <c r="W2266" s="197"/>
      <c r="X2266" s="198"/>
      <c r="Y2266" s="108"/>
      <c r="AW2266" s="90" t="s">
        <v>6056</v>
      </c>
      <c r="AX2266" s="90">
        <f t="shared" si="275"/>
        <v>1</v>
      </c>
      <c r="AY2266" s="90" t="s">
        <v>236</v>
      </c>
      <c r="AZ2266" s="90" t="s">
        <v>6070</v>
      </c>
      <c r="BA2266" s="90">
        <f>IF(AND($BC$2266=1,$BB$2266=1),1,0)</f>
        <v>1</v>
      </c>
      <c r="BB2266" s="90">
        <f>IF(OR($S$22="Step 3",$S$22="Step 2",$S$22="Step 1"),1,0)</f>
        <v>1</v>
      </c>
      <c r="BC2266" s="90">
        <v>1</v>
      </c>
      <c r="BD2266" s="90">
        <v>1</v>
      </c>
      <c r="BE2266" s="90">
        <v>1</v>
      </c>
      <c r="CB2266" s="90">
        <f>IF($S$2266&lt;&gt;"",1,0)</f>
        <v>0</v>
      </c>
      <c r="CD2266" s="90">
        <f>IF($Y$2266="Inaccurate – Incorrect",1,0)</f>
        <v>0</v>
      </c>
      <c r="DA2266" s="90" t="s">
        <v>1467</v>
      </c>
      <c r="DB2266" s="90" t="s">
        <v>3333</v>
      </c>
    </row>
    <row r="2267" spans="4:106" x14ac:dyDescent="0.2">
      <c r="D2267" s="103"/>
      <c r="E2267" s="117"/>
      <c r="F2267" s="117"/>
      <c r="G2267" s="117"/>
      <c r="H2267" s="117"/>
      <c r="I2267" s="117"/>
      <c r="J2267" s="117"/>
      <c r="K2267" s="117"/>
      <c r="L2267" s="117"/>
      <c r="M2267" s="117"/>
      <c r="N2267" s="117"/>
      <c r="O2267" s="117"/>
      <c r="P2267" s="117"/>
      <c r="Q2267" s="117"/>
      <c r="R2267" s="117"/>
      <c r="S2267" s="117"/>
      <c r="T2267" s="117"/>
      <c r="U2267" s="117"/>
      <c r="V2267" s="117"/>
      <c r="W2267" s="117"/>
      <c r="X2267" s="117"/>
      <c r="Y2267" s="105"/>
      <c r="AX2267" s="90">
        <f t="shared" si="275"/>
        <v>0</v>
      </c>
      <c r="BA2267" s="90">
        <f>IF(OR($S$22="Step 3",$S$22="Step 2",$S$22="Step 1"),1,0)</f>
        <v>1</v>
      </c>
    </row>
    <row r="2268" spans="4:106" ht="21" x14ac:dyDescent="0.25">
      <c r="D2268" s="103"/>
      <c r="E2268" s="109" t="s">
        <v>6076</v>
      </c>
      <c r="F2268" s="110"/>
      <c r="G2268" s="110"/>
      <c r="H2268" s="110"/>
      <c r="I2268" s="110"/>
      <c r="J2268" s="110"/>
      <c r="K2268" s="110"/>
      <c r="L2268" s="110"/>
      <c r="M2268" s="110"/>
      <c r="N2268" s="110"/>
      <c r="O2268" s="110"/>
      <c r="P2268" s="110"/>
      <c r="Q2268" s="110"/>
      <c r="R2268" s="110"/>
      <c r="S2268" s="110"/>
      <c r="T2268" s="110"/>
      <c r="U2268" s="110"/>
      <c r="V2268" s="110"/>
      <c r="W2268" s="110"/>
      <c r="X2268" s="110"/>
      <c r="Y2268" s="105"/>
      <c r="AX2268" s="90">
        <f t="shared" si="275"/>
        <v>0</v>
      </c>
      <c r="BA2268" s="90">
        <f>IF(OR($S$22="Step 3",$S$22="Step 2",$S$22="Step 1"),1,0)</f>
        <v>1</v>
      </c>
    </row>
    <row r="2269" spans="4:106" ht="25.25" customHeight="1" x14ac:dyDescent="0.2">
      <c r="D2269" s="112" t="s">
        <v>6075</v>
      </c>
      <c r="E2269" s="194" t="s">
        <v>6077</v>
      </c>
      <c r="F2269" s="195"/>
      <c r="G2269" s="195"/>
      <c r="H2269" s="195"/>
      <c r="I2269" s="195"/>
      <c r="J2269" s="195"/>
      <c r="K2269" s="195"/>
      <c r="L2269" s="195"/>
      <c r="M2269" s="195"/>
      <c r="N2269" s="195"/>
      <c r="O2269" s="195"/>
      <c r="P2269" s="113" t="s">
        <v>12697</v>
      </c>
      <c r="Q2269" s="196" t="s">
        <v>12698</v>
      </c>
      <c r="R2269" s="196"/>
      <c r="S2269" s="197"/>
      <c r="T2269" s="197"/>
      <c r="U2269" s="197"/>
      <c r="V2269" s="197"/>
      <c r="W2269" s="197"/>
      <c r="X2269" s="198"/>
      <c r="Y2269" s="108"/>
      <c r="AW2269" s="90" t="s">
        <v>6056</v>
      </c>
      <c r="AX2269" s="90">
        <f t="shared" si="275"/>
        <v>1</v>
      </c>
      <c r="AY2269" s="90" t="s">
        <v>236</v>
      </c>
      <c r="AZ2269" s="90" t="s">
        <v>6074</v>
      </c>
      <c r="BA2269" s="90">
        <f>IF(AND($BC$2269=1,$BB$2269=1),1,0)</f>
        <v>1</v>
      </c>
      <c r="BB2269" s="90">
        <f>IF(OR($S$22="Step 3",$S$22="Step 2",$S$22="Step 1"),1,0)</f>
        <v>1</v>
      </c>
      <c r="BC2269" s="90">
        <v>1</v>
      </c>
      <c r="BD2269" s="90">
        <v>1</v>
      </c>
      <c r="BE2269" s="90">
        <v>1</v>
      </c>
      <c r="CB2269" s="90">
        <f>IF($S$2269&lt;&gt;"",1,0)</f>
        <v>0</v>
      </c>
      <c r="CD2269" s="90">
        <f>IF($Y$2269="Inaccurate – Incorrect",1,0)</f>
        <v>0</v>
      </c>
      <c r="DA2269" s="90" t="s">
        <v>1467</v>
      </c>
      <c r="DB2269" s="90" t="s">
        <v>6076</v>
      </c>
    </row>
    <row r="2270" spans="4:106" x14ac:dyDescent="0.2">
      <c r="D2270" s="103"/>
      <c r="E2270" s="114"/>
      <c r="F2270" s="114"/>
      <c r="G2270" s="114"/>
      <c r="H2270" s="114"/>
      <c r="I2270" s="114"/>
      <c r="J2270" s="114"/>
      <c r="K2270" s="114"/>
      <c r="L2270" s="114"/>
      <c r="M2270" s="114"/>
      <c r="N2270" s="114"/>
      <c r="O2270" s="114"/>
      <c r="P2270" s="114"/>
      <c r="Q2270" s="114"/>
      <c r="R2270" s="114"/>
      <c r="S2270" s="114"/>
      <c r="T2270" s="114"/>
      <c r="U2270" s="114"/>
      <c r="V2270" s="114"/>
      <c r="W2270" s="114"/>
      <c r="X2270" s="114"/>
      <c r="Y2270" s="105"/>
      <c r="AX2270" s="90">
        <f t="shared" si="275"/>
        <v>0</v>
      </c>
      <c r="BA2270" s="90">
        <f>IF(OR($S$22="Step 3",$S$22="Step 2",$S$22="Step 1"),1,0)</f>
        <v>1</v>
      </c>
    </row>
    <row r="2271" spans="4:106" ht="21" x14ac:dyDescent="0.25">
      <c r="D2271" s="103"/>
      <c r="E2271" s="106" t="s">
        <v>1904</v>
      </c>
      <c r="F2271" s="104"/>
      <c r="G2271" s="104"/>
      <c r="H2271" s="104"/>
      <c r="I2271" s="104"/>
      <c r="J2271" s="104"/>
      <c r="K2271" s="104"/>
      <c r="L2271" s="104"/>
      <c r="M2271" s="104"/>
      <c r="N2271" s="104"/>
      <c r="O2271" s="104"/>
      <c r="P2271" s="104"/>
      <c r="Q2271" s="104"/>
      <c r="R2271" s="104"/>
      <c r="S2271" s="104"/>
      <c r="T2271" s="104"/>
      <c r="U2271" s="104"/>
      <c r="V2271" s="104"/>
      <c r="W2271" s="104"/>
      <c r="X2271" s="104"/>
      <c r="Y2271" s="105"/>
      <c r="AX2271" s="90">
        <f t="shared" si="275"/>
        <v>0</v>
      </c>
      <c r="BA2271" s="90">
        <f>IF(OR($S$22="Step 3",$S$22="Step 2",$S$22="Step 1"),1,0)</f>
        <v>1</v>
      </c>
    </row>
    <row r="2272" spans="4:106" ht="21" x14ac:dyDescent="0.25">
      <c r="D2272" s="103"/>
      <c r="E2272" s="109" t="s">
        <v>6081</v>
      </c>
      <c r="F2272" s="110"/>
      <c r="G2272" s="110"/>
      <c r="H2272" s="110"/>
      <c r="I2272" s="110"/>
      <c r="J2272" s="110"/>
      <c r="K2272" s="110"/>
      <c r="L2272" s="110"/>
      <c r="M2272" s="110"/>
      <c r="N2272" s="110"/>
      <c r="O2272" s="110"/>
      <c r="P2272" s="110"/>
      <c r="Q2272" s="110"/>
      <c r="R2272" s="110"/>
      <c r="S2272" s="110"/>
      <c r="T2272" s="110"/>
      <c r="U2272" s="110"/>
      <c r="V2272" s="110"/>
      <c r="W2272" s="110"/>
      <c r="X2272" s="110"/>
      <c r="Y2272" s="105"/>
      <c r="AX2272" s="90">
        <f t="shared" si="275"/>
        <v>0</v>
      </c>
      <c r="BA2272" s="90">
        <f>IF(OR($S$22="Step 3",$S$22="Step 2",$S$22="Step 1"),1,0)</f>
        <v>1</v>
      </c>
    </row>
    <row r="2273" spans="4:106" ht="226.75" customHeight="1" x14ac:dyDescent="0.2">
      <c r="D2273" s="112" t="s">
        <v>6080</v>
      </c>
      <c r="E2273" s="194" t="s">
        <v>6082</v>
      </c>
      <c r="F2273" s="195"/>
      <c r="G2273" s="195"/>
      <c r="H2273" s="195"/>
      <c r="I2273" s="195"/>
      <c r="J2273" s="195"/>
      <c r="K2273" s="195"/>
      <c r="L2273" s="195"/>
      <c r="M2273" s="195"/>
      <c r="N2273" s="195"/>
      <c r="O2273" s="195"/>
      <c r="P2273" s="113" t="s">
        <v>12697</v>
      </c>
      <c r="Q2273" s="196" t="s">
        <v>12698</v>
      </c>
      <c r="R2273" s="196"/>
      <c r="S2273" s="192"/>
      <c r="T2273" s="192"/>
      <c r="U2273" s="192"/>
      <c r="V2273" s="192"/>
      <c r="W2273" s="192"/>
      <c r="X2273" s="193"/>
      <c r="Y2273" s="108"/>
      <c r="AW2273" s="90" t="s">
        <v>6056</v>
      </c>
      <c r="AX2273" s="90">
        <f t="shared" si="275"/>
        <v>1</v>
      </c>
      <c r="AY2273" s="90" t="s">
        <v>1320</v>
      </c>
      <c r="AZ2273" s="90" t="s">
        <v>6079</v>
      </c>
      <c r="BA2273" s="90">
        <f>IF(AND($BC$2273=1,$BB$2273=1),1,0)</f>
        <v>1</v>
      </c>
      <c r="BB2273" s="90">
        <f>IF(OR($S$22="Step 3",$S$22="Step 2",$S$22="Step 1"),1,0)</f>
        <v>1</v>
      </c>
      <c r="BC2273" s="90">
        <v>1</v>
      </c>
      <c r="BD2273" s="90">
        <v>1</v>
      </c>
      <c r="BE2273" s="90">
        <v>1</v>
      </c>
      <c r="BL2273" s="90" t="s">
        <v>12796</v>
      </c>
      <c r="CB2273" s="90">
        <f>IF($S$2273&lt;&gt;"",1,0)</f>
        <v>0</v>
      </c>
      <c r="CD2273" s="90">
        <f>IF($Y$2273="Inaccurate – Incorrect",1,0)</f>
        <v>0</v>
      </c>
      <c r="DA2273" s="90" t="s">
        <v>1904</v>
      </c>
      <c r="DB2273" s="90" t="s">
        <v>6081</v>
      </c>
    </row>
    <row r="2274" spans="4:106" ht="39.5" customHeight="1" x14ac:dyDescent="0.2">
      <c r="D2274" s="112" t="s">
        <v>6085</v>
      </c>
      <c r="E2274" s="119"/>
      <c r="F2274" s="118"/>
      <c r="G2274" s="118"/>
      <c r="H2274" s="118"/>
      <c r="I2274" s="118"/>
      <c r="J2274" s="118"/>
      <c r="K2274" s="118"/>
      <c r="L2274" s="118"/>
      <c r="M2274" s="118"/>
      <c r="N2274" s="118"/>
      <c r="O2274" s="118"/>
      <c r="P2274" s="118"/>
      <c r="Q2274" s="215" t="s">
        <v>6086</v>
      </c>
      <c r="R2274" s="216"/>
      <c r="S2274" s="216"/>
      <c r="T2274" s="216"/>
      <c r="U2274" s="216"/>
      <c r="V2274" s="216"/>
      <c r="W2274" s="216"/>
      <c r="X2274" s="217"/>
      <c r="Y2274" s="108"/>
      <c r="AX2274" s="90">
        <f t="shared" si="275"/>
        <v>1</v>
      </c>
      <c r="AZ2274" s="90" t="s">
        <v>6084</v>
      </c>
      <c r="BA2274" s="90">
        <f>IF(AND($BB$2274=1,$BC$2274=1),1,0)</f>
        <v>0</v>
      </c>
      <c r="BB2274" s="90">
        <f>IF(OR($S$22="Step 3",$S$22="Step 2",$S$22="Step 1"),1,0)</f>
        <v>1</v>
      </c>
      <c r="BC2274" s="90">
        <f>IF(AND(AND(OR($S$2273="Yes",$AB$2273="Yes"),$AX$2273=1)),1,0)</f>
        <v>0</v>
      </c>
      <c r="BD2274" s="90">
        <f>IF(AND(AND(OR($AB$2273="Yes"),$AX$2273=1)),1,0)</f>
        <v>0</v>
      </c>
      <c r="BE2274" s="90">
        <f>IF(AND(AND(OR($S$2273="Yes"),$AX$2273=1)),1,0)</f>
        <v>0</v>
      </c>
    </row>
    <row r="2275" spans="4:106" x14ac:dyDescent="0.2">
      <c r="D2275" s="103"/>
      <c r="E2275" s="107"/>
      <c r="F2275" s="107"/>
      <c r="G2275" s="107"/>
      <c r="H2275" s="107"/>
      <c r="I2275" s="107"/>
      <c r="J2275" s="107"/>
      <c r="K2275" s="107"/>
      <c r="L2275" s="107"/>
      <c r="M2275" s="107"/>
      <c r="N2275" s="107"/>
      <c r="O2275" s="107"/>
      <c r="P2275" s="107"/>
      <c r="Q2275" s="107"/>
      <c r="R2275" s="107"/>
      <c r="S2275" s="107"/>
      <c r="T2275" s="107"/>
      <c r="U2275" s="107"/>
      <c r="V2275" s="107"/>
      <c r="W2275" s="107"/>
      <c r="X2275" s="107"/>
      <c r="Y2275" s="105"/>
      <c r="AX2275" s="90">
        <f t="shared" si="275"/>
        <v>0</v>
      </c>
      <c r="BA2275" s="90">
        <f>IF(OR($S$22="Step 3",$S$22="Step 2",$S$22="Step 1"),1,0)</f>
        <v>1</v>
      </c>
    </row>
    <row r="2276" spans="4:106" ht="21" x14ac:dyDescent="0.25">
      <c r="D2276" s="103"/>
      <c r="E2276" s="109" t="s">
        <v>6062</v>
      </c>
      <c r="F2276" s="110"/>
      <c r="G2276" s="110"/>
      <c r="H2276" s="110"/>
      <c r="I2276" s="110"/>
      <c r="J2276" s="110"/>
      <c r="K2276" s="110"/>
      <c r="L2276" s="110"/>
      <c r="M2276" s="110"/>
      <c r="N2276" s="110"/>
      <c r="O2276" s="110"/>
      <c r="P2276" s="110"/>
      <c r="Q2276" s="110"/>
      <c r="R2276" s="110"/>
      <c r="S2276" s="110"/>
      <c r="T2276" s="110"/>
      <c r="U2276" s="110"/>
      <c r="V2276" s="110"/>
      <c r="W2276" s="110"/>
      <c r="X2276" s="110"/>
      <c r="Y2276" s="105"/>
      <c r="AX2276" s="90">
        <f t="shared" si="275"/>
        <v>0</v>
      </c>
      <c r="BA2276" s="90">
        <f>IF(OR($S$22="Step 3",$S$22="Step 2",$S$22="Step 1"),1,0)</f>
        <v>1</v>
      </c>
    </row>
    <row r="2277" spans="4:106" ht="25.25" customHeight="1" x14ac:dyDescent="0.2">
      <c r="D2277" s="112" t="s">
        <v>6090</v>
      </c>
      <c r="E2277" s="194" t="s">
        <v>6091</v>
      </c>
      <c r="F2277" s="195"/>
      <c r="G2277" s="195"/>
      <c r="H2277" s="195"/>
      <c r="I2277" s="195"/>
      <c r="J2277" s="195"/>
      <c r="K2277" s="195"/>
      <c r="L2277" s="195"/>
      <c r="M2277" s="195"/>
      <c r="N2277" s="195"/>
      <c r="O2277" s="195"/>
      <c r="P2277" s="113" t="s">
        <v>12697</v>
      </c>
      <c r="Q2277" s="196" t="s">
        <v>12698</v>
      </c>
      <c r="R2277" s="196"/>
      <c r="S2277" s="197"/>
      <c r="T2277" s="197"/>
      <c r="U2277" s="197"/>
      <c r="V2277" s="197"/>
      <c r="W2277" s="197"/>
      <c r="X2277" s="198"/>
      <c r="Y2277" s="108"/>
      <c r="AW2277" s="90" t="s">
        <v>6056</v>
      </c>
      <c r="AX2277" s="90">
        <f t="shared" si="275"/>
        <v>1</v>
      </c>
      <c r="AY2277" s="90" t="s">
        <v>1968</v>
      </c>
      <c r="AZ2277" s="90" t="s">
        <v>6089</v>
      </c>
      <c r="BA2277" s="90">
        <f>IF(AND($BB$2277=1,$BC$2277=1),1,0)</f>
        <v>0</v>
      </c>
      <c r="BB2277" s="90">
        <f>IF(OR($S$22="Step 3",$S$22="Step 2",$S$22="Step 1"),1,0)</f>
        <v>1</v>
      </c>
      <c r="BC2277" s="90">
        <f>IF(AND(AND(OR($S$2273="Yes",$AB$2273="Yes"),$AX$2273=1)),1,0)</f>
        <v>0</v>
      </c>
      <c r="BD2277" s="90">
        <f>IF(AND(AND(OR($AB$2273="Yes"),$AX$2273=1)),1,0)</f>
        <v>0</v>
      </c>
      <c r="BE2277" s="90">
        <f>IF(AND(AND(OR($S$2273="Yes"),$AX$2273=1)),1,0)</f>
        <v>0</v>
      </c>
      <c r="BX2277" s="90">
        <v>1</v>
      </c>
      <c r="CA2277" s="90" t="s">
        <v>6084</v>
      </c>
      <c r="CB2277" s="90">
        <f>IF((+COUNTA($S$2277)+COUNTA($S$2280)+COUNTA($S$2283)+COUNTA($S$2286)+COUNTA($S$2289)+COUNTA($S$2292)+COUNTA($S$2295)+COUNTA($S$2298)+COUNTA($S$2301))&gt;0,1,0)</f>
        <v>0</v>
      </c>
      <c r="CC2277" s="90" t="s">
        <v>775</v>
      </c>
      <c r="CD2277" s="90">
        <f>IF($Y$2277="Inaccurate – Incorrect",1,0)</f>
        <v>0</v>
      </c>
      <c r="DA2277" s="90" t="s">
        <v>1904</v>
      </c>
      <c r="DB2277" s="90" t="s">
        <v>6062</v>
      </c>
    </row>
    <row r="2278" spans="4:106" x14ac:dyDescent="0.2">
      <c r="D2278" s="103"/>
      <c r="E2278" s="117"/>
      <c r="F2278" s="117"/>
      <c r="G2278" s="117"/>
      <c r="H2278" s="117"/>
      <c r="I2278" s="117"/>
      <c r="J2278" s="117"/>
      <c r="K2278" s="117"/>
      <c r="L2278" s="117"/>
      <c r="M2278" s="117"/>
      <c r="N2278" s="117"/>
      <c r="O2278" s="117"/>
      <c r="P2278" s="117"/>
      <c r="Q2278" s="117"/>
      <c r="R2278" s="117"/>
      <c r="S2278" s="117"/>
      <c r="T2278" s="117"/>
      <c r="U2278" s="117"/>
      <c r="V2278" s="117"/>
      <c r="W2278" s="117"/>
      <c r="X2278" s="117"/>
      <c r="Y2278" s="105"/>
      <c r="AX2278" s="90">
        <f t="shared" si="275"/>
        <v>0</v>
      </c>
      <c r="BA2278" s="90">
        <f>IF(OR($S$22="Step 3",$S$22="Step 2",$S$22="Step 1"),1,0)</f>
        <v>1</v>
      </c>
    </row>
    <row r="2279" spans="4:106" ht="21" x14ac:dyDescent="0.25">
      <c r="D2279" s="103"/>
      <c r="E2279" s="109" t="s">
        <v>6095</v>
      </c>
      <c r="F2279" s="110"/>
      <c r="G2279" s="110"/>
      <c r="H2279" s="110"/>
      <c r="I2279" s="110"/>
      <c r="J2279" s="110"/>
      <c r="K2279" s="110"/>
      <c r="L2279" s="110"/>
      <c r="M2279" s="110"/>
      <c r="N2279" s="110"/>
      <c r="O2279" s="110"/>
      <c r="P2279" s="110"/>
      <c r="Q2279" s="110"/>
      <c r="R2279" s="110"/>
      <c r="S2279" s="110"/>
      <c r="T2279" s="110"/>
      <c r="U2279" s="110"/>
      <c r="V2279" s="110"/>
      <c r="W2279" s="110"/>
      <c r="X2279" s="110"/>
      <c r="Y2279" s="105"/>
      <c r="AX2279" s="90">
        <f t="shared" si="275"/>
        <v>0</v>
      </c>
      <c r="BA2279" s="90">
        <f>IF(OR($S$22="Step 3",$S$22="Step 2",$S$22="Step 1"),1,0)</f>
        <v>1</v>
      </c>
    </row>
    <row r="2280" spans="4:106" ht="50.5" customHeight="1" x14ac:dyDescent="0.2">
      <c r="D2280" s="112" t="s">
        <v>6094</v>
      </c>
      <c r="E2280" s="194" t="s">
        <v>6096</v>
      </c>
      <c r="F2280" s="195"/>
      <c r="G2280" s="195"/>
      <c r="H2280" s="195"/>
      <c r="I2280" s="195"/>
      <c r="J2280" s="195"/>
      <c r="K2280" s="195"/>
      <c r="L2280" s="195"/>
      <c r="M2280" s="195"/>
      <c r="N2280" s="195"/>
      <c r="O2280" s="195"/>
      <c r="P2280" s="113" t="s">
        <v>12697</v>
      </c>
      <c r="Q2280" s="196" t="s">
        <v>12698</v>
      </c>
      <c r="R2280" s="196"/>
      <c r="S2280" s="197"/>
      <c r="T2280" s="197"/>
      <c r="U2280" s="197"/>
      <c r="V2280" s="197"/>
      <c r="W2280" s="197"/>
      <c r="X2280" s="198"/>
      <c r="Y2280" s="108"/>
      <c r="AW2280" s="90" t="s">
        <v>6056</v>
      </c>
      <c r="AX2280" s="90">
        <f t="shared" si="275"/>
        <v>1</v>
      </c>
      <c r="AY2280" s="90" t="s">
        <v>1968</v>
      </c>
      <c r="AZ2280" s="90" t="s">
        <v>6093</v>
      </c>
      <c r="BA2280" s="90">
        <f>IF(AND($BB$2280=1,$BC$2280=1),1,0)</f>
        <v>0</v>
      </c>
      <c r="BB2280" s="90">
        <f>IF(OR($S$22="Step 3",$S$22="Step 2",$S$22="Step 1"),1,0)</f>
        <v>1</v>
      </c>
      <c r="BC2280" s="90">
        <f>IF(AND(AND(OR($S$2273="Yes",$AB$2273="Yes"),$AX$2273=1)),1,0)</f>
        <v>0</v>
      </c>
      <c r="BD2280" s="90">
        <f>IF(AND(AND(OR($AB$2273="Yes"),$AX$2273=1)),1,0)</f>
        <v>0</v>
      </c>
      <c r="BE2280" s="90">
        <f>IF(AND(AND(OR($S$2273="Yes"),$AX$2273=1)),1,0)</f>
        <v>0</v>
      </c>
      <c r="BX2280" s="90">
        <v>1</v>
      </c>
      <c r="CA2280" s="90" t="s">
        <v>6084</v>
      </c>
      <c r="CC2280" s="90" t="s">
        <v>775</v>
      </c>
      <c r="CD2280" s="90">
        <f>IF($Y$2280="Inaccurate – Incorrect",1,0)</f>
        <v>0</v>
      </c>
      <c r="DA2280" s="90" t="s">
        <v>1904</v>
      </c>
      <c r="DB2280" s="90" t="s">
        <v>6095</v>
      </c>
    </row>
    <row r="2281" spans="4:106" x14ac:dyDescent="0.2">
      <c r="D2281" s="103"/>
      <c r="E2281" s="117"/>
      <c r="F2281" s="117"/>
      <c r="G2281" s="117"/>
      <c r="H2281" s="117"/>
      <c r="I2281" s="117"/>
      <c r="J2281" s="117"/>
      <c r="K2281" s="117"/>
      <c r="L2281" s="117"/>
      <c r="M2281" s="117"/>
      <c r="N2281" s="117"/>
      <c r="O2281" s="117"/>
      <c r="P2281" s="117"/>
      <c r="Q2281" s="117"/>
      <c r="R2281" s="117"/>
      <c r="S2281" s="117"/>
      <c r="T2281" s="117"/>
      <c r="U2281" s="117"/>
      <c r="V2281" s="117"/>
      <c r="W2281" s="117"/>
      <c r="X2281" s="117"/>
      <c r="Y2281" s="105"/>
      <c r="AX2281" s="90">
        <f t="shared" si="275"/>
        <v>0</v>
      </c>
      <c r="BA2281" s="90">
        <f>IF(OR($S$22="Step 3",$S$22="Step 2",$S$22="Step 1"),1,0)</f>
        <v>1</v>
      </c>
    </row>
    <row r="2282" spans="4:106" ht="21" x14ac:dyDescent="0.25">
      <c r="D2282" s="103"/>
      <c r="E2282" s="109" t="s">
        <v>6100</v>
      </c>
      <c r="F2282" s="110"/>
      <c r="G2282" s="110"/>
      <c r="H2282" s="110"/>
      <c r="I2282" s="110"/>
      <c r="J2282" s="110"/>
      <c r="K2282" s="110"/>
      <c r="L2282" s="110"/>
      <c r="M2282" s="110"/>
      <c r="N2282" s="110"/>
      <c r="O2282" s="110"/>
      <c r="P2282" s="110"/>
      <c r="Q2282" s="110"/>
      <c r="R2282" s="110"/>
      <c r="S2282" s="110"/>
      <c r="T2282" s="110"/>
      <c r="U2282" s="110"/>
      <c r="V2282" s="110"/>
      <c r="W2282" s="110"/>
      <c r="X2282" s="110"/>
      <c r="Y2282" s="105"/>
      <c r="AX2282" s="90">
        <f t="shared" si="275"/>
        <v>0</v>
      </c>
      <c r="BA2282" s="90">
        <f>IF(OR($S$22="Step 3",$S$22="Step 2",$S$22="Step 1"),1,0)</f>
        <v>1</v>
      </c>
    </row>
    <row r="2283" spans="4:106" ht="25.25" customHeight="1" x14ac:dyDescent="0.2">
      <c r="D2283" s="112" t="s">
        <v>6099</v>
      </c>
      <c r="E2283" s="194" t="s">
        <v>6101</v>
      </c>
      <c r="F2283" s="195"/>
      <c r="G2283" s="195"/>
      <c r="H2283" s="195"/>
      <c r="I2283" s="195"/>
      <c r="J2283" s="195"/>
      <c r="K2283" s="195"/>
      <c r="L2283" s="195"/>
      <c r="M2283" s="195"/>
      <c r="N2283" s="195"/>
      <c r="O2283" s="195"/>
      <c r="P2283" s="113" t="s">
        <v>12697</v>
      </c>
      <c r="Q2283" s="196" t="s">
        <v>12698</v>
      </c>
      <c r="R2283" s="196"/>
      <c r="S2283" s="197"/>
      <c r="T2283" s="197"/>
      <c r="U2283" s="197"/>
      <c r="V2283" s="197"/>
      <c r="W2283" s="197"/>
      <c r="X2283" s="198"/>
      <c r="Y2283" s="108"/>
      <c r="AW2283" s="90" t="s">
        <v>6056</v>
      </c>
      <c r="AX2283" s="90">
        <f t="shared" si="275"/>
        <v>1</v>
      </c>
      <c r="AY2283" s="90" t="s">
        <v>1968</v>
      </c>
      <c r="AZ2283" s="90" t="s">
        <v>6098</v>
      </c>
      <c r="BA2283" s="90">
        <f>IF(AND($BB$2283=1,$BC$2283=1),1,0)</f>
        <v>0</v>
      </c>
      <c r="BB2283" s="90">
        <f>IF(OR($S$22="Step 3",$S$22="Step 2",$S$22="Step 1"),1,0)</f>
        <v>1</v>
      </c>
      <c r="BC2283" s="90">
        <f>IF(AND(AND(OR($S$2273="Yes",$AB$2273="Yes"),$AX$2273=1)),1,0)</f>
        <v>0</v>
      </c>
      <c r="BD2283" s="90">
        <f>IF(AND(AND(OR($AB$2273="Yes"),$AX$2273=1)),1,0)</f>
        <v>0</v>
      </c>
      <c r="BE2283" s="90">
        <f>IF(AND(AND(OR($S$2273="Yes"),$AX$2273=1)),1,0)</f>
        <v>0</v>
      </c>
      <c r="BX2283" s="90">
        <v>1</v>
      </c>
      <c r="CA2283" s="90" t="s">
        <v>6084</v>
      </c>
      <c r="CC2283" s="90" t="s">
        <v>775</v>
      </c>
      <c r="CD2283" s="90">
        <f>IF($Y$2283="Inaccurate – Incorrect",1,0)</f>
        <v>0</v>
      </c>
      <c r="DA2283" s="90" t="s">
        <v>1904</v>
      </c>
      <c r="DB2283" s="90" t="s">
        <v>6100</v>
      </c>
    </row>
    <row r="2284" spans="4:106" x14ac:dyDescent="0.2">
      <c r="D2284" s="103"/>
      <c r="E2284" s="117"/>
      <c r="F2284" s="117"/>
      <c r="G2284" s="117"/>
      <c r="H2284" s="117"/>
      <c r="I2284" s="117"/>
      <c r="J2284" s="117"/>
      <c r="K2284" s="117"/>
      <c r="L2284" s="117"/>
      <c r="M2284" s="117"/>
      <c r="N2284" s="117"/>
      <c r="O2284" s="117"/>
      <c r="P2284" s="117"/>
      <c r="Q2284" s="117"/>
      <c r="R2284" s="117"/>
      <c r="S2284" s="117"/>
      <c r="T2284" s="117"/>
      <c r="U2284" s="117"/>
      <c r="V2284" s="117"/>
      <c r="W2284" s="117"/>
      <c r="X2284" s="117"/>
      <c r="Y2284" s="105"/>
      <c r="AX2284" s="90">
        <f t="shared" si="275"/>
        <v>0</v>
      </c>
      <c r="BA2284" s="90">
        <f>IF(OR($S$22="Step 3",$S$22="Step 2",$S$22="Step 1"),1,0)</f>
        <v>1</v>
      </c>
    </row>
    <row r="2285" spans="4:106" ht="21" x14ac:dyDescent="0.25">
      <c r="D2285" s="103"/>
      <c r="E2285" s="109" t="s">
        <v>6105</v>
      </c>
      <c r="F2285" s="110"/>
      <c r="G2285" s="110"/>
      <c r="H2285" s="110"/>
      <c r="I2285" s="110"/>
      <c r="J2285" s="110"/>
      <c r="K2285" s="110"/>
      <c r="L2285" s="110"/>
      <c r="M2285" s="110"/>
      <c r="N2285" s="110"/>
      <c r="O2285" s="110"/>
      <c r="P2285" s="110"/>
      <c r="Q2285" s="110"/>
      <c r="R2285" s="110"/>
      <c r="S2285" s="110"/>
      <c r="T2285" s="110"/>
      <c r="U2285" s="110"/>
      <c r="V2285" s="110"/>
      <c r="W2285" s="110"/>
      <c r="X2285" s="110"/>
      <c r="Y2285" s="105"/>
      <c r="AX2285" s="90">
        <f t="shared" si="275"/>
        <v>0</v>
      </c>
      <c r="BA2285" s="90">
        <f>IF(OR($S$22="Step 3",$S$22="Step 2",$S$22="Step 1"),1,0)</f>
        <v>1</v>
      </c>
    </row>
    <row r="2286" spans="4:106" ht="25.25" customHeight="1" x14ac:dyDescent="0.2">
      <c r="D2286" s="112" t="s">
        <v>6104</v>
      </c>
      <c r="E2286" s="194" t="s">
        <v>6106</v>
      </c>
      <c r="F2286" s="195"/>
      <c r="G2286" s="195"/>
      <c r="H2286" s="195"/>
      <c r="I2286" s="195"/>
      <c r="J2286" s="195"/>
      <c r="K2286" s="195"/>
      <c r="L2286" s="195"/>
      <c r="M2286" s="195"/>
      <c r="N2286" s="195"/>
      <c r="O2286" s="195"/>
      <c r="P2286" s="113" t="s">
        <v>12697</v>
      </c>
      <c r="Q2286" s="196" t="s">
        <v>12698</v>
      </c>
      <c r="R2286" s="196"/>
      <c r="S2286" s="197"/>
      <c r="T2286" s="197"/>
      <c r="U2286" s="197"/>
      <c r="V2286" s="197"/>
      <c r="W2286" s="197"/>
      <c r="X2286" s="198"/>
      <c r="Y2286" s="108"/>
      <c r="AW2286" s="90" t="s">
        <v>6056</v>
      </c>
      <c r="AX2286" s="90">
        <f t="shared" si="275"/>
        <v>1</v>
      </c>
      <c r="AY2286" s="90" t="s">
        <v>1968</v>
      </c>
      <c r="AZ2286" s="90" t="s">
        <v>6103</v>
      </c>
      <c r="BA2286" s="90">
        <f>IF(AND($BB$2286=1,$BC$2286=1),1,0)</f>
        <v>0</v>
      </c>
      <c r="BB2286" s="90">
        <f>IF(OR($S$22="Step 3",$S$22="Step 2",$S$22="Step 1"),1,0)</f>
        <v>1</v>
      </c>
      <c r="BC2286" s="90">
        <f>IF(AND(AND(OR($S$2273="Yes",$AB$2273="Yes"),$AX$2273=1)),1,0)</f>
        <v>0</v>
      </c>
      <c r="BD2286" s="90">
        <f>IF(AND(AND(OR($AB$2273="Yes"),$AX$2273=1)),1,0)</f>
        <v>0</v>
      </c>
      <c r="BE2286" s="90">
        <f>IF(AND(AND(OR($S$2273="Yes"),$AX$2273=1)),1,0)</f>
        <v>0</v>
      </c>
      <c r="BX2286" s="90">
        <v>1</v>
      </c>
      <c r="CA2286" s="90" t="s">
        <v>6084</v>
      </c>
      <c r="CC2286" s="90" t="s">
        <v>775</v>
      </c>
      <c r="CD2286" s="90">
        <f>IF($Y$2286="Inaccurate – Incorrect",1,0)</f>
        <v>0</v>
      </c>
      <c r="DA2286" s="90" t="s">
        <v>1904</v>
      </c>
      <c r="DB2286" s="90" t="s">
        <v>6105</v>
      </c>
    </row>
    <row r="2287" spans="4:106" x14ac:dyDescent="0.2">
      <c r="D2287" s="103"/>
      <c r="E2287" s="117"/>
      <c r="F2287" s="117"/>
      <c r="G2287" s="117"/>
      <c r="H2287" s="117"/>
      <c r="I2287" s="117"/>
      <c r="J2287" s="117"/>
      <c r="K2287" s="117"/>
      <c r="L2287" s="117"/>
      <c r="M2287" s="117"/>
      <c r="N2287" s="117"/>
      <c r="O2287" s="117"/>
      <c r="P2287" s="117"/>
      <c r="Q2287" s="117"/>
      <c r="R2287" s="117"/>
      <c r="S2287" s="117"/>
      <c r="T2287" s="117"/>
      <c r="U2287" s="117"/>
      <c r="V2287" s="117"/>
      <c r="W2287" s="117"/>
      <c r="X2287" s="117"/>
      <c r="Y2287" s="105"/>
      <c r="AX2287" s="90">
        <f t="shared" si="275"/>
        <v>0</v>
      </c>
      <c r="BA2287" s="90">
        <f>IF(OR($S$22="Step 3",$S$22="Step 2",$S$22="Step 1"),1,0)</f>
        <v>1</v>
      </c>
    </row>
    <row r="2288" spans="4:106" ht="21" x14ac:dyDescent="0.25">
      <c r="D2288" s="103"/>
      <c r="E2288" s="109" t="s">
        <v>6110</v>
      </c>
      <c r="F2288" s="110"/>
      <c r="G2288" s="110"/>
      <c r="H2288" s="110"/>
      <c r="I2288" s="110"/>
      <c r="J2288" s="110"/>
      <c r="K2288" s="110"/>
      <c r="L2288" s="110"/>
      <c r="M2288" s="110"/>
      <c r="N2288" s="110"/>
      <c r="O2288" s="110"/>
      <c r="P2288" s="110"/>
      <c r="Q2288" s="110"/>
      <c r="R2288" s="110"/>
      <c r="S2288" s="110"/>
      <c r="T2288" s="110"/>
      <c r="U2288" s="110"/>
      <c r="V2288" s="110"/>
      <c r="W2288" s="110"/>
      <c r="X2288" s="110"/>
      <c r="Y2288" s="105"/>
      <c r="AX2288" s="90">
        <f t="shared" si="275"/>
        <v>0</v>
      </c>
      <c r="BA2288" s="90">
        <f>IF(OR($S$22="Step 3",$S$22="Step 2",$S$22="Step 1"),1,0)</f>
        <v>1</v>
      </c>
    </row>
    <row r="2289" spans="4:106" ht="25.25" customHeight="1" x14ac:dyDescent="0.2">
      <c r="D2289" s="112" t="s">
        <v>6109</v>
      </c>
      <c r="E2289" s="194" t="s">
        <v>6111</v>
      </c>
      <c r="F2289" s="195"/>
      <c r="G2289" s="195"/>
      <c r="H2289" s="195"/>
      <c r="I2289" s="195"/>
      <c r="J2289" s="195"/>
      <c r="K2289" s="195"/>
      <c r="L2289" s="195"/>
      <c r="M2289" s="195"/>
      <c r="N2289" s="195"/>
      <c r="O2289" s="195"/>
      <c r="P2289" s="113" t="s">
        <v>12697</v>
      </c>
      <c r="Q2289" s="196" t="s">
        <v>12698</v>
      </c>
      <c r="R2289" s="196"/>
      <c r="S2289" s="197"/>
      <c r="T2289" s="197"/>
      <c r="U2289" s="197"/>
      <c r="V2289" s="197"/>
      <c r="W2289" s="197"/>
      <c r="X2289" s="198"/>
      <c r="Y2289" s="108"/>
      <c r="AW2289" s="90" t="s">
        <v>6056</v>
      </c>
      <c r="AX2289" s="90">
        <f t="shared" si="275"/>
        <v>1</v>
      </c>
      <c r="AY2289" s="90" t="s">
        <v>1968</v>
      </c>
      <c r="AZ2289" s="90" t="s">
        <v>6108</v>
      </c>
      <c r="BA2289" s="90">
        <f>IF(AND($BB$2289=1,$BC$2289=1),1,0)</f>
        <v>0</v>
      </c>
      <c r="BB2289" s="90">
        <f>IF(OR($S$22="Step 3",$S$22="Step 2",$S$22="Step 1"),1,0)</f>
        <v>1</v>
      </c>
      <c r="BC2289" s="90">
        <f>IF(AND(AND(OR($S$2273="Yes",$AB$2273="Yes"),$AX$2273=1)),1,0)</f>
        <v>0</v>
      </c>
      <c r="BD2289" s="90">
        <f>IF(AND(AND(OR($AB$2273="Yes"),$AX$2273=1)),1,0)</f>
        <v>0</v>
      </c>
      <c r="BE2289" s="90">
        <f>IF(AND(AND(OR($S$2273="Yes"),$AX$2273=1)),1,0)</f>
        <v>0</v>
      </c>
      <c r="BX2289" s="90">
        <v>1</v>
      </c>
      <c r="CA2289" s="90" t="s">
        <v>6084</v>
      </c>
      <c r="CC2289" s="90" t="s">
        <v>775</v>
      </c>
      <c r="CD2289" s="90">
        <f>IF($Y$2289="Inaccurate – Incorrect",1,0)</f>
        <v>0</v>
      </c>
      <c r="DA2289" s="90" t="s">
        <v>1904</v>
      </c>
      <c r="DB2289" s="90" t="s">
        <v>6110</v>
      </c>
    </row>
    <row r="2290" spans="4:106" x14ac:dyDescent="0.2">
      <c r="D2290" s="103"/>
      <c r="E2290" s="117"/>
      <c r="F2290" s="117"/>
      <c r="G2290" s="117"/>
      <c r="H2290" s="117"/>
      <c r="I2290" s="117"/>
      <c r="J2290" s="117"/>
      <c r="K2290" s="117"/>
      <c r="L2290" s="117"/>
      <c r="M2290" s="117"/>
      <c r="N2290" s="117"/>
      <c r="O2290" s="117"/>
      <c r="P2290" s="117"/>
      <c r="Q2290" s="117"/>
      <c r="R2290" s="117"/>
      <c r="S2290" s="117"/>
      <c r="T2290" s="117"/>
      <c r="U2290" s="117"/>
      <c r="V2290" s="117"/>
      <c r="W2290" s="117"/>
      <c r="X2290" s="117"/>
      <c r="Y2290" s="105"/>
      <c r="AX2290" s="90">
        <f t="shared" si="275"/>
        <v>0</v>
      </c>
      <c r="BA2290" s="90">
        <f>IF(OR($S$22="Step 3",$S$22="Step 2",$S$22="Step 1"),1,0)</f>
        <v>1</v>
      </c>
    </row>
    <row r="2291" spans="4:106" ht="21" x14ac:dyDescent="0.25">
      <c r="D2291" s="103"/>
      <c r="E2291" s="109" t="s">
        <v>6114</v>
      </c>
      <c r="F2291" s="110"/>
      <c r="G2291" s="110"/>
      <c r="H2291" s="110"/>
      <c r="I2291" s="110"/>
      <c r="J2291" s="110"/>
      <c r="K2291" s="110"/>
      <c r="L2291" s="110"/>
      <c r="M2291" s="110"/>
      <c r="N2291" s="110"/>
      <c r="O2291" s="110"/>
      <c r="P2291" s="110"/>
      <c r="Q2291" s="110"/>
      <c r="R2291" s="110"/>
      <c r="S2291" s="110"/>
      <c r="T2291" s="110"/>
      <c r="U2291" s="110"/>
      <c r="V2291" s="110"/>
      <c r="W2291" s="110"/>
      <c r="X2291" s="110"/>
      <c r="Y2291" s="105"/>
      <c r="AX2291" s="90">
        <f t="shared" si="275"/>
        <v>0</v>
      </c>
      <c r="BA2291" s="90">
        <f>IF(OR($S$22="Step 3",$S$22="Step 2",$S$22="Step 1"),1,0)</f>
        <v>1</v>
      </c>
    </row>
    <row r="2292" spans="4:106" ht="25.25" customHeight="1" x14ac:dyDescent="0.2">
      <c r="D2292" s="112" t="s">
        <v>6113</v>
      </c>
      <c r="E2292" s="194" t="s">
        <v>6115</v>
      </c>
      <c r="F2292" s="195"/>
      <c r="G2292" s="195"/>
      <c r="H2292" s="195"/>
      <c r="I2292" s="195"/>
      <c r="J2292" s="195"/>
      <c r="K2292" s="195"/>
      <c r="L2292" s="195"/>
      <c r="M2292" s="195"/>
      <c r="N2292" s="195"/>
      <c r="O2292" s="195"/>
      <c r="P2292" s="113" t="s">
        <v>12697</v>
      </c>
      <c r="Q2292" s="196" t="s">
        <v>12698</v>
      </c>
      <c r="R2292" s="196"/>
      <c r="S2292" s="197"/>
      <c r="T2292" s="197"/>
      <c r="U2292" s="197"/>
      <c r="V2292" s="197"/>
      <c r="W2292" s="197"/>
      <c r="X2292" s="198"/>
      <c r="Y2292" s="108"/>
      <c r="AW2292" s="90" t="s">
        <v>6056</v>
      </c>
      <c r="AX2292" s="90">
        <f t="shared" si="275"/>
        <v>1</v>
      </c>
      <c r="AY2292" s="90" t="s">
        <v>1968</v>
      </c>
      <c r="AZ2292" s="90" t="s">
        <v>6112</v>
      </c>
      <c r="BA2292" s="90">
        <f>IF(AND($BB$2292=1,$BC$2292=1),1,0)</f>
        <v>0</v>
      </c>
      <c r="BB2292" s="90">
        <f>IF(OR($S$22="Step 3",$S$22="Step 2",$S$22="Step 1"),1,0)</f>
        <v>1</v>
      </c>
      <c r="BC2292" s="90">
        <f>IF(AND(AND(OR($S$2273="Yes",$AB$2273="Yes"),$AX$2273=1)),1,0)</f>
        <v>0</v>
      </c>
      <c r="BD2292" s="90">
        <f>IF(AND(AND(OR($AB$2273="Yes"),$AX$2273=1)),1,0)</f>
        <v>0</v>
      </c>
      <c r="BE2292" s="90">
        <f>IF(AND(AND(OR($S$2273="Yes"),$AX$2273=1)),1,0)</f>
        <v>0</v>
      </c>
      <c r="BX2292" s="90">
        <v>1</v>
      </c>
      <c r="CA2292" s="90" t="s">
        <v>6084</v>
      </c>
      <c r="CC2292" s="90" t="s">
        <v>775</v>
      </c>
      <c r="CD2292" s="90">
        <f>IF($Y$2292="Inaccurate – Incorrect",1,0)</f>
        <v>0</v>
      </c>
      <c r="DA2292" s="90" t="s">
        <v>1904</v>
      </c>
      <c r="DB2292" s="90" t="s">
        <v>6114</v>
      </c>
    </row>
    <row r="2293" spans="4:106" x14ac:dyDescent="0.2">
      <c r="D2293" s="103"/>
      <c r="E2293" s="117"/>
      <c r="F2293" s="117"/>
      <c r="G2293" s="117"/>
      <c r="H2293" s="117"/>
      <c r="I2293" s="117"/>
      <c r="J2293" s="117"/>
      <c r="K2293" s="117"/>
      <c r="L2293" s="117"/>
      <c r="M2293" s="117"/>
      <c r="N2293" s="117"/>
      <c r="O2293" s="117"/>
      <c r="P2293" s="117"/>
      <c r="Q2293" s="117"/>
      <c r="R2293" s="117"/>
      <c r="S2293" s="117"/>
      <c r="T2293" s="117"/>
      <c r="U2293" s="117"/>
      <c r="V2293" s="117"/>
      <c r="W2293" s="117"/>
      <c r="X2293" s="117"/>
      <c r="Y2293" s="105"/>
      <c r="AX2293" s="90">
        <f t="shared" si="275"/>
        <v>0</v>
      </c>
      <c r="BA2293" s="90">
        <f>IF(OR($S$22="Step 3",$S$22="Step 2",$S$22="Step 1"),1,0)</f>
        <v>1</v>
      </c>
    </row>
    <row r="2294" spans="4:106" ht="21" x14ac:dyDescent="0.25">
      <c r="D2294" s="103"/>
      <c r="E2294" s="109" t="s">
        <v>6119</v>
      </c>
      <c r="F2294" s="110"/>
      <c r="G2294" s="110"/>
      <c r="H2294" s="110"/>
      <c r="I2294" s="110"/>
      <c r="J2294" s="110"/>
      <c r="K2294" s="110"/>
      <c r="L2294" s="110"/>
      <c r="M2294" s="110"/>
      <c r="N2294" s="110"/>
      <c r="O2294" s="110"/>
      <c r="P2294" s="110"/>
      <c r="Q2294" s="110"/>
      <c r="R2294" s="110"/>
      <c r="S2294" s="110"/>
      <c r="T2294" s="110"/>
      <c r="U2294" s="110"/>
      <c r="V2294" s="110"/>
      <c r="W2294" s="110"/>
      <c r="X2294" s="110"/>
      <c r="Y2294" s="105"/>
      <c r="AX2294" s="90">
        <f t="shared" si="275"/>
        <v>0</v>
      </c>
      <c r="BA2294" s="90">
        <f>IF(OR($S$22="Step 3",$S$22="Step 2",$S$22="Step 1"),1,0)</f>
        <v>1</v>
      </c>
    </row>
    <row r="2295" spans="4:106" ht="25.25" customHeight="1" x14ac:dyDescent="0.2">
      <c r="D2295" s="112" t="s">
        <v>6118</v>
      </c>
      <c r="E2295" s="194" t="s">
        <v>6120</v>
      </c>
      <c r="F2295" s="195"/>
      <c r="G2295" s="195"/>
      <c r="H2295" s="195"/>
      <c r="I2295" s="195"/>
      <c r="J2295" s="195"/>
      <c r="K2295" s="195"/>
      <c r="L2295" s="195"/>
      <c r="M2295" s="195"/>
      <c r="N2295" s="195"/>
      <c r="O2295" s="195"/>
      <c r="P2295" s="113" t="s">
        <v>12697</v>
      </c>
      <c r="Q2295" s="196" t="s">
        <v>12698</v>
      </c>
      <c r="R2295" s="196"/>
      <c r="S2295" s="197"/>
      <c r="T2295" s="197"/>
      <c r="U2295" s="197"/>
      <c r="V2295" s="197"/>
      <c r="W2295" s="197"/>
      <c r="X2295" s="198"/>
      <c r="Y2295" s="108"/>
      <c r="AW2295" s="90" t="s">
        <v>6056</v>
      </c>
      <c r="AX2295" s="90">
        <f t="shared" si="275"/>
        <v>1</v>
      </c>
      <c r="AY2295" s="90" t="s">
        <v>1968</v>
      </c>
      <c r="AZ2295" s="90" t="s">
        <v>6117</v>
      </c>
      <c r="BA2295" s="90">
        <f>IF(AND($BB$2295=1,$BC$2295=1),1,0)</f>
        <v>0</v>
      </c>
      <c r="BB2295" s="90">
        <f>IF(OR($S$22="Step 3",$S$22="Step 2",$S$22="Step 1"),1,0)</f>
        <v>1</v>
      </c>
      <c r="BC2295" s="90">
        <f>IF(AND(AND(OR($S$2273="Yes",$AB$2273="Yes"),$AX$2273=1)),1,0)</f>
        <v>0</v>
      </c>
      <c r="BD2295" s="90">
        <f>IF(AND(AND(OR($AB$2273="Yes"),$AX$2273=1)),1,0)</f>
        <v>0</v>
      </c>
      <c r="BE2295" s="90">
        <f>IF(AND(AND(OR($S$2273="Yes"),$AX$2273=1)),1,0)</f>
        <v>0</v>
      </c>
      <c r="BX2295" s="90">
        <v>1</v>
      </c>
      <c r="CA2295" s="90" t="s">
        <v>6084</v>
      </c>
      <c r="CC2295" s="90" t="s">
        <v>775</v>
      </c>
      <c r="CD2295" s="90">
        <f>IF($Y$2295="Inaccurate – Incorrect",1,0)</f>
        <v>0</v>
      </c>
      <c r="DA2295" s="90" t="s">
        <v>1904</v>
      </c>
      <c r="DB2295" s="90" t="s">
        <v>6119</v>
      </c>
    </row>
    <row r="2296" spans="4:106" x14ac:dyDescent="0.2">
      <c r="D2296" s="103"/>
      <c r="E2296" s="117"/>
      <c r="F2296" s="117"/>
      <c r="G2296" s="117"/>
      <c r="H2296" s="117"/>
      <c r="I2296" s="117"/>
      <c r="J2296" s="117"/>
      <c r="K2296" s="117"/>
      <c r="L2296" s="117"/>
      <c r="M2296" s="117"/>
      <c r="N2296" s="117"/>
      <c r="O2296" s="117"/>
      <c r="P2296" s="117"/>
      <c r="Q2296" s="117"/>
      <c r="R2296" s="117"/>
      <c r="S2296" s="117"/>
      <c r="T2296" s="117"/>
      <c r="U2296" s="117"/>
      <c r="V2296" s="117"/>
      <c r="W2296" s="117"/>
      <c r="X2296" s="117"/>
      <c r="Y2296" s="105"/>
      <c r="AX2296" s="90">
        <f t="shared" si="275"/>
        <v>0</v>
      </c>
      <c r="BA2296" s="90">
        <f>IF(OR($S$22="Step 3",$S$22="Step 2",$S$22="Step 1"),1,0)</f>
        <v>1</v>
      </c>
    </row>
    <row r="2297" spans="4:106" ht="21" x14ac:dyDescent="0.25">
      <c r="D2297" s="103"/>
      <c r="E2297" s="109" t="s">
        <v>6124</v>
      </c>
      <c r="F2297" s="110"/>
      <c r="G2297" s="110"/>
      <c r="H2297" s="110"/>
      <c r="I2297" s="110"/>
      <c r="J2297" s="110"/>
      <c r="K2297" s="110"/>
      <c r="L2297" s="110"/>
      <c r="M2297" s="110"/>
      <c r="N2297" s="110"/>
      <c r="O2297" s="110"/>
      <c r="P2297" s="110"/>
      <c r="Q2297" s="110"/>
      <c r="R2297" s="110"/>
      <c r="S2297" s="110"/>
      <c r="T2297" s="110"/>
      <c r="U2297" s="110"/>
      <c r="V2297" s="110"/>
      <c r="W2297" s="110"/>
      <c r="X2297" s="110"/>
      <c r="Y2297" s="105"/>
      <c r="AX2297" s="90">
        <f t="shared" si="275"/>
        <v>0</v>
      </c>
      <c r="BA2297" s="90">
        <f>IF(OR($S$22="Step 3",$S$22="Step 2",$S$22="Step 1"),1,0)</f>
        <v>1</v>
      </c>
    </row>
    <row r="2298" spans="4:106" ht="25.25" customHeight="1" x14ac:dyDescent="0.2">
      <c r="D2298" s="112" t="s">
        <v>6123</v>
      </c>
      <c r="E2298" s="194" t="s">
        <v>6125</v>
      </c>
      <c r="F2298" s="195"/>
      <c r="G2298" s="195"/>
      <c r="H2298" s="195"/>
      <c r="I2298" s="195"/>
      <c r="J2298" s="195"/>
      <c r="K2298" s="195"/>
      <c r="L2298" s="195"/>
      <c r="M2298" s="195"/>
      <c r="N2298" s="195"/>
      <c r="O2298" s="195"/>
      <c r="P2298" s="113" t="s">
        <v>12697</v>
      </c>
      <c r="Q2298" s="196" t="s">
        <v>12698</v>
      </c>
      <c r="R2298" s="196"/>
      <c r="S2298" s="197"/>
      <c r="T2298" s="197"/>
      <c r="U2298" s="197"/>
      <c r="V2298" s="197"/>
      <c r="W2298" s="197"/>
      <c r="X2298" s="198"/>
      <c r="Y2298" s="108"/>
      <c r="AW2298" s="90" t="s">
        <v>6056</v>
      </c>
      <c r="AX2298" s="90">
        <f t="shared" si="275"/>
        <v>1</v>
      </c>
      <c r="AY2298" s="90" t="s">
        <v>1968</v>
      </c>
      <c r="AZ2298" s="90" t="s">
        <v>6122</v>
      </c>
      <c r="BA2298" s="90">
        <f>IF(AND($BB$2298=1,$BC$2298=1),1,0)</f>
        <v>0</v>
      </c>
      <c r="BB2298" s="90">
        <f>IF(OR($S$22="Step 3",$S$22="Step 2",$S$22="Step 1"),1,0)</f>
        <v>1</v>
      </c>
      <c r="BC2298" s="90">
        <f>IF(AND(AND(OR($S$2273="Yes",$AB$2273="Yes"),$AX$2273=1)),1,0)</f>
        <v>0</v>
      </c>
      <c r="BD2298" s="90">
        <f>IF(AND(AND(OR($AB$2273="Yes"),$AX$2273=1)),1,0)</f>
        <v>0</v>
      </c>
      <c r="BE2298" s="90">
        <f>IF(AND(AND(OR($S$2273="Yes"),$AX$2273=1)),1,0)</f>
        <v>0</v>
      </c>
      <c r="BX2298" s="90">
        <v>1</v>
      </c>
      <c r="CA2298" s="90" t="s">
        <v>6084</v>
      </c>
      <c r="CC2298" s="90" t="s">
        <v>775</v>
      </c>
      <c r="CD2298" s="90">
        <f>IF($Y$2298="Inaccurate – Incorrect",1,0)</f>
        <v>0</v>
      </c>
      <c r="DA2298" s="90" t="s">
        <v>1904</v>
      </c>
      <c r="DB2298" s="90" t="s">
        <v>6124</v>
      </c>
    </row>
    <row r="2299" spans="4:106" x14ac:dyDescent="0.2">
      <c r="D2299" s="103"/>
      <c r="E2299" s="117"/>
      <c r="F2299" s="117"/>
      <c r="G2299" s="117"/>
      <c r="H2299" s="117"/>
      <c r="I2299" s="117"/>
      <c r="J2299" s="117"/>
      <c r="K2299" s="117"/>
      <c r="L2299" s="117"/>
      <c r="M2299" s="117"/>
      <c r="N2299" s="117"/>
      <c r="O2299" s="117"/>
      <c r="P2299" s="117"/>
      <c r="Q2299" s="117"/>
      <c r="R2299" s="117"/>
      <c r="S2299" s="117"/>
      <c r="T2299" s="117"/>
      <c r="U2299" s="117"/>
      <c r="V2299" s="117"/>
      <c r="W2299" s="117"/>
      <c r="X2299" s="117"/>
      <c r="Y2299" s="105"/>
      <c r="AX2299" s="90">
        <f t="shared" si="275"/>
        <v>0</v>
      </c>
      <c r="BA2299" s="90">
        <f>IF(OR($S$22="Step 3",$S$22="Step 2",$S$22="Step 1"),1,0)</f>
        <v>1</v>
      </c>
    </row>
    <row r="2300" spans="4:106" ht="21" x14ac:dyDescent="0.25">
      <c r="D2300" s="103"/>
      <c r="E2300" s="109" t="s">
        <v>6129</v>
      </c>
      <c r="F2300" s="110"/>
      <c r="G2300" s="110"/>
      <c r="H2300" s="110"/>
      <c r="I2300" s="110"/>
      <c r="J2300" s="110"/>
      <c r="K2300" s="110"/>
      <c r="L2300" s="110"/>
      <c r="M2300" s="110"/>
      <c r="N2300" s="110"/>
      <c r="O2300" s="110"/>
      <c r="P2300" s="110"/>
      <c r="Q2300" s="110"/>
      <c r="R2300" s="110"/>
      <c r="S2300" s="110"/>
      <c r="T2300" s="110"/>
      <c r="U2300" s="110"/>
      <c r="V2300" s="110"/>
      <c r="W2300" s="110"/>
      <c r="X2300" s="110"/>
      <c r="Y2300" s="105"/>
      <c r="AX2300" s="90">
        <f t="shared" si="275"/>
        <v>0</v>
      </c>
      <c r="BA2300" s="90">
        <f>IF(OR($S$22="Step 3",$S$22="Step 2",$S$22="Step 1"),1,0)</f>
        <v>1</v>
      </c>
    </row>
    <row r="2301" spans="4:106" ht="50.5" customHeight="1" x14ac:dyDescent="0.2">
      <c r="D2301" s="112" t="s">
        <v>6128</v>
      </c>
      <c r="E2301" s="194" t="s">
        <v>6130</v>
      </c>
      <c r="F2301" s="195"/>
      <c r="G2301" s="195"/>
      <c r="H2301" s="195"/>
      <c r="I2301" s="195"/>
      <c r="J2301" s="195"/>
      <c r="K2301" s="195"/>
      <c r="L2301" s="195"/>
      <c r="M2301" s="195"/>
      <c r="N2301" s="195"/>
      <c r="O2301" s="195"/>
      <c r="P2301" s="113" t="s">
        <v>12697</v>
      </c>
      <c r="Q2301" s="196" t="s">
        <v>12702</v>
      </c>
      <c r="R2301" s="196"/>
      <c r="S2301" s="197"/>
      <c r="T2301" s="197"/>
      <c r="U2301" s="197"/>
      <c r="V2301" s="197"/>
      <c r="W2301" s="197"/>
      <c r="X2301" s="198"/>
      <c r="Y2301" s="108"/>
      <c r="AW2301" s="90" t="s">
        <v>6056</v>
      </c>
      <c r="AX2301" s="90">
        <f t="shared" si="275"/>
        <v>1</v>
      </c>
      <c r="AY2301" s="90" t="s">
        <v>774</v>
      </c>
      <c r="AZ2301" s="90" t="s">
        <v>6127</v>
      </c>
      <c r="BA2301" s="90">
        <f>IF(AND($BB$2301=1,$BC$2301=1),1,0)</f>
        <v>0</v>
      </c>
      <c r="BB2301" s="90">
        <f>IF(OR($S$22="Step 3",$S$22="Step 2",$S$22="Step 1"),1,0)</f>
        <v>1</v>
      </c>
      <c r="BC2301" s="90">
        <f>IF(AND(AND(OR($S$2273="Yes",$AB$2273="Yes"),$AX$2273=1)),1,0)</f>
        <v>0</v>
      </c>
      <c r="BD2301" s="90">
        <f>IF(AND(AND(OR($AB$2273="Yes"),$AX$2273=1)),1,0)</f>
        <v>0</v>
      </c>
      <c r="BE2301" s="90">
        <f>IF(AND(AND(OR($S$2273="Yes"),$AX$2273=1)),1,0)</f>
        <v>0</v>
      </c>
      <c r="BX2301" s="90">
        <v>1</v>
      </c>
      <c r="CA2301" s="90" t="s">
        <v>6084</v>
      </c>
      <c r="CC2301" s="90" t="s">
        <v>775</v>
      </c>
      <c r="CD2301" s="90">
        <f>IF($Y$2301="Inaccurate – Incorrect",1,0)</f>
        <v>0</v>
      </c>
      <c r="DA2301" s="90" t="s">
        <v>1904</v>
      </c>
      <c r="DB2301" s="90" t="s">
        <v>6129</v>
      </c>
    </row>
    <row r="2302" spans="4:106" x14ac:dyDescent="0.2">
      <c r="D2302" s="103"/>
      <c r="E2302" s="117"/>
      <c r="F2302" s="117"/>
      <c r="G2302" s="117"/>
      <c r="H2302" s="117"/>
      <c r="I2302" s="117"/>
      <c r="J2302" s="117"/>
      <c r="K2302" s="117"/>
      <c r="L2302" s="117"/>
      <c r="M2302" s="117"/>
      <c r="N2302" s="117"/>
      <c r="O2302" s="117"/>
      <c r="P2302" s="117"/>
      <c r="Q2302" s="117"/>
      <c r="R2302" s="117"/>
      <c r="S2302" s="117"/>
      <c r="T2302" s="117"/>
      <c r="U2302" s="117"/>
      <c r="V2302" s="117"/>
      <c r="W2302" s="117"/>
      <c r="X2302" s="117"/>
      <c r="Y2302" s="105"/>
      <c r="AX2302" s="90">
        <f t="shared" si="275"/>
        <v>0</v>
      </c>
      <c r="BA2302" s="90">
        <f>IF(OR($S$22="Step 3",$S$22="Step 2",$S$22="Step 1"),1,0)</f>
        <v>1</v>
      </c>
    </row>
    <row r="2303" spans="4:106" ht="21" x14ac:dyDescent="0.25">
      <c r="D2303" s="103"/>
      <c r="E2303" s="109" t="s">
        <v>6134</v>
      </c>
      <c r="F2303" s="110"/>
      <c r="G2303" s="110"/>
      <c r="H2303" s="110"/>
      <c r="I2303" s="110"/>
      <c r="J2303" s="110"/>
      <c r="K2303" s="110"/>
      <c r="L2303" s="110"/>
      <c r="M2303" s="110"/>
      <c r="N2303" s="110"/>
      <c r="O2303" s="110"/>
      <c r="P2303" s="110"/>
      <c r="Q2303" s="110"/>
      <c r="R2303" s="110"/>
      <c r="S2303" s="110"/>
      <c r="T2303" s="110"/>
      <c r="U2303" s="110"/>
      <c r="V2303" s="110"/>
      <c r="W2303" s="110"/>
      <c r="X2303" s="110"/>
      <c r="Y2303" s="105"/>
      <c r="AX2303" s="90">
        <f t="shared" si="275"/>
        <v>0</v>
      </c>
      <c r="BA2303" s="90">
        <f>IF(OR($S$22="Step 3",$S$22="Step 2",$S$22="Step 1"),1,0)</f>
        <v>1</v>
      </c>
    </row>
    <row r="2304" spans="4:106" ht="50.5" customHeight="1" x14ac:dyDescent="0.2">
      <c r="D2304" s="112" t="s">
        <v>6133</v>
      </c>
      <c r="E2304" s="194" t="s">
        <v>6135</v>
      </c>
      <c r="F2304" s="195"/>
      <c r="G2304" s="195"/>
      <c r="H2304" s="195"/>
      <c r="I2304" s="195"/>
      <c r="J2304" s="195"/>
      <c r="K2304" s="195"/>
      <c r="L2304" s="195"/>
      <c r="M2304" s="195"/>
      <c r="N2304" s="195"/>
      <c r="O2304" s="195"/>
      <c r="P2304" s="113" t="s">
        <v>12697</v>
      </c>
      <c r="Q2304" s="196" t="s">
        <v>12698</v>
      </c>
      <c r="R2304" s="196"/>
      <c r="S2304" s="192"/>
      <c r="T2304" s="192"/>
      <c r="U2304" s="192"/>
      <c r="V2304" s="192"/>
      <c r="W2304" s="192"/>
      <c r="X2304" s="193"/>
      <c r="Y2304" s="108"/>
      <c r="AW2304" s="90" t="s">
        <v>6056</v>
      </c>
      <c r="AX2304" s="90">
        <f t="shared" si="275"/>
        <v>1</v>
      </c>
      <c r="AY2304" s="90" t="s">
        <v>1320</v>
      </c>
      <c r="AZ2304" s="90" t="s">
        <v>6132</v>
      </c>
      <c r="BA2304" s="90">
        <f>IF(AND($BC$2304=1,$BB$2304=1),1,0)</f>
        <v>1</v>
      </c>
      <c r="BB2304" s="90">
        <f>IF(OR($S$22="Step 3",$S$22="Step 2",$S$22="Step 1"),1,0)</f>
        <v>1</v>
      </c>
      <c r="BC2304" s="90">
        <v>1</v>
      </c>
      <c r="BD2304" s="90">
        <v>1</v>
      </c>
      <c r="BE2304" s="90">
        <v>1</v>
      </c>
      <c r="CB2304" s="90">
        <f>IF($S$2304&lt;&gt;"",1,0)</f>
        <v>0</v>
      </c>
      <c r="CD2304" s="90">
        <f>IF($Y$2304="Inaccurate – Incorrect",1,0)</f>
        <v>0</v>
      </c>
      <c r="DA2304" s="90" t="s">
        <v>1904</v>
      </c>
      <c r="DB2304" s="90" t="s">
        <v>6134</v>
      </c>
    </row>
    <row r="2305" spans="4:106" ht="75.5" customHeight="1" x14ac:dyDescent="0.2">
      <c r="D2305" s="112" t="s">
        <v>6138</v>
      </c>
      <c r="E2305" s="189" t="s">
        <v>6139</v>
      </c>
      <c r="F2305" s="190"/>
      <c r="G2305" s="190"/>
      <c r="H2305" s="190"/>
      <c r="I2305" s="190"/>
      <c r="J2305" s="190"/>
      <c r="K2305" s="190"/>
      <c r="L2305" s="190"/>
      <c r="M2305" s="190"/>
      <c r="N2305" s="190"/>
      <c r="O2305" s="190"/>
      <c r="P2305" s="116" t="s">
        <v>12697</v>
      </c>
      <c r="Q2305" s="191" t="s">
        <v>12698</v>
      </c>
      <c r="R2305" s="191"/>
      <c r="S2305" s="197"/>
      <c r="T2305" s="197"/>
      <c r="U2305" s="197"/>
      <c r="V2305" s="197"/>
      <c r="W2305" s="197"/>
      <c r="X2305" s="198"/>
      <c r="Y2305" s="108"/>
      <c r="AW2305" s="90" t="s">
        <v>6056</v>
      </c>
      <c r="AX2305" s="90">
        <f t="shared" si="275"/>
        <v>1</v>
      </c>
      <c r="AY2305" s="90" t="s">
        <v>2043</v>
      </c>
      <c r="AZ2305" s="90" t="s">
        <v>6137</v>
      </c>
      <c r="BA2305" s="90">
        <f>IF(AND($BC$2305=1,$BB$2305=1),1,0)</f>
        <v>0</v>
      </c>
      <c r="BB2305" s="90">
        <f>IF(OR($S$22="Step 3",$S$22="Step 2"),1,0)</f>
        <v>0</v>
      </c>
      <c r="BC2305" s="90">
        <v>1</v>
      </c>
      <c r="BD2305" s="90">
        <v>1</v>
      </c>
      <c r="BE2305" s="90">
        <v>1</v>
      </c>
      <c r="CB2305" s="90">
        <f>IF($S$2305&lt;&gt;"",1,0)</f>
        <v>0</v>
      </c>
      <c r="CD2305" s="90">
        <f>IF($Y$2305="Inaccurate – Incorrect",1,0)</f>
        <v>0</v>
      </c>
      <c r="DA2305" s="90" t="s">
        <v>1904</v>
      </c>
      <c r="DB2305" s="90" t="s">
        <v>6134</v>
      </c>
    </row>
    <row r="2306" spans="4:106" x14ac:dyDescent="0.2">
      <c r="D2306" s="103"/>
      <c r="E2306" s="114"/>
      <c r="F2306" s="114"/>
      <c r="G2306" s="114"/>
      <c r="H2306" s="114"/>
      <c r="I2306" s="114"/>
      <c r="J2306" s="114"/>
      <c r="K2306" s="114"/>
      <c r="L2306" s="114"/>
      <c r="M2306" s="114"/>
      <c r="N2306" s="114"/>
      <c r="O2306" s="114"/>
      <c r="P2306" s="114"/>
      <c r="Q2306" s="114"/>
      <c r="R2306" s="114"/>
      <c r="S2306" s="114"/>
      <c r="T2306" s="114"/>
      <c r="U2306" s="114"/>
      <c r="V2306" s="114"/>
      <c r="W2306" s="114"/>
      <c r="X2306" s="114"/>
      <c r="Y2306" s="105"/>
      <c r="AX2306" s="90">
        <f t="shared" si="275"/>
        <v>0</v>
      </c>
      <c r="BA2306" s="90">
        <f>IF(OR($S$22="Step 3",$S$22="Step 2",$S$22="Step 1"),1,0)</f>
        <v>1</v>
      </c>
    </row>
    <row r="2307" spans="4:106" ht="21" x14ac:dyDescent="0.25">
      <c r="D2307" s="103"/>
      <c r="E2307" s="106" t="s">
        <v>1585</v>
      </c>
      <c r="F2307" s="104"/>
      <c r="G2307" s="104"/>
      <c r="H2307" s="104"/>
      <c r="I2307" s="104"/>
      <c r="J2307" s="104"/>
      <c r="K2307" s="104"/>
      <c r="L2307" s="104"/>
      <c r="M2307" s="104"/>
      <c r="N2307" s="104"/>
      <c r="O2307" s="104"/>
      <c r="P2307" s="104"/>
      <c r="Q2307" s="104"/>
      <c r="R2307" s="104"/>
      <c r="S2307" s="104"/>
      <c r="T2307" s="104"/>
      <c r="U2307" s="104"/>
      <c r="V2307" s="104"/>
      <c r="W2307" s="104"/>
      <c r="X2307" s="104"/>
      <c r="Y2307" s="105"/>
      <c r="AX2307" s="90">
        <f t="shared" si="275"/>
        <v>0</v>
      </c>
      <c r="BA2307" s="90">
        <f>IF(OR($S$22="Step 3",$S$22="Step 2",$S$22="Step 1"),1,0)</f>
        <v>1</v>
      </c>
    </row>
    <row r="2308" spans="4:106" ht="21" x14ac:dyDescent="0.25">
      <c r="D2308" s="103"/>
      <c r="E2308" s="109" t="s">
        <v>12703</v>
      </c>
      <c r="F2308" s="110"/>
      <c r="G2308" s="110"/>
      <c r="H2308" s="110"/>
      <c r="I2308" s="110"/>
      <c r="J2308" s="110"/>
      <c r="K2308" s="110"/>
      <c r="L2308" s="110"/>
      <c r="M2308" s="110"/>
      <c r="N2308" s="110"/>
      <c r="O2308" s="110"/>
      <c r="P2308" s="110"/>
      <c r="Q2308" s="110"/>
      <c r="R2308" s="110"/>
      <c r="S2308" s="110"/>
      <c r="T2308" s="110"/>
      <c r="U2308" s="110"/>
      <c r="V2308" s="110"/>
      <c r="W2308" s="110"/>
      <c r="X2308" s="110"/>
      <c r="Y2308" s="105"/>
      <c r="AX2308" s="90">
        <f t="shared" si="275"/>
        <v>0</v>
      </c>
      <c r="BA2308" s="90">
        <f>IF(OR($S$22="Step 3",$S$22="Step 2",$S$22="Step 1"),1,0)</f>
        <v>1</v>
      </c>
    </row>
    <row r="2309" spans="4:106" ht="212.25" customHeight="1" x14ac:dyDescent="0.2">
      <c r="D2309" s="108"/>
      <c r="E2309" s="205" t="s">
        <v>6142</v>
      </c>
      <c r="F2309" s="206"/>
      <c r="G2309" s="206"/>
      <c r="H2309" s="206"/>
      <c r="I2309" s="206"/>
      <c r="J2309" s="206"/>
      <c r="K2309" s="206"/>
      <c r="L2309" s="206"/>
      <c r="M2309" s="206"/>
      <c r="N2309" s="206"/>
      <c r="O2309" s="206"/>
      <c r="P2309" s="206"/>
      <c r="Q2309" s="206"/>
      <c r="R2309" s="206"/>
      <c r="S2309" s="206"/>
      <c r="T2309" s="206"/>
      <c r="U2309" s="206"/>
      <c r="V2309" s="206"/>
      <c r="W2309" s="206"/>
      <c r="X2309" s="207"/>
      <c r="Y2309" s="108"/>
      <c r="AX2309" s="90">
        <f t="shared" si="275"/>
        <v>0</v>
      </c>
      <c r="AZ2309" s="90" t="s">
        <v>6141</v>
      </c>
      <c r="BA2309" s="90">
        <f>IF(AND($BC$2309=1,$BB$2309=1),1,0)</f>
        <v>1</v>
      </c>
      <c r="BB2309" s="90">
        <f>IF(OR($S$22="Step 3",$S$22="Step 2",$S$22="Step 1"),1,0)</f>
        <v>1</v>
      </c>
      <c r="BC2309" s="90">
        <v>1</v>
      </c>
      <c r="BD2309" s="90">
        <v>1</v>
      </c>
      <c r="BE2309" s="90">
        <v>1</v>
      </c>
    </row>
    <row r="2310" spans="4:106" x14ac:dyDescent="0.2">
      <c r="D2310" s="103"/>
      <c r="E2310" s="107"/>
      <c r="F2310" s="107"/>
      <c r="G2310" s="107"/>
      <c r="H2310" s="107"/>
      <c r="I2310" s="107"/>
      <c r="J2310" s="107"/>
      <c r="K2310" s="107"/>
      <c r="L2310" s="107"/>
      <c r="M2310" s="107"/>
      <c r="N2310" s="107"/>
      <c r="O2310" s="107"/>
      <c r="P2310" s="107"/>
      <c r="Q2310" s="107"/>
      <c r="R2310" s="107"/>
      <c r="S2310" s="107"/>
      <c r="T2310" s="107"/>
      <c r="U2310" s="107"/>
      <c r="V2310" s="107"/>
      <c r="W2310" s="107"/>
      <c r="X2310" s="107"/>
      <c r="Y2310" s="105"/>
      <c r="AX2310" s="90">
        <f t="shared" si="275"/>
        <v>0</v>
      </c>
      <c r="BA2310" s="90">
        <f>IF(OR($S$22="Step 3",$S$22="Step 2",$S$22="Step 1"),1,0)</f>
        <v>1</v>
      </c>
    </row>
    <row r="2311" spans="4:106" ht="21" x14ac:dyDescent="0.25">
      <c r="D2311" s="103"/>
      <c r="E2311" s="109" t="s">
        <v>6145</v>
      </c>
      <c r="F2311" s="110"/>
      <c r="G2311" s="110"/>
      <c r="H2311" s="110"/>
      <c r="I2311" s="110"/>
      <c r="J2311" s="110"/>
      <c r="K2311" s="110"/>
      <c r="L2311" s="110"/>
      <c r="M2311" s="110"/>
      <c r="N2311" s="110"/>
      <c r="O2311" s="110"/>
      <c r="P2311" s="110"/>
      <c r="Q2311" s="110"/>
      <c r="R2311" s="110"/>
      <c r="S2311" s="110"/>
      <c r="T2311" s="110"/>
      <c r="U2311" s="110"/>
      <c r="V2311" s="110"/>
      <c r="W2311" s="110"/>
      <c r="X2311" s="110"/>
      <c r="Y2311" s="105"/>
      <c r="AX2311" s="90">
        <f t="shared" si="275"/>
        <v>0</v>
      </c>
      <c r="BA2311" s="90">
        <f>IF(OR($S$22="Step 3",$S$22="Step 2",$S$22="Step 1"),1,0)</f>
        <v>1</v>
      </c>
    </row>
    <row r="2312" spans="4:106" ht="100.75" customHeight="1" x14ac:dyDescent="0.2">
      <c r="D2312" s="112" t="s">
        <v>6144</v>
      </c>
      <c r="E2312" s="194" t="s">
        <v>6146</v>
      </c>
      <c r="F2312" s="195"/>
      <c r="G2312" s="195"/>
      <c r="H2312" s="195"/>
      <c r="I2312" s="195"/>
      <c r="J2312" s="195"/>
      <c r="K2312" s="195"/>
      <c r="L2312" s="195"/>
      <c r="M2312" s="195"/>
      <c r="N2312" s="195"/>
      <c r="O2312" s="195"/>
      <c r="P2312" s="113" t="s">
        <v>12697</v>
      </c>
      <c r="Q2312" s="196" t="s">
        <v>12698</v>
      </c>
      <c r="R2312" s="196"/>
      <c r="S2312" s="192"/>
      <c r="T2312" s="192"/>
      <c r="U2312" s="192"/>
      <c r="V2312" s="192"/>
      <c r="W2312" s="192"/>
      <c r="X2312" s="193"/>
      <c r="Y2312" s="108"/>
      <c r="AW2312" s="90" t="s">
        <v>6056</v>
      </c>
      <c r="AX2312" s="90">
        <f t="shared" si="275"/>
        <v>1</v>
      </c>
      <c r="AY2312" s="90" t="s">
        <v>236</v>
      </c>
      <c r="AZ2312" s="90" t="s">
        <v>6143</v>
      </c>
      <c r="BA2312" s="90">
        <f>IF(AND($BC$2312=1,$BB$2312=1),1,0)</f>
        <v>1</v>
      </c>
      <c r="BB2312" s="90">
        <f t="shared" ref="BB2312:BB2329" si="276">IF(OR($S$22="Step 3",$S$22="Step 2",$S$22="Step 1"),1,0)</f>
        <v>1</v>
      </c>
      <c r="BC2312" s="90">
        <v>1</v>
      </c>
      <c r="BD2312" s="90">
        <v>1</v>
      </c>
      <c r="BE2312" s="90">
        <v>1</v>
      </c>
      <c r="BL2312" s="90" t="s">
        <v>12797</v>
      </c>
      <c r="CB2312" s="90">
        <f>IF($S$2312&lt;&gt;"",1,0)</f>
        <v>0</v>
      </c>
      <c r="CD2312" s="90">
        <f>IF($Y$2312="Inaccurate – Incorrect",1,0)</f>
        <v>0</v>
      </c>
      <c r="DA2312" s="90" t="s">
        <v>1585</v>
      </c>
      <c r="DB2312" s="90" t="s">
        <v>6145</v>
      </c>
    </row>
    <row r="2313" spans="4:106" ht="53.75" customHeight="1" x14ac:dyDescent="0.2">
      <c r="D2313" s="112" t="s">
        <v>6149</v>
      </c>
      <c r="E2313" s="119"/>
      <c r="F2313" s="118"/>
      <c r="G2313" s="118"/>
      <c r="H2313" s="118"/>
      <c r="I2313" s="118"/>
      <c r="J2313" s="118"/>
      <c r="K2313" s="118"/>
      <c r="L2313" s="118"/>
      <c r="M2313" s="118"/>
      <c r="N2313" s="118"/>
      <c r="O2313" s="118"/>
      <c r="P2313" s="118"/>
      <c r="Q2313" s="215" t="s">
        <v>6150</v>
      </c>
      <c r="R2313" s="216"/>
      <c r="S2313" s="216"/>
      <c r="T2313" s="216"/>
      <c r="U2313" s="216"/>
      <c r="V2313" s="216"/>
      <c r="W2313" s="216"/>
      <c r="X2313" s="217"/>
      <c r="Y2313" s="108"/>
      <c r="AX2313" s="90">
        <f t="shared" si="275"/>
        <v>1</v>
      </c>
      <c r="AZ2313" s="90" t="s">
        <v>6148</v>
      </c>
      <c r="BA2313" s="90">
        <f>IF(AND($BB$2313=1,$BC$2313=1),1,0)</f>
        <v>0</v>
      </c>
      <c r="BB2313" s="90">
        <f t="shared" si="276"/>
        <v>1</v>
      </c>
      <c r="BC2313" s="90">
        <f t="shared" ref="BC2313:BC2328" si="277">IF(AND(AND(OR($S$2312="Yes",$AB$2312="Yes"),$AX$2312=1)),1,0)</f>
        <v>0</v>
      </c>
      <c r="BD2313" s="90">
        <f t="shared" ref="BD2313:BD2328" si="278">IF(AND(AND(OR($AB$2312="Yes"),$AX$2312=1)),1,0)</f>
        <v>0</v>
      </c>
      <c r="BE2313" s="90">
        <f t="shared" ref="BE2313:BE2328" si="279">IF(AND(AND(OR($S$2312="Yes"),$AX$2312=1)),1,0)</f>
        <v>0</v>
      </c>
    </row>
    <row r="2314" spans="4:106" ht="25.25" customHeight="1" x14ac:dyDescent="0.2">
      <c r="D2314" s="112" t="s">
        <v>6154</v>
      </c>
      <c r="E2314" s="189" t="s">
        <v>1599</v>
      </c>
      <c r="F2314" s="190"/>
      <c r="G2314" s="190"/>
      <c r="H2314" s="190"/>
      <c r="I2314" s="190"/>
      <c r="J2314" s="190"/>
      <c r="K2314" s="190"/>
      <c r="L2314" s="190"/>
      <c r="M2314" s="190"/>
      <c r="N2314" s="190"/>
      <c r="O2314" s="190"/>
      <c r="P2314" s="116" t="s">
        <v>12697</v>
      </c>
      <c r="Q2314" s="191" t="s">
        <v>12702</v>
      </c>
      <c r="R2314" s="191"/>
      <c r="S2314" s="192"/>
      <c r="T2314" s="192"/>
      <c r="U2314" s="192"/>
      <c r="V2314" s="192"/>
      <c r="W2314" s="192"/>
      <c r="X2314" s="193"/>
      <c r="Y2314" s="108"/>
      <c r="AW2314" s="90" t="s">
        <v>6056</v>
      </c>
      <c r="AX2314" s="90">
        <f t="shared" si="275"/>
        <v>1</v>
      </c>
      <c r="AY2314" s="90" t="s">
        <v>774</v>
      </c>
      <c r="AZ2314" s="90" t="s">
        <v>6153</v>
      </c>
      <c r="BA2314" s="90">
        <f>IF(AND($BB$2314=1,$BC$2314=1),1,0)</f>
        <v>0</v>
      </c>
      <c r="BB2314" s="90">
        <f t="shared" si="276"/>
        <v>1</v>
      </c>
      <c r="BC2314" s="90">
        <f t="shared" si="277"/>
        <v>0</v>
      </c>
      <c r="BD2314" s="90">
        <f t="shared" si="278"/>
        <v>0</v>
      </c>
      <c r="BE2314" s="90">
        <f t="shared" si="279"/>
        <v>0</v>
      </c>
      <c r="BX2314" s="90">
        <v>1</v>
      </c>
      <c r="CA2314" s="90" t="s">
        <v>6148</v>
      </c>
      <c r="CB2314" s="90">
        <f>IF((+COUNTA($S$2314)+COUNTA($S$2315)+COUNTA($S$2316)+COUNTA($S$2317)+COUNTA($S$2318)+COUNTA($S$2319)+COUNTA($S$2320)+COUNTA($S$2321)+COUNTA($S$2322)+COUNTA($S$2323)+COUNTA($S$2324)+COUNTA($S$2325)+COUNTA($S$2326)+COUNTA($S$2327)+COUNTA($S$2328))&gt;0,1,0)</f>
        <v>0</v>
      </c>
      <c r="CC2314" s="90" t="s">
        <v>775</v>
      </c>
      <c r="CD2314" s="90">
        <f>IF($Y$2314="Inaccurate – Incorrect",1,0)</f>
        <v>0</v>
      </c>
      <c r="DA2314" s="90" t="s">
        <v>1585</v>
      </c>
      <c r="DB2314" s="90" t="s">
        <v>6145</v>
      </c>
    </row>
    <row r="2315" spans="4:106" ht="25.25" customHeight="1" x14ac:dyDescent="0.2">
      <c r="D2315" s="112" t="s">
        <v>6156</v>
      </c>
      <c r="E2315" s="189" t="s">
        <v>1608</v>
      </c>
      <c r="F2315" s="190"/>
      <c r="G2315" s="190"/>
      <c r="H2315" s="190"/>
      <c r="I2315" s="190"/>
      <c r="J2315" s="190"/>
      <c r="K2315" s="190"/>
      <c r="L2315" s="190"/>
      <c r="M2315" s="190"/>
      <c r="N2315" s="190"/>
      <c r="O2315" s="190"/>
      <c r="P2315" s="116" t="s">
        <v>12697</v>
      </c>
      <c r="Q2315" s="191" t="s">
        <v>12702</v>
      </c>
      <c r="R2315" s="191"/>
      <c r="S2315" s="192"/>
      <c r="T2315" s="192"/>
      <c r="U2315" s="192"/>
      <c r="V2315" s="192"/>
      <c r="W2315" s="192"/>
      <c r="X2315" s="193"/>
      <c r="Y2315" s="108"/>
      <c r="AW2315" s="90" t="s">
        <v>6056</v>
      </c>
      <c r="AX2315" s="90">
        <f t="shared" si="275"/>
        <v>1</v>
      </c>
      <c r="AY2315" s="90" t="s">
        <v>774</v>
      </c>
      <c r="AZ2315" s="90" t="s">
        <v>6155</v>
      </c>
      <c r="BA2315" s="90">
        <f>IF(AND($BB$2315=1,$BC$2315=1),1,0)</f>
        <v>0</v>
      </c>
      <c r="BB2315" s="90">
        <f t="shared" si="276"/>
        <v>1</v>
      </c>
      <c r="BC2315" s="90">
        <f t="shared" si="277"/>
        <v>0</v>
      </c>
      <c r="BD2315" s="90">
        <f t="shared" si="278"/>
        <v>0</v>
      </c>
      <c r="BE2315" s="90">
        <f t="shared" si="279"/>
        <v>0</v>
      </c>
      <c r="BX2315" s="90">
        <v>1</v>
      </c>
      <c r="CA2315" s="90" t="s">
        <v>6148</v>
      </c>
      <c r="CC2315" s="90" t="s">
        <v>775</v>
      </c>
      <c r="CD2315" s="90">
        <f>IF($Y$2315="Inaccurate – Incorrect",1,0)</f>
        <v>0</v>
      </c>
      <c r="DA2315" s="90" t="s">
        <v>1585</v>
      </c>
      <c r="DB2315" s="90" t="s">
        <v>6145</v>
      </c>
    </row>
    <row r="2316" spans="4:106" ht="25.25" customHeight="1" x14ac:dyDescent="0.2">
      <c r="D2316" s="112" t="s">
        <v>6158</v>
      </c>
      <c r="E2316" s="189" t="s">
        <v>1618</v>
      </c>
      <c r="F2316" s="190"/>
      <c r="G2316" s="190"/>
      <c r="H2316" s="190"/>
      <c r="I2316" s="190"/>
      <c r="J2316" s="190"/>
      <c r="K2316" s="190"/>
      <c r="L2316" s="190"/>
      <c r="M2316" s="190"/>
      <c r="N2316" s="190"/>
      <c r="O2316" s="190"/>
      <c r="P2316" s="116" t="s">
        <v>12697</v>
      </c>
      <c r="Q2316" s="191" t="s">
        <v>12702</v>
      </c>
      <c r="R2316" s="191"/>
      <c r="S2316" s="192"/>
      <c r="T2316" s="192"/>
      <c r="U2316" s="192"/>
      <c r="V2316" s="192"/>
      <c r="W2316" s="192"/>
      <c r="X2316" s="193"/>
      <c r="Y2316" s="108"/>
      <c r="AW2316" s="90" t="s">
        <v>6056</v>
      </c>
      <c r="AX2316" s="90">
        <f t="shared" si="275"/>
        <v>1</v>
      </c>
      <c r="AY2316" s="90" t="s">
        <v>774</v>
      </c>
      <c r="AZ2316" s="90" t="s">
        <v>6157</v>
      </c>
      <c r="BA2316" s="90">
        <f>IF(AND($BB$2316=1,$BC$2316=1),1,0)</f>
        <v>0</v>
      </c>
      <c r="BB2316" s="90">
        <f t="shared" si="276"/>
        <v>1</v>
      </c>
      <c r="BC2316" s="90">
        <f t="shared" si="277"/>
        <v>0</v>
      </c>
      <c r="BD2316" s="90">
        <f t="shared" si="278"/>
        <v>0</v>
      </c>
      <c r="BE2316" s="90">
        <f t="shared" si="279"/>
        <v>0</v>
      </c>
      <c r="BX2316" s="90">
        <v>1</v>
      </c>
      <c r="CA2316" s="90" t="s">
        <v>6148</v>
      </c>
      <c r="CC2316" s="90" t="s">
        <v>775</v>
      </c>
      <c r="CD2316" s="90">
        <f>IF($Y$2316="Inaccurate – Incorrect",1,0)</f>
        <v>0</v>
      </c>
      <c r="DA2316" s="90" t="s">
        <v>1585</v>
      </c>
      <c r="DB2316" s="90" t="s">
        <v>6145</v>
      </c>
    </row>
    <row r="2317" spans="4:106" ht="25.25" customHeight="1" x14ac:dyDescent="0.2">
      <c r="D2317" s="112" t="s">
        <v>6160</v>
      </c>
      <c r="E2317" s="189" t="s">
        <v>1627</v>
      </c>
      <c r="F2317" s="190"/>
      <c r="G2317" s="190"/>
      <c r="H2317" s="190"/>
      <c r="I2317" s="190"/>
      <c r="J2317" s="190"/>
      <c r="K2317" s="190"/>
      <c r="L2317" s="190"/>
      <c r="M2317" s="190"/>
      <c r="N2317" s="190"/>
      <c r="O2317" s="190"/>
      <c r="P2317" s="116" t="s">
        <v>12697</v>
      </c>
      <c r="Q2317" s="191" t="s">
        <v>12702</v>
      </c>
      <c r="R2317" s="191"/>
      <c r="S2317" s="192"/>
      <c r="T2317" s="192"/>
      <c r="U2317" s="192"/>
      <c r="V2317" s="192"/>
      <c r="W2317" s="192"/>
      <c r="X2317" s="193"/>
      <c r="Y2317" s="108"/>
      <c r="AW2317" s="90" t="s">
        <v>6056</v>
      </c>
      <c r="AX2317" s="90">
        <f t="shared" si="275"/>
        <v>1</v>
      </c>
      <c r="AY2317" s="90" t="s">
        <v>774</v>
      </c>
      <c r="AZ2317" s="90" t="s">
        <v>6159</v>
      </c>
      <c r="BA2317" s="90">
        <f>IF(AND($BB$2317=1,$BC$2317=1),1,0)</f>
        <v>0</v>
      </c>
      <c r="BB2317" s="90">
        <f t="shared" si="276"/>
        <v>1</v>
      </c>
      <c r="BC2317" s="90">
        <f t="shared" si="277"/>
        <v>0</v>
      </c>
      <c r="BD2317" s="90">
        <f t="shared" si="278"/>
        <v>0</v>
      </c>
      <c r="BE2317" s="90">
        <f t="shared" si="279"/>
        <v>0</v>
      </c>
      <c r="BX2317" s="90">
        <v>1</v>
      </c>
      <c r="CA2317" s="90" t="s">
        <v>6148</v>
      </c>
      <c r="CC2317" s="90" t="s">
        <v>775</v>
      </c>
      <c r="CD2317" s="90">
        <f>IF($Y$2317="Inaccurate – Incorrect",1,0)</f>
        <v>0</v>
      </c>
      <c r="DA2317" s="90" t="s">
        <v>1585</v>
      </c>
      <c r="DB2317" s="90" t="s">
        <v>6145</v>
      </c>
    </row>
    <row r="2318" spans="4:106" ht="25.25" customHeight="1" x14ac:dyDescent="0.2">
      <c r="D2318" s="112" t="s">
        <v>6162</v>
      </c>
      <c r="E2318" s="189" t="s">
        <v>1636</v>
      </c>
      <c r="F2318" s="190"/>
      <c r="G2318" s="190"/>
      <c r="H2318" s="190"/>
      <c r="I2318" s="190"/>
      <c r="J2318" s="190"/>
      <c r="K2318" s="190"/>
      <c r="L2318" s="190"/>
      <c r="M2318" s="190"/>
      <c r="N2318" s="190"/>
      <c r="O2318" s="190"/>
      <c r="P2318" s="116" t="s">
        <v>12697</v>
      </c>
      <c r="Q2318" s="191" t="s">
        <v>12702</v>
      </c>
      <c r="R2318" s="191"/>
      <c r="S2318" s="192"/>
      <c r="T2318" s="192"/>
      <c r="U2318" s="192"/>
      <c r="V2318" s="192"/>
      <c r="W2318" s="192"/>
      <c r="X2318" s="193"/>
      <c r="Y2318" s="108"/>
      <c r="AW2318" s="90" t="s">
        <v>6056</v>
      </c>
      <c r="AX2318" s="90">
        <f t="shared" si="275"/>
        <v>1</v>
      </c>
      <c r="AY2318" s="90" t="s">
        <v>774</v>
      </c>
      <c r="AZ2318" s="90" t="s">
        <v>6161</v>
      </c>
      <c r="BA2318" s="90">
        <f>IF(AND($BB$2318=1,$BC$2318=1),1,0)</f>
        <v>0</v>
      </c>
      <c r="BB2318" s="90">
        <f t="shared" si="276"/>
        <v>1</v>
      </c>
      <c r="BC2318" s="90">
        <f t="shared" si="277"/>
        <v>0</v>
      </c>
      <c r="BD2318" s="90">
        <f t="shared" si="278"/>
        <v>0</v>
      </c>
      <c r="BE2318" s="90">
        <f t="shared" si="279"/>
        <v>0</v>
      </c>
      <c r="BX2318" s="90">
        <v>1</v>
      </c>
      <c r="CA2318" s="90" t="s">
        <v>6148</v>
      </c>
      <c r="CC2318" s="90" t="s">
        <v>775</v>
      </c>
      <c r="CD2318" s="90">
        <f>IF($Y$2318="Inaccurate – Incorrect",1,0)</f>
        <v>0</v>
      </c>
      <c r="DA2318" s="90" t="s">
        <v>1585</v>
      </c>
      <c r="DB2318" s="90" t="s">
        <v>6145</v>
      </c>
    </row>
    <row r="2319" spans="4:106" ht="25.25" customHeight="1" x14ac:dyDescent="0.2">
      <c r="D2319" s="112" t="s">
        <v>6164</v>
      </c>
      <c r="E2319" s="189" t="s">
        <v>1645</v>
      </c>
      <c r="F2319" s="190"/>
      <c r="G2319" s="190"/>
      <c r="H2319" s="190"/>
      <c r="I2319" s="190"/>
      <c r="J2319" s="190"/>
      <c r="K2319" s="190"/>
      <c r="L2319" s="190"/>
      <c r="M2319" s="190"/>
      <c r="N2319" s="190"/>
      <c r="O2319" s="190"/>
      <c r="P2319" s="116" t="s">
        <v>12697</v>
      </c>
      <c r="Q2319" s="191" t="s">
        <v>12702</v>
      </c>
      <c r="R2319" s="191"/>
      <c r="S2319" s="192"/>
      <c r="T2319" s="192"/>
      <c r="U2319" s="192"/>
      <c r="V2319" s="192"/>
      <c r="W2319" s="192"/>
      <c r="X2319" s="193"/>
      <c r="Y2319" s="108"/>
      <c r="AW2319" s="90" t="s">
        <v>6056</v>
      </c>
      <c r="AX2319" s="90">
        <f t="shared" ref="AX2319:AX2382" si="280">IF(SUBTOTAL(103,Q2319)=1,1,0)</f>
        <v>1</v>
      </c>
      <c r="AY2319" s="90" t="s">
        <v>774</v>
      </c>
      <c r="AZ2319" s="90" t="s">
        <v>6163</v>
      </c>
      <c r="BA2319" s="90">
        <f>IF(AND($BB$2319=1,$BC$2319=1),1,0)</f>
        <v>0</v>
      </c>
      <c r="BB2319" s="90">
        <f t="shared" si="276"/>
        <v>1</v>
      </c>
      <c r="BC2319" s="90">
        <f t="shared" si="277"/>
        <v>0</v>
      </c>
      <c r="BD2319" s="90">
        <f t="shared" si="278"/>
        <v>0</v>
      </c>
      <c r="BE2319" s="90">
        <f t="shared" si="279"/>
        <v>0</v>
      </c>
      <c r="BX2319" s="90">
        <v>1</v>
      </c>
      <c r="CA2319" s="90" t="s">
        <v>6148</v>
      </c>
      <c r="CC2319" s="90" t="s">
        <v>775</v>
      </c>
      <c r="CD2319" s="90">
        <f>IF($Y$2319="Inaccurate – Incorrect",1,0)</f>
        <v>0</v>
      </c>
      <c r="DA2319" s="90" t="s">
        <v>1585</v>
      </c>
      <c r="DB2319" s="90" t="s">
        <v>6145</v>
      </c>
    </row>
    <row r="2320" spans="4:106" ht="25.25" customHeight="1" x14ac:dyDescent="0.2">
      <c r="D2320" s="112" t="s">
        <v>6166</v>
      </c>
      <c r="E2320" s="189" t="s">
        <v>1654</v>
      </c>
      <c r="F2320" s="190"/>
      <c r="G2320" s="190"/>
      <c r="H2320" s="190"/>
      <c r="I2320" s="190"/>
      <c r="J2320" s="190"/>
      <c r="K2320" s="190"/>
      <c r="L2320" s="190"/>
      <c r="M2320" s="190"/>
      <c r="N2320" s="190"/>
      <c r="O2320" s="190"/>
      <c r="P2320" s="116" t="s">
        <v>12697</v>
      </c>
      <c r="Q2320" s="191" t="s">
        <v>12702</v>
      </c>
      <c r="R2320" s="191"/>
      <c r="S2320" s="192"/>
      <c r="T2320" s="192"/>
      <c r="U2320" s="192"/>
      <c r="V2320" s="192"/>
      <c r="W2320" s="192"/>
      <c r="X2320" s="193"/>
      <c r="Y2320" s="108"/>
      <c r="AW2320" s="90" t="s">
        <v>6056</v>
      </c>
      <c r="AX2320" s="90">
        <f t="shared" si="280"/>
        <v>1</v>
      </c>
      <c r="AY2320" s="90" t="s">
        <v>774</v>
      </c>
      <c r="AZ2320" s="90" t="s">
        <v>6165</v>
      </c>
      <c r="BA2320" s="90">
        <f>IF(AND($BB$2320=1,$BC$2320=1),1,0)</f>
        <v>0</v>
      </c>
      <c r="BB2320" s="90">
        <f t="shared" si="276"/>
        <v>1</v>
      </c>
      <c r="BC2320" s="90">
        <f t="shared" si="277"/>
        <v>0</v>
      </c>
      <c r="BD2320" s="90">
        <f t="shared" si="278"/>
        <v>0</v>
      </c>
      <c r="BE2320" s="90">
        <f t="shared" si="279"/>
        <v>0</v>
      </c>
      <c r="BX2320" s="90">
        <v>1</v>
      </c>
      <c r="CA2320" s="90" t="s">
        <v>6148</v>
      </c>
      <c r="CC2320" s="90" t="s">
        <v>775</v>
      </c>
      <c r="CD2320" s="90">
        <f>IF($Y$2320="Inaccurate – Incorrect",1,0)</f>
        <v>0</v>
      </c>
      <c r="DA2320" s="90" t="s">
        <v>1585</v>
      </c>
      <c r="DB2320" s="90" t="s">
        <v>6145</v>
      </c>
    </row>
    <row r="2321" spans="4:106" ht="25.25" customHeight="1" x14ac:dyDescent="0.2">
      <c r="D2321" s="112" t="s">
        <v>6168</v>
      </c>
      <c r="E2321" s="189" t="s">
        <v>1663</v>
      </c>
      <c r="F2321" s="190"/>
      <c r="G2321" s="190"/>
      <c r="H2321" s="190"/>
      <c r="I2321" s="190"/>
      <c r="J2321" s="190"/>
      <c r="K2321" s="190"/>
      <c r="L2321" s="190"/>
      <c r="M2321" s="190"/>
      <c r="N2321" s="190"/>
      <c r="O2321" s="190"/>
      <c r="P2321" s="116" t="s">
        <v>12697</v>
      </c>
      <c r="Q2321" s="191" t="s">
        <v>12702</v>
      </c>
      <c r="R2321" s="191"/>
      <c r="S2321" s="192"/>
      <c r="T2321" s="192"/>
      <c r="U2321" s="192"/>
      <c r="V2321" s="192"/>
      <c r="W2321" s="192"/>
      <c r="X2321" s="193"/>
      <c r="Y2321" s="108"/>
      <c r="AW2321" s="90" t="s">
        <v>6056</v>
      </c>
      <c r="AX2321" s="90">
        <f t="shared" si="280"/>
        <v>1</v>
      </c>
      <c r="AY2321" s="90" t="s">
        <v>774</v>
      </c>
      <c r="AZ2321" s="90" t="s">
        <v>6167</v>
      </c>
      <c r="BA2321" s="90">
        <f>IF(AND($BB$2321=1,$BC$2321=1),1,0)</f>
        <v>0</v>
      </c>
      <c r="BB2321" s="90">
        <f t="shared" si="276"/>
        <v>1</v>
      </c>
      <c r="BC2321" s="90">
        <f t="shared" si="277"/>
        <v>0</v>
      </c>
      <c r="BD2321" s="90">
        <f t="shared" si="278"/>
        <v>0</v>
      </c>
      <c r="BE2321" s="90">
        <f t="shared" si="279"/>
        <v>0</v>
      </c>
      <c r="BX2321" s="90">
        <v>1</v>
      </c>
      <c r="CA2321" s="90" t="s">
        <v>6148</v>
      </c>
      <c r="CC2321" s="90" t="s">
        <v>775</v>
      </c>
      <c r="CD2321" s="90">
        <f>IF($Y$2321="Inaccurate – Incorrect",1,0)</f>
        <v>0</v>
      </c>
      <c r="DA2321" s="90" t="s">
        <v>1585</v>
      </c>
      <c r="DB2321" s="90" t="s">
        <v>6145</v>
      </c>
    </row>
    <row r="2322" spans="4:106" ht="25.25" customHeight="1" x14ac:dyDescent="0.2">
      <c r="D2322" s="112" t="s">
        <v>6170</v>
      </c>
      <c r="E2322" s="189" t="s">
        <v>1672</v>
      </c>
      <c r="F2322" s="190"/>
      <c r="G2322" s="190"/>
      <c r="H2322" s="190"/>
      <c r="I2322" s="190"/>
      <c r="J2322" s="190"/>
      <c r="K2322" s="190"/>
      <c r="L2322" s="190"/>
      <c r="M2322" s="190"/>
      <c r="N2322" s="190"/>
      <c r="O2322" s="190"/>
      <c r="P2322" s="116" t="s">
        <v>12697</v>
      </c>
      <c r="Q2322" s="191" t="s">
        <v>12702</v>
      </c>
      <c r="R2322" s="191"/>
      <c r="S2322" s="192"/>
      <c r="T2322" s="192"/>
      <c r="U2322" s="192"/>
      <c r="V2322" s="192"/>
      <c r="W2322" s="192"/>
      <c r="X2322" s="193"/>
      <c r="Y2322" s="108"/>
      <c r="AW2322" s="90" t="s">
        <v>6056</v>
      </c>
      <c r="AX2322" s="90">
        <f t="shared" si="280"/>
        <v>1</v>
      </c>
      <c r="AY2322" s="90" t="s">
        <v>774</v>
      </c>
      <c r="AZ2322" s="90" t="s">
        <v>6169</v>
      </c>
      <c r="BA2322" s="90">
        <f>IF(AND($BB$2322=1,$BC$2322=1),1,0)</f>
        <v>0</v>
      </c>
      <c r="BB2322" s="90">
        <f t="shared" si="276"/>
        <v>1</v>
      </c>
      <c r="BC2322" s="90">
        <f t="shared" si="277"/>
        <v>0</v>
      </c>
      <c r="BD2322" s="90">
        <f t="shared" si="278"/>
        <v>0</v>
      </c>
      <c r="BE2322" s="90">
        <f t="shared" si="279"/>
        <v>0</v>
      </c>
      <c r="BX2322" s="90">
        <v>1</v>
      </c>
      <c r="CA2322" s="90" t="s">
        <v>6148</v>
      </c>
      <c r="CC2322" s="90" t="s">
        <v>775</v>
      </c>
      <c r="CD2322" s="90">
        <f>IF($Y$2322="Inaccurate – Incorrect",1,0)</f>
        <v>0</v>
      </c>
      <c r="DA2322" s="90" t="s">
        <v>1585</v>
      </c>
      <c r="DB2322" s="90" t="s">
        <v>6145</v>
      </c>
    </row>
    <row r="2323" spans="4:106" ht="25.25" customHeight="1" x14ac:dyDescent="0.2">
      <c r="D2323" s="112" t="s">
        <v>6172</v>
      </c>
      <c r="E2323" s="189" t="s">
        <v>1681</v>
      </c>
      <c r="F2323" s="190"/>
      <c r="G2323" s="190"/>
      <c r="H2323" s="190"/>
      <c r="I2323" s="190"/>
      <c r="J2323" s="190"/>
      <c r="K2323" s="190"/>
      <c r="L2323" s="190"/>
      <c r="M2323" s="190"/>
      <c r="N2323" s="190"/>
      <c r="O2323" s="190"/>
      <c r="P2323" s="116" t="s">
        <v>12697</v>
      </c>
      <c r="Q2323" s="191" t="s">
        <v>12702</v>
      </c>
      <c r="R2323" s="191"/>
      <c r="S2323" s="192"/>
      <c r="T2323" s="192"/>
      <c r="U2323" s="192"/>
      <c r="V2323" s="192"/>
      <c r="W2323" s="192"/>
      <c r="X2323" s="193"/>
      <c r="Y2323" s="108"/>
      <c r="AW2323" s="90" t="s">
        <v>6056</v>
      </c>
      <c r="AX2323" s="90">
        <f t="shared" si="280"/>
        <v>1</v>
      </c>
      <c r="AY2323" s="90" t="s">
        <v>774</v>
      </c>
      <c r="AZ2323" s="90" t="s">
        <v>6171</v>
      </c>
      <c r="BA2323" s="90">
        <f>IF(AND($BB$2323=1,$BC$2323=1),1,0)</f>
        <v>0</v>
      </c>
      <c r="BB2323" s="90">
        <f t="shared" si="276"/>
        <v>1</v>
      </c>
      <c r="BC2323" s="90">
        <f t="shared" si="277"/>
        <v>0</v>
      </c>
      <c r="BD2323" s="90">
        <f t="shared" si="278"/>
        <v>0</v>
      </c>
      <c r="BE2323" s="90">
        <f t="shared" si="279"/>
        <v>0</v>
      </c>
      <c r="BX2323" s="90">
        <v>1</v>
      </c>
      <c r="CA2323" s="90" t="s">
        <v>6148</v>
      </c>
      <c r="CC2323" s="90" t="s">
        <v>775</v>
      </c>
      <c r="CD2323" s="90">
        <f>IF($Y$2323="Inaccurate – Incorrect",1,0)</f>
        <v>0</v>
      </c>
      <c r="DA2323" s="90" t="s">
        <v>1585</v>
      </c>
      <c r="DB2323" s="90" t="s">
        <v>6145</v>
      </c>
    </row>
    <row r="2324" spans="4:106" ht="25.25" customHeight="1" x14ac:dyDescent="0.2">
      <c r="D2324" s="112" t="s">
        <v>6174</v>
      </c>
      <c r="E2324" s="189" t="s">
        <v>1690</v>
      </c>
      <c r="F2324" s="190"/>
      <c r="G2324" s="190"/>
      <c r="H2324" s="190"/>
      <c r="I2324" s="190"/>
      <c r="J2324" s="190"/>
      <c r="K2324" s="190"/>
      <c r="L2324" s="190"/>
      <c r="M2324" s="190"/>
      <c r="N2324" s="190"/>
      <c r="O2324" s="190"/>
      <c r="P2324" s="116" t="s">
        <v>12697</v>
      </c>
      <c r="Q2324" s="191" t="s">
        <v>12702</v>
      </c>
      <c r="R2324" s="191"/>
      <c r="S2324" s="192"/>
      <c r="T2324" s="192"/>
      <c r="U2324" s="192"/>
      <c r="V2324" s="192"/>
      <c r="W2324" s="192"/>
      <c r="X2324" s="193"/>
      <c r="Y2324" s="108"/>
      <c r="AW2324" s="90" t="s">
        <v>6056</v>
      </c>
      <c r="AX2324" s="90">
        <f t="shared" si="280"/>
        <v>1</v>
      </c>
      <c r="AY2324" s="90" t="s">
        <v>774</v>
      </c>
      <c r="AZ2324" s="90" t="s">
        <v>6173</v>
      </c>
      <c r="BA2324" s="90">
        <f>IF(AND($BB$2324=1,$BC$2324=1),1,0)</f>
        <v>0</v>
      </c>
      <c r="BB2324" s="90">
        <f t="shared" si="276"/>
        <v>1</v>
      </c>
      <c r="BC2324" s="90">
        <f t="shared" si="277"/>
        <v>0</v>
      </c>
      <c r="BD2324" s="90">
        <f t="shared" si="278"/>
        <v>0</v>
      </c>
      <c r="BE2324" s="90">
        <f t="shared" si="279"/>
        <v>0</v>
      </c>
      <c r="BX2324" s="90">
        <v>1</v>
      </c>
      <c r="CA2324" s="90" t="s">
        <v>6148</v>
      </c>
      <c r="CC2324" s="90" t="s">
        <v>775</v>
      </c>
      <c r="CD2324" s="90">
        <f>IF($Y$2324="Inaccurate – Incorrect",1,0)</f>
        <v>0</v>
      </c>
      <c r="DA2324" s="90" t="s">
        <v>1585</v>
      </c>
      <c r="DB2324" s="90" t="s">
        <v>6145</v>
      </c>
    </row>
    <row r="2325" spans="4:106" ht="25.25" customHeight="1" x14ac:dyDescent="0.2">
      <c r="D2325" s="112" t="s">
        <v>6176</v>
      </c>
      <c r="E2325" s="189" t="s">
        <v>1699</v>
      </c>
      <c r="F2325" s="190"/>
      <c r="G2325" s="190"/>
      <c r="H2325" s="190"/>
      <c r="I2325" s="190"/>
      <c r="J2325" s="190"/>
      <c r="K2325" s="190"/>
      <c r="L2325" s="190"/>
      <c r="M2325" s="190"/>
      <c r="N2325" s="190"/>
      <c r="O2325" s="190"/>
      <c r="P2325" s="116" t="s">
        <v>12697</v>
      </c>
      <c r="Q2325" s="191" t="s">
        <v>12702</v>
      </c>
      <c r="R2325" s="191"/>
      <c r="S2325" s="192"/>
      <c r="T2325" s="192"/>
      <c r="U2325" s="192"/>
      <c r="V2325" s="192"/>
      <c r="W2325" s="192"/>
      <c r="X2325" s="193"/>
      <c r="Y2325" s="108"/>
      <c r="AW2325" s="90" t="s">
        <v>6056</v>
      </c>
      <c r="AX2325" s="90">
        <f t="shared" si="280"/>
        <v>1</v>
      </c>
      <c r="AY2325" s="90" t="s">
        <v>774</v>
      </c>
      <c r="AZ2325" s="90" t="s">
        <v>6175</v>
      </c>
      <c r="BA2325" s="90">
        <f>IF(AND($BB$2325=1,$BC$2325=1),1,0)</f>
        <v>0</v>
      </c>
      <c r="BB2325" s="90">
        <f t="shared" si="276"/>
        <v>1</v>
      </c>
      <c r="BC2325" s="90">
        <f t="shared" si="277"/>
        <v>0</v>
      </c>
      <c r="BD2325" s="90">
        <f t="shared" si="278"/>
        <v>0</v>
      </c>
      <c r="BE2325" s="90">
        <f t="shared" si="279"/>
        <v>0</v>
      </c>
      <c r="BX2325" s="90">
        <v>1</v>
      </c>
      <c r="CA2325" s="90" t="s">
        <v>6148</v>
      </c>
      <c r="CC2325" s="90" t="s">
        <v>775</v>
      </c>
      <c r="CD2325" s="90">
        <f>IF($Y$2325="Inaccurate – Incorrect",1,0)</f>
        <v>0</v>
      </c>
      <c r="DA2325" s="90" t="s">
        <v>1585</v>
      </c>
      <c r="DB2325" s="90" t="s">
        <v>6145</v>
      </c>
    </row>
    <row r="2326" spans="4:106" ht="25.25" customHeight="1" x14ac:dyDescent="0.2">
      <c r="D2326" s="112" t="s">
        <v>6179</v>
      </c>
      <c r="E2326" s="189" t="s">
        <v>1708</v>
      </c>
      <c r="F2326" s="190"/>
      <c r="G2326" s="190"/>
      <c r="H2326" s="190"/>
      <c r="I2326" s="190"/>
      <c r="J2326" s="190"/>
      <c r="K2326" s="190"/>
      <c r="L2326" s="190"/>
      <c r="M2326" s="190"/>
      <c r="N2326" s="190"/>
      <c r="O2326" s="190"/>
      <c r="P2326" s="116" t="s">
        <v>12697</v>
      </c>
      <c r="Q2326" s="191" t="s">
        <v>12702</v>
      </c>
      <c r="R2326" s="191"/>
      <c r="S2326" s="192"/>
      <c r="T2326" s="192"/>
      <c r="U2326" s="192"/>
      <c r="V2326" s="192"/>
      <c r="W2326" s="192"/>
      <c r="X2326" s="193"/>
      <c r="Y2326" s="108"/>
      <c r="AW2326" s="90" t="s">
        <v>6056</v>
      </c>
      <c r="AX2326" s="90">
        <f t="shared" si="280"/>
        <v>1</v>
      </c>
      <c r="AY2326" s="90" t="s">
        <v>774</v>
      </c>
      <c r="AZ2326" s="90" t="s">
        <v>6178</v>
      </c>
      <c r="BA2326" s="90">
        <f>IF(AND($BB$2326=1,$BC$2326=1),1,0)</f>
        <v>0</v>
      </c>
      <c r="BB2326" s="90">
        <f t="shared" si="276"/>
        <v>1</v>
      </c>
      <c r="BC2326" s="90">
        <f t="shared" si="277"/>
        <v>0</v>
      </c>
      <c r="BD2326" s="90">
        <f t="shared" si="278"/>
        <v>0</v>
      </c>
      <c r="BE2326" s="90">
        <f t="shared" si="279"/>
        <v>0</v>
      </c>
      <c r="BX2326" s="90">
        <v>1</v>
      </c>
      <c r="CA2326" s="90" t="s">
        <v>6148</v>
      </c>
      <c r="CC2326" s="90" t="s">
        <v>775</v>
      </c>
      <c r="CD2326" s="90">
        <f>IF($Y$2326="Inaccurate – Incorrect",1,0)</f>
        <v>0</v>
      </c>
      <c r="DA2326" s="90" t="s">
        <v>1585</v>
      </c>
      <c r="DB2326" s="90" t="s">
        <v>6145</v>
      </c>
    </row>
    <row r="2327" spans="4:106" ht="25.25" customHeight="1" x14ac:dyDescent="0.2">
      <c r="D2327" s="112" t="s">
        <v>6181</v>
      </c>
      <c r="E2327" s="189" t="s">
        <v>1717</v>
      </c>
      <c r="F2327" s="190"/>
      <c r="G2327" s="190"/>
      <c r="H2327" s="190"/>
      <c r="I2327" s="190"/>
      <c r="J2327" s="190"/>
      <c r="K2327" s="190"/>
      <c r="L2327" s="190"/>
      <c r="M2327" s="190"/>
      <c r="N2327" s="190"/>
      <c r="O2327" s="190"/>
      <c r="P2327" s="116" t="s">
        <v>12697</v>
      </c>
      <c r="Q2327" s="191" t="s">
        <v>12702</v>
      </c>
      <c r="R2327" s="191"/>
      <c r="S2327" s="192"/>
      <c r="T2327" s="192"/>
      <c r="U2327" s="192"/>
      <c r="V2327" s="192"/>
      <c r="W2327" s="192"/>
      <c r="X2327" s="193"/>
      <c r="Y2327" s="108"/>
      <c r="AW2327" s="90" t="s">
        <v>6056</v>
      </c>
      <c r="AX2327" s="90">
        <f t="shared" si="280"/>
        <v>1</v>
      </c>
      <c r="AY2327" s="90" t="s">
        <v>774</v>
      </c>
      <c r="AZ2327" s="90" t="s">
        <v>6180</v>
      </c>
      <c r="BA2327" s="90">
        <f>IF(AND($BB$2327=1,$BC$2327=1),1,0)</f>
        <v>0</v>
      </c>
      <c r="BB2327" s="90">
        <f t="shared" si="276"/>
        <v>1</v>
      </c>
      <c r="BC2327" s="90">
        <f t="shared" si="277"/>
        <v>0</v>
      </c>
      <c r="BD2327" s="90">
        <f t="shared" si="278"/>
        <v>0</v>
      </c>
      <c r="BE2327" s="90">
        <f t="shared" si="279"/>
        <v>0</v>
      </c>
      <c r="BX2327" s="90">
        <v>1</v>
      </c>
      <c r="CA2327" s="90" t="s">
        <v>6148</v>
      </c>
      <c r="CC2327" s="90" t="s">
        <v>775</v>
      </c>
      <c r="CD2327" s="90">
        <f>IF($Y$2327="Inaccurate – Incorrect",1,0)</f>
        <v>0</v>
      </c>
      <c r="DA2327" s="90" t="s">
        <v>1585</v>
      </c>
      <c r="DB2327" s="90" t="s">
        <v>6145</v>
      </c>
    </row>
    <row r="2328" spans="4:106" ht="25.25" customHeight="1" x14ac:dyDescent="0.2">
      <c r="D2328" s="112" t="s">
        <v>6183</v>
      </c>
      <c r="E2328" s="189" t="s">
        <v>802</v>
      </c>
      <c r="F2328" s="190"/>
      <c r="G2328" s="190"/>
      <c r="H2328" s="190"/>
      <c r="I2328" s="190"/>
      <c r="J2328" s="190"/>
      <c r="K2328" s="190"/>
      <c r="L2328" s="190"/>
      <c r="M2328" s="190"/>
      <c r="N2328" s="190"/>
      <c r="O2328" s="190"/>
      <c r="P2328" s="116" t="s">
        <v>12697</v>
      </c>
      <c r="Q2328" s="191" t="s">
        <v>12702</v>
      </c>
      <c r="R2328" s="191"/>
      <c r="S2328" s="192"/>
      <c r="T2328" s="192"/>
      <c r="U2328" s="192"/>
      <c r="V2328" s="192"/>
      <c r="W2328" s="192"/>
      <c r="X2328" s="193"/>
      <c r="Y2328" s="108"/>
      <c r="AW2328" s="90" t="s">
        <v>6056</v>
      </c>
      <c r="AX2328" s="90">
        <f t="shared" si="280"/>
        <v>1</v>
      </c>
      <c r="AY2328" s="90" t="s">
        <v>774</v>
      </c>
      <c r="AZ2328" s="90" t="s">
        <v>6182</v>
      </c>
      <c r="BA2328" s="90">
        <f>IF(AND($BB$2328=1,$BC$2328=1),1,0)</f>
        <v>0</v>
      </c>
      <c r="BB2328" s="90">
        <f t="shared" si="276"/>
        <v>1</v>
      </c>
      <c r="BC2328" s="90">
        <f t="shared" si="277"/>
        <v>0</v>
      </c>
      <c r="BD2328" s="90">
        <f t="shared" si="278"/>
        <v>0</v>
      </c>
      <c r="BE2328" s="90">
        <f t="shared" si="279"/>
        <v>0</v>
      </c>
      <c r="BL2328" s="90">
        <v>2329</v>
      </c>
      <c r="BX2328" s="90">
        <v>1</v>
      </c>
      <c r="CA2328" s="90" t="s">
        <v>6148</v>
      </c>
      <c r="CC2328" s="90" t="s">
        <v>775</v>
      </c>
      <c r="CD2328" s="90">
        <f>IF($Y$2328="Inaccurate – Incorrect",1,0)</f>
        <v>0</v>
      </c>
      <c r="DA2328" s="90" t="s">
        <v>1585</v>
      </c>
      <c r="DB2328" s="90" t="s">
        <v>6145</v>
      </c>
    </row>
    <row r="2329" spans="4:106" ht="50.5" customHeight="1" x14ac:dyDescent="0.2">
      <c r="D2329" s="112" t="s">
        <v>6185</v>
      </c>
      <c r="E2329" s="189" t="s">
        <v>6186</v>
      </c>
      <c r="F2329" s="190"/>
      <c r="G2329" s="190"/>
      <c r="H2329" s="190"/>
      <c r="I2329" s="190"/>
      <c r="J2329" s="190"/>
      <c r="K2329" s="190"/>
      <c r="L2329" s="190"/>
      <c r="M2329" s="190"/>
      <c r="N2329" s="190"/>
      <c r="O2329" s="190"/>
      <c r="P2329" s="115"/>
      <c r="Q2329" s="191" t="s">
        <v>12699</v>
      </c>
      <c r="R2329" s="191"/>
      <c r="S2329" s="197"/>
      <c r="T2329" s="197"/>
      <c r="U2329" s="197"/>
      <c r="V2329" s="197"/>
      <c r="W2329" s="197"/>
      <c r="X2329" s="198"/>
      <c r="Y2329" s="108"/>
      <c r="AW2329" s="90" t="s">
        <v>6056</v>
      </c>
      <c r="AX2329" s="90">
        <f t="shared" si="280"/>
        <v>1</v>
      </c>
      <c r="AZ2329" s="90" t="s">
        <v>6184</v>
      </c>
      <c r="BA2329" s="90">
        <f>IF(AND($BB$2329=1,$BC$2329=1),1,0)</f>
        <v>0</v>
      </c>
      <c r="BB2329" s="90">
        <f t="shared" si="276"/>
        <v>1</v>
      </c>
      <c r="BC2329" s="90">
        <f>IF(OR(AND(OR($S$2328&lt;&gt;"",$AB$2328&lt;&gt;""),$AX$2328=1)),1,0)</f>
        <v>0</v>
      </c>
      <c r="BD2329" s="90">
        <f>IF(OR(AND(OR($AB$2328&lt;&gt;""),$AX$2328=1)),1,0)</f>
        <v>0</v>
      </c>
      <c r="BE2329" s="90">
        <f>IF(OR(AND(OR($S$2328&lt;&gt;""),$AX$2328=1)),1,0)</f>
        <v>0</v>
      </c>
      <c r="CB2329" s="90">
        <f>IF($S$2329&lt;&gt;"",1,0)</f>
        <v>0</v>
      </c>
      <c r="CD2329" s="90">
        <f>IF($Y$2329="Inaccurate – Incorrect",1,0)</f>
        <v>0</v>
      </c>
      <c r="DA2329" s="90" t="s">
        <v>1585</v>
      </c>
      <c r="DB2329" s="90" t="s">
        <v>6145</v>
      </c>
    </row>
    <row r="2330" spans="4:106" x14ac:dyDescent="0.2">
      <c r="D2330" s="103"/>
      <c r="E2330" s="117"/>
      <c r="F2330" s="117"/>
      <c r="G2330" s="117"/>
      <c r="H2330" s="117"/>
      <c r="I2330" s="117"/>
      <c r="J2330" s="117"/>
      <c r="K2330" s="117"/>
      <c r="L2330" s="117"/>
      <c r="M2330" s="117"/>
      <c r="N2330" s="117"/>
      <c r="O2330" s="117"/>
      <c r="P2330" s="117"/>
      <c r="Q2330" s="117"/>
      <c r="R2330" s="117"/>
      <c r="S2330" s="117"/>
      <c r="T2330" s="117"/>
      <c r="U2330" s="117"/>
      <c r="V2330" s="117"/>
      <c r="W2330" s="117"/>
      <c r="X2330" s="117"/>
      <c r="Y2330" s="105"/>
      <c r="AX2330" s="90">
        <f t="shared" si="280"/>
        <v>0</v>
      </c>
      <c r="BA2330" s="90">
        <f>IF(OR($S$22="Step 3",$S$22="Step 2"),1,0)</f>
        <v>0</v>
      </c>
    </row>
    <row r="2331" spans="4:106" ht="21" x14ac:dyDescent="0.25">
      <c r="D2331" s="103"/>
      <c r="E2331" s="109" t="s">
        <v>6190</v>
      </c>
      <c r="F2331" s="110"/>
      <c r="G2331" s="110"/>
      <c r="H2331" s="110"/>
      <c r="I2331" s="110"/>
      <c r="J2331" s="110"/>
      <c r="K2331" s="110"/>
      <c r="L2331" s="110"/>
      <c r="M2331" s="110"/>
      <c r="N2331" s="110"/>
      <c r="O2331" s="110"/>
      <c r="P2331" s="110"/>
      <c r="Q2331" s="110"/>
      <c r="R2331" s="110"/>
      <c r="S2331" s="110"/>
      <c r="T2331" s="110"/>
      <c r="U2331" s="110"/>
      <c r="V2331" s="110"/>
      <c r="W2331" s="110"/>
      <c r="X2331" s="110"/>
      <c r="Y2331" s="105"/>
      <c r="AX2331" s="90">
        <f t="shared" si="280"/>
        <v>0</v>
      </c>
      <c r="BA2331" s="90">
        <f>IF(OR($S$22="Step 3",$S$22="Step 2"),1,0)</f>
        <v>0</v>
      </c>
    </row>
    <row r="2332" spans="4:106" ht="50.5" customHeight="1" x14ac:dyDescent="0.2">
      <c r="D2332" s="112" t="s">
        <v>6189</v>
      </c>
      <c r="E2332" s="194" t="s">
        <v>6191</v>
      </c>
      <c r="F2332" s="195"/>
      <c r="G2332" s="195"/>
      <c r="H2332" s="195"/>
      <c r="I2332" s="195"/>
      <c r="J2332" s="195"/>
      <c r="K2332" s="195"/>
      <c r="L2332" s="195"/>
      <c r="M2332" s="195"/>
      <c r="N2332" s="195"/>
      <c r="O2332" s="195"/>
      <c r="P2332" s="113" t="s">
        <v>12697</v>
      </c>
      <c r="Q2332" s="196" t="s">
        <v>12698</v>
      </c>
      <c r="R2332" s="196"/>
      <c r="S2332" s="197"/>
      <c r="T2332" s="197"/>
      <c r="U2332" s="197"/>
      <c r="V2332" s="197"/>
      <c r="W2332" s="197"/>
      <c r="X2332" s="198"/>
      <c r="Y2332" s="108"/>
      <c r="AW2332" s="90" t="s">
        <v>6056</v>
      </c>
      <c r="AX2332" s="90">
        <f t="shared" si="280"/>
        <v>1</v>
      </c>
      <c r="AY2332" s="90" t="s">
        <v>236</v>
      </c>
      <c r="AZ2332" s="90" t="s">
        <v>6188</v>
      </c>
      <c r="BA2332" s="90">
        <f>IF(AND($BC$2332=1,$BB$2332=1),1,0)</f>
        <v>0</v>
      </c>
      <c r="BB2332" s="90">
        <f>IF(OR($S$22="Step 3",$S$22="Step 2"),1,0)</f>
        <v>0</v>
      </c>
      <c r="BC2332" s="90">
        <v>1</v>
      </c>
      <c r="BD2332" s="90">
        <v>1</v>
      </c>
      <c r="BE2332" s="90">
        <v>1</v>
      </c>
      <c r="CB2332" s="90">
        <f>IF($S$2332&lt;&gt;"",1,0)</f>
        <v>0</v>
      </c>
      <c r="CD2332" s="90">
        <f>IF($Y$2332="Inaccurate – Incorrect",1,0)</f>
        <v>0</v>
      </c>
      <c r="DA2332" s="90" t="s">
        <v>1585</v>
      </c>
      <c r="DB2332" s="90" t="s">
        <v>6190</v>
      </c>
    </row>
    <row r="2333" spans="4:106" x14ac:dyDescent="0.2">
      <c r="D2333" s="103"/>
      <c r="E2333" s="117"/>
      <c r="F2333" s="117"/>
      <c r="G2333" s="117"/>
      <c r="H2333" s="117"/>
      <c r="I2333" s="117"/>
      <c r="J2333" s="117"/>
      <c r="K2333" s="117"/>
      <c r="L2333" s="117"/>
      <c r="M2333" s="117"/>
      <c r="N2333" s="117"/>
      <c r="O2333" s="117"/>
      <c r="P2333" s="117"/>
      <c r="Q2333" s="117"/>
      <c r="R2333" s="117"/>
      <c r="S2333" s="117"/>
      <c r="T2333" s="117"/>
      <c r="U2333" s="117"/>
      <c r="V2333" s="117"/>
      <c r="W2333" s="117"/>
      <c r="X2333" s="117"/>
      <c r="Y2333" s="105"/>
      <c r="AX2333" s="90">
        <f t="shared" si="280"/>
        <v>0</v>
      </c>
      <c r="BA2333" s="90">
        <f>IF(OR($S$22="Step 3",$S$22="Step 2"),1,0)</f>
        <v>0</v>
      </c>
    </row>
    <row r="2334" spans="4:106" ht="21" x14ac:dyDescent="0.25">
      <c r="D2334" s="103"/>
      <c r="E2334" s="109" t="s">
        <v>6195</v>
      </c>
      <c r="F2334" s="110"/>
      <c r="G2334" s="110"/>
      <c r="H2334" s="110"/>
      <c r="I2334" s="110"/>
      <c r="J2334" s="110"/>
      <c r="K2334" s="110"/>
      <c r="L2334" s="110"/>
      <c r="M2334" s="110"/>
      <c r="N2334" s="110"/>
      <c r="O2334" s="110"/>
      <c r="P2334" s="110"/>
      <c r="Q2334" s="110"/>
      <c r="R2334" s="110"/>
      <c r="S2334" s="110"/>
      <c r="T2334" s="110"/>
      <c r="U2334" s="110"/>
      <c r="V2334" s="110"/>
      <c r="W2334" s="110"/>
      <c r="X2334" s="110"/>
      <c r="Y2334" s="105"/>
      <c r="AX2334" s="90">
        <f t="shared" si="280"/>
        <v>0</v>
      </c>
      <c r="BA2334" s="90">
        <f>IF(OR($S$22="Step 3",$S$22="Step 2"),1,0)</f>
        <v>0</v>
      </c>
    </row>
    <row r="2335" spans="4:106" ht="50.5" customHeight="1" x14ac:dyDescent="0.2">
      <c r="D2335" s="112" t="s">
        <v>6194</v>
      </c>
      <c r="E2335" s="194" t="s">
        <v>6196</v>
      </c>
      <c r="F2335" s="195"/>
      <c r="G2335" s="195"/>
      <c r="H2335" s="195"/>
      <c r="I2335" s="195"/>
      <c r="J2335" s="195"/>
      <c r="K2335" s="195"/>
      <c r="L2335" s="195"/>
      <c r="M2335" s="195"/>
      <c r="N2335" s="195"/>
      <c r="O2335" s="195"/>
      <c r="P2335" s="113" t="s">
        <v>12697</v>
      </c>
      <c r="Q2335" s="196" t="s">
        <v>12698</v>
      </c>
      <c r="R2335" s="196"/>
      <c r="S2335" s="197"/>
      <c r="T2335" s="197"/>
      <c r="U2335" s="197"/>
      <c r="V2335" s="197"/>
      <c r="W2335" s="197"/>
      <c r="X2335" s="198"/>
      <c r="Y2335" s="108"/>
      <c r="AW2335" s="90" t="s">
        <v>6056</v>
      </c>
      <c r="AX2335" s="90">
        <f t="shared" si="280"/>
        <v>1</v>
      </c>
      <c r="AY2335" s="90" t="s">
        <v>236</v>
      </c>
      <c r="AZ2335" s="90" t="s">
        <v>6193</v>
      </c>
      <c r="BA2335" s="90">
        <f>IF(AND($BC$2335=1,$BB$2335=1),1,0)</f>
        <v>0</v>
      </c>
      <c r="BB2335" s="90">
        <f>IF(OR($S$22="Step 3",$S$22="Step 2"),1,0)</f>
        <v>0</v>
      </c>
      <c r="BC2335" s="90">
        <v>1</v>
      </c>
      <c r="BD2335" s="90">
        <v>1</v>
      </c>
      <c r="BE2335" s="90">
        <v>1</v>
      </c>
      <c r="CB2335" s="90">
        <f>IF($S$2335&lt;&gt;"",1,0)</f>
        <v>0</v>
      </c>
      <c r="CD2335" s="90">
        <f>IF($Y$2335="Inaccurate – Incorrect",1,0)</f>
        <v>0</v>
      </c>
      <c r="DA2335" s="90" t="s">
        <v>1585</v>
      </c>
      <c r="DB2335" s="90" t="s">
        <v>6195</v>
      </c>
    </row>
    <row r="2336" spans="4:106" x14ac:dyDescent="0.2">
      <c r="D2336" s="103"/>
      <c r="E2336" s="117"/>
      <c r="F2336" s="117"/>
      <c r="G2336" s="117"/>
      <c r="H2336" s="117"/>
      <c r="I2336" s="117"/>
      <c r="J2336" s="117"/>
      <c r="K2336" s="117"/>
      <c r="L2336" s="117"/>
      <c r="M2336" s="117"/>
      <c r="N2336" s="117"/>
      <c r="O2336" s="117"/>
      <c r="P2336" s="117"/>
      <c r="Q2336" s="117"/>
      <c r="R2336" s="117"/>
      <c r="S2336" s="117"/>
      <c r="T2336" s="117"/>
      <c r="U2336" s="117"/>
      <c r="V2336" s="117"/>
      <c r="W2336" s="117"/>
      <c r="X2336" s="117"/>
      <c r="Y2336" s="105"/>
      <c r="AX2336" s="90">
        <f t="shared" si="280"/>
        <v>0</v>
      </c>
      <c r="BA2336" s="90">
        <f>IF(OR($S$22="Step 3",$S$22="Step 2",$S$22="Step 1"),1,0)</f>
        <v>1</v>
      </c>
    </row>
    <row r="2337" spans="4:106" ht="21" x14ac:dyDescent="0.25">
      <c r="D2337" s="103"/>
      <c r="E2337" s="109" t="s">
        <v>1415</v>
      </c>
      <c r="F2337" s="110"/>
      <c r="G2337" s="110"/>
      <c r="H2337" s="110"/>
      <c r="I2337" s="110"/>
      <c r="J2337" s="110"/>
      <c r="K2337" s="110"/>
      <c r="L2337" s="110"/>
      <c r="M2337" s="110"/>
      <c r="N2337" s="110"/>
      <c r="O2337" s="110"/>
      <c r="P2337" s="110"/>
      <c r="Q2337" s="110"/>
      <c r="R2337" s="110"/>
      <c r="S2337" s="110"/>
      <c r="T2337" s="110"/>
      <c r="U2337" s="110"/>
      <c r="V2337" s="110"/>
      <c r="W2337" s="110"/>
      <c r="X2337" s="110"/>
      <c r="Y2337" s="105"/>
      <c r="AX2337" s="90">
        <f t="shared" si="280"/>
        <v>0</v>
      </c>
      <c r="BA2337" s="90">
        <f>IF(OR($S$22="Step 3",$S$22="Step 2",$S$22="Step 1"),1,0)</f>
        <v>1</v>
      </c>
    </row>
    <row r="2338" spans="4:106" ht="50.5" customHeight="1" x14ac:dyDescent="0.2">
      <c r="D2338" s="112" t="s">
        <v>6199</v>
      </c>
      <c r="E2338" s="194" t="s">
        <v>6200</v>
      </c>
      <c r="F2338" s="195"/>
      <c r="G2338" s="195"/>
      <c r="H2338" s="195"/>
      <c r="I2338" s="195"/>
      <c r="J2338" s="195"/>
      <c r="K2338" s="195"/>
      <c r="L2338" s="195"/>
      <c r="M2338" s="195"/>
      <c r="N2338" s="195"/>
      <c r="O2338" s="195"/>
      <c r="P2338" s="113" t="s">
        <v>12697</v>
      </c>
      <c r="Q2338" s="196" t="s">
        <v>12698</v>
      </c>
      <c r="R2338" s="196"/>
      <c r="S2338" s="197"/>
      <c r="T2338" s="197"/>
      <c r="U2338" s="197"/>
      <c r="V2338" s="197"/>
      <c r="W2338" s="197"/>
      <c r="X2338" s="198"/>
      <c r="Y2338" s="108"/>
      <c r="AW2338" s="90" t="s">
        <v>6056</v>
      </c>
      <c r="AX2338" s="90">
        <f t="shared" si="280"/>
        <v>1</v>
      </c>
      <c r="AY2338" s="90" t="s">
        <v>1320</v>
      </c>
      <c r="AZ2338" s="90" t="s">
        <v>6198</v>
      </c>
      <c r="BA2338" s="90">
        <f>IF(AND($BC$2338=1,$BB$2338=1),1,0)</f>
        <v>1</v>
      </c>
      <c r="BB2338" s="90">
        <f>IF(OR($S$22="Step 3",$S$22="Step 2",$S$22="Step 1"),1,0)</f>
        <v>1</v>
      </c>
      <c r="BC2338" s="90">
        <v>1</v>
      </c>
      <c r="BD2338" s="90">
        <v>1</v>
      </c>
      <c r="BE2338" s="90">
        <v>1</v>
      </c>
      <c r="CB2338" s="90">
        <f>IF($S$2338&lt;&gt;"",1,0)</f>
        <v>0</v>
      </c>
      <c r="CD2338" s="90">
        <f>IF($Y$2338="Inaccurate – Incorrect",1,0)</f>
        <v>0</v>
      </c>
      <c r="DA2338" s="90" t="s">
        <v>1585</v>
      </c>
      <c r="DB2338" s="90" t="s">
        <v>1415</v>
      </c>
    </row>
    <row r="2339" spans="4:106" x14ac:dyDescent="0.2">
      <c r="D2339" s="103"/>
      <c r="E2339" s="114"/>
      <c r="F2339" s="114"/>
      <c r="G2339" s="114"/>
      <c r="H2339" s="114"/>
      <c r="I2339" s="114"/>
      <c r="J2339" s="114"/>
      <c r="K2339" s="114"/>
      <c r="L2339" s="114"/>
      <c r="M2339" s="114"/>
      <c r="N2339" s="114"/>
      <c r="O2339" s="114"/>
      <c r="P2339" s="114"/>
      <c r="Q2339" s="114"/>
      <c r="R2339" s="114"/>
      <c r="S2339" s="114"/>
      <c r="T2339" s="114"/>
      <c r="U2339" s="114"/>
      <c r="V2339" s="114"/>
      <c r="W2339" s="114"/>
      <c r="X2339" s="114"/>
      <c r="Y2339" s="105"/>
      <c r="AX2339" s="90">
        <f t="shared" si="280"/>
        <v>0</v>
      </c>
      <c r="BA2339" s="90">
        <f>IF(OR($S$22="Step 3",$S$22="Step 2",$S$22="Step 1"),1,0)</f>
        <v>1</v>
      </c>
    </row>
    <row r="2340" spans="4:106" ht="21" x14ac:dyDescent="0.25">
      <c r="D2340" s="103"/>
      <c r="E2340" s="106" t="s">
        <v>6145</v>
      </c>
      <c r="F2340" s="104"/>
      <c r="G2340" s="104"/>
      <c r="H2340" s="104"/>
      <c r="I2340" s="104"/>
      <c r="J2340" s="104"/>
      <c r="K2340" s="104"/>
      <c r="L2340" s="104"/>
      <c r="M2340" s="104"/>
      <c r="N2340" s="104"/>
      <c r="O2340" s="104"/>
      <c r="P2340" s="104"/>
      <c r="Q2340" s="104"/>
      <c r="R2340" s="104"/>
      <c r="S2340" s="104"/>
      <c r="T2340" s="104"/>
      <c r="U2340" s="104"/>
      <c r="V2340" s="104"/>
      <c r="W2340" s="104"/>
      <c r="X2340" s="104"/>
      <c r="Y2340" s="105"/>
      <c r="AX2340" s="90">
        <f t="shared" si="280"/>
        <v>0</v>
      </c>
      <c r="BA2340" s="90">
        <f>IF(OR($S$22="Step 3",$S$22="Step 2",$S$22="Step 1"),1,0)</f>
        <v>1</v>
      </c>
    </row>
    <row r="2341" spans="4:106" ht="21" x14ac:dyDescent="0.25">
      <c r="D2341" s="103"/>
      <c r="E2341" s="109" t="s">
        <v>1415</v>
      </c>
      <c r="F2341" s="110"/>
      <c r="G2341" s="110"/>
      <c r="H2341" s="110"/>
      <c r="I2341" s="110"/>
      <c r="J2341" s="110"/>
      <c r="K2341" s="110"/>
      <c r="L2341" s="110"/>
      <c r="M2341" s="110"/>
      <c r="N2341" s="110"/>
      <c r="O2341" s="110"/>
      <c r="P2341" s="110"/>
      <c r="Q2341" s="110"/>
      <c r="R2341" s="110"/>
      <c r="S2341" s="110"/>
      <c r="T2341" s="110"/>
      <c r="U2341" s="110"/>
      <c r="V2341" s="110"/>
      <c r="W2341" s="110"/>
      <c r="X2341" s="110"/>
      <c r="Y2341" s="105"/>
      <c r="AX2341" s="90">
        <f t="shared" si="280"/>
        <v>0</v>
      </c>
      <c r="BA2341" s="90">
        <f>IF(OR($S$22="Step 3",$S$22="Step 2",$S$22="Step 1"),1,0)</f>
        <v>1</v>
      </c>
    </row>
    <row r="2342" spans="4:106" ht="50.5" customHeight="1" x14ac:dyDescent="0.2">
      <c r="D2342" s="112" t="s">
        <v>6202</v>
      </c>
      <c r="E2342" s="194" t="s">
        <v>6203</v>
      </c>
      <c r="F2342" s="195"/>
      <c r="G2342" s="195"/>
      <c r="H2342" s="195"/>
      <c r="I2342" s="195"/>
      <c r="J2342" s="195"/>
      <c r="K2342" s="195"/>
      <c r="L2342" s="195"/>
      <c r="M2342" s="195"/>
      <c r="N2342" s="195"/>
      <c r="O2342" s="195"/>
      <c r="P2342" s="113" t="s">
        <v>12697</v>
      </c>
      <c r="Q2342" s="196" t="s">
        <v>12698</v>
      </c>
      <c r="R2342" s="196"/>
      <c r="S2342" s="192"/>
      <c r="T2342" s="192"/>
      <c r="U2342" s="192"/>
      <c r="V2342" s="192"/>
      <c r="W2342" s="192"/>
      <c r="X2342" s="193"/>
      <c r="Y2342" s="108"/>
      <c r="AW2342" s="90" t="s">
        <v>6056</v>
      </c>
      <c r="AX2342" s="90">
        <f t="shared" si="280"/>
        <v>1</v>
      </c>
      <c r="AY2342" s="90" t="s">
        <v>1320</v>
      </c>
      <c r="AZ2342" s="90" t="s">
        <v>6201</v>
      </c>
      <c r="BA2342" s="90">
        <f>IF(AND($BC$2342=1,$BB$2342=1),1,0)</f>
        <v>1</v>
      </c>
      <c r="BB2342" s="90">
        <f>IF(OR($S$22="Step 3",$S$22="Step 2",$S$22="Step 1"),1,0)</f>
        <v>1</v>
      </c>
      <c r="BC2342" s="90">
        <v>1</v>
      </c>
      <c r="BD2342" s="90">
        <v>1</v>
      </c>
      <c r="BE2342" s="90">
        <v>1</v>
      </c>
      <c r="CB2342" s="90">
        <f>IF($S$2342&lt;&gt;"",1,0)</f>
        <v>0</v>
      </c>
      <c r="CD2342" s="90">
        <f>IF($Y$2342="Inaccurate – Incorrect",1,0)</f>
        <v>0</v>
      </c>
      <c r="DA2342" s="90" t="s">
        <v>6145</v>
      </c>
      <c r="DB2342" s="90" t="s">
        <v>1415</v>
      </c>
    </row>
    <row r="2343" spans="4:106" ht="50.5" customHeight="1" x14ac:dyDescent="0.2">
      <c r="D2343" s="112" t="s">
        <v>6205</v>
      </c>
      <c r="E2343" s="189" t="s">
        <v>6206</v>
      </c>
      <c r="F2343" s="190"/>
      <c r="G2343" s="190"/>
      <c r="H2343" s="190"/>
      <c r="I2343" s="190"/>
      <c r="J2343" s="190"/>
      <c r="K2343" s="190"/>
      <c r="L2343" s="190"/>
      <c r="M2343" s="190"/>
      <c r="N2343" s="190"/>
      <c r="O2343" s="190"/>
      <c r="P2343" s="116" t="s">
        <v>12697</v>
      </c>
      <c r="Q2343" s="191" t="s">
        <v>12698</v>
      </c>
      <c r="R2343" s="191"/>
      <c r="S2343" s="197"/>
      <c r="T2343" s="197"/>
      <c r="U2343" s="197"/>
      <c r="V2343" s="197"/>
      <c r="W2343" s="197"/>
      <c r="X2343" s="198"/>
      <c r="Y2343" s="108"/>
      <c r="AW2343" s="90" t="s">
        <v>6056</v>
      </c>
      <c r="AX2343" s="90">
        <f t="shared" si="280"/>
        <v>1</v>
      </c>
      <c r="AY2343" s="90" t="s">
        <v>236</v>
      </c>
      <c r="AZ2343" s="90" t="s">
        <v>6204</v>
      </c>
      <c r="BA2343" s="90">
        <f>IF(AND($BC$2343=1,$BB$2343=1),1,0)</f>
        <v>1</v>
      </c>
      <c r="BB2343" s="90">
        <f>IF(OR($S$22="Step 3",$S$22="Step 2",$S$22="Step 1"),1,0)</f>
        <v>1</v>
      </c>
      <c r="BC2343" s="90">
        <v>1</v>
      </c>
      <c r="BD2343" s="90">
        <v>1</v>
      </c>
      <c r="BE2343" s="90">
        <v>1</v>
      </c>
      <c r="CB2343" s="90">
        <f>IF($S$2343&lt;&gt;"",1,0)</f>
        <v>0</v>
      </c>
      <c r="CD2343" s="90">
        <f>IF($Y$2343="Inaccurate – Incorrect",1,0)</f>
        <v>0</v>
      </c>
      <c r="DA2343" s="90" t="s">
        <v>6145</v>
      </c>
      <c r="DB2343" s="90" t="s">
        <v>1415</v>
      </c>
    </row>
    <row r="2344" spans="4:106" x14ac:dyDescent="0.2">
      <c r="D2344" s="103"/>
      <c r="E2344" s="114"/>
      <c r="F2344" s="114"/>
      <c r="G2344" s="114"/>
      <c r="H2344" s="114"/>
      <c r="I2344" s="114"/>
      <c r="J2344" s="114"/>
      <c r="K2344" s="114"/>
      <c r="L2344" s="114"/>
      <c r="M2344" s="114"/>
      <c r="N2344" s="114"/>
      <c r="O2344" s="114"/>
      <c r="P2344" s="114"/>
      <c r="Q2344" s="114"/>
      <c r="R2344" s="114"/>
      <c r="S2344" s="114"/>
      <c r="T2344" s="114"/>
      <c r="U2344" s="114"/>
      <c r="V2344" s="114"/>
      <c r="W2344" s="114"/>
      <c r="X2344" s="114"/>
      <c r="Y2344" s="105"/>
      <c r="AX2344" s="90">
        <f t="shared" si="280"/>
        <v>0</v>
      </c>
      <c r="BA2344" s="90">
        <f>IF(OR($S$22="Step 3",$S$22="Step 2",$S$22="Step 1"),1,0)</f>
        <v>1</v>
      </c>
    </row>
    <row r="2345" spans="4:106" ht="21" x14ac:dyDescent="0.25">
      <c r="D2345" s="103"/>
      <c r="E2345" s="106" t="s">
        <v>1249</v>
      </c>
      <c r="F2345" s="104"/>
      <c r="G2345" s="104"/>
      <c r="H2345" s="104"/>
      <c r="I2345" s="104"/>
      <c r="J2345" s="104"/>
      <c r="K2345" s="104"/>
      <c r="L2345" s="104"/>
      <c r="M2345" s="104"/>
      <c r="N2345" s="104"/>
      <c r="O2345" s="104"/>
      <c r="P2345" s="104"/>
      <c r="Q2345" s="104"/>
      <c r="R2345" s="104"/>
      <c r="S2345" s="104"/>
      <c r="T2345" s="104"/>
      <c r="U2345" s="104"/>
      <c r="V2345" s="104"/>
      <c r="W2345" s="104"/>
      <c r="X2345" s="104"/>
      <c r="Y2345" s="105"/>
      <c r="AX2345" s="90">
        <f t="shared" si="280"/>
        <v>0</v>
      </c>
      <c r="BA2345" s="90">
        <f>IF(OR($S$22="Step 3",$S$22="Step 2",$S$22="Step 1"),1,0)</f>
        <v>1</v>
      </c>
    </row>
    <row r="2346" spans="4:106" ht="21" x14ac:dyDescent="0.25">
      <c r="D2346" s="103"/>
      <c r="E2346" s="109"/>
      <c r="F2346" s="110"/>
      <c r="G2346" s="110"/>
      <c r="H2346" s="110"/>
      <c r="I2346" s="110"/>
      <c r="J2346" s="110"/>
      <c r="K2346" s="110"/>
      <c r="L2346" s="110"/>
      <c r="M2346" s="110"/>
      <c r="N2346" s="110"/>
      <c r="O2346" s="110"/>
      <c r="P2346" s="110"/>
      <c r="Q2346" s="110"/>
      <c r="R2346" s="110"/>
      <c r="S2346" s="110"/>
      <c r="T2346" s="110"/>
      <c r="U2346" s="110"/>
      <c r="V2346" s="110"/>
      <c r="W2346" s="110"/>
      <c r="X2346" s="110"/>
      <c r="Y2346" s="105"/>
      <c r="AX2346" s="90">
        <f t="shared" si="280"/>
        <v>0</v>
      </c>
      <c r="BA2346" s="90">
        <f>IF(OR($S$22="Step 3",$S$22="Step 2",$S$22="Step 1"),1,0)</f>
        <v>1</v>
      </c>
    </row>
    <row r="2347" spans="4:106" ht="25.25" customHeight="1" x14ac:dyDescent="0.2">
      <c r="D2347" s="112" t="s">
        <v>6209</v>
      </c>
      <c r="E2347" s="194" t="s">
        <v>1250</v>
      </c>
      <c r="F2347" s="195"/>
      <c r="G2347" s="195"/>
      <c r="H2347" s="195"/>
      <c r="I2347" s="195"/>
      <c r="J2347" s="195"/>
      <c r="K2347" s="195"/>
      <c r="L2347" s="195"/>
      <c r="M2347" s="195"/>
      <c r="N2347" s="195"/>
      <c r="O2347" s="195"/>
      <c r="P2347" s="113" t="s">
        <v>12697</v>
      </c>
      <c r="Q2347" s="196" t="s">
        <v>12699</v>
      </c>
      <c r="R2347" s="196"/>
      <c r="S2347" s="192"/>
      <c r="T2347" s="192"/>
      <c r="U2347" s="192"/>
      <c r="V2347" s="192"/>
      <c r="W2347" s="192"/>
      <c r="X2347" s="193"/>
      <c r="Y2347" s="108"/>
      <c r="AW2347" s="90" t="s">
        <v>6056</v>
      </c>
      <c r="AX2347" s="90">
        <f t="shared" si="280"/>
        <v>1</v>
      </c>
      <c r="AZ2347" s="90" t="s">
        <v>6208</v>
      </c>
      <c r="BA2347" s="90">
        <f>IF(AND($BC$2347=1,$BB$2347=1),1,0)</f>
        <v>1</v>
      </c>
      <c r="BB2347" s="90">
        <f>IF(OR($S$22="Step 3",$S$22="Step 2",$S$22="Step 1"),1,0)</f>
        <v>1</v>
      </c>
      <c r="BC2347" s="90">
        <v>1</v>
      </c>
      <c r="BD2347" s="90">
        <v>1</v>
      </c>
      <c r="BE2347" s="90">
        <v>1</v>
      </c>
      <c r="DA2347" s="90" t="s">
        <v>1249</v>
      </c>
    </row>
    <row r="2348" spans="4:106" x14ac:dyDescent="0.2">
      <c r="D2348" s="121"/>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3"/>
      <c r="AX2348" s="90">
        <f t="shared" si="280"/>
        <v>0</v>
      </c>
    </row>
    <row r="2349" spans="4:106" x14ac:dyDescent="0.2">
      <c r="D2349" s="91"/>
      <c r="E2349" s="91"/>
      <c r="F2349" s="91"/>
      <c r="G2349" s="91"/>
      <c r="H2349" s="91"/>
      <c r="I2349" s="91"/>
      <c r="J2349" s="91"/>
      <c r="K2349" s="91"/>
      <c r="L2349" s="91"/>
      <c r="M2349" s="91"/>
      <c r="N2349" s="91"/>
      <c r="O2349" s="91"/>
      <c r="P2349" s="91"/>
      <c r="Q2349" s="91"/>
      <c r="R2349" s="91"/>
      <c r="S2349" s="91"/>
      <c r="T2349" s="91"/>
      <c r="U2349" s="91"/>
      <c r="V2349" s="91"/>
      <c r="W2349" s="91"/>
      <c r="X2349" s="91"/>
      <c r="Y2349" s="91"/>
      <c r="AX2349" s="90">
        <f t="shared" si="280"/>
        <v>0</v>
      </c>
      <c r="BA2349" s="90">
        <f>IF(OR($S$22="Step 3",$S$22="Step 2"),1,0)</f>
        <v>0</v>
      </c>
    </row>
    <row r="2350" spans="4:106" ht="21" x14ac:dyDescent="0.25">
      <c r="D2350" s="101" t="s">
        <v>6211</v>
      </c>
      <c r="E2350" s="100"/>
      <c r="F2350" s="100"/>
      <c r="G2350" s="100"/>
      <c r="H2350" s="100"/>
      <c r="I2350" s="100"/>
      <c r="J2350" s="100"/>
      <c r="K2350" s="100"/>
      <c r="L2350" s="100"/>
      <c r="M2350" s="100"/>
      <c r="N2350" s="100"/>
      <c r="O2350" s="100"/>
      <c r="P2350" s="100"/>
      <c r="Q2350" s="100"/>
      <c r="R2350" s="100"/>
      <c r="S2350" s="100"/>
      <c r="T2350" s="100"/>
      <c r="U2350" s="100"/>
      <c r="V2350" s="100"/>
      <c r="W2350" s="100"/>
      <c r="X2350" s="100"/>
      <c r="Y2350" s="102"/>
      <c r="AX2350" s="90">
        <f t="shared" si="280"/>
        <v>0</v>
      </c>
      <c r="BA2350" s="90">
        <f>IF(OR($S$22="Step 3",$S$22="Step 2"),1,0)</f>
        <v>0</v>
      </c>
    </row>
    <row r="2351" spans="4:106" x14ac:dyDescent="0.2">
      <c r="D2351" s="103"/>
      <c r="E2351" s="104"/>
      <c r="F2351" s="104"/>
      <c r="G2351" s="104"/>
      <c r="H2351" s="104"/>
      <c r="I2351" s="104"/>
      <c r="J2351" s="104"/>
      <c r="K2351" s="104"/>
      <c r="L2351" s="104"/>
      <c r="M2351" s="104"/>
      <c r="N2351" s="104"/>
      <c r="O2351" s="104"/>
      <c r="P2351" s="104"/>
      <c r="Q2351" s="104"/>
      <c r="R2351" s="104"/>
      <c r="S2351" s="104"/>
      <c r="T2351" s="104"/>
      <c r="U2351" s="104"/>
      <c r="V2351" s="104"/>
      <c r="W2351" s="104"/>
      <c r="X2351" s="104"/>
      <c r="Y2351" s="105"/>
      <c r="AX2351" s="90">
        <f t="shared" si="280"/>
        <v>0</v>
      </c>
      <c r="BA2351" s="90">
        <f>IF(OR($S$22="Step 3",$S$22="Step 2"),1,0)</f>
        <v>0</v>
      </c>
    </row>
    <row r="2352" spans="4:106" ht="21" x14ac:dyDescent="0.25">
      <c r="D2352" s="103"/>
      <c r="E2352" s="106" t="s">
        <v>39</v>
      </c>
      <c r="F2352" s="104"/>
      <c r="G2352" s="104"/>
      <c r="H2352" s="104"/>
      <c r="I2352" s="104"/>
      <c r="J2352" s="104"/>
      <c r="K2352" s="104"/>
      <c r="L2352" s="104"/>
      <c r="M2352" s="104"/>
      <c r="N2352" s="104"/>
      <c r="O2352" s="104"/>
      <c r="P2352" s="104"/>
      <c r="Q2352" s="104"/>
      <c r="R2352" s="104"/>
      <c r="S2352" s="104"/>
      <c r="T2352" s="104"/>
      <c r="U2352" s="104"/>
      <c r="V2352" s="104"/>
      <c r="W2352" s="104"/>
      <c r="X2352" s="104"/>
      <c r="Y2352" s="105"/>
      <c r="AX2352" s="90">
        <f t="shared" si="280"/>
        <v>0</v>
      </c>
      <c r="BA2352" s="90">
        <f>IF(OR($S$22="Step 3",$S$22="Step 2"),1,0)</f>
        <v>0</v>
      </c>
    </row>
    <row r="2353" spans="4:106" ht="255.5" customHeight="1" x14ac:dyDescent="0.2">
      <c r="D2353" s="108"/>
      <c r="E2353" s="205" t="s">
        <v>6212</v>
      </c>
      <c r="F2353" s="206"/>
      <c r="G2353" s="206"/>
      <c r="H2353" s="206"/>
      <c r="I2353" s="206"/>
      <c r="J2353" s="206"/>
      <c r="K2353" s="206"/>
      <c r="L2353" s="206"/>
      <c r="M2353" s="206"/>
      <c r="N2353" s="206"/>
      <c r="O2353" s="206"/>
      <c r="P2353" s="206"/>
      <c r="Q2353" s="206"/>
      <c r="R2353" s="206"/>
      <c r="S2353" s="206"/>
      <c r="T2353" s="206"/>
      <c r="U2353" s="206"/>
      <c r="V2353" s="206"/>
      <c r="W2353" s="206"/>
      <c r="X2353" s="207"/>
      <c r="Y2353" s="108"/>
      <c r="AX2353" s="90">
        <f t="shared" si="280"/>
        <v>0</v>
      </c>
      <c r="AZ2353" s="90" t="s">
        <v>6210</v>
      </c>
      <c r="BA2353" s="90">
        <f>IF(AND($BC$2353=1,$BB$2353=1),1,0)</f>
        <v>0</v>
      </c>
      <c r="BB2353" s="90">
        <f>IF(OR($S$22="Step 3",$S$22="Step 2"),1,0)</f>
        <v>0</v>
      </c>
      <c r="BC2353" s="90">
        <v>1</v>
      </c>
      <c r="BD2353" s="90">
        <v>1</v>
      </c>
      <c r="BE2353" s="90">
        <v>1</v>
      </c>
    </row>
    <row r="2354" spans="4:106" x14ac:dyDescent="0.2">
      <c r="D2354" s="103"/>
      <c r="E2354" s="100"/>
      <c r="F2354" s="100"/>
      <c r="G2354" s="100"/>
      <c r="H2354" s="100"/>
      <c r="I2354" s="100"/>
      <c r="J2354" s="100"/>
      <c r="K2354" s="100"/>
      <c r="L2354" s="100"/>
      <c r="M2354" s="100"/>
      <c r="N2354" s="100"/>
      <c r="O2354" s="100"/>
      <c r="P2354" s="100"/>
      <c r="Q2354" s="100"/>
      <c r="R2354" s="100"/>
      <c r="S2354" s="100"/>
      <c r="T2354" s="100"/>
      <c r="U2354" s="100"/>
      <c r="V2354" s="100"/>
      <c r="W2354" s="100"/>
      <c r="X2354" s="100"/>
      <c r="Y2354" s="105"/>
      <c r="AX2354" s="90">
        <f t="shared" si="280"/>
        <v>0</v>
      </c>
      <c r="BA2354" s="90">
        <f>IF(OR($S$22="Step 3",$S$22="Step 2"),1,0)</f>
        <v>0</v>
      </c>
    </row>
    <row r="2355" spans="4:106" ht="21" x14ac:dyDescent="0.25">
      <c r="D2355" s="103"/>
      <c r="E2355" s="106" t="s">
        <v>6215</v>
      </c>
      <c r="F2355" s="104"/>
      <c r="G2355" s="104"/>
      <c r="H2355" s="104"/>
      <c r="I2355" s="104"/>
      <c r="J2355" s="104"/>
      <c r="K2355" s="104"/>
      <c r="L2355" s="104"/>
      <c r="M2355" s="104"/>
      <c r="N2355" s="104"/>
      <c r="O2355" s="104"/>
      <c r="P2355" s="104"/>
      <c r="Q2355" s="104"/>
      <c r="R2355" s="104"/>
      <c r="S2355" s="104"/>
      <c r="T2355" s="104"/>
      <c r="U2355" s="104"/>
      <c r="V2355" s="104"/>
      <c r="W2355" s="104"/>
      <c r="X2355" s="104"/>
      <c r="Y2355" s="105"/>
      <c r="AX2355" s="90">
        <f t="shared" si="280"/>
        <v>0</v>
      </c>
      <c r="BA2355" s="90">
        <f>IF(OR($S$22="Step 3",$S$22="Step 2"),1,0)</f>
        <v>0</v>
      </c>
    </row>
    <row r="2356" spans="4:106" ht="21" x14ac:dyDescent="0.25">
      <c r="D2356" s="103"/>
      <c r="E2356" s="109" t="s">
        <v>6216</v>
      </c>
      <c r="F2356" s="110"/>
      <c r="G2356" s="110"/>
      <c r="H2356" s="110"/>
      <c r="I2356" s="110"/>
      <c r="J2356" s="110"/>
      <c r="K2356" s="110"/>
      <c r="L2356" s="110"/>
      <c r="M2356" s="110"/>
      <c r="N2356" s="110"/>
      <c r="O2356" s="110"/>
      <c r="P2356" s="110"/>
      <c r="Q2356" s="110"/>
      <c r="R2356" s="110"/>
      <c r="S2356" s="110"/>
      <c r="T2356" s="110"/>
      <c r="U2356" s="110"/>
      <c r="V2356" s="110"/>
      <c r="W2356" s="110"/>
      <c r="X2356" s="110"/>
      <c r="Y2356" s="105"/>
      <c r="AX2356" s="90">
        <f t="shared" si="280"/>
        <v>0</v>
      </c>
      <c r="BA2356" s="90">
        <f>IF(OR($S$22="Step 3",$S$22="Step 2"),1,0)</f>
        <v>0</v>
      </c>
    </row>
    <row r="2357" spans="4:106" ht="53.75" customHeight="1" x14ac:dyDescent="0.2">
      <c r="D2357" s="112" t="s">
        <v>6214</v>
      </c>
      <c r="E2357" s="120"/>
      <c r="F2357" s="118"/>
      <c r="G2357" s="118"/>
      <c r="H2357" s="118"/>
      <c r="I2357" s="118"/>
      <c r="J2357" s="118"/>
      <c r="K2357" s="118"/>
      <c r="L2357" s="118"/>
      <c r="M2357" s="118"/>
      <c r="N2357" s="118"/>
      <c r="O2357" s="118"/>
      <c r="P2357" s="124" t="s">
        <v>12697</v>
      </c>
      <c r="Q2357" s="219" t="s">
        <v>6217</v>
      </c>
      <c r="R2357" s="220"/>
      <c r="S2357" s="220"/>
      <c r="T2357" s="220"/>
      <c r="U2357" s="220"/>
      <c r="V2357" s="220"/>
      <c r="W2357" s="220"/>
      <c r="X2357" s="217"/>
      <c r="Y2357" s="108"/>
      <c r="AX2357" s="90">
        <f t="shared" si="280"/>
        <v>1</v>
      </c>
      <c r="AZ2357" s="90" t="s">
        <v>6213</v>
      </c>
      <c r="BA2357" s="90">
        <f>IF(AND($BC$2357=1,$BB$2357=1),1,0)</f>
        <v>0</v>
      </c>
      <c r="BB2357" s="90">
        <f t="shared" ref="BB2357:BB2395" si="281">IF(OR($S$22="Step 3",$S$22="Step 2"),1,0)</f>
        <v>0</v>
      </c>
      <c r="BC2357" s="90">
        <v>1</v>
      </c>
      <c r="BD2357" s="90">
        <v>1</v>
      </c>
      <c r="BE2357" s="90">
        <v>1</v>
      </c>
    </row>
    <row r="2358" spans="4:106" ht="25.25" customHeight="1" x14ac:dyDescent="0.2">
      <c r="D2358" s="112" t="s">
        <v>6220</v>
      </c>
      <c r="E2358" s="189" t="s">
        <v>6221</v>
      </c>
      <c r="F2358" s="190"/>
      <c r="G2358" s="190"/>
      <c r="H2358" s="190"/>
      <c r="I2358" s="190"/>
      <c r="J2358" s="190"/>
      <c r="K2358" s="190"/>
      <c r="L2358" s="190"/>
      <c r="M2358" s="190"/>
      <c r="N2358" s="190"/>
      <c r="O2358" s="190"/>
      <c r="P2358" s="116" t="s">
        <v>12697</v>
      </c>
      <c r="Q2358" s="191" t="s">
        <v>12702</v>
      </c>
      <c r="R2358" s="191"/>
      <c r="S2358" s="192"/>
      <c r="T2358" s="192"/>
      <c r="U2358" s="192"/>
      <c r="V2358" s="192"/>
      <c r="W2358" s="192"/>
      <c r="X2358" s="193"/>
      <c r="Y2358" s="108"/>
      <c r="AW2358" s="90" t="s">
        <v>6211</v>
      </c>
      <c r="AX2358" s="90">
        <f t="shared" si="280"/>
        <v>1</v>
      </c>
      <c r="AY2358" s="90" t="s">
        <v>774</v>
      </c>
      <c r="AZ2358" s="90" t="s">
        <v>6219</v>
      </c>
      <c r="BA2358" s="90">
        <f>IF(AND($BC$2358=1,$BB$2358=1),1,0)</f>
        <v>0</v>
      </c>
      <c r="BB2358" s="90">
        <f t="shared" si="281"/>
        <v>0</v>
      </c>
      <c r="BC2358" s="90">
        <v>1</v>
      </c>
      <c r="BD2358" s="90">
        <v>1</v>
      </c>
      <c r="BE2358" s="90">
        <v>1</v>
      </c>
      <c r="BL2358" s="90" t="s">
        <v>12798</v>
      </c>
      <c r="BX2358" s="90">
        <v>1</v>
      </c>
      <c r="CA2358" s="90" t="s">
        <v>6213</v>
      </c>
      <c r="CB2358" s="90">
        <f>IF((+COUNTA($S$2358)+COUNTA($S$2360)+COUNTA($S$2362))&gt;0,1,0)</f>
        <v>0</v>
      </c>
      <c r="CC2358" s="90" t="s">
        <v>775</v>
      </c>
      <c r="CD2358" s="90">
        <f>IF($Y$2358="Inaccurate – Incorrect",1,0)</f>
        <v>0</v>
      </c>
      <c r="DA2358" s="90" t="s">
        <v>6215</v>
      </c>
      <c r="DB2358" s="90" t="s">
        <v>6216</v>
      </c>
    </row>
    <row r="2359" spans="4:106" ht="25.25" customHeight="1" x14ac:dyDescent="0.2">
      <c r="D2359" s="112" t="s">
        <v>6224</v>
      </c>
      <c r="E2359" s="189" t="s">
        <v>6225</v>
      </c>
      <c r="F2359" s="190"/>
      <c r="G2359" s="190"/>
      <c r="H2359" s="190"/>
      <c r="I2359" s="190"/>
      <c r="J2359" s="190"/>
      <c r="K2359" s="190"/>
      <c r="L2359" s="190"/>
      <c r="M2359" s="190"/>
      <c r="N2359" s="190"/>
      <c r="O2359" s="190"/>
      <c r="P2359" s="115"/>
      <c r="Q2359" s="191" t="s">
        <v>12699</v>
      </c>
      <c r="R2359" s="191"/>
      <c r="S2359" s="192"/>
      <c r="T2359" s="192"/>
      <c r="U2359" s="192"/>
      <c r="V2359" s="192"/>
      <c r="W2359" s="192"/>
      <c r="X2359" s="193"/>
      <c r="Y2359" s="108"/>
      <c r="AW2359" s="90" t="s">
        <v>6211</v>
      </c>
      <c r="AX2359" s="90">
        <f t="shared" si="280"/>
        <v>1</v>
      </c>
      <c r="AZ2359" s="90" t="s">
        <v>6223</v>
      </c>
      <c r="BA2359" s="90">
        <f>IF(AND($BB$2359=1,$BC$2359=1),1,0)</f>
        <v>0</v>
      </c>
      <c r="BB2359" s="90">
        <f t="shared" si="281"/>
        <v>0</v>
      </c>
      <c r="BC2359" s="90">
        <f>IF(OR(AND(OR($S$2358&lt;&gt;"",$AB$2358&lt;&gt;""),$AX$2358=1)),1,0)</f>
        <v>0</v>
      </c>
      <c r="BD2359" s="90">
        <f>IF(OR(AND(OR($AB$2358&lt;&gt;""),$AX$2358=1)),1,0)</f>
        <v>0</v>
      </c>
      <c r="BE2359" s="90">
        <f>IF(OR(AND(OR($S$2358&lt;&gt;""),$AX$2358=1)),1,0)</f>
        <v>0</v>
      </c>
      <c r="CB2359" s="90">
        <f>IF($S$2359&lt;&gt;"",1,0)</f>
        <v>0</v>
      </c>
      <c r="CD2359" s="90">
        <f>IF($Y$2359="Inaccurate – Incorrect",1,0)</f>
        <v>0</v>
      </c>
      <c r="DA2359" s="90" t="s">
        <v>6215</v>
      </c>
      <c r="DB2359" s="90" t="s">
        <v>6216</v>
      </c>
    </row>
    <row r="2360" spans="4:106" ht="25.25" customHeight="1" x14ac:dyDescent="0.2">
      <c r="D2360" s="112" t="s">
        <v>6228</v>
      </c>
      <c r="E2360" s="189" t="s">
        <v>6229</v>
      </c>
      <c r="F2360" s="190"/>
      <c r="G2360" s="190"/>
      <c r="H2360" s="190"/>
      <c r="I2360" s="190"/>
      <c r="J2360" s="190"/>
      <c r="K2360" s="190"/>
      <c r="L2360" s="190"/>
      <c r="M2360" s="190"/>
      <c r="N2360" s="190"/>
      <c r="O2360" s="190"/>
      <c r="P2360" s="116" t="s">
        <v>12697</v>
      </c>
      <c r="Q2360" s="191" t="s">
        <v>12702</v>
      </c>
      <c r="R2360" s="191"/>
      <c r="S2360" s="192"/>
      <c r="T2360" s="192"/>
      <c r="U2360" s="192"/>
      <c r="V2360" s="192"/>
      <c r="W2360" s="192"/>
      <c r="X2360" s="193"/>
      <c r="Y2360" s="108"/>
      <c r="AW2360" s="90" t="s">
        <v>6211</v>
      </c>
      <c r="AX2360" s="90">
        <f t="shared" si="280"/>
        <v>1</v>
      </c>
      <c r="AY2360" s="90" t="s">
        <v>774</v>
      </c>
      <c r="AZ2360" s="90" t="s">
        <v>6227</v>
      </c>
      <c r="BA2360" s="90">
        <f>IF(AND($BC$2360=1,$BB$2360=1),1,0)</f>
        <v>0</v>
      </c>
      <c r="BB2360" s="90">
        <f t="shared" si="281"/>
        <v>0</v>
      </c>
      <c r="BC2360" s="90">
        <v>1</v>
      </c>
      <c r="BD2360" s="90">
        <v>1</v>
      </c>
      <c r="BE2360" s="90">
        <v>1</v>
      </c>
      <c r="BL2360" s="90" t="s">
        <v>12799</v>
      </c>
      <c r="BX2360" s="90">
        <v>1</v>
      </c>
      <c r="CA2360" s="90" t="s">
        <v>6213</v>
      </c>
      <c r="CC2360" s="90" t="s">
        <v>775</v>
      </c>
      <c r="CD2360" s="90">
        <f>IF($Y$2360="Inaccurate – Incorrect",1,0)</f>
        <v>0</v>
      </c>
      <c r="DA2360" s="90" t="s">
        <v>6215</v>
      </c>
      <c r="DB2360" s="90" t="s">
        <v>6216</v>
      </c>
    </row>
    <row r="2361" spans="4:106" ht="25.25" customHeight="1" x14ac:dyDescent="0.2">
      <c r="D2361" s="112" t="s">
        <v>6232</v>
      </c>
      <c r="E2361" s="189" t="s">
        <v>6233</v>
      </c>
      <c r="F2361" s="190"/>
      <c r="G2361" s="190"/>
      <c r="H2361" s="190"/>
      <c r="I2361" s="190"/>
      <c r="J2361" s="190"/>
      <c r="K2361" s="190"/>
      <c r="L2361" s="190"/>
      <c r="M2361" s="190"/>
      <c r="N2361" s="190"/>
      <c r="O2361" s="190"/>
      <c r="P2361" s="115"/>
      <c r="Q2361" s="191" t="s">
        <v>12699</v>
      </c>
      <c r="R2361" s="191"/>
      <c r="S2361" s="192"/>
      <c r="T2361" s="192"/>
      <c r="U2361" s="192"/>
      <c r="V2361" s="192"/>
      <c r="W2361" s="192"/>
      <c r="X2361" s="193"/>
      <c r="Y2361" s="108"/>
      <c r="AW2361" s="90" t="s">
        <v>6211</v>
      </c>
      <c r="AX2361" s="90">
        <f t="shared" si="280"/>
        <v>1</v>
      </c>
      <c r="AZ2361" s="90" t="s">
        <v>6231</v>
      </c>
      <c r="BA2361" s="90">
        <f>IF(AND($BB$2361=1,$BC$2361=1),1,0)</f>
        <v>0</v>
      </c>
      <c r="BB2361" s="90">
        <f t="shared" si="281"/>
        <v>0</v>
      </c>
      <c r="BC2361" s="90">
        <f>IF(OR(AND(OR($S$2360&lt;&gt;"",$AB$2360&lt;&gt;""),$AX$2360=1)),1,0)</f>
        <v>0</v>
      </c>
      <c r="BD2361" s="90">
        <f>IF(OR(AND(OR($AB$2360&lt;&gt;""),$AX$2360=1)),1,0)</f>
        <v>0</v>
      </c>
      <c r="BE2361" s="90">
        <f>IF(OR(AND(OR($S$2360&lt;&gt;""),$AX$2360=1)),1,0)</f>
        <v>0</v>
      </c>
      <c r="CB2361" s="90">
        <f>IF($S$2361&lt;&gt;"",1,0)</f>
        <v>0</v>
      </c>
      <c r="CD2361" s="90">
        <f>IF($Y$2361="Inaccurate – Incorrect",1,0)</f>
        <v>0</v>
      </c>
      <c r="DA2361" s="90" t="s">
        <v>6215</v>
      </c>
      <c r="DB2361" s="90" t="s">
        <v>6216</v>
      </c>
    </row>
    <row r="2362" spans="4:106" ht="25.25" customHeight="1" x14ac:dyDescent="0.2">
      <c r="D2362" s="112" t="s">
        <v>6236</v>
      </c>
      <c r="E2362" s="189" t="s">
        <v>6237</v>
      </c>
      <c r="F2362" s="190"/>
      <c r="G2362" s="190"/>
      <c r="H2362" s="190"/>
      <c r="I2362" s="190"/>
      <c r="J2362" s="190"/>
      <c r="K2362" s="190"/>
      <c r="L2362" s="190"/>
      <c r="M2362" s="190"/>
      <c r="N2362" s="190"/>
      <c r="O2362" s="190"/>
      <c r="P2362" s="116" t="s">
        <v>12697</v>
      </c>
      <c r="Q2362" s="191" t="s">
        <v>12702</v>
      </c>
      <c r="R2362" s="191"/>
      <c r="S2362" s="192"/>
      <c r="T2362" s="192"/>
      <c r="U2362" s="192"/>
      <c r="V2362" s="192"/>
      <c r="W2362" s="192"/>
      <c r="X2362" s="193"/>
      <c r="Y2362" s="108"/>
      <c r="AW2362" s="90" t="s">
        <v>6211</v>
      </c>
      <c r="AX2362" s="90">
        <f t="shared" si="280"/>
        <v>1</v>
      </c>
      <c r="AY2362" s="90" t="s">
        <v>774</v>
      </c>
      <c r="AZ2362" s="90" t="s">
        <v>6235</v>
      </c>
      <c r="BA2362" s="90">
        <f>IF(AND($BC$2362=1,$BB$2362=1),1,0)</f>
        <v>0</v>
      </c>
      <c r="BB2362" s="90">
        <f t="shared" si="281"/>
        <v>0</v>
      </c>
      <c r="BC2362" s="90">
        <v>1</v>
      </c>
      <c r="BD2362" s="90">
        <v>1</v>
      </c>
      <c r="BE2362" s="90">
        <v>1</v>
      </c>
      <c r="BL2362" s="90">
        <v>2363</v>
      </c>
      <c r="BX2362" s="90">
        <v>1</v>
      </c>
      <c r="CA2362" s="90" t="s">
        <v>6213</v>
      </c>
      <c r="CC2362" s="90" t="s">
        <v>775</v>
      </c>
      <c r="CD2362" s="90">
        <f>IF($Y$2362="Inaccurate – Incorrect",1,0)</f>
        <v>0</v>
      </c>
      <c r="DA2362" s="90" t="s">
        <v>6215</v>
      </c>
      <c r="DB2362" s="90" t="s">
        <v>6216</v>
      </c>
    </row>
    <row r="2363" spans="4:106" ht="25.25" customHeight="1" x14ac:dyDescent="0.2">
      <c r="D2363" s="112" t="s">
        <v>6240</v>
      </c>
      <c r="E2363" s="189" t="s">
        <v>6241</v>
      </c>
      <c r="F2363" s="190"/>
      <c r="G2363" s="190"/>
      <c r="H2363" s="190"/>
      <c r="I2363" s="190"/>
      <c r="J2363" s="190"/>
      <c r="K2363" s="190"/>
      <c r="L2363" s="190"/>
      <c r="M2363" s="190"/>
      <c r="N2363" s="190"/>
      <c r="O2363" s="190"/>
      <c r="P2363" s="115"/>
      <c r="Q2363" s="191" t="s">
        <v>12699</v>
      </c>
      <c r="R2363" s="191"/>
      <c r="S2363" s="192"/>
      <c r="T2363" s="192"/>
      <c r="U2363" s="192"/>
      <c r="V2363" s="192"/>
      <c r="W2363" s="192"/>
      <c r="X2363" s="193"/>
      <c r="Y2363" s="108"/>
      <c r="AW2363" s="90" t="s">
        <v>6211</v>
      </c>
      <c r="AX2363" s="90">
        <f t="shared" si="280"/>
        <v>1</v>
      </c>
      <c r="AZ2363" s="90" t="s">
        <v>6239</v>
      </c>
      <c r="BA2363" s="90">
        <f>IF(AND($BB$2363=1,$BC$2363=1),1,0)</f>
        <v>0</v>
      </c>
      <c r="BB2363" s="90">
        <f t="shared" si="281"/>
        <v>0</v>
      </c>
      <c r="BC2363" s="90">
        <f>IF(OR(AND(OR($S$2362&lt;&gt;"",$AB$2362&lt;&gt;""),$AX$2362=1)),1,0)</f>
        <v>0</v>
      </c>
      <c r="BD2363" s="90">
        <f>IF(OR(AND(OR($AB$2362&lt;&gt;""),$AX$2362=1)),1,0)</f>
        <v>0</v>
      </c>
      <c r="BE2363" s="90">
        <f>IF(OR(AND(OR($S$2362&lt;&gt;""),$AX$2362=1)),1,0)</f>
        <v>0</v>
      </c>
      <c r="CB2363" s="90">
        <f>IF($S$2363&lt;&gt;"",1,0)</f>
        <v>0</v>
      </c>
      <c r="CD2363" s="90">
        <f>IF($Y$2363="Inaccurate – Incorrect",1,0)</f>
        <v>0</v>
      </c>
      <c r="DA2363" s="90" t="s">
        <v>6215</v>
      </c>
      <c r="DB2363" s="90" t="s">
        <v>6216</v>
      </c>
    </row>
    <row r="2364" spans="4:106" ht="53.75" customHeight="1" x14ac:dyDescent="0.2">
      <c r="D2364" s="112" t="s">
        <v>6244</v>
      </c>
      <c r="E2364" s="119"/>
      <c r="F2364" s="118"/>
      <c r="G2364" s="118"/>
      <c r="H2364" s="118"/>
      <c r="I2364" s="118"/>
      <c r="J2364" s="118"/>
      <c r="K2364" s="118"/>
      <c r="L2364" s="118"/>
      <c r="M2364" s="118"/>
      <c r="N2364" s="118"/>
      <c r="O2364" s="118"/>
      <c r="P2364" s="118"/>
      <c r="Q2364" s="215" t="s">
        <v>6245</v>
      </c>
      <c r="R2364" s="216"/>
      <c r="S2364" s="216"/>
      <c r="T2364" s="216"/>
      <c r="U2364" s="216"/>
      <c r="V2364" s="216"/>
      <c r="W2364" s="216"/>
      <c r="X2364" s="217"/>
      <c r="Y2364" s="108"/>
      <c r="AX2364" s="90">
        <f t="shared" si="280"/>
        <v>1</v>
      </c>
      <c r="AZ2364" s="90" t="s">
        <v>6243</v>
      </c>
      <c r="BA2364" s="90">
        <f>IF(AND($BB$2364=1,$BC$2364=1),1,0)</f>
        <v>0</v>
      </c>
      <c r="BB2364" s="90">
        <f t="shared" si="281"/>
        <v>0</v>
      </c>
      <c r="BC2364" s="90">
        <f>IF(OR(AND(OR($S$2358&lt;&gt;"",$AB$2358&lt;&gt;""),$AX$2358=1),AND(OR($S$2360&lt;&gt;"",$AB$2360&lt;&gt;""),$AX$2360=1)),1,0)</f>
        <v>0</v>
      </c>
      <c r="BD2364" s="90">
        <f>IF(OR(AND(OR($AB$2358&lt;&gt;""),$AX$2358=1),AND(OR($AB$2360&lt;&gt;""),$AX$2360=1)),1,0)</f>
        <v>0</v>
      </c>
      <c r="BE2364" s="90">
        <f>IF(OR(AND(OR($S$2358&lt;&gt;""),$AX$2358=1),AND(OR($S$2360&lt;&gt;""),$AX$2360=1)),1,0)</f>
        <v>0</v>
      </c>
    </row>
    <row r="2365" spans="4:106" ht="25.25" customHeight="1" x14ac:dyDescent="0.2">
      <c r="D2365" s="112" t="s">
        <v>6248</v>
      </c>
      <c r="E2365" s="189" t="s">
        <v>6249</v>
      </c>
      <c r="F2365" s="190"/>
      <c r="G2365" s="190"/>
      <c r="H2365" s="190"/>
      <c r="I2365" s="190"/>
      <c r="J2365" s="190"/>
      <c r="K2365" s="190"/>
      <c r="L2365" s="190"/>
      <c r="M2365" s="190"/>
      <c r="N2365" s="190"/>
      <c r="O2365" s="190"/>
      <c r="P2365" s="116" t="s">
        <v>12697</v>
      </c>
      <c r="Q2365" s="191" t="s">
        <v>12702</v>
      </c>
      <c r="R2365" s="191"/>
      <c r="S2365" s="192"/>
      <c r="T2365" s="192"/>
      <c r="U2365" s="192"/>
      <c r="V2365" s="192"/>
      <c r="W2365" s="192"/>
      <c r="X2365" s="193"/>
      <c r="Y2365" s="108"/>
      <c r="AW2365" s="90" t="s">
        <v>6211</v>
      </c>
      <c r="AX2365" s="90">
        <f t="shared" si="280"/>
        <v>1</v>
      </c>
      <c r="AY2365" s="90" t="s">
        <v>774</v>
      </c>
      <c r="AZ2365" s="90" t="s">
        <v>6247</v>
      </c>
      <c r="BA2365" s="90">
        <f>IF(AND($BB$2365=1,$BC$2365=1),1,0)</f>
        <v>0</v>
      </c>
      <c r="BB2365" s="90">
        <f t="shared" si="281"/>
        <v>0</v>
      </c>
      <c r="BC2365" s="90">
        <f>IF(OR(AND(OR($S$2358&lt;&gt;"",$AB$2358&lt;&gt;""),$AX$2358=1),AND(OR($S$2360&lt;&gt;"",$AB$2360&lt;&gt;""),$AX$2360=1)),1,0)</f>
        <v>0</v>
      </c>
      <c r="BD2365" s="90">
        <f>IF(OR(AND(OR($AB$2358&lt;&gt;""),$AX$2358=1),AND(OR($AB$2360&lt;&gt;""),$AX$2360=1)),1,0)</f>
        <v>0</v>
      </c>
      <c r="BE2365" s="90">
        <f>IF(OR(AND(OR($S$2358&lt;&gt;""),$AX$2358=1),AND(OR($S$2360&lt;&gt;""),$AX$2360=1)),1,0)</f>
        <v>0</v>
      </c>
      <c r="BX2365" s="90">
        <v>1</v>
      </c>
      <c r="CA2365" s="90" t="s">
        <v>6243</v>
      </c>
      <c r="CB2365" s="90">
        <f>IF((+COUNTA($S$2365)+COUNTA($S$2366)+COUNTA($S$2368)+COUNTA($S$2370))&gt;0,1,0)</f>
        <v>0</v>
      </c>
      <c r="CC2365" s="90" t="s">
        <v>775</v>
      </c>
      <c r="CD2365" s="90">
        <f>IF($Y$2365="Inaccurate – Incorrect",1,0)</f>
        <v>0</v>
      </c>
      <c r="DA2365" s="90" t="s">
        <v>6215</v>
      </c>
      <c r="DB2365" s="90" t="s">
        <v>6216</v>
      </c>
    </row>
    <row r="2366" spans="4:106" ht="25.25" customHeight="1" x14ac:dyDescent="0.2">
      <c r="D2366" s="112" t="s">
        <v>6252</v>
      </c>
      <c r="E2366" s="189" t="s">
        <v>6253</v>
      </c>
      <c r="F2366" s="190"/>
      <c r="G2366" s="190"/>
      <c r="H2366" s="190"/>
      <c r="I2366" s="190"/>
      <c r="J2366" s="190"/>
      <c r="K2366" s="190"/>
      <c r="L2366" s="190"/>
      <c r="M2366" s="190"/>
      <c r="N2366" s="190"/>
      <c r="O2366" s="190"/>
      <c r="P2366" s="116" t="s">
        <v>12697</v>
      </c>
      <c r="Q2366" s="191" t="s">
        <v>12702</v>
      </c>
      <c r="R2366" s="191"/>
      <c r="S2366" s="192"/>
      <c r="T2366" s="192"/>
      <c r="U2366" s="192"/>
      <c r="V2366" s="192"/>
      <c r="W2366" s="192"/>
      <c r="X2366" s="193"/>
      <c r="Y2366" s="108"/>
      <c r="AW2366" s="90" t="s">
        <v>6211</v>
      </c>
      <c r="AX2366" s="90">
        <f t="shared" si="280"/>
        <v>1</v>
      </c>
      <c r="AY2366" s="90" t="s">
        <v>774</v>
      </c>
      <c r="AZ2366" s="90" t="s">
        <v>6251</v>
      </c>
      <c r="BA2366" s="90">
        <f>IF(AND($BB$2366=1,$BC$2366=1),1,0)</f>
        <v>0</v>
      </c>
      <c r="BB2366" s="90">
        <f t="shared" si="281"/>
        <v>0</v>
      </c>
      <c r="BC2366" s="90">
        <f>IF(OR(AND(OR($S$2358&lt;&gt;"",$AB$2358&lt;&gt;""),$AX$2358=1),AND(OR($S$2360&lt;&gt;"",$AB$2360&lt;&gt;""),$AX$2360=1)),1,0)</f>
        <v>0</v>
      </c>
      <c r="BD2366" s="90">
        <f>IF(OR(AND(OR($AB$2358&lt;&gt;""),$AX$2358=1),AND(OR($AB$2360&lt;&gt;""),$AX$2360=1)),1,0)</f>
        <v>0</v>
      </c>
      <c r="BE2366" s="90">
        <f>IF(OR(AND(OR($S$2358&lt;&gt;""),$AX$2358=1),AND(OR($S$2360&lt;&gt;""),$AX$2360=1)),1,0)</f>
        <v>0</v>
      </c>
      <c r="BL2366" s="90">
        <v>2367</v>
      </c>
      <c r="BX2366" s="90">
        <v>1</v>
      </c>
      <c r="CA2366" s="90" t="s">
        <v>6243</v>
      </c>
      <c r="CC2366" s="90" t="s">
        <v>775</v>
      </c>
      <c r="CD2366" s="90">
        <f>IF($Y$2366="Inaccurate – Incorrect",1,0)</f>
        <v>0</v>
      </c>
      <c r="DA2366" s="90" t="s">
        <v>6215</v>
      </c>
      <c r="DB2366" s="90" t="s">
        <v>6216</v>
      </c>
    </row>
    <row r="2367" spans="4:106" ht="25.25" customHeight="1" x14ac:dyDescent="0.2">
      <c r="D2367" s="112" t="s">
        <v>6256</v>
      </c>
      <c r="E2367" s="189" t="s">
        <v>6257</v>
      </c>
      <c r="F2367" s="190"/>
      <c r="G2367" s="190"/>
      <c r="H2367" s="190"/>
      <c r="I2367" s="190"/>
      <c r="J2367" s="190"/>
      <c r="K2367" s="190"/>
      <c r="L2367" s="190"/>
      <c r="M2367" s="190"/>
      <c r="N2367" s="190"/>
      <c r="O2367" s="190"/>
      <c r="P2367" s="115"/>
      <c r="Q2367" s="191" t="s">
        <v>12699</v>
      </c>
      <c r="R2367" s="191"/>
      <c r="S2367" s="192"/>
      <c r="T2367" s="192"/>
      <c r="U2367" s="192"/>
      <c r="V2367" s="192"/>
      <c r="W2367" s="192"/>
      <c r="X2367" s="193"/>
      <c r="Y2367" s="108"/>
      <c r="AW2367" s="90" t="s">
        <v>6211</v>
      </c>
      <c r="AX2367" s="90">
        <f t="shared" si="280"/>
        <v>1</v>
      </c>
      <c r="AZ2367" s="90" t="s">
        <v>6255</v>
      </c>
      <c r="BA2367" s="90">
        <f>IF(AND($BB$2367=1,$BC$2367=1),1,0)</f>
        <v>0</v>
      </c>
      <c r="BB2367" s="90">
        <f t="shared" si="281"/>
        <v>0</v>
      </c>
      <c r="BC2367" s="90">
        <f>IF(OR(AND(OR($S$2366&lt;&gt;"",$AB$2366&lt;&gt;""),$AX$2366=1)),1,0)</f>
        <v>0</v>
      </c>
      <c r="BD2367" s="90">
        <f>IF(OR(AND(OR($AB$2366&lt;&gt;""),$AX$2366=1)),1,0)</f>
        <v>0</v>
      </c>
      <c r="BE2367" s="90">
        <f>IF(OR(AND(OR($S$2366&lt;&gt;""),$AX$2366=1)),1,0)</f>
        <v>0</v>
      </c>
      <c r="CB2367" s="90">
        <f>IF($S$2367&lt;&gt;"",1,0)</f>
        <v>0</v>
      </c>
      <c r="CD2367" s="90">
        <f>IF($Y$2367="Inaccurate – Incorrect",1,0)</f>
        <v>0</v>
      </c>
      <c r="DA2367" s="90" t="s">
        <v>6215</v>
      </c>
      <c r="DB2367" s="90" t="s">
        <v>6216</v>
      </c>
    </row>
    <row r="2368" spans="4:106" ht="25.25" customHeight="1" x14ac:dyDescent="0.2">
      <c r="D2368" s="112" t="s">
        <v>6260</v>
      </c>
      <c r="E2368" s="189" t="s">
        <v>6261</v>
      </c>
      <c r="F2368" s="190"/>
      <c r="G2368" s="190"/>
      <c r="H2368" s="190"/>
      <c r="I2368" s="190"/>
      <c r="J2368" s="190"/>
      <c r="K2368" s="190"/>
      <c r="L2368" s="190"/>
      <c r="M2368" s="190"/>
      <c r="N2368" s="190"/>
      <c r="O2368" s="190"/>
      <c r="P2368" s="116" t="s">
        <v>12697</v>
      </c>
      <c r="Q2368" s="191" t="s">
        <v>12702</v>
      </c>
      <c r="R2368" s="191"/>
      <c r="S2368" s="192"/>
      <c r="T2368" s="192"/>
      <c r="U2368" s="192"/>
      <c r="V2368" s="192"/>
      <c r="W2368" s="192"/>
      <c r="X2368" s="193"/>
      <c r="Y2368" s="108"/>
      <c r="AW2368" s="90" t="s">
        <v>6211</v>
      </c>
      <c r="AX2368" s="90">
        <f t="shared" si="280"/>
        <v>1</v>
      </c>
      <c r="AY2368" s="90" t="s">
        <v>774</v>
      </c>
      <c r="AZ2368" s="90" t="s">
        <v>6259</v>
      </c>
      <c r="BA2368" s="90">
        <f>IF(AND($BB$2368=1,$BC$2368=1),1,0)</f>
        <v>0</v>
      </c>
      <c r="BB2368" s="90">
        <f t="shared" si="281"/>
        <v>0</v>
      </c>
      <c r="BC2368" s="90">
        <f>IF(OR(AND(OR($S$2358&lt;&gt;"",$AB$2358&lt;&gt;""),$AX$2358=1),AND(OR($S$2360&lt;&gt;"",$AB$2360&lt;&gt;""),$AX$2360=1)),1,0)</f>
        <v>0</v>
      </c>
      <c r="BD2368" s="90">
        <f>IF(OR(AND(OR($AB$2358&lt;&gt;""),$AX$2358=1),AND(OR($AB$2360&lt;&gt;""),$AX$2360=1)),1,0)</f>
        <v>0</v>
      </c>
      <c r="BE2368" s="90">
        <f>IF(OR(AND(OR($S$2358&lt;&gt;""),$AX$2358=1),AND(OR($S$2360&lt;&gt;""),$AX$2360=1)),1,0)</f>
        <v>0</v>
      </c>
      <c r="BL2368" s="90">
        <v>2369</v>
      </c>
      <c r="BX2368" s="90">
        <v>1</v>
      </c>
      <c r="CA2368" s="90" t="s">
        <v>6243</v>
      </c>
      <c r="CC2368" s="90" t="s">
        <v>775</v>
      </c>
      <c r="CD2368" s="90">
        <f>IF($Y$2368="Inaccurate – Incorrect",1,0)</f>
        <v>0</v>
      </c>
      <c r="DA2368" s="90" t="s">
        <v>6215</v>
      </c>
      <c r="DB2368" s="90" t="s">
        <v>6216</v>
      </c>
    </row>
    <row r="2369" spans="4:106" ht="50.5" customHeight="1" x14ac:dyDescent="0.2">
      <c r="D2369" s="112" t="s">
        <v>6264</v>
      </c>
      <c r="E2369" s="189" t="s">
        <v>6265</v>
      </c>
      <c r="F2369" s="190"/>
      <c r="G2369" s="190"/>
      <c r="H2369" s="190"/>
      <c r="I2369" s="190"/>
      <c r="J2369" s="190"/>
      <c r="K2369" s="190"/>
      <c r="L2369" s="190"/>
      <c r="M2369" s="190"/>
      <c r="N2369" s="190"/>
      <c r="O2369" s="190"/>
      <c r="P2369" s="115"/>
      <c r="Q2369" s="191" t="s">
        <v>12699</v>
      </c>
      <c r="R2369" s="191"/>
      <c r="S2369" s="192"/>
      <c r="T2369" s="192"/>
      <c r="U2369" s="192"/>
      <c r="V2369" s="192"/>
      <c r="W2369" s="192"/>
      <c r="X2369" s="193"/>
      <c r="Y2369" s="108"/>
      <c r="AW2369" s="90" t="s">
        <v>6211</v>
      </c>
      <c r="AX2369" s="90">
        <f t="shared" si="280"/>
        <v>1</v>
      </c>
      <c r="AZ2369" s="90" t="s">
        <v>6263</v>
      </c>
      <c r="BA2369" s="90">
        <f>IF(AND($BB$2369=1,$BC$2369=1),1,0)</f>
        <v>0</v>
      </c>
      <c r="BB2369" s="90">
        <f t="shared" si="281"/>
        <v>0</v>
      </c>
      <c r="BC2369" s="90">
        <f>IF(OR(AND(OR($S$2368&lt;&gt;"",$AB$2368&lt;&gt;""),$AX$2368=1)),1,0)</f>
        <v>0</v>
      </c>
      <c r="BD2369" s="90">
        <f>IF(OR(AND(OR($AB$2368&lt;&gt;""),$AX$2368=1)),1,0)</f>
        <v>0</v>
      </c>
      <c r="BE2369" s="90">
        <f>IF(OR(AND(OR($S$2368&lt;&gt;""),$AX$2368=1)),1,0)</f>
        <v>0</v>
      </c>
      <c r="CB2369" s="90">
        <f>IF($S$2369&lt;&gt;"",1,0)</f>
        <v>0</v>
      </c>
      <c r="CD2369" s="90">
        <f>IF($Y$2369="Inaccurate – Incorrect",1,0)</f>
        <v>0</v>
      </c>
      <c r="DA2369" s="90" t="s">
        <v>6215</v>
      </c>
      <c r="DB2369" s="90" t="s">
        <v>6216</v>
      </c>
    </row>
    <row r="2370" spans="4:106" ht="25.25" customHeight="1" x14ac:dyDescent="0.2">
      <c r="D2370" s="112" t="s">
        <v>6268</v>
      </c>
      <c r="E2370" s="189" t="s">
        <v>6269</v>
      </c>
      <c r="F2370" s="190"/>
      <c r="G2370" s="190"/>
      <c r="H2370" s="190"/>
      <c r="I2370" s="190"/>
      <c r="J2370" s="190"/>
      <c r="K2370" s="190"/>
      <c r="L2370" s="190"/>
      <c r="M2370" s="190"/>
      <c r="N2370" s="190"/>
      <c r="O2370" s="190"/>
      <c r="P2370" s="115"/>
      <c r="Q2370" s="191" t="s">
        <v>12702</v>
      </c>
      <c r="R2370" s="191"/>
      <c r="S2370" s="192"/>
      <c r="T2370" s="192"/>
      <c r="U2370" s="192"/>
      <c r="V2370" s="192"/>
      <c r="W2370" s="192"/>
      <c r="X2370" s="193"/>
      <c r="Y2370" s="108"/>
      <c r="AW2370" s="90" t="s">
        <v>6211</v>
      </c>
      <c r="AX2370" s="90">
        <f t="shared" si="280"/>
        <v>1</v>
      </c>
      <c r="AY2370" s="90" t="s">
        <v>774</v>
      </c>
      <c r="AZ2370" s="90" t="s">
        <v>6267</v>
      </c>
      <c r="BA2370" s="90">
        <f>IF(AND($BB$2370=1,$BC$2370=1),1,0)</f>
        <v>0</v>
      </c>
      <c r="BB2370" s="90">
        <f t="shared" si="281"/>
        <v>0</v>
      </c>
      <c r="BC2370" s="90">
        <f>IF(OR(AND(OR($S$2358&lt;&gt;"",$AB$2358&lt;&gt;""),$AX$2358=1),AND(OR($S$2360&lt;&gt;"",$AB$2360&lt;&gt;""),$AX$2360=1)),1,0)</f>
        <v>0</v>
      </c>
      <c r="BD2370" s="90">
        <f>IF(OR(AND(OR($AB$2358&lt;&gt;""),$AX$2358=1),AND(OR($AB$2360&lt;&gt;""),$AX$2360=1)),1,0)</f>
        <v>0</v>
      </c>
      <c r="BE2370" s="90">
        <f>IF(OR(AND(OR($S$2358&lt;&gt;""),$AX$2358=1),AND(OR($S$2360&lt;&gt;""),$AX$2360=1)),1,0)</f>
        <v>0</v>
      </c>
      <c r="BX2370" s="90">
        <v>2</v>
      </c>
      <c r="CA2370" s="90" t="s">
        <v>6243</v>
      </c>
      <c r="CC2370" s="90" t="s">
        <v>775</v>
      </c>
      <c r="CD2370" s="90">
        <f>IF($Y$2370="Inaccurate – Incorrect",1,0)</f>
        <v>0</v>
      </c>
      <c r="DA2370" s="90" t="s">
        <v>6215</v>
      </c>
      <c r="DB2370" s="90" t="s">
        <v>6216</v>
      </c>
    </row>
    <row r="2371" spans="4:106" ht="53.75" customHeight="1" x14ac:dyDescent="0.2">
      <c r="D2371" s="112" t="s">
        <v>6271</v>
      </c>
      <c r="E2371" s="119"/>
      <c r="F2371" s="118"/>
      <c r="G2371" s="118"/>
      <c r="H2371" s="118"/>
      <c r="I2371" s="118"/>
      <c r="J2371" s="118"/>
      <c r="K2371" s="118"/>
      <c r="L2371" s="118"/>
      <c r="M2371" s="118"/>
      <c r="N2371" s="118"/>
      <c r="O2371" s="118"/>
      <c r="P2371" s="118"/>
      <c r="Q2371" s="215" t="s">
        <v>6272</v>
      </c>
      <c r="R2371" s="216"/>
      <c r="S2371" s="216"/>
      <c r="T2371" s="216"/>
      <c r="U2371" s="216"/>
      <c r="V2371" s="216"/>
      <c r="W2371" s="216"/>
      <c r="X2371" s="217"/>
      <c r="Y2371" s="108"/>
      <c r="AX2371" s="90">
        <f t="shared" si="280"/>
        <v>1</v>
      </c>
      <c r="AZ2371" s="90" t="s">
        <v>6270</v>
      </c>
      <c r="BA2371" s="90">
        <f>IF(AND($BB$2371=1,$BC$2371=1),1,0)</f>
        <v>0</v>
      </c>
      <c r="BB2371" s="90">
        <f t="shared" si="281"/>
        <v>0</v>
      </c>
      <c r="BC2371" s="90">
        <f>IF(OR(AND(OR($S$2358&lt;&gt;"",$AB$2358&lt;&gt;""),$AX$2358=1),AND(OR($S$2360&lt;&gt;"",$AB$2360&lt;&gt;""),$AX$2360=1)),1,0)</f>
        <v>0</v>
      </c>
      <c r="BD2371" s="90">
        <f>IF(OR(AND(OR($AB$2358&lt;&gt;""),$AX$2358=1),AND(OR($AB$2360&lt;&gt;""),$AX$2360=1)),1,0)</f>
        <v>0</v>
      </c>
      <c r="BE2371" s="90">
        <f>IF(OR(AND(OR($S$2358&lt;&gt;""),$AX$2358=1),AND(OR($S$2360&lt;&gt;""),$AX$2360=1)),1,0)</f>
        <v>0</v>
      </c>
    </row>
    <row r="2372" spans="4:106" ht="25.25" customHeight="1" x14ac:dyDescent="0.2">
      <c r="D2372" s="112" t="s">
        <v>6274</v>
      </c>
      <c r="E2372" s="189" t="s">
        <v>6275</v>
      </c>
      <c r="F2372" s="190"/>
      <c r="G2372" s="190"/>
      <c r="H2372" s="190"/>
      <c r="I2372" s="190"/>
      <c r="J2372" s="190"/>
      <c r="K2372" s="190"/>
      <c r="L2372" s="190"/>
      <c r="M2372" s="190"/>
      <c r="N2372" s="190"/>
      <c r="O2372" s="190"/>
      <c r="P2372" s="115"/>
      <c r="Q2372" s="191" t="s">
        <v>12702</v>
      </c>
      <c r="R2372" s="191"/>
      <c r="S2372" s="192"/>
      <c r="T2372" s="192"/>
      <c r="U2372" s="192"/>
      <c r="V2372" s="192"/>
      <c r="W2372" s="192"/>
      <c r="X2372" s="193"/>
      <c r="Y2372" s="108"/>
      <c r="AW2372" s="90" t="s">
        <v>6211</v>
      </c>
      <c r="AX2372" s="90">
        <f t="shared" si="280"/>
        <v>1</v>
      </c>
      <c r="AY2372" s="90" t="s">
        <v>774</v>
      </c>
      <c r="AZ2372" s="90" t="s">
        <v>6273</v>
      </c>
      <c r="BA2372" s="90">
        <f>IF(AND($BB$2372=1,$BC$2372=1),1,0)</f>
        <v>0</v>
      </c>
      <c r="BB2372" s="90">
        <f t="shared" si="281"/>
        <v>0</v>
      </c>
      <c r="BC2372" s="90">
        <f>IF(OR(AND(OR($S$2358&lt;&gt;"",$AB$2358&lt;&gt;""),$AX$2358=1),AND(OR($S$2360&lt;&gt;"",$AB$2360&lt;&gt;""),$AX$2360=1)),1,0)</f>
        <v>0</v>
      </c>
      <c r="BD2372" s="90">
        <f>IF(OR(AND(OR($AB$2358&lt;&gt;""),$AX$2358=1),AND(OR($AB$2360&lt;&gt;""),$AX$2360=1)),1,0)</f>
        <v>0</v>
      </c>
      <c r="BE2372" s="90">
        <f>IF(OR(AND(OR($S$2358&lt;&gt;""),$AX$2358=1),AND(OR($S$2360&lt;&gt;""),$AX$2360=1)),1,0)</f>
        <v>0</v>
      </c>
      <c r="BL2372" s="90">
        <v>2373</v>
      </c>
      <c r="BX2372" s="90">
        <v>1</v>
      </c>
      <c r="CA2372" s="90" t="s">
        <v>6270</v>
      </c>
      <c r="CB2372" s="90">
        <f>IF((+COUNTA($S$2372)+COUNTA($S$2374)+COUNTA($S$2376)+COUNTA($S$2378)+COUNTA($S$2380)+COUNTA($S$2382)+COUNTA($S$2384)+COUNTA($S$2386)+COUNTA($S$2388)+COUNTA($S$2390)+COUNTA($S$2392)+COUNTA($S$2394)+COUNTA($S$2396)+COUNTA($S$2398)+COUNTA($S$2400)+COUNTA($S$2402)+COUNTA($S$2404)+COUNTA($S$2406)+COUNTA($S$2408)+COUNTA($S$2410)+COUNTA($S$2412))&gt;0,1,0)</f>
        <v>0</v>
      </c>
      <c r="CC2372" s="90" t="s">
        <v>775</v>
      </c>
      <c r="CD2372" s="90">
        <f>IF($Y$2372="Inaccurate – Incorrect",1,0)</f>
        <v>0</v>
      </c>
      <c r="DA2372" s="90" t="s">
        <v>6215</v>
      </c>
      <c r="DB2372" s="90" t="s">
        <v>6216</v>
      </c>
    </row>
    <row r="2373" spans="4:106" ht="25.25" customHeight="1" x14ac:dyDescent="0.2">
      <c r="D2373" s="112" t="s">
        <v>6277</v>
      </c>
      <c r="E2373" s="189" t="s">
        <v>6278</v>
      </c>
      <c r="F2373" s="190"/>
      <c r="G2373" s="190"/>
      <c r="H2373" s="190"/>
      <c r="I2373" s="190"/>
      <c r="J2373" s="190"/>
      <c r="K2373" s="190"/>
      <c r="L2373" s="190"/>
      <c r="M2373" s="190"/>
      <c r="N2373" s="190"/>
      <c r="O2373" s="190"/>
      <c r="P2373" s="115"/>
      <c r="Q2373" s="191" t="s">
        <v>12699</v>
      </c>
      <c r="R2373" s="191"/>
      <c r="S2373" s="192"/>
      <c r="T2373" s="192"/>
      <c r="U2373" s="192"/>
      <c r="V2373" s="192"/>
      <c r="W2373" s="192"/>
      <c r="X2373" s="193"/>
      <c r="Y2373" s="108"/>
      <c r="AW2373" s="90" t="s">
        <v>6211</v>
      </c>
      <c r="AX2373" s="90">
        <f t="shared" si="280"/>
        <v>1</v>
      </c>
      <c r="AZ2373" s="90" t="s">
        <v>6276</v>
      </c>
      <c r="BA2373" s="90">
        <f>IF(AND($BB$2373=1,$BC$2373=1),1,0)</f>
        <v>0</v>
      </c>
      <c r="BB2373" s="90">
        <f t="shared" si="281"/>
        <v>0</v>
      </c>
      <c r="BC2373" s="90">
        <f>IF(OR(AND(OR($S$2372&lt;&gt;"",$AB$2372&lt;&gt;""),$AX$2372=1)),1,0)</f>
        <v>0</v>
      </c>
      <c r="BD2373" s="90">
        <f>IF(OR(AND(OR($AB$2372&lt;&gt;""),$AX$2372=1)),1,0)</f>
        <v>0</v>
      </c>
      <c r="BE2373" s="90">
        <f>IF(OR(AND(OR($S$2372&lt;&gt;""),$AX$2372=1)),1,0)</f>
        <v>0</v>
      </c>
      <c r="CB2373" s="90">
        <f>IF($S$2373&lt;&gt;"",1,0)</f>
        <v>0</v>
      </c>
      <c r="CD2373" s="90">
        <f>IF($Y$2373="Inaccurate – Incorrect",1,0)</f>
        <v>0</v>
      </c>
      <c r="DA2373" s="90" t="s">
        <v>6215</v>
      </c>
      <c r="DB2373" s="90" t="s">
        <v>6216</v>
      </c>
    </row>
    <row r="2374" spans="4:106" ht="25.25" customHeight="1" x14ac:dyDescent="0.2">
      <c r="D2374" s="112" t="s">
        <v>6281</v>
      </c>
      <c r="E2374" s="189" t="s">
        <v>6282</v>
      </c>
      <c r="F2374" s="190"/>
      <c r="G2374" s="190"/>
      <c r="H2374" s="190"/>
      <c r="I2374" s="190"/>
      <c r="J2374" s="190"/>
      <c r="K2374" s="190"/>
      <c r="L2374" s="190"/>
      <c r="M2374" s="190"/>
      <c r="N2374" s="190"/>
      <c r="O2374" s="190"/>
      <c r="P2374" s="115"/>
      <c r="Q2374" s="191" t="s">
        <v>12702</v>
      </c>
      <c r="R2374" s="191"/>
      <c r="S2374" s="192"/>
      <c r="T2374" s="192"/>
      <c r="U2374" s="192"/>
      <c r="V2374" s="192"/>
      <c r="W2374" s="192"/>
      <c r="X2374" s="193"/>
      <c r="Y2374" s="108"/>
      <c r="AW2374" s="90" t="s">
        <v>6211</v>
      </c>
      <c r="AX2374" s="90">
        <f t="shared" si="280"/>
        <v>1</v>
      </c>
      <c r="AY2374" s="90" t="s">
        <v>774</v>
      </c>
      <c r="AZ2374" s="90" t="s">
        <v>6280</v>
      </c>
      <c r="BA2374" s="90">
        <f>IF(AND($BB$2374=1,$BC$2374=1),1,0)</f>
        <v>0</v>
      </c>
      <c r="BB2374" s="90">
        <f t="shared" si="281"/>
        <v>0</v>
      </c>
      <c r="BC2374" s="90">
        <f>IF(OR(AND(OR($S$2358&lt;&gt;"",$AB$2358&lt;&gt;""),$AX$2358=1),AND(OR($S$2360&lt;&gt;"",$AB$2360&lt;&gt;""),$AX$2360=1)),1,0)</f>
        <v>0</v>
      </c>
      <c r="BD2374" s="90">
        <f>IF(OR(AND(OR($AB$2358&lt;&gt;""),$AX$2358=1),AND(OR($AB$2360&lt;&gt;""),$AX$2360=1)),1,0)</f>
        <v>0</v>
      </c>
      <c r="BE2374" s="90">
        <f>IF(OR(AND(OR($S$2358&lt;&gt;""),$AX$2358=1),AND(OR($S$2360&lt;&gt;""),$AX$2360=1)),1,0)</f>
        <v>0</v>
      </c>
      <c r="BL2374" s="90">
        <v>2375</v>
      </c>
      <c r="BX2374" s="90">
        <v>1</v>
      </c>
      <c r="CA2374" s="90" t="s">
        <v>6270</v>
      </c>
      <c r="CC2374" s="90" t="s">
        <v>775</v>
      </c>
      <c r="CD2374" s="90">
        <f>IF($Y$2374="Inaccurate – Incorrect",1,0)</f>
        <v>0</v>
      </c>
      <c r="DA2374" s="90" t="s">
        <v>6215</v>
      </c>
      <c r="DB2374" s="90" t="s">
        <v>6216</v>
      </c>
    </row>
    <row r="2375" spans="4:106" ht="25.25" customHeight="1" x14ac:dyDescent="0.2">
      <c r="D2375" s="112" t="s">
        <v>6284</v>
      </c>
      <c r="E2375" s="189" t="s">
        <v>6285</v>
      </c>
      <c r="F2375" s="190"/>
      <c r="G2375" s="190"/>
      <c r="H2375" s="190"/>
      <c r="I2375" s="190"/>
      <c r="J2375" s="190"/>
      <c r="K2375" s="190"/>
      <c r="L2375" s="190"/>
      <c r="M2375" s="190"/>
      <c r="N2375" s="190"/>
      <c r="O2375" s="190"/>
      <c r="P2375" s="115"/>
      <c r="Q2375" s="191" t="s">
        <v>12699</v>
      </c>
      <c r="R2375" s="191"/>
      <c r="S2375" s="192"/>
      <c r="T2375" s="192"/>
      <c r="U2375" s="192"/>
      <c r="V2375" s="192"/>
      <c r="W2375" s="192"/>
      <c r="X2375" s="193"/>
      <c r="Y2375" s="108"/>
      <c r="AW2375" s="90" t="s">
        <v>6211</v>
      </c>
      <c r="AX2375" s="90">
        <f t="shared" si="280"/>
        <v>1</v>
      </c>
      <c r="AZ2375" s="90" t="s">
        <v>6283</v>
      </c>
      <c r="BA2375" s="90">
        <f>IF(AND($BB$2375=1,$BC$2375=1),1,0)</f>
        <v>0</v>
      </c>
      <c r="BB2375" s="90">
        <f t="shared" si="281"/>
        <v>0</v>
      </c>
      <c r="BC2375" s="90">
        <f>IF(OR(AND(OR($S$2374&lt;&gt;"",$AB$2374&lt;&gt;""),$AX$2374=1)),1,0)</f>
        <v>0</v>
      </c>
      <c r="BD2375" s="90">
        <f>IF(OR(AND(OR($AB$2374&lt;&gt;""),$AX$2374=1)),1,0)</f>
        <v>0</v>
      </c>
      <c r="BE2375" s="90">
        <f>IF(OR(AND(OR($S$2374&lt;&gt;""),$AX$2374=1)),1,0)</f>
        <v>0</v>
      </c>
      <c r="CB2375" s="90">
        <f>IF($S$2375&lt;&gt;"",1,0)</f>
        <v>0</v>
      </c>
      <c r="CD2375" s="90">
        <f>IF($Y$2375="Inaccurate – Incorrect",1,0)</f>
        <v>0</v>
      </c>
      <c r="DA2375" s="90" t="s">
        <v>6215</v>
      </c>
      <c r="DB2375" s="90" t="s">
        <v>6216</v>
      </c>
    </row>
    <row r="2376" spans="4:106" ht="25.25" customHeight="1" x14ac:dyDescent="0.2">
      <c r="D2376" s="112" t="s">
        <v>6288</v>
      </c>
      <c r="E2376" s="189" t="s">
        <v>6289</v>
      </c>
      <c r="F2376" s="190"/>
      <c r="G2376" s="190"/>
      <c r="H2376" s="190"/>
      <c r="I2376" s="190"/>
      <c r="J2376" s="190"/>
      <c r="K2376" s="190"/>
      <c r="L2376" s="190"/>
      <c r="M2376" s="190"/>
      <c r="N2376" s="190"/>
      <c r="O2376" s="190"/>
      <c r="P2376" s="115"/>
      <c r="Q2376" s="191" t="s">
        <v>12702</v>
      </c>
      <c r="R2376" s="191"/>
      <c r="S2376" s="192"/>
      <c r="T2376" s="192"/>
      <c r="U2376" s="192"/>
      <c r="V2376" s="192"/>
      <c r="W2376" s="192"/>
      <c r="X2376" s="193"/>
      <c r="Y2376" s="108"/>
      <c r="AW2376" s="90" t="s">
        <v>6211</v>
      </c>
      <c r="AX2376" s="90">
        <f t="shared" si="280"/>
        <v>1</v>
      </c>
      <c r="AY2376" s="90" t="s">
        <v>774</v>
      </c>
      <c r="AZ2376" s="90" t="s">
        <v>6287</v>
      </c>
      <c r="BA2376" s="90">
        <f>IF(AND($BB$2376=1,$BC$2376=1),1,0)</f>
        <v>0</v>
      </c>
      <c r="BB2376" s="90">
        <f t="shared" si="281"/>
        <v>0</v>
      </c>
      <c r="BC2376" s="90">
        <f>IF(OR(AND(OR($S$2358&lt;&gt;"",$AB$2358&lt;&gt;""),$AX$2358=1),AND(OR($S$2360&lt;&gt;"",$AB$2360&lt;&gt;""),$AX$2360=1)),1,0)</f>
        <v>0</v>
      </c>
      <c r="BD2376" s="90">
        <f>IF(OR(AND(OR($AB$2358&lt;&gt;""),$AX$2358=1),AND(OR($AB$2360&lt;&gt;""),$AX$2360=1)),1,0)</f>
        <v>0</v>
      </c>
      <c r="BE2376" s="90">
        <f>IF(OR(AND(OR($S$2358&lt;&gt;""),$AX$2358=1),AND(OR($S$2360&lt;&gt;""),$AX$2360=1)),1,0)</f>
        <v>0</v>
      </c>
      <c r="BL2376" s="90">
        <v>2377</v>
      </c>
      <c r="BX2376" s="90">
        <v>1</v>
      </c>
      <c r="CA2376" s="90" t="s">
        <v>6270</v>
      </c>
      <c r="CC2376" s="90" t="s">
        <v>775</v>
      </c>
      <c r="CD2376" s="90">
        <f>IF($Y$2376="Inaccurate – Incorrect",1,0)</f>
        <v>0</v>
      </c>
      <c r="DA2376" s="90" t="s">
        <v>6215</v>
      </c>
      <c r="DB2376" s="90" t="s">
        <v>6216</v>
      </c>
    </row>
    <row r="2377" spans="4:106" ht="25.25" customHeight="1" x14ac:dyDescent="0.2">
      <c r="D2377" s="112" t="s">
        <v>6291</v>
      </c>
      <c r="E2377" s="189" t="s">
        <v>6292</v>
      </c>
      <c r="F2377" s="190"/>
      <c r="G2377" s="190"/>
      <c r="H2377" s="190"/>
      <c r="I2377" s="190"/>
      <c r="J2377" s="190"/>
      <c r="K2377" s="190"/>
      <c r="L2377" s="190"/>
      <c r="M2377" s="190"/>
      <c r="N2377" s="190"/>
      <c r="O2377" s="190"/>
      <c r="P2377" s="115"/>
      <c r="Q2377" s="191" t="s">
        <v>12699</v>
      </c>
      <c r="R2377" s="191"/>
      <c r="S2377" s="192"/>
      <c r="T2377" s="192"/>
      <c r="U2377" s="192"/>
      <c r="V2377" s="192"/>
      <c r="W2377" s="192"/>
      <c r="X2377" s="193"/>
      <c r="Y2377" s="108"/>
      <c r="AW2377" s="90" t="s">
        <v>6211</v>
      </c>
      <c r="AX2377" s="90">
        <f t="shared" si="280"/>
        <v>1</v>
      </c>
      <c r="AZ2377" s="90" t="s">
        <v>6290</v>
      </c>
      <c r="BA2377" s="90">
        <f>IF(AND($BB$2377=1,$BC$2377=1),1,0)</f>
        <v>0</v>
      </c>
      <c r="BB2377" s="90">
        <f t="shared" si="281"/>
        <v>0</v>
      </c>
      <c r="BC2377" s="90">
        <f>IF(OR(AND(OR($S$2376&lt;&gt;"",$AB$2376&lt;&gt;""),$AX$2376=1)),1,0)</f>
        <v>0</v>
      </c>
      <c r="BD2377" s="90">
        <f>IF(OR(AND(OR($AB$2376&lt;&gt;""),$AX$2376=1)),1,0)</f>
        <v>0</v>
      </c>
      <c r="BE2377" s="90">
        <f>IF(OR(AND(OR($S$2376&lt;&gt;""),$AX$2376=1)),1,0)</f>
        <v>0</v>
      </c>
      <c r="CB2377" s="90">
        <f>IF($S$2377&lt;&gt;"",1,0)</f>
        <v>0</v>
      </c>
      <c r="CD2377" s="90">
        <f>IF($Y$2377="Inaccurate – Incorrect",1,0)</f>
        <v>0</v>
      </c>
      <c r="DA2377" s="90" t="s">
        <v>6215</v>
      </c>
      <c r="DB2377" s="90" t="s">
        <v>6216</v>
      </c>
    </row>
    <row r="2378" spans="4:106" ht="25.25" customHeight="1" x14ac:dyDescent="0.2">
      <c r="D2378" s="112" t="s">
        <v>6295</v>
      </c>
      <c r="E2378" s="189" t="s">
        <v>6296</v>
      </c>
      <c r="F2378" s="190"/>
      <c r="G2378" s="190"/>
      <c r="H2378" s="190"/>
      <c r="I2378" s="190"/>
      <c r="J2378" s="190"/>
      <c r="K2378" s="190"/>
      <c r="L2378" s="190"/>
      <c r="M2378" s="190"/>
      <c r="N2378" s="190"/>
      <c r="O2378" s="190"/>
      <c r="P2378" s="116" t="s">
        <v>12697</v>
      </c>
      <c r="Q2378" s="191" t="s">
        <v>12702</v>
      </c>
      <c r="R2378" s="191"/>
      <c r="S2378" s="192"/>
      <c r="T2378" s="192"/>
      <c r="U2378" s="192"/>
      <c r="V2378" s="192"/>
      <c r="W2378" s="192"/>
      <c r="X2378" s="193"/>
      <c r="Y2378" s="108"/>
      <c r="AW2378" s="90" t="s">
        <v>6211</v>
      </c>
      <c r="AX2378" s="90">
        <f t="shared" si="280"/>
        <v>1</v>
      </c>
      <c r="AY2378" s="90" t="s">
        <v>774</v>
      </c>
      <c r="AZ2378" s="90" t="s">
        <v>6294</v>
      </c>
      <c r="BA2378" s="90">
        <f>IF(AND($BB$2378=1,$BC$2378=1),1,0)</f>
        <v>0</v>
      </c>
      <c r="BB2378" s="90">
        <f t="shared" si="281"/>
        <v>0</v>
      </c>
      <c r="BC2378" s="90">
        <f>IF(OR(AND(OR($S$2358&lt;&gt;"",$AB$2358&lt;&gt;""),$AX$2358=1),AND(OR($S$2360&lt;&gt;"",$AB$2360&lt;&gt;""),$AX$2360=1)),1,0)</f>
        <v>0</v>
      </c>
      <c r="BD2378" s="90">
        <f>IF(OR(AND(OR($AB$2358&lt;&gt;""),$AX$2358=1),AND(OR($AB$2360&lt;&gt;""),$AX$2360=1)),1,0)</f>
        <v>0</v>
      </c>
      <c r="BE2378" s="90">
        <f>IF(OR(AND(OR($S$2358&lt;&gt;""),$AX$2358=1),AND(OR($S$2360&lt;&gt;""),$AX$2360=1)),1,0)</f>
        <v>0</v>
      </c>
      <c r="BL2378" s="90" t="s">
        <v>12800</v>
      </c>
      <c r="BX2378" s="90">
        <v>1</v>
      </c>
      <c r="CA2378" s="90" t="s">
        <v>6270</v>
      </c>
      <c r="CC2378" s="90" t="s">
        <v>775</v>
      </c>
      <c r="CD2378" s="90">
        <f>IF($Y$2378="Inaccurate – Incorrect",1,0)</f>
        <v>0</v>
      </c>
      <c r="DA2378" s="90" t="s">
        <v>6215</v>
      </c>
      <c r="DB2378" s="90" t="s">
        <v>6216</v>
      </c>
    </row>
    <row r="2379" spans="4:106" ht="25.25" customHeight="1" x14ac:dyDescent="0.2">
      <c r="D2379" s="112" t="s">
        <v>6299</v>
      </c>
      <c r="E2379" s="189" t="s">
        <v>6300</v>
      </c>
      <c r="F2379" s="190"/>
      <c r="G2379" s="190"/>
      <c r="H2379" s="190"/>
      <c r="I2379" s="190"/>
      <c r="J2379" s="190"/>
      <c r="K2379" s="190"/>
      <c r="L2379" s="190"/>
      <c r="M2379" s="190"/>
      <c r="N2379" s="190"/>
      <c r="O2379" s="190"/>
      <c r="P2379" s="115"/>
      <c r="Q2379" s="191" t="s">
        <v>12699</v>
      </c>
      <c r="R2379" s="191"/>
      <c r="S2379" s="192"/>
      <c r="T2379" s="192"/>
      <c r="U2379" s="192"/>
      <c r="V2379" s="192"/>
      <c r="W2379" s="192"/>
      <c r="X2379" s="193"/>
      <c r="Y2379" s="108"/>
      <c r="AW2379" s="90" t="s">
        <v>6211</v>
      </c>
      <c r="AX2379" s="90">
        <f t="shared" si="280"/>
        <v>1</v>
      </c>
      <c r="AZ2379" s="90" t="s">
        <v>6298</v>
      </c>
      <c r="BA2379" s="90">
        <f>IF(AND($BB$2379=1,$BC$2379=1),1,0)</f>
        <v>0</v>
      </c>
      <c r="BB2379" s="90">
        <f t="shared" si="281"/>
        <v>0</v>
      </c>
      <c r="BC2379" s="90">
        <f>IF(OR(AND(OR($S$2378&lt;&gt;"",$AB$2378&lt;&gt;""),$AX$2378=1)),1,0)</f>
        <v>0</v>
      </c>
      <c r="BD2379" s="90">
        <f>IF(OR(AND(OR($AB$2378&lt;&gt;""),$AX$2378=1)),1,0)</f>
        <v>0</v>
      </c>
      <c r="BE2379" s="90">
        <f>IF(OR(AND(OR($S$2378&lt;&gt;""),$AX$2378=1)),1,0)</f>
        <v>0</v>
      </c>
      <c r="CB2379" s="90">
        <f>IF($S$2379&lt;&gt;"",1,0)</f>
        <v>0</v>
      </c>
      <c r="CD2379" s="90">
        <f>IF($Y$2379="Inaccurate – Incorrect",1,0)</f>
        <v>0</v>
      </c>
      <c r="DA2379" s="90" t="s">
        <v>6215</v>
      </c>
      <c r="DB2379" s="90" t="s">
        <v>6216</v>
      </c>
    </row>
    <row r="2380" spans="4:106" ht="25.25" customHeight="1" x14ac:dyDescent="0.2">
      <c r="D2380" s="112" t="s">
        <v>6303</v>
      </c>
      <c r="E2380" s="189" t="s">
        <v>6304</v>
      </c>
      <c r="F2380" s="190"/>
      <c r="G2380" s="190"/>
      <c r="H2380" s="190"/>
      <c r="I2380" s="190"/>
      <c r="J2380" s="190"/>
      <c r="K2380" s="190"/>
      <c r="L2380" s="190"/>
      <c r="M2380" s="190"/>
      <c r="N2380" s="190"/>
      <c r="O2380" s="190"/>
      <c r="P2380" s="116" t="s">
        <v>12697</v>
      </c>
      <c r="Q2380" s="191" t="s">
        <v>12702</v>
      </c>
      <c r="R2380" s="191"/>
      <c r="S2380" s="192"/>
      <c r="T2380" s="192"/>
      <c r="U2380" s="192"/>
      <c r="V2380" s="192"/>
      <c r="W2380" s="192"/>
      <c r="X2380" s="193"/>
      <c r="Y2380" s="108"/>
      <c r="AW2380" s="90" t="s">
        <v>6211</v>
      </c>
      <c r="AX2380" s="90">
        <f t="shared" si="280"/>
        <v>1</v>
      </c>
      <c r="AY2380" s="90" t="s">
        <v>774</v>
      </c>
      <c r="AZ2380" s="90" t="s">
        <v>6302</v>
      </c>
      <c r="BA2380" s="90">
        <f>IF(AND($BB$2380=1,$BC$2380=1),1,0)</f>
        <v>0</v>
      </c>
      <c r="BB2380" s="90">
        <f t="shared" si="281"/>
        <v>0</v>
      </c>
      <c r="BC2380" s="90">
        <f>IF(OR(AND(OR($S$2358&lt;&gt;"",$AB$2358&lt;&gt;""),$AX$2358=1),AND(OR($S$2360&lt;&gt;"",$AB$2360&lt;&gt;""),$AX$2360=1)),1,0)</f>
        <v>0</v>
      </c>
      <c r="BD2380" s="90">
        <f>IF(OR(AND(OR($AB$2358&lt;&gt;""),$AX$2358=1),AND(OR($AB$2360&lt;&gt;""),$AX$2360=1)),1,0)</f>
        <v>0</v>
      </c>
      <c r="BE2380" s="90">
        <f>IF(OR(AND(OR($S$2358&lt;&gt;""),$AX$2358=1),AND(OR($S$2360&lt;&gt;""),$AX$2360=1)),1,0)</f>
        <v>0</v>
      </c>
      <c r="BL2380" s="90" t="s">
        <v>12801</v>
      </c>
      <c r="BX2380" s="90">
        <v>1</v>
      </c>
      <c r="CA2380" s="90" t="s">
        <v>6270</v>
      </c>
      <c r="CC2380" s="90" t="s">
        <v>775</v>
      </c>
      <c r="CD2380" s="90">
        <f>IF($Y$2380="Inaccurate – Incorrect",1,0)</f>
        <v>0</v>
      </c>
      <c r="DA2380" s="90" t="s">
        <v>6215</v>
      </c>
      <c r="DB2380" s="90" t="s">
        <v>6216</v>
      </c>
    </row>
    <row r="2381" spans="4:106" ht="25.25" customHeight="1" x14ac:dyDescent="0.2">
      <c r="D2381" s="112" t="s">
        <v>6307</v>
      </c>
      <c r="E2381" s="189" t="s">
        <v>6308</v>
      </c>
      <c r="F2381" s="190"/>
      <c r="G2381" s="190"/>
      <c r="H2381" s="190"/>
      <c r="I2381" s="190"/>
      <c r="J2381" s="190"/>
      <c r="K2381" s="190"/>
      <c r="L2381" s="190"/>
      <c r="M2381" s="190"/>
      <c r="N2381" s="190"/>
      <c r="O2381" s="190"/>
      <c r="P2381" s="115"/>
      <c r="Q2381" s="191" t="s">
        <v>12699</v>
      </c>
      <c r="R2381" s="191"/>
      <c r="S2381" s="192"/>
      <c r="T2381" s="192"/>
      <c r="U2381" s="192"/>
      <c r="V2381" s="192"/>
      <c r="W2381" s="192"/>
      <c r="X2381" s="193"/>
      <c r="Y2381" s="108"/>
      <c r="AW2381" s="90" t="s">
        <v>6211</v>
      </c>
      <c r="AX2381" s="90">
        <f t="shared" si="280"/>
        <v>1</v>
      </c>
      <c r="AZ2381" s="90" t="s">
        <v>6306</v>
      </c>
      <c r="BA2381" s="90">
        <f>IF(AND($BB$2381=1,$BC$2381=1),1,0)</f>
        <v>0</v>
      </c>
      <c r="BB2381" s="90">
        <f t="shared" si="281"/>
        <v>0</v>
      </c>
      <c r="BC2381" s="90">
        <f>IF(OR(AND(OR($S$2380&lt;&gt;"",$AB$2380&lt;&gt;""),$AX$2380=1)),1,0)</f>
        <v>0</v>
      </c>
      <c r="BD2381" s="90">
        <f>IF(OR(AND(OR($AB$2380&lt;&gt;""),$AX$2380=1)),1,0)</f>
        <v>0</v>
      </c>
      <c r="BE2381" s="90">
        <f>IF(OR(AND(OR($S$2380&lt;&gt;""),$AX$2380=1)),1,0)</f>
        <v>0</v>
      </c>
      <c r="CB2381" s="90">
        <f>IF($S$2381&lt;&gt;"",1,0)</f>
        <v>0</v>
      </c>
      <c r="CD2381" s="90">
        <f>IF($Y$2381="Inaccurate – Incorrect",1,0)</f>
        <v>0</v>
      </c>
      <c r="DA2381" s="90" t="s">
        <v>6215</v>
      </c>
      <c r="DB2381" s="90" t="s">
        <v>6216</v>
      </c>
    </row>
    <row r="2382" spans="4:106" ht="25.25" customHeight="1" x14ac:dyDescent="0.2">
      <c r="D2382" s="112" t="s">
        <v>6311</v>
      </c>
      <c r="E2382" s="189" t="s">
        <v>6312</v>
      </c>
      <c r="F2382" s="190"/>
      <c r="G2382" s="190"/>
      <c r="H2382" s="190"/>
      <c r="I2382" s="190"/>
      <c r="J2382" s="190"/>
      <c r="K2382" s="190"/>
      <c r="L2382" s="190"/>
      <c r="M2382" s="190"/>
      <c r="N2382" s="190"/>
      <c r="O2382" s="190"/>
      <c r="P2382" s="116" t="s">
        <v>12697</v>
      </c>
      <c r="Q2382" s="191" t="s">
        <v>12702</v>
      </c>
      <c r="R2382" s="191"/>
      <c r="S2382" s="192"/>
      <c r="T2382" s="192"/>
      <c r="U2382" s="192"/>
      <c r="V2382" s="192"/>
      <c r="W2382" s="192"/>
      <c r="X2382" s="193"/>
      <c r="Y2382" s="108"/>
      <c r="AW2382" s="90" t="s">
        <v>6211</v>
      </c>
      <c r="AX2382" s="90">
        <f t="shared" si="280"/>
        <v>1</v>
      </c>
      <c r="AY2382" s="90" t="s">
        <v>774</v>
      </c>
      <c r="AZ2382" s="90" t="s">
        <v>6310</v>
      </c>
      <c r="BA2382" s="90">
        <f>IF(AND($BB$2382=1,$BC$2382=1),1,0)</f>
        <v>0</v>
      </c>
      <c r="BB2382" s="90">
        <f t="shared" si="281"/>
        <v>0</v>
      </c>
      <c r="BC2382" s="90">
        <f>IF(OR(AND(OR($S$2358&lt;&gt;"",$AB$2358&lt;&gt;""),$AX$2358=1),AND(OR($S$2360&lt;&gt;"",$AB$2360&lt;&gt;""),$AX$2360=1)),1,0)</f>
        <v>0</v>
      </c>
      <c r="BD2382" s="90">
        <f>IF(OR(AND(OR($AB$2358&lt;&gt;""),$AX$2358=1),AND(OR($AB$2360&lt;&gt;""),$AX$2360=1)),1,0)</f>
        <v>0</v>
      </c>
      <c r="BE2382" s="90">
        <f>IF(OR(AND(OR($S$2358&lt;&gt;""),$AX$2358=1),AND(OR($S$2360&lt;&gt;""),$AX$2360=1)),1,0)</f>
        <v>0</v>
      </c>
      <c r="BL2382" s="90" t="s">
        <v>12802</v>
      </c>
      <c r="BX2382" s="90">
        <v>1</v>
      </c>
      <c r="CA2382" s="90" t="s">
        <v>6270</v>
      </c>
      <c r="CC2382" s="90" t="s">
        <v>775</v>
      </c>
      <c r="CD2382" s="90">
        <f>IF($Y$2382="Inaccurate – Incorrect",1,0)</f>
        <v>0</v>
      </c>
      <c r="DA2382" s="90" t="s">
        <v>6215</v>
      </c>
      <c r="DB2382" s="90" t="s">
        <v>6216</v>
      </c>
    </row>
    <row r="2383" spans="4:106" ht="25.25" customHeight="1" x14ac:dyDescent="0.2">
      <c r="D2383" s="112" t="s">
        <v>6315</v>
      </c>
      <c r="E2383" s="189" t="s">
        <v>6316</v>
      </c>
      <c r="F2383" s="190"/>
      <c r="G2383" s="190"/>
      <c r="H2383" s="190"/>
      <c r="I2383" s="190"/>
      <c r="J2383" s="190"/>
      <c r="K2383" s="190"/>
      <c r="L2383" s="190"/>
      <c r="M2383" s="190"/>
      <c r="N2383" s="190"/>
      <c r="O2383" s="190"/>
      <c r="P2383" s="115"/>
      <c r="Q2383" s="191" t="s">
        <v>12699</v>
      </c>
      <c r="R2383" s="191"/>
      <c r="S2383" s="192"/>
      <c r="T2383" s="192"/>
      <c r="U2383" s="192"/>
      <c r="V2383" s="192"/>
      <c r="W2383" s="192"/>
      <c r="X2383" s="193"/>
      <c r="Y2383" s="108"/>
      <c r="AW2383" s="90" t="s">
        <v>6211</v>
      </c>
      <c r="AX2383" s="90">
        <f t="shared" ref="AX2383:AX2446" si="282">IF(SUBTOTAL(103,Q2383)=1,1,0)</f>
        <v>1</v>
      </c>
      <c r="AZ2383" s="90" t="s">
        <v>6314</v>
      </c>
      <c r="BA2383" s="90">
        <f>IF(AND($BB$2383=1,$BC$2383=1),1,0)</f>
        <v>0</v>
      </c>
      <c r="BB2383" s="90">
        <f t="shared" si="281"/>
        <v>0</v>
      </c>
      <c r="BC2383" s="90">
        <f>IF(OR(AND(OR($S$2382&lt;&gt;"",$AB$2382&lt;&gt;""),$AX$2382=1)),1,0)</f>
        <v>0</v>
      </c>
      <c r="BD2383" s="90">
        <f>IF(OR(AND(OR($AB$2382&lt;&gt;""),$AX$2382=1)),1,0)</f>
        <v>0</v>
      </c>
      <c r="BE2383" s="90">
        <f>IF(OR(AND(OR($S$2382&lt;&gt;""),$AX$2382=1)),1,0)</f>
        <v>0</v>
      </c>
      <c r="CB2383" s="90">
        <f>IF($S$2383&lt;&gt;"",1,0)</f>
        <v>0</v>
      </c>
      <c r="CD2383" s="90">
        <f>IF($Y$2383="Inaccurate – Incorrect",1,0)</f>
        <v>0</v>
      </c>
      <c r="DA2383" s="90" t="s">
        <v>6215</v>
      </c>
      <c r="DB2383" s="90" t="s">
        <v>6216</v>
      </c>
    </row>
    <row r="2384" spans="4:106" ht="25.25" customHeight="1" x14ac:dyDescent="0.2">
      <c r="D2384" s="112" t="s">
        <v>6319</v>
      </c>
      <c r="E2384" s="189" t="s">
        <v>6320</v>
      </c>
      <c r="F2384" s="190"/>
      <c r="G2384" s="190"/>
      <c r="H2384" s="190"/>
      <c r="I2384" s="190"/>
      <c r="J2384" s="190"/>
      <c r="K2384" s="190"/>
      <c r="L2384" s="190"/>
      <c r="M2384" s="190"/>
      <c r="N2384" s="190"/>
      <c r="O2384" s="190"/>
      <c r="P2384" s="116" t="s">
        <v>12697</v>
      </c>
      <c r="Q2384" s="191" t="s">
        <v>12702</v>
      </c>
      <c r="R2384" s="191"/>
      <c r="S2384" s="192"/>
      <c r="T2384" s="192"/>
      <c r="U2384" s="192"/>
      <c r="V2384" s="192"/>
      <c r="W2384" s="192"/>
      <c r="X2384" s="193"/>
      <c r="Y2384" s="108"/>
      <c r="AW2384" s="90" t="s">
        <v>6211</v>
      </c>
      <c r="AX2384" s="90">
        <f t="shared" si="282"/>
        <v>1</v>
      </c>
      <c r="AY2384" s="90" t="s">
        <v>774</v>
      </c>
      <c r="AZ2384" s="90" t="s">
        <v>6318</v>
      </c>
      <c r="BA2384" s="90">
        <f>IF(AND($BB$2384=1,$BC$2384=1),1,0)</f>
        <v>0</v>
      </c>
      <c r="BB2384" s="90">
        <f t="shared" si="281"/>
        <v>0</v>
      </c>
      <c r="BC2384" s="90">
        <f>IF(OR(AND(OR($S$2358&lt;&gt;"",$AB$2358&lt;&gt;""),$AX$2358=1),AND(OR($S$2360&lt;&gt;"",$AB$2360&lt;&gt;""),$AX$2360=1)),1,0)</f>
        <v>0</v>
      </c>
      <c r="BD2384" s="90">
        <f>IF(OR(AND(OR($AB$2358&lt;&gt;""),$AX$2358=1),AND(OR($AB$2360&lt;&gt;""),$AX$2360=1)),1,0)</f>
        <v>0</v>
      </c>
      <c r="BE2384" s="90">
        <f>IF(OR(AND(OR($S$2358&lt;&gt;""),$AX$2358=1),AND(OR($S$2360&lt;&gt;""),$AX$2360=1)),1,0)</f>
        <v>0</v>
      </c>
      <c r="BL2384" s="90" t="s">
        <v>12803</v>
      </c>
      <c r="BX2384" s="90">
        <v>1</v>
      </c>
      <c r="CA2384" s="90" t="s">
        <v>6270</v>
      </c>
      <c r="CC2384" s="90" t="s">
        <v>775</v>
      </c>
      <c r="CD2384" s="90">
        <f>IF($Y$2384="Inaccurate – Incorrect",1,0)</f>
        <v>0</v>
      </c>
      <c r="DA2384" s="90" t="s">
        <v>6215</v>
      </c>
      <c r="DB2384" s="90" t="s">
        <v>6216</v>
      </c>
    </row>
    <row r="2385" spans="4:106" ht="25.25" customHeight="1" x14ac:dyDescent="0.2">
      <c r="D2385" s="112" t="s">
        <v>6323</v>
      </c>
      <c r="E2385" s="189" t="s">
        <v>6324</v>
      </c>
      <c r="F2385" s="190"/>
      <c r="G2385" s="190"/>
      <c r="H2385" s="190"/>
      <c r="I2385" s="190"/>
      <c r="J2385" s="190"/>
      <c r="K2385" s="190"/>
      <c r="L2385" s="190"/>
      <c r="M2385" s="190"/>
      <c r="N2385" s="190"/>
      <c r="O2385" s="190"/>
      <c r="P2385" s="115"/>
      <c r="Q2385" s="191" t="s">
        <v>12699</v>
      </c>
      <c r="R2385" s="191"/>
      <c r="S2385" s="192"/>
      <c r="T2385" s="192"/>
      <c r="U2385" s="192"/>
      <c r="V2385" s="192"/>
      <c r="W2385" s="192"/>
      <c r="X2385" s="193"/>
      <c r="Y2385" s="108"/>
      <c r="AW2385" s="90" t="s">
        <v>6211</v>
      </c>
      <c r="AX2385" s="90">
        <f t="shared" si="282"/>
        <v>1</v>
      </c>
      <c r="AZ2385" s="90" t="s">
        <v>6322</v>
      </c>
      <c r="BA2385" s="90">
        <f>IF(AND($BB$2385=1,$BC$2385=1),1,0)</f>
        <v>0</v>
      </c>
      <c r="BB2385" s="90">
        <f t="shared" si="281"/>
        <v>0</v>
      </c>
      <c r="BC2385" s="90">
        <f>IF(OR(AND(OR($S$2384&lt;&gt;"",$AB$2384&lt;&gt;""),$AX$2384=1)),1,0)</f>
        <v>0</v>
      </c>
      <c r="BD2385" s="90">
        <f>IF(OR(AND(OR($AB$2384&lt;&gt;""),$AX$2384=1)),1,0)</f>
        <v>0</v>
      </c>
      <c r="BE2385" s="90">
        <f>IF(OR(AND(OR($S$2384&lt;&gt;""),$AX$2384=1)),1,0)</f>
        <v>0</v>
      </c>
      <c r="CB2385" s="90">
        <f>IF($S$2385&lt;&gt;"",1,0)</f>
        <v>0</v>
      </c>
      <c r="CD2385" s="90">
        <f>IF($Y$2385="Inaccurate – Incorrect",1,0)</f>
        <v>0</v>
      </c>
      <c r="DA2385" s="90" t="s">
        <v>6215</v>
      </c>
      <c r="DB2385" s="90" t="s">
        <v>6216</v>
      </c>
    </row>
    <row r="2386" spans="4:106" ht="25.25" customHeight="1" x14ac:dyDescent="0.2">
      <c r="D2386" s="112" t="s">
        <v>6327</v>
      </c>
      <c r="E2386" s="189" t="s">
        <v>6328</v>
      </c>
      <c r="F2386" s="190"/>
      <c r="G2386" s="190"/>
      <c r="H2386" s="190"/>
      <c r="I2386" s="190"/>
      <c r="J2386" s="190"/>
      <c r="K2386" s="190"/>
      <c r="L2386" s="190"/>
      <c r="M2386" s="190"/>
      <c r="N2386" s="190"/>
      <c r="O2386" s="190"/>
      <c r="P2386" s="116" t="s">
        <v>12697</v>
      </c>
      <c r="Q2386" s="191" t="s">
        <v>12702</v>
      </c>
      <c r="R2386" s="191"/>
      <c r="S2386" s="192"/>
      <c r="T2386" s="192"/>
      <c r="U2386" s="192"/>
      <c r="V2386" s="192"/>
      <c r="W2386" s="192"/>
      <c r="X2386" s="193"/>
      <c r="Y2386" s="108"/>
      <c r="AW2386" s="90" t="s">
        <v>6211</v>
      </c>
      <c r="AX2386" s="90">
        <f t="shared" si="282"/>
        <v>1</v>
      </c>
      <c r="AY2386" s="90" t="s">
        <v>774</v>
      </c>
      <c r="AZ2386" s="90" t="s">
        <v>6326</v>
      </c>
      <c r="BA2386" s="90">
        <f>IF(AND($BB$2386=1,$BC$2386=1),1,0)</f>
        <v>0</v>
      </c>
      <c r="BB2386" s="90">
        <f t="shared" si="281"/>
        <v>0</v>
      </c>
      <c r="BC2386" s="90">
        <f>IF(OR(AND(OR($S$2358&lt;&gt;"",$AB$2358&lt;&gt;""),$AX$2358=1),AND(OR($S$2360&lt;&gt;"",$AB$2360&lt;&gt;""),$AX$2360=1)),1,0)</f>
        <v>0</v>
      </c>
      <c r="BD2386" s="90">
        <f>IF(OR(AND(OR($AB$2358&lt;&gt;""),$AX$2358=1),AND(OR($AB$2360&lt;&gt;""),$AX$2360=1)),1,0)</f>
        <v>0</v>
      </c>
      <c r="BE2386" s="90">
        <f>IF(OR(AND(OR($S$2358&lt;&gt;""),$AX$2358=1),AND(OR($S$2360&lt;&gt;""),$AX$2360=1)),1,0)</f>
        <v>0</v>
      </c>
      <c r="BL2386" s="90" t="s">
        <v>12804</v>
      </c>
      <c r="BX2386" s="90">
        <v>1</v>
      </c>
      <c r="CA2386" s="90" t="s">
        <v>6270</v>
      </c>
      <c r="CC2386" s="90" t="s">
        <v>775</v>
      </c>
      <c r="CD2386" s="90">
        <f>IF($Y$2386="Inaccurate – Incorrect",1,0)</f>
        <v>0</v>
      </c>
      <c r="DA2386" s="90" t="s">
        <v>6215</v>
      </c>
      <c r="DB2386" s="90" t="s">
        <v>6216</v>
      </c>
    </row>
    <row r="2387" spans="4:106" ht="25.25" customHeight="1" x14ac:dyDescent="0.2">
      <c r="D2387" s="112" t="s">
        <v>6331</v>
      </c>
      <c r="E2387" s="189" t="s">
        <v>6332</v>
      </c>
      <c r="F2387" s="190"/>
      <c r="G2387" s="190"/>
      <c r="H2387" s="190"/>
      <c r="I2387" s="190"/>
      <c r="J2387" s="190"/>
      <c r="K2387" s="190"/>
      <c r="L2387" s="190"/>
      <c r="M2387" s="190"/>
      <c r="N2387" s="190"/>
      <c r="O2387" s="190"/>
      <c r="P2387" s="115"/>
      <c r="Q2387" s="191" t="s">
        <v>12699</v>
      </c>
      <c r="R2387" s="191"/>
      <c r="S2387" s="192"/>
      <c r="T2387" s="192"/>
      <c r="U2387" s="192"/>
      <c r="V2387" s="192"/>
      <c r="W2387" s="192"/>
      <c r="X2387" s="193"/>
      <c r="Y2387" s="108"/>
      <c r="AW2387" s="90" t="s">
        <v>6211</v>
      </c>
      <c r="AX2387" s="90">
        <f t="shared" si="282"/>
        <v>1</v>
      </c>
      <c r="AZ2387" s="90" t="s">
        <v>6330</v>
      </c>
      <c r="BA2387" s="90">
        <f>IF(AND($BB$2387=1,$BC$2387=1),1,0)</f>
        <v>0</v>
      </c>
      <c r="BB2387" s="90">
        <f t="shared" si="281"/>
        <v>0</v>
      </c>
      <c r="BC2387" s="90">
        <f>IF(OR(AND(OR($S$2386&lt;&gt;"",$AB$2386&lt;&gt;""),$AX$2386=1)),1,0)</f>
        <v>0</v>
      </c>
      <c r="BD2387" s="90">
        <f>IF(OR(AND(OR($AB$2386&lt;&gt;""),$AX$2386=1)),1,0)</f>
        <v>0</v>
      </c>
      <c r="BE2387" s="90">
        <f>IF(OR(AND(OR($S$2386&lt;&gt;""),$AX$2386=1)),1,0)</f>
        <v>0</v>
      </c>
      <c r="CB2387" s="90">
        <f>IF($S$2387&lt;&gt;"",1,0)</f>
        <v>0</v>
      </c>
      <c r="CD2387" s="90">
        <f>IF($Y$2387="Inaccurate – Incorrect",1,0)</f>
        <v>0</v>
      </c>
      <c r="DA2387" s="90" t="s">
        <v>6215</v>
      </c>
      <c r="DB2387" s="90" t="s">
        <v>6216</v>
      </c>
    </row>
    <row r="2388" spans="4:106" ht="25.25" customHeight="1" x14ac:dyDescent="0.2">
      <c r="D2388" s="112" t="s">
        <v>6335</v>
      </c>
      <c r="E2388" s="189" t="s">
        <v>6336</v>
      </c>
      <c r="F2388" s="190"/>
      <c r="G2388" s="190"/>
      <c r="H2388" s="190"/>
      <c r="I2388" s="190"/>
      <c r="J2388" s="190"/>
      <c r="K2388" s="190"/>
      <c r="L2388" s="190"/>
      <c r="M2388" s="190"/>
      <c r="N2388" s="190"/>
      <c r="O2388" s="190"/>
      <c r="P2388" s="116" t="s">
        <v>12697</v>
      </c>
      <c r="Q2388" s="191" t="s">
        <v>12702</v>
      </c>
      <c r="R2388" s="191"/>
      <c r="S2388" s="192"/>
      <c r="T2388" s="192"/>
      <c r="U2388" s="192"/>
      <c r="V2388" s="192"/>
      <c r="W2388" s="192"/>
      <c r="X2388" s="193"/>
      <c r="Y2388" s="108"/>
      <c r="AW2388" s="90" t="s">
        <v>6211</v>
      </c>
      <c r="AX2388" s="90">
        <f t="shared" si="282"/>
        <v>1</v>
      </c>
      <c r="AY2388" s="90" t="s">
        <v>774</v>
      </c>
      <c r="AZ2388" s="90" t="s">
        <v>6334</v>
      </c>
      <c r="BA2388" s="90">
        <f>IF(AND($BB$2388=1,$BC$2388=1),1,0)</f>
        <v>0</v>
      </c>
      <c r="BB2388" s="90">
        <f t="shared" si="281"/>
        <v>0</v>
      </c>
      <c r="BC2388" s="90">
        <f>IF(OR(AND(OR($S$2358&lt;&gt;"",$AB$2358&lt;&gt;""),$AX$2358=1),AND(OR($S$2360&lt;&gt;"",$AB$2360&lt;&gt;""),$AX$2360=1)),1,0)</f>
        <v>0</v>
      </c>
      <c r="BD2388" s="90">
        <f>IF(OR(AND(OR($AB$2358&lt;&gt;""),$AX$2358=1),AND(OR($AB$2360&lt;&gt;""),$AX$2360=1)),1,0)</f>
        <v>0</v>
      </c>
      <c r="BE2388" s="90">
        <f>IF(OR(AND(OR($S$2358&lt;&gt;""),$AX$2358=1),AND(OR($S$2360&lt;&gt;""),$AX$2360=1)),1,0)</f>
        <v>0</v>
      </c>
      <c r="BL2388" s="90" t="s">
        <v>12805</v>
      </c>
      <c r="BX2388" s="90">
        <v>1</v>
      </c>
      <c r="CA2388" s="90" t="s">
        <v>6270</v>
      </c>
      <c r="CC2388" s="90" t="s">
        <v>775</v>
      </c>
      <c r="CD2388" s="90">
        <f>IF($Y$2388="Inaccurate – Incorrect",1,0)</f>
        <v>0</v>
      </c>
      <c r="DA2388" s="90" t="s">
        <v>6215</v>
      </c>
      <c r="DB2388" s="90" t="s">
        <v>6216</v>
      </c>
    </row>
    <row r="2389" spans="4:106" ht="25.25" customHeight="1" x14ac:dyDescent="0.2">
      <c r="D2389" s="112" t="s">
        <v>6339</v>
      </c>
      <c r="E2389" s="189" t="s">
        <v>6340</v>
      </c>
      <c r="F2389" s="190"/>
      <c r="G2389" s="190"/>
      <c r="H2389" s="190"/>
      <c r="I2389" s="190"/>
      <c r="J2389" s="190"/>
      <c r="K2389" s="190"/>
      <c r="L2389" s="190"/>
      <c r="M2389" s="190"/>
      <c r="N2389" s="190"/>
      <c r="O2389" s="190"/>
      <c r="P2389" s="115"/>
      <c r="Q2389" s="191" t="s">
        <v>12699</v>
      </c>
      <c r="R2389" s="191"/>
      <c r="S2389" s="192"/>
      <c r="T2389" s="192"/>
      <c r="U2389" s="192"/>
      <c r="V2389" s="192"/>
      <c r="W2389" s="192"/>
      <c r="X2389" s="193"/>
      <c r="Y2389" s="108"/>
      <c r="AW2389" s="90" t="s">
        <v>6211</v>
      </c>
      <c r="AX2389" s="90">
        <f t="shared" si="282"/>
        <v>1</v>
      </c>
      <c r="AZ2389" s="90" t="s">
        <v>6338</v>
      </c>
      <c r="BA2389" s="90">
        <f>IF(AND($BB$2389=1,$BC$2389=1),1,0)</f>
        <v>0</v>
      </c>
      <c r="BB2389" s="90">
        <f t="shared" si="281"/>
        <v>0</v>
      </c>
      <c r="BC2389" s="90">
        <f>IF(OR(AND(OR($S$2388&lt;&gt;"",$AB$2388&lt;&gt;""),$AX$2388=1)),1,0)</f>
        <v>0</v>
      </c>
      <c r="BD2389" s="90">
        <f>IF(OR(AND(OR($AB$2388&lt;&gt;""),$AX$2388=1)),1,0)</f>
        <v>0</v>
      </c>
      <c r="BE2389" s="90">
        <f>IF(OR(AND(OR($S$2388&lt;&gt;""),$AX$2388=1)),1,0)</f>
        <v>0</v>
      </c>
      <c r="CB2389" s="90">
        <f>IF($S$2389&lt;&gt;"",1,0)</f>
        <v>0</v>
      </c>
      <c r="CD2389" s="90">
        <f>IF($Y$2389="Inaccurate – Incorrect",1,0)</f>
        <v>0</v>
      </c>
      <c r="DA2389" s="90" t="s">
        <v>6215</v>
      </c>
      <c r="DB2389" s="90" t="s">
        <v>6216</v>
      </c>
    </row>
    <row r="2390" spans="4:106" ht="25.25" customHeight="1" x14ac:dyDescent="0.2">
      <c r="D2390" s="112" t="s">
        <v>6343</v>
      </c>
      <c r="E2390" s="189" t="s">
        <v>3368</v>
      </c>
      <c r="F2390" s="190"/>
      <c r="G2390" s="190"/>
      <c r="H2390" s="190"/>
      <c r="I2390" s="190"/>
      <c r="J2390" s="190"/>
      <c r="K2390" s="190"/>
      <c r="L2390" s="190"/>
      <c r="M2390" s="190"/>
      <c r="N2390" s="190"/>
      <c r="O2390" s="190"/>
      <c r="P2390" s="116" t="s">
        <v>12697</v>
      </c>
      <c r="Q2390" s="191" t="s">
        <v>12702</v>
      </c>
      <c r="R2390" s="191"/>
      <c r="S2390" s="192"/>
      <c r="T2390" s="192"/>
      <c r="U2390" s="192"/>
      <c r="V2390" s="192"/>
      <c r="W2390" s="192"/>
      <c r="X2390" s="193"/>
      <c r="Y2390" s="108"/>
      <c r="AW2390" s="90" t="s">
        <v>6211</v>
      </c>
      <c r="AX2390" s="90">
        <f t="shared" si="282"/>
        <v>1</v>
      </c>
      <c r="AY2390" s="90" t="s">
        <v>774</v>
      </c>
      <c r="AZ2390" s="90" t="s">
        <v>6342</v>
      </c>
      <c r="BA2390" s="90">
        <f>IF(AND($BB$2390=1,$BC$2390=1),1,0)</f>
        <v>0</v>
      </c>
      <c r="BB2390" s="90">
        <f t="shared" si="281"/>
        <v>0</v>
      </c>
      <c r="BC2390" s="90">
        <f>IF(OR(AND(OR($S$2358&lt;&gt;"",$AB$2358&lt;&gt;""),$AX$2358=1),AND(OR($S$2360&lt;&gt;"",$AB$2360&lt;&gt;""),$AX$2360=1)),1,0)</f>
        <v>0</v>
      </c>
      <c r="BD2390" s="90">
        <f>IF(OR(AND(OR($AB$2358&lt;&gt;""),$AX$2358=1),AND(OR($AB$2360&lt;&gt;""),$AX$2360=1)),1,0)</f>
        <v>0</v>
      </c>
      <c r="BE2390" s="90">
        <f>IF(OR(AND(OR($S$2358&lt;&gt;""),$AX$2358=1),AND(OR($S$2360&lt;&gt;""),$AX$2360=1)),1,0)</f>
        <v>0</v>
      </c>
      <c r="BL2390" s="90" t="s">
        <v>12806</v>
      </c>
      <c r="BX2390" s="90">
        <v>1</v>
      </c>
      <c r="CA2390" s="90" t="s">
        <v>6270</v>
      </c>
      <c r="CC2390" s="90" t="s">
        <v>775</v>
      </c>
      <c r="CD2390" s="90">
        <f>IF($Y$2390="Inaccurate – Incorrect",1,0)</f>
        <v>0</v>
      </c>
      <c r="DA2390" s="90" t="s">
        <v>6215</v>
      </c>
      <c r="DB2390" s="90" t="s">
        <v>6216</v>
      </c>
    </row>
    <row r="2391" spans="4:106" ht="25.25" customHeight="1" x14ac:dyDescent="0.2">
      <c r="D2391" s="112" t="s">
        <v>6346</v>
      </c>
      <c r="E2391" s="189" t="s">
        <v>6347</v>
      </c>
      <c r="F2391" s="190"/>
      <c r="G2391" s="190"/>
      <c r="H2391" s="190"/>
      <c r="I2391" s="190"/>
      <c r="J2391" s="190"/>
      <c r="K2391" s="190"/>
      <c r="L2391" s="190"/>
      <c r="M2391" s="190"/>
      <c r="N2391" s="190"/>
      <c r="O2391" s="190"/>
      <c r="P2391" s="115"/>
      <c r="Q2391" s="191" t="s">
        <v>12699</v>
      </c>
      <c r="R2391" s="191"/>
      <c r="S2391" s="192"/>
      <c r="T2391" s="192"/>
      <c r="U2391" s="192"/>
      <c r="V2391" s="192"/>
      <c r="W2391" s="192"/>
      <c r="X2391" s="193"/>
      <c r="Y2391" s="108"/>
      <c r="AW2391" s="90" t="s">
        <v>6211</v>
      </c>
      <c r="AX2391" s="90">
        <f t="shared" si="282"/>
        <v>1</v>
      </c>
      <c r="AZ2391" s="90" t="s">
        <v>6345</v>
      </c>
      <c r="BA2391" s="90">
        <f>IF(AND($BB$2391=1,$BC$2391=1),1,0)</f>
        <v>0</v>
      </c>
      <c r="BB2391" s="90">
        <f t="shared" si="281"/>
        <v>0</v>
      </c>
      <c r="BC2391" s="90">
        <f>IF(OR(AND(OR($S$2390&lt;&gt;"",$AB$2390&lt;&gt;""),$AX$2390=1)),1,0)</f>
        <v>0</v>
      </c>
      <c r="BD2391" s="90">
        <f>IF(OR(AND(OR($AB$2390&lt;&gt;""),$AX$2390=1)),1,0)</f>
        <v>0</v>
      </c>
      <c r="BE2391" s="90">
        <f>IF(OR(AND(OR($S$2390&lt;&gt;""),$AX$2390=1)),1,0)</f>
        <v>0</v>
      </c>
      <c r="CB2391" s="90">
        <f>IF($S$2391&lt;&gt;"",1,0)</f>
        <v>0</v>
      </c>
      <c r="CD2391" s="90">
        <f>IF($Y$2391="Inaccurate – Incorrect",1,0)</f>
        <v>0</v>
      </c>
      <c r="DA2391" s="90" t="s">
        <v>6215</v>
      </c>
      <c r="DB2391" s="90" t="s">
        <v>6216</v>
      </c>
    </row>
    <row r="2392" spans="4:106" ht="25.25" customHeight="1" x14ac:dyDescent="0.2">
      <c r="D2392" s="112" t="s">
        <v>6350</v>
      </c>
      <c r="E2392" s="189" t="s">
        <v>6351</v>
      </c>
      <c r="F2392" s="190"/>
      <c r="G2392" s="190"/>
      <c r="H2392" s="190"/>
      <c r="I2392" s="190"/>
      <c r="J2392" s="190"/>
      <c r="K2392" s="190"/>
      <c r="L2392" s="190"/>
      <c r="M2392" s="190"/>
      <c r="N2392" s="190"/>
      <c r="O2392" s="190"/>
      <c r="P2392" s="116" t="s">
        <v>12697</v>
      </c>
      <c r="Q2392" s="191" t="s">
        <v>12702</v>
      </c>
      <c r="R2392" s="191"/>
      <c r="S2392" s="192"/>
      <c r="T2392" s="192"/>
      <c r="U2392" s="192"/>
      <c r="V2392" s="192"/>
      <c r="W2392" s="192"/>
      <c r="X2392" s="193"/>
      <c r="Y2392" s="108"/>
      <c r="AW2392" s="90" t="s">
        <v>6211</v>
      </c>
      <c r="AX2392" s="90">
        <f t="shared" si="282"/>
        <v>1</v>
      </c>
      <c r="AY2392" s="90" t="s">
        <v>774</v>
      </c>
      <c r="AZ2392" s="90" t="s">
        <v>6349</v>
      </c>
      <c r="BA2392" s="90">
        <f>IF(AND($BB$2392=1,$BC$2392=1),1,0)</f>
        <v>0</v>
      </c>
      <c r="BB2392" s="90">
        <f t="shared" si="281"/>
        <v>0</v>
      </c>
      <c r="BC2392" s="90">
        <f>IF(OR(AND(OR($S$2358&lt;&gt;"",$AB$2358&lt;&gt;""),$AX$2358=1),AND(OR($S$2360&lt;&gt;"",$AB$2360&lt;&gt;""),$AX$2360=1)),1,0)</f>
        <v>0</v>
      </c>
      <c r="BD2392" s="90">
        <f>IF(OR(AND(OR($AB$2358&lt;&gt;""),$AX$2358=1),AND(OR($AB$2360&lt;&gt;""),$AX$2360=1)),1,0)</f>
        <v>0</v>
      </c>
      <c r="BE2392" s="90">
        <f>IF(OR(AND(OR($S$2358&lt;&gt;""),$AX$2358=1),AND(OR($S$2360&lt;&gt;""),$AX$2360=1)),1,0)</f>
        <v>0</v>
      </c>
      <c r="BL2392" s="90" t="s">
        <v>12807</v>
      </c>
      <c r="BX2392" s="90">
        <v>1</v>
      </c>
      <c r="CA2392" s="90" t="s">
        <v>6270</v>
      </c>
      <c r="CC2392" s="90" t="s">
        <v>775</v>
      </c>
      <c r="CD2392" s="90">
        <f>IF($Y$2392="Inaccurate – Incorrect",1,0)</f>
        <v>0</v>
      </c>
      <c r="DA2392" s="90" t="s">
        <v>6215</v>
      </c>
      <c r="DB2392" s="90" t="s">
        <v>6216</v>
      </c>
    </row>
    <row r="2393" spans="4:106" ht="50.5" customHeight="1" x14ac:dyDescent="0.2">
      <c r="D2393" s="112" t="s">
        <v>6354</v>
      </c>
      <c r="E2393" s="189" t="s">
        <v>6355</v>
      </c>
      <c r="F2393" s="190"/>
      <c r="G2393" s="190"/>
      <c r="H2393" s="190"/>
      <c r="I2393" s="190"/>
      <c r="J2393" s="190"/>
      <c r="K2393" s="190"/>
      <c r="L2393" s="190"/>
      <c r="M2393" s="190"/>
      <c r="N2393" s="190"/>
      <c r="O2393" s="190"/>
      <c r="P2393" s="115"/>
      <c r="Q2393" s="191" t="s">
        <v>12699</v>
      </c>
      <c r="R2393" s="191"/>
      <c r="S2393" s="192"/>
      <c r="T2393" s="192"/>
      <c r="U2393" s="192"/>
      <c r="V2393" s="192"/>
      <c r="W2393" s="192"/>
      <c r="X2393" s="193"/>
      <c r="Y2393" s="108"/>
      <c r="AW2393" s="90" t="s">
        <v>6211</v>
      </c>
      <c r="AX2393" s="90">
        <f t="shared" si="282"/>
        <v>1</v>
      </c>
      <c r="AZ2393" s="90" t="s">
        <v>6353</v>
      </c>
      <c r="BA2393" s="90">
        <f>IF(AND($BB$2393=1,$BC$2393=1),1,0)</f>
        <v>0</v>
      </c>
      <c r="BB2393" s="90">
        <f t="shared" si="281"/>
        <v>0</v>
      </c>
      <c r="BC2393" s="90">
        <f>IF(OR(AND(OR($S$2392&lt;&gt;"",$AB$2392&lt;&gt;""),$AX$2392=1)),1,0)</f>
        <v>0</v>
      </c>
      <c r="BD2393" s="90">
        <f>IF(OR(AND(OR($AB$2392&lt;&gt;""),$AX$2392=1)),1,0)</f>
        <v>0</v>
      </c>
      <c r="BE2393" s="90">
        <f>IF(OR(AND(OR($S$2392&lt;&gt;""),$AX$2392=1)),1,0)</f>
        <v>0</v>
      </c>
      <c r="CB2393" s="90">
        <f>IF($S$2393&lt;&gt;"",1,0)</f>
        <v>0</v>
      </c>
      <c r="CD2393" s="90">
        <f>IF($Y$2393="Inaccurate – Incorrect",1,0)</f>
        <v>0</v>
      </c>
      <c r="DA2393" s="90" t="s">
        <v>6215</v>
      </c>
      <c r="DB2393" s="90" t="s">
        <v>6216</v>
      </c>
    </row>
    <row r="2394" spans="4:106" ht="25.25" customHeight="1" x14ac:dyDescent="0.2">
      <c r="D2394" s="112" t="s">
        <v>6358</v>
      </c>
      <c r="E2394" s="189" t="s">
        <v>6359</v>
      </c>
      <c r="F2394" s="190"/>
      <c r="G2394" s="190"/>
      <c r="H2394" s="190"/>
      <c r="I2394" s="190"/>
      <c r="J2394" s="190"/>
      <c r="K2394" s="190"/>
      <c r="L2394" s="190"/>
      <c r="M2394" s="190"/>
      <c r="N2394" s="190"/>
      <c r="O2394" s="190"/>
      <c r="P2394" s="116" t="s">
        <v>12697</v>
      </c>
      <c r="Q2394" s="191" t="s">
        <v>12702</v>
      </c>
      <c r="R2394" s="191"/>
      <c r="S2394" s="192"/>
      <c r="T2394" s="192"/>
      <c r="U2394" s="192"/>
      <c r="V2394" s="192"/>
      <c r="W2394" s="192"/>
      <c r="X2394" s="193"/>
      <c r="Y2394" s="108"/>
      <c r="AW2394" s="90" t="s">
        <v>6211</v>
      </c>
      <c r="AX2394" s="90">
        <f t="shared" si="282"/>
        <v>1</v>
      </c>
      <c r="AY2394" s="90" t="s">
        <v>774</v>
      </c>
      <c r="AZ2394" s="90" t="s">
        <v>6357</v>
      </c>
      <c r="BA2394" s="90">
        <f>IF(AND($BB$2394=1,$BC$2394=1),1,0)</f>
        <v>0</v>
      </c>
      <c r="BB2394" s="90">
        <f t="shared" si="281"/>
        <v>0</v>
      </c>
      <c r="BC2394" s="90">
        <f>IF(OR(AND(OR($S$2358&lt;&gt;"",$AB$2358&lt;&gt;""),$AX$2358=1),AND(OR($S$2360&lt;&gt;"",$AB$2360&lt;&gt;""),$AX$2360=1)),1,0)</f>
        <v>0</v>
      </c>
      <c r="BD2394" s="90">
        <f>IF(OR(AND(OR($AB$2358&lt;&gt;""),$AX$2358=1),AND(OR($AB$2360&lt;&gt;""),$AX$2360=1)),1,0)</f>
        <v>0</v>
      </c>
      <c r="BE2394" s="90">
        <f>IF(OR(AND(OR($S$2358&lt;&gt;""),$AX$2358=1),AND(OR($S$2360&lt;&gt;""),$AX$2360=1)),1,0)</f>
        <v>0</v>
      </c>
      <c r="BL2394" s="90" t="s">
        <v>12808</v>
      </c>
      <c r="BX2394" s="90">
        <v>1</v>
      </c>
      <c r="CA2394" s="90" t="s">
        <v>6270</v>
      </c>
      <c r="CC2394" s="90" t="s">
        <v>775</v>
      </c>
      <c r="CD2394" s="90">
        <f>IF($Y$2394="Inaccurate – Incorrect",1,0)</f>
        <v>0</v>
      </c>
      <c r="DA2394" s="90" t="s">
        <v>6215</v>
      </c>
      <c r="DB2394" s="90" t="s">
        <v>6216</v>
      </c>
    </row>
    <row r="2395" spans="4:106" ht="25.25" customHeight="1" x14ac:dyDescent="0.2">
      <c r="D2395" s="112" t="s">
        <v>6362</v>
      </c>
      <c r="E2395" s="189" t="s">
        <v>6363</v>
      </c>
      <c r="F2395" s="190"/>
      <c r="G2395" s="190"/>
      <c r="H2395" s="190"/>
      <c r="I2395" s="190"/>
      <c r="J2395" s="190"/>
      <c r="K2395" s="190"/>
      <c r="L2395" s="190"/>
      <c r="M2395" s="190"/>
      <c r="N2395" s="190"/>
      <c r="O2395" s="190"/>
      <c r="P2395" s="115"/>
      <c r="Q2395" s="191" t="s">
        <v>12699</v>
      </c>
      <c r="R2395" s="191"/>
      <c r="S2395" s="192"/>
      <c r="T2395" s="192"/>
      <c r="U2395" s="192"/>
      <c r="V2395" s="192"/>
      <c r="W2395" s="192"/>
      <c r="X2395" s="193"/>
      <c r="Y2395" s="108"/>
      <c r="AW2395" s="90" t="s">
        <v>6211</v>
      </c>
      <c r="AX2395" s="90">
        <f t="shared" si="282"/>
        <v>1</v>
      </c>
      <c r="AZ2395" s="90" t="s">
        <v>6361</v>
      </c>
      <c r="BA2395" s="90">
        <f>IF(AND($BB$2395=1,$BC$2395=1),1,0)</f>
        <v>0</v>
      </c>
      <c r="BB2395" s="90">
        <f t="shared" si="281"/>
        <v>0</v>
      </c>
      <c r="BC2395" s="90">
        <f>IF(OR(AND(OR($S$2394&lt;&gt;"",$AB$2394&lt;&gt;""),$AX$2394=1)),1,0)</f>
        <v>0</v>
      </c>
      <c r="BD2395" s="90">
        <f>IF(OR(AND(OR($AB$2394&lt;&gt;""),$AX$2394=1)),1,0)</f>
        <v>0</v>
      </c>
      <c r="BE2395" s="90">
        <f>IF(OR(AND(OR($S$2394&lt;&gt;""),$AX$2394=1)),1,0)</f>
        <v>0</v>
      </c>
      <c r="CB2395" s="90">
        <f>IF($S$2395&lt;&gt;"",1,0)</f>
        <v>0</v>
      </c>
      <c r="CD2395" s="90">
        <f>IF($Y$2395="Inaccurate – Incorrect",1,0)</f>
        <v>0</v>
      </c>
      <c r="DA2395" s="90" t="s">
        <v>6215</v>
      </c>
      <c r="DB2395" s="90" t="s">
        <v>6216</v>
      </c>
    </row>
    <row r="2396" spans="4:106" ht="25.25" customHeight="1" x14ac:dyDescent="0.2">
      <c r="D2396" s="112" t="s">
        <v>6366</v>
      </c>
      <c r="E2396" s="189" t="s">
        <v>6367</v>
      </c>
      <c r="F2396" s="190"/>
      <c r="G2396" s="190"/>
      <c r="H2396" s="190"/>
      <c r="I2396" s="190"/>
      <c r="J2396" s="190"/>
      <c r="K2396" s="190"/>
      <c r="L2396" s="190"/>
      <c r="M2396" s="190"/>
      <c r="N2396" s="190"/>
      <c r="O2396" s="190"/>
      <c r="P2396" s="116" t="s">
        <v>12697</v>
      </c>
      <c r="Q2396" s="191" t="s">
        <v>12702</v>
      </c>
      <c r="R2396" s="191"/>
      <c r="S2396" s="192"/>
      <c r="T2396" s="192"/>
      <c r="U2396" s="192"/>
      <c r="V2396" s="192"/>
      <c r="W2396" s="192"/>
      <c r="X2396" s="193"/>
      <c r="Y2396" s="108"/>
      <c r="AW2396" s="90" t="s">
        <v>6211</v>
      </c>
      <c r="AX2396" s="90">
        <f t="shared" si="282"/>
        <v>1</v>
      </c>
      <c r="AY2396" s="90" t="s">
        <v>774</v>
      </c>
      <c r="AZ2396" s="90" t="s">
        <v>6365</v>
      </c>
      <c r="BA2396" s="90">
        <f>IF(AND($BB$2396=1,$BC$2396=1),1,0)</f>
        <v>0</v>
      </c>
      <c r="BB2396" s="90">
        <f>IF($S$22="Step 3",1,0)</f>
        <v>0</v>
      </c>
      <c r="BC2396" s="90">
        <f>IF(OR(AND(OR($S$2358&lt;&gt;"",$AB$2358&lt;&gt;""),$AX$2358=1),AND(OR($S$2360&lt;&gt;"",$AB$2360&lt;&gt;""),$AX$2360=1)),1,0)</f>
        <v>0</v>
      </c>
      <c r="BD2396" s="90">
        <f>IF(OR(AND(OR($AB$2358&lt;&gt;""),$AX$2358=1),AND(OR($AB$2360&lt;&gt;""),$AX$2360=1)),1,0)</f>
        <v>0</v>
      </c>
      <c r="BE2396" s="90">
        <f>IF(OR(AND(OR($S$2358&lt;&gt;""),$AX$2358=1),AND(OR($S$2360&lt;&gt;""),$AX$2360=1)),1,0)</f>
        <v>0</v>
      </c>
      <c r="BL2396" s="90">
        <v>2397</v>
      </c>
      <c r="BX2396" s="90">
        <v>1</v>
      </c>
      <c r="CA2396" s="90" t="s">
        <v>6270</v>
      </c>
      <c r="CC2396" s="90" t="s">
        <v>775</v>
      </c>
      <c r="CD2396" s="90">
        <f>IF($Y$2396="Inaccurate – Incorrect",1,0)</f>
        <v>0</v>
      </c>
      <c r="DA2396" s="90" t="s">
        <v>6215</v>
      </c>
      <c r="DB2396" s="90" t="s">
        <v>6216</v>
      </c>
    </row>
    <row r="2397" spans="4:106" ht="25.25" customHeight="1" x14ac:dyDescent="0.2">
      <c r="D2397" s="112" t="s">
        <v>6371</v>
      </c>
      <c r="E2397" s="189" t="s">
        <v>6372</v>
      </c>
      <c r="F2397" s="190"/>
      <c r="G2397" s="190"/>
      <c r="H2397" s="190"/>
      <c r="I2397" s="190"/>
      <c r="J2397" s="190"/>
      <c r="K2397" s="190"/>
      <c r="L2397" s="190"/>
      <c r="M2397" s="190"/>
      <c r="N2397" s="190"/>
      <c r="O2397" s="190"/>
      <c r="P2397" s="115"/>
      <c r="Q2397" s="191" t="s">
        <v>12699</v>
      </c>
      <c r="R2397" s="191"/>
      <c r="S2397" s="192"/>
      <c r="T2397" s="192"/>
      <c r="U2397" s="192"/>
      <c r="V2397" s="192"/>
      <c r="W2397" s="192"/>
      <c r="X2397" s="193"/>
      <c r="Y2397" s="108"/>
      <c r="AW2397" s="90" t="s">
        <v>6211</v>
      </c>
      <c r="AX2397" s="90">
        <f t="shared" si="282"/>
        <v>1</v>
      </c>
      <c r="AZ2397" s="90" t="s">
        <v>6370</v>
      </c>
      <c r="BA2397" s="90">
        <f>IF(AND($BB$2397=1,$BC$2397=1),1,0)</f>
        <v>0</v>
      </c>
      <c r="BB2397" s="90">
        <f>IF($S$22="Step 3",1,0)</f>
        <v>0</v>
      </c>
      <c r="BC2397" s="90">
        <f>IF(OR(AND(OR($S$2396&lt;&gt;"",$AB$2396&lt;&gt;""),$AX$2396=1)),1,0)</f>
        <v>0</v>
      </c>
      <c r="BD2397" s="90">
        <f>IF(OR(AND(OR($AB$2396&lt;&gt;""),$AX$2396=1)),1,0)</f>
        <v>0</v>
      </c>
      <c r="BE2397" s="90">
        <f>IF(OR(AND(OR($S$2396&lt;&gt;""),$AX$2396=1)),1,0)</f>
        <v>0</v>
      </c>
      <c r="CB2397" s="90">
        <f>IF($S$2397&lt;&gt;"",1,0)</f>
        <v>0</v>
      </c>
      <c r="CD2397" s="90">
        <f>IF($Y$2397="Inaccurate – Incorrect",1,0)</f>
        <v>0</v>
      </c>
      <c r="DA2397" s="90" t="s">
        <v>6215</v>
      </c>
      <c r="DB2397" s="90" t="s">
        <v>6216</v>
      </c>
    </row>
    <row r="2398" spans="4:106" ht="25.25" customHeight="1" x14ac:dyDescent="0.2">
      <c r="D2398" s="112" t="s">
        <v>6375</v>
      </c>
      <c r="E2398" s="189" t="s">
        <v>6376</v>
      </c>
      <c r="F2398" s="190"/>
      <c r="G2398" s="190"/>
      <c r="H2398" s="190"/>
      <c r="I2398" s="190"/>
      <c r="J2398" s="190"/>
      <c r="K2398" s="190"/>
      <c r="L2398" s="190"/>
      <c r="M2398" s="190"/>
      <c r="N2398" s="190"/>
      <c r="O2398" s="190"/>
      <c r="P2398" s="116" t="s">
        <v>12697</v>
      </c>
      <c r="Q2398" s="191" t="s">
        <v>12702</v>
      </c>
      <c r="R2398" s="191"/>
      <c r="S2398" s="192"/>
      <c r="T2398" s="192"/>
      <c r="U2398" s="192"/>
      <c r="V2398" s="192"/>
      <c r="W2398" s="192"/>
      <c r="X2398" s="193"/>
      <c r="Y2398" s="108"/>
      <c r="AW2398" s="90" t="s">
        <v>6211</v>
      </c>
      <c r="AX2398" s="90">
        <f t="shared" si="282"/>
        <v>1</v>
      </c>
      <c r="AY2398" s="90" t="s">
        <v>774</v>
      </c>
      <c r="AZ2398" s="90" t="s">
        <v>6374</v>
      </c>
      <c r="BA2398" s="90">
        <f>IF(AND($BB$2398=1,$BC$2398=1),1,0)</f>
        <v>0</v>
      </c>
      <c r="BB2398" s="90">
        <f t="shared" ref="BB2398:BB2429" si="283">IF(OR($S$22="Step 3",$S$22="Step 2"),1,0)</f>
        <v>0</v>
      </c>
      <c r="BC2398" s="90">
        <f>IF(OR(AND(OR($S$2358&lt;&gt;"",$AB$2358&lt;&gt;""),$AX$2358=1),AND(OR($S$2360&lt;&gt;"",$AB$2360&lt;&gt;""),$AX$2360=1)),1,0)</f>
        <v>0</v>
      </c>
      <c r="BD2398" s="90">
        <f>IF(OR(AND(OR($AB$2358&lt;&gt;""),$AX$2358=1),AND(OR($AB$2360&lt;&gt;""),$AX$2360=1)),1,0)</f>
        <v>0</v>
      </c>
      <c r="BE2398" s="90">
        <f>IF(OR(AND(OR($S$2358&lt;&gt;""),$AX$2358=1),AND(OR($S$2360&lt;&gt;""),$AX$2360=1)),1,0)</f>
        <v>0</v>
      </c>
      <c r="BL2398" s="90" t="s">
        <v>12809</v>
      </c>
      <c r="BX2398" s="90">
        <v>1</v>
      </c>
      <c r="CA2398" s="90" t="s">
        <v>6270</v>
      </c>
      <c r="CC2398" s="90" t="s">
        <v>775</v>
      </c>
      <c r="CD2398" s="90">
        <f>IF($Y$2398="Inaccurate – Incorrect",1,0)</f>
        <v>0</v>
      </c>
      <c r="DA2398" s="90" t="s">
        <v>6215</v>
      </c>
      <c r="DB2398" s="90" t="s">
        <v>6216</v>
      </c>
    </row>
    <row r="2399" spans="4:106" ht="25.25" customHeight="1" x14ac:dyDescent="0.2">
      <c r="D2399" s="112" t="s">
        <v>6379</v>
      </c>
      <c r="E2399" s="189" t="s">
        <v>6380</v>
      </c>
      <c r="F2399" s="190"/>
      <c r="G2399" s="190"/>
      <c r="H2399" s="190"/>
      <c r="I2399" s="190"/>
      <c r="J2399" s="190"/>
      <c r="K2399" s="190"/>
      <c r="L2399" s="190"/>
      <c r="M2399" s="190"/>
      <c r="N2399" s="190"/>
      <c r="O2399" s="190"/>
      <c r="P2399" s="115"/>
      <c r="Q2399" s="191" t="s">
        <v>12699</v>
      </c>
      <c r="R2399" s="191"/>
      <c r="S2399" s="192"/>
      <c r="T2399" s="192"/>
      <c r="U2399" s="192"/>
      <c r="V2399" s="192"/>
      <c r="W2399" s="192"/>
      <c r="X2399" s="193"/>
      <c r="Y2399" s="108"/>
      <c r="AW2399" s="90" t="s">
        <v>6211</v>
      </c>
      <c r="AX2399" s="90">
        <f t="shared" si="282"/>
        <v>1</v>
      </c>
      <c r="AZ2399" s="90" t="s">
        <v>6378</v>
      </c>
      <c r="BA2399" s="90">
        <f>IF(AND($BB$2399=1,$BC$2399=1),1,0)</f>
        <v>0</v>
      </c>
      <c r="BB2399" s="90">
        <f t="shared" si="283"/>
        <v>0</v>
      </c>
      <c r="BC2399" s="90">
        <f>IF(OR(AND(OR($S$2398&lt;&gt;"",$AB$2398&lt;&gt;""),$AX$2398=1)),1,0)</f>
        <v>0</v>
      </c>
      <c r="BD2399" s="90">
        <f>IF(OR(AND(OR($AB$2398&lt;&gt;""),$AX$2398=1)),1,0)</f>
        <v>0</v>
      </c>
      <c r="BE2399" s="90">
        <f>IF(OR(AND(OR($S$2398&lt;&gt;""),$AX$2398=1)),1,0)</f>
        <v>0</v>
      </c>
      <c r="CB2399" s="90">
        <f>IF($S$2399&lt;&gt;"",1,0)</f>
        <v>0</v>
      </c>
      <c r="CD2399" s="90">
        <f>IF($Y$2399="Inaccurate – Incorrect",1,0)</f>
        <v>0</v>
      </c>
      <c r="DA2399" s="90" t="s">
        <v>6215</v>
      </c>
      <c r="DB2399" s="90" t="s">
        <v>6216</v>
      </c>
    </row>
    <row r="2400" spans="4:106" ht="25.25" customHeight="1" x14ac:dyDescent="0.2">
      <c r="D2400" s="112" t="s">
        <v>6383</v>
      </c>
      <c r="E2400" s="189" t="s">
        <v>6384</v>
      </c>
      <c r="F2400" s="190"/>
      <c r="G2400" s="190"/>
      <c r="H2400" s="190"/>
      <c r="I2400" s="190"/>
      <c r="J2400" s="190"/>
      <c r="K2400" s="190"/>
      <c r="L2400" s="190"/>
      <c r="M2400" s="190"/>
      <c r="N2400" s="190"/>
      <c r="O2400" s="190"/>
      <c r="P2400" s="116" t="s">
        <v>12697</v>
      </c>
      <c r="Q2400" s="191" t="s">
        <v>12702</v>
      </c>
      <c r="R2400" s="191"/>
      <c r="S2400" s="192"/>
      <c r="T2400" s="192"/>
      <c r="U2400" s="192"/>
      <c r="V2400" s="192"/>
      <c r="W2400" s="192"/>
      <c r="X2400" s="193"/>
      <c r="Y2400" s="108"/>
      <c r="AW2400" s="90" t="s">
        <v>6211</v>
      </c>
      <c r="AX2400" s="90">
        <f t="shared" si="282"/>
        <v>1</v>
      </c>
      <c r="AY2400" s="90" t="s">
        <v>774</v>
      </c>
      <c r="AZ2400" s="90" t="s">
        <v>6382</v>
      </c>
      <c r="BA2400" s="90">
        <f>IF(AND($BB$2400=1,$BC$2400=1),1,0)</f>
        <v>0</v>
      </c>
      <c r="BB2400" s="90">
        <f t="shared" si="283"/>
        <v>0</v>
      </c>
      <c r="BC2400" s="90">
        <f>IF(OR(AND(OR($S$2358&lt;&gt;"",$AB$2358&lt;&gt;""),$AX$2358=1),AND(OR($S$2360&lt;&gt;"",$AB$2360&lt;&gt;""),$AX$2360=1)),1,0)</f>
        <v>0</v>
      </c>
      <c r="BD2400" s="90">
        <f>IF(OR(AND(OR($AB$2358&lt;&gt;""),$AX$2358=1),AND(OR($AB$2360&lt;&gt;""),$AX$2360=1)),1,0)</f>
        <v>0</v>
      </c>
      <c r="BE2400" s="90">
        <f>IF(OR(AND(OR($S$2358&lt;&gt;""),$AX$2358=1),AND(OR($S$2360&lt;&gt;""),$AX$2360=1)),1,0)</f>
        <v>0</v>
      </c>
      <c r="BL2400" s="90" t="s">
        <v>12810</v>
      </c>
      <c r="BX2400" s="90">
        <v>1</v>
      </c>
      <c r="CA2400" s="90" t="s">
        <v>6270</v>
      </c>
      <c r="CC2400" s="90" t="s">
        <v>775</v>
      </c>
      <c r="CD2400" s="90">
        <f>IF($Y$2400="Inaccurate – Incorrect",1,0)</f>
        <v>0</v>
      </c>
      <c r="DA2400" s="90" t="s">
        <v>6215</v>
      </c>
      <c r="DB2400" s="90" t="s">
        <v>6216</v>
      </c>
    </row>
    <row r="2401" spans="4:106" ht="25.25" customHeight="1" x14ac:dyDescent="0.2">
      <c r="D2401" s="112" t="s">
        <v>6387</v>
      </c>
      <c r="E2401" s="189" t="s">
        <v>6388</v>
      </c>
      <c r="F2401" s="190"/>
      <c r="G2401" s="190"/>
      <c r="H2401" s="190"/>
      <c r="I2401" s="190"/>
      <c r="J2401" s="190"/>
      <c r="K2401" s="190"/>
      <c r="L2401" s="190"/>
      <c r="M2401" s="190"/>
      <c r="N2401" s="190"/>
      <c r="O2401" s="190"/>
      <c r="P2401" s="115"/>
      <c r="Q2401" s="191" t="s">
        <v>12699</v>
      </c>
      <c r="R2401" s="191"/>
      <c r="S2401" s="192"/>
      <c r="T2401" s="192"/>
      <c r="U2401" s="192"/>
      <c r="V2401" s="192"/>
      <c r="W2401" s="192"/>
      <c r="X2401" s="193"/>
      <c r="Y2401" s="108"/>
      <c r="AW2401" s="90" t="s">
        <v>6211</v>
      </c>
      <c r="AX2401" s="90">
        <f t="shared" si="282"/>
        <v>1</v>
      </c>
      <c r="AZ2401" s="90" t="s">
        <v>6386</v>
      </c>
      <c r="BA2401" s="90">
        <f>IF(AND($BB$2401=1,$BC$2401=1),1,0)</f>
        <v>0</v>
      </c>
      <c r="BB2401" s="90">
        <f t="shared" si="283"/>
        <v>0</v>
      </c>
      <c r="BC2401" s="90">
        <f>IF(OR(AND(OR($S$2400&lt;&gt;"",$AB$2400&lt;&gt;""),$AX$2400=1)),1,0)</f>
        <v>0</v>
      </c>
      <c r="BD2401" s="90">
        <f>IF(OR(AND(OR($AB$2400&lt;&gt;""),$AX$2400=1)),1,0)</f>
        <v>0</v>
      </c>
      <c r="BE2401" s="90">
        <f>IF(OR(AND(OR($S$2400&lt;&gt;""),$AX$2400=1)),1,0)</f>
        <v>0</v>
      </c>
      <c r="CB2401" s="90">
        <f>IF($S$2401&lt;&gt;"",1,0)</f>
        <v>0</v>
      </c>
      <c r="CD2401" s="90">
        <f>IF($Y$2401="Inaccurate – Incorrect",1,0)</f>
        <v>0</v>
      </c>
      <c r="DA2401" s="90" t="s">
        <v>6215</v>
      </c>
      <c r="DB2401" s="90" t="s">
        <v>6216</v>
      </c>
    </row>
    <row r="2402" spans="4:106" ht="25.25" customHeight="1" x14ac:dyDescent="0.2">
      <c r="D2402" s="112" t="s">
        <v>6391</v>
      </c>
      <c r="E2402" s="189" t="s">
        <v>6392</v>
      </c>
      <c r="F2402" s="190"/>
      <c r="G2402" s="190"/>
      <c r="H2402" s="190"/>
      <c r="I2402" s="190"/>
      <c r="J2402" s="190"/>
      <c r="K2402" s="190"/>
      <c r="L2402" s="190"/>
      <c r="M2402" s="190"/>
      <c r="N2402" s="190"/>
      <c r="O2402" s="190"/>
      <c r="P2402" s="116" t="s">
        <v>12697</v>
      </c>
      <c r="Q2402" s="191" t="s">
        <v>12702</v>
      </c>
      <c r="R2402" s="191"/>
      <c r="S2402" s="192"/>
      <c r="T2402" s="192"/>
      <c r="U2402" s="192"/>
      <c r="V2402" s="192"/>
      <c r="W2402" s="192"/>
      <c r="X2402" s="193"/>
      <c r="Y2402" s="108"/>
      <c r="AW2402" s="90" t="s">
        <v>6211</v>
      </c>
      <c r="AX2402" s="90">
        <f t="shared" si="282"/>
        <v>1</v>
      </c>
      <c r="AY2402" s="90" t="s">
        <v>774</v>
      </c>
      <c r="AZ2402" s="90" t="s">
        <v>6390</v>
      </c>
      <c r="BA2402" s="90">
        <f>IF(AND($BB$2402=1,$BC$2402=1),1,0)</f>
        <v>0</v>
      </c>
      <c r="BB2402" s="90">
        <f t="shared" si="283"/>
        <v>0</v>
      </c>
      <c r="BC2402" s="90">
        <f>IF(OR(AND(OR($S$2358&lt;&gt;"",$AB$2358&lt;&gt;""),$AX$2358=1),AND(OR($S$2360&lt;&gt;"",$AB$2360&lt;&gt;""),$AX$2360=1)),1,0)</f>
        <v>0</v>
      </c>
      <c r="BD2402" s="90">
        <f>IF(OR(AND(OR($AB$2358&lt;&gt;""),$AX$2358=1),AND(OR($AB$2360&lt;&gt;""),$AX$2360=1)),1,0)</f>
        <v>0</v>
      </c>
      <c r="BE2402" s="90">
        <f>IF(OR(AND(OR($S$2358&lt;&gt;""),$AX$2358=1),AND(OR($S$2360&lt;&gt;""),$AX$2360=1)),1,0)</f>
        <v>0</v>
      </c>
      <c r="BL2402" s="90" t="s">
        <v>12811</v>
      </c>
      <c r="BX2402" s="90">
        <v>1</v>
      </c>
      <c r="CA2402" s="90" t="s">
        <v>6270</v>
      </c>
      <c r="CC2402" s="90" t="s">
        <v>775</v>
      </c>
      <c r="CD2402" s="90">
        <f>IF($Y$2402="Inaccurate – Incorrect",1,0)</f>
        <v>0</v>
      </c>
      <c r="DA2402" s="90" t="s">
        <v>6215</v>
      </c>
      <c r="DB2402" s="90" t="s">
        <v>6216</v>
      </c>
    </row>
    <row r="2403" spans="4:106" ht="25.25" customHeight="1" x14ac:dyDescent="0.2">
      <c r="D2403" s="112" t="s">
        <v>6395</v>
      </c>
      <c r="E2403" s="189" t="s">
        <v>6396</v>
      </c>
      <c r="F2403" s="190"/>
      <c r="G2403" s="190"/>
      <c r="H2403" s="190"/>
      <c r="I2403" s="190"/>
      <c r="J2403" s="190"/>
      <c r="K2403" s="190"/>
      <c r="L2403" s="190"/>
      <c r="M2403" s="190"/>
      <c r="N2403" s="190"/>
      <c r="O2403" s="190"/>
      <c r="P2403" s="115"/>
      <c r="Q2403" s="191" t="s">
        <v>12699</v>
      </c>
      <c r="R2403" s="191"/>
      <c r="S2403" s="192"/>
      <c r="T2403" s="192"/>
      <c r="U2403" s="192"/>
      <c r="V2403" s="192"/>
      <c r="W2403" s="192"/>
      <c r="X2403" s="193"/>
      <c r="Y2403" s="108"/>
      <c r="AW2403" s="90" t="s">
        <v>6211</v>
      </c>
      <c r="AX2403" s="90">
        <f t="shared" si="282"/>
        <v>1</v>
      </c>
      <c r="AZ2403" s="90" t="s">
        <v>6394</v>
      </c>
      <c r="BA2403" s="90">
        <f>IF(AND($BB$2403=1,$BC$2403=1),1,0)</f>
        <v>0</v>
      </c>
      <c r="BB2403" s="90">
        <f t="shared" si="283"/>
        <v>0</v>
      </c>
      <c r="BC2403" s="90">
        <f>IF(OR(AND(OR($S$2402&lt;&gt;"",$AB$2402&lt;&gt;""),$AX$2402=1)),1,0)</f>
        <v>0</v>
      </c>
      <c r="BD2403" s="90">
        <f>IF(OR(AND(OR($AB$2402&lt;&gt;""),$AX$2402=1)),1,0)</f>
        <v>0</v>
      </c>
      <c r="BE2403" s="90">
        <f>IF(OR(AND(OR($S$2402&lt;&gt;""),$AX$2402=1)),1,0)</f>
        <v>0</v>
      </c>
      <c r="CB2403" s="90">
        <f>IF($S$2403&lt;&gt;"",1,0)</f>
        <v>0</v>
      </c>
      <c r="CD2403" s="90">
        <f>IF($Y$2403="Inaccurate – Incorrect",1,0)</f>
        <v>0</v>
      </c>
      <c r="DA2403" s="90" t="s">
        <v>6215</v>
      </c>
      <c r="DB2403" s="90" t="s">
        <v>6216</v>
      </c>
    </row>
    <row r="2404" spans="4:106" ht="25.25" customHeight="1" x14ac:dyDescent="0.2">
      <c r="D2404" s="112" t="s">
        <v>6399</v>
      </c>
      <c r="E2404" s="189" t="s">
        <v>2080</v>
      </c>
      <c r="F2404" s="190"/>
      <c r="G2404" s="190"/>
      <c r="H2404" s="190"/>
      <c r="I2404" s="190"/>
      <c r="J2404" s="190"/>
      <c r="K2404" s="190"/>
      <c r="L2404" s="190"/>
      <c r="M2404" s="190"/>
      <c r="N2404" s="190"/>
      <c r="O2404" s="190"/>
      <c r="P2404" s="116" t="s">
        <v>12697</v>
      </c>
      <c r="Q2404" s="191" t="s">
        <v>12702</v>
      </c>
      <c r="R2404" s="191"/>
      <c r="S2404" s="192"/>
      <c r="T2404" s="192"/>
      <c r="U2404" s="192"/>
      <c r="V2404" s="192"/>
      <c r="W2404" s="192"/>
      <c r="X2404" s="193"/>
      <c r="Y2404" s="108"/>
      <c r="AW2404" s="90" t="s">
        <v>6211</v>
      </c>
      <c r="AX2404" s="90">
        <f t="shared" si="282"/>
        <v>1</v>
      </c>
      <c r="AY2404" s="90" t="s">
        <v>774</v>
      </c>
      <c r="AZ2404" s="90" t="s">
        <v>6398</v>
      </c>
      <c r="BA2404" s="90">
        <f>IF(AND($BB$2404=1,$BC$2404=1),1,0)</f>
        <v>0</v>
      </c>
      <c r="BB2404" s="90">
        <f t="shared" si="283"/>
        <v>0</v>
      </c>
      <c r="BC2404" s="90">
        <f>IF(OR(AND(OR($S$2358&lt;&gt;"",$AB$2358&lt;&gt;""),$AX$2358=1),AND(OR($S$2360&lt;&gt;"",$AB$2360&lt;&gt;""),$AX$2360=1)),1,0)</f>
        <v>0</v>
      </c>
      <c r="BD2404" s="90">
        <f>IF(OR(AND(OR($AB$2358&lt;&gt;""),$AX$2358=1),AND(OR($AB$2360&lt;&gt;""),$AX$2360=1)),1,0)</f>
        <v>0</v>
      </c>
      <c r="BE2404" s="90">
        <f>IF(OR(AND(OR($S$2358&lt;&gt;""),$AX$2358=1),AND(OR($S$2360&lt;&gt;""),$AX$2360=1)),1,0)</f>
        <v>0</v>
      </c>
      <c r="BL2404" s="90">
        <v>2405</v>
      </c>
      <c r="BX2404" s="90">
        <v>1</v>
      </c>
      <c r="CA2404" s="90" t="s">
        <v>6270</v>
      </c>
      <c r="CC2404" s="90" t="s">
        <v>775</v>
      </c>
      <c r="CD2404" s="90">
        <f>IF($Y$2404="Inaccurate – Incorrect",1,0)</f>
        <v>0</v>
      </c>
      <c r="DA2404" s="90" t="s">
        <v>6215</v>
      </c>
      <c r="DB2404" s="90" t="s">
        <v>6216</v>
      </c>
    </row>
    <row r="2405" spans="4:106" ht="25.25" customHeight="1" x14ac:dyDescent="0.2">
      <c r="D2405" s="112" t="s">
        <v>6402</v>
      </c>
      <c r="E2405" s="189" t="s">
        <v>6403</v>
      </c>
      <c r="F2405" s="190"/>
      <c r="G2405" s="190"/>
      <c r="H2405" s="190"/>
      <c r="I2405" s="190"/>
      <c r="J2405" s="190"/>
      <c r="K2405" s="190"/>
      <c r="L2405" s="190"/>
      <c r="M2405" s="190"/>
      <c r="N2405" s="190"/>
      <c r="O2405" s="190"/>
      <c r="P2405" s="115"/>
      <c r="Q2405" s="191" t="s">
        <v>12699</v>
      </c>
      <c r="R2405" s="191"/>
      <c r="S2405" s="192"/>
      <c r="T2405" s="192"/>
      <c r="U2405" s="192"/>
      <c r="V2405" s="192"/>
      <c r="W2405" s="192"/>
      <c r="X2405" s="193"/>
      <c r="Y2405" s="108"/>
      <c r="AW2405" s="90" t="s">
        <v>6211</v>
      </c>
      <c r="AX2405" s="90">
        <f t="shared" si="282"/>
        <v>1</v>
      </c>
      <c r="AZ2405" s="90" t="s">
        <v>6401</v>
      </c>
      <c r="BA2405" s="90">
        <f>IF(AND($BB$2405=1,$BC$2405=1),1,0)</f>
        <v>0</v>
      </c>
      <c r="BB2405" s="90">
        <f t="shared" si="283"/>
        <v>0</v>
      </c>
      <c r="BC2405" s="90">
        <f>IF(OR(AND(OR($S$2404&lt;&gt;"",$AB$2404&lt;&gt;""),$AX$2404=1)),1,0)</f>
        <v>0</v>
      </c>
      <c r="BD2405" s="90">
        <f>IF(OR(AND(OR($AB$2404&lt;&gt;""),$AX$2404=1)),1,0)</f>
        <v>0</v>
      </c>
      <c r="BE2405" s="90">
        <f>IF(OR(AND(OR($S$2404&lt;&gt;""),$AX$2404=1)),1,0)</f>
        <v>0</v>
      </c>
      <c r="CB2405" s="90">
        <f>IF($S$2405&lt;&gt;"",1,0)</f>
        <v>0</v>
      </c>
      <c r="CD2405" s="90">
        <f>IF($Y$2405="Inaccurate – Incorrect",1,0)</f>
        <v>0</v>
      </c>
      <c r="DA2405" s="90" t="s">
        <v>6215</v>
      </c>
      <c r="DB2405" s="90" t="s">
        <v>6216</v>
      </c>
    </row>
    <row r="2406" spans="4:106" ht="25.25" customHeight="1" x14ac:dyDescent="0.2">
      <c r="D2406" s="112" t="s">
        <v>6406</v>
      </c>
      <c r="E2406" s="189" t="s">
        <v>6407</v>
      </c>
      <c r="F2406" s="190"/>
      <c r="G2406" s="190"/>
      <c r="H2406" s="190"/>
      <c r="I2406" s="190"/>
      <c r="J2406" s="190"/>
      <c r="K2406" s="190"/>
      <c r="L2406" s="190"/>
      <c r="M2406" s="190"/>
      <c r="N2406" s="190"/>
      <c r="O2406" s="190"/>
      <c r="P2406" s="116" t="s">
        <v>12697</v>
      </c>
      <c r="Q2406" s="191" t="s">
        <v>12702</v>
      </c>
      <c r="R2406" s="191"/>
      <c r="S2406" s="192"/>
      <c r="T2406" s="192"/>
      <c r="U2406" s="192"/>
      <c r="V2406" s="192"/>
      <c r="W2406" s="192"/>
      <c r="X2406" s="193"/>
      <c r="Y2406" s="108"/>
      <c r="AW2406" s="90" t="s">
        <v>6211</v>
      </c>
      <c r="AX2406" s="90">
        <f t="shared" si="282"/>
        <v>1</v>
      </c>
      <c r="AY2406" s="90" t="s">
        <v>774</v>
      </c>
      <c r="AZ2406" s="90" t="s">
        <v>6405</v>
      </c>
      <c r="BA2406" s="90">
        <f>IF(AND($BB$2406=1,$BC$2406=1),1,0)</f>
        <v>0</v>
      </c>
      <c r="BB2406" s="90">
        <f t="shared" si="283"/>
        <v>0</v>
      </c>
      <c r="BC2406" s="90">
        <f>IF(OR(AND(OR($S$2358&lt;&gt;"",$AB$2358&lt;&gt;""),$AX$2358=1),AND(OR($S$2360&lt;&gt;"",$AB$2360&lt;&gt;""),$AX$2360=1)),1,0)</f>
        <v>0</v>
      </c>
      <c r="BD2406" s="90">
        <f>IF(OR(AND(OR($AB$2358&lt;&gt;""),$AX$2358=1),AND(OR($AB$2360&lt;&gt;""),$AX$2360=1)),1,0)</f>
        <v>0</v>
      </c>
      <c r="BE2406" s="90">
        <f>IF(OR(AND(OR($S$2358&lt;&gt;""),$AX$2358=1),AND(OR($S$2360&lt;&gt;""),$AX$2360=1)),1,0)</f>
        <v>0</v>
      </c>
      <c r="BL2406" s="90" t="s">
        <v>12812</v>
      </c>
      <c r="BX2406" s="90">
        <v>1</v>
      </c>
      <c r="CA2406" s="90" t="s">
        <v>6270</v>
      </c>
      <c r="CC2406" s="90" t="s">
        <v>775</v>
      </c>
      <c r="CD2406" s="90">
        <f>IF($Y$2406="Inaccurate – Incorrect",1,0)</f>
        <v>0</v>
      </c>
      <c r="DA2406" s="90" t="s">
        <v>6215</v>
      </c>
      <c r="DB2406" s="90" t="s">
        <v>6216</v>
      </c>
    </row>
    <row r="2407" spans="4:106" ht="25.25" customHeight="1" x14ac:dyDescent="0.2">
      <c r="D2407" s="112" t="s">
        <v>6410</v>
      </c>
      <c r="E2407" s="189" t="s">
        <v>6411</v>
      </c>
      <c r="F2407" s="190"/>
      <c r="G2407" s="190"/>
      <c r="H2407" s="190"/>
      <c r="I2407" s="190"/>
      <c r="J2407" s="190"/>
      <c r="K2407" s="190"/>
      <c r="L2407" s="190"/>
      <c r="M2407" s="190"/>
      <c r="N2407" s="190"/>
      <c r="O2407" s="190"/>
      <c r="P2407" s="115"/>
      <c r="Q2407" s="191" t="s">
        <v>12699</v>
      </c>
      <c r="R2407" s="191"/>
      <c r="S2407" s="192"/>
      <c r="T2407" s="192"/>
      <c r="U2407" s="192"/>
      <c r="V2407" s="192"/>
      <c r="W2407" s="192"/>
      <c r="X2407" s="193"/>
      <c r="Y2407" s="108"/>
      <c r="AW2407" s="90" t="s">
        <v>6211</v>
      </c>
      <c r="AX2407" s="90">
        <f t="shared" si="282"/>
        <v>1</v>
      </c>
      <c r="AZ2407" s="90" t="s">
        <v>6409</v>
      </c>
      <c r="BA2407" s="90">
        <f>IF(AND($BB$2407=1,$BC$2407=1),1,0)</f>
        <v>0</v>
      </c>
      <c r="BB2407" s="90">
        <f t="shared" si="283"/>
        <v>0</v>
      </c>
      <c r="BC2407" s="90">
        <f>IF(OR(AND(OR($S$2406&lt;&gt;"",$AB$2406&lt;&gt;""),$AX$2406=1)),1,0)</f>
        <v>0</v>
      </c>
      <c r="BD2407" s="90">
        <f>IF(OR(AND(OR($AB$2406&lt;&gt;""),$AX$2406=1)),1,0)</f>
        <v>0</v>
      </c>
      <c r="BE2407" s="90">
        <f>IF(OR(AND(OR($S$2406&lt;&gt;""),$AX$2406=1)),1,0)</f>
        <v>0</v>
      </c>
      <c r="CB2407" s="90">
        <f>IF($S$2407&lt;&gt;"",1,0)</f>
        <v>0</v>
      </c>
      <c r="CD2407" s="90">
        <f>IF($Y$2407="Inaccurate – Incorrect",1,0)</f>
        <v>0</v>
      </c>
      <c r="DA2407" s="90" t="s">
        <v>6215</v>
      </c>
      <c r="DB2407" s="90" t="s">
        <v>6216</v>
      </c>
    </row>
    <row r="2408" spans="4:106" ht="25.25" customHeight="1" x14ac:dyDescent="0.2">
      <c r="D2408" s="112" t="s">
        <v>6414</v>
      </c>
      <c r="E2408" s="189" t="s">
        <v>6415</v>
      </c>
      <c r="F2408" s="190"/>
      <c r="G2408" s="190"/>
      <c r="H2408" s="190"/>
      <c r="I2408" s="190"/>
      <c r="J2408" s="190"/>
      <c r="K2408" s="190"/>
      <c r="L2408" s="190"/>
      <c r="M2408" s="190"/>
      <c r="N2408" s="190"/>
      <c r="O2408" s="190"/>
      <c r="P2408" s="116" t="s">
        <v>12697</v>
      </c>
      <c r="Q2408" s="191" t="s">
        <v>12702</v>
      </c>
      <c r="R2408" s="191"/>
      <c r="S2408" s="192"/>
      <c r="T2408" s="192"/>
      <c r="U2408" s="192"/>
      <c r="V2408" s="192"/>
      <c r="W2408" s="192"/>
      <c r="X2408" s="193"/>
      <c r="Y2408" s="108"/>
      <c r="AW2408" s="90" t="s">
        <v>6211</v>
      </c>
      <c r="AX2408" s="90">
        <f t="shared" si="282"/>
        <v>1</v>
      </c>
      <c r="AY2408" s="90" t="s">
        <v>774</v>
      </c>
      <c r="AZ2408" s="90" t="s">
        <v>6413</v>
      </c>
      <c r="BA2408" s="90">
        <f>IF(AND($BB$2408=1,$BC$2408=1),1,0)</f>
        <v>0</v>
      </c>
      <c r="BB2408" s="90">
        <f t="shared" si="283"/>
        <v>0</v>
      </c>
      <c r="BC2408" s="90">
        <f>IF(OR(AND(OR($S$2358&lt;&gt;"",$AB$2358&lt;&gt;""),$AX$2358=1),AND(OR($S$2360&lt;&gt;"",$AB$2360&lt;&gt;""),$AX$2360=1)),1,0)</f>
        <v>0</v>
      </c>
      <c r="BD2408" s="90">
        <f>IF(OR(AND(OR($AB$2358&lt;&gt;""),$AX$2358=1),AND(OR($AB$2360&lt;&gt;""),$AX$2360=1)),1,0)</f>
        <v>0</v>
      </c>
      <c r="BE2408" s="90">
        <f>IF(OR(AND(OR($S$2358&lt;&gt;""),$AX$2358=1),AND(OR($S$2360&lt;&gt;""),$AX$2360=1)),1,0)</f>
        <v>0</v>
      </c>
      <c r="BL2408" s="90" t="s">
        <v>12813</v>
      </c>
      <c r="BX2408" s="90">
        <v>1</v>
      </c>
      <c r="CA2408" s="90" t="s">
        <v>6270</v>
      </c>
      <c r="CC2408" s="90" t="s">
        <v>775</v>
      </c>
      <c r="CD2408" s="90">
        <f>IF($Y$2408="Inaccurate – Incorrect",1,0)</f>
        <v>0</v>
      </c>
      <c r="DA2408" s="90" t="s">
        <v>6215</v>
      </c>
      <c r="DB2408" s="90" t="s">
        <v>6216</v>
      </c>
    </row>
    <row r="2409" spans="4:106" ht="25.25" customHeight="1" x14ac:dyDescent="0.2">
      <c r="D2409" s="112" t="s">
        <v>6418</v>
      </c>
      <c r="E2409" s="189" t="s">
        <v>6419</v>
      </c>
      <c r="F2409" s="190"/>
      <c r="G2409" s="190"/>
      <c r="H2409" s="190"/>
      <c r="I2409" s="190"/>
      <c r="J2409" s="190"/>
      <c r="K2409" s="190"/>
      <c r="L2409" s="190"/>
      <c r="M2409" s="190"/>
      <c r="N2409" s="190"/>
      <c r="O2409" s="190"/>
      <c r="P2409" s="115"/>
      <c r="Q2409" s="191" t="s">
        <v>12699</v>
      </c>
      <c r="R2409" s="191"/>
      <c r="S2409" s="192"/>
      <c r="T2409" s="192"/>
      <c r="U2409" s="192"/>
      <c r="V2409" s="192"/>
      <c r="W2409" s="192"/>
      <c r="X2409" s="193"/>
      <c r="Y2409" s="108"/>
      <c r="AW2409" s="90" t="s">
        <v>6211</v>
      </c>
      <c r="AX2409" s="90">
        <f t="shared" si="282"/>
        <v>1</v>
      </c>
      <c r="AZ2409" s="90" t="s">
        <v>6417</v>
      </c>
      <c r="BA2409" s="90">
        <f>IF(AND($BB$2409=1,$BC$2409=1),1,0)</f>
        <v>0</v>
      </c>
      <c r="BB2409" s="90">
        <f t="shared" si="283"/>
        <v>0</v>
      </c>
      <c r="BC2409" s="90">
        <f>IF(OR(AND(OR($S$2408&lt;&gt;"",$AB$2408&lt;&gt;""),$AX$2408=1)),1,0)</f>
        <v>0</v>
      </c>
      <c r="BD2409" s="90">
        <f>IF(OR(AND(OR($AB$2408&lt;&gt;""),$AX$2408=1)),1,0)</f>
        <v>0</v>
      </c>
      <c r="BE2409" s="90">
        <f>IF(OR(AND(OR($S$2408&lt;&gt;""),$AX$2408=1)),1,0)</f>
        <v>0</v>
      </c>
      <c r="CB2409" s="90">
        <f>IF($S$2409&lt;&gt;"",1,0)</f>
        <v>0</v>
      </c>
      <c r="CD2409" s="90">
        <f>IF($Y$2409="Inaccurate – Incorrect",1,0)</f>
        <v>0</v>
      </c>
      <c r="DA2409" s="90" t="s">
        <v>6215</v>
      </c>
      <c r="DB2409" s="90" t="s">
        <v>6216</v>
      </c>
    </row>
    <row r="2410" spans="4:106" ht="25.25" customHeight="1" x14ac:dyDescent="0.2">
      <c r="D2410" s="112" t="s">
        <v>6422</v>
      </c>
      <c r="E2410" s="189" t="s">
        <v>6423</v>
      </c>
      <c r="F2410" s="190"/>
      <c r="G2410" s="190"/>
      <c r="H2410" s="190"/>
      <c r="I2410" s="190"/>
      <c r="J2410" s="190"/>
      <c r="K2410" s="190"/>
      <c r="L2410" s="190"/>
      <c r="M2410" s="190"/>
      <c r="N2410" s="190"/>
      <c r="O2410" s="190"/>
      <c r="P2410" s="116" t="s">
        <v>12697</v>
      </c>
      <c r="Q2410" s="191" t="s">
        <v>12702</v>
      </c>
      <c r="R2410" s="191"/>
      <c r="S2410" s="192"/>
      <c r="T2410" s="192"/>
      <c r="U2410" s="192"/>
      <c r="V2410" s="192"/>
      <c r="W2410" s="192"/>
      <c r="X2410" s="193"/>
      <c r="Y2410" s="108"/>
      <c r="AW2410" s="90" t="s">
        <v>6211</v>
      </c>
      <c r="AX2410" s="90">
        <f t="shared" si="282"/>
        <v>1</v>
      </c>
      <c r="AY2410" s="90" t="s">
        <v>774</v>
      </c>
      <c r="AZ2410" s="90" t="s">
        <v>6421</v>
      </c>
      <c r="BA2410" s="90">
        <f>IF(AND($BB$2410=1,$BC$2410=1),1,0)</f>
        <v>0</v>
      </c>
      <c r="BB2410" s="90">
        <f t="shared" si="283"/>
        <v>0</v>
      </c>
      <c r="BC2410" s="90">
        <f>IF(OR(AND(OR($S$2358&lt;&gt;"",$AB$2358&lt;&gt;""),$AX$2358=1),AND(OR($S$2360&lt;&gt;"",$AB$2360&lt;&gt;""),$AX$2360=1)),1,0)</f>
        <v>0</v>
      </c>
      <c r="BD2410" s="90">
        <f>IF(OR(AND(OR($AB$2358&lt;&gt;""),$AX$2358=1),AND(OR($AB$2360&lt;&gt;""),$AX$2360=1)),1,0)</f>
        <v>0</v>
      </c>
      <c r="BE2410" s="90">
        <f>IF(OR(AND(OR($S$2358&lt;&gt;""),$AX$2358=1),AND(OR($S$2360&lt;&gt;""),$AX$2360=1)),1,0)</f>
        <v>0</v>
      </c>
      <c r="BL2410" s="90">
        <v>2411</v>
      </c>
      <c r="BX2410" s="90">
        <v>1</v>
      </c>
      <c r="CA2410" s="90" t="s">
        <v>6270</v>
      </c>
      <c r="CC2410" s="90" t="s">
        <v>775</v>
      </c>
      <c r="CD2410" s="90">
        <f>IF($Y$2410="Inaccurate – Incorrect",1,0)</f>
        <v>0</v>
      </c>
      <c r="DA2410" s="90" t="s">
        <v>6215</v>
      </c>
      <c r="DB2410" s="90" t="s">
        <v>6216</v>
      </c>
    </row>
    <row r="2411" spans="4:106" ht="25.25" customHeight="1" x14ac:dyDescent="0.2">
      <c r="D2411" s="112" t="s">
        <v>6426</v>
      </c>
      <c r="E2411" s="189" t="s">
        <v>6427</v>
      </c>
      <c r="F2411" s="190"/>
      <c r="G2411" s="190"/>
      <c r="H2411" s="190"/>
      <c r="I2411" s="190"/>
      <c r="J2411" s="190"/>
      <c r="K2411" s="190"/>
      <c r="L2411" s="190"/>
      <c r="M2411" s="190"/>
      <c r="N2411" s="190"/>
      <c r="O2411" s="190"/>
      <c r="P2411" s="115"/>
      <c r="Q2411" s="191" t="s">
        <v>12699</v>
      </c>
      <c r="R2411" s="191"/>
      <c r="S2411" s="192"/>
      <c r="T2411" s="192"/>
      <c r="U2411" s="192"/>
      <c r="V2411" s="192"/>
      <c r="W2411" s="192"/>
      <c r="X2411" s="193"/>
      <c r="Y2411" s="108"/>
      <c r="AW2411" s="90" t="s">
        <v>6211</v>
      </c>
      <c r="AX2411" s="90">
        <f t="shared" si="282"/>
        <v>1</v>
      </c>
      <c r="AZ2411" s="90" t="s">
        <v>6425</v>
      </c>
      <c r="BA2411" s="90">
        <f>IF(AND($BB$2411=1,$BC$2411=1),1,0)</f>
        <v>0</v>
      </c>
      <c r="BB2411" s="90">
        <f t="shared" si="283"/>
        <v>0</v>
      </c>
      <c r="BC2411" s="90">
        <f>IF(OR(AND(OR($S$2410&lt;&gt;"",$AB$2410&lt;&gt;""),$AX$2410=1)),1,0)</f>
        <v>0</v>
      </c>
      <c r="BD2411" s="90">
        <f>IF(OR(AND(OR($AB$2410&lt;&gt;""),$AX$2410=1)),1,0)</f>
        <v>0</v>
      </c>
      <c r="BE2411" s="90">
        <f>IF(OR(AND(OR($S$2410&lt;&gt;""),$AX$2410=1)),1,0)</f>
        <v>0</v>
      </c>
      <c r="CB2411" s="90">
        <f>IF($S$2411&lt;&gt;"",1,0)</f>
        <v>0</v>
      </c>
      <c r="CD2411" s="90">
        <f>IF($Y$2411="Inaccurate – Incorrect",1,0)</f>
        <v>0</v>
      </c>
      <c r="DA2411" s="90" t="s">
        <v>6215</v>
      </c>
      <c r="DB2411" s="90" t="s">
        <v>6216</v>
      </c>
    </row>
    <row r="2412" spans="4:106" ht="25.25" customHeight="1" x14ac:dyDescent="0.2">
      <c r="D2412" s="112" t="s">
        <v>6430</v>
      </c>
      <c r="E2412" s="189" t="s">
        <v>802</v>
      </c>
      <c r="F2412" s="190"/>
      <c r="G2412" s="190"/>
      <c r="H2412" s="190"/>
      <c r="I2412" s="190"/>
      <c r="J2412" s="190"/>
      <c r="K2412" s="190"/>
      <c r="L2412" s="190"/>
      <c r="M2412" s="190"/>
      <c r="N2412" s="190"/>
      <c r="O2412" s="190"/>
      <c r="P2412" s="115"/>
      <c r="Q2412" s="191" t="s">
        <v>12702</v>
      </c>
      <c r="R2412" s="191"/>
      <c r="S2412" s="192"/>
      <c r="T2412" s="192"/>
      <c r="U2412" s="192"/>
      <c r="V2412" s="192"/>
      <c r="W2412" s="192"/>
      <c r="X2412" s="193"/>
      <c r="Y2412" s="108"/>
      <c r="AW2412" s="90" t="s">
        <v>6211</v>
      </c>
      <c r="AX2412" s="90">
        <f t="shared" si="282"/>
        <v>1</v>
      </c>
      <c r="AY2412" s="90" t="s">
        <v>774</v>
      </c>
      <c r="AZ2412" s="90" t="s">
        <v>6429</v>
      </c>
      <c r="BA2412" s="90">
        <f>IF(AND($BB$2412=1,$BC$2412=1),1,0)</f>
        <v>0</v>
      </c>
      <c r="BB2412" s="90">
        <f t="shared" si="283"/>
        <v>0</v>
      </c>
      <c r="BC2412" s="90">
        <f>IF(OR(AND(OR($S$2358&lt;&gt;"",$AB$2358&lt;&gt;""),$AX$2358=1),AND(OR($S$2360&lt;&gt;"",$AB$2360&lt;&gt;""),$AX$2360=1)),1,0)</f>
        <v>0</v>
      </c>
      <c r="BD2412" s="90">
        <f>IF(OR(AND(OR($AB$2358&lt;&gt;""),$AX$2358=1),AND(OR($AB$2360&lt;&gt;""),$AX$2360=1)),1,0)</f>
        <v>0</v>
      </c>
      <c r="BE2412" s="90">
        <f>IF(OR(AND(OR($S$2358&lt;&gt;""),$AX$2358=1),AND(OR($S$2360&lt;&gt;""),$AX$2360=1)),1,0)</f>
        <v>0</v>
      </c>
      <c r="BL2412" s="90">
        <v>2413</v>
      </c>
      <c r="BX2412" s="90">
        <v>1</v>
      </c>
      <c r="CA2412" s="90" t="s">
        <v>6270</v>
      </c>
      <c r="CC2412" s="90" t="s">
        <v>775</v>
      </c>
      <c r="CD2412" s="90">
        <f>IF($Y$2412="Inaccurate – Incorrect",1,0)</f>
        <v>0</v>
      </c>
      <c r="DA2412" s="90" t="s">
        <v>6215</v>
      </c>
      <c r="DB2412" s="90" t="s">
        <v>6216</v>
      </c>
    </row>
    <row r="2413" spans="4:106" ht="25.25" customHeight="1" x14ac:dyDescent="0.2">
      <c r="D2413" s="112" t="s">
        <v>6432</v>
      </c>
      <c r="E2413" s="189" t="s">
        <v>6433</v>
      </c>
      <c r="F2413" s="190"/>
      <c r="G2413" s="190"/>
      <c r="H2413" s="190"/>
      <c r="I2413" s="190"/>
      <c r="J2413" s="190"/>
      <c r="K2413" s="190"/>
      <c r="L2413" s="190"/>
      <c r="M2413" s="190"/>
      <c r="N2413" s="190"/>
      <c r="O2413" s="190"/>
      <c r="P2413" s="115"/>
      <c r="Q2413" s="191" t="s">
        <v>12699</v>
      </c>
      <c r="R2413" s="191"/>
      <c r="S2413" s="192"/>
      <c r="T2413" s="192"/>
      <c r="U2413" s="192"/>
      <c r="V2413" s="192"/>
      <c r="W2413" s="192"/>
      <c r="X2413" s="193"/>
      <c r="Y2413" s="108"/>
      <c r="AW2413" s="90" t="s">
        <v>6211</v>
      </c>
      <c r="AX2413" s="90">
        <f t="shared" si="282"/>
        <v>1</v>
      </c>
      <c r="AZ2413" s="90" t="s">
        <v>6431</v>
      </c>
      <c r="BA2413" s="90">
        <f>IF(AND($BB$2413=1,$BC$2413=1),1,0)</f>
        <v>0</v>
      </c>
      <c r="BB2413" s="90">
        <f t="shared" si="283"/>
        <v>0</v>
      </c>
      <c r="BC2413" s="90">
        <f>IF(OR(AND(OR($S$2412&lt;&gt;"",$AB$2412&lt;&gt;""),$AX$2412=1)),1,0)</f>
        <v>0</v>
      </c>
      <c r="BD2413" s="90">
        <f>IF(OR(AND(OR($AB$2412&lt;&gt;""),$AX$2412=1)),1,0)</f>
        <v>0</v>
      </c>
      <c r="BE2413" s="90">
        <f>IF(OR(AND(OR($S$2412&lt;&gt;""),$AX$2412=1)),1,0)</f>
        <v>0</v>
      </c>
      <c r="CB2413" s="90">
        <f>IF($S$2413&lt;&gt;"",1,0)</f>
        <v>0</v>
      </c>
      <c r="CD2413" s="90">
        <f>IF($Y$2413="Inaccurate – Incorrect",1,0)</f>
        <v>0</v>
      </c>
      <c r="DA2413" s="90" t="s">
        <v>6215</v>
      </c>
      <c r="DB2413" s="90" t="s">
        <v>6216</v>
      </c>
    </row>
    <row r="2414" spans="4:106" ht="53.75" customHeight="1" x14ac:dyDescent="0.2">
      <c r="D2414" s="112" t="s">
        <v>6436</v>
      </c>
      <c r="E2414" s="119"/>
      <c r="F2414" s="118"/>
      <c r="G2414" s="118"/>
      <c r="H2414" s="118"/>
      <c r="I2414" s="118"/>
      <c r="J2414" s="118"/>
      <c r="K2414" s="118"/>
      <c r="L2414" s="118"/>
      <c r="M2414" s="118"/>
      <c r="N2414" s="118"/>
      <c r="O2414" s="118"/>
      <c r="P2414" s="118"/>
      <c r="Q2414" s="215" t="s">
        <v>6437</v>
      </c>
      <c r="R2414" s="216"/>
      <c r="S2414" s="216"/>
      <c r="T2414" s="216"/>
      <c r="U2414" s="216"/>
      <c r="V2414" s="216"/>
      <c r="W2414" s="216"/>
      <c r="X2414" s="217"/>
      <c r="Y2414" s="108"/>
      <c r="AX2414" s="90">
        <f t="shared" si="282"/>
        <v>1</v>
      </c>
      <c r="AZ2414" s="90" t="s">
        <v>6435</v>
      </c>
      <c r="BA2414" s="90">
        <f>IF(AND($BB$2414=1,$BC$2414=1),1,0)</f>
        <v>0</v>
      </c>
      <c r="BB2414" s="90">
        <f t="shared" si="283"/>
        <v>0</v>
      </c>
      <c r="BC2414" s="90">
        <f t="shared" ref="BC2414:BC2422" si="284">IF(OR(AND(OR($S$2378&lt;&gt;"",$AB$2378&lt;&gt;""),$AX$2378=1)),1,0)</f>
        <v>0</v>
      </c>
      <c r="BD2414" s="90">
        <f t="shared" ref="BD2414:BD2422" si="285">IF(OR(AND(OR($AB$2378&lt;&gt;""),$AX$2378=1)),1,0)</f>
        <v>0</v>
      </c>
      <c r="BE2414" s="90">
        <f t="shared" ref="BE2414:BE2422" si="286">IF(OR(AND(OR($S$2378&lt;&gt;""),$AX$2378=1)),1,0)</f>
        <v>0</v>
      </c>
    </row>
    <row r="2415" spans="4:106" ht="25.25" customHeight="1" x14ac:dyDescent="0.2">
      <c r="D2415" s="112" t="s">
        <v>6439</v>
      </c>
      <c r="E2415" s="189" t="s">
        <v>6440</v>
      </c>
      <c r="F2415" s="190"/>
      <c r="G2415" s="190"/>
      <c r="H2415" s="190"/>
      <c r="I2415" s="190"/>
      <c r="J2415" s="190"/>
      <c r="K2415" s="190"/>
      <c r="L2415" s="190"/>
      <c r="M2415" s="190"/>
      <c r="N2415" s="190"/>
      <c r="O2415" s="190"/>
      <c r="P2415" s="116" t="s">
        <v>12697</v>
      </c>
      <c r="Q2415" s="191" t="s">
        <v>12702</v>
      </c>
      <c r="R2415" s="191"/>
      <c r="S2415" s="192"/>
      <c r="T2415" s="192"/>
      <c r="U2415" s="192"/>
      <c r="V2415" s="192"/>
      <c r="W2415" s="192"/>
      <c r="X2415" s="193"/>
      <c r="Y2415" s="108"/>
      <c r="AW2415" s="90" t="s">
        <v>6211</v>
      </c>
      <c r="AX2415" s="90">
        <f t="shared" si="282"/>
        <v>1</v>
      </c>
      <c r="AY2415" s="90" t="s">
        <v>774</v>
      </c>
      <c r="AZ2415" s="90" t="s">
        <v>6438</v>
      </c>
      <c r="BA2415" s="90">
        <f>IF(AND($BB$2415=1,$BC$2415=1),1,0)</f>
        <v>0</v>
      </c>
      <c r="BB2415" s="90">
        <f t="shared" si="283"/>
        <v>0</v>
      </c>
      <c r="BC2415" s="90">
        <f t="shared" si="284"/>
        <v>0</v>
      </c>
      <c r="BD2415" s="90">
        <f t="shared" si="285"/>
        <v>0</v>
      </c>
      <c r="BE2415" s="90">
        <f t="shared" si="286"/>
        <v>0</v>
      </c>
      <c r="BX2415" s="90">
        <v>1</v>
      </c>
      <c r="CA2415" s="90" t="s">
        <v>6435</v>
      </c>
      <c r="CB2415" s="90">
        <f>IF((+COUNTA($S$2415)+COUNTA($S$2416)+COUNTA($S$2417)+COUNTA($S$2418)+COUNTA($S$2419)+COUNTA($S$2420)+COUNTA($S$2421)+COUNTA($S$2422))&gt;0,1,0)</f>
        <v>0</v>
      </c>
      <c r="CC2415" s="90" t="s">
        <v>775</v>
      </c>
      <c r="CD2415" s="90">
        <f>IF($Y$2415="Inaccurate – Incorrect",1,0)</f>
        <v>0</v>
      </c>
      <c r="DA2415" s="90" t="s">
        <v>6215</v>
      </c>
      <c r="DB2415" s="90" t="s">
        <v>6216</v>
      </c>
    </row>
    <row r="2416" spans="4:106" ht="25.25" customHeight="1" x14ac:dyDescent="0.2">
      <c r="D2416" s="112" t="s">
        <v>6443</v>
      </c>
      <c r="E2416" s="189" t="s">
        <v>6444</v>
      </c>
      <c r="F2416" s="190"/>
      <c r="G2416" s="190"/>
      <c r="H2416" s="190"/>
      <c r="I2416" s="190"/>
      <c r="J2416" s="190"/>
      <c r="K2416" s="190"/>
      <c r="L2416" s="190"/>
      <c r="M2416" s="190"/>
      <c r="N2416" s="190"/>
      <c r="O2416" s="190"/>
      <c r="P2416" s="115"/>
      <c r="Q2416" s="191" t="s">
        <v>12702</v>
      </c>
      <c r="R2416" s="191"/>
      <c r="S2416" s="192"/>
      <c r="T2416" s="192"/>
      <c r="U2416" s="192"/>
      <c r="V2416" s="192"/>
      <c r="W2416" s="192"/>
      <c r="X2416" s="193"/>
      <c r="Y2416" s="108"/>
      <c r="AW2416" s="90" t="s">
        <v>6211</v>
      </c>
      <c r="AX2416" s="90">
        <f t="shared" si="282"/>
        <v>1</v>
      </c>
      <c r="AY2416" s="90" t="s">
        <v>774</v>
      </c>
      <c r="AZ2416" s="90" t="s">
        <v>6442</v>
      </c>
      <c r="BA2416" s="90">
        <f>IF(AND($BB$2416=1,$BC$2416=1),1,0)</f>
        <v>0</v>
      </c>
      <c r="BB2416" s="90">
        <f t="shared" si="283"/>
        <v>0</v>
      </c>
      <c r="BC2416" s="90">
        <f t="shared" si="284"/>
        <v>0</v>
      </c>
      <c r="BD2416" s="90">
        <f t="shared" si="285"/>
        <v>0</v>
      </c>
      <c r="BE2416" s="90">
        <f t="shared" si="286"/>
        <v>0</v>
      </c>
      <c r="BX2416" s="90">
        <v>1</v>
      </c>
      <c r="CA2416" s="90" t="s">
        <v>6435</v>
      </c>
      <c r="CC2416" s="90" t="s">
        <v>775</v>
      </c>
      <c r="CD2416" s="90">
        <f>IF($Y$2416="Inaccurate – Incorrect",1,0)</f>
        <v>0</v>
      </c>
      <c r="DA2416" s="90" t="s">
        <v>6215</v>
      </c>
      <c r="DB2416" s="90" t="s">
        <v>6216</v>
      </c>
    </row>
    <row r="2417" spans="4:106" ht="25.25" customHeight="1" x14ac:dyDescent="0.2">
      <c r="D2417" s="112" t="s">
        <v>6446</v>
      </c>
      <c r="E2417" s="189" t="s">
        <v>6447</v>
      </c>
      <c r="F2417" s="190"/>
      <c r="G2417" s="190"/>
      <c r="H2417" s="190"/>
      <c r="I2417" s="190"/>
      <c r="J2417" s="190"/>
      <c r="K2417" s="190"/>
      <c r="L2417" s="190"/>
      <c r="M2417" s="190"/>
      <c r="N2417" s="190"/>
      <c r="O2417" s="190"/>
      <c r="P2417" s="116" t="s">
        <v>12697</v>
      </c>
      <c r="Q2417" s="191" t="s">
        <v>12702</v>
      </c>
      <c r="R2417" s="191"/>
      <c r="S2417" s="192"/>
      <c r="T2417" s="192"/>
      <c r="U2417" s="192"/>
      <c r="V2417" s="192"/>
      <c r="W2417" s="192"/>
      <c r="X2417" s="193"/>
      <c r="Y2417" s="108"/>
      <c r="AW2417" s="90" t="s">
        <v>6211</v>
      </c>
      <c r="AX2417" s="90">
        <f t="shared" si="282"/>
        <v>1</v>
      </c>
      <c r="AY2417" s="90" t="s">
        <v>774</v>
      </c>
      <c r="AZ2417" s="90" t="s">
        <v>6445</v>
      </c>
      <c r="BA2417" s="90">
        <f>IF(AND($BB$2417=1,$BC$2417=1),1,0)</f>
        <v>0</v>
      </c>
      <c r="BB2417" s="90">
        <f t="shared" si="283"/>
        <v>0</v>
      </c>
      <c r="BC2417" s="90">
        <f t="shared" si="284"/>
        <v>0</v>
      </c>
      <c r="BD2417" s="90">
        <f t="shared" si="285"/>
        <v>0</v>
      </c>
      <c r="BE2417" s="90">
        <f t="shared" si="286"/>
        <v>0</v>
      </c>
      <c r="BX2417" s="90">
        <v>1</v>
      </c>
      <c r="CA2417" s="90" t="s">
        <v>6435</v>
      </c>
      <c r="CC2417" s="90" t="s">
        <v>775</v>
      </c>
      <c r="CD2417" s="90">
        <f>IF($Y$2417="Inaccurate – Incorrect",1,0)</f>
        <v>0</v>
      </c>
      <c r="DA2417" s="90" t="s">
        <v>6215</v>
      </c>
      <c r="DB2417" s="90" t="s">
        <v>6216</v>
      </c>
    </row>
    <row r="2418" spans="4:106" ht="50.5" customHeight="1" x14ac:dyDescent="0.2">
      <c r="D2418" s="112" t="s">
        <v>6450</v>
      </c>
      <c r="E2418" s="189" t="s">
        <v>6451</v>
      </c>
      <c r="F2418" s="190"/>
      <c r="G2418" s="190"/>
      <c r="H2418" s="190"/>
      <c r="I2418" s="190"/>
      <c r="J2418" s="190"/>
      <c r="K2418" s="190"/>
      <c r="L2418" s="190"/>
      <c r="M2418" s="190"/>
      <c r="N2418" s="190"/>
      <c r="O2418" s="190"/>
      <c r="P2418" s="115"/>
      <c r="Q2418" s="191" t="s">
        <v>12702</v>
      </c>
      <c r="R2418" s="191"/>
      <c r="S2418" s="192"/>
      <c r="T2418" s="192"/>
      <c r="U2418" s="192"/>
      <c r="V2418" s="192"/>
      <c r="W2418" s="192"/>
      <c r="X2418" s="193"/>
      <c r="Y2418" s="108"/>
      <c r="AW2418" s="90" t="s">
        <v>6211</v>
      </c>
      <c r="AX2418" s="90">
        <f t="shared" si="282"/>
        <v>1</v>
      </c>
      <c r="AY2418" s="90" t="s">
        <v>774</v>
      </c>
      <c r="AZ2418" s="90" t="s">
        <v>6449</v>
      </c>
      <c r="BA2418" s="90">
        <f>IF(AND($BB$2418=1,$BC$2418=1),1,0)</f>
        <v>0</v>
      </c>
      <c r="BB2418" s="90">
        <f t="shared" si="283"/>
        <v>0</v>
      </c>
      <c r="BC2418" s="90">
        <f t="shared" si="284"/>
        <v>0</v>
      </c>
      <c r="BD2418" s="90">
        <f t="shared" si="285"/>
        <v>0</v>
      </c>
      <c r="BE2418" s="90">
        <f t="shared" si="286"/>
        <v>0</v>
      </c>
      <c r="BX2418" s="90">
        <v>1</v>
      </c>
      <c r="CA2418" s="90" t="s">
        <v>6435</v>
      </c>
      <c r="CC2418" s="90" t="s">
        <v>775</v>
      </c>
      <c r="CD2418" s="90">
        <f>IF($Y$2418="Inaccurate – Incorrect",1,0)</f>
        <v>0</v>
      </c>
      <c r="DA2418" s="90" t="s">
        <v>6215</v>
      </c>
      <c r="DB2418" s="90" t="s">
        <v>6216</v>
      </c>
    </row>
    <row r="2419" spans="4:106" ht="50.5" customHeight="1" x14ac:dyDescent="0.2">
      <c r="D2419" s="112" t="s">
        <v>6453</v>
      </c>
      <c r="E2419" s="189" t="s">
        <v>6454</v>
      </c>
      <c r="F2419" s="190"/>
      <c r="G2419" s="190"/>
      <c r="H2419" s="190"/>
      <c r="I2419" s="190"/>
      <c r="J2419" s="190"/>
      <c r="K2419" s="190"/>
      <c r="L2419" s="190"/>
      <c r="M2419" s="190"/>
      <c r="N2419" s="190"/>
      <c r="O2419" s="190"/>
      <c r="P2419" s="115"/>
      <c r="Q2419" s="191" t="s">
        <v>12702</v>
      </c>
      <c r="R2419" s="191"/>
      <c r="S2419" s="192"/>
      <c r="T2419" s="192"/>
      <c r="U2419" s="192"/>
      <c r="V2419" s="192"/>
      <c r="W2419" s="192"/>
      <c r="X2419" s="193"/>
      <c r="Y2419" s="108"/>
      <c r="AW2419" s="90" t="s">
        <v>6211</v>
      </c>
      <c r="AX2419" s="90">
        <f t="shared" si="282"/>
        <v>1</v>
      </c>
      <c r="AY2419" s="90" t="s">
        <v>774</v>
      </c>
      <c r="AZ2419" s="90" t="s">
        <v>6452</v>
      </c>
      <c r="BA2419" s="90">
        <f>IF(AND($BB$2419=1,$BC$2419=1),1,0)</f>
        <v>0</v>
      </c>
      <c r="BB2419" s="90">
        <f t="shared" si="283"/>
        <v>0</v>
      </c>
      <c r="BC2419" s="90">
        <f t="shared" si="284"/>
        <v>0</v>
      </c>
      <c r="BD2419" s="90">
        <f t="shared" si="285"/>
        <v>0</v>
      </c>
      <c r="BE2419" s="90">
        <f t="shared" si="286"/>
        <v>0</v>
      </c>
      <c r="BX2419" s="90">
        <v>1</v>
      </c>
      <c r="CA2419" s="90" t="s">
        <v>6435</v>
      </c>
      <c r="CC2419" s="90" t="s">
        <v>775</v>
      </c>
      <c r="CD2419" s="90">
        <f>IF($Y$2419="Inaccurate – Incorrect",1,0)</f>
        <v>0</v>
      </c>
      <c r="DA2419" s="90" t="s">
        <v>6215</v>
      </c>
      <c r="DB2419" s="90" t="s">
        <v>6216</v>
      </c>
    </row>
    <row r="2420" spans="4:106" ht="25.25" customHeight="1" x14ac:dyDescent="0.2">
      <c r="D2420" s="112" t="s">
        <v>6456</v>
      </c>
      <c r="E2420" s="189" t="s">
        <v>6457</v>
      </c>
      <c r="F2420" s="190"/>
      <c r="G2420" s="190"/>
      <c r="H2420" s="190"/>
      <c r="I2420" s="190"/>
      <c r="J2420" s="190"/>
      <c r="K2420" s="190"/>
      <c r="L2420" s="190"/>
      <c r="M2420" s="190"/>
      <c r="N2420" s="190"/>
      <c r="O2420" s="190"/>
      <c r="P2420" s="116" t="s">
        <v>12697</v>
      </c>
      <c r="Q2420" s="191" t="s">
        <v>12702</v>
      </c>
      <c r="R2420" s="191"/>
      <c r="S2420" s="192"/>
      <c r="T2420" s="192"/>
      <c r="U2420" s="192"/>
      <c r="V2420" s="192"/>
      <c r="W2420" s="192"/>
      <c r="X2420" s="193"/>
      <c r="Y2420" s="108"/>
      <c r="AW2420" s="90" t="s">
        <v>6211</v>
      </c>
      <c r="AX2420" s="90">
        <f t="shared" si="282"/>
        <v>1</v>
      </c>
      <c r="AY2420" s="90" t="s">
        <v>774</v>
      </c>
      <c r="AZ2420" s="90" t="s">
        <v>6455</v>
      </c>
      <c r="BA2420" s="90">
        <f>IF(AND($BB$2420=1,$BC$2420=1),1,0)</f>
        <v>0</v>
      </c>
      <c r="BB2420" s="90">
        <f t="shared" si="283"/>
        <v>0</v>
      </c>
      <c r="BC2420" s="90">
        <f t="shared" si="284"/>
        <v>0</v>
      </c>
      <c r="BD2420" s="90">
        <f t="shared" si="285"/>
        <v>0</v>
      </c>
      <c r="BE2420" s="90">
        <f t="shared" si="286"/>
        <v>0</v>
      </c>
      <c r="BX2420" s="90">
        <v>1</v>
      </c>
      <c r="CA2420" s="90" t="s">
        <v>6435</v>
      </c>
      <c r="CC2420" s="90" t="s">
        <v>775</v>
      </c>
      <c r="CD2420" s="90">
        <f>IF($Y$2420="Inaccurate – Incorrect",1,0)</f>
        <v>0</v>
      </c>
      <c r="DA2420" s="90" t="s">
        <v>6215</v>
      </c>
      <c r="DB2420" s="90" t="s">
        <v>6216</v>
      </c>
    </row>
    <row r="2421" spans="4:106" ht="25.25" customHeight="1" x14ac:dyDescent="0.2">
      <c r="D2421" s="112" t="s">
        <v>6460</v>
      </c>
      <c r="E2421" s="189" t="s">
        <v>6461</v>
      </c>
      <c r="F2421" s="190"/>
      <c r="G2421" s="190"/>
      <c r="H2421" s="190"/>
      <c r="I2421" s="190"/>
      <c r="J2421" s="190"/>
      <c r="K2421" s="190"/>
      <c r="L2421" s="190"/>
      <c r="M2421" s="190"/>
      <c r="N2421" s="190"/>
      <c r="O2421" s="190"/>
      <c r="P2421" s="116" t="s">
        <v>12697</v>
      </c>
      <c r="Q2421" s="191" t="s">
        <v>12702</v>
      </c>
      <c r="R2421" s="191"/>
      <c r="S2421" s="192"/>
      <c r="T2421" s="192"/>
      <c r="U2421" s="192"/>
      <c r="V2421" s="192"/>
      <c r="W2421" s="192"/>
      <c r="X2421" s="193"/>
      <c r="Y2421" s="108"/>
      <c r="AW2421" s="90" t="s">
        <v>6211</v>
      </c>
      <c r="AX2421" s="90">
        <f t="shared" si="282"/>
        <v>1</v>
      </c>
      <c r="AY2421" s="90" t="s">
        <v>774</v>
      </c>
      <c r="AZ2421" s="90" t="s">
        <v>6459</v>
      </c>
      <c r="BA2421" s="90">
        <f>IF(AND($BB$2421=1,$BC$2421=1),1,0)</f>
        <v>0</v>
      </c>
      <c r="BB2421" s="90">
        <f t="shared" si="283"/>
        <v>0</v>
      </c>
      <c r="BC2421" s="90">
        <f t="shared" si="284"/>
        <v>0</v>
      </c>
      <c r="BD2421" s="90">
        <f t="shared" si="285"/>
        <v>0</v>
      </c>
      <c r="BE2421" s="90">
        <f t="shared" si="286"/>
        <v>0</v>
      </c>
      <c r="BX2421" s="90">
        <v>1</v>
      </c>
      <c r="CA2421" s="90" t="s">
        <v>6435</v>
      </c>
      <c r="CC2421" s="90" t="s">
        <v>775</v>
      </c>
      <c r="CD2421" s="90">
        <f>IF($Y$2421="Inaccurate – Incorrect",1,0)</f>
        <v>0</v>
      </c>
      <c r="DA2421" s="90" t="s">
        <v>6215</v>
      </c>
      <c r="DB2421" s="90" t="s">
        <v>6216</v>
      </c>
    </row>
    <row r="2422" spans="4:106" ht="25.25" customHeight="1" x14ac:dyDescent="0.2">
      <c r="D2422" s="112" t="s">
        <v>6464</v>
      </c>
      <c r="E2422" s="189" t="s">
        <v>802</v>
      </c>
      <c r="F2422" s="190"/>
      <c r="G2422" s="190"/>
      <c r="H2422" s="190"/>
      <c r="I2422" s="190"/>
      <c r="J2422" s="190"/>
      <c r="K2422" s="190"/>
      <c r="L2422" s="190"/>
      <c r="M2422" s="190"/>
      <c r="N2422" s="190"/>
      <c r="O2422" s="190"/>
      <c r="P2422" s="115"/>
      <c r="Q2422" s="191" t="s">
        <v>12702</v>
      </c>
      <c r="R2422" s="191"/>
      <c r="S2422" s="192"/>
      <c r="T2422" s="192"/>
      <c r="U2422" s="192"/>
      <c r="V2422" s="192"/>
      <c r="W2422" s="192"/>
      <c r="X2422" s="193"/>
      <c r="Y2422" s="108"/>
      <c r="AW2422" s="90" t="s">
        <v>6211</v>
      </c>
      <c r="AX2422" s="90">
        <f t="shared" si="282"/>
        <v>1</v>
      </c>
      <c r="AY2422" s="90" t="s">
        <v>774</v>
      </c>
      <c r="AZ2422" s="90" t="s">
        <v>6463</v>
      </c>
      <c r="BA2422" s="90">
        <f>IF(AND($BB$2422=1,$BC$2422=1),1,0)</f>
        <v>0</v>
      </c>
      <c r="BB2422" s="90">
        <f t="shared" si="283"/>
        <v>0</v>
      </c>
      <c r="BC2422" s="90">
        <f t="shared" si="284"/>
        <v>0</v>
      </c>
      <c r="BD2422" s="90">
        <f t="shared" si="285"/>
        <v>0</v>
      </c>
      <c r="BE2422" s="90">
        <f t="shared" si="286"/>
        <v>0</v>
      </c>
      <c r="BL2422" s="90">
        <v>2423</v>
      </c>
      <c r="BX2422" s="90">
        <v>1</v>
      </c>
      <c r="CA2422" s="90" t="s">
        <v>6435</v>
      </c>
      <c r="CC2422" s="90" t="s">
        <v>775</v>
      </c>
      <c r="CD2422" s="90">
        <f>IF($Y$2422="Inaccurate – Incorrect",1,0)</f>
        <v>0</v>
      </c>
      <c r="DA2422" s="90" t="s">
        <v>6215</v>
      </c>
      <c r="DB2422" s="90" t="s">
        <v>6216</v>
      </c>
    </row>
    <row r="2423" spans="4:106" ht="25.25" customHeight="1" x14ac:dyDescent="0.2">
      <c r="D2423" s="112" t="s">
        <v>6466</v>
      </c>
      <c r="E2423" s="189" t="s">
        <v>643</v>
      </c>
      <c r="F2423" s="190"/>
      <c r="G2423" s="190"/>
      <c r="H2423" s="190"/>
      <c r="I2423" s="190"/>
      <c r="J2423" s="190"/>
      <c r="K2423" s="190"/>
      <c r="L2423" s="190"/>
      <c r="M2423" s="190"/>
      <c r="N2423" s="190"/>
      <c r="O2423" s="190"/>
      <c r="P2423" s="115"/>
      <c r="Q2423" s="191" t="s">
        <v>12699</v>
      </c>
      <c r="R2423" s="191"/>
      <c r="S2423" s="192"/>
      <c r="T2423" s="192"/>
      <c r="U2423" s="192"/>
      <c r="V2423" s="192"/>
      <c r="W2423" s="192"/>
      <c r="X2423" s="193"/>
      <c r="Y2423" s="108"/>
      <c r="AW2423" s="90" t="s">
        <v>6211</v>
      </c>
      <c r="AX2423" s="90">
        <f t="shared" si="282"/>
        <v>1</v>
      </c>
      <c r="AZ2423" s="90" t="s">
        <v>6465</v>
      </c>
      <c r="BA2423" s="90">
        <f>IF(AND($BB$2423=1,$BC$2423=1),1,0)</f>
        <v>0</v>
      </c>
      <c r="BB2423" s="90">
        <f t="shared" si="283"/>
        <v>0</v>
      </c>
      <c r="BC2423" s="90">
        <f>IF(OR(AND(OR($S$2422&lt;&gt;"",$AB$2422&lt;&gt;""),$AX$2422=1)),1,0)</f>
        <v>0</v>
      </c>
      <c r="BD2423" s="90">
        <f>IF(OR(AND(OR($AB$2422&lt;&gt;""),$AX$2422=1)),1,0)</f>
        <v>0</v>
      </c>
      <c r="BE2423" s="90">
        <f>IF(OR(AND(OR($S$2422&lt;&gt;""),$AX$2422=1)),1,0)</f>
        <v>0</v>
      </c>
      <c r="CB2423" s="90">
        <f>IF($S$2423&lt;&gt;"",1,0)</f>
        <v>0</v>
      </c>
      <c r="CD2423" s="90">
        <f>IF($Y$2423="Inaccurate – Incorrect",1,0)</f>
        <v>0</v>
      </c>
      <c r="DA2423" s="90" t="s">
        <v>6215</v>
      </c>
      <c r="DB2423" s="90" t="s">
        <v>6216</v>
      </c>
    </row>
    <row r="2424" spans="4:106" ht="53.75" customHeight="1" x14ac:dyDescent="0.2">
      <c r="D2424" s="112" t="s">
        <v>6469</v>
      </c>
      <c r="E2424" s="119"/>
      <c r="F2424" s="118"/>
      <c r="G2424" s="118"/>
      <c r="H2424" s="118"/>
      <c r="I2424" s="118"/>
      <c r="J2424" s="118"/>
      <c r="K2424" s="118"/>
      <c r="L2424" s="118"/>
      <c r="M2424" s="118"/>
      <c r="N2424" s="118"/>
      <c r="O2424" s="118"/>
      <c r="P2424" s="118"/>
      <c r="Q2424" s="215" t="s">
        <v>6470</v>
      </c>
      <c r="R2424" s="216"/>
      <c r="S2424" s="216"/>
      <c r="T2424" s="216"/>
      <c r="U2424" s="216"/>
      <c r="V2424" s="216"/>
      <c r="W2424" s="216"/>
      <c r="X2424" s="217"/>
      <c r="Y2424" s="108"/>
      <c r="AX2424" s="90">
        <f t="shared" si="282"/>
        <v>1</v>
      </c>
      <c r="AZ2424" s="90" t="s">
        <v>6468</v>
      </c>
      <c r="BA2424" s="90">
        <f>IF(AND($BB$2424=1,$BC$2424=1),1,0)</f>
        <v>0</v>
      </c>
      <c r="BB2424" s="90">
        <f t="shared" si="283"/>
        <v>0</v>
      </c>
      <c r="BC2424" s="90">
        <f t="shared" ref="BC2424:BC2436" si="287">IF(OR(AND(OR($S$2380&lt;&gt;"",$AB$2380&lt;&gt;""),$AX$2380=1)),1,0)</f>
        <v>0</v>
      </c>
      <c r="BD2424" s="90">
        <f t="shared" ref="BD2424:BD2436" si="288">IF(OR(AND(OR($AB$2380&lt;&gt;""),$AX$2380=1)),1,0)</f>
        <v>0</v>
      </c>
      <c r="BE2424" s="90">
        <f t="shared" ref="BE2424:BE2436" si="289">IF(OR(AND(OR($S$2380&lt;&gt;""),$AX$2380=1)),1,0)</f>
        <v>0</v>
      </c>
    </row>
    <row r="2425" spans="4:106" ht="25.25" customHeight="1" x14ac:dyDescent="0.2">
      <c r="D2425" s="112" t="s">
        <v>6472</v>
      </c>
      <c r="E2425" s="189" t="s">
        <v>6304</v>
      </c>
      <c r="F2425" s="190"/>
      <c r="G2425" s="190"/>
      <c r="H2425" s="190"/>
      <c r="I2425" s="190"/>
      <c r="J2425" s="190"/>
      <c r="K2425" s="190"/>
      <c r="L2425" s="190"/>
      <c r="M2425" s="190"/>
      <c r="N2425" s="190"/>
      <c r="O2425" s="190"/>
      <c r="P2425" s="116" t="s">
        <v>12697</v>
      </c>
      <c r="Q2425" s="191" t="s">
        <v>12702</v>
      </c>
      <c r="R2425" s="191"/>
      <c r="S2425" s="192"/>
      <c r="T2425" s="192"/>
      <c r="U2425" s="192"/>
      <c r="V2425" s="192"/>
      <c r="W2425" s="192"/>
      <c r="X2425" s="193"/>
      <c r="Y2425" s="108"/>
      <c r="AW2425" s="90" t="s">
        <v>6211</v>
      </c>
      <c r="AX2425" s="90">
        <f t="shared" si="282"/>
        <v>1</v>
      </c>
      <c r="AY2425" s="90" t="s">
        <v>774</v>
      </c>
      <c r="AZ2425" s="90" t="s">
        <v>6471</v>
      </c>
      <c r="BA2425" s="90">
        <f>IF(AND($BB$2425=1,$BC$2425=1),1,0)</f>
        <v>0</v>
      </c>
      <c r="BB2425" s="90">
        <f t="shared" si="283"/>
        <v>0</v>
      </c>
      <c r="BC2425" s="90">
        <f t="shared" si="287"/>
        <v>0</v>
      </c>
      <c r="BD2425" s="90">
        <f t="shared" si="288"/>
        <v>0</v>
      </c>
      <c r="BE2425" s="90">
        <f t="shared" si="289"/>
        <v>0</v>
      </c>
      <c r="BX2425" s="90">
        <v>1</v>
      </c>
      <c r="CA2425" s="90" t="s">
        <v>6468</v>
      </c>
      <c r="CB2425" s="90">
        <f>IF((+COUNTA($S$2425)+COUNTA($S$2426)+COUNTA($S$2427)+COUNTA($S$2428)+COUNTA($S$2429)+COUNTA($S$2430)+COUNTA($S$2431)+COUNTA($S$2432)+COUNTA($S$2433)+COUNTA($S$2434)+COUNTA($S$2435)+COUNTA($S$2436))&gt;0,1,0)</f>
        <v>0</v>
      </c>
      <c r="CC2425" s="90" t="s">
        <v>775</v>
      </c>
      <c r="CD2425" s="90">
        <f>IF($Y$2425="Inaccurate – Incorrect",1,0)</f>
        <v>0</v>
      </c>
      <c r="DA2425" s="90" t="s">
        <v>6215</v>
      </c>
      <c r="DB2425" s="90" t="s">
        <v>6216</v>
      </c>
    </row>
    <row r="2426" spans="4:106" ht="25.25" customHeight="1" x14ac:dyDescent="0.2">
      <c r="D2426" s="112" t="s">
        <v>6475</v>
      </c>
      <c r="E2426" s="189" t="s">
        <v>6476</v>
      </c>
      <c r="F2426" s="190"/>
      <c r="G2426" s="190"/>
      <c r="H2426" s="190"/>
      <c r="I2426" s="190"/>
      <c r="J2426" s="190"/>
      <c r="K2426" s="190"/>
      <c r="L2426" s="190"/>
      <c r="M2426" s="190"/>
      <c r="N2426" s="190"/>
      <c r="O2426" s="190"/>
      <c r="P2426" s="115"/>
      <c r="Q2426" s="191" t="s">
        <v>12702</v>
      </c>
      <c r="R2426" s="191"/>
      <c r="S2426" s="192"/>
      <c r="T2426" s="192"/>
      <c r="U2426" s="192"/>
      <c r="V2426" s="192"/>
      <c r="W2426" s="192"/>
      <c r="X2426" s="193"/>
      <c r="Y2426" s="108"/>
      <c r="AW2426" s="90" t="s">
        <v>6211</v>
      </c>
      <c r="AX2426" s="90">
        <f t="shared" si="282"/>
        <v>1</v>
      </c>
      <c r="AY2426" s="90" t="s">
        <v>774</v>
      </c>
      <c r="AZ2426" s="90" t="s">
        <v>6474</v>
      </c>
      <c r="BA2426" s="90">
        <f>IF(AND($BB$2426=1,$BC$2426=1),1,0)</f>
        <v>0</v>
      </c>
      <c r="BB2426" s="90">
        <f t="shared" si="283"/>
        <v>0</v>
      </c>
      <c r="BC2426" s="90">
        <f t="shared" si="287"/>
        <v>0</v>
      </c>
      <c r="BD2426" s="90">
        <f t="shared" si="288"/>
        <v>0</v>
      </c>
      <c r="BE2426" s="90">
        <f t="shared" si="289"/>
        <v>0</v>
      </c>
      <c r="BX2426" s="90">
        <v>1</v>
      </c>
      <c r="CA2426" s="90" t="s">
        <v>6468</v>
      </c>
      <c r="CC2426" s="90" t="s">
        <v>775</v>
      </c>
      <c r="CD2426" s="90">
        <f>IF($Y$2426="Inaccurate – Incorrect",1,0)</f>
        <v>0</v>
      </c>
      <c r="DA2426" s="90" t="s">
        <v>6215</v>
      </c>
      <c r="DB2426" s="90" t="s">
        <v>6216</v>
      </c>
    </row>
    <row r="2427" spans="4:106" ht="25.25" customHeight="1" x14ac:dyDescent="0.2">
      <c r="D2427" s="112" t="s">
        <v>6478</v>
      </c>
      <c r="E2427" s="189" t="s">
        <v>6479</v>
      </c>
      <c r="F2427" s="190"/>
      <c r="G2427" s="190"/>
      <c r="H2427" s="190"/>
      <c r="I2427" s="190"/>
      <c r="J2427" s="190"/>
      <c r="K2427" s="190"/>
      <c r="L2427" s="190"/>
      <c r="M2427" s="190"/>
      <c r="N2427" s="190"/>
      <c r="O2427" s="190"/>
      <c r="P2427" s="115"/>
      <c r="Q2427" s="191" t="s">
        <v>12702</v>
      </c>
      <c r="R2427" s="191"/>
      <c r="S2427" s="192"/>
      <c r="T2427" s="192"/>
      <c r="U2427" s="192"/>
      <c r="V2427" s="192"/>
      <c r="W2427" s="192"/>
      <c r="X2427" s="193"/>
      <c r="Y2427" s="108"/>
      <c r="AW2427" s="90" t="s">
        <v>6211</v>
      </c>
      <c r="AX2427" s="90">
        <f t="shared" si="282"/>
        <v>1</v>
      </c>
      <c r="AY2427" s="90" t="s">
        <v>774</v>
      </c>
      <c r="AZ2427" s="90" t="s">
        <v>6477</v>
      </c>
      <c r="BA2427" s="90">
        <f>IF(AND($BB$2427=1,$BC$2427=1),1,0)</f>
        <v>0</v>
      </c>
      <c r="BB2427" s="90">
        <f t="shared" si="283"/>
        <v>0</v>
      </c>
      <c r="BC2427" s="90">
        <f t="shared" si="287"/>
        <v>0</v>
      </c>
      <c r="BD2427" s="90">
        <f t="shared" si="288"/>
        <v>0</v>
      </c>
      <c r="BE2427" s="90">
        <f t="shared" si="289"/>
        <v>0</v>
      </c>
      <c r="BX2427" s="90">
        <v>1</v>
      </c>
      <c r="CA2427" s="90" t="s">
        <v>6468</v>
      </c>
      <c r="CC2427" s="90" t="s">
        <v>775</v>
      </c>
      <c r="CD2427" s="90">
        <f>IF($Y$2427="Inaccurate – Incorrect",1,0)</f>
        <v>0</v>
      </c>
      <c r="DA2427" s="90" t="s">
        <v>6215</v>
      </c>
      <c r="DB2427" s="90" t="s">
        <v>6216</v>
      </c>
    </row>
    <row r="2428" spans="4:106" ht="25.25" customHeight="1" x14ac:dyDescent="0.2">
      <c r="D2428" s="112" t="s">
        <v>6481</v>
      </c>
      <c r="E2428" s="189" t="s">
        <v>6482</v>
      </c>
      <c r="F2428" s="190"/>
      <c r="G2428" s="190"/>
      <c r="H2428" s="190"/>
      <c r="I2428" s="190"/>
      <c r="J2428" s="190"/>
      <c r="K2428" s="190"/>
      <c r="L2428" s="190"/>
      <c r="M2428" s="190"/>
      <c r="N2428" s="190"/>
      <c r="O2428" s="190"/>
      <c r="P2428" s="115"/>
      <c r="Q2428" s="191" t="s">
        <v>12702</v>
      </c>
      <c r="R2428" s="191"/>
      <c r="S2428" s="192"/>
      <c r="T2428" s="192"/>
      <c r="U2428" s="192"/>
      <c r="V2428" s="192"/>
      <c r="W2428" s="192"/>
      <c r="X2428" s="193"/>
      <c r="Y2428" s="108"/>
      <c r="AW2428" s="90" t="s">
        <v>6211</v>
      </c>
      <c r="AX2428" s="90">
        <f t="shared" si="282"/>
        <v>1</v>
      </c>
      <c r="AY2428" s="90" t="s">
        <v>774</v>
      </c>
      <c r="AZ2428" s="90" t="s">
        <v>6480</v>
      </c>
      <c r="BA2428" s="90">
        <f>IF(AND($BB$2428=1,$BC$2428=1),1,0)</f>
        <v>0</v>
      </c>
      <c r="BB2428" s="90">
        <f t="shared" si="283"/>
        <v>0</v>
      </c>
      <c r="BC2428" s="90">
        <f t="shared" si="287"/>
        <v>0</v>
      </c>
      <c r="BD2428" s="90">
        <f t="shared" si="288"/>
        <v>0</v>
      </c>
      <c r="BE2428" s="90">
        <f t="shared" si="289"/>
        <v>0</v>
      </c>
      <c r="BX2428" s="90">
        <v>1</v>
      </c>
      <c r="CA2428" s="90" t="s">
        <v>6468</v>
      </c>
      <c r="CC2428" s="90" t="s">
        <v>775</v>
      </c>
      <c r="CD2428" s="90">
        <f>IF($Y$2428="Inaccurate – Incorrect",1,0)</f>
        <v>0</v>
      </c>
      <c r="DA2428" s="90" t="s">
        <v>6215</v>
      </c>
      <c r="DB2428" s="90" t="s">
        <v>6216</v>
      </c>
    </row>
    <row r="2429" spans="4:106" ht="25.25" customHeight="1" x14ac:dyDescent="0.2">
      <c r="D2429" s="112" t="s">
        <v>6484</v>
      </c>
      <c r="E2429" s="189" t="s">
        <v>6485</v>
      </c>
      <c r="F2429" s="190"/>
      <c r="G2429" s="190"/>
      <c r="H2429" s="190"/>
      <c r="I2429" s="190"/>
      <c r="J2429" s="190"/>
      <c r="K2429" s="190"/>
      <c r="L2429" s="190"/>
      <c r="M2429" s="190"/>
      <c r="N2429" s="190"/>
      <c r="O2429" s="190"/>
      <c r="P2429" s="115"/>
      <c r="Q2429" s="191" t="s">
        <v>12702</v>
      </c>
      <c r="R2429" s="191"/>
      <c r="S2429" s="192"/>
      <c r="T2429" s="192"/>
      <c r="U2429" s="192"/>
      <c r="V2429" s="192"/>
      <c r="W2429" s="192"/>
      <c r="X2429" s="193"/>
      <c r="Y2429" s="108"/>
      <c r="AW2429" s="90" t="s">
        <v>6211</v>
      </c>
      <c r="AX2429" s="90">
        <f t="shared" si="282"/>
        <v>1</v>
      </c>
      <c r="AY2429" s="90" t="s">
        <v>774</v>
      </c>
      <c r="AZ2429" s="90" t="s">
        <v>6483</v>
      </c>
      <c r="BA2429" s="90">
        <f>IF(AND($BB$2429=1,$BC$2429=1),1,0)</f>
        <v>0</v>
      </c>
      <c r="BB2429" s="90">
        <f t="shared" si="283"/>
        <v>0</v>
      </c>
      <c r="BC2429" s="90">
        <f t="shared" si="287"/>
        <v>0</v>
      </c>
      <c r="BD2429" s="90">
        <f t="shared" si="288"/>
        <v>0</v>
      </c>
      <c r="BE2429" s="90">
        <f t="shared" si="289"/>
        <v>0</v>
      </c>
      <c r="BX2429" s="90">
        <v>1</v>
      </c>
      <c r="CA2429" s="90" t="s">
        <v>6468</v>
      </c>
      <c r="CC2429" s="90" t="s">
        <v>775</v>
      </c>
      <c r="CD2429" s="90">
        <f>IF($Y$2429="Inaccurate – Incorrect",1,0)</f>
        <v>0</v>
      </c>
      <c r="DA2429" s="90" t="s">
        <v>6215</v>
      </c>
      <c r="DB2429" s="90" t="s">
        <v>6216</v>
      </c>
    </row>
    <row r="2430" spans="4:106" ht="25.25" customHeight="1" x14ac:dyDescent="0.2">
      <c r="D2430" s="112" t="s">
        <v>6487</v>
      </c>
      <c r="E2430" s="189" t="s">
        <v>6488</v>
      </c>
      <c r="F2430" s="190"/>
      <c r="G2430" s="190"/>
      <c r="H2430" s="190"/>
      <c r="I2430" s="190"/>
      <c r="J2430" s="190"/>
      <c r="K2430" s="190"/>
      <c r="L2430" s="190"/>
      <c r="M2430" s="190"/>
      <c r="N2430" s="190"/>
      <c r="O2430" s="190"/>
      <c r="P2430" s="115"/>
      <c r="Q2430" s="191" t="s">
        <v>12702</v>
      </c>
      <c r="R2430" s="191"/>
      <c r="S2430" s="192"/>
      <c r="T2430" s="192"/>
      <c r="U2430" s="192"/>
      <c r="V2430" s="192"/>
      <c r="W2430" s="192"/>
      <c r="X2430" s="193"/>
      <c r="Y2430" s="108"/>
      <c r="AW2430" s="90" t="s">
        <v>6211</v>
      </c>
      <c r="AX2430" s="90">
        <f t="shared" si="282"/>
        <v>1</v>
      </c>
      <c r="AY2430" s="90" t="s">
        <v>774</v>
      </c>
      <c r="AZ2430" s="90" t="s">
        <v>6486</v>
      </c>
      <c r="BA2430" s="90">
        <f>IF(AND($BB$2430=1,$BC$2430=1),1,0)</f>
        <v>0</v>
      </c>
      <c r="BB2430" s="90">
        <f t="shared" ref="BB2430:BB2461" si="290">IF(OR($S$22="Step 3",$S$22="Step 2"),1,0)</f>
        <v>0</v>
      </c>
      <c r="BC2430" s="90">
        <f t="shared" si="287"/>
        <v>0</v>
      </c>
      <c r="BD2430" s="90">
        <f t="shared" si="288"/>
        <v>0</v>
      </c>
      <c r="BE2430" s="90">
        <f t="shared" si="289"/>
        <v>0</v>
      </c>
      <c r="BX2430" s="90">
        <v>1</v>
      </c>
      <c r="CA2430" s="90" t="s">
        <v>6468</v>
      </c>
      <c r="CC2430" s="90" t="s">
        <v>775</v>
      </c>
      <c r="CD2430" s="90">
        <f>IF($Y$2430="Inaccurate – Incorrect",1,0)</f>
        <v>0</v>
      </c>
      <c r="DA2430" s="90" t="s">
        <v>6215</v>
      </c>
      <c r="DB2430" s="90" t="s">
        <v>6216</v>
      </c>
    </row>
    <row r="2431" spans="4:106" ht="25.25" customHeight="1" x14ac:dyDescent="0.2">
      <c r="D2431" s="112" t="s">
        <v>6490</v>
      </c>
      <c r="E2431" s="189" t="s">
        <v>6491</v>
      </c>
      <c r="F2431" s="190"/>
      <c r="G2431" s="190"/>
      <c r="H2431" s="190"/>
      <c r="I2431" s="190"/>
      <c r="J2431" s="190"/>
      <c r="K2431" s="190"/>
      <c r="L2431" s="190"/>
      <c r="M2431" s="190"/>
      <c r="N2431" s="190"/>
      <c r="O2431" s="190"/>
      <c r="P2431" s="115"/>
      <c r="Q2431" s="191" t="s">
        <v>12702</v>
      </c>
      <c r="R2431" s="191"/>
      <c r="S2431" s="192"/>
      <c r="T2431" s="192"/>
      <c r="U2431" s="192"/>
      <c r="V2431" s="192"/>
      <c r="W2431" s="192"/>
      <c r="X2431" s="193"/>
      <c r="Y2431" s="108"/>
      <c r="AW2431" s="90" t="s">
        <v>6211</v>
      </c>
      <c r="AX2431" s="90">
        <f t="shared" si="282"/>
        <v>1</v>
      </c>
      <c r="AY2431" s="90" t="s">
        <v>774</v>
      </c>
      <c r="AZ2431" s="90" t="s">
        <v>6489</v>
      </c>
      <c r="BA2431" s="90">
        <f>IF(AND($BB$2431=1,$BC$2431=1),1,0)</f>
        <v>0</v>
      </c>
      <c r="BB2431" s="90">
        <f t="shared" si="290"/>
        <v>0</v>
      </c>
      <c r="BC2431" s="90">
        <f t="shared" si="287"/>
        <v>0</v>
      </c>
      <c r="BD2431" s="90">
        <f t="shared" si="288"/>
        <v>0</v>
      </c>
      <c r="BE2431" s="90">
        <f t="shared" si="289"/>
        <v>0</v>
      </c>
      <c r="BX2431" s="90">
        <v>1</v>
      </c>
      <c r="CA2431" s="90" t="s">
        <v>6468</v>
      </c>
      <c r="CC2431" s="90" t="s">
        <v>775</v>
      </c>
      <c r="CD2431" s="90">
        <f>IF($Y$2431="Inaccurate – Incorrect",1,0)</f>
        <v>0</v>
      </c>
      <c r="DA2431" s="90" t="s">
        <v>6215</v>
      </c>
      <c r="DB2431" s="90" t="s">
        <v>6216</v>
      </c>
    </row>
    <row r="2432" spans="4:106" ht="25.25" customHeight="1" x14ac:dyDescent="0.2">
      <c r="D2432" s="112" t="s">
        <v>6493</v>
      </c>
      <c r="E2432" s="189" t="s">
        <v>6494</v>
      </c>
      <c r="F2432" s="190"/>
      <c r="G2432" s="190"/>
      <c r="H2432" s="190"/>
      <c r="I2432" s="190"/>
      <c r="J2432" s="190"/>
      <c r="K2432" s="190"/>
      <c r="L2432" s="190"/>
      <c r="M2432" s="190"/>
      <c r="N2432" s="190"/>
      <c r="O2432" s="190"/>
      <c r="P2432" s="116" t="s">
        <v>12697</v>
      </c>
      <c r="Q2432" s="191" t="s">
        <v>12702</v>
      </c>
      <c r="R2432" s="191"/>
      <c r="S2432" s="192"/>
      <c r="T2432" s="192"/>
      <c r="U2432" s="192"/>
      <c r="V2432" s="192"/>
      <c r="W2432" s="192"/>
      <c r="X2432" s="193"/>
      <c r="Y2432" s="108"/>
      <c r="AW2432" s="90" t="s">
        <v>6211</v>
      </c>
      <c r="AX2432" s="90">
        <f t="shared" si="282"/>
        <v>1</v>
      </c>
      <c r="AY2432" s="90" t="s">
        <v>774</v>
      </c>
      <c r="AZ2432" s="90" t="s">
        <v>6492</v>
      </c>
      <c r="BA2432" s="90">
        <f>IF(AND($BB$2432=1,$BC$2432=1),1,0)</f>
        <v>0</v>
      </c>
      <c r="BB2432" s="90">
        <f t="shared" si="290"/>
        <v>0</v>
      </c>
      <c r="BC2432" s="90">
        <f t="shared" si="287"/>
        <v>0</v>
      </c>
      <c r="BD2432" s="90">
        <f t="shared" si="288"/>
        <v>0</v>
      </c>
      <c r="BE2432" s="90">
        <f t="shared" si="289"/>
        <v>0</v>
      </c>
      <c r="BX2432" s="90">
        <v>1</v>
      </c>
      <c r="CA2432" s="90" t="s">
        <v>6468</v>
      </c>
      <c r="CC2432" s="90" t="s">
        <v>775</v>
      </c>
      <c r="CD2432" s="90">
        <f>IF($Y$2432="Inaccurate – Incorrect",1,0)</f>
        <v>0</v>
      </c>
      <c r="DA2432" s="90" t="s">
        <v>6215</v>
      </c>
      <c r="DB2432" s="90" t="s">
        <v>6216</v>
      </c>
    </row>
    <row r="2433" spans="4:106" ht="25.25" customHeight="1" x14ac:dyDescent="0.2">
      <c r="D2433" s="112" t="s">
        <v>6497</v>
      </c>
      <c r="E2433" s="189" t="s">
        <v>6498</v>
      </c>
      <c r="F2433" s="190"/>
      <c r="G2433" s="190"/>
      <c r="H2433" s="190"/>
      <c r="I2433" s="190"/>
      <c r="J2433" s="190"/>
      <c r="K2433" s="190"/>
      <c r="L2433" s="190"/>
      <c r="M2433" s="190"/>
      <c r="N2433" s="190"/>
      <c r="O2433" s="190"/>
      <c r="P2433" s="115"/>
      <c r="Q2433" s="191" t="s">
        <v>12702</v>
      </c>
      <c r="R2433" s="191"/>
      <c r="S2433" s="192"/>
      <c r="T2433" s="192"/>
      <c r="U2433" s="192"/>
      <c r="V2433" s="192"/>
      <c r="W2433" s="192"/>
      <c r="X2433" s="193"/>
      <c r="Y2433" s="108"/>
      <c r="AW2433" s="90" t="s">
        <v>6211</v>
      </c>
      <c r="AX2433" s="90">
        <f t="shared" si="282"/>
        <v>1</v>
      </c>
      <c r="AY2433" s="90" t="s">
        <v>774</v>
      </c>
      <c r="AZ2433" s="90" t="s">
        <v>6496</v>
      </c>
      <c r="BA2433" s="90">
        <f>IF(AND($BB$2433=1,$BC$2433=1),1,0)</f>
        <v>0</v>
      </c>
      <c r="BB2433" s="90">
        <f t="shared" si="290"/>
        <v>0</v>
      </c>
      <c r="BC2433" s="90">
        <f t="shared" si="287"/>
        <v>0</v>
      </c>
      <c r="BD2433" s="90">
        <f t="shared" si="288"/>
        <v>0</v>
      </c>
      <c r="BE2433" s="90">
        <f t="shared" si="289"/>
        <v>0</v>
      </c>
      <c r="BX2433" s="90">
        <v>1</v>
      </c>
      <c r="CA2433" s="90" t="s">
        <v>6468</v>
      </c>
      <c r="CC2433" s="90" t="s">
        <v>775</v>
      </c>
      <c r="CD2433" s="90">
        <f>IF($Y$2433="Inaccurate – Incorrect",1,0)</f>
        <v>0</v>
      </c>
      <c r="DA2433" s="90" t="s">
        <v>6215</v>
      </c>
      <c r="DB2433" s="90" t="s">
        <v>6216</v>
      </c>
    </row>
    <row r="2434" spans="4:106" ht="25.25" customHeight="1" x14ac:dyDescent="0.2">
      <c r="D2434" s="112" t="s">
        <v>6500</v>
      </c>
      <c r="E2434" s="189" t="s">
        <v>6501</v>
      </c>
      <c r="F2434" s="190"/>
      <c r="G2434" s="190"/>
      <c r="H2434" s="190"/>
      <c r="I2434" s="190"/>
      <c r="J2434" s="190"/>
      <c r="K2434" s="190"/>
      <c r="L2434" s="190"/>
      <c r="M2434" s="190"/>
      <c r="N2434" s="190"/>
      <c r="O2434" s="190"/>
      <c r="P2434" s="115"/>
      <c r="Q2434" s="191" t="s">
        <v>12702</v>
      </c>
      <c r="R2434" s="191"/>
      <c r="S2434" s="192"/>
      <c r="T2434" s="192"/>
      <c r="U2434" s="192"/>
      <c r="V2434" s="192"/>
      <c r="W2434" s="192"/>
      <c r="X2434" s="193"/>
      <c r="Y2434" s="108"/>
      <c r="AW2434" s="90" t="s">
        <v>6211</v>
      </c>
      <c r="AX2434" s="90">
        <f t="shared" si="282"/>
        <v>1</v>
      </c>
      <c r="AY2434" s="90" t="s">
        <v>774</v>
      </c>
      <c r="AZ2434" s="90" t="s">
        <v>6499</v>
      </c>
      <c r="BA2434" s="90">
        <f>IF(AND($BB$2434=1,$BC$2434=1),1,0)</f>
        <v>0</v>
      </c>
      <c r="BB2434" s="90">
        <f t="shared" si="290"/>
        <v>0</v>
      </c>
      <c r="BC2434" s="90">
        <f t="shared" si="287"/>
        <v>0</v>
      </c>
      <c r="BD2434" s="90">
        <f t="shared" si="288"/>
        <v>0</v>
      </c>
      <c r="BE2434" s="90">
        <f t="shared" si="289"/>
        <v>0</v>
      </c>
      <c r="BX2434" s="90">
        <v>1</v>
      </c>
      <c r="CA2434" s="90" t="s">
        <v>6468</v>
      </c>
      <c r="CC2434" s="90" t="s">
        <v>775</v>
      </c>
      <c r="CD2434" s="90">
        <f>IF($Y$2434="Inaccurate – Incorrect",1,0)</f>
        <v>0</v>
      </c>
      <c r="DA2434" s="90" t="s">
        <v>6215</v>
      </c>
      <c r="DB2434" s="90" t="s">
        <v>6216</v>
      </c>
    </row>
    <row r="2435" spans="4:106" ht="25.25" customHeight="1" x14ac:dyDescent="0.2">
      <c r="D2435" s="112" t="s">
        <v>6503</v>
      </c>
      <c r="E2435" s="189" t="s">
        <v>6504</v>
      </c>
      <c r="F2435" s="190"/>
      <c r="G2435" s="190"/>
      <c r="H2435" s="190"/>
      <c r="I2435" s="190"/>
      <c r="J2435" s="190"/>
      <c r="K2435" s="190"/>
      <c r="L2435" s="190"/>
      <c r="M2435" s="190"/>
      <c r="N2435" s="190"/>
      <c r="O2435" s="190"/>
      <c r="P2435" s="115"/>
      <c r="Q2435" s="191" t="s">
        <v>12702</v>
      </c>
      <c r="R2435" s="191"/>
      <c r="S2435" s="192"/>
      <c r="T2435" s="192"/>
      <c r="U2435" s="192"/>
      <c r="V2435" s="192"/>
      <c r="W2435" s="192"/>
      <c r="X2435" s="193"/>
      <c r="Y2435" s="108"/>
      <c r="AW2435" s="90" t="s">
        <v>6211</v>
      </c>
      <c r="AX2435" s="90">
        <f t="shared" si="282"/>
        <v>1</v>
      </c>
      <c r="AY2435" s="90" t="s">
        <v>774</v>
      </c>
      <c r="AZ2435" s="90" t="s">
        <v>6502</v>
      </c>
      <c r="BA2435" s="90">
        <f>IF(AND($BB$2435=1,$BC$2435=1),1,0)</f>
        <v>0</v>
      </c>
      <c r="BB2435" s="90">
        <f t="shared" si="290"/>
        <v>0</v>
      </c>
      <c r="BC2435" s="90">
        <f t="shared" si="287"/>
        <v>0</v>
      </c>
      <c r="BD2435" s="90">
        <f t="shared" si="288"/>
        <v>0</v>
      </c>
      <c r="BE2435" s="90">
        <f t="shared" si="289"/>
        <v>0</v>
      </c>
      <c r="BX2435" s="90">
        <v>1</v>
      </c>
      <c r="CA2435" s="90" t="s">
        <v>6468</v>
      </c>
      <c r="CC2435" s="90" t="s">
        <v>775</v>
      </c>
      <c r="CD2435" s="90">
        <f>IF($Y$2435="Inaccurate – Incorrect",1,0)</f>
        <v>0</v>
      </c>
      <c r="DA2435" s="90" t="s">
        <v>6215</v>
      </c>
      <c r="DB2435" s="90" t="s">
        <v>6216</v>
      </c>
    </row>
    <row r="2436" spans="4:106" ht="25.25" customHeight="1" x14ac:dyDescent="0.2">
      <c r="D2436" s="112" t="s">
        <v>6506</v>
      </c>
      <c r="E2436" s="189" t="s">
        <v>802</v>
      </c>
      <c r="F2436" s="190"/>
      <c r="G2436" s="190"/>
      <c r="H2436" s="190"/>
      <c r="I2436" s="190"/>
      <c r="J2436" s="190"/>
      <c r="K2436" s="190"/>
      <c r="L2436" s="190"/>
      <c r="M2436" s="190"/>
      <c r="N2436" s="190"/>
      <c r="O2436" s="190"/>
      <c r="P2436" s="115"/>
      <c r="Q2436" s="191" t="s">
        <v>12702</v>
      </c>
      <c r="R2436" s="191"/>
      <c r="S2436" s="192"/>
      <c r="T2436" s="192"/>
      <c r="U2436" s="192"/>
      <c r="V2436" s="192"/>
      <c r="W2436" s="192"/>
      <c r="X2436" s="193"/>
      <c r="Y2436" s="108"/>
      <c r="AW2436" s="90" t="s">
        <v>6211</v>
      </c>
      <c r="AX2436" s="90">
        <f t="shared" si="282"/>
        <v>1</v>
      </c>
      <c r="AY2436" s="90" t="s">
        <v>774</v>
      </c>
      <c r="AZ2436" s="90" t="s">
        <v>6505</v>
      </c>
      <c r="BA2436" s="90">
        <f>IF(AND($BB$2436=1,$BC$2436=1),1,0)</f>
        <v>0</v>
      </c>
      <c r="BB2436" s="90">
        <f t="shared" si="290"/>
        <v>0</v>
      </c>
      <c r="BC2436" s="90">
        <f t="shared" si="287"/>
        <v>0</v>
      </c>
      <c r="BD2436" s="90">
        <f t="shared" si="288"/>
        <v>0</v>
      </c>
      <c r="BE2436" s="90">
        <f t="shared" si="289"/>
        <v>0</v>
      </c>
      <c r="BL2436" s="90">
        <v>2437</v>
      </c>
      <c r="BX2436" s="90">
        <v>1</v>
      </c>
      <c r="CA2436" s="90" t="s">
        <v>6468</v>
      </c>
      <c r="CC2436" s="90" t="s">
        <v>775</v>
      </c>
      <c r="CD2436" s="90">
        <f>IF($Y$2436="Inaccurate – Incorrect",1,0)</f>
        <v>0</v>
      </c>
      <c r="DA2436" s="90" t="s">
        <v>6215</v>
      </c>
      <c r="DB2436" s="90" t="s">
        <v>6216</v>
      </c>
    </row>
    <row r="2437" spans="4:106" ht="25.25" customHeight="1" x14ac:dyDescent="0.2">
      <c r="D2437" s="112" t="s">
        <v>6508</v>
      </c>
      <c r="E2437" s="189" t="s">
        <v>643</v>
      </c>
      <c r="F2437" s="190"/>
      <c r="G2437" s="190"/>
      <c r="H2437" s="190"/>
      <c r="I2437" s="190"/>
      <c r="J2437" s="190"/>
      <c r="K2437" s="190"/>
      <c r="L2437" s="190"/>
      <c r="M2437" s="190"/>
      <c r="N2437" s="190"/>
      <c r="O2437" s="190"/>
      <c r="P2437" s="115"/>
      <c r="Q2437" s="191" t="s">
        <v>12699</v>
      </c>
      <c r="R2437" s="191"/>
      <c r="S2437" s="192"/>
      <c r="T2437" s="192"/>
      <c r="U2437" s="192"/>
      <c r="V2437" s="192"/>
      <c r="W2437" s="192"/>
      <c r="X2437" s="193"/>
      <c r="Y2437" s="108"/>
      <c r="AW2437" s="90" t="s">
        <v>6211</v>
      </c>
      <c r="AX2437" s="90">
        <f t="shared" si="282"/>
        <v>1</v>
      </c>
      <c r="AZ2437" s="90" t="s">
        <v>6507</v>
      </c>
      <c r="BA2437" s="90">
        <f>IF(AND($BB$2437=1,$BC$2437=1),1,0)</f>
        <v>0</v>
      </c>
      <c r="BB2437" s="90">
        <f t="shared" si="290"/>
        <v>0</v>
      </c>
      <c r="BC2437" s="90">
        <f>IF(OR(AND(OR($S$2436&lt;&gt;"",$AB$2436&lt;&gt;""),$AX$2436=1)),1,0)</f>
        <v>0</v>
      </c>
      <c r="BD2437" s="90">
        <f>IF(OR(AND(OR($AB$2436&lt;&gt;""),$AX$2436=1)),1,0)</f>
        <v>0</v>
      </c>
      <c r="BE2437" s="90">
        <f>IF(OR(AND(OR($S$2436&lt;&gt;""),$AX$2436=1)),1,0)</f>
        <v>0</v>
      </c>
      <c r="CB2437" s="90">
        <f>IF($S$2437&lt;&gt;"",1,0)</f>
        <v>0</v>
      </c>
      <c r="CD2437" s="90">
        <f>IF($Y$2437="Inaccurate – Incorrect",1,0)</f>
        <v>0</v>
      </c>
      <c r="DA2437" s="90" t="s">
        <v>6215</v>
      </c>
      <c r="DB2437" s="90" t="s">
        <v>6216</v>
      </c>
    </row>
    <row r="2438" spans="4:106" ht="53.75" customHeight="1" x14ac:dyDescent="0.2">
      <c r="D2438" s="112" t="s">
        <v>6511</v>
      </c>
      <c r="E2438" s="119"/>
      <c r="F2438" s="118"/>
      <c r="G2438" s="118"/>
      <c r="H2438" s="118"/>
      <c r="I2438" s="118"/>
      <c r="J2438" s="118"/>
      <c r="K2438" s="118"/>
      <c r="L2438" s="118"/>
      <c r="M2438" s="118"/>
      <c r="N2438" s="118"/>
      <c r="O2438" s="118"/>
      <c r="P2438" s="118"/>
      <c r="Q2438" s="215" t="s">
        <v>6512</v>
      </c>
      <c r="R2438" s="216"/>
      <c r="S2438" s="216"/>
      <c r="T2438" s="216"/>
      <c r="U2438" s="216"/>
      <c r="V2438" s="216"/>
      <c r="W2438" s="216"/>
      <c r="X2438" s="217"/>
      <c r="Y2438" s="108"/>
      <c r="AX2438" s="90">
        <f t="shared" si="282"/>
        <v>1</v>
      </c>
      <c r="AZ2438" s="90" t="s">
        <v>6510</v>
      </c>
      <c r="BA2438" s="90">
        <f>IF(AND($BB$2438=1,$BC$2438=1),1,0)</f>
        <v>0</v>
      </c>
      <c r="BB2438" s="90">
        <f t="shared" si="290"/>
        <v>0</v>
      </c>
      <c r="BC2438" s="90">
        <f t="shared" ref="BC2438:BC2443" si="291">IF(OR(AND(OR($S$2382&lt;&gt;"",$AB$2382&lt;&gt;""),$AX$2382=1)),1,0)</f>
        <v>0</v>
      </c>
      <c r="BD2438" s="90">
        <f t="shared" ref="BD2438:BD2443" si="292">IF(OR(AND(OR($AB$2382&lt;&gt;""),$AX$2382=1)),1,0)</f>
        <v>0</v>
      </c>
      <c r="BE2438" s="90">
        <f t="shared" ref="BE2438:BE2443" si="293">IF(OR(AND(OR($S$2382&lt;&gt;""),$AX$2382=1)),1,0)</f>
        <v>0</v>
      </c>
    </row>
    <row r="2439" spans="4:106" ht="25.25" customHeight="1" x14ac:dyDescent="0.2">
      <c r="D2439" s="112" t="s">
        <v>6514</v>
      </c>
      <c r="E2439" s="189" t="s">
        <v>6515</v>
      </c>
      <c r="F2439" s="190"/>
      <c r="G2439" s="190"/>
      <c r="H2439" s="190"/>
      <c r="I2439" s="190"/>
      <c r="J2439" s="190"/>
      <c r="K2439" s="190"/>
      <c r="L2439" s="190"/>
      <c r="M2439" s="190"/>
      <c r="N2439" s="190"/>
      <c r="O2439" s="190"/>
      <c r="P2439" s="115"/>
      <c r="Q2439" s="191" t="s">
        <v>12702</v>
      </c>
      <c r="R2439" s="191"/>
      <c r="S2439" s="192"/>
      <c r="T2439" s="192"/>
      <c r="U2439" s="192"/>
      <c r="V2439" s="192"/>
      <c r="W2439" s="192"/>
      <c r="X2439" s="193"/>
      <c r="Y2439" s="108"/>
      <c r="AW2439" s="90" t="s">
        <v>6211</v>
      </c>
      <c r="AX2439" s="90">
        <f t="shared" si="282"/>
        <v>1</v>
      </c>
      <c r="AY2439" s="90" t="s">
        <v>774</v>
      </c>
      <c r="AZ2439" s="90" t="s">
        <v>6513</v>
      </c>
      <c r="BA2439" s="90">
        <f>IF(AND($BB$2439=1,$BC$2439=1),1,0)</f>
        <v>0</v>
      </c>
      <c r="BB2439" s="90">
        <f t="shared" si="290"/>
        <v>0</v>
      </c>
      <c r="BC2439" s="90">
        <f t="shared" si="291"/>
        <v>0</v>
      </c>
      <c r="BD2439" s="90">
        <f t="shared" si="292"/>
        <v>0</v>
      </c>
      <c r="BE2439" s="90">
        <f t="shared" si="293"/>
        <v>0</v>
      </c>
      <c r="BX2439" s="90">
        <v>1</v>
      </c>
      <c r="CA2439" s="90" t="s">
        <v>6510</v>
      </c>
      <c r="CB2439" s="90">
        <f>IF((+COUNTA($S$2439)+COUNTA($S$2440)+COUNTA($S$2441)+COUNTA($S$2442)+COUNTA($S$2443))&gt;0,1,0)</f>
        <v>0</v>
      </c>
      <c r="CC2439" s="90" t="s">
        <v>775</v>
      </c>
      <c r="CD2439" s="90">
        <f>IF($Y$2439="Inaccurate – Incorrect",1,0)</f>
        <v>0</v>
      </c>
      <c r="DA2439" s="90" t="s">
        <v>6215</v>
      </c>
      <c r="DB2439" s="90" t="s">
        <v>6216</v>
      </c>
    </row>
    <row r="2440" spans="4:106" ht="25.25" customHeight="1" x14ac:dyDescent="0.2">
      <c r="D2440" s="112" t="s">
        <v>6517</v>
      </c>
      <c r="E2440" s="189" t="s">
        <v>6518</v>
      </c>
      <c r="F2440" s="190"/>
      <c r="G2440" s="190"/>
      <c r="H2440" s="190"/>
      <c r="I2440" s="190"/>
      <c r="J2440" s="190"/>
      <c r="K2440" s="190"/>
      <c r="L2440" s="190"/>
      <c r="M2440" s="190"/>
      <c r="N2440" s="190"/>
      <c r="O2440" s="190"/>
      <c r="P2440" s="115"/>
      <c r="Q2440" s="191" t="s">
        <v>12702</v>
      </c>
      <c r="R2440" s="191"/>
      <c r="S2440" s="192"/>
      <c r="T2440" s="192"/>
      <c r="U2440" s="192"/>
      <c r="V2440" s="192"/>
      <c r="W2440" s="192"/>
      <c r="X2440" s="193"/>
      <c r="Y2440" s="108"/>
      <c r="AW2440" s="90" t="s">
        <v>6211</v>
      </c>
      <c r="AX2440" s="90">
        <f t="shared" si="282"/>
        <v>1</v>
      </c>
      <c r="AY2440" s="90" t="s">
        <v>774</v>
      </c>
      <c r="AZ2440" s="90" t="s">
        <v>6516</v>
      </c>
      <c r="BA2440" s="90">
        <f>IF(AND($BB$2440=1,$BC$2440=1),1,0)</f>
        <v>0</v>
      </c>
      <c r="BB2440" s="90">
        <f t="shared" si="290"/>
        <v>0</v>
      </c>
      <c r="BC2440" s="90">
        <f t="shared" si="291"/>
        <v>0</v>
      </c>
      <c r="BD2440" s="90">
        <f t="shared" si="292"/>
        <v>0</v>
      </c>
      <c r="BE2440" s="90">
        <f t="shared" si="293"/>
        <v>0</v>
      </c>
      <c r="BX2440" s="90">
        <v>1</v>
      </c>
      <c r="CA2440" s="90" t="s">
        <v>6510</v>
      </c>
      <c r="CC2440" s="90" t="s">
        <v>775</v>
      </c>
      <c r="CD2440" s="90">
        <f>IF($Y$2440="Inaccurate – Incorrect",1,0)</f>
        <v>0</v>
      </c>
      <c r="DA2440" s="90" t="s">
        <v>6215</v>
      </c>
      <c r="DB2440" s="90" t="s">
        <v>6216</v>
      </c>
    </row>
    <row r="2441" spans="4:106" ht="25.25" customHeight="1" x14ac:dyDescent="0.2">
      <c r="D2441" s="112" t="s">
        <v>6520</v>
      </c>
      <c r="E2441" s="189" t="s">
        <v>6521</v>
      </c>
      <c r="F2441" s="190"/>
      <c r="G2441" s="190"/>
      <c r="H2441" s="190"/>
      <c r="I2441" s="190"/>
      <c r="J2441" s="190"/>
      <c r="K2441" s="190"/>
      <c r="L2441" s="190"/>
      <c r="M2441" s="190"/>
      <c r="N2441" s="190"/>
      <c r="O2441" s="190"/>
      <c r="P2441" s="116" t="s">
        <v>12697</v>
      </c>
      <c r="Q2441" s="191" t="s">
        <v>12702</v>
      </c>
      <c r="R2441" s="191"/>
      <c r="S2441" s="192"/>
      <c r="T2441" s="192"/>
      <c r="U2441" s="192"/>
      <c r="V2441" s="192"/>
      <c r="W2441" s="192"/>
      <c r="X2441" s="193"/>
      <c r="Y2441" s="108"/>
      <c r="AW2441" s="90" t="s">
        <v>6211</v>
      </c>
      <c r="AX2441" s="90">
        <f t="shared" si="282"/>
        <v>1</v>
      </c>
      <c r="AY2441" s="90" t="s">
        <v>774</v>
      </c>
      <c r="AZ2441" s="90" t="s">
        <v>6519</v>
      </c>
      <c r="BA2441" s="90">
        <f>IF(AND($BB$2441=1,$BC$2441=1),1,0)</f>
        <v>0</v>
      </c>
      <c r="BB2441" s="90">
        <f t="shared" si="290"/>
        <v>0</v>
      </c>
      <c r="BC2441" s="90">
        <f t="shared" si="291"/>
        <v>0</v>
      </c>
      <c r="BD2441" s="90">
        <f t="shared" si="292"/>
        <v>0</v>
      </c>
      <c r="BE2441" s="90">
        <f t="shared" si="293"/>
        <v>0</v>
      </c>
      <c r="BX2441" s="90">
        <v>1</v>
      </c>
      <c r="CA2441" s="90" t="s">
        <v>6510</v>
      </c>
      <c r="CC2441" s="90" t="s">
        <v>775</v>
      </c>
      <c r="CD2441" s="90">
        <f>IF($Y$2441="Inaccurate – Incorrect",1,0)</f>
        <v>0</v>
      </c>
      <c r="DA2441" s="90" t="s">
        <v>6215</v>
      </c>
      <c r="DB2441" s="90" t="s">
        <v>6216</v>
      </c>
    </row>
    <row r="2442" spans="4:106" ht="25.25" customHeight="1" x14ac:dyDescent="0.2">
      <c r="D2442" s="112" t="s">
        <v>6524</v>
      </c>
      <c r="E2442" s="189" t="s">
        <v>6320</v>
      </c>
      <c r="F2442" s="190"/>
      <c r="G2442" s="190"/>
      <c r="H2442" s="190"/>
      <c r="I2442" s="190"/>
      <c r="J2442" s="190"/>
      <c r="K2442" s="190"/>
      <c r="L2442" s="190"/>
      <c r="M2442" s="190"/>
      <c r="N2442" s="190"/>
      <c r="O2442" s="190"/>
      <c r="P2442" s="115"/>
      <c r="Q2442" s="191" t="s">
        <v>12702</v>
      </c>
      <c r="R2442" s="191"/>
      <c r="S2442" s="192"/>
      <c r="T2442" s="192"/>
      <c r="U2442" s="192"/>
      <c r="V2442" s="192"/>
      <c r="W2442" s="192"/>
      <c r="X2442" s="193"/>
      <c r="Y2442" s="108"/>
      <c r="AW2442" s="90" t="s">
        <v>6211</v>
      </c>
      <c r="AX2442" s="90">
        <f t="shared" si="282"/>
        <v>1</v>
      </c>
      <c r="AY2442" s="90" t="s">
        <v>774</v>
      </c>
      <c r="AZ2442" s="90" t="s">
        <v>6523</v>
      </c>
      <c r="BA2442" s="90">
        <f>IF(AND($BB$2442=1,$BC$2442=1),1,0)</f>
        <v>0</v>
      </c>
      <c r="BB2442" s="90">
        <f t="shared" si="290"/>
        <v>0</v>
      </c>
      <c r="BC2442" s="90">
        <f t="shared" si="291"/>
        <v>0</v>
      </c>
      <c r="BD2442" s="90">
        <f t="shared" si="292"/>
        <v>0</v>
      </c>
      <c r="BE2442" s="90">
        <f t="shared" si="293"/>
        <v>0</v>
      </c>
      <c r="BX2442" s="90">
        <v>1</v>
      </c>
      <c r="CA2442" s="90" t="s">
        <v>6510</v>
      </c>
      <c r="CC2442" s="90" t="s">
        <v>775</v>
      </c>
      <c r="CD2442" s="90">
        <f>IF($Y$2442="Inaccurate – Incorrect",1,0)</f>
        <v>0</v>
      </c>
      <c r="DA2442" s="90" t="s">
        <v>6215</v>
      </c>
      <c r="DB2442" s="90" t="s">
        <v>6216</v>
      </c>
    </row>
    <row r="2443" spans="4:106" ht="25.25" customHeight="1" x14ac:dyDescent="0.2">
      <c r="D2443" s="112" t="s">
        <v>6526</v>
      </c>
      <c r="E2443" s="189" t="s">
        <v>802</v>
      </c>
      <c r="F2443" s="190"/>
      <c r="G2443" s="190"/>
      <c r="H2443" s="190"/>
      <c r="I2443" s="190"/>
      <c r="J2443" s="190"/>
      <c r="K2443" s="190"/>
      <c r="L2443" s="190"/>
      <c r="M2443" s="190"/>
      <c r="N2443" s="190"/>
      <c r="O2443" s="190"/>
      <c r="P2443" s="115"/>
      <c r="Q2443" s="191" t="s">
        <v>12702</v>
      </c>
      <c r="R2443" s="191"/>
      <c r="S2443" s="192"/>
      <c r="T2443" s="192"/>
      <c r="U2443" s="192"/>
      <c r="V2443" s="192"/>
      <c r="W2443" s="192"/>
      <c r="X2443" s="193"/>
      <c r="Y2443" s="108"/>
      <c r="AW2443" s="90" t="s">
        <v>6211</v>
      </c>
      <c r="AX2443" s="90">
        <f t="shared" si="282"/>
        <v>1</v>
      </c>
      <c r="AY2443" s="90" t="s">
        <v>774</v>
      </c>
      <c r="AZ2443" s="90" t="s">
        <v>6525</v>
      </c>
      <c r="BA2443" s="90">
        <f>IF(AND($BB$2443=1,$BC$2443=1),1,0)</f>
        <v>0</v>
      </c>
      <c r="BB2443" s="90">
        <f t="shared" si="290"/>
        <v>0</v>
      </c>
      <c r="BC2443" s="90">
        <f t="shared" si="291"/>
        <v>0</v>
      </c>
      <c r="BD2443" s="90">
        <f t="shared" si="292"/>
        <v>0</v>
      </c>
      <c r="BE2443" s="90">
        <f t="shared" si="293"/>
        <v>0</v>
      </c>
      <c r="BL2443" s="90">
        <v>2444</v>
      </c>
      <c r="BX2443" s="90">
        <v>1</v>
      </c>
      <c r="CA2443" s="90" t="s">
        <v>6510</v>
      </c>
      <c r="CC2443" s="90" t="s">
        <v>775</v>
      </c>
      <c r="CD2443" s="90">
        <f>IF($Y$2443="Inaccurate – Incorrect",1,0)</f>
        <v>0</v>
      </c>
      <c r="DA2443" s="90" t="s">
        <v>6215</v>
      </c>
      <c r="DB2443" s="90" t="s">
        <v>6216</v>
      </c>
    </row>
    <row r="2444" spans="4:106" ht="25.25" customHeight="1" x14ac:dyDescent="0.2">
      <c r="D2444" s="112" t="s">
        <v>6528</v>
      </c>
      <c r="E2444" s="189" t="s">
        <v>643</v>
      </c>
      <c r="F2444" s="190"/>
      <c r="G2444" s="190"/>
      <c r="H2444" s="190"/>
      <c r="I2444" s="190"/>
      <c r="J2444" s="190"/>
      <c r="K2444" s="190"/>
      <c r="L2444" s="190"/>
      <c r="M2444" s="190"/>
      <c r="N2444" s="190"/>
      <c r="O2444" s="190"/>
      <c r="P2444" s="115"/>
      <c r="Q2444" s="191" t="s">
        <v>12699</v>
      </c>
      <c r="R2444" s="191"/>
      <c r="S2444" s="192"/>
      <c r="T2444" s="192"/>
      <c r="U2444" s="192"/>
      <c r="V2444" s="192"/>
      <c r="W2444" s="192"/>
      <c r="X2444" s="193"/>
      <c r="Y2444" s="108"/>
      <c r="AW2444" s="90" t="s">
        <v>6211</v>
      </c>
      <c r="AX2444" s="90">
        <f t="shared" si="282"/>
        <v>1</v>
      </c>
      <c r="AZ2444" s="90" t="s">
        <v>6527</v>
      </c>
      <c r="BA2444" s="90">
        <f>IF(AND($BB$2444=1,$BC$2444=1),1,0)</f>
        <v>0</v>
      </c>
      <c r="BB2444" s="90">
        <f t="shared" si="290"/>
        <v>0</v>
      </c>
      <c r="BC2444" s="90">
        <f>IF(OR(AND(OR($S$2443&lt;&gt;"",$AB$2443&lt;&gt;""),$AX$2443=1)),1,0)</f>
        <v>0</v>
      </c>
      <c r="BD2444" s="90">
        <f>IF(OR(AND(OR($AB$2443&lt;&gt;""),$AX$2443=1)),1,0)</f>
        <v>0</v>
      </c>
      <c r="BE2444" s="90">
        <f>IF(OR(AND(OR($S$2443&lt;&gt;""),$AX$2443=1)),1,0)</f>
        <v>0</v>
      </c>
      <c r="CB2444" s="90">
        <f>IF($S$2444&lt;&gt;"",1,0)</f>
        <v>0</v>
      </c>
      <c r="CD2444" s="90">
        <f>IF($Y$2444="Inaccurate – Incorrect",1,0)</f>
        <v>0</v>
      </c>
      <c r="DA2444" s="90" t="s">
        <v>6215</v>
      </c>
      <c r="DB2444" s="90" t="s">
        <v>6216</v>
      </c>
    </row>
    <row r="2445" spans="4:106" ht="53.75" customHeight="1" x14ac:dyDescent="0.2">
      <c r="D2445" s="112" t="s">
        <v>6531</v>
      </c>
      <c r="E2445" s="119"/>
      <c r="F2445" s="118"/>
      <c r="G2445" s="118"/>
      <c r="H2445" s="118"/>
      <c r="I2445" s="118"/>
      <c r="J2445" s="118"/>
      <c r="K2445" s="118"/>
      <c r="L2445" s="118"/>
      <c r="M2445" s="118"/>
      <c r="N2445" s="118"/>
      <c r="O2445" s="118"/>
      <c r="P2445" s="118"/>
      <c r="Q2445" s="215" t="s">
        <v>6532</v>
      </c>
      <c r="R2445" s="216"/>
      <c r="S2445" s="216"/>
      <c r="T2445" s="216"/>
      <c r="U2445" s="216"/>
      <c r="V2445" s="216"/>
      <c r="W2445" s="216"/>
      <c r="X2445" s="217"/>
      <c r="Y2445" s="108"/>
      <c r="AX2445" s="90">
        <f t="shared" si="282"/>
        <v>1</v>
      </c>
      <c r="AZ2445" s="90" t="s">
        <v>6530</v>
      </c>
      <c r="BA2445" s="90">
        <f>IF(AND($BB$2445=1,$BC$2445=1),1,0)</f>
        <v>0</v>
      </c>
      <c r="BB2445" s="90">
        <f t="shared" si="290"/>
        <v>0</v>
      </c>
      <c r="BC2445" s="90">
        <f t="shared" ref="BC2445:BC2467" si="294">IF(OR(AND(OR($S$2384&lt;&gt;"",$AB$2384&lt;&gt;""),$AX$2384=1)),1,0)</f>
        <v>0</v>
      </c>
      <c r="BD2445" s="90">
        <f t="shared" ref="BD2445:BD2467" si="295">IF(OR(AND(OR($AB$2384&lt;&gt;""),$AX$2384=1)),1,0)</f>
        <v>0</v>
      </c>
      <c r="BE2445" s="90">
        <f t="shared" ref="BE2445:BE2467" si="296">IF(OR(AND(OR($S$2384&lt;&gt;""),$AX$2384=1)),1,0)</f>
        <v>0</v>
      </c>
    </row>
    <row r="2446" spans="4:106" ht="25.25" customHeight="1" x14ac:dyDescent="0.2">
      <c r="D2446" s="112" t="s">
        <v>6534</v>
      </c>
      <c r="E2446" s="189" t="s">
        <v>6535</v>
      </c>
      <c r="F2446" s="190"/>
      <c r="G2446" s="190"/>
      <c r="H2446" s="190"/>
      <c r="I2446" s="190"/>
      <c r="J2446" s="190"/>
      <c r="K2446" s="190"/>
      <c r="L2446" s="190"/>
      <c r="M2446" s="190"/>
      <c r="N2446" s="190"/>
      <c r="O2446" s="190"/>
      <c r="P2446" s="115"/>
      <c r="Q2446" s="191" t="s">
        <v>12702</v>
      </c>
      <c r="R2446" s="191"/>
      <c r="S2446" s="192"/>
      <c r="T2446" s="192"/>
      <c r="U2446" s="192"/>
      <c r="V2446" s="192"/>
      <c r="W2446" s="192"/>
      <c r="X2446" s="193"/>
      <c r="Y2446" s="108"/>
      <c r="AW2446" s="90" t="s">
        <v>6211</v>
      </c>
      <c r="AX2446" s="90">
        <f t="shared" si="282"/>
        <v>1</v>
      </c>
      <c r="AY2446" s="90" t="s">
        <v>774</v>
      </c>
      <c r="AZ2446" s="90" t="s">
        <v>6533</v>
      </c>
      <c r="BA2446" s="90">
        <f>IF(AND($BB$2446=1,$BC$2446=1),1,0)</f>
        <v>0</v>
      </c>
      <c r="BB2446" s="90">
        <f t="shared" si="290"/>
        <v>0</v>
      </c>
      <c r="BC2446" s="90">
        <f t="shared" si="294"/>
        <v>0</v>
      </c>
      <c r="BD2446" s="90">
        <f t="shared" si="295"/>
        <v>0</v>
      </c>
      <c r="BE2446" s="90">
        <f t="shared" si="296"/>
        <v>0</v>
      </c>
      <c r="BX2446" s="90">
        <v>1</v>
      </c>
      <c r="CA2446" s="90" t="s">
        <v>6530</v>
      </c>
      <c r="CB2446" s="90">
        <f>IF((+COUNTA($S$2446)+COUNTA($S$2447)+COUNTA($S$2448)+COUNTA($S$2449)+COUNTA($S$2450)+COUNTA($S$2451)+COUNTA($S$2452)+COUNTA($S$2453)+COUNTA($S$2454)+COUNTA($S$2455)+COUNTA($S$2456)+COUNTA($S$2457)+COUNTA($S$2458)+COUNTA($S$2459)+COUNTA($S$2460)+COUNTA($S$2461)+COUNTA($S$2462)+COUNTA($S$2463)+COUNTA($S$2464)+COUNTA($S$2465)+COUNTA($S$2466)+COUNTA($S$2467))&gt;0,1,0)</f>
        <v>0</v>
      </c>
      <c r="CC2446" s="90" t="s">
        <v>775</v>
      </c>
      <c r="CD2446" s="90">
        <f>IF($Y$2446="Inaccurate – Incorrect",1,0)</f>
        <v>0</v>
      </c>
      <c r="DA2446" s="90" t="s">
        <v>6215</v>
      </c>
      <c r="DB2446" s="90" t="s">
        <v>6216</v>
      </c>
    </row>
    <row r="2447" spans="4:106" ht="25.25" customHeight="1" x14ac:dyDescent="0.2">
      <c r="D2447" s="112" t="s">
        <v>6537</v>
      </c>
      <c r="E2447" s="189" t="s">
        <v>6538</v>
      </c>
      <c r="F2447" s="190"/>
      <c r="G2447" s="190"/>
      <c r="H2447" s="190"/>
      <c r="I2447" s="190"/>
      <c r="J2447" s="190"/>
      <c r="K2447" s="190"/>
      <c r="L2447" s="190"/>
      <c r="M2447" s="190"/>
      <c r="N2447" s="190"/>
      <c r="O2447" s="190"/>
      <c r="P2447" s="115"/>
      <c r="Q2447" s="191" t="s">
        <v>12702</v>
      </c>
      <c r="R2447" s="191"/>
      <c r="S2447" s="192"/>
      <c r="T2447" s="192"/>
      <c r="U2447" s="192"/>
      <c r="V2447" s="192"/>
      <c r="W2447" s="192"/>
      <c r="X2447" s="193"/>
      <c r="Y2447" s="108"/>
      <c r="AW2447" s="90" t="s">
        <v>6211</v>
      </c>
      <c r="AX2447" s="90">
        <f t="shared" ref="AX2447:AX2510" si="297">IF(SUBTOTAL(103,Q2447)=1,1,0)</f>
        <v>1</v>
      </c>
      <c r="AY2447" s="90" t="s">
        <v>774</v>
      </c>
      <c r="AZ2447" s="90" t="s">
        <v>6536</v>
      </c>
      <c r="BA2447" s="90">
        <f>IF(AND($BB$2447=1,$BC$2447=1),1,0)</f>
        <v>0</v>
      </c>
      <c r="BB2447" s="90">
        <f t="shared" si="290"/>
        <v>0</v>
      </c>
      <c r="BC2447" s="90">
        <f t="shared" si="294"/>
        <v>0</v>
      </c>
      <c r="BD2447" s="90">
        <f t="shared" si="295"/>
        <v>0</v>
      </c>
      <c r="BE2447" s="90">
        <f t="shared" si="296"/>
        <v>0</v>
      </c>
      <c r="BX2447" s="90">
        <v>1</v>
      </c>
      <c r="CA2447" s="90" t="s">
        <v>6530</v>
      </c>
      <c r="CC2447" s="90" t="s">
        <v>775</v>
      </c>
      <c r="CD2447" s="90">
        <f>IF($Y$2447="Inaccurate – Incorrect",1,0)</f>
        <v>0</v>
      </c>
      <c r="DA2447" s="90" t="s">
        <v>6215</v>
      </c>
      <c r="DB2447" s="90" t="s">
        <v>6216</v>
      </c>
    </row>
    <row r="2448" spans="4:106" ht="25.25" customHeight="1" x14ac:dyDescent="0.2">
      <c r="D2448" s="112" t="s">
        <v>6540</v>
      </c>
      <c r="E2448" s="189" t="s">
        <v>6541</v>
      </c>
      <c r="F2448" s="190"/>
      <c r="G2448" s="190"/>
      <c r="H2448" s="190"/>
      <c r="I2448" s="190"/>
      <c r="J2448" s="190"/>
      <c r="K2448" s="190"/>
      <c r="L2448" s="190"/>
      <c r="M2448" s="190"/>
      <c r="N2448" s="190"/>
      <c r="O2448" s="190"/>
      <c r="P2448" s="115"/>
      <c r="Q2448" s="191" t="s">
        <v>12702</v>
      </c>
      <c r="R2448" s="191"/>
      <c r="S2448" s="192"/>
      <c r="T2448" s="192"/>
      <c r="U2448" s="192"/>
      <c r="V2448" s="192"/>
      <c r="W2448" s="192"/>
      <c r="X2448" s="193"/>
      <c r="Y2448" s="108"/>
      <c r="AW2448" s="90" t="s">
        <v>6211</v>
      </c>
      <c r="AX2448" s="90">
        <f t="shared" si="297"/>
        <v>1</v>
      </c>
      <c r="AY2448" s="90" t="s">
        <v>774</v>
      </c>
      <c r="AZ2448" s="90" t="s">
        <v>6539</v>
      </c>
      <c r="BA2448" s="90">
        <f>IF(AND($BB$2448=1,$BC$2448=1),1,0)</f>
        <v>0</v>
      </c>
      <c r="BB2448" s="90">
        <f t="shared" si="290"/>
        <v>0</v>
      </c>
      <c r="BC2448" s="90">
        <f t="shared" si="294"/>
        <v>0</v>
      </c>
      <c r="BD2448" s="90">
        <f t="shared" si="295"/>
        <v>0</v>
      </c>
      <c r="BE2448" s="90">
        <f t="shared" si="296"/>
        <v>0</v>
      </c>
      <c r="BX2448" s="90">
        <v>1</v>
      </c>
      <c r="CA2448" s="90" t="s">
        <v>6530</v>
      </c>
      <c r="CC2448" s="90" t="s">
        <v>775</v>
      </c>
      <c r="CD2448" s="90">
        <f>IF($Y$2448="Inaccurate – Incorrect",1,0)</f>
        <v>0</v>
      </c>
      <c r="DA2448" s="90" t="s">
        <v>6215</v>
      </c>
      <c r="DB2448" s="90" t="s">
        <v>6216</v>
      </c>
    </row>
    <row r="2449" spans="4:106" ht="25.25" customHeight="1" x14ac:dyDescent="0.2">
      <c r="D2449" s="112" t="s">
        <v>6543</v>
      </c>
      <c r="E2449" s="189" t="s">
        <v>6544</v>
      </c>
      <c r="F2449" s="190"/>
      <c r="G2449" s="190"/>
      <c r="H2449" s="190"/>
      <c r="I2449" s="190"/>
      <c r="J2449" s="190"/>
      <c r="K2449" s="190"/>
      <c r="L2449" s="190"/>
      <c r="M2449" s="190"/>
      <c r="N2449" s="190"/>
      <c r="O2449" s="190"/>
      <c r="P2449" s="115"/>
      <c r="Q2449" s="191" t="s">
        <v>12702</v>
      </c>
      <c r="R2449" s="191"/>
      <c r="S2449" s="192"/>
      <c r="T2449" s="192"/>
      <c r="U2449" s="192"/>
      <c r="V2449" s="192"/>
      <c r="W2449" s="192"/>
      <c r="X2449" s="193"/>
      <c r="Y2449" s="108"/>
      <c r="AW2449" s="90" t="s">
        <v>6211</v>
      </c>
      <c r="AX2449" s="90">
        <f t="shared" si="297"/>
        <v>1</v>
      </c>
      <c r="AY2449" s="90" t="s">
        <v>774</v>
      </c>
      <c r="AZ2449" s="90" t="s">
        <v>6542</v>
      </c>
      <c r="BA2449" s="90">
        <f>IF(AND($BB$2449=1,$BC$2449=1),1,0)</f>
        <v>0</v>
      </c>
      <c r="BB2449" s="90">
        <f t="shared" si="290"/>
        <v>0</v>
      </c>
      <c r="BC2449" s="90">
        <f t="shared" si="294"/>
        <v>0</v>
      </c>
      <c r="BD2449" s="90">
        <f t="shared" si="295"/>
        <v>0</v>
      </c>
      <c r="BE2449" s="90">
        <f t="shared" si="296"/>
        <v>0</v>
      </c>
      <c r="BX2449" s="90">
        <v>1</v>
      </c>
      <c r="CA2449" s="90" t="s">
        <v>6530</v>
      </c>
      <c r="CC2449" s="90" t="s">
        <v>775</v>
      </c>
      <c r="CD2449" s="90">
        <f>IF($Y$2449="Inaccurate – Incorrect",1,0)</f>
        <v>0</v>
      </c>
      <c r="DA2449" s="90" t="s">
        <v>6215</v>
      </c>
      <c r="DB2449" s="90" t="s">
        <v>6216</v>
      </c>
    </row>
    <row r="2450" spans="4:106" ht="25.25" customHeight="1" x14ac:dyDescent="0.2">
      <c r="D2450" s="112" t="s">
        <v>6546</v>
      </c>
      <c r="E2450" s="189" t="s">
        <v>6547</v>
      </c>
      <c r="F2450" s="190"/>
      <c r="G2450" s="190"/>
      <c r="H2450" s="190"/>
      <c r="I2450" s="190"/>
      <c r="J2450" s="190"/>
      <c r="K2450" s="190"/>
      <c r="L2450" s="190"/>
      <c r="M2450" s="190"/>
      <c r="N2450" s="190"/>
      <c r="O2450" s="190"/>
      <c r="P2450" s="116" t="s">
        <v>12697</v>
      </c>
      <c r="Q2450" s="191" t="s">
        <v>12702</v>
      </c>
      <c r="R2450" s="191"/>
      <c r="S2450" s="192"/>
      <c r="T2450" s="192"/>
      <c r="U2450" s="192"/>
      <c r="V2450" s="192"/>
      <c r="W2450" s="192"/>
      <c r="X2450" s="193"/>
      <c r="Y2450" s="108"/>
      <c r="AW2450" s="90" t="s">
        <v>6211</v>
      </c>
      <c r="AX2450" s="90">
        <f t="shared" si="297"/>
        <v>1</v>
      </c>
      <c r="AY2450" s="90" t="s">
        <v>774</v>
      </c>
      <c r="AZ2450" s="90" t="s">
        <v>6545</v>
      </c>
      <c r="BA2450" s="90">
        <f>IF(AND($BB$2450=1,$BC$2450=1),1,0)</f>
        <v>0</v>
      </c>
      <c r="BB2450" s="90">
        <f t="shared" si="290"/>
        <v>0</v>
      </c>
      <c r="BC2450" s="90">
        <f t="shared" si="294"/>
        <v>0</v>
      </c>
      <c r="BD2450" s="90">
        <f t="shared" si="295"/>
        <v>0</v>
      </c>
      <c r="BE2450" s="90">
        <f t="shared" si="296"/>
        <v>0</v>
      </c>
      <c r="BX2450" s="90">
        <v>1</v>
      </c>
      <c r="CA2450" s="90" t="s">
        <v>6530</v>
      </c>
      <c r="CC2450" s="90" t="s">
        <v>775</v>
      </c>
      <c r="CD2450" s="90">
        <f>IF($Y$2450="Inaccurate – Incorrect",1,0)</f>
        <v>0</v>
      </c>
      <c r="DA2450" s="90" t="s">
        <v>6215</v>
      </c>
      <c r="DB2450" s="90" t="s">
        <v>6216</v>
      </c>
    </row>
    <row r="2451" spans="4:106" ht="25.25" customHeight="1" x14ac:dyDescent="0.2">
      <c r="D2451" s="112" t="s">
        <v>6550</v>
      </c>
      <c r="E2451" s="189" t="s">
        <v>6551</v>
      </c>
      <c r="F2451" s="190"/>
      <c r="G2451" s="190"/>
      <c r="H2451" s="190"/>
      <c r="I2451" s="190"/>
      <c r="J2451" s="190"/>
      <c r="K2451" s="190"/>
      <c r="L2451" s="190"/>
      <c r="M2451" s="190"/>
      <c r="N2451" s="190"/>
      <c r="O2451" s="190"/>
      <c r="P2451" s="116" t="s">
        <v>12697</v>
      </c>
      <c r="Q2451" s="191" t="s">
        <v>12702</v>
      </c>
      <c r="R2451" s="191"/>
      <c r="S2451" s="192"/>
      <c r="T2451" s="192"/>
      <c r="U2451" s="192"/>
      <c r="V2451" s="192"/>
      <c r="W2451" s="192"/>
      <c r="X2451" s="193"/>
      <c r="Y2451" s="108"/>
      <c r="AW2451" s="90" t="s">
        <v>6211</v>
      </c>
      <c r="AX2451" s="90">
        <f t="shared" si="297"/>
        <v>1</v>
      </c>
      <c r="AY2451" s="90" t="s">
        <v>774</v>
      </c>
      <c r="AZ2451" s="90" t="s">
        <v>6549</v>
      </c>
      <c r="BA2451" s="90">
        <f>IF(AND($BB$2451=1,$BC$2451=1),1,0)</f>
        <v>0</v>
      </c>
      <c r="BB2451" s="90">
        <f t="shared" si="290"/>
        <v>0</v>
      </c>
      <c r="BC2451" s="90">
        <f t="shared" si="294"/>
        <v>0</v>
      </c>
      <c r="BD2451" s="90">
        <f t="shared" si="295"/>
        <v>0</v>
      </c>
      <c r="BE2451" s="90">
        <f t="shared" si="296"/>
        <v>0</v>
      </c>
      <c r="BX2451" s="90">
        <v>1</v>
      </c>
      <c r="CA2451" s="90" t="s">
        <v>6530</v>
      </c>
      <c r="CC2451" s="90" t="s">
        <v>775</v>
      </c>
      <c r="CD2451" s="90">
        <f>IF($Y$2451="Inaccurate – Incorrect",1,0)</f>
        <v>0</v>
      </c>
      <c r="DA2451" s="90" t="s">
        <v>6215</v>
      </c>
      <c r="DB2451" s="90" t="s">
        <v>6216</v>
      </c>
    </row>
    <row r="2452" spans="4:106" ht="25.25" customHeight="1" x14ac:dyDescent="0.2">
      <c r="D2452" s="112" t="s">
        <v>6554</v>
      </c>
      <c r="E2452" s="189" t="s">
        <v>6555</v>
      </c>
      <c r="F2452" s="190"/>
      <c r="G2452" s="190"/>
      <c r="H2452" s="190"/>
      <c r="I2452" s="190"/>
      <c r="J2452" s="190"/>
      <c r="K2452" s="190"/>
      <c r="L2452" s="190"/>
      <c r="M2452" s="190"/>
      <c r="N2452" s="190"/>
      <c r="O2452" s="190"/>
      <c r="P2452" s="115"/>
      <c r="Q2452" s="191" t="s">
        <v>12702</v>
      </c>
      <c r="R2452" s="191"/>
      <c r="S2452" s="192"/>
      <c r="T2452" s="192"/>
      <c r="U2452" s="192"/>
      <c r="V2452" s="192"/>
      <c r="W2452" s="192"/>
      <c r="X2452" s="193"/>
      <c r="Y2452" s="108"/>
      <c r="AW2452" s="90" t="s">
        <v>6211</v>
      </c>
      <c r="AX2452" s="90">
        <f t="shared" si="297"/>
        <v>1</v>
      </c>
      <c r="AY2452" s="90" t="s">
        <v>774</v>
      </c>
      <c r="AZ2452" s="90" t="s">
        <v>6553</v>
      </c>
      <c r="BA2452" s="90">
        <f>IF(AND($BB$2452=1,$BC$2452=1),1,0)</f>
        <v>0</v>
      </c>
      <c r="BB2452" s="90">
        <f t="shared" si="290"/>
        <v>0</v>
      </c>
      <c r="BC2452" s="90">
        <f t="shared" si="294"/>
        <v>0</v>
      </c>
      <c r="BD2452" s="90">
        <f t="shared" si="295"/>
        <v>0</v>
      </c>
      <c r="BE2452" s="90">
        <f t="shared" si="296"/>
        <v>0</v>
      </c>
      <c r="BX2452" s="90">
        <v>1</v>
      </c>
      <c r="CA2452" s="90" t="s">
        <v>6530</v>
      </c>
      <c r="CC2452" s="90" t="s">
        <v>775</v>
      </c>
      <c r="CD2452" s="90">
        <f>IF($Y$2452="Inaccurate – Incorrect",1,0)</f>
        <v>0</v>
      </c>
      <c r="DA2452" s="90" t="s">
        <v>6215</v>
      </c>
      <c r="DB2452" s="90" t="s">
        <v>6216</v>
      </c>
    </row>
    <row r="2453" spans="4:106" ht="25.25" customHeight="1" x14ac:dyDescent="0.2">
      <c r="D2453" s="112" t="s">
        <v>6557</v>
      </c>
      <c r="E2453" s="189" t="s">
        <v>6558</v>
      </c>
      <c r="F2453" s="190"/>
      <c r="G2453" s="190"/>
      <c r="H2453" s="190"/>
      <c r="I2453" s="190"/>
      <c r="J2453" s="190"/>
      <c r="K2453" s="190"/>
      <c r="L2453" s="190"/>
      <c r="M2453" s="190"/>
      <c r="N2453" s="190"/>
      <c r="O2453" s="190"/>
      <c r="P2453" s="115"/>
      <c r="Q2453" s="191" t="s">
        <v>12702</v>
      </c>
      <c r="R2453" s="191"/>
      <c r="S2453" s="192"/>
      <c r="T2453" s="192"/>
      <c r="U2453" s="192"/>
      <c r="V2453" s="192"/>
      <c r="W2453" s="192"/>
      <c r="X2453" s="193"/>
      <c r="Y2453" s="108"/>
      <c r="AW2453" s="90" t="s">
        <v>6211</v>
      </c>
      <c r="AX2453" s="90">
        <f t="shared" si="297"/>
        <v>1</v>
      </c>
      <c r="AY2453" s="90" t="s">
        <v>774</v>
      </c>
      <c r="AZ2453" s="90" t="s">
        <v>6556</v>
      </c>
      <c r="BA2453" s="90">
        <f>IF(AND($BB$2453=1,$BC$2453=1),1,0)</f>
        <v>0</v>
      </c>
      <c r="BB2453" s="90">
        <f t="shared" si="290"/>
        <v>0</v>
      </c>
      <c r="BC2453" s="90">
        <f t="shared" si="294"/>
        <v>0</v>
      </c>
      <c r="BD2453" s="90">
        <f t="shared" si="295"/>
        <v>0</v>
      </c>
      <c r="BE2453" s="90">
        <f t="shared" si="296"/>
        <v>0</v>
      </c>
      <c r="BX2453" s="90">
        <v>1</v>
      </c>
      <c r="CA2453" s="90" t="s">
        <v>6530</v>
      </c>
      <c r="CC2453" s="90" t="s">
        <v>775</v>
      </c>
      <c r="CD2453" s="90">
        <f>IF($Y$2453="Inaccurate – Incorrect",1,0)</f>
        <v>0</v>
      </c>
      <c r="DA2453" s="90" t="s">
        <v>6215</v>
      </c>
      <c r="DB2453" s="90" t="s">
        <v>6216</v>
      </c>
    </row>
    <row r="2454" spans="4:106" ht="25.25" customHeight="1" x14ac:dyDescent="0.2">
      <c r="D2454" s="112" t="s">
        <v>6560</v>
      </c>
      <c r="E2454" s="189" t="s">
        <v>6561</v>
      </c>
      <c r="F2454" s="190"/>
      <c r="G2454" s="190"/>
      <c r="H2454" s="190"/>
      <c r="I2454" s="190"/>
      <c r="J2454" s="190"/>
      <c r="K2454" s="190"/>
      <c r="L2454" s="190"/>
      <c r="M2454" s="190"/>
      <c r="N2454" s="190"/>
      <c r="O2454" s="190"/>
      <c r="P2454" s="115"/>
      <c r="Q2454" s="191" t="s">
        <v>12702</v>
      </c>
      <c r="R2454" s="191"/>
      <c r="S2454" s="192"/>
      <c r="T2454" s="192"/>
      <c r="U2454" s="192"/>
      <c r="V2454" s="192"/>
      <c r="W2454" s="192"/>
      <c r="X2454" s="193"/>
      <c r="Y2454" s="108"/>
      <c r="AW2454" s="90" t="s">
        <v>6211</v>
      </c>
      <c r="AX2454" s="90">
        <f t="shared" si="297"/>
        <v>1</v>
      </c>
      <c r="AY2454" s="90" t="s">
        <v>774</v>
      </c>
      <c r="AZ2454" s="90" t="s">
        <v>6559</v>
      </c>
      <c r="BA2454" s="90">
        <f>IF(AND($BB$2454=1,$BC$2454=1),1,0)</f>
        <v>0</v>
      </c>
      <c r="BB2454" s="90">
        <f t="shared" si="290"/>
        <v>0</v>
      </c>
      <c r="BC2454" s="90">
        <f t="shared" si="294"/>
        <v>0</v>
      </c>
      <c r="BD2454" s="90">
        <f t="shared" si="295"/>
        <v>0</v>
      </c>
      <c r="BE2454" s="90">
        <f t="shared" si="296"/>
        <v>0</v>
      </c>
      <c r="BX2454" s="90">
        <v>1</v>
      </c>
      <c r="CA2454" s="90" t="s">
        <v>6530</v>
      </c>
      <c r="CC2454" s="90" t="s">
        <v>775</v>
      </c>
      <c r="CD2454" s="90">
        <f>IF($Y$2454="Inaccurate – Incorrect",1,0)</f>
        <v>0</v>
      </c>
      <c r="DA2454" s="90" t="s">
        <v>6215</v>
      </c>
      <c r="DB2454" s="90" t="s">
        <v>6216</v>
      </c>
    </row>
    <row r="2455" spans="4:106" ht="25.25" customHeight="1" x14ac:dyDescent="0.2">
      <c r="D2455" s="112" t="s">
        <v>6563</v>
      </c>
      <c r="E2455" s="189" t="s">
        <v>6564</v>
      </c>
      <c r="F2455" s="190"/>
      <c r="G2455" s="190"/>
      <c r="H2455" s="190"/>
      <c r="I2455" s="190"/>
      <c r="J2455" s="190"/>
      <c r="K2455" s="190"/>
      <c r="L2455" s="190"/>
      <c r="M2455" s="190"/>
      <c r="N2455" s="190"/>
      <c r="O2455" s="190"/>
      <c r="P2455" s="115"/>
      <c r="Q2455" s="191" t="s">
        <v>12702</v>
      </c>
      <c r="R2455" s="191"/>
      <c r="S2455" s="192"/>
      <c r="T2455" s="192"/>
      <c r="U2455" s="192"/>
      <c r="V2455" s="192"/>
      <c r="W2455" s="192"/>
      <c r="X2455" s="193"/>
      <c r="Y2455" s="108"/>
      <c r="AW2455" s="90" t="s">
        <v>6211</v>
      </c>
      <c r="AX2455" s="90">
        <f t="shared" si="297"/>
        <v>1</v>
      </c>
      <c r="AY2455" s="90" t="s">
        <v>774</v>
      </c>
      <c r="AZ2455" s="90" t="s">
        <v>6562</v>
      </c>
      <c r="BA2455" s="90">
        <f>IF(AND($BB$2455=1,$BC$2455=1),1,0)</f>
        <v>0</v>
      </c>
      <c r="BB2455" s="90">
        <f t="shared" si="290"/>
        <v>0</v>
      </c>
      <c r="BC2455" s="90">
        <f t="shared" si="294"/>
        <v>0</v>
      </c>
      <c r="BD2455" s="90">
        <f t="shared" si="295"/>
        <v>0</v>
      </c>
      <c r="BE2455" s="90">
        <f t="shared" si="296"/>
        <v>0</v>
      </c>
      <c r="BX2455" s="90">
        <v>1</v>
      </c>
      <c r="CA2455" s="90" t="s">
        <v>6530</v>
      </c>
      <c r="CC2455" s="90" t="s">
        <v>775</v>
      </c>
      <c r="CD2455" s="90">
        <f>IF($Y$2455="Inaccurate – Incorrect",1,0)</f>
        <v>0</v>
      </c>
      <c r="DA2455" s="90" t="s">
        <v>6215</v>
      </c>
      <c r="DB2455" s="90" t="s">
        <v>6216</v>
      </c>
    </row>
    <row r="2456" spans="4:106" ht="25.25" customHeight="1" x14ac:dyDescent="0.2">
      <c r="D2456" s="112" t="s">
        <v>6566</v>
      </c>
      <c r="E2456" s="189" t="s">
        <v>6567</v>
      </c>
      <c r="F2456" s="190"/>
      <c r="G2456" s="190"/>
      <c r="H2456" s="190"/>
      <c r="I2456" s="190"/>
      <c r="J2456" s="190"/>
      <c r="K2456" s="190"/>
      <c r="L2456" s="190"/>
      <c r="M2456" s="190"/>
      <c r="N2456" s="190"/>
      <c r="O2456" s="190"/>
      <c r="P2456" s="115"/>
      <c r="Q2456" s="191" t="s">
        <v>12702</v>
      </c>
      <c r="R2456" s="191"/>
      <c r="S2456" s="192"/>
      <c r="T2456" s="192"/>
      <c r="U2456" s="192"/>
      <c r="V2456" s="192"/>
      <c r="W2456" s="192"/>
      <c r="X2456" s="193"/>
      <c r="Y2456" s="108"/>
      <c r="AW2456" s="90" t="s">
        <v>6211</v>
      </c>
      <c r="AX2456" s="90">
        <f t="shared" si="297"/>
        <v>1</v>
      </c>
      <c r="AY2456" s="90" t="s">
        <v>774</v>
      </c>
      <c r="AZ2456" s="90" t="s">
        <v>6565</v>
      </c>
      <c r="BA2456" s="90">
        <f>IF(AND($BB$2456=1,$BC$2456=1),1,0)</f>
        <v>0</v>
      </c>
      <c r="BB2456" s="90">
        <f t="shared" si="290"/>
        <v>0</v>
      </c>
      <c r="BC2456" s="90">
        <f t="shared" si="294"/>
        <v>0</v>
      </c>
      <c r="BD2456" s="90">
        <f t="shared" si="295"/>
        <v>0</v>
      </c>
      <c r="BE2456" s="90">
        <f t="shared" si="296"/>
        <v>0</v>
      </c>
      <c r="BX2456" s="90">
        <v>1</v>
      </c>
      <c r="CA2456" s="90" t="s">
        <v>6530</v>
      </c>
      <c r="CC2456" s="90" t="s">
        <v>775</v>
      </c>
      <c r="CD2456" s="90">
        <f>IF($Y$2456="Inaccurate – Incorrect",1,0)</f>
        <v>0</v>
      </c>
      <c r="DA2456" s="90" t="s">
        <v>6215</v>
      </c>
      <c r="DB2456" s="90" t="s">
        <v>6216</v>
      </c>
    </row>
    <row r="2457" spans="4:106" ht="25.25" customHeight="1" x14ac:dyDescent="0.2">
      <c r="D2457" s="112" t="s">
        <v>6569</v>
      </c>
      <c r="E2457" s="189" t="s">
        <v>6570</v>
      </c>
      <c r="F2457" s="190"/>
      <c r="G2457" s="190"/>
      <c r="H2457" s="190"/>
      <c r="I2457" s="190"/>
      <c r="J2457" s="190"/>
      <c r="K2457" s="190"/>
      <c r="L2457" s="190"/>
      <c r="M2457" s="190"/>
      <c r="N2457" s="190"/>
      <c r="O2457" s="190"/>
      <c r="P2457" s="115"/>
      <c r="Q2457" s="191" t="s">
        <v>12702</v>
      </c>
      <c r="R2457" s="191"/>
      <c r="S2457" s="192"/>
      <c r="T2457" s="192"/>
      <c r="U2457" s="192"/>
      <c r="V2457" s="192"/>
      <c r="W2457" s="192"/>
      <c r="X2457" s="193"/>
      <c r="Y2457" s="108"/>
      <c r="AW2457" s="90" t="s">
        <v>6211</v>
      </c>
      <c r="AX2457" s="90">
        <f t="shared" si="297"/>
        <v>1</v>
      </c>
      <c r="AY2457" s="90" t="s">
        <v>774</v>
      </c>
      <c r="AZ2457" s="90" t="s">
        <v>6568</v>
      </c>
      <c r="BA2457" s="90">
        <f>IF(AND($BB$2457=1,$BC$2457=1),1,0)</f>
        <v>0</v>
      </c>
      <c r="BB2457" s="90">
        <f t="shared" si="290"/>
        <v>0</v>
      </c>
      <c r="BC2457" s="90">
        <f t="shared" si="294"/>
        <v>0</v>
      </c>
      <c r="BD2457" s="90">
        <f t="shared" si="295"/>
        <v>0</v>
      </c>
      <c r="BE2457" s="90">
        <f t="shared" si="296"/>
        <v>0</v>
      </c>
      <c r="BX2457" s="90">
        <v>1</v>
      </c>
      <c r="CA2457" s="90" t="s">
        <v>6530</v>
      </c>
      <c r="CC2457" s="90" t="s">
        <v>775</v>
      </c>
      <c r="CD2457" s="90">
        <f>IF($Y$2457="Inaccurate – Incorrect",1,0)</f>
        <v>0</v>
      </c>
      <c r="DA2457" s="90" t="s">
        <v>6215</v>
      </c>
      <c r="DB2457" s="90" t="s">
        <v>6216</v>
      </c>
    </row>
    <row r="2458" spans="4:106" ht="25.25" customHeight="1" x14ac:dyDescent="0.2">
      <c r="D2458" s="112" t="s">
        <v>6572</v>
      </c>
      <c r="E2458" s="189" t="s">
        <v>6573</v>
      </c>
      <c r="F2458" s="190"/>
      <c r="G2458" s="190"/>
      <c r="H2458" s="190"/>
      <c r="I2458" s="190"/>
      <c r="J2458" s="190"/>
      <c r="K2458" s="190"/>
      <c r="L2458" s="190"/>
      <c r="M2458" s="190"/>
      <c r="N2458" s="190"/>
      <c r="O2458" s="190"/>
      <c r="P2458" s="115"/>
      <c r="Q2458" s="191" t="s">
        <v>12702</v>
      </c>
      <c r="R2458" s="191"/>
      <c r="S2458" s="192"/>
      <c r="T2458" s="192"/>
      <c r="U2458" s="192"/>
      <c r="V2458" s="192"/>
      <c r="W2458" s="192"/>
      <c r="X2458" s="193"/>
      <c r="Y2458" s="108"/>
      <c r="AW2458" s="90" t="s">
        <v>6211</v>
      </c>
      <c r="AX2458" s="90">
        <f t="shared" si="297"/>
        <v>1</v>
      </c>
      <c r="AY2458" s="90" t="s">
        <v>774</v>
      </c>
      <c r="AZ2458" s="90" t="s">
        <v>6571</v>
      </c>
      <c r="BA2458" s="90">
        <f>IF(AND($BB$2458=1,$BC$2458=1),1,0)</f>
        <v>0</v>
      </c>
      <c r="BB2458" s="90">
        <f t="shared" si="290"/>
        <v>0</v>
      </c>
      <c r="BC2458" s="90">
        <f t="shared" si="294"/>
        <v>0</v>
      </c>
      <c r="BD2458" s="90">
        <f t="shared" si="295"/>
        <v>0</v>
      </c>
      <c r="BE2458" s="90">
        <f t="shared" si="296"/>
        <v>0</v>
      </c>
      <c r="BX2458" s="90">
        <v>1</v>
      </c>
      <c r="CA2458" s="90" t="s">
        <v>6530</v>
      </c>
      <c r="CC2458" s="90" t="s">
        <v>775</v>
      </c>
      <c r="CD2458" s="90">
        <f>IF($Y$2458="Inaccurate – Incorrect",1,0)</f>
        <v>0</v>
      </c>
      <c r="DA2458" s="90" t="s">
        <v>6215</v>
      </c>
      <c r="DB2458" s="90" t="s">
        <v>6216</v>
      </c>
    </row>
    <row r="2459" spans="4:106" ht="25.25" customHeight="1" x14ac:dyDescent="0.2">
      <c r="D2459" s="112" t="s">
        <v>6575</v>
      </c>
      <c r="E2459" s="189" t="s">
        <v>6576</v>
      </c>
      <c r="F2459" s="190"/>
      <c r="G2459" s="190"/>
      <c r="H2459" s="190"/>
      <c r="I2459" s="190"/>
      <c r="J2459" s="190"/>
      <c r="K2459" s="190"/>
      <c r="L2459" s="190"/>
      <c r="M2459" s="190"/>
      <c r="N2459" s="190"/>
      <c r="O2459" s="190"/>
      <c r="P2459" s="115"/>
      <c r="Q2459" s="191" t="s">
        <v>12702</v>
      </c>
      <c r="R2459" s="191"/>
      <c r="S2459" s="192"/>
      <c r="T2459" s="192"/>
      <c r="U2459" s="192"/>
      <c r="V2459" s="192"/>
      <c r="W2459" s="192"/>
      <c r="X2459" s="193"/>
      <c r="Y2459" s="108"/>
      <c r="AW2459" s="90" t="s">
        <v>6211</v>
      </c>
      <c r="AX2459" s="90">
        <f t="shared" si="297"/>
        <v>1</v>
      </c>
      <c r="AY2459" s="90" t="s">
        <v>774</v>
      </c>
      <c r="AZ2459" s="90" t="s">
        <v>6574</v>
      </c>
      <c r="BA2459" s="90">
        <f>IF(AND($BB$2459=1,$BC$2459=1),1,0)</f>
        <v>0</v>
      </c>
      <c r="BB2459" s="90">
        <f t="shared" si="290"/>
        <v>0</v>
      </c>
      <c r="BC2459" s="90">
        <f t="shared" si="294"/>
        <v>0</v>
      </c>
      <c r="BD2459" s="90">
        <f t="shared" si="295"/>
        <v>0</v>
      </c>
      <c r="BE2459" s="90">
        <f t="shared" si="296"/>
        <v>0</v>
      </c>
      <c r="BX2459" s="90">
        <v>1</v>
      </c>
      <c r="CA2459" s="90" t="s">
        <v>6530</v>
      </c>
      <c r="CC2459" s="90" t="s">
        <v>775</v>
      </c>
      <c r="CD2459" s="90">
        <f>IF($Y$2459="Inaccurate – Incorrect",1,0)</f>
        <v>0</v>
      </c>
      <c r="DA2459" s="90" t="s">
        <v>6215</v>
      </c>
      <c r="DB2459" s="90" t="s">
        <v>6216</v>
      </c>
    </row>
    <row r="2460" spans="4:106" ht="25.25" customHeight="1" x14ac:dyDescent="0.2">
      <c r="D2460" s="112" t="s">
        <v>6578</v>
      </c>
      <c r="E2460" s="189" t="s">
        <v>6579</v>
      </c>
      <c r="F2460" s="190"/>
      <c r="G2460" s="190"/>
      <c r="H2460" s="190"/>
      <c r="I2460" s="190"/>
      <c r="J2460" s="190"/>
      <c r="K2460" s="190"/>
      <c r="L2460" s="190"/>
      <c r="M2460" s="190"/>
      <c r="N2460" s="190"/>
      <c r="O2460" s="190"/>
      <c r="P2460" s="115"/>
      <c r="Q2460" s="191" t="s">
        <v>12702</v>
      </c>
      <c r="R2460" s="191"/>
      <c r="S2460" s="192"/>
      <c r="T2460" s="192"/>
      <c r="U2460" s="192"/>
      <c r="V2460" s="192"/>
      <c r="W2460" s="192"/>
      <c r="X2460" s="193"/>
      <c r="Y2460" s="108"/>
      <c r="AW2460" s="90" t="s">
        <v>6211</v>
      </c>
      <c r="AX2460" s="90">
        <f t="shared" si="297"/>
        <v>1</v>
      </c>
      <c r="AY2460" s="90" t="s">
        <v>774</v>
      </c>
      <c r="AZ2460" s="90" t="s">
        <v>6577</v>
      </c>
      <c r="BA2460" s="90">
        <f>IF(AND($BB$2460=1,$BC$2460=1),1,0)</f>
        <v>0</v>
      </c>
      <c r="BB2460" s="90">
        <f t="shared" si="290"/>
        <v>0</v>
      </c>
      <c r="BC2460" s="90">
        <f t="shared" si="294"/>
        <v>0</v>
      </c>
      <c r="BD2460" s="90">
        <f t="shared" si="295"/>
        <v>0</v>
      </c>
      <c r="BE2460" s="90">
        <f t="shared" si="296"/>
        <v>0</v>
      </c>
      <c r="BX2460" s="90">
        <v>1</v>
      </c>
      <c r="CA2460" s="90" t="s">
        <v>6530</v>
      </c>
      <c r="CC2460" s="90" t="s">
        <v>775</v>
      </c>
      <c r="CD2460" s="90">
        <f>IF($Y$2460="Inaccurate – Incorrect",1,0)</f>
        <v>0</v>
      </c>
      <c r="DA2460" s="90" t="s">
        <v>6215</v>
      </c>
      <c r="DB2460" s="90" t="s">
        <v>6216</v>
      </c>
    </row>
    <row r="2461" spans="4:106" ht="25.25" customHeight="1" x14ac:dyDescent="0.2">
      <c r="D2461" s="112" t="s">
        <v>6581</v>
      </c>
      <c r="E2461" s="189" t="s">
        <v>6582</v>
      </c>
      <c r="F2461" s="190"/>
      <c r="G2461" s="190"/>
      <c r="H2461" s="190"/>
      <c r="I2461" s="190"/>
      <c r="J2461" s="190"/>
      <c r="K2461" s="190"/>
      <c r="L2461" s="190"/>
      <c r="M2461" s="190"/>
      <c r="N2461" s="190"/>
      <c r="O2461" s="190"/>
      <c r="P2461" s="115"/>
      <c r="Q2461" s="191" t="s">
        <v>12702</v>
      </c>
      <c r="R2461" s="191"/>
      <c r="S2461" s="192"/>
      <c r="T2461" s="192"/>
      <c r="U2461" s="192"/>
      <c r="V2461" s="192"/>
      <c r="W2461" s="192"/>
      <c r="X2461" s="193"/>
      <c r="Y2461" s="108"/>
      <c r="AW2461" s="90" t="s">
        <v>6211</v>
      </c>
      <c r="AX2461" s="90">
        <f t="shared" si="297"/>
        <v>1</v>
      </c>
      <c r="AY2461" s="90" t="s">
        <v>774</v>
      </c>
      <c r="AZ2461" s="90" t="s">
        <v>6580</v>
      </c>
      <c r="BA2461" s="90">
        <f>IF(AND($BB$2461=1,$BC$2461=1),1,0)</f>
        <v>0</v>
      </c>
      <c r="BB2461" s="90">
        <f t="shared" si="290"/>
        <v>0</v>
      </c>
      <c r="BC2461" s="90">
        <f t="shared" si="294"/>
        <v>0</v>
      </c>
      <c r="BD2461" s="90">
        <f t="shared" si="295"/>
        <v>0</v>
      </c>
      <c r="BE2461" s="90">
        <f t="shared" si="296"/>
        <v>0</v>
      </c>
      <c r="BX2461" s="90">
        <v>1</v>
      </c>
      <c r="CA2461" s="90" t="s">
        <v>6530</v>
      </c>
      <c r="CC2461" s="90" t="s">
        <v>775</v>
      </c>
      <c r="CD2461" s="90">
        <f>IF($Y$2461="Inaccurate – Incorrect",1,0)</f>
        <v>0</v>
      </c>
      <c r="DA2461" s="90" t="s">
        <v>6215</v>
      </c>
      <c r="DB2461" s="90" t="s">
        <v>6216</v>
      </c>
    </row>
    <row r="2462" spans="4:106" ht="25.25" customHeight="1" x14ac:dyDescent="0.2">
      <c r="D2462" s="112" t="s">
        <v>6584</v>
      </c>
      <c r="E2462" s="189" t="s">
        <v>6585</v>
      </c>
      <c r="F2462" s="190"/>
      <c r="G2462" s="190"/>
      <c r="H2462" s="190"/>
      <c r="I2462" s="190"/>
      <c r="J2462" s="190"/>
      <c r="K2462" s="190"/>
      <c r="L2462" s="190"/>
      <c r="M2462" s="190"/>
      <c r="N2462" s="190"/>
      <c r="O2462" s="190"/>
      <c r="P2462" s="115"/>
      <c r="Q2462" s="191" t="s">
        <v>12702</v>
      </c>
      <c r="R2462" s="191"/>
      <c r="S2462" s="192"/>
      <c r="T2462" s="192"/>
      <c r="U2462" s="192"/>
      <c r="V2462" s="192"/>
      <c r="W2462" s="192"/>
      <c r="X2462" s="193"/>
      <c r="Y2462" s="108"/>
      <c r="AW2462" s="90" t="s">
        <v>6211</v>
      </c>
      <c r="AX2462" s="90">
        <f t="shared" si="297"/>
        <v>1</v>
      </c>
      <c r="AY2462" s="90" t="s">
        <v>774</v>
      </c>
      <c r="AZ2462" s="90" t="s">
        <v>6583</v>
      </c>
      <c r="BA2462" s="90">
        <f>IF(AND($BB$2462=1,$BC$2462=1),1,0)</f>
        <v>0</v>
      </c>
      <c r="BB2462" s="90">
        <f t="shared" ref="BB2462:BB2493" si="298">IF(OR($S$22="Step 3",$S$22="Step 2"),1,0)</f>
        <v>0</v>
      </c>
      <c r="BC2462" s="90">
        <f t="shared" si="294"/>
        <v>0</v>
      </c>
      <c r="BD2462" s="90">
        <f t="shared" si="295"/>
        <v>0</v>
      </c>
      <c r="BE2462" s="90">
        <f t="shared" si="296"/>
        <v>0</v>
      </c>
      <c r="BX2462" s="90">
        <v>1</v>
      </c>
      <c r="CA2462" s="90" t="s">
        <v>6530</v>
      </c>
      <c r="CC2462" s="90" t="s">
        <v>775</v>
      </c>
      <c r="CD2462" s="90">
        <f>IF($Y$2462="Inaccurate – Incorrect",1,0)</f>
        <v>0</v>
      </c>
      <c r="DA2462" s="90" t="s">
        <v>6215</v>
      </c>
      <c r="DB2462" s="90" t="s">
        <v>6216</v>
      </c>
    </row>
    <row r="2463" spans="4:106" ht="25.25" customHeight="1" x14ac:dyDescent="0.2">
      <c r="D2463" s="112" t="s">
        <v>6587</v>
      </c>
      <c r="E2463" s="189" t="s">
        <v>6588</v>
      </c>
      <c r="F2463" s="190"/>
      <c r="G2463" s="190"/>
      <c r="H2463" s="190"/>
      <c r="I2463" s="190"/>
      <c r="J2463" s="190"/>
      <c r="K2463" s="190"/>
      <c r="L2463" s="190"/>
      <c r="M2463" s="190"/>
      <c r="N2463" s="190"/>
      <c r="O2463" s="190"/>
      <c r="P2463" s="115"/>
      <c r="Q2463" s="191" t="s">
        <v>12702</v>
      </c>
      <c r="R2463" s="191"/>
      <c r="S2463" s="192"/>
      <c r="T2463" s="192"/>
      <c r="U2463" s="192"/>
      <c r="V2463" s="192"/>
      <c r="W2463" s="192"/>
      <c r="X2463" s="193"/>
      <c r="Y2463" s="108"/>
      <c r="AW2463" s="90" t="s">
        <v>6211</v>
      </c>
      <c r="AX2463" s="90">
        <f t="shared" si="297"/>
        <v>1</v>
      </c>
      <c r="AY2463" s="90" t="s">
        <v>774</v>
      </c>
      <c r="AZ2463" s="90" t="s">
        <v>6586</v>
      </c>
      <c r="BA2463" s="90">
        <f>IF(AND($BB$2463=1,$BC$2463=1),1,0)</f>
        <v>0</v>
      </c>
      <c r="BB2463" s="90">
        <f t="shared" si="298"/>
        <v>0</v>
      </c>
      <c r="BC2463" s="90">
        <f t="shared" si="294"/>
        <v>0</v>
      </c>
      <c r="BD2463" s="90">
        <f t="shared" si="295"/>
        <v>0</v>
      </c>
      <c r="BE2463" s="90">
        <f t="shared" si="296"/>
        <v>0</v>
      </c>
      <c r="BX2463" s="90">
        <v>1</v>
      </c>
      <c r="CA2463" s="90" t="s">
        <v>6530</v>
      </c>
      <c r="CC2463" s="90" t="s">
        <v>775</v>
      </c>
      <c r="CD2463" s="90">
        <f>IF($Y$2463="Inaccurate – Incorrect",1,0)</f>
        <v>0</v>
      </c>
      <c r="DA2463" s="90" t="s">
        <v>6215</v>
      </c>
      <c r="DB2463" s="90" t="s">
        <v>6216</v>
      </c>
    </row>
    <row r="2464" spans="4:106" ht="25.25" customHeight="1" x14ac:dyDescent="0.2">
      <c r="D2464" s="112" t="s">
        <v>6590</v>
      </c>
      <c r="E2464" s="189" t="s">
        <v>6591</v>
      </c>
      <c r="F2464" s="190"/>
      <c r="G2464" s="190"/>
      <c r="H2464" s="190"/>
      <c r="I2464" s="190"/>
      <c r="J2464" s="190"/>
      <c r="K2464" s="190"/>
      <c r="L2464" s="190"/>
      <c r="M2464" s="190"/>
      <c r="N2464" s="190"/>
      <c r="O2464" s="190"/>
      <c r="P2464" s="115"/>
      <c r="Q2464" s="191" t="s">
        <v>12702</v>
      </c>
      <c r="R2464" s="191"/>
      <c r="S2464" s="192"/>
      <c r="T2464" s="192"/>
      <c r="U2464" s="192"/>
      <c r="V2464" s="192"/>
      <c r="W2464" s="192"/>
      <c r="X2464" s="193"/>
      <c r="Y2464" s="108"/>
      <c r="AW2464" s="90" t="s">
        <v>6211</v>
      </c>
      <c r="AX2464" s="90">
        <f t="shared" si="297"/>
        <v>1</v>
      </c>
      <c r="AY2464" s="90" t="s">
        <v>774</v>
      </c>
      <c r="AZ2464" s="90" t="s">
        <v>6589</v>
      </c>
      <c r="BA2464" s="90">
        <f>IF(AND($BB$2464=1,$BC$2464=1),1,0)</f>
        <v>0</v>
      </c>
      <c r="BB2464" s="90">
        <f t="shared" si="298"/>
        <v>0</v>
      </c>
      <c r="BC2464" s="90">
        <f t="shared" si="294"/>
        <v>0</v>
      </c>
      <c r="BD2464" s="90">
        <f t="shared" si="295"/>
        <v>0</v>
      </c>
      <c r="BE2464" s="90">
        <f t="shared" si="296"/>
        <v>0</v>
      </c>
      <c r="BX2464" s="90">
        <v>1</v>
      </c>
      <c r="CA2464" s="90" t="s">
        <v>6530</v>
      </c>
      <c r="CC2464" s="90" t="s">
        <v>775</v>
      </c>
      <c r="CD2464" s="90">
        <f>IF($Y$2464="Inaccurate – Incorrect",1,0)</f>
        <v>0</v>
      </c>
      <c r="DA2464" s="90" t="s">
        <v>6215</v>
      </c>
      <c r="DB2464" s="90" t="s">
        <v>6216</v>
      </c>
    </row>
    <row r="2465" spans="4:106" ht="25.25" customHeight="1" x14ac:dyDescent="0.2">
      <c r="D2465" s="112" t="s">
        <v>6593</v>
      </c>
      <c r="E2465" s="189" t="s">
        <v>6594</v>
      </c>
      <c r="F2465" s="190"/>
      <c r="G2465" s="190"/>
      <c r="H2465" s="190"/>
      <c r="I2465" s="190"/>
      <c r="J2465" s="190"/>
      <c r="K2465" s="190"/>
      <c r="L2465" s="190"/>
      <c r="M2465" s="190"/>
      <c r="N2465" s="190"/>
      <c r="O2465" s="190"/>
      <c r="P2465" s="115"/>
      <c r="Q2465" s="191" t="s">
        <v>12702</v>
      </c>
      <c r="R2465" s="191"/>
      <c r="S2465" s="192"/>
      <c r="T2465" s="192"/>
      <c r="U2465" s="192"/>
      <c r="V2465" s="192"/>
      <c r="W2465" s="192"/>
      <c r="X2465" s="193"/>
      <c r="Y2465" s="108"/>
      <c r="AW2465" s="90" t="s">
        <v>6211</v>
      </c>
      <c r="AX2465" s="90">
        <f t="shared" si="297"/>
        <v>1</v>
      </c>
      <c r="AY2465" s="90" t="s">
        <v>774</v>
      </c>
      <c r="AZ2465" s="90" t="s">
        <v>6592</v>
      </c>
      <c r="BA2465" s="90">
        <f>IF(AND($BB$2465=1,$BC$2465=1),1,0)</f>
        <v>0</v>
      </c>
      <c r="BB2465" s="90">
        <f t="shared" si="298"/>
        <v>0</v>
      </c>
      <c r="BC2465" s="90">
        <f t="shared" si="294"/>
        <v>0</v>
      </c>
      <c r="BD2465" s="90">
        <f t="shared" si="295"/>
        <v>0</v>
      </c>
      <c r="BE2465" s="90">
        <f t="shared" si="296"/>
        <v>0</v>
      </c>
      <c r="BX2465" s="90">
        <v>1</v>
      </c>
      <c r="CA2465" s="90" t="s">
        <v>6530</v>
      </c>
      <c r="CC2465" s="90" t="s">
        <v>775</v>
      </c>
      <c r="CD2465" s="90">
        <f>IF($Y$2465="Inaccurate – Incorrect",1,0)</f>
        <v>0</v>
      </c>
      <c r="DA2465" s="90" t="s">
        <v>6215</v>
      </c>
      <c r="DB2465" s="90" t="s">
        <v>6216</v>
      </c>
    </row>
    <row r="2466" spans="4:106" ht="25.25" customHeight="1" x14ac:dyDescent="0.2">
      <c r="D2466" s="112" t="s">
        <v>6596</v>
      </c>
      <c r="E2466" s="189" t="s">
        <v>6597</v>
      </c>
      <c r="F2466" s="190"/>
      <c r="G2466" s="190"/>
      <c r="H2466" s="190"/>
      <c r="I2466" s="190"/>
      <c r="J2466" s="190"/>
      <c r="K2466" s="190"/>
      <c r="L2466" s="190"/>
      <c r="M2466" s="190"/>
      <c r="N2466" s="190"/>
      <c r="O2466" s="190"/>
      <c r="P2466" s="116" t="s">
        <v>12697</v>
      </c>
      <c r="Q2466" s="191" t="s">
        <v>12702</v>
      </c>
      <c r="R2466" s="191"/>
      <c r="S2466" s="192"/>
      <c r="T2466" s="192"/>
      <c r="U2466" s="192"/>
      <c r="V2466" s="192"/>
      <c r="W2466" s="192"/>
      <c r="X2466" s="193"/>
      <c r="Y2466" s="108"/>
      <c r="AW2466" s="90" t="s">
        <v>6211</v>
      </c>
      <c r="AX2466" s="90">
        <f t="shared" si="297"/>
        <v>1</v>
      </c>
      <c r="AY2466" s="90" t="s">
        <v>774</v>
      </c>
      <c r="AZ2466" s="90" t="s">
        <v>6595</v>
      </c>
      <c r="BA2466" s="90">
        <f>IF(AND($BB$2466=1,$BC$2466=1),1,0)</f>
        <v>0</v>
      </c>
      <c r="BB2466" s="90">
        <f t="shared" si="298"/>
        <v>0</v>
      </c>
      <c r="BC2466" s="90">
        <f t="shared" si="294"/>
        <v>0</v>
      </c>
      <c r="BD2466" s="90">
        <f t="shared" si="295"/>
        <v>0</v>
      </c>
      <c r="BE2466" s="90">
        <f t="shared" si="296"/>
        <v>0</v>
      </c>
      <c r="BX2466" s="90">
        <v>1</v>
      </c>
      <c r="CA2466" s="90" t="s">
        <v>6530</v>
      </c>
      <c r="CC2466" s="90" t="s">
        <v>775</v>
      </c>
      <c r="CD2466" s="90">
        <f>IF($Y$2466="Inaccurate – Incorrect",1,0)</f>
        <v>0</v>
      </c>
      <c r="DA2466" s="90" t="s">
        <v>6215</v>
      </c>
      <c r="DB2466" s="90" t="s">
        <v>6216</v>
      </c>
    </row>
    <row r="2467" spans="4:106" ht="25.25" customHeight="1" x14ac:dyDescent="0.2">
      <c r="D2467" s="112" t="s">
        <v>6600</v>
      </c>
      <c r="E2467" s="189" t="s">
        <v>802</v>
      </c>
      <c r="F2467" s="190"/>
      <c r="G2467" s="190"/>
      <c r="H2467" s="190"/>
      <c r="I2467" s="190"/>
      <c r="J2467" s="190"/>
      <c r="K2467" s="190"/>
      <c r="L2467" s="190"/>
      <c r="M2467" s="190"/>
      <c r="N2467" s="190"/>
      <c r="O2467" s="190"/>
      <c r="P2467" s="116" t="s">
        <v>12697</v>
      </c>
      <c r="Q2467" s="191" t="s">
        <v>12702</v>
      </c>
      <c r="R2467" s="191"/>
      <c r="S2467" s="192"/>
      <c r="T2467" s="192"/>
      <c r="U2467" s="192"/>
      <c r="V2467" s="192"/>
      <c r="W2467" s="192"/>
      <c r="X2467" s="193"/>
      <c r="Y2467" s="108"/>
      <c r="AW2467" s="90" t="s">
        <v>6211</v>
      </c>
      <c r="AX2467" s="90">
        <f t="shared" si="297"/>
        <v>1</v>
      </c>
      <c r="AY2467" s="90" t="s">
        <v>774</v>
      </c>
      <c r="AZ2467" s="90" t="s">
        <v>6599</v>
      </c>
      <c r="BA2467" s="90">
        <f>IF(AND($BB$2467=1,$BC$2467=1),1,0)</f>
        <v>0</v>
      </c>
      <c r="BB2467" s="90">
        <f t="shared" si="298"/>
        <v>0</v>
      </c>
      <c r="BC2467" s="90">
        <f t="shared" si="294"/>
        <v>0</v>
      </c>
      <c r="BD2467" s="90">
        <f t="shared" si="295"/>
        <v>0</v>
      </c>
      <c r="BE2467" s="90">
        <f t="shared" si="296"/>
        <v>0</v>
      </c>
      <c r="BL2467" s="90">
        <v>2468</v>
      </c>
      <c r="BX2467" s="90">
        <v>1</v>
      </c>
      <c r="CA2467" s="90" t="s">
        <v>6530</v>
      </c>
      <c r="CC2467" s="90" t="s">
        <v>775</v>
      </c>
      <c r="CD2467" s="90">
        <f>IF($Y$2467="Inaccurate – Incorrect",1,0)</f>
        <v>0</v>
      </c>
      <c r="DA2467" s="90" t="s">
        <v>6215</v>
      </c>
      <c r="DB2467" s="90" t="s">
        <v>6216</v>
      </c>
    </row>
    <row r="2468" spans="4:106" ht="25.25" customHeight="1" x14ac:dyDescent="0.2">
      <c r="D2468" s="112" t="s">
        <v>6603</v>
      </c>
      <c r="E2468" s="189" t="s">
        <v>643</v>
      </c>
      <c r="F2468" s="190"/>
      <c r="G2468" s="190"/>
      <c r="H2468" s="190"/>
      <c r="I2468" s="190"/>
      <c r="J2468" s="190"/>
      <c r="K2468" s="190"/>
      <c r="L2468" s="190"/>
      <c r="M2468" s="190"/>
      <c r="N2468" s="190"/>
      <c r="O2468" s="190"/>
      <c r="P2468" s="115"/>
      <c r="Q2468" s="191" t="s">
        <v>12699</v>
      </c>
      <c r="R2468" s="191"/>
      <c r="S2468" s="192"/>
      <c r="T2468" s="192"/>
      <c r="U2468" s="192"/>
      <c r="V2468" s="192"/>
      <c r="W2468" s="192"/>
      <c r="X2468" s="193"/>
      <c r="Y2468" s="108"/>
      <c r="AW2468" s="90" t="s">
        <v>6211</v>
      </c>
      <c r="AX2468" s="90">
        <f t="shared" si="297"/>
        <v>1</v>
      </c>
      <c r="AZ2468" s="90" t="s">
        <v>6602</v>
      </c>
      <c r="BA2468" s="90">
        <f>IF(AND($BB$2468=1,$BC$2468=1),1,0)</f>
        <v>0</v>
      </c>
      <c r="BB2468" s="90">
        <f t="shared" si="298"/>
        <v>0</v>
      </c>
      <c r="BC2468" s="90">
        <f>IF(OR(AND(OR($S$2467&lt;&gt;"",$AB$2467&lt;&gt;""),$AX$2467=1)),1,0)</f>
        <v>0</v>
      </c>
      <c r="BD2468" s="90">
        <f>IF(OR(AND(OR($AB$2467&lt;&gt;""),$AX$2467=1)),1,0)</f>
        <v>0</v>
      </c>
      <c r="BE2468" s="90">
        <f>IF(OR(AND(OR($S$2467&lt;&gt;""),$AX$2467=1)),1,0)</f>
        <v>0</v>
      </c>
      <c r="CB2468" s="90">
        <f>IF($S$2468&lt;&gt;"",1,0)</f>
        <v>0</v>
      </c>
      <c r="CD2468" s="90">
        <f>IF($Y$2468="Inaccurate – Incorrect",1,0)</f>
        <v>0</v>
      </c>
      <c r="DA2468" s="90" t="s">
        <v>6215</v>
      </c>
      <c r="DB2468" s="90" t="s">
        <v>6216</v>
      </c>
    </row>
    <row r="2469" spans="4:106" ht="53.75" customHeight="1" x14ac:dyDescent="0.2">
      <c r="D2469" s="112" t="s">
        <v>6606</v>
      </c>
      <c r="E2469" s="119"/>
      <c r="F2469" s="118"/>
      <c r="G2469" s="118"/>
      <c r="H2469" s="118"/>
      <c r="I2469" s="118"/>
      <c r="J2469" s="118"/>
      <c r="K2469" s="118"/>
      <c r="L2469" s="118"/>
      <c r="M2469" s="118"/>
      <c r="N2469" s="118"/>
      <c r="O2469" s="118"/>
      <c r="P2469" s="118"/>
      <c r="Q2469" s="215" t="s">
        <v>6607</v>
      </c>
      <c r="R2469" s="216"/>
      <c r="S2469" s="216"/>
      <c r="T2469" s="216"/>
      <c r="U2469" s="216"/>
      <c r="V2469" s="216"/>
      <c r="W2469" s="216"/>
      <c r="X2469" s="217"/>
      <c r="Y2469" s="108"/>
      <c r="AX2469" s="90">
        <f t="shared" si="297"/>
        <v>1</v>
      </c>
      <c r="AZ2469" s="90" t="s">
        <v>6605</v>
      </c>
      <c r="BA2469" s="90">
        <f>IF(AND($BB$2469=1,$BC$2469=1),1,0)</f>
        <v>0</v>
      </c>
      <c r="BB2469" s="90">
        <f t="shared" si="298"/>
        <v>0</v>
      </c>
      <c r="BC2469" s="90">
        <f t="shared" ref="BC2469:BC2475" si="299">IF(OR(AND(OR($S$2386&lt;&gt;"",$AB$2386&lt;&gt;""),$AX$2386=1)),1,0)</f>
        <v>0</v>
      </c>
      <c r="BD2469" s="90">
        <f t="shared" ref="BD2469:BD2475" si="300">IF(OR(AND(OR($AB$2386&lt;&gt;""),$AX$2386=1)),1,0)</f>
        <v>0</v>
      </c>
      <c r="BE2469" s="90">
        <f t="shared" ref="BE2469:BE2475" si="301">IF(OR(AND(OR($S$2386&lt;&gt;""),$AX$2386=1)),1,0)</f>
        <v>0</v>
      </c>
    </row>
    <row r="2470" spans="4:106" ht="25.25" customHeight="1" x14ac:dyDescent="0.2">
      <c r="D2470" s="112" t="s">
        <v>6609</v>
      </c>
      <c r="E2470" s="189" t="s">
        <v>6610</v>
      </c>
      <c r="F2470" s="190"/>
      <c r="G2470" s="190"/>
      <c r="H2470" s="190"/>
      <c r="I2470" s="190"/>
      <c r="J2470" s="190"/>
      <c r="K2470" s="190"/>
      <c r="L2470" s="190"/>
      <c r="M2470" s="190"/>
      <c r="N2470" s="190"/>
      <c r="O2470" s="190"/>
      <c r="P2470" s="115"/>
      <c r="Q2470" s="191" t="s">
        <v>12702</v>
      </c>
      <c r="R2470" s="191"/>
      <c r="S2470" s="192"/>
      <c r="T2470" s="192"/>
      <c r="U2470" s="192"/>
      <c r="V2470" s="192"/>
      <c r="W2470" s="192"/>
      <c r="X2470" s="193"/>
      <c r="Y2470" s="108"/>
      <c r="AW2470" s="90" t="s">
        <v>6211</v>
      </c>
      <c r="AX2470" s="90">
        <f t="shared" si="297"/>
        <v>1</v>
      </c>
      <c r="AY2470" s="90" t="s">
        <v>774</v>
      </c>
      <c r="AZ2470" s="90" t="s">
        <v>6608</v>
      </c>
      <c r="BA2470" s="90">
        <f>IF(AND($BB$2470=1,$BC$2470=1),1,0)</f>
        <v>0</v>
      </c>
      <c r="BB2470" s="90">
        <f t="shared" si="298"/>
        <v>0</v>
      </c>
      <c r="BC2470" s="90">
        <f t="shared" si="299"/>
        <v>0</v>
      </c>
      <c r="BD2470" s="90">
        <f t="shared" si="300"/>
        <v>0</v>
      </c>
      <c r="BE2470" s="90">
        <f t="shared" si="301"/>
        <v>0</v>
      </c>
      <c r="BX2470" s="90">
        <v>1</v>
      </c>
      <c r="CA2470" s="90" t="s">
        <v>6605</v>
      </c>
      <c r="CB2470" s="90">
        <f>IF((+COUNTA($S$2470)+COUNTA($S$2471)+COUNTA($S$2472)+COUNTA($S$2473)+COUNTA($S$2474)+COUNTA($S$2475))&gt;0,1,0)</f>
        <v>0</v>
      </c>
      <c r="CC2470" s="90" t="s">
        <v>775</v>
      </c>
      <c r="CD2470" s="90">
        <f>IF($Y$2470="Inaccurate – Incorrect",1,0)</f>
        <v>0</v>
      </c>
      <c r="DA2470" s="90" t="s">
        <v>6215</v>
      </c>
      <c r="DB2470" s="90" t="s">
        <v>6216</v>
      </c>
    </row>
    <row r="2471" spans="4:106" ht="25.25" customHeight="1" x14ac:dyDescent="0.2">
      <c r="D2471" s="112" t="s">
        <v>6612</v>
      </c>
      <c r="E2471" s="189" t="s">
        <v>6613</v>
      </c>
      <c r="F2471" s="190"/>
      <c r="G2471" s="190"/>
      <c r="H2471" s="190"/>
      <c r="I2471" s="190"/>
      <c r="J2471" s="190"/>
      <c r="K2471" s="190"/>
      <c r="L2471" s="190"/>
      <c r="M2471" s="190"/>
      <c r="N2471" s="190"/>
      <c r="O2471" s="190"/>
      <c r="P2471" s="115"/>
      <c r="Q2471" s="191" t="s">
        <v>12702</v>
      </c>
      <c r="R2471" s="191"/>
      <c r="S2471" s="192"/>
      <c r="T2471" s="192"/>
      <c r="U2471" s="192"/>
      <c r="V2471" s="192"/>
      <c r="W2471" s="192"/>
      <c r="X2471" s="193"/>
      <c r="Y2471" s="108"/>
      <c r="AW2471" s="90" t="s">
        <v>6211</v>
      </c>
      <c r="AX2471" s="90">
        <f t="shared" si="297"/>
        <v>1</v>
      </c>
      <c r="AY2471" s="90" t="s">
        <v>774</v>
      </c>
      <c r="AZ2471" s="90" t="s">
        <v>6611</v>
      </c>
      <c r="BA2471" s="90">
        <f>IF(AND($BB$2471=1,$BC$2471=1),1,0)</f>
        <v>0</v>
      </c>
      <c r="BB2471" s="90">
        <f t="shared" si="298"/>
        <v>0</v>
      </c>
      <c r="BC2471" s="90">
        <f t="shared" si="299"/>
        <v>0</v>
      </c>
      <c r="BD2471" s="90">
        <f t="shared" si="300"/>
        <v>0</v>
      </c>
      <c r="BE2471" s="90">
        <f t="shared" si="301"/>
        <v>0</v>
      </c>
      <c r="BX2471" s="90">
        <v>1</v>
      </c>
      <c r="CA2471" s="90" t="s">
        <v>6605</v>
      </c>
      <c r="CC2471" s="90" t="s">
        <v>775</v>
      </c>
      <c r="CD2471" s="90">
        <f>IF($Y$2471="Inaccurate – Incorrect",1,0)</f>
        <v>0</v>
      </c>
      <c r="DA2471" s="90" t="s">
        <v>6215</v>
      </c>
      <c r="DB2471" s="90" t="s">
        <v>6216</v>
      </c>
    </row>
    <row r="2472" spans="4:106" ht="25.25" customHeight="1" x14ac:dyDescent="0.2">
      <c r="D2472" s="112" t="s">
        <v>6615</v>
      </c>
      <c r="E2472" s="189" t="s">
        <v>6616</v>
      </c>
      <c r="F2472" s="190"/>
      <c r="G2472" s="190"/>
      <c r="H2472" s="190"/>
      <c r="I2472" s="190"/>
      <c r="J2472" s="190"/>
      <c r="K2472" s="190"/>
      <c r="L2472" s="190"/>
      <c r="M2472" s="190"/>
      <c r="N2472" s="190"/>
      <c r="O2472" s="190"/>
      <c r="P2472" s="115"/>
      <c r="Q2472" s="191" t="s">
        <v>12702</v>
      </c>
      <c r="R2472" s="191"/>
      <c r="S2472" s="192"/>
      <c r="T2472" s="192"/>
      <c r="U2472" s="192"/>
      <c r="V2472" s="192"/>
      <c r="W2472" s="192"/>
      <c r="X2472" s="193"/>
      <c r="Y2472" s="108"/>
      <c r="AW2472" s="90" t="s">
        <v>6211</v>
      </c>
      <c r="AX2472" s="90">
        <f t="shared" si="297"/>
        <v>1</v>
      </c>
      <c r="AY2472" s="90" t="s">
        <v>774</v>
      </c>
      <c r="AZ2472" s="90" t="s">
        <v>6614</v>
      </c>
      <c r="BA2472" s="90">
        <f>IF(AND($BB$2472=1,$BC$2472=1),1,0)</f>
        <v>0</v>
      </c>
      <c r="BB2472" s="90">
        <f t="shared" si="298"/>
        <v>0</v>
      </c>
      <c r="BC2472" s="90">
        <f t="shared" si="299"/>
        <v>0</v>
      </c>
      <c r="BD2472" s="90">
        <f t="shared" si="300"/>
        <v>0</v>
      </c>
      <c r="BE2472" s="90">
        <f t="shared" si="301"/>
        <v>0</v>
      </c>
      <c r="BX2472" s="90">
        <v>1</v>
      </c>
      <c r="CA2472" s="90" t="s">
        <v>6605</v>
      </c>
      <c r="CC2472" s="90" t="s">
        <v>775</v>
      </c>
      <c r="CD2472" s="90">
        <f>IF($Y$2472="Inaccurate – Incorrect",1,0)</f>
        <v>0</v>
      </c>
      <c r="DA2472" s="90" t="s">
        <v>6215</v>
      </c>
      <c r="DB2472" s="90" t="s">
        <v>6216</v>
      </c>
    </row>
    <row r="2473" spans="4:106" ht="25.25" customHeight="1" x14ac:dyDescent="0.2">
      <c r="D2473" s="112" t="s">
        <v>6618</v>
      </c>
      <c r="E2473" s="189" t="s">
        <v>6619</v>
      </c>
      <c r="F2473" s="190"/>
      <c r="G2473" s="190"/>
      <c r="H2473" s="190"/>
      <c r="I2473" s="190"/>
      <c r="J2473" s="190"/>
      <c r="K2473" s="190"/>
      <c r="L2473" s="190"/>
      <c r="M2473" s="190"/>
      <c r="N2473" s="190"/>
      <c r="O2473" s="190"/>
      <c r="P2473" s="115"/>
      <c r="Q2473" s="191" t="s">
        <v>12702</v>
      </c>
      <c r="R2473" s="191"/>
      <c r="S2473" s="192"/>
      <c r="T2473" s="192"/>
      <c r="U2473" s="192"/>
      <c r="V2473" s="192"/>
      <c r="W2473" s="192"/>
      <c r="X2473" s="193"/>
      <c r="Y2473" s="108"/>
      <c r="AW2473" s="90" t="s">
        <v>6211</v>
      </c>
      <c r="AX2473" s="90">
        <f t="shared" si="297"/>
        <v>1</v>
      </c>
      <c r="AY2473" s="90" t="s">
        <v>774</v>
      </c>
      <c r="AZ2473" s="90" t="s">
        <v>6617</v>
      </c>
      <c r="BA2473" s="90">
        <f>IF(AND($BB$2473=1,$BC$2473=1),1,0)</f>
        <v>0</v>
      </c>
      <c r="BB2473" s="90">
        <f t="shared" si="298"/>
        <v>0</v>
      </c>
      <c r="BC2473" s="90">
        <f t="shared" si="299"/>
        <v>0</v>
      </c>
      <c r="BD2473" s="90">
        <f t="shared" si="300"/>
        <v>0</v>
      </c>
      <c r="BE2473" s="90">
        <f t="shared" si="301"/>
        <v>0</v>
      </c>
      <c r="BX2473" s="90">
        <v>1</v>
      </c>
      <c r="CA2473" s="90" t="s">
        <v>6605</v>
      </c>
      <c r="CC2473" s="90" t="s">
        <v>775</v>
      </c>
      <c r="CD2473" s="90">
        <f>IF($Y$2473="Inaccurate – Incorrect",1,0)</f>
        <v>0</v>
      </c>
      <c r="DA2473" s="90" t="s">
        <v>6215</v>
      </c>
      <c r="DB2473" s="90" t="s">
        <v>6216</v>
      </c>
    </row>
    <row r="2474" spans="4:106" ht="25.25" customHeight="1" x14ac:dyDescent="0.2">
      <c r="D2474" s="112" t="s">
        <v>6621</v>
      </c>
      <c r="E2474" s="189" t="s">
        <v>6622</v>
      </c>
      <c r="F2474" s="190"/>
      <c r="G2474" s="190"/>
      <c r="H2474" s="190"/>
      <c r="I2474" s="190"/>
      <c r="J2474" s="190"/>
      <c r="K2474" s="190"/>
      <c r="L2474" s="190"/>
      <c r="M2474" s="190"/>
      <c r="N2474" s="190"/>
      <c r="O2474" s="190"/>
      <c r="P2474" s="115"/>
      <c r="Q2474" s="191" t="s">
        <v>12702</v>
      </c>
      <c r="R2474" s="191"/>
      <c r="S2474" s="192"/>
      <c r="T2474" s="192"/>
      <c r="U2474" s="192"/>
      <c r="V2474" s="192"/>
      <c r="W2474" s="192"/>
      <c r="X2474" s="193"/>
      <c r="Y2474" s="108"/>
      <c r="AW2474" s="90" t="s">
        <v>6211</v>
      </c>
      <c r="AX2474" s="90">
        <f t="shared" si="297"/>
        <v>1</v>
      </c>
      <c r="AY2474" s="90" t="s">
        <v>774</v>
      </c>
      <c r="AZ2474" s="90" t="s">
        <v>6620</v>
      </c>
      <c r="BA2474" s="90">
        <f>IF(AND($BB$2474=1,$BC$2474=1),1,0)</f>
        <v>0</v>
      </c>
      <c r="BB2474" s="90">
        <f t="shared" si="298"/>
        <v>0</v>
      </c>
      <c r="BC2474" s="90">
        <f t="shared" si="299"/>
        <v>0</v>
      </c>
      <c r="BD2474" s="90">
        <f t="shared" si="300"/>
        <v>0</v>
      </c>
      <c r="BE2474" s="90">
        <f t="shared" si="301"/>
        <v>0</v>
      </c>
      <c r="BX2474" s="90">
        <v>1</v>
      </c>
      <c r="CA2474" s="90" t="s">
        <v>6605</v>
      </c>
      <c r="CC2474" s="90" t="s">
        <v>775</v>
      </c>
      <c r="CD2474" s="90">
        <f>IF($Y$2474="Inaccurate – Incorrect",1,0)</f>
        <v>0</v>
      </c>
      <c r="DA2474" s="90" t="s">
        <v>6215</v>
      </c>
      <c r="DB2474" s="90" t="s">
        <v>6216</v>
      </c>
    </row>
    <row r="2475" spans="4:106" ht="25.25" customHeight="1" x14ac:dyDescent="0.2">
      <c r="D2475" s="112" t="s">
        <v>6624</v>
      </c>
      <c r="E2475" s="189" t="s">
        <v>802</v>
      </c>
      <c r="F2475" s="190"/>
      <c r="G2475" s="190"/>
      <c r="H2475" s="190"/>
      <c r="I2475" s="190"/>
      <c r="J2475" s="190"/>
      <c r="K2475" s="190"/>
      <c r="L2475" s="190"/>
      <c r="M2475" s="190"/>
      <c r="N2475" s="190"/>
      <c r="O2475" s="190"/>
      <c r="P2475" s="115"/>
      <c r="Q2475" s="191" t="s">
        <v>12702</v>
      </c>
      <c r="R2475" s="191"/>
      <c r="S2475" s="192"/>
      <c r="T2475" s="192"/>
      <c r="U2475" s="192"/>
      <c r="V2475" s="192"/>
      <c r="W2475" s="192"/>
      <c r="X2475" s="193"/>
      <c r="Y2475" s="108"/>
      <c r="AW2475" s="90" t="s">
        <v>6211</v>
      </c>
      <c r="AX2475" s="90">
        <f t="shared" si="297"/>
        <v>1</v>
      </c>
      <c r="AY2475" s="90" t="s">
        <v>774</v>
      </c>
      <c r="AZ2475" s="90" t="s">
        <v>6623</v>
      </c>
      <c r="BA2475" s="90">
        <f>IF(AND($BB$2475=1,$BC$2475=1),1,0)</f>
        <v>0</v>
      </c>
      <c r="BB2475" s="90">
        <f t="shared" si="298"/>
        <v>0</v>
      </c>
      <c r="BC2475" s="90">
        <f t="shared" si="299"/>
        <v>0</v>
      </c>
      <c r="BD2475" s="90">
        <f t="shared" si="300"/>
        <v>0</v>
      </c>
      <c r="BE2475" s="90">
        <f t="shared" si="301"/>
        <v>0</v>
      </c>
      <c r="BL2475" s="90">
        <v>2476</v>
      </c>
      <c r="BX2475" s="90">
        <v>1</v>
      </c>
      <c r="CA2475" s="90" t="s">
        <v>6605</v>
      </c>
      <c r="CC2475" s="90" t="s">
        <v>775</v>
      </c>
      <c r="CD2475" s="90">
        <f>IF($Y$2475="Inaccurate – Incorrect",1,0)</f>
        <v>0</v>
      </c>
      <c r="DA2475" s="90" t="s">
        <v>6215</v>
      </c>
      <c r="DB2475" s="90" t="s">
        <v>6216</v>
      </c>
    </row>
    <row r="2476" spans="4:106" ht="25.25" customHeight="1" x14ac:dyDescent="0.2">
      <c r="D2476" s="112" t="s">
        <v>6626</v>
      </c>
      <c r="E2476" s="189" t="s">
        <v>643</v>
      </c>
      <c r="F2476" s="190"/>
      <c r="G2476" s="190"/>
      <c r="H2476" s="190"/>
      <c r="I2476" s="190"/>
      <c r="J2476" s="190"/>
      <c r="K2476" s="190"/>
      <c r="L2476" s="190"/>
      <c r="M2476" s="190"/>
      <c r="N2476" s="190"/>
      <c r="O2476" s="190"/>
      <c r="P2476" s="115"/>
      <c r="Q2476" s="191" t="s">
        <v>12699</v>
      </c>
      <c r="R2476" s="191"/>
      <c r="S2476" s="192"/>
      <c r="T2476" s="192"/>
      <c r="U2476" s="192"/>
      <c r="V2476" s="192"/>
      <c r="W2476" s="192"/>
      <c r="X2476" s="193"/>
      <c r="Y2476" s="108"/>
      <c r="AW2476" s="90" t="s">
        <v>6211</v>
      </c>
      <c r="AX2476" s="90">
        <f t="shared" si="297"/>
        <v>1</v>
      </c>
      <c r="AZ2476" s="90" t="s">
        <v>6625</v>
      </c>
      <c r="BA2476" s="90">
        <f>IF(AND($BB$2476=1,$BC$2476=1),1,0)</f>
        <v>0</v>
      </c>
      <c r="BB2476" s="90">
        <f t="shared" si="298"/>
        <v>0</v>
      </c>
      <c r="BC2476" s="90">
        <f>IF(OR(AND(OR($S$2475&lt;&gt;"",$AB$2475&lt;&gt;""),$AX$2475=1)),1,0)</f>
        <v>0</v>
      </c>
      <c r="BD2476" s="90">
        <f>IF(OR(AND(OR($AB$2475&lt;&gt;""),$AX$2475=1)),1,0)</f>
        <v>0</v>
      </c>
      <c r="BE2476" s="90">
        <f>IF(OR(AND(OR($S$2475&lt;&gt;""),$AX$2475=1)),1,0)</f>
        <v>0</v>
      </c>
      <c r="CB2476" s="90">
        <f>IF($S$2476&lt;&gt;"",1,0)</f>
        <v>0</v>
      </c>
      <c r="CD2476" s="90">
        <f>IF($Y$2476="Inaccurate – Incorrect",1,0)</f>
        <v>0</v>
      </c>
      <c r="DA2476" s="90" t="s">
        <v>6215</v>
      </c>
      <c r="DB2476" s="90" t="s">
        <v>6216</v>
      </c>
    </row>
    <row r="2477" spans="4:106" ht="53.75" customHeight="1" x14ac:dyDescent="0.2">
      <c r="D2477" s="112" t="s">
        <v>6629</v>
      </c>
      <c r="E2477" s="119"/>
      <c r="F2477" s="118"/>
      <c r="G2477" s="118"/>
      <c r="H2477" s="118"/>
      <c r="I2477" s="118"/>
      <c r="J2477" s="118"/>
      <c r="K2477" s="118"/>
      <c r="L2477" s="118"/>
      <c r="M2477" s="118"/>
      <c r="N2477" s="118"/>
      <c r="O2477" s="118"/>
      <c r="P2477" s="118"/>
      <c r="Q2477" s="215" t="s">
        <v>6630</v>
      </c>
      <c r="R2477" s="216"/>
      <c r="S2477" s="216"/>
      <c r="T2477" s="216"/>
      <c r="U2477" s="216"/>
      <c r="V2477" s="216"/>
      <c r="W2477" s="216"/>
      <c r="X2477" s="217"/>
      <c r="Y2477" s="108"/>
      <c r="AX2477" s="90">
        <f t="shared" si="297"/>
        <v>1</v>
      </c>
      <c r="AZ2477" s="90" t="s">
        <v>6628</v>
      </c>
      <c r="BA2477" s="90">
        <f>IF(AND($BB$2477=1,$BC$2477=1),1,0)</f>
        <v>0</v>
      </c>
      <c r="BB2477" s="90">
        <f t="shared" si="298"/>
        <v>0</v>
      </c>
      <c r="BC2477" s="90">
        <f t="shared" ref="BC2477:BC2490" si="302">IF(OR(AND(OR($S$2388&lt;&gt;"",$AB$2388&lt;&gt;""),$AX$2388=1)),1,0)</f>
        <v>0</v>
      </c>
      <c r="BD2477" s="90">
        <f t="shared" ref="BD2477:BD2490" si="303">IF(OR(AND(OR($AB$2388&lt;&gt;""),$AX$2388=1)),1,0)</f>
        <v>0</v>
      </c>
      <c r="BE2477" s="90">
        <f t="shared" ref="BE2477:BE2490" si="304">IF(OR(AND(OR($S$2388&lt;&gt;""),$AX$2388=1)),1,0)</f>
        <v>0</v>
      </c>
    </row>
    <row r="2478" spans="4:106" ht="25.25" customHeight="1" x14ac:dyDescent="0.2">
      <c r="D2478" s="112" t="s">
        <v>6632</v>
      </c>
      <c r="E2478" s="189" t="s">
        <v>6633</v>
      </c>
      <c r="F2478" s="190"/>
      <c r="G2478" s="190"/>
      <c r="H2478" s="190"/>
      <c r="I2478" s="190"/>
      <c r="J2478" s="190"/>
      <c r="K2478" s="190"/>
      <c r="L2478" s="190"/>
      <c r="M2478" s="190"/>
      <c r="N2478" s="190"/>
      <c r="O2478" s="190"/>
      <c r="P2478" s="115"/>
      <c r="Q2478" s="191" t="s">
        <v>12702</v>
      </c>
      <c r="R2478" s="191"/>
      <c r="S2478" s="192"/>
      <c r="T2478" s="192"/>
      <c r="U2478" s="192"/>
      <c r="V2478" s="192"/>
      <c r="W2478" s="192"/>
      <c r="X2478" s="193"/>
      <c r="Y2478" s="108"/>
      <c r="AW2478" s="90" t="s">
        <v>6211</v>
      </c>
      <c r="AX2478" s="90">
        <f t="shared" si="297"/>
        <v>1</v>
      </c>
      <c r="AY2478" s="90" t="s">
        <v>774</v>
      </c>
      <c r="AZ2478" s="90" t="s">
        <v>6631</v>
      </c>
      <c r="BA2478" s="90">
        <f>IF(AND($BB$2478=1,$BC$2478=1),1,0)</f>
        <v>0</v>
      </c>
      <c r="BB2478" s="90">
        <f t="shared" si="298"/>
        <v>0</v>
      </c>
      <c r="BC2478" s="90">
        <f t="shared" si="302"/>
        <v>0</v>
      </c>
      <c r="BD2478" s="90">
        <f t="shared" si="303"/>
        <v>0</v>
      </c>
      <c r="BE2478" s="90">
        <f t="shared" si="304"/>
        <v>0</v>
      </c>
      <c r="BX2478" s="90">
        <v>1</v>
      </c>
      <c r="CA2478" s="90" t="s">
        <v>6628</v>
      </c>
      <c r="CB2478" s="90">
        <f>IF((+COUNTA($S$2478)+COUNTA($S$2479)+COUNTA($S$2480)+COUNTA($S$2481)+COUNTA($S$2482)+COUNTA($S$2483)+COUNTA($S$2484)+COUNTA($S$2485)+COUNTA($S$2486)+COUNTA($S$2487)+COUNTA($S$2488)+COUNTA($S$2489)+COUNTA($S$2490))&gt;0,1,0)</f>
        <v>0</v>
      </c>
      <c r="CC2478" s="90" t="s">
        <v>775</v>
      </c>
      <c r="CD2478" s="90">
        <f>IF($Y$2478="Inaccurate – Incorrect",1,0)</f>
        <v>0</v>
      </c>
      <c r="DA2478" s="90" t="s">
        <v>6215</v>
      </c>
      <c r="DB2478" s="90" t="s">
        <v>6216</v>
      </c>
    </row>
    <row r="2479" spans="4:106" ht="25.25" customHeight="1" x14ac:dyDescent="0.2">
      <c r="D2479" s="112" t="s">
        <v>6635</v>
      </c>
      <c r="E2479" s="189" t="s">
        <v>6636</v>
      </c>
      <c r="F2479" s="190"/>
      <c r="G2479" s="190"/>
      <c r="H2479" s="190"/>
      <c r="I2479" s="190"/>
      <c r="J2479" s="190"/>
      <c r="K2479" s="190"/>
      <c r="L2479" s="190"/>
      <c r="M2479" s="190"/>
      <c r="N2479" s="190"/>
      <c r="O2479" s="190"/>
      <c r="P2479" s="115"/>
      <c r="Q2479" s="191" t="s">
        <v>12702</v>
      </c>
      <c r="R2479" s="191"/>
      <c r="S2479" s="192"/>
      <c r="T2479" s="192"/>
      <c r="U2479" s="192"/>
      <c r="V2479" s="192"/>
      <c r="W2479" s="192"/>
      <c r="X2479" s="193"/>
      <c r="Y2479" s="108"/>
      <c r="AW2479" s="90" t="s">
        <v>6211</v>
      </c>
      <c r="AX2479" s="90">
        <f t="shared" si="297"/>
        <v>1</v>
      </c>
      <c r="AY2479" s="90" t="s">
        <v>774</v>
      </c>
      <c r="AZ2479" s="90" t="s">
        <v>6634</v>
      </c>
      <c r="BA2479" s="90">
        <f>IF(AND($BB$2479=1,$BC$2479=1),1,0)</f>
        <v>0</v>
      </c>
      <c r="BB2479" s="90">
        <f t="shared" si="298"/>
        <v>0</v>
      </c>
      <c r="BC2479" s="90">
        <f t="shared" si="302"/>
        <v>0</v>
      </c>
      <c r="BD2479" s="90">
        <f t="shared" si="303"/>
        <v>0</v>
      </c>
      <c r="BE2479" s="90">
        <f t="shared" si="304"/>
        <v>0</v>
      </c>
      <c r="BX2479" s="90">
        <v>1</v>
      </c>
      <c r="CA2479" s="90" t="s">
        <v>6628</v>
      </c>
      <c r="CC2479" s="90" t="s">
        <v>775</v>
      </c>
      <c r="CD2479" s="90">
        <f>IF($Y$2479="Inaccurate – Incorrect",1,0)</f>
        <v>0</v>
      </c>
      <c r="DA2479" s="90" t="s">
        <v>6215</v>
      </c>
      <c r="DB2479" s="90" t="s">
        <v>6216</v>
      </c>
    </row>
    <row r="2480" spans="4:106" ht="25.25" customHeight="1" x14ac:dyDescent="0.2">
      <c r="D2480" s="112" t="s">
        <v>6638</v>
      </c>
      <c r="E2480" s="189" t="s">
        <v>6639</v>
      </c>
      <c r="F2480" s="190"/>
      <c r="G2480" s="190"/>
      <c r="H2480" s="190"/>
      <c r="I2480" s="190"/>
      <c r="J2480" s="190"/>
      <c r="K2480" s="190"/>
      <c r="L2480" s="190"/>
      <c r="M2480" s="190"/>
      <c r="N2480" s="190"/>
      <c r="O2480" s="190"/>
      <c r="P2480" s="115"/>
      <c r="Q2480" s="191" t="s">
        <v>12702</v>
      </c>
      <c r="R2480" s="191"/>
      <c r="S2480" s="192"/>
      <c r="T2480" s="192"/>
      <c r="U2480" s="192"/>
      <c r="V2480" s="192"/>
      <c r="W2480" s="192"/>
      <c r="X2480" s="193"/>
      <c r="Y2480" s="108"/>
      <c r="AW2480" s="90" t="s">
        <v>6211</v>
      </c>
      <c r="AX2480" s="90">
        <f t="shared" si="297"/>
        <v>1</v>
      </c>
      <c r="AY2480" s="90" t="s">
        <v>774</v>
      </c>
      <c r="AZ2480" s="90" t="s">
        <v>6637</v>
      </c>
      <c r="BA2480" s="90">
        <f>IF(AND($BB$2480=1,$BC$2480=1),1,0)</f>
        <v>0</v>
      </c>
      <c r="BB2480" s="90">
        <f t="shared" si="298"/>
        <v>0</v>
      </c>
      <c r="BC2480" s="90">
        <f t="shared" si="302"/>
        <v>0</v>
      </c>
      <c r="BD2480" s="90">
        <f t="shared" si="303"/>
        <v>0</v>
      </c>
      <c r="BE2480" s="90">
        <f t="shared" si="304"/>
        <v>0</v>
      </c>
      <c r="BX2480" s="90">
        <v>1</v>
      </c>
      <c r="CA2480" s="90" t="s">
        <v>6628</v>
      </c>
      <c r="CC2480" s="90" t="s">
        <v>775</v>
      </c>
      <c r="CD2480" s="90">
        <f>IF($Y$2480="Inaccurate – Incorrect",1,0)</f>
        <v>0</v>
      </c>
      <c r="DA2480" s="90" t="s">
        <v>6215</v>
      </c>
      <c r="DB2480" s="90" t="s">
        <v>6216</v>
      </c>
    </row>
    <row r="2481" spans="4:106" ht="25.25" customHeight="1" x14ac:dyDescent="0.2">
      <c r="D2481" s="112" t="s">
        <v>6641</v>
      </c>
      <c r="E2481" s="189" t="s">
        <v>6642</v>
      </c>
      <c r="F2481" s="190"/>
      <c r="G2481" s="190"/>
      <c r="H2481" s="190"/>
      <c r="I2481" s="190"/>
      <c r="J2481" s="190"/>
      <c r="K2481" s="190"/>
      <c r="L2481" s="190"/>
      <c r="M2481" s="190"/>
      <c r="N2481" s="190"/>
      <c r="O2481" s="190"/>
      <c r="P2481" s="115"/>
      <c r="Q2481" s="191" t="s">
        <v>12702</v>
      </c>
      <c r="R2481" s="191"/>
      <c r="S2481" s="192"/>
      <c r="T2481" s="192"/>
      <c r="U2481" s="192"/>
      <c r="V2481" s="192"/>
      <c r="W2481" s="192"/>
      <c r="X2481" s="193"/>
      <c r="Y2481" s="108"/>
      <c r="AW2481" s="90" t="s">
        <v>6211</v>
      </c>
      <c r="AX2481" s="90">
        <f t="shared" si="297"/>
        <v>1</v>
      </c>
      <c r="AY2481" s="90" t="s">
        <v>774</v>
      </c>
      <c r="AZ2481" s="90" t="s">
        <v>6640</v>
      </c>
      <c r="BA2481" s="90">
        <f>IF(AND($BB$2481=1,$BC$2481=1),1,0)</f>
        <v>0</v>
      </c>
      <c r="BB2481" s="90">
        <f t="shared" si="298"/>
        <v>0</v>
      </c>
      <c r="BC2481" s="90">
        <f t="shared" si="302"/>
        <v>0</v>
      </c>
      <c r="BD2481" s="90">
        <f t="shared" si="303"/>
        <v>0</v>
      </c>
      <c r="BE2481" s="90">
        <f t="shared" si="304"/>
        <v>0</v>
      </c>
      <c r="BX2481" s="90">
        <v>1</v>
      </c>
      <c r="CA2481" s="90" t="s">
        <v>6628</v>
      </c>
      <c r="CC2481" s="90" t="s">
        <v>775</v>
      </c>
      <c r="CD2481" s="90">
        <f>IF($Y$2481="Inaccurate – Incorrect",1,0)</f>
        <v>0</v>
      </c>
      <c r="DA2481" s="90" t="s">
        <v>6215</v>
      </c>
      <c r="DB2481" s="90" t="s">
        <v>6216</v>
      </c>
    </row>
    <row r="2482" spans="4:106" ht="25.25" customHeight="1" x14ac:dyDescent="0.2">
      <c r="D2482" s="112" t="s">
        <v>6644</v>
      </c>
      <c r="E2482" s="189" t="s">
        <v>6645</v>
      </c>
      <c r="F2482" s="190"/>
      <c r="G2482" s="190"/>
      <c r="H2482" s="190"/>
      <c r="I2482" s="190"/>
      <c r="J2482" s="190"/>
      <c r="K2482" s="190"/>
      <c r="L2482" s="190"/>
      <c r="M2482" s="190"/>
      <c r="N2482" s="190"/>
      <c r="O2482" s="190"/>
      <c r="P2482" s="115"/>
      <c r="Q2482" s="191" t="s">
        <v>12702</v>
      </c>
      <c r="R2482" s="191"/>
      <c r="S2482" s="192"/>
      <c r="T2482" s="192"/>
      <c r="U2482" s="192"/>
      <c r="V2482" s="192"/>
      <c r="W2482" s="192"/>
      <c r="X2482" s="193"/>
      <c r="Y2482" s="108"/>
      <c r="AW2482" s="90" t="s">
        <v>6211</v>
      </c>
      <c r="AX2482" s="90">
        <f t="shared" si="297"/>
        <v>1</v>
      </c>
      <c r="AY2482" s="90" t="s">
        <v>774</v>
      </c>
      <c r="AZ2482" s="90" t="s">
        <v>6643</v>
      </c>
      <c r="BA2482" s="90">
        <f>IF(AND($BB$2482=1,$BC$2482=1),1,0)</f>
        <v>0</v>
      </c>
      <c r="BB2482" s="90">
        <f t="shared" si="298"/>
        <v>0</v>
      </c>
      <c r="BC2482" s="90">
        <f t="shared" si="302"/>
        <v>0</v>
      </c>
      <c r="BD2482" s="90">
        <f t="shared" si="303"/>
        <v>0</v>
      </c>
      <c r="BE2482" s="90">
        <f t="shared" si="304"/>
        <v>0</v>
      </c>
      <c r="BX2482" s="90">
        <v>1</v>
      </c>
      <c r="CA2482" s="90" t="s">
        <v>6628</v>
      </c>
      <c r="CC2482" s="90" t="s">
        <v>775</v>
      </c>
      <c r="CD2482" s="90">
        <f>IF($Y$2482="Inaccurate – Incorrect",1,0)</f>
        <v>0</v>
      </c>
      <c r="DA2482" s="90" t="s">
        <v>6215</v>
      </c>
      <c r="DB2482" s="90" t="s">
        <v>6216</v>
      </c>
    </row>
    <row r="2483" spans="4:106" ht="25.25" customHeight="1" x14ac:dyDescent="0.2">
      <c r="D2483" s="112" t="s">
        <v>6647</v>
      </c>
      <c r="E2483" s="189" t="s">
        <v>3134</v>
      </c>
      <c r="F2483" s="190"/>
      <c r="G2483" s="190"/>
      <c r="H2483" s="190"/>
      <c r="I2483" s="190"/>
      <c r="J2483" s="190"/>
      <c r="K2483" s="190"/>
      <c r="L2483" s="190"/>
      <c r="M2483" s="190"/>
      <c r="N2483" s="190"/>
      <c r="O2483" s="190"/>
      <c r="P2483" s="115"/>
      <c r="Q2483" s="191" t="s">
        <v>12702</v>
      </c>
      <c r="R2483" s="191"/>
      <c r="S2483" s="192"/>
      <c r="T2483" s="192"/>
      <c r="U2483" s="192"/>
      <c r="V2483" s="192"/>
      <c r="W2483" s="192"/>
      <c r="X2483" s="193"/>
      <c r="Y2483" s="108"/>
      <c r="AW2483" s="90" t="s">
        <v>6211</v>
      </c>
      <c r="AX2483" s="90">
        <f t="shared" si="297"/>
        <v>1</v>
      </c>
      <c r="AY2483" s="90" t="s">
        <v>774</v>
      </c>
      <c r="AZ2483" s="90" t="s">
        <v>6646</v>
      </c>
      <c r="BA2483" s="90">
        <f>IF(AND($BB$2483=1,$BC$2483=1),1,0)</f>
        <v>0</v>
      </c>
      <c r="BB2483" s="90">
        <f t="shared" si="298"/>
        <v>0</v>
      </c>
      <c r="BC2483" s="90">
        <f t="shared" si="302"/>
        <v>0</v>
      </c>
      <c r="BD2483" s="90">
        <f t="shared" si="303"/>
        <v>0</v>
      </c>
      <c r="BE2483" s="90">
        <f t="shared" si="304"/>
        <v>0</v>
      </c>
      <c r="BX2483" s="90">
        <v>1</v>
      </c>
      <c r="CA2483" s="90" t="s">
        <v>6628</v>
      </c>
      <c r="CC2483" s="90" t="s">
        <v>775</v>
      </c>
      <c r="CD2483" s="90">
        <f>IF($Y$2483="Inaccurate – Incorrect",1,0)</f>
        <v>0</v>
      </c>
      <c r="DA2483" s="90" t="s">
        <v>6215</v>
      </c>
      <c r="DB2483" s="90" t="s">
        <v>6216</v>
      </c>
    </row>
    <row r="2484" spans="4:106" ht="25.25" customHeight="1" x14ac:dyDescent="0.2">
      <c r="D2484" s="112" t="s">
        <v>6649</v>
      </c>
      <c r="E2484" s="189" t="s">
        <v>3138</v>
      </c>
      <c r="F2484" s="190"/>
      <c r="G2484" s="190"/>
      <c r="H2484" s="190"/>
      <c r="I2484" s="190"/>
      <c r="J2484" s="190"/>
      <c r="K2484" s="190"/>
      <c r="L2484" s="190"/>
      <c r="M2484" s="190"/>
      <c r="N2484" s="190"/>
      <c r="O2484" s="190"/>
      <c r="P2484" s="115"/>
      <c r="Q2484" s="191" t="s">
        <v>12702</v>
      </c>
      <c r="R2484" s="191"/>
      <c r="S2484" s="192"/>
      <c r="T2484" s="192"/>
      <c r="U2484" s="192"/>
      <c r="V2484" s="192"/>
      <c r="W2484" s="192"/>
      <c r="X2484" s="193"/>
      <c r="Y2484" s="108"/>
      <c r="AW2484" s="90" t="s">
        <v>6211</v>
      </c>
      <c r="AX2484" s="90">
        <f t="shared" si="297"/>
        <v>1</v>
      </c>
      <c r="AY2484" s="90" t="s">
        <v>774</v>
      </c>
      <c r="AZ2484" s="90" t="s">
        <v>6648</v>
      </c>
      <c r="BA2484" s="90">
        <f>IF(AND($BB$2484=1,$BC$2484=1),1,0)</f>
        <v>0</v>
      </c>
      <c r="BB2484" s="90">
        <f t="shared" si="298"/>
        <v>0</v>
      </c>
      <c r="BC2484" s="90">
        <f t="shared" si="302"/>
        <v>0</v>
      </c>
      <c r="BD2484" s="90">
        <f t="shared" si="303"/>
        <v>0</v>
      </c>
      <c r="BE2484" s="90">
        <f t="shared" si="304"/>
        <v>0</v>
      </c>
      <c r="BX2484" s="90">
        <v>1</v>
      </c>
      <c r="CA2484" s="90" t="s">
        <v>6628</v>
      </c>
      <c r="CC2484" s="90" t="s">
        <v>775</v>
      </c>
      <c r="CD2484" s="90">
        <f>IF($Y$2484="Inaccurate – Incorrect",1,0)</f>
        <v>0</v>
      </c>
      <c r="DA2484" s="90" t="s">
        <v>6215</v>
      </c>
      <c r="DB2484" s="90" t="s">
        <v>6216</v>
      </c>
    </row>
    <row r="2485" spans="4:106" ht="25.25" customHeight="1" x14ac:dyDescent="0.2">
      <c r="D2485" s="112" t="s">
        <v>6651</v>
      </c>
      <c r="E2485" s="189" t="s">
        <v>3141</v>
      </c>
      <c r="F2485" s="190"/>
      <c r="G2485" s="190"/>
      <c r="H2485" s="190"/>
      <c r="I2485" s="190"/>
      <c r="J2485" s="190"/>
      <c r="K2485" s="190"/>
      <c r="L2485" s="190"/>
      <c r="M2485" s="190"/>
      <c r="N2485" s="190"/>
      <c r="O2485" s="190"/>
      <c r="P2485" s="115"/>
      <c r="Q2485" s="191" t="s">
        <v>12702</v>
      </c>
      <c r="R2485" s="191"/>
      <c r="S2485" s="192"/>
      <c r="T2485" s="192"/>
      <c r="U2485" s="192"/>
      <c r="V2485" s="192"/>
      <c r="W2485" s="192"/>
      <c r="X2485" s="193"/>
      <c r="Y2485" s="108"/>
      <c r="AW2485" s="90" t="s">
        <v>6211</v>
      </c>
      <c r="AX2485" s="90">
        <f t="shared" si="297"/>
        <v>1</v>
      </c>
      <c r="AY2485" s="90" t="s">
        <v>774</v>
      </c>
      <c r="AZ2485" s="90" t="s">
        <v>6650</v>
      </c>
      <c r="BA2485" s="90">
        <f>IF(AND($BB$2485=1,$BC$2485=1),1,0)</f>
        <v>0</v>
      </c>
      <c r="BB2485" s="90">
        <f t="shared" si="298"/>
        <v>0</v>
      </c>
      <c r="BC2485" s="90">
        <f t="shared" si="302"/>
        <v>0</v>
      </c>
      <c r="BD2485" s="90">
        <f t="shared" si="303"/>
        <v>0</v>
      </c>
      <c r="BE2485" s="90">
        <f t="shared" si="304"/>
        <v>0</v>
      </c>
      <c r="BX2485" s="90">
        <v>1</v>
      </c>
      <c r="CA2485" s="90" t="s">
        <v>6628</v>
      </c>
      <c r="CC2485" s="90" t="s">
        <v>775</v>
      </c>
      <c r="CD2485" s="90">
        <f>IF($Y$2485="Inaccurate – Incorrect",1,0)</f>
        <v>0</v>
      </c>
      <c r="DA2485" s="90" t="s">
        <v>6215</v>
      </c>
      <c r="DB2485" s="90" t="s">
        <v>6216</v>
      </c>
    </row>
    <row r="2486" spans="4:106" ht="25.25" customHeight="1" x14ac:dyDescent="0.2">
      <c r="D2486" s="112" t="s">
        <v>6653</v>
      </c>
      <c r="E2486" s="189" t="s">
        <v>3144</v>
      </c>
      <c r="F2486" s="190"/>
      <c r="G2486" s="190"/>
      <c r="H2486" s="190"/>
      <c r="I2486" s="190"/>
      <c r="J2486" s="190"/>
      <c r="K2486" s="190"/>
      <c r="L2486" s="190"/>
      <c r="M2486" s="190"/>
      <c r="N2486" s="190"/>
      <c r="O2486" s="190"/>
      <c r="P2486" s="115"/>
      <c r="Q2486" s="191" t="s">
        <v>12702</v>
      </c>
      <c r="R2486" s="191"/>
      <c r="S2486" s="192"/>
      <c r="T2486" s="192"/>
      <c r="U2486" s="192"/>
      <c r="V2486" s="192"/>
      <c r="W2486" s="192"/>
      <c r="X2486" s="193"/>
      <c r="Y2486" s="108"/>
      <c r="AW2486" s="90" t="s">
        <v>6211</v>
      </c>
      <c r="AX2486" s="90">
        <f t="shared" si="297"/>
        <v>1</v>
      </c>
      <c r="AY2486" s="90" t="s">
        <v>774</v>
      </c>
      <c r="AZ2486" s="90" t="s">
        <v>6652</v>
      </c>
      <c r="BA2486" s="90">
        <f>IF(AND($BB$2486=1,$BC$2486=1),1,0)</f>
        <v>0</v>
      </c>
      <c r="BB2486" s="90">
        <f t="shared" si="298"/>
        <v>0</v>
      </c>
      <c r="BC2486" s="90">
        <f t="shared" si="302"/>
        <v>0</v>
      </c>
      <c r="BD2486" s="90">
        <f t="shared" si="303"/>
        <v>0</v>
      </c>
      <c r="BE2486" s="90">
        <f t="shared" si="304"/>
        <v>0</v>
      </c>
      <c r="BX2486" s="90">
        <v>1</v>
      </c>
      <c r="CA2486" s="90" t="s">
        <v>6628</v>
      </c>
      <c r="CC2486" s="90" t="s">
        <v>775</v>
      </c>
      <c r="CD2486" s="90">
        <f>IF($Y$2486="Inaccurate – Incorrect",1,0)</f>
        <v>0</v>
      </c>
      <c r="DA2486" s="90" t="s">
        <v>6215</v>
      </c>
      <c r="DB2486" s="90" t="s">
        <v>6216</v>
      </c>
    </row>
    <row r="2487" spans="4:106" ht="25.25" customHeight="1" x14ac:dyDescent="0.2">
      <c r="D2487" s="112" t="s">
        <v>6655</v>
      </c>
      <c r="E2487" s="189" t="s">
        <v>6656</v>
      </c>
      <c r="F2487" s="190"/>
      <c r="G2487" s="190"/>
      <c r="H2487" s="190"/>
      <c r="I2487" s="190"/>
      <c r="J2487" s="190"/>
      <c r="K2487" s="190"/>
      <c r="L2487" s="190"/>
      <c r="M2487" s="190"/>
      <c r="N2487" s="190"/>
      <c r="O2487" s="190"/>
      <c r="P2487" s="115"/>
      <c r="Q2487" s="191" t="s">
        <v>12702</v>
      </c>
      <c r="R2487" s="191"/>
      <c r="S2487" s="192"/>
      <c r="T2487" s="192"/>
      <c r="U2487" s="192"/>
      <c r="V2487" s="192"/>
      <c r="W2487" s="192"/>
      <c r="X2487" s="193"/>
      <c r="Y2487" s="108"/>
      <c r="AW2487" s="90" t="s">
        <v>6211</v>
      </c>
      <c r="AX2487" s="90">
        <f t="shared" si="297"/>
        <v>1</v>
      </c>
      <c r="AY2487" s="90" t="s">
        <v>774</v>
      </c>
      <c r="AZ2487" s="90" t="s">
        <v>6654</v>
      </c>
      <c r="BA2487" s="90">
        <f>IF(AND($BB$2487=1,$BC$2487=1),1,0)</f>
        <v>0</v>
      </c>
      <c r="BB2487" s="90">
        <f t="shared" si="298"/>
        <v>0</v>
      </c>
      <c r="BC2487" s="90">
        <f t="shared" si="302"/>
        <v>0</v>
      </c>
      <c r="BD2487" s="90">
        <f t="shared" si="303"/>
        <v>0</v>
      </c>
      <c r="BE2487" s="90">
        <f t="shared" si="304"/>
        <v>0</v>
      </c>
      <c r="BX2487" s="90">
        <v>1</v>
      </c>
      <c r="CA2487" s="90" t="s">
        <v>6628</v>
      </c>
      <c r="CC2487" s="90" t="s">
        <v>775</v>
      </c>
      <c r="CD2487" s="90">
        <f>IF($Y$2487="Inaccurate – Incorrect",1,0)</f>
        <v>0</v>
      </c>
      <c r="DA2487" s="90" t="s">
        <v>6215</v>
      </c>
      <c r="DB2487" s="90" t="s">
        <v>6216</v>
      </c>
    </row>
    <row r="2488" spans="4:106" ht="25.25" customHeight="1" x14ac:dyDescent="0.2">
      <c r="D2488" s="112" t="s">
        <v>6658</v>
      </c>
      <c r="E2488" s="189" t="s">
        <v>3735</v>
      </c>
      <c r="F2488" s="190"/>
      <c r="G2488" s="190"/>
      <c r="H2488" s="190"/>
      <c r="I2488" s="190"/>
      <c r="J2488" s="190"/>
      <c r="K2488" s="190"/>
      <c r="L2488" s="190"/>
      <c r="M2488" s="190"/>
      <c r="N2488" s="190"/>
      <c r="O2488" s="190"/>
      <c r="P2488" s="115"/>
      <c r="Q2488" s="191" t="s">
        <v>12702</v>
      </c>
      <c r="R2488" s="191"/>
      <c r="S2488" s="192"/>
      <c r="T2488" s="192"/>
      <c r="U2488" s="192"/>
      <c r="V2488" s="192"/>
      <c r="W2488" s="192"/>
      <c r="X2488" s="193"/>
      <c r="Y2488" s="108"/>
      <c r="AW2488" s="90" t="s">
        <v>6211</v>
      </c>
      <c r="AX2488" s="90">
        <f t="shared" si="297"/>
        <v>1</v>
      </c>
      <c r="AY2488" s="90" t="s">
        <v>774</v>
      </c>
      <c r="AZ2488" s="90" t="s">
        <v>6657</v>
      </c>
      <c r="BA2488" s="90">
        <f>IF(AND($BB$2488=1,$BC$2488=1),1,0)</f>
        <v>0</v>
      </c>
      <c r="BB2488" s="90">
        <f t="shared" si="298"/>
        <v>0</v>
      </c>
      <c r="BC2488" s="90">
        <f t="shared" si="302"/>
        <v>0</v>
      </c>
      <c r="BD2488" s="90">
        <f t="shared" si="303"/>
        <v>0</v>
      </c>
      <c r="BE2488" s="90">
        <f t="shared" si="304"/>
        <v>0</v>
      </c>
      <c r="BX2488" s="90">
        <v>1</v>
      </c>
      <c r="CA2488" s="90" t="s">
        <v>6628</v>
      </c>
      <c r="CC2488" s="90" t="s">
        <v>775</v>
      </c>
      <c r="CD2488" s="90">
        <f>IF($Y$2488="Inaccurate – Incorrect",1,0)</f>
        <v>0</v>
      </c>
      <c r="DA2488" s="90" t="s">
        <v>6215</v>
      </c>
      <c r="DB2488" s="90" t="s">
        <v>6216</v>
      </c>
    </row>
    <row r="2489" spans="4:106" ht="25.25" customHeight="1" x14ac:dyDescent="0.2">
      <c r="D2489" s="112" t="s">
        <v>6660</v>
      </c>
      <c r="E2489" s="189" t="s">
        <v>2886</v>
      </c>
      <c r="F2489" s="190"/>
      <c r="G2489" s="190"/>
      <c r="H2489" s="190"/>
      <c r="I2489" s="190"/>
      <c r="J2489" s="190"/>
      <c r="K2489" s="190"/>
      <c r="L2489" s="190"/>
      <c r="M2489" s="190"/>
      <c r="N2489" s="190"/>
      <c r="O2489" s="190"/>
      <c r="P2489" s="115"/>
      <c r="Q2489" s="191" t="s">
        <v>12702</v>
      </c>
      <c r="R2489" s="191"/>
      <c r="S2489" s="192"/>
      <c r="T2489" s="192"/>
      <c r="U2489" s="192"/>
      <c r="V2489" s="192"/>
      <c r="W2489" s="192"/>
      <c r="X2489" s="193"/>
      <c r="Y2489" s="108"/>
      <c r="AW2489" s="90" t="s">
        <v>6211</v>
      </c>
      <c r="AX2489" s="90">
        <f t="shared" si="297"/>
        <v>1</v>
      </c>
      <c r="AY2489" s="90" t="s">
        <v>774</v>
      </c>
      <c r="AZ2489" s="90" t="s">
        <v>6659</v>
      </c>
      <c r="BA2489" s="90">
        <f>IF(AND($BB$2489=1,$BC$2489=1),1,0)</f>
        <v>0</v>
      </c>
      <c r="BB2489" s="90">
        <f t="shared" si="298"/>
        <v>0</v>
      </c>
      <c r="BC2489" s="90">
        <f t="shared" si="302"/>
        <v>0</v>
      </c>
      <c r="BD2489" s="90">
        <f t="shared" si="303"/>
        <v>0</v>
      </c>
      <c r="BE2489" s="90">
        <f t="shared" si="304"/>
        <v>0</v>
      </c>
      <c r="BX2489" s="90">
        <v>1</v>
      </c>
      <c r="CA2489" s="90" t="s">
        <v>6628</v>
      </c>
      <c r="CC2489" s="90" t="s">
        <v>775</v>
      </c>
      <c r="CD2489" s="90">
        <f>IF($Y$2489="Inaccurate – Incorrect",1,0)</f>
        <v>0</v>
      </c>
      <c r="DA2489" s="90" t="s">
        <v>6215</v>
      </c>
      <c r="DB2489" s="90" t="s">
        <v>6216</v>
      </c>
    </row>
    <row r="2490" spans="4:106" ht="25.25" customHeight="1" x14ac:dyDescent="0.2">
      <c r="D2490" s="112" t="s">
        <v>6662</v>
      </c>
      <c r="E2490" s="189" t="s">
        <v>802</v>
      </c>
      <c r="F2490" s="190"/>
      <c r="G2490" s="190"/>
      <c r="H2490" s="190"/>
      <c r="I2490" s="190"/>
      <c r="J2490" s="190"/>
      <c r="K2490" s="190"/>
      <c r="L2490" s="190"/>
      <c r="M2490" s="190"/>
      <c r="N2490" s="190"/>
      <c r="O2490" s="190"/>
      <c r="P2490" s="115"/>
      <c r="Q2490" s="191" t="s">
        <v>12702</v>
      </c>
      <c r="R2490" s="191"/>
      <c r="S2490" s="192"/>
      <c r="T2490" s="192"/>
      <c r="U2490" s="192"/>
      <c r="V2490" s="192"/>
      <c r="W2490" s="192"/>
      <c r="X2490" s="193"/>
      <c r="Y2490" s="108"/>
      <c r="AW2490" s="90" t="s">
        <v>6211</v>
      </c>
      <c r="AX2490" s="90">
        <f t="shared" si="297"/>
        <v>1</v>
      </c>
      <c r="AY2490" s="90" t="s">
        <v>774</v>
      </c>
      <c r="AZ2490" s="90" t="s">
        <v>6661</v>
      </c>
      <c r="BA2490" s="90">
        <f>IF(AND($BB$2490=1,$BC$2490=1),1,0)</f>
        <v>0</v>
      </c>
      <c r="BB2490" s="90">
        <f t="shared" si="298"/>
        <v>0</v>
      </c>
      <c r="BC2490" s="90">
        <f t="shared" si="302"/>
        <v>0</v>
      </c>
      <c r="BD2490" s="90">
        <f t="shared" si="303"/>
        <v>0</v>
      </c>
      <c r="BE2490" s="90">
        <f t="shared" si="304"/>
        <v>0</v>
      </c>
      <c r="BL2490" s="90">
        <v>2491</v>
      </c>
      <c r="BX2490" s="90">
        <v>1</v>
      </c>
      <c r="CA2490" s="90" t="s">
        <v>6628</v>
      </c>
      <c r="CC2490" s="90" t="s">
        <v>775</v>
      </c>
      <c r="CD2490" s="90">
        <f>IF($Y$2490="Inaccurate – Incorrect",1,0)</f>
        <v>0</v>
      </c>
      <c r="DA2490" s="90" t="s">
        <v>6215</v>
      </c>
      <c r="DB2490" s="90" t="s">
        <v>6216</v>
      </c>
    </row>
    <row r="2491" spans="4:106" ht="25.25" customHeight="1" x14ac:dyDescent="0.2">
      <c r="D2491" s="112" t="s">
        <v>6664</v>
      </c>
      <c r="E2491" s="189" t="s">
        <v>643</v>
      </c>
      <c r="F2491" s="190"/>
      <c r="G2491" s="190"/>
      <c r="H2491" s="190"/>
      <c r="I2491" s="190"/>
      <c r="J2491" s="190"/>
      <c r="K2491" s="190"/>
      <c r="L2491" s="190"/>
      <c r="M2491" s="190"/>
      <c r="N2491" s="190"/>
      <c r="O2491" s="190"/>
      <c r="P2491" s="115"/>
      <c r="Q2491" s="191" t="s">
        <v>12699</v>
      </c>
      <c r="R2491" s="191"/>
      <c r="S2491" s="192"/>
      <c r="T2491" s="192"/>
      <c r="U2491" s="192"/>
      <c r="V2491" s="192"/>
      <c r="W2491" s="192"/>
      <c r="X2491" s="193"/>
      <c r="Y2491" s="108"/>
      <c r="AW2491" s="90" t="s">
        <v>6211</v>
      </c>
      <c r="AX2491" s="90">
        <f t="shared" si="297"/>
        <v>1</v>
      </c>
      <c r="AZ2491" s="90" t="s">
        <v>6663</v>
      </c>
      <c r="BA2491" s="90">
        <f>IF(AND($BB$2491=1,$BC$2491=1),1,0)</f>
        <v>0</v>
      </c>
      <c r="BB2491" s="90">
        <f t="shared" si="298"/>
        <v>0</v>
      </c>
      <c r="BC2491" s="90">
        <f>IF(OR(AND(OR($S$2490&lt;&gt;"",$AB$2490&lt;&gt;""),$AX$2490=1)),1,0)</f>
        <v>0</v>
      </c>
      <c r="BD2491" s="90">
        <f>IF(OR(AND(OR($AB$2490&lt;&gt;""),$AX$2490=1)),1,0)</f>
        <v>0</v>
      </c>
      <c r="BE2491" s="90">
        <f>IF(OR(AND(OR($S$2490&lt;&gt;""),$AX$2490=1)),1,0)</f>
        <v>0</v>
      </c>
      <c r="CB2491" s="90">
        <f>IF($S$2491&lt;&gt;"",1,0)</f>
        <v>0</v>
      </c>
      <c r="CD2491" s="90">
        <f>IF($Y$2491="Inaccurate – Incorrect",1,0)</f>
        <v>0</v>
      </c>
      <c r="DA2491" s="90" t="s">
        <v>6215</v>
      </c>
      <c r="DB2491" s="90" t="s">
        <v>6216</v>
      </c>
    </row>
    <row r="2492" spans="4:106" ht="53.75" customHeight="1" x14ac:dyDescent="0.2">
      <c r="D2492" s="112" t="s">
        <v>6667</v>
      </c>
      <c r="E2492" s="119"/>
      <c r="F2492" s="118"/>
      <c r="G2492" s="118"/>
      <c r="H2492" s="118"/>
      <c r="I2492" s="118"/>
      <c r="J2492" s="118"/>
      <c r="K2492" s="118"/>
      <c r="L2492" s="118"/>
      <c r="M2492" s="118"/>
      <c r="N2492" s="118"/>
      <c r="O2492" s="118"/>
      <c r="P2492" s="118"/>
      <c r="Q2492" s="215" t="s">
        <v>6668</v>
      </c>
      <c r="R2492" s="216"/>
      <c r="S2492" s="216"/>
      <c r="T2492" s="216"/>
      <c r="U2492" s="216"/>
      <c r="V2492" s="216"/>
      <c r="W2492" s="216"/>
      <c r="X2492" s="217"/>
      <c r="Y2492" s="108"/>
      <c r="AX2492" s="90">
        <f t="shared" si="297"/>
        <v>1</v>
      </c>
      <c r="AZ2492" s="90" t="s">
        <v>6666</v>
      </c>
      <c r="BA2492" s="90">
        <f>IF(AND($BB$2492=1,$BC$2492=1),1,0)</f>
        <v>0</v>
      </c>
      <c r="BB2492" s="90">
        <f t="shared" si="298"/>
        <v>0</v>
      </c>
      <c r="BC2492" s="90">
        <f>IF(OR(AND(OR($S$2390&lt;&gt;"",$AB$2390&lt;&gt;""),$AX$2390=1)),1,0)</f>
        <v>0</v>
      </c>
      <c r="BD2492" s="90">
        <f>IF(OR(AND(OR($AB$2390&lt;&gt;""),$AX$2390=1)),1,0)</f>
        <v>0</v>
      </c>
      <c r="BE2492" s="90">
        <f>IF(OR(AND(OR($S$2390&lt;&gt;""),$AX$2390=1)),1,0)</f>
        <v>0</v>
      </c>
    </row>
    <row r="2493" spans="4:106" ht="25.25" customHeight="1" x14ac:dyDescent="0.2">
      <c r="D2493" s="112" t="s">
        <v>6670</v>
      </c>
      <c r="E2493" s="189" t="s">
        <v>6671</v>
      </c>
      <c r="F2493" s="190"/>
      <c r="G2493" s="190"/>
      <c r="H2493" s="190"/>
      <c r="I2493" s="190"/>
      <c r="J2493" s="190"/>
      <c r="K2493" s="190"/>
      <c r="L2493" s="190"/>
      <c r="M2493" s="190"/>
      <c r="N2493" s="190"/>
      <c r="O2493" s="190"/>
      <c r="P2493" s="115"/>
      <c r="Q2493" s="191" t="s">
        <v>12702</v>
      </c>
      <c r="R2493" s="191"/>
      <c r="S2493" s="192"/>
      <c r="T2493" s="192"/>
      <c r="U2493" s="192"/>
      <c r="V2493" s="192"/>
      <c r="W2493" s="192"/>
      <c r="X2493" s="193"/>
      <c r="Y2493" s="108"/>
      <c r="AW2493" s="90" t="s">
        <v>6211</v>
      </c>
      <c r="AX2493" s="90">
        <f t="shared" si="297"/>
        <v>1</v>
      </c>
      <c r="AY2493" s="90" t="s">
        <v>774</v>
      </c>
      <c r="AZ2493" s="90" t="s">
        <v>6669</v>
      </c>
      <c r="BA2493" s="90">
        <f>IF(AND($BB$2493=1,$BC$2493=1),1,0)</f>
        <v>0</v>
      </c>
      <c r="BB2493" s="90">
        <f t="shared" si="298"/>
        <v>0</v>
      </c>
      <c r="BC2493" s="90">
        <f>IF(OR(AND(OR($S$2390&lt;&gt;"",$AB$2390&lt;&gt;""),$AX$2390=1)),1,0)</f>
        <v>0</v>
      </c>
      <c r="BD2493" s="90">
        <f>IF(OR(AND(OR($AB$2390&lt;&gt;""),$AX$2390=1)),1,0)</f>
        <v>0</v>
      </c>
      <c r="BE2493" s="90">
        <f>IF(OR(AND(OR($S$2390&lt;&gt;""),$AX$2390=1)),1,0)</f>
        <v>0</v>
      </c>
      <c r="BX2493" s="90">
        <v>1</v>
      </c>
      <c r="CA2493" s="90" t="s">
        <v>6666</v>
      </c>
      <c r="CB2493" s="90">
        <f>IF((+COUNTA($S$2493)+COUNTA($S$2494)+COUNTA($S$2495)+COUNTA($S$2496))&gt;0,1,0)</f>
        <v>0</v>
      </c>
      <c r="CC2493" s="90" t="s">
        <v>775</v>
      </c>
      <c r="CD2493" s="90">
        <f>IF($Y$2493="Inaccurate – Incorrect",1,0)</f>
        <v>0</v>
      </c>
      <c r="DA2493" s="90" t="s">
        <v>6215</v>
      </c>
      <c r="DB2493" s="90" t="s">
        <v>6216</v>
      </c>
    </row>
    <row r="2494" spans="4:106" ht="25.25" customHeight="1" x14ac:dyDescent="0.2">
      <c r="D2494" s="112" t="s">
        <v>6673</v>
      </c>
      <c r="E2494" s="189" t="s">
        <v>6674</v>
      </c>
      <c r="F2494" s="190"/>
      <c r="G2494" s="190"/>
      <c r="H2494" s="190"/>
      <c r="I2494" s="190"/>
      <c r="J2494" s="190"/>
      <c r="K2494" s="190"/>
      <c r="L2494" s="190"/>
      <c r="M2494" s="190"/>
      <c r="N2494" s="190"/>
      <c r="O2494" s="190"/>
      <c r="P2494" s="115"/>
      <c r="Q2494" s="191" t="s">
        <v>12702</v>
      </c>
      <c r="R2494" s="191"/>
      <c r="S2494" s="192"/>
      <c r="T2494" s="192"/>
      <c r="U2494" s="192"/>
      <c r="V2494" s="192"/>
      <c r="W2494" s="192"/>
      <c r="X2494" s="193"/>
      <c r="Y2494" s="108"/>
      <c r="AW2494" s="90" t="s">
        <v>6211</v>
      </c>
      <c r="AX2494" s="90">
        <f t="shared" si="297"/>
        <v>1</v>
      </c>
      <c r="AY2494" s="90" t="s">
        <v>774</v>
      </c>
      <c r="AZ2494" s="90" t="s">
        <v>6672</v>
      </c>
      <c r="BA2494" s="90">
        <f>IF(AND($BB$2494=1,$BC$2494=1),1,0)</f>
        <v>0</v>
      </c>
      <c r="BB2494" s="90">
        <f t="shared" ref="BB2494:BB2512" si="305">IF(OR($S$22="Step 3",$S$22="Step 2"),1,0)</f>
        <v>0</v>
      </c>
      <c r="BC2494" s="90">
        <f>IF(OR(AND(OR($S$2390&lt;&gt;"",$AB$2390&lt;&gt;""),$AX$2390=1)),1,0)</f>
        <v>0</v>
      </c>
      <c r="BD2494" s="90">
        <f>IF(OR(AND(OR($AB$2390&lt;&gt;""),$AX$2390=1)),1,0)</f>
        <v>0</v>
      </c>
      <c r="BE2494" s="90">
        <f>IF(OR(AND(OR($S$2390&lt;&gt;""),$AX$2390=1)),1,0)</f>
        <v>0</v>
      </c>
      <c r="BX2494" s="90">
        <v>1</v>
      </c>
      <c r="CA2494" s="90" t="s">
        <v>6666</v>
      </c>
      <c r="CC2494" s="90" t="s">
        <v>775</v>
      </c>
      <c r="CD2494" s="90">
        <f>IF($Y$2494="Inaccurate – Incorrect",1,0)</f>
        <v>0</v>
      </c>
      <c r="DA2494" s="90" t="s">
        <v>6215</v>
      </c>
      <c r="DB2494" s="90" t="s">
        <v>6216</v>
      </c>
    </row>
    <row r="2495" spans="4:106" ht="25.25" customHeight="1" x14ac:dyDescent="0.2">
      <c r="D2495" s="112" t="s">
        <v>6676</v>
      </c>
      <c r="E2495" s="189" t="s">
        <v>6677</v>
      </c>
      <c r="F2495" s="190"/>
      <c r="G2495" s="190"/>
      <c r="H2495" s="190"/>
      <c r="I2495" s="190"/>
      <c r="J2495" s="190"/>
      <c r="K2495" s="190"/>
      <c r="L2495" s="190"/>
      <c r="M2495" s="190"/>
      <c r="N2495" s="190"/>
      <c r="O2495" s="190"/>
      <c r="P2495" s="115"/>
      <c r="Q2495" s="191" t="s">
        <v>12702</v>
      </c>
      <c r="R2495" s="191"/>
      <c r="S2495" s="192"/>
      <c r="T2495" s="192"/>
      <c r="U2495" s="192"/>
      <c r="V2495" s="192"/>
      <c r="W2495" s="192"/>
      <c r="X2495" s="193"/>
      <c r="Y2495" s="108"/>
      <c r="AW2495" s="90" t="s">
        <v>6211</v>
      </c>
      <c r="AX2495" s="90">
        <f t="shared" si="297"/>
        <v>1</v>
      </c>
      <c r="AY2495" s="90" t="s">
        <v>774</v>
      </c>
      <c r="AZ2495" s="90" t="s">
        <v>6675</v>
      </c>
      <c r="BA2495" s="90">
        <f>IF(AND($BB$2495=1,$BC$2495=1),1,0)</f>
        <v>0</v>
      </c>
      <c r="BB2495" s="90">
        <f t="shared" si="305"/>
        <v>0</v>
      </c>
      <c r="BC2495" s="90">
        <f>IF(OR(AND(OR($S$2390&lt;&gt;"",$AB$2390&lt;&gt;""),$AX$2390=1)),1,0)</f>
        <v>0</v>
      </c>
      <c r="BD2495" s="90">
        <f>IF(OR(AND(OR($AB$2390&lt;&gt;""),$AX$2390=1)),1,0)</f>
        <v>0</v>
      </c>
      <c r="BE2495" s="90">
        <f>IF(OR(AND(OR($S$2390&lt;&gt;""),$AX$2390=1)),1,0)</f>
        <v>0</v>
      </c>
      <c r="BX2495" s="90">
        <v>1</v>
      </c>
      <c r="CA2495" s="90" t="s">
        <v>6666</v>
      </c>
      <c r="CC2495" s="90" t="s">
        <v>775</v>
      </c>
      <c r="CD2495" s="90">
        <f>IF($Y$2495="Inaccurate – Incorrect",1,0)</f>
        <v>0</v>
      </c>
      <c r="DA2495" s="90" t="s">
        <v>6215</v>
      </c>
      <c r="DB2495" s="90" t="s">
        <v>6216</v>
      </c>
    </row>
    <row r="2496" spans="4:106" ht="25.25" customHeight="1" x14ac:dyDescent="0.2">
      <c r="D2496" s="112" t="s">
        <v>6679</v>
      </c>
      <c r="E2496" s="189" t="s">
        <v>802</v>
      </c>
      <c r="F2496" s="190"/>
      <c r="G2496" s="190"/>
      <c r="H2496" s="190"/>
      <c r="I2496" s="190"/>
      <c r="J2496" s="190"/>
      <c r="K2496" s="190"/>
      <c r="L2496" s="190"/>
      <c r="M2496" s="190"/>
      <c r="N2496" s="190"/>
      <c r="O2496" s="190"/>
      <c r="P2496" s="115"/>
      <c r="Q2496" s="191" t="s">
        <v>12702</v>
      </c>
      <c r="R2496" s="191"/>
      <c r="S2496" s="192"/>
      <c r="T2496" s="192"/>
      <c r="U2496" s="192"/>
      <c r="V2496" s="192"/>
      <c r="W2496" s="192"/>
      <c r="X2496" s="193"/>
      <c r="Y2496" s="108"/>
      <c r="AW2496" s="90" t="s">
        <v>6211</v>
      </c>
      <c r="AX2496" s="90">
        <f t="shared" si="297"/>
        <v>1</v>
      </c>
      <c r="AY2496" s="90" t="s">
        <v>774</v>
      </c>
      <c r="AZ2496" s="90" t="s">
        <v>6678</v>
      </c>
      <c r="BA2496" s="90">
        <f>IF(AND($BB$2496=1,$BC$2496=1),1,0)</f>
        <v>0</v>
      </c>
      <c r="BB2496" s="90">
        <f t="shared" si="305"/>
        <v>0</v>
      </c>
      <c r="BC2496" s="90">
        <f>IF(OR(AND(OR($S$2390&lt;&gt;"",$AB$2390&lt;&gt;""),$AX$2390=1)),1,0)</f>
        <v>0</v>
      </c>
      <c r="BD2496" s="90">
        <f>IF(OR(AND(OR($AB$2390&lt;&gt;""),$AX$2390=1)),1,0)</f>
        <v>0</v>
      </c>
      <c r="BE2496" s="90">
        <f>IF(OR(AND(OR($S$2390&lt;&gt;""),$AX$2390=1)),1,0)</f>
        <v>0</v>
      </c>
      <c r="BL2496" s="90">
        <v>2497</v>
      </c>
      <c r="BX2496" s="90">
        <v>1</v>
      </c>
      <c r="CA2496" s="90" t="s">
        <v>6666</v>
      </c>
      <c r="CC2496" s="90" t="s">
        <v>775</v>
      </c>
      <c r="CD2496" s="90">
        <f>IF($Y$2496="Inaccurate – Incorrect",1,0)</f>
        <v>0</v>
      </c>
      <c r="DA2496" s="90" t="s">
        <v>6215</v>
      </c>
      <c r="DB2496" s="90" t="s">
        <v>6216</v>
      </c>
    </row>
    <row r="2497" spans="4:106" ht="25.25" customHeight="1" x14ac:dyDescent="0.2">
      <c r="D2497" s="112" t="s">
        <v>6681</v>
      </c>
      <c r="E2497" s="189" t="s">
        <v>643</v>
      </c>
      <c r="F2497" s="190"/>
      <c r="G2497" s="190"/>
      <c r="H2497" s="190"/>
      <c r="I2497" s="190"/>
      <c r="J2497" s="190"/>
      <c r="K2497" s="190"/>
      <c r="L2497" s="190"/>
      <c r="M2497" s="190"/>
      <c r="N2497" s="190"/>
      <c r="O2497" s="190"/>
      <c r="P2497" s="115"/>
      <c r="Q2497" s="191" t="s">
        <v>12699</v>
      </c>
      <c r="R2497" s="191"/>
      <c r="S2497" s="192"/>
      <c r="T2497" s="192"/>
      <c r="U2497" s="192"/>
      <c r="V2497" s="192"/>
      <c r="W2497" s="192"/>
      <c r="X2497" s="193"/>
      <c r="Y2497" s="108"/>
      <c r="AW2497" s="90" t="s">
        <v>6211</v>
      </c>
      <c r="AX2497" s="90">
        <f t="shared" si="297"/>
        <v>1</v>
      </c>
      <c r="AZ2497" s="90" t="s">
        <v>6680</v>
      </c>
      <c r="BA2497" s="90">
        <f>IF(AND($BB$2497=1,$BC$2497=1),1,0)</f>
        <v>0</v>
      </c>
      <c r="BB2497" s="90">
        <f t="shared" si="305"/>
        <v>0</v>
      </c>
      <c r="BC2497" s="90">
        <f>IF(OR(AND(OR($S$2496&lt;&gt;"",$AB$2496&lt;&gt;""),$AX$2496=1)),1,0)</f>
        <v>0</v>
      </c>
      <c r="BD2497" s="90">
        <f>IF(OR(AND(OR($AB$2496&lt;&gt;""),$AX$2496=1)),1,0)</f>
        <v>0</v>
      </c>
      <c r="BE2497" s="90">
        <f>IF(OR(AND(OR($S$2496&lt;&gt;""),$AX$2496=1)),1,0)</f>
        <v>0</v>
      </c>
      <c r="CB2497" s="90">
        <f>IF($S$2497&lt;&gt;"",1,0)</f>
        <v>0</v>
      </c>
      <c r="CD2497" s="90">
        <f>IF($Y$2497="Inaccurate – Incorrect",1,0)</f>
        <v>0</v>
      </c>
      <c r="DA2497" s="90" t="s">
        <v>6215</v>
      </c>
      <c r="DB2497" s="90" t="s">
        <v>6216</v>
      </c>
    </row>
    <row r="2498" spans="4:106" ht="68.25" customHeight="1" x14ac:dyDescent="0.2">
      <c r="D2498" s="112" t="s">
        <v>6684</v>
      </c>
      <c r="E2498" s="119"/>
      <c r="F2498" s="118"/>
      <c r="G2498" s="118"/>
      <c r="H2498" s="118"/>
      <c r="I2498" s="118"/>
      <c r="J2498" s="118"/>
      <c r="K2498" s="118"/>
      <c r="L2498" s="118"/>
      <c r="M2498" s="118"/>
      <c r="N2498" s="118"/>
      <c r="O2498" s="118"/>
      <c r="P2498" s="118"/>
      <c r="Q2498" s="215" t="s">
        <v>6685</v>
      </c>
      <c r="R2498" s="216"/>
      <c r="S2498" s="216"/>
      <c r="T2498" s="216"/>
      <c r="U2498" s="216"/>
      <c r="V2498" s="216"/>
      <c r="W2498" s="216"/>
      <c r="X2498" s="217"/>
      <c r="Y2498" s="108"/>
      <c r="AX2498" s="90">
        <f t="shared" si="297"/>
        <v>1</v>
      </c>
      <c r="AZ2498" s="90" t="s">
        <v>6683</v>
      </c>
      <c r="BA2498" s="90">
        <f>IF(AND($BB$2498=1,$BC$2498=1),1,0)</f>
        <v>0</v>
      </c>
      <c r="BB2498" s="90">
        <f t="shared" si="305"/>
        <v>0</v>
      </c>
      <c r="BC2498" s="90">
        <f t="shared" ref="BC2498:BC2507" si="306">IF(OR(AND(OR($S$2392&lt;&gt;"",$AB$2392&lt;&gt;""),$AX$2392=1)),1,0)</f>
        <v>0</v>
      </c>
      <c r="BD2498" s="90">
        <f t="shared" ref="BD2498:BD2507" si="307">IF(OR(AND(OR($AB$2392&lt;&gt;""),$AX$2392=1)),1,0)</f>
        <v>0</v>
      </c>
      <c r="BE2498" s="90">
        <f t="shared" ref="BE2498:BE2507" si="308">IF(OR(AND(OR($S$2392&lt;&gt;""),$AX$2392=1)),1,0)</f>
        <v>0</v>
      </c>
    </row>
    <row r="2499" spans="4:106" ht="25.25" customHeight="1" x14ac:dyDescent="0.2">
      <c r="D2499" s="112" t="s">
        <v>6687</v>
      </c>
      <c r="E2499" s="189" t="s">
        <v>6688</v>
      </c>
      <c r="F2499" s="190"/>
      <c r="G2499" s="190"/>
      <c r="H2499" s="190"/>
      <c r="I2499" s="190"/>
      <c r="J2499" s="190"/>
      <c r="K2499" s="190"/>
      <c r="L2499" s="190"/>
      <c r="M2499" s="190"/>
      <c r="N2499" s="190"/>
      <c r="O2499" s="190"/>
      <c r="P2499" s="115"/>
      <c r="Q2499" s="191" t="s">
        <v>12702</v>
      </c>
      <c r="R2499" s="191"/>
      <c r="S2499" s="192"/>
      <c r="T2499" s="192"/>
      <c r="U2499" s="192"/>
      <c r="V2499" s="192"/>
      <c r="W2499" s="192"/>
      <c r="X2499" s="193"/>
      <c r="Y2499" s="108"/>
      <c r="AW2499" s="90" t="s">
        <v>6211</v>
      </c>
      <c r="AX2499" s="90">
        <f t="shared" si="297"/>
        <v>1</v>
      </c>
      <c r="AY2499" s="90" t="s">
        <v>774</v>
      </c>
      <c r="AZ2499" s="90" t="s">
        <v>6686</v>
      </c>
      <c r="BA2499" s="90">
        <f>IF(AND($BB$2499=1,$BC$2499=1),1,0)</f>
        <v>0</v>
      </c>
      <c r="BB2499" s="90">
        <f t="shared" si="305"/>
        <v>0</v>
      </c>
      <c r="BC2499" s="90">
        <f t="shared" si="306"/>
        <v>0</v>
      </c>
      <c r="BD2499" s="90">
        <f t="shared" si="307"/>
        <v>0</v>
      </c>
      <c r="BE2499" s="90">
        <f t="shared" si="308"/>
        <v>0</v>
      </c>
      <c r="BX2499" s="90">
        <v>1</v>
      </c>
      <c r="CA2499" s="90" t="s">
        <v>6683</v>
      </c>
      <c r="CB2499" s="90">
        <f>IF((+COUNTA($S$2499)+COUNTA($S$2500)+COUNTA($S$2501)+COUNTA($S$2502)+COUNTA($S$2503)+COUNTA($S$2504)+COUNTA($S$2505)+COUNTA($S$2506)+COUNTA($S$2507))&gt;0,1,0)</f>
        <v>0</v>
      </c>
      <c r="CC2499" s="90" t="s">
        <v>775</v>
      </c>
      <c r="CD2499" s="90">
        <f>IF($Y$2499="Inaccurate – Incorrect",1,0)</f>
        <v>0</v>
      </c>
      <c r="DA2499" s="90" t="s">
        <v>6215</v>
      </c>
      <c r="DB2499" s="90" t="s">
        <v>6216</v>
      </c>
    </row>
    <row r="2500" spans="4:106" ht="25.25" customHeight="1" x14ac:dyDescent="0.2">
      <c r="D2500" s="112" t="s">
        <v>6690</v>
      </c>
      <c r="E2500" s="189" t="s">
        <v>6691</v>
      </c>
      <c r="F2500" s="190"/>
      <c r="G2500" s="190"/>
      <c r="H2500" s="190"/>
      <c r="I2500" s="190"/>
      <c r="J2500" s="190"/>
      <c r="K2500" s="190"/>
      <c r="L2500" s="190"/>
      <c r="M2500" s="190"/>
      <c r="N2500" s="190"/>
      <c r="O2500" s="190"/>
      <c r="P2500" s="115"/>
      <c r="Q2500" s="191" t="s">
        <v>12702</v>
      </c>
      <c r="R2500" s="191"/>
      <c r="S2500" s="192"/>
      <c r="T2500" s="192"/>
      <c r="U2500" s="192"/>
      <c r="V2500" s="192"/>
      <c r="W2500" s="192"/>
      <c r="X2500" s="193"/>
      <c r="Y2500" s="108"/>
      <c r="AW2500" s="90" t="s">
        <v>6211</v>
      </c>
      <c r="AX2500" s="90">
        <f t="shared" si="297"/>
        <v>1</v>
      </c>
      <c r="AY2500" s="90" t="s">
        <v>774</v>
      </c>
      <c r="AZ2500" s="90" t="s">
        <v>6689</v>
      </c>
      <c r="BA2500" s="90">
        <f>IF(AND($BB$2500=1,$BC$2500=1),1,0)</f>
        <v>0</v>
      </c>
      <c r="BB2500" s="90">
        <f t="shared" si="305"/>
        <v>0</v>
      </c>
      <c r="BC2500" s="90">
        <f t="shared" si="306"/>
        <v>0</v>
      </c>
      <c r="BD2500" s="90">
        <f t="shared" si="307"/>
        <v>0</v>
      </c>
      <c r="BE2500" s="90">
        <f t="shared" si="308"/>
        <v>0</v>
      </c>
      <c r="BX2500" s="90">
        <v>1</v>
      </c>
      <c r="CA2500" s="90" t="s">
        <v>6683</v>
      </c>
      <c r="CC2500" s="90" t="s">
        <v>775</v>
      </c>
      <c r="CD2500" s="90">
        <f>IF($Y$2500="Inaccurate – Incorrect",1,0)</f>
        <v>0</v>
      </c>
      <c r="DA2500" s="90" t="s">
        <v>6215</v>
      </c>
      <c r="DB2500" s="90" t="s">
        <v>6216</v>
      </c>
    </row>
    <row r="2501" spans="4:106" ht="25.25" customHeight="1" x14ac:dyDescent="0.2">
      <c r="D2501" s="112" t="s">
        <v>6693</v>
      </c>
      <c r="E2501" s="189" t="s">
        <v>6694</v>
      </c>
      <c r="F2501" s="190"/>
      <c r="G2501" s="190"/>
      <c r="H2501" s="190"/>
      <c r="I2501" s="190"/>
      <c r="J2501" s="190"/>
      <c r="K2501" s="190"/>
      <c r="L2501" s="190"/>
      <c r="M2501" s="190"/>
      <c r="N2501" s="190"/>
      <c r="O2501" s="190"/>
      <c r="P2501" s="115"/>
      <c r="Q2501" s="191" t="s">
        <v>12702</v>
      </c>
      <c r="R2501" s="191"/>
      <c r="S2501" s="192"/>
      <c r="T2501" s="192"/>
      <c r="U2501" s="192"/>
      <c r="V2501" s="192"/>
      <c r="W2501" s="192"/>
      <c r="X2501" s="193"/>
      <c r="Y2501" s="108"/>
      <c r="AW2501" s="90" t="s">
        <v>6211</v>
      </c>
      <c r="AX2501" s="90">
        <f t="shared" si="297"/>
        <v>1</v>
      </c>
      <c r="AY2501" s="90" t="s">
        <v>774</v>
      </c>
      <c r="AZ2501" s="90" t="s">
        <v>6692</v>
      </c>
      <c r="BA2501" s="90">
        <f>IF(AND($BB$2501=1,$BC$2501=1),1,0)</f>
        <v>0</v>
      </c>
      <c r="BB2501" s="90">
        <f t="shared" si="305"/>
        <v>0</v>
      </c>
      <c r="BC2501" s="90">
        <f t="shared" si="306"/>
        <v>0</v>
      </c>
      <c r="BD2501" s="90">
        <f t="shared" si="307"/>
        <v>0</v>
      </c>
      <c r="BE2501" s="90">
        <f t="shared" si="308"/>
        <v>0</v>
      </c>
      <c r="BX2501" s="90">
        <v>1</v>
      </c>
      <c r="CA2501" s="90" t="s">
        <v>6683</v>
      </c>
      <c r="CC2501" s="90" t="s">
        <v>775</v>
      </c>
      <c r="CD2501" s="90">
        <f>IF($Y$2501="Inaccurate – Incorrect",1,0)</f>
        <v>0</v>
      </c>
      <c r="DA2501" s="90" t="s">
        <v>6215</v>
      </c>
      <c r="DB2501" s="90" t="s">
        <v>6216</v>
      </c>
    </row>
    <row r="2502" spans="4:106" ht="50.5" customHeight="1" x14ac:dyDescent="0.2">
      <c r="D2502" s="112" t="s">
        <v>6696</v>
      </c>
      <c r="E2502" s="189" t="s">
        <v>6697</v>
      </c>
      <c r="F2502" s="190"/>
      <c r="G2502" s="190"/>
      <c r="H2502" s="190"/>
      <c r="I2502" s="190"/>
      <c r="J2502" s="190"/>
      <c r="K2502" s="190"/>
      <c r="L2502" s="190"/>
      <c r="M2502" s="190"/>
      <c r="N2502" s="190"/>
      <c r="O2502" s="190"/>
      <c r="P2502" s="115"/>
      <c r="Q2502" s="191" t="s">
        <v>12702</v>
      </c>
      <c r="R2502" s="191"/>
      <c r="S2502" s="192"/>
      <c r="T2502" s="192"/>
      <c r="U2502" s="192"/>
      <c r="V2502" s="192"/>
      <c r="W2502" s="192"/>
      <c r="X2502" s="193"/>
      <c r="Y2502" s="108"/>
      <c r="AW2502" s="90" t="s">
        <v>6211</v>
      </c>
      <c r="AX2502" s="90">
        <f t="shared" si="297"/>
        <v>1</v>
      </c>
      <c r="AY2502" s="90" t="s">
        <v>774</v>
      </c>
      <c r="AZ2502" s="90" t="s">
        <v>6695</v>
      </c>
      <c r="BA2502" s="90">
        <f>IF(AND($BB$2502=1,$BC$2502=1),1,0)</f>
        <v>0</v>
      </c>
      <c r="BB2502" s="90">
        <f t="shared" si="305"/>
        <v>0</v>
      </c>
      <c r="BC2502" s="90">
        <f t="shared" si="306"/>
        <v>0</v>
      </c>
      <c r="BD2502" s="90">
        <f t="shared" si="307"/>
        <v>0</v>
      </c>
      <c r="BE2502" s="90">
        <f t="shared" si="308"/>
        <v>0</v>
      </c>
      <c r="BX2502" s="90">
        <v>1</v>
      </c>
      <c r="CA2502" s="90" t="s">
        <v>6683</v>
      </c>
      <c r="CC2502" s="90" t="s">
        <v>775</v>
      </c>
      <c r="CD2502" s="90">
        <f>IF($Y$2502="Inaccurate – Incorrect",1,0)</f>
        <v>0</v>
      </c>
      <c r="DA2502" s="90" t="s">
        <v>6215</v>
      </c>
      <c r="DB2502" s="90" t="s">
        <v>6216</v>
      </c>
    </row>
    <row r="2503" spans="4:106" ht="25.25" customHeight="1" x14ac:dyDescent="0.2">
      <c r="D2503" s="112" t="s">
        <v>6699</v>
      </c>
      <c r="E2503" s="189" t="s">
        <v>6700</v>
      </c>
      <c r="F2503" s="190"/>
      <c r="G2503" s="190"/>
      <c r="H2503" s="190"/>
      <c r="I2503" s="190"/>
      <c r="J2503" s="190"/>
      <c r="K2503" s="190"/>
      <c r="L2503" s="190"/>
      <c r="M2503" s="190"/>
      <c r="N2503" s="190"/>
      <c r="O2503" s="190"/>
      <c r="P2503" s="115"/>
      <c r="Q2503" s="191" t="s">
        <v>12702</v>
      </c>
      <c r="R2503" s="191"/>
      <c r="S2503" s="192"/>
      <c r="T2503" s="192"/>
      <c r="U2503" s="192"/>
      <c r="V2503" s="192"/>
      <c r="W2503" s="192"/>
      <c r="X2503" s="193"/>
      <c r="Y2503" s="108"/>
      <c r="AW2503" s="90" t="s">
        <v>6211</v>
      </c>
      <c r="AX2503" s="90">
        <f t="shared" si="297"/>
        <v>1</v>
      </c>
      <c r="AY2503" s="90" t="s">
        <v>774</v>
      </c>
      <c r="AZ2503" s="90" t="s">
        <v>6698</v>
      </c>
      <c r="BA2503" s="90">
        <f>IF(AND($BB$2503=1,$BC$2503=1),1,0)</f>
        <v>0</v>
      </c>
      <c r="BB2503" s="90">
        <f t="shared" si="305"/>
        <v>0</v>
      </c>
      <c r="BC2503" s="90">
        <f t="shared" si="306"/>
        <v>0</v>
      </c>
      <c r="BD2503" s="90">
        <f t="shared" si="307"/>
        <v>0</v>
      </c>
      <c r="BE2503" s="90">
        <f t="shared" si="308"/>
        <v>0</v>
      </c>
      <c r="BX2503" s="90">
        <v>1</v>
      </c>
      <c r="CA2503" s="90" t="s">
        <v>6683</v>
      </c>
      <c r="CC2503" s="90" t="s">
        <v>775</v>
      </c>
      <c r="CD2503" s="90">
        <f>IF($Y$2503="Inaccurate – Incorrect",1,0)</f>
        <v>0</v>
      </c>
      <c r="DA2503" s="90" t="s">
        <v>6215</v>
      </c>
      <c r="DB2503" s="90" t="s">
        <v>6216</v>
      </c>
    </row>
    <row r="2504" spans="4:106" ht="25.25" customHeight="1" x14ac:dyDescent="0.2">
      <c r="D2504" s="112" t="s">
        <v>6702</v>
      </c>
      <c r="E2504" s="189" t="s">
        <v>6703</v>
      </c>
      <c r="F2504" s="190"/>
      <c r="G2504" s="190"/>
      <c r="H2504" s="190"/>
      <c r="I2504" s="190"/>
      <c r="J2504" s="190"/>
      <c r="K2504" s="190"/>
      <c r="L2504" s="190"/>
      <c r="M2504" s="190"/>
      <c r="N2504" s="190"/>
      <c r="O2504" s="190"/>
      <c r="P2504" s="115"/>
      <c r="Q2504" s="191" t="s">
        <v>12702</v>
      </c>
      <c r="R2504" s="191"/>
      <c r="S2504" s="192"/>
      <c r="T2504" s="192"/>
      <c r="U2504" s="192"/>
      <c r="V2504" s="192"/>
      <c r="W2504" s="192"/>
      <c r="X2504" s="193"/>
      <c r="Y2504" s="108"/>
      <c r="AW2504" s="90" t="s">
        <v>6211</v>
      </c>
      <c r="AX2504" s="90">
        <f t="shared" si="297"/>
        <v>1</v>
      </c>
      <c r="AY2504" s="90" t="s">
        <v>774</v>
      </c>
      <c r="AZ2504" s="90" t="s">
        <v>6701</v>
      </c>
      <c r="BA2504" s="90">
        <f>IF(AND($BB$2504=1,$BC$2504=1),1,0)</f>
        <v>0</v>
      </c>
      <c r="BB2504" s="90">
        <f t="shared" si="305"/>
        <v>0</v>
      </c>
      <c r="BC2504" s="90">
        <f t="shared" si="306"/>
        <v>0</v>
      </c>
      <c r="BD2504" s="90">
        <f t="shared" si="307"/>
        <v>0</v>
      </c>
      <c r="BE2504" s="90">
        <f t="shared" si="308"/>
        <v>0</v>
      </c>
      <c r="BX2504" s="90">
        <v>1</v>
      </c>
      <c r="CA2504" s="90" t="s">
        <v>6683</v>
      </c>
      <c r="CC2504" s="90" t="s">
        <v>775</v>
      </c>
      <c r="CD2504" s="90">
        <f>IF($Y$2504="Inaccurate – Incorrect",1,0)</f>
        <v>0</v>
      </c>
      <c r="DA2504" s="90" t="s">
        <v>6215</v>
      </c>
      <c r="DB2504" s="90" t="s">
        <v>6216</v>
      </c>
    </row>
    <row r="2505" spans="4:106" ht="25.25" customHeight="1" x14ac:dyDescent="0.2">
      <c r="D2505" s="112" t="s">
        <v>6705</v>
      </c>
      <c r="E2505" s="189" t="s">
        <v>6706</v>
      </c>
      <c r="F2505" s="190"/>
      <c r="G2505" s="190"/>
      <c r="H2505" s="190"/>
      <c r="I2505" s="190"/>
      <c r="J2505" s="190"/>
      <c r="K2505" s="190"/>
      <c r="L2505" s="190"/>
      <c r="M2505" s="190"/>
      <c r="N2505" s="190"/>
      <c r="O2505" s="190"/>
      <c r="P2505" s="115"/>
      <c r="Q2505" s="191" t="s">
        <v>12702</v>
      </c>
      <c r="R2505" s="191"/>
      <c r="S2505" s="192"/>
      <c r="T2505" s="192"/>
      <c r="U2505" s="192"/>
      <c r="V2505" s="192"/>
      <c r="W2505" s="192"/>
      <c r="X2505" s="193"/>
      <c r="Y2505" s="108"/>
      <c r="AW2505" s="90" t="s">
        <v>6211</v>
      </c>
      <c r="AX2505" s="90">
        <f t="shared" si="297"/>
        <v>1</v>
      </c>
      <c r="AY2505" s="90" t="s">
        <v>774</v>
      </c>
      <c r="AZ2505" s="90" t="s">
        <v>6704</v>
      </c>
      <c r="BA2505" s="90">
        <f>IF(AND($BB$2505=1,$BC$2505=1),1,0)</f>
        <v>0</v>
      </c>
      <c r="BB2505" s="90">
        <f t="shared" si="305"/>
        <v>0</v>
      </c>
      <c r="BC2505" s="90">
        <f t="shared" si="306"/>
        <v>0</v>
      </c>
      <c r="BD2505" s="90">
        <f t="shared" si="307"/>
        <v>0</v>
      </c>
      <c r="BE2505" s="90">
        <f t="shared" si="308"/>
        <v>0</v>
      </c>
      <c r="BX2505" s="90">
        <v>1</v>
      </c>
      <c r="CA2505" s="90" t="s">
        <v>6683</v>
      </c>
      <c r="CC2505" s="90" t="s">
        <v>775</v>
      </c>
      <c r="CD2505" s="90">
        <f>IF($Y$2505="Inaccurate – Incorrect",1,0)</f>
        <v>0</v>
      </c>
      <c r="DA2505" s="90" t="s">
        <v>6215</v>
      </c>
      <c r="DB2505" s="90" t="s">
        <v>6216</v>
      </c>
    </row>
    <row r="2506" spans="4:106" ht="25.25" customHeight="1" x14ac:dyDescent="0.2">
      <c r="D2506" s="112" t="s">
        <v>6708</v>
      </c>
      <c r="E2506" s="189" t="s">
        <v>6709</v>
      </c>
      <c r="F2506" s="190"/>
      <c r="G2506" s="190"/>
      <c r="H2506" s="190"/>
      <c r="I2506" s="190"/>
      <c r="J2506" s="190"/>
      <c r="K2506" s="190"/>
      <c r="L2506" s="190"/>
      <c r="M2506" s="190"/>
      <c r="N2506" s="190"/>
      <c r="O2506" s="190"/>
      <c r="P2506" s="115"/>
      <c r="Q2506" s="191" t="s">
        <v>12702</v>
      </c>
      <c r="R2506" s="191"/>
      <c r="S2506" s="192"/>
      <c r="T2506" s="192"/>
      <c r="U2506" s="192"/>
      <c r="V2506" s="192"/>
      <c r="W2506" s="192"/>
      <c r="X2506" s="193"/>
      <c r="Y2506" s="108"/>
      <c r="AW2506" s="90" t="s">
        <v>6211</v>
      </c>
      <c r="AX2506" s="90">
        <f t="shared" si="297"/>
        <v>1</v>
      </c>
      <c r="AY2506" s="90" t="s">
        <v>774</v>
      </c>
      <c r="AZ2506" s="90" t="s">
        <v>6707</v>
      </c>
      <c r="BA2506" s="90">
        <f>IF(AND($BB$2506=1,$BC$2506=1),1,0)</f>
        <v>0</v>
      </c>
      <c r="BB2506" s="90">
        <f t="shared" si="305"/>
        <v>0</v>
      </c>
      <c r="BC2506" s="90">
        <f t="shared" si="306"/>
        <v>0</v>
      </c>
      <c r="BD2506" s="90">
        <f t="shared" si="307"/>
        <v>0</v>
      </c>
      <c r="BE2506" s="90">
        <f t="shared" si="308"/>
        <v>0</v>
      </c>
      <c r="BX2506" s="90">
        <v>1</v>
      </c>
      <c r="CA2506" s="90" t="s">
        <v>6683</v>
      </c>
      <c r="CC2506" s="90" t="s">
        <v>775</v>
      </c>
      <c r="CD2506" s="90">
        <f>IF($Y$2506="Inaccurate – Incorrect",1,0)</f>
        <v>0</v>
      </c>
      <c r="DA2506" s="90" t="s">
        <v>6215</v>
      </c>
      <c r="DB2506" s="90" t="s">
        <v>6216</v>
      </c>
    </row>
    <row r="2507" spans="4:106" ht="25.25" customHeight="1" x14ac:dyDescent="0.2">
      <c r="D2507" s="112" t="s">
        <v>6711</v>
      </c>
      <c r="E2507" s="189" t="s">
        <v>802</v>
      </c>
      <c r="F2507" s="190"/>
      <c r="G2507" s="190"/>
      <c r="H2507" s="190"/>
      <c r="I2507" s="190"/>
      <c r="J2507" s="190"/>
      <c r="K2507" s="190"/>
      <c r="L2507" s="190"/>
      <c r="M2507" s="190"/>
      <c r="N2507" s="190"/>
      <c r="O2507" s="190"/>
      <c r="P2507" s="115"/>
      <c r="Q2507" s="191" t="s">
        <v>12702</v>
      </c>
      <c r="R2507" s="191"/>
      <c r="S2507" s="192"/>
      <c r="T2507" s="192"/>
      <c r="U2507" s="192"/>
      <c r="V2507" s="192"/>
      <c r="W2507" s="192"/>
      <c r="X2507" s="193"/>
      <c r="Y2507" s="108"/>
      <c r="AW2507" s="90" t="s">
        <v>6211</v>
      </c>
      <c r="AX2507" s="90">
        <f t="shared" si="297"/>
        <v>1</v>
      </c>
      <c r="AY2507" s="90" t="s">
        <v>774</v>
      </c>
      <c r="AZ2507" s="90" t="s">
        <v>6710</v>
      </c>
      <c r="BA2507" s="90">
        <f>IF(AND($BB$2507=1,$BC$2507=1),1,0)</f>
        <v>0</v>
      </c>
      <c r="BB2507" s="90">
        <f t="shared" si="305"/>
        <v>0</v>
      </c>
      <c r="BC2507" s="90">
        <f t="shared" si="306"/>
        <v>0</v>
      </c>
      <c r="BD2507" s="90">
        <f t="shared" si="307"/>
        <v>0</v>
      </c>
      <c r="BE2507" s="90">
        <f t="shared" si="308"/>
        <v>0</v>
      </c>
      <c r="BL2507" s="90">
        <v>2508</v>
      </c>
      <c r="BX2507" s="90">
        <v>1</v>
      </c>
      <c r="CA2507" s="90" t="s">
        <v>6683</v>
      </c>
      <c r="CC2507" s="90" t="s">
        <v>775</v>
      </c>
      <c r="CD2507" s="90">
        <f>IF($Y$2507="Inaccurate – Incorrect",1,0)</f>
        <v>0</v>
      </c>
      <c r="DA2507" s="90" t="s">
        <v>6215</v>
      </c>
      <c r="DB2507" s="90" t="s">
        <v>6216</v>
      </c>
    </row>
    <row r="2508" spans="4:106" ht="25.25" customHeight="1" x14ac:dyDescent="0.2">
      <c r="D2508" s="112" t="s">
        <v>6713</v>
      </c>
      <c r="E2508" s="189" t="s">
        <v>643</v>
      </c>
      <c r="F2508" s="190"/>
      <c r="G2508" s="190"/>
      <c r="H2508" s="190"/>
      <c r="I2508" s="190"/>
      <c r="J2508" s="190"/>
      <c r="K2508" s="190"/>
      <c r="L2508" s="190"/>
      <c r="M2508" s="190"/>
      <c r="N2508" s="190"/>
      <c r="O2508" s="190"/>
      <c r="P2508" s="115"/>
      <c r="Q2508" s="191" t="s">
        <v>12699</v>
      </c>
      <c r="R2508" s="191"/>
      <c r="S2508" s="192"/>
      <c r="T2508" s="192"/>
      <c r="U2508" s="192"/>
      <c r="V2508" s="192"/>
      <c r="W2508" s="192"/>
      <c r="X2508" s="193"/>
      <c r="Y2508" s="108"/>
      <c r="AW2508" s="90" t="s">
        <v>6211</v>
      </c>
      <c r="AX2508" s="90">
        <f t="shared" si="297"/>
        <v>1</v>
      </c>
      <c r="AZ2508" s="90" t="s">
        <v>6712</v>
      </c>
      <c r="BA2508" s="90">
        <f>IF(AND($BB$2508=1,$BC$2508=1),1,0)</f>
        <v>0</v>
      </c>
      <c r="BB2508" s="90">
        <f t="shared" si="305"/>
        <v>0</v>
      </c>
      <c r="BC2508" s="90">
        <f>IF(OR(AND(OR($S$2507&lt;&gt;"",$AB$2507&lt;&gt;""),$AX$2507=1)),1,0)</f>
        <v>0</v>
      </c>
      <c r="BD2508" s="90">
        <f>IF(OR(AND(OR($AB$2507&lt;&gt;""),$AX$2507=1)),1,0)</f>
        <v>0</v>
      </c>
      <c r="BE2508" s="90">
        <f>IF(OR(AND(OR($S$2507&lt;&gt;""),$AX$2507=1)),1,0)</f>
        <v>0</v>
      </c>
      <c r="CB2508" s="90">
        <f>IF($S$2508&lt;&gt;"",1,0)</f>
        <v>0</v>
      </c>
      <c r="CD2508" s="90">
        <f>IF($Y$2508="Inaccurate – Incorrect",1,0)</f>
        <v>0</v>
      </c>
      <c r="DA2508" s="90" t="s">
        <v>6215</v>
      </c>
      <c r="DB2508" s="90" t="s">
        <v>6216</v>
      </c>
    </row>
    <row r="2509" spans="4:106" ht="53.75" customHeight="1" x14ac:dyDescent="0.2">
      <c r="D2509" s="112" t="s">
        <v>6716</v>
      </c>
      <c r="E2509" s="119"/>
      <c r="F2509" s="118"/>
      <c r="G2509" s="118"/>
      <c r="H2509" s="118"/>
      <c r="I2509" s="118"/>
      <c r="J2509" s="118"/>
      <c r="K2509" s="118"/>
      <c r="L2509" s="118"/>
      <c r="M2509" s="118"/>
      <c r="N2509" s="118"/>
      <c r="O2509" s="118"/>
      <c r="P2509" s="118"/>
      <c r="Q2509" s="215" t="s">
        <v>6717</v>
      </c>
      <c r="R2509" s="216"/>
      <c r="S2509" s="216"/>
      <c r="T2509" s="216"/>
      <c r="U2509" s="216"/>
      <c r="V2509" s="216"/>
      <c r="W2509" s="216"/>
      <c r="X2509" s="217"/>
      <c r="Y2509" s="108"/>
      <c r="AX2509" s="90">
        <f t="shared" si="297"/>
        <v>1</v>
      </c>
      <c r="AZ2509" s="90" t="s">
        <v>6715</v>
      </c>
      <c r="BA2509" s="90">
        <f>IF(AND($BB$2509=1,$BC$2509=1),1,0)</f>
        <v>0</v>
      </c>
      <c r="BB2509" s="90">
        <f t="shared" si="305"/>
        <v>0</v>
      </c>
      <c r="BC2509" s="90">
        <f t="shared" ref="BC2509:BC2517" si="309">IF(OR(AND(OR($S$2394&lt;&gt;"",$AB$2394&lt;&gt;""),$AX$2394=1)),1,0)</f>
        <v>0</v>
      </c>
      <c r="BD2509" s="90">
        <f t="shared" ref="BD2509:BD2517" si="310">IF(OR(AND(OR($AB$2394&lt;&gt;""),$AX$2394=1)),1,0)</f>
        <v>0</v>
      </c>
      <c r="BE2509" s="90">
        <f t="shared" ref="BE2509:BE2517" si="311">IF(OR(AND(OR($S$2394&lt;&gt;""),$AX$2394=1)),1,0)</f>
        <v>0</v>
      </c>
    </row>
    <row r="2510" spans="4:106" ht="25.25" customHeight="1" x14ac:dyDescent="0.2">
      <c r="D2510" s="112" t="s">
        <v>6719</v>
      </c>
      <c r="E2510" s="189" t="s">
        <v>6720</v>
      </c>
      <c r="F2510" s="190"/>
      <c r="G2510" s="190"/>
      <c r="H2510" s="190"/>
      <c r="I2510" s="190"/>
      <c r="J2510" s="190"/>
      <c r="K2510" s="190"/>
      <c r="L2510" s="190"/>
      <c r="M2510" s="190"/>
      <c r="N2510" s="190"/>
      <c r="O2510" s="190"/>
      <c r="P2510" s="115"/>
      <c r="Q2510" s="191" t="s">
        <v>12702</v>
      </c>
      <c r="R2510" s="191"/>
      <c r="S2510" s="192"/>
      <c r="T2510" s="192"/>
      <c r="U2510" s="192"/>
      <c r="V2510" s="192"/>
      <c r="W2510" s="192"/>
      <c r="X2510" s="193"/>
      <c r="Y2510" s="108"/>
      <c r="AW2510" s="90" t="s">
        <v>6211</v>
      </c>
      <c r="AX2510" s="90">
        <f t="shared" si="297"/>
        <v>1</v>
      </c>
      <c r="AY2510" s="90" t="s">
        <v>774</v>
      </c>
      <c r="AZ2510" s="90" t="s">
        <v>6718</v>
      </c>
      <c r="BA2510" s="90">
        <f>IF(AND($BB$2510=1,$BC$2510=1),1,0)</f>
        <v>0</v>
      </c>
      <c r="BB2510" s="90">
        <f t="shared" si="305"/>
        <v>0</v>
      </c>
      <c r="BC2510" s="90">
        <f t="shared" si="309"/>
        <v>0</v>
      </c>
      <c r="BD2510" s="90">
        <f t="shared" si="310"/>
        <v>0</v>
      </c>
      <c r="BE2510" s="90">
        <f t="shared" si="311"/>
        <v>0</v>
      </c>
      <c r="BX2510" s="90">
        <v>1</v>
      </c>
      <c r="CA2510" s="90" t="s">
        <v>6715</v>
      </c>
      <c r="CB2510" s="90">
        <f>IF((+COUNTA($S$2510)+COUNTA($S$2511)+COUNTA($S$2512)+COUNTA($S$2513)+COUNTA($S$2514)+COUNTA($S$2515)+COUNTA($S$2516)+COUNTA($S$2517))&gt;0,1,0)</f>
        <v>0</v>
      </c>
      <c r="CC2510" s="90" t="s">
        <v>775</v>
      </c>
      <c r="CD2510" s="90">
        <f>IF($Y$2510="Inaccurate – Incorrect",1,0)</f>
        <v>0</v>
      </c>
      <c r="DA2510" s="90" t="s">
        <v>6215</v>
      </c>
      <c r="DB2510" s="90" t="s">
        <v>6216</v>
      </c>
    </row>
    <row r="2511" spans="4:106" ht="25.25" customHeight="1" x14ac:dyDescent="0.2">
      <c r="D2511" s="112" t="s">
        <v>6722</v>
      </c>
      <c r="E2511" s="189" t="s">
        <v>6723</v>
      </c>
      <c r="F2511" s="190"/>
      <c r="G2511" s="190"/>
      <c r="H2511" s="190"/>
      <c r="I2511" s="190"/>
      <c r="J2511" s="190"/>
      <c r="K2511" s="190"/>
      <c r="L2511" s="190"/>
      <c r="M2511" s="190"/>
      <c r="N2511" s="190"/>
      <c r="O2511" s="190"/>
      <c r="P2511" s="115"/>
      <c r="Q2511" s="191" t="s">
        <v>12702</v>
      </c>
      <c r="R2511" s="191"/>
      <c r="S2511" s="192"/>
      <c r="T2511" s="192"/>
      <c r="U2511" s="192"/>
      <c r="V2511" s="192"/>
      <c r="W2511" s="192"/>
      <c r="X2511" s="193"/>
      <c r="Y2511" s="108"/>
      <c r="AW2511" s="90" t="s">
        <v>6211</v>
      </c>
      <c r="AX2511" s="90">
        <f t="shared" ref="AX2511:AX2574" si="312">IF(SUBTOTAL(103,Q2511)=1,1,0)</f>
        <v>1</v>
      </c>
      <c r="AY2511" s="90" t="s">
        <v>774</v>
      </c>
      <c r="AZ2511" s="90" t="s">
        <v>6721</v>
      </c>
      <c r="BA2511" s="90">
        <f>IF(AND($BB$2511=1,$BC$2511=1),1,0)</f>
        <v>0</v>
      </c>
      <c r="BB2511" s="90">
        <f t="shared" si="305"/>
        <v>0</v>
      </c>
      <c r="BC2511" s="90">
        <f t="shared" si="309"/>
        <v>0</v>
      </c>
      <c r="BD2511" s="90">
        <f t="shared" si="310"/>
        <v>0</v>
      </c>
      <c r="BE2511" s="90">
        <f t="shared" si="311"/>
        <v>0</v>
      </c>
      <c r="BX2511" s="90">
        <v>1</v>
      </c>
      <c r="CA2511" s="90" t="s">
        <v>6715</v>
      </c>
      <c r="CC2511" s="90" t="s">
        <v>775</v>
      </c>
      <c r="CD2511" s="90">
        <f>IF($Y$2511="Inaccurate – Incorrect",1,0)</f>
        <v>0</v>
      </c>
      <c r="DA2511" s="90" t="s">
        <v>6215</v>
      </c>
      <c r="DB2511" s="90" t="s">
        <v>6216</v>
      </c>
    </row>
    <row r="2512" spans="4:106" ht="25.25" customHeight="1" x14ac:dyDescent="0.2">
      <c r="D2512" s="112" t="s">
        <v>6725</v>
      </c>
      <c r="E2512" s="189" t="s">
        <v>6726</v>
      </c>
      <c r="F2512" s="190"/>
      <c r="G2512" s="190"/>
      <c r="H2512" s="190"/>
      <c r="I2512" s="190"/>
      <c r="J2512" s="190"/>
      <c r="K2512" s="190"/>
      <c r="L2512" s="190"/>
      <c r="M2512" s="190"/>
      <c r="N2512" s="190"/>
      <c r="O2512" s="190"/>
      <c r="P2512" s="115"/>
      <c r="Q2512" s="191" t="s">
        <v>12702</v>
      </c>
      <c r="R2512" s="191"/>
      <c r="S2512" s="192"/>
      <c r="T2512" s="192"/>
      <c r="U2512" s="192"/>
      <c r="V2512" s="192"/>
      <c r="W2512" s="192"/>
      <c r="X2512" s="193"/>
      <c r="Y2512" s="108"/>
      <c r="AW2512" s="90" t="s">
        <v>6211</v>
      </c>
      <c r="AX2512" s="90">
        <f t="shared" si="312"/>
        <v>1</v>
      </c>
      <c r="AY2512" s="90" t="s">
        <v>774</v>
      </c>
      <c r="AZ2512" s="90" t="s">
        <v>6724</v>
      </c>
      <c r="BA2512" s="90">
        <f>IF(AND($BB$2512=1,$BC$2512=1),1,0)</f>
        <v>0</v>
      </c>
      <c r="BB2512" s="90">
        <f t="shared" si="305"/>
        <v>0</v>
      </c>
      <c r="BC2512" s="90">
        <f t="shared" si="309"/>
        <v>0</v>
      </c>
      <c r="BD2512" s="90">
        <f t="shared" si="310"/>
        <v>0</v>
      </c>
      <c r="BE2512" s="90">
        <f t="shared" si="311"/>
        <v>0</v>
      </c>
      <c r="BX2512" s="90">
        <v>1</v>
      </c>
      <c r="CA2512" s="90" t="s">
        <v>6715</v>
      </c>
      <c r="CC2512" s="90" t="s">
        <v>775</v>
      </c>
      <c r="CD2512" s="90">
        <f>IF($Y$2512="Inaccurate – Incorrect",1,0)</f>
        <v>0</v>
      </c>
      <c r="DA2512" s="90" t="s">
        <v>6215</v>
      </c>
      <c r="DB2512" s="90" t="s">
        <v>6216</v>
      </c>
    </row>
    <row r="2513" spans="4:106" ht="25.25" customHeight="1" x14ac:dyDescent="0.2">
      <c r="D2513" s="112" t="s">
        <v>6728</v>
      </c>
      <c r="E2513" s="189" t="s">
        <v>4427</v>
      </c>
      <c r="F2513" s="190"/>
      <c r="G2513" s="190"/>
      <c r="H2513" s="190"/>
      <c r="I2513" s="190"/>
      <c r="J2513" s="190"/>
      <c r="K2513" s="190"/>
      <c r="L2513" s="190"/>
      <c r="M2513" s="190"/>
      <c r="N2513" s="190"/>
      <c r="O2513" s="190"/>
      <c r="P2513" s="115"/>
      <c r="Q2513" s="191" t="s">
        <v>12702</v>
      </c>
      <c r="R2513" s="191"/>
      <c r="S2513" s="192"/>
      <c r="T2513" s="192"/>
      <c r="U2513" s="192"/>
      <c r="V2513" s="192"/>
      <c r="W2513" s="192"/>
      <c r="X2513" s="193"/>
      <c r="Y2513" s="108"/>
      <c r="AW2513" s="90" t="s">
        <v>6211</v>
      </c>
      <c r="AX2513" s="90">
        <f t="shared" si="312"/>
        <v>1</v>
      </c>
      <c r="AY2513" s="90" t="s">
        <v>774</v>
      </c>
      <c r="AZ2513" s="90" t="s">
        <v>6727</v>
      </c>
      <c r="BA2513" s="90">
        <f>IF(AND($BB$2513=1,$BC$2513=1),1,0)</f>
        <v>0</v>
      </c>
      <c r="BB2513" s="90">
        <f>IF($S$22="Step 3",1,0)</f>
        <v>0</v>
      </c>
      <c r="BC2513" s="90">
        <f t="shared" si="309"/>
        <v>0</v>
      </c>
      <c r="BD2513" s="90">
        <f t="shared" si="310"/>
        <v>0</v>
      </c>
      <c r="BE2513" s="90">
        <f t="shared" si="311"/>
        <v>0</v>
      </c>
      <c r="BX2513" s="90">
        <v>1</v>
      </c>
      <c r="CA2513" s="90" t="s">
        <v>6715</v>
      </c>
      <c r="CC2513" s="90" t="s">
        <v>775</v>
      </c>
      <c r="CD2513" s="90">
        <f>IF($Y$2513="Inaccurate – Incorrect",1,0)</f>
        <v>0</v>
      </c>
      <c r="DA2513" s="90" t="s">
        <v>6215</v>
      </c>
      <c r="DB2513" s="90" t="s">
        <v>6216</v>
      </c>
    </row>
    <row r="2514" spans="4:106" ht="25.25" customHeight="1" x14ac:dyDescent="0.2">
      <c r="D2514" s="112" t="s">
        <v>6731</v>
      </c>
      <c r="E2514" s="189" t="s">
        <v>6732</v>
      </c>
      <c r="F2514" s="190"/>
      <c r="G2514" s="190"/>
      <c r="H2514" s="190"/>
      <c r="I2514" s="190"/>
      <c r="J2514" s="190"/>
      <c r="K2514" s="190"/>
      <c r="L2514" s="190"/>
      <c r="M2514" s="190"/>
      <c r="N2514" s="190"/>
      <c r="O2514" s="190"/>
      <c r="P2514" s="115"/>
      <c r="Q2514" s="191" t="s">
        <v>12702</v>
      </c>
      <c r="R2514" s="191"/>
      <c r="S2514" s="192"/>
      <c r="T2514" s="192"/>
      <c r="U2514" s="192"/>
      <c r="V2514" s="192"/>
      <c r="W2514" s="192"/>
      <c r="X2514" s="193"/>
      <c r="Y2514" s="108"/>
      <c r="AW2514" s="90" t="s">
        <v>6211</v>
      </c>
      <c r="AX2514" s="90">
        <f t="shared" si="312"/>
        <v>1</v>
      </c>
      <c r="AY2514" s="90" t="s">
        <v>774</v>
      </c>
      <c r="AZ2514" s="90" t="s">
        <v>6730</v>
      </c>
      <c r="BA2514" s="90">
        <f>IF(AND($BB$2514=1,$BC$2514=1),1,0)</f>
        <v>0</v>
      </c>
      <c r="BB2514" s="90">
        <f t="shared" ref="BB2514:BB2545" si="313">IF(OR($S$22="Step 3",$S$22="Step 2"),1,0)</f>
        <v>0</v>
      </c>
      <c r="BC2514" s="90">
        <f t="shared" si="309"/>
        <v>0</v>
      </c>
      <c r="BD2514" s="90">
        <f t="shared" si="310"/>
        <v>0</v>
      </c>
      <c r="BE2514" s="90">
        <f t="shared" si="311"/>
        <v>0</v>
      </c>
      <c r="BX2514" s="90">
        <v>1</v>
      </c>
      <c r="CA2514" s="90" t="s">
        <v>6715</v>
      </c>
      <c r="CC2514" s="90" t="s">
        <v>775</v>
      </c>
      <c r="CD2514" s="90">
        <f>IF($Y$2514="Inaccurate – Incorrect",1,0)</f>
        <v>0</v>
      </c>
      <c r="DA2514" s="90" t="s">
        <v>6215</v>
      </c>
      <c r="DB2514" s="90" t="s">
        <v>6216</v>
      </c>
    </row>
    <row r="2515" spans="4:106" ht="25.25" customHeight="1" x14ac:dyDescent="0.2">
      <c r="D2515" s="112" t="s">
        <v>6734</v>
      </c>
      <c r="E2515" s="189" t="s">
        <v>6735</v>
      </c>
      <c r="F2515" s="190"/>
      <c r="G2515" s="190"/>
      <c r="H2515" s="190"/>
      <c r="I2515" s="190"/>
      <c r="J2515" s="190"/>
      <c r="K2515" s="190"/>
      <c r="L2515" s="190"/>
      <c r="M2515" s="190"/>
      <c r="N2515" s="190"/>
      <c r="O2515" s="190"/>
      <c r="P2515" s="115"/>
      <c r="Q2515" s="191" t="s">
        <v>12702</v>
      </c>
      <c r="R2515" s="191"/>
      <c r="S2515" s="192"/>
      <c r="T2515" s="192"/>
      <c r="U2515" s="192"/>
      <c r="V2515" s="192"/>
      <c r="W2515" s="192"/>
      <c r="X2515" s="193"/>
      <c r="Y2515" s="108"/>
      <c r="AW2515" s="90" t="s">
        <v>6211</v>
      </c>
      <c r="AX2515" s="90">
        <f t="shared" si="312"/>
        <v>1</v>
      </c>
      <c r="AY2515" s="90" t="s">
        <v>774</v>
      </c>
      <c r="AZ2515" s="90" t="s">
        <v>6733</v>
      </c>
      <c r="BA2515" s="90">
        <f>IF(AND($BB$2515=1,$BC$2515=1),1,0)</f>
        <v>0</v>
      </c>
      <c r="BB2515" s="90">
        <f t="shared" si="313"/>
        <v>0</v>
      </c>
      <c r="BC2515" s="90">
        <f t="shared" si="309"/>
        <v>0</v>
      </c>
      <c r="BD2515" s="90">
        <f t="shared" si="310"/>
        <v>0</v>
      </c>
      <c r="BE2515" s="90">
        <f t="shared" si="311"/>
        <v>0</v>
      </c>
      <c r="BX2515" s="90">
        <v>1</v>
      </c>
      <c r="CA2515" s="90" t="s">
        <v>6715</v>
      </c>
      <c r="CC2515" s="90" t="s">
        <v>775</v>
      </c>
      <c r="CD2515" s="90">
        <f>IF($Y$2515="Inaccurate – Incorrect",1,0)</f>
        <v>0</v>
      </c>
      <c r="DA2515" s="90" t="s">
        <v>6215</v>
      </c>
      <c r="DB2515" s="90" t="s">
        <v>6216</v>
      </c>
    </row>
    <row r="2516" spans="4:106" ht="25.25" customHeight="1" x14ac:dyDescent="0.2">
      <c r="D2516" s="112" t="s">
        <v>6737</v>
      </c>
      <c r="E2516" s="189" t="s">
        <v>6738</v>
      </c>
      <c r="F2516" s="190"/>
      <c r="G2516" s="190"/>
      <c r="H2516" s="190"/>
      <c r="I2516" s="190"/>
      <c r="J2516" s="190"/>
      <c r="K2516" s="190"/>
      <c r="L2516" s="190"/>
      <c r="M2516" s="190"/>
      <c r="N2516" s="190"/>
      <c r="O2516" s="190"/>
      <c r="P2516" s="115"/>
      <c r="Q2516" s="191" t="s">
        <v>12702</v>
      </c>
      <c r="R2516" s="191"/>
      <c r="S2516" s="192"/>
      <c r="T2516" s="192"/>
      <c r="U2516" s="192"/>
      <c r="V2516" s="192"/>
      <c r="W2516" s="192"/>
      <c r="X2516" s="193"/>
      <c r="Y2516" s="108"/>
      <c r="AW2516" s="90" t="s">
        <v>6211</v>
      </c>
      <c r="AX2516" s="90">
        <f t="shared" si="312"/>
        <v>1</v>
      </c>
      <c r="AY2516" s="90" t="s">
        <v>774</v>
      </c>
      <c r="AZ2516" s="90" t="s">
        <v>6736</v>
      </c>
      <c r="BA2516" s="90">
        <f>IF(AND($BB$2516=1,$BC$2516=1),1,0)</f>
        <v>0</v>
      </c>
      <c r="BB2516" s="90">
        <f t="shared" si="313"/>
        <v>0</v>
      </c>
      <c r="BC2516" s="90">
        <f t="shared" si="309"/>
        <v>0</v>
      </c>
      <c r="BD2516" s="90">
        <f t="shared" si="310"/>
        <v>0</v>
      </c>
      <c r="BE2516" s="90">
        <f t="shared" si="311"/>
        <v>0</v>
      </c>
      <c r="BX2516" s="90">
        <v>1</v>
      </c>
      <c r="CA2516" s="90" t="s">
        <v>6715</v>
      </c>
      <c r="CC2516" s="90" t="s">
        <v>775</v>
      </c>
      <c r="CD2516" s="90">
        <f>IF($Y$2516="Inaccurate – Incorrect",1,0)</f>
        <v>0</v>
      </c>
      <c r="DA2516" s="90" t="s">
        <v>6215</v>
      </c>
      <c r="DB2516" s="90" t="s">
        <v>6216</v>
      </c>
    </row>
    <row r="2517" spans="4:106" ht="25.25" customHeight="1" x14ac:dyDescent="0.2">
      <c r="D2517" s="112" t="s">
        <v>6740</v>
      </c>
      <c r="E2517" s="189" t="s">
        <v>802</v>
      </c>
      <c r="F2517" s="190"/>
      <c r="G2517" s="190"/>
      <c r="H2517" s="190"/>
      <c r="I2517" s="190"/>
      <c r="J2517" s="190"/>
      <c r="K2517" s="190"/>
      <c r="L2517" s="190"/>
      <c r="M2517" s="190"/>
      <c r="N2517" s="190"/>
      <c r="O2517" s="190"/>
      <c r="P2517" s="115"/>
      <c r="Q2517" s="191" t="s">
        <v>12702</v>
      </c>
      <c r="R2517" s="191"/>
      <c r="S2517" s="192"/>
      <c r="T2517" s="192"/>
      <c r="U2517" s="192"/>
      <c r="V2517" s="192"/>
      <c r="W2517" s="192"/>
      <c r="X2517" s="193"/>
      <c r="Y2517" s="108"/>
      <c r="AW2517" s="90" t="s">
        <v>6211</v>
      </c>
      <c r="AX2517" s="90">
        <f t="shared" si="312"/>
        <v>1</v>
      </c>
      <c r="AY2517" s="90" t="s">
        <v>774</v>
      </c>
      <c r="AZ2517" s="90" t="s">
        <v>6739</v>
      </c>
      <c r="BA2517" s="90">
        <f>IF(AND($BB$2517=1,$BC$2517=1),1,0)</f>
        <v>0</v>
      </c>
      <c r="BB2517" s="90">
        <f t="shared" si="313"/>
        <v>0</v>
      </c>
      <c r="BC2517" s="90">
        <f t="shared" si="309"/>
        <v>0</v>
      </c>
      <c r="BD2517" s="90">
        <f t="shared" si="310"/>
        <v>0</v>
      </c>
      <c r="BE2517" s="90">
        <f t="shared" si="311"/>
        <v>0</v>
      </c>
      <c r="BL2517" s="90">
        <v>2518</v>
      </c>
      <c r="BX2517" s="90">
        <v>1</v>
      </c>
      <c r="CA2517" s="90" t="s">
        <v>6715</v>
      </c>
      <c r="CC2517" s="90" t="s">
        <v>775</v>
      </c>
      <c r="CD2517" s="90">
        <f>IF($Y$2517="Inaccurate – Incorrect",1,0)</f>
        <v>0</v>
      </c>
      <c r="DA2517" s="90" t="s">
        <v>6215</v>
      </c>
      <c r="DB2517" s="90" t="s">
        <v>6216</v>
      </c>
    </row>
    <row r="2518" spans="4:106" ht="25.25" customHeight="1" x14ac:dyDescent="0.2">
      <c r="D2518" s="112" t="s">
        <v>6742</v>
      </c>
      <c r="E2518" s="189" t="s">
        <v>643</v>
      </c>
      <c r="F2518" s="190"/>
      <c r="G2518" s="190"/>
      <c r="H2518" s="190"/>
      <c r="I2518" s="190"/>
      <c r="J2518" s="190"/>
      <c r="K2518" s="190"/>
      <c r="L2518" s="190"/>
      <c r="M2518" s="190"/>
      <c r="N2518" s="190"/>
      <c r="O2518" s="190"/>
      <c r="P2518" s="115"/>
      <c r="Q2518" s="191" t="s">
        <v>12699</v>
      </c>
      <c r="R2518" s="191"/>
      <c r="S2518" s="192"/>
      <c r="T2518" s="192"/>
      <c r="U2518" s="192"/>
      <c r="V2518" s="192"/>
      <c r="W2518" s="192"/>
      <c r="X2518" s="193"/>
      <c r="Y2518" s="108"/>
      <c r="AW2518" s="90" t="s">
        <v>6211</v>
      </c>
      <c r="AX2518" s="90">
        <f t="shared" si="312"/>
        <v>1</v>
      </c>
      <c r="AZ2518" s="90" t="s">
        <v>6741</v>
      </c>
      <c r="BA2518" s="90">
        <f>IF(AND($BB$2518=1,$BC$2518=1),1,0)</f>
        <v>0</v>
      </c>
      <c r="BB2518" s="90">
        <f t="shared" si="313"/>
        <v>0</v>
      </c>
      <c r="BC2518" s="90">
        <f>IF(OR(AND(OR($S$2517&lt;&gt;"",$AB$2517&lt;&gt;""),$AX$2517=1)),1,0)</f>
        <v>0</v>
      </c>
      <c r="BD2518" s="90">
        <f>IF(OR(AND(OR($AB$2517&lt;&gt;""),$AX$2517=1)),1,0)</f>
        <v>0</v>
      </c>
      <c r="BE2518" s="90">
        <f>IF(OR(AND(OR($S$2517&lt;&gt;""),$AX$2517=1)),1,0)</f>
        <v>0</v>
      </c>
      <c r="CB2518" s="90">
        <f>IF($S$2518&lt;&gt;"",1,0)</f>
        <v>0</v>
      </c>
      <c r="CD2518" s="90">
        <f>IF($Y$2518="Inaccurate – Incorrect",1,0)</f>
        <v>0</v>
      </c>
      <c r="DA2518" s="90" t="s">
        <v>6215</v>
      </c>
      <c r="DB2518" s="90" t="s">
        <v>6216</v>
      </c>
    </row>
    <row r="2519" spans="4:106" ht="53.75" customHeight="1" x14ac:dyDescent="0.2">
      <c r="D2519" s="112" t="s">
        <v>6745</v>
      </c>
      <c r="E2519" s="119"/>
      <c r="F2519" s="118"/>
      <c r="G2519" s="118"/>
      <c r="H2519" s="118"/>
      <c r="I2519" s="118"/>
      <c r="J2519" s="118"/>
      <c r="K2519" s="118"/>
      <c r="L2519" s="118"/>
      <c r="M2519" s="118"/>
      <c r="N2519" s="118"/>
      <c r="O2519" s="118"/>
      <c r="P2519" s="118"/>
      <c r="Q2519" s="215" t="s">
        <v>6746</v>
      </c>
      <c r="R2519" s="216"/>
      <c r="S2519" s="216"/>
      <c r="T2519" s="216"/>
      <c r="U2519" s="216"/>
      <c r="V2519" s="216"/>
      <c r="W2519" s="216"/>
      <c r="X2519" s="217"/>
      <c r="Y2519" s="108"/>
      <c r="AX2519" s="90">
        <f t="shared" si="312"/>
        <v>1</v>
      </c>
      <c r="AZ2519" s="90" t="s">
        <v>6744</v>
      </c>
      <c r="BA2519" s="90">
        <f>IF(AND($BB$2519=1,$BC$2519=1),1,0)</f>
        <v>0</v>
      </c>
      <c r="BB2519" s="90">
        <f t="shared" si="313"/>
        <v>0</v>
      </c>
      <c r="BC2519" s="90">
        <f t="shared" ref="BC2519:BC2541" si="314">IF(OR(AND(OR($S$2398&lt;&gt;"",$AB$2398&lt;&gt;""),$AX$2398=1)),1,0)</f>
        <v>0</v>
      </c>
      <c r="BD2519" s="90">
        <f t="shared" ref="BD2519:BD2541" si="315">IF(OR(AND(OR($AB$2398&lt;&gt;""),$AX$2398=1)),1,0)</f>
        <v>0</v>
      </c>
      <c r="BE2519" s="90">
        <f t="shared" ref="BE2519:BE2541" si="316">IF(OR(AND(OR($S$2398&lt;&gt;""),$AX$2398=1)),1,0)</f>
        <v>0</v>
      </c>
    </row>
    <row r="2520" spans="4:106" ht="25.25" customHeight="1" x14ac:dyDescent="0.2">
      <c r="D2520" s="112" t="s">
        <v>6748</v>
      </c>
      <c r="E2520" s="189" t="s">
        <v>6749</v>
      </c>
      <c r="F2520" s="190"/>
      <c r="G2520" s="190"/>
      <c r="H2520" s="190"/>
      <c r="I2520" s="190"/>
      <c r="J2520" s="190"/>
      <c r="K2520" s="190"/>
      <c r="L2520" s="190"/>
      <c r="M2520" s="190"/>
      <c r="N2520" s="190"/>
      <c r="O2520" s="190"/>
      <c r="P2520" s="115"/>
      <c r="Q2520" s="191" t="s">
        <v>12702</v>
      </c>
      <c r="R2520" s="191"/>
      <c r="S2520" s="192"/>
      <c r="T2520" s="192"/>
      <c r="U2520" s="192"/>
      <c r="V2520" s="192"/>
      <c r="W2520" s="192"/>
      <c r="X2520" s="193"/>
      <c r="Y2520" s="108"/>
      <c r="AW2520" s="90" t="s">
        <v>6211</v>
      </c>
      <c r="AX2520" s="90">
        <f t="shared" si="312"/>
        <v>1</v>
      </c>
      <c r="AY2520" s="90" t="s">
        <v>774</v>
      </c>
      <c r="AZ2520" s="90" t="s">
        <v>6747</v>
      </c>
      <c r="BA2520" s="90">
        <f>IF(AND($BB$2520=1,$BC$2520=1),1,0)</f>
        <v>0</v>
      </c>
      <c r="BB2520" s="90">
        <f t="shared" si="313"/>
        <v>0</v>
      </c>
      <c r="BC2520" s="90">
        <f t="shared" si="314"/>
        <v>0</v>
      </c>
      <c r="BD2520" s="90">
        <f t="shared" si="315"/>
        <v>0</v>
      </c>
      <c r="BE2520" s="90">
        <f t="shared" si="316"/>
        <v>0</v>
      </c>
      <c r="BX2520" s="90">
        <v>1</v>
      </c>
      <c r="CA2520" s="90" t="s">
        <v>6744</v>
      </c>
      <c r="CB2520" s="90">
        <f>IF((+COUNTA($S$2520)+COUNTA($S$2521)+COUNTA($S$2522)+COUNTA($S$2523)+COUNTA($S$2524)+COUNTA($S$2525)+COUNTA($S$2526)+COUNTA($S$2527)+COUNTA($S$2528)+COUNTA($S$2529)+COUNTA($S$2530)+COUNTA($S$2531)+COUNTA($S$2532)+COUNTA($S$2533)+COUNTA($S$2534)+COUNTA($S$2535)+COUNTA($S$2536)+COUNTA($S$2537)+COUNTA($S$2538)+COUNTA($S$2539)+COUNTA($S$2540)+COUNTA($S$2541))&gt;0,1,0)</f>
        <v>0</v>
      </c>
      <c r="CC2520" s="90" t="s">
        <v>775</v>
      </c>
      <c r="CD2520" s="90">
        <f>IF($Y$2520="Inaccurate – Incorrect",1,0)</f>
        <v>0</v>
      </c>
      <c r="DA2520" s="90" t="s">
        <v>6215</v>
      </c>
      <c r="DB2520" s="90" t="s">
        <v>6216</v>
      </c>
    </row>
    <row r="2521" spans="4:106" ht="25.25" customHeight="1" x14ac:dyDescent="0.2">
      <c r="D2521" s="112" t="s">
        <v>6751</v>
      </c>
      <c r="E2521" s="189" t="s">
        <v>6752</v>
      </c>
      <c r="F2521" s="190"/>
      <c r="G2521" s="190"/>
      <c r="H2521" s="190"/>
      <c r="I2521" s="190"/>
      <c r="J2521" s="190"/>
      <c r="K2521" s="190"/>
      <c r="L2521" s="190"/>
      <c r="M2521" s="190"/>
      <c r="N2521" s="190"/>
      <c r="O2521" s="190"/>
      <c r="P2521" s="116" t="s">
        <v>12697</v>
      </c>
      <c r="Q2521" s="191" t="s">
        <v>12702</v>
      </c>
      <c r="R2521" s="191"/>
      <c r="S2521" s="192"/>
      <c r="T2521" s="192"/>
      <c r="U2521" s="192"/>
      <c r="V2521" s="192"/>
      <c r="W2521" s="192"/>
      <c r="X2521" s="193"/>
      <c r="Y2521" s="108"/>
      <c r="AW2521" s="90" t="s">
        <v>6211</v>
      </c>
      <c r="AX2521" s="90">
        <f t="shared" si="312"/>
        <v>1</v>
      </c>
      <c r="AY2521" s="90" t="s">
        <v>774</v>
      </c>
      <c r="AZ2521" s="90" t="s">
        <v>6750</v>
      </c>
      <c r="BA2521" s="90">
        <f>IF(AND($BB$2521=1,$BC$2521=1),1,0)</f>
        <v>0</v>
      </c>
      <c r="BB2521" s="90">
        <f t="shared" si="313"/>
        <v>0</v>
      </c>
      <c r="BC2521" s="90">
        <f t="shared" si="314"/>
        <v>0</v>
      </c>
      <c r="BD2521" s="90">
        <f t="shared" si="315"/>
        <v>0</v>
      </c>
      <c r="BE2521" s="90">
        <f t="shared" si="316"/>
        <v>0</v>
      </c>
      <c r="BX2521" s="90">
        <v>1</v>
      </c>
      <c r="CA2521" s="90" t="s">
        <v>6744</v>
      </c>
      <c r="CC2521" s="90" t="s">
        <v>775</v>
      </c>
      <c r="CD2521" s="90">
        <f>IF($Y$2521="Inaccurate – Incorrect",1,0)</f>
        <v>0</v>
      </c>
      <c r="DA2521" s="90" t="s">
        <v>6215</v>
      </c>
      <c r="DB2521" s="90" t="s">
        <v>6216</v>
      </c>
    </row>
    <row r="2522" spans="4:106" ht="25.25" customHeight="1" x14ac:dyDescent="0.2">
      <c r="D2522" s="112" t="s">
        <v>6755</v>
      </c>
      <c r="E2522" s="189" t="s">
        <v>6756</v>
      </c>
      <c r="F2522" s="190"/>
      <c r="G2522" s="190"/>
      <c r="H2522" s="190"/>
      <c r="I2522" s="190"/>
      <c r="J2522" s="190"/>
      <c r="K2522" s="190"/>
      <c r="L2522" s="190"/>
      <c r="M2522" s="190"/>
      <c r="N2522" s="190"/>
      <c r="O2522" s="190"/>
      <c r="P2522" s="116" t="s">
        <v>12697</v>
      </c>
      <c r="Q2522" s="191" t="s">
        <v>12702</v>
      </c>
      <c r="R2522" s="191"/>
      <c r="S2522" s="192"/>
      <c r="T2522" s="192"/>
      <c r="U2522" s="192"/>
      <c r="V2522" s="192"/>
      <c r="W2522" s="192"/>
      <c r="X2522" s="193"/>
      <c r="Y2522" s="108"/>
      <c r="AW2522" s="90" t="s">
        <v>6211</v>
      </c>
      <c r="AX2522" s="90">
        <f t="shared" si="312"/>
        <v>1</v>
      </c>
      <c r="AY2522" s="90" t="s">
        <v>774</v>
      </c>
      <c r="AZ2522" s="90" t="s">
        <v>6754</v>
      </c>
      <c r="BA2522" s="90">
        <f>IF(AND($BB$2522=1,$BC$2522=1),1,0)</f>
        <v>0</v>
      </c>
      <c r="BB2522" s="90">
        <f t="shared" si="313"/>
        <v>0</v>
      </c>
      <c r="BC2522" s="90">
        <f t="shared" si="314"/>
        <v>0</v>
      </c>
      <c r="BD2522" s="90">
        <f t="shared" si="315"/>
        <v>0</v>
      </c>
      <c r="BE2522" s="90">
        <f t="shared" si="316"/>
        <v>0</v>
      </c>
      <c r="BX2522" s="90">
        <v>1</v>
      </c>
      <c r="CA2522" s="90" t="s">
        <v>6744</v>
      </c>
      <c r="CC2522" s="90" t="s">
        <v>775</v>
      </c>
      <c r="CD2522" s="90">
        <f>IF($Y$2522="Inaccurate – Incorrect",1,0)</f>
        <v>0</v>
      </c>
      <c r="DA2522" s="90" t="s">
        <v>6215</v>
      </c>
      <c r="DB2522" s="90" t="s">
        <v>6216</v>
      </c>
    </row>
    <row r="2523" spans="4:106" ht="25.25" customHeight="1" x14ac:dyDescent="0.2">
      <c r="D2523" s="112" t="s">
        <v>6759</v>
      </c>
      <c r="E2523" s="189" t="s">
        <v>6760</v>
      </c>
      <c r="F2523" s="190"/>
      <c r="G2523" s="190"/>
      <c r="H2523" s="190"/>
      <c r="I2523" s="190"/>
      <c r="J2523" s="190"/>
      <c r="K2523" s="190"/>
      <c r="L2523" s="190"/>
      <c r="M2523" s="190"/>
      <c r="N2523" s="190"/>
      <c r="O2523" s="190"/>
      <c r="P2523" s="115"/>
      <c r="Q2523" s="191" t="s">
        <v>12702</v>
      </c>
      <c r="R2523" s="191"/>
      <c r="S2523" s="192"/>
      <c r="T2523" s="192"/>
      <c r="U2523" s="192"/>
      <c r="V2523" s="192"/>
      <c r="W2523" s="192"/>
      <c r="X2523" s="193"/>
      <c r="Y2523" s="108"/>
      <c r="AW2523" s="90" t="s">
        <v>6211</v>
      </c>
      <c r="AX2523" s="90">
        <f t="shared" si="312"/>
        <v>1</v>
      </c>
      <c r="AY2523" s="90" t="s">
        <v>774</v>
      </c>
      <c r="AZ2523" s="90" t="s">
        <v>6758</v>
      </c>
      <c r="BA2523" s="90">
        <f>IF(AND($BB$2523=1,$BC$2523=1),1,0)</f>
        <v>0</v>
      </c>
      <c r="BB2523" s="90">
        <f t="shared" si="313"/>
        <v>0</v>
      </c>
      <c r="BC2523" s="90">
        <f t="shared" si="314"/>
        <v>0</v>
      </c>
      <c r="BD2523" s="90">
        <f t="shared" si="315"/>
        <v>0</v>
      </c>
      <c r="BE2523" s="90">
        <f t="shared" si="316"/>
        <v>0</v>
      </c>
      <c r="BX2523" s="90">
        <v>1</v>
      </c>
      <c r="CA2523" s="90" t="s">
        <v>6744</v>
      </c>
      <c r="CC2523" s="90" t="s">
        <v>775</v>
      </c>
      <c r="CD2523" s="90">
        <f>IF($Y$2523="Inaccurate – Incorrect",1,0)</f>
        <v>0</v>
      </c>
      <c r="DA2523" s="90" t="s">
        <v>6215</v>
      </c>
      <c r="DB2523" s="90" t="s">
        <v>6216</v>
      </c>
    </row>
    <row r="2524" spans="4:106" ht="25.25" customHeight="1" x14ac:dyDescent="0.2">
      <c r="D2524" s="112" t="s">
        <v>6762</v>
      </c>
      <c r="E2524" s="189" t="s">
        <v>6763</v>
      </c>
      <c r="F2524" s="190"/>
      <c r="G2524" s="190"/>
      <c r="H2524" s="190"/>
      <c r="I2524" s="190"/>
      <c r="J2524" s="190"/>
      <c r="K2524" s="190"/>
      <c r="L2524" s="190"/>
      <c r="M2524" s="190"/>
      <c r="N2524" s="190"/>
      <c r="O2524" s="190"/>
      <c r="P2524" s="116" t="s">
        <v>12697</v>
      </c>
      <c r="Q2524" s="191" t="s">
        <v>12702</v>
      </c>
      <c r="R2524" s="191"/>
      <c r="S2524" s="192"/>
      <c r="T2524" s="192"/>
      <c r="U2524" s="192"/>
      <c r="V2524" s="192"/>
      <c r="W2524" s="192"/>
      <c r="X2524" s="193"/>
      <c r="Y2524" s="108"/>
      <c r="AW2524" s="90" t="s">
        <v>6211</v>
      </c>
      <c r="AX2524" s="90">
        <f t="shared" si="312"/>
        <v>1</v>
      </c>
      <c r="AY2524" s="90" t="s">
        <v>774</v>
      </c>
      <c r="AZ2524" s="90" t="s">
        <v>6761</v>
      </c>
      <c r="BA2524" s="90">
        <f>IF(AND($BB$2524=1,$BC$2524=1),1,0)</f>
        <v>0</v>
      </c>
      <c r="BB2524" s="90">
        <f t="shared" si="313"/>
        <v>0</v>
      </c>
      <c r="BC2524" s="90">
        <f t="shared" si="314"/>
        <v>0</v>
      </c>
      <c r="BD2524" s="90">
        <f t="shared" si="315"/>
        <v>0</v>
      </c>
      <c r="BE2524" s="90">
        <f t="shared" si="316"/>
        <v>0</v>
      </c>
      <c r="BX2524" s="90">
        <v>1</v>
      </c>
      <c r="CA2524" s="90" t="s">
        <v>6744</v>
      </c>
      <c r="CC2524" s="90" t="s">
        <v>775</v>
      </c>
      <c r="CD2524" s="90">
        <f>IF($Y$2524="Inaccurate – Incorrect",1,0)</f>
        <v>0</v>
      </c>
      <c r="DA2524" s="90" t="s">
        <v>6215</v>
      </c>
      <c r="DB2524" s="90" t="s">
        <v>6216</v>
      </c>
    </row>
    <row r="2525" spans="4:106" ht="25.25" customHeight="1" x14ac:dyDescent="0.2">
      <c r="D2525" s="112" t="s">
        <v>6766</v>
      </c>
      <c r="E2525" s="189" t="s">
        <v>6767</v>
      </c>
      <c r="F2525" s="190"/>
      <c r="G2525" s="190"/>
      <c r="H2525" s="190"/>
      <c r="I2525" s="190"/>
      <c r="J2525" s="190"/>
      <c r="K2525" s="190"/>
      <c r="L2525" s="190"/>
      <c r="M2525" s="190"/>
      <c r="N2525" s="190"/>
      <c r="O2525" s="190"/>
      <c r="P2525" s="116" t="s">
        <v>12697</v>
      </c>
      <c r="Q2525" s="191" t="s">
        <v>12702</v>
      </c>
      <c r="R2525" s="191"/>
      <c r="S2525" s="192"/>
      <c r="T2525" s="192"/>
      <c r="U2525" s="192"/>
      <c r="V2525" s="192"/>
      <c r="W2525" s="192"/>
      <c r="X2525" s="193"/>
      <c r="Y2525" s="108"/>
      <c r="AW2525" s="90" t="s">
        <v>6211</v>
      </c>
      <c r="AX2525" s="90">
        <f t="shared" si="312"/>
        <v>1</v>
      </c>
      <c r="AY2525" s="90" t="s">
        <v>774</v>
      </c>
      <c r="AZ2525" s="90" t="s">
        <v>6765</v>
      </c>
      <c r="BA2525" s="90">
        <f>IF(AND($BB$2525=1,$BC$2525=1),1,0)</f>
        <v>0</v>
      </c>
      <c r="BB2525" s="90">
        <f t="shared" si="313"/>
        <v>0</v>
      </c>
      <c r="BC2525" s="90">
        <f t="shared" si="314"/>
        <v>0</v>
      </c>
      <c r="BD2525" s="90">
        <f t="shared" si="315"/>
        <v>0</v>
      </c>
      <c r="BE2525" s="90">
        <f t="shared" si="316"/>
        <v>0</v>
      </c>
      <c r="BX2525" s="90">
        <v>1</v>
      </c>
      <c r="CA2525" s="90" t="s">
        <v>6744</v>
      </c>
      <c r="CC2525" s="90" t="s">
        <v>775</v>
      </c>
      <c r="CD2525" s="90">
        <f>IF($Y$2525="Inaccurate – Incorrect",1,0)</f>
        <v>0</v>
      </c>
      <c r="DA2525" s="90" t="s">
        <v>6215</v>
      </c>
      <c r="DB2525" s="90" t="s">
        <v>6216</v>
      </c>
    </row>
    <row r="2526" spans="4:106" ht="25.25" customHeight="1" x14ac:dyDescent="0.2">
      <c r="D2526" s="112" t="s">
        <v>6770</v>
      </c>
      <c r="E2526" s="189" t="s">
        <v>6771</v>
      </c>
      <c r="F2526" s="190"/>
      <c r="G2526" s="190"/>
      <c r="H2526" s="190"/>
      <c r="I2526" s="190"/>
      <c r="J2526" s="190"/>
      <c r="K2526" s="190"/>
      <c r="L2526" s="190"/>
      <c r="M2526" s="190"/>
      <c r="N2526" s="190"/>
      <c r="O2526" s="190"/>
      <c r="P2526" s="115"/>
      <c r="Q2526" s="191" t="s">
        <v>12702</v>
      </c>
      <c r="R2526" s="191"/>
      <c r="S2526" s="192"/>
      <c r="T2526" s="192"/>
      <c r="U2526" s="192"/>
      <c r="V2526" s="192"/>
      <c r="W2526" s="192"/>
      <c r="X2526" s="193"/>
      <c r="Y2526" s="108"/>
      <c r="AW2526" s="90" t="s">
        <v>6211</v>
      </c>
      <c r="AX2526" s="90">
        <f t="shared" si="312"/>
        <v>1</v>
      </c>
      <c r="AY2526" s="90" t="s">
        <v>774</v>
      </c>
      <c r="AZ2526" s="90" t="s">
        <v>6769</v>
      </c>
      <c r="BA2526" s="90">
        <f>IF(AND($BB$2526=1,$BC$2526=1),1,0)</f>
        <v>0</v>
      </c>
      <c r="BB2526" s="90">
        <f t="shared" si="313"/>
        <v>0</v>
      </c>
      <c r="BC2526" s="90">
        <f t="shared" si="314"/>
        <v>0</v>
      </c>
      <c r="BD2526" s="90">
        <f t="shared" si="315"/>
        <v>0</v>
      </c>
      <c r="BE2526" s="90">
        <f t="shared" si="316"/>
        <v>0</v>
      </c>
      <c r="BX2526" s="90">
        <v>1</v>
      </c>
      <c r="CA2526" s="90" t="s">
        <v>6744</v>
      </c>
      <c r="CC2526" s="90" t="s">
        <v>775</v>
      </c>
      <c r="CD2526" s="90">
        <f>IF($Y$2526="Inaccurate – Incorrect",1,0)</f>
        <v>0</v>
      </c>
      <c r="DA2526" s="90" t="s">
        <v>6215</v>
      </c>
      <c r="DB2526" s="90" t="s">
        <v>6216</v>
      </c>
    </row>
    <row r="2527" spans="4:106" ht="25.25" customHeight="1" x14ac:dyDescent="0.2">
      <c r="D2527" s="112" t="s">
        <v>6773</v>
      </c>
      <c r="E2527" s="189" t="s">
        <v>6774</v>
      </c>
      <c r="F2527" s="190"/>
      <c r="G2527" s="190"/>
      <c r="H2527" s="190"/>
      <c r="I2527" s="190"/>
      <c r="J2527" s="190"/>
      <c r="K2527" s="190"/>
      <c r="L2527" s="190"/>
      <c r="M2527" s="190"/>
      <c r="N2527" s="190"/>
      <c r="O2527" s="190"/>
      <c r="P2527" s="116" t="s">
        <v>12697</v>
      </c>
      <c r="Q2527" s="191" t="s">
        <v>12702</v>
      </c>
      <c r="R2527" s="191"/>
      <c r="S2527" s="192"/>
      <c r="T2527" s="192"/>
      <c r="U2527" s="192"/>
      <c r="V2527" s="192"/>
      <c r="W2527" s="192"/>
      <c r="X2527" s="193"/>
      <c r="Y2527" s="108"/>
      <c r="AW2527" s="90" t="s">
        <v>6211</v>
      </c>
      <c r="AX2527" s="90">
        <f t="shared" si="312"/>
        <v>1</v>
      </c>
      <c r="AY2527" s="90" t="s">
        <v>774</v>
      </c>
      <c r="AZ2527" s="90" t="s">
        <v>6772</v>
      </c>
      <c r="BA2527" s="90">
        <f>IF(AND($BB$2527=1,$BC$2527=1),1,0)</f>
        <v>0</v>
      </c>
      <c r="BB2527" s="90">
        <f t="shared" si="313"/>
        <v>0</v>
      </c>
      <c r="BC2527" s="90">
        <f t="shared" si="314"/>
        <v>0</v>
      </c>
      <c r="BD2527" s="90">
        <f t="shared" si="315"/>
        <v>0</v>
      </c>
      <c r="BE2527" s="90">
        <f t="shared" si="316"/>
        <v>0</v>
      </c>
      <c r="BX2527" s="90">
        <v>1</v>
      </c>
      <c r="CA2527" s="90" t="s">
        <v>6744</v>
      </c>
      <c r="CC2527" s="90" t="s">
        <v>775</v>
      </c>
      <c r="CD2527" s="90">
        <f>IF($Y$2527="Inaccurate – Incorrect",1,0)</f>
        <v>0</v>
      </c>
      <c r="DA2527" s="90" t="s">
        <v>6215</v>
      </c>
      <c r="DB2527" s="90" t="s">
        <v>6216</v>
      </c>
    </row>
    <row r="2528" spans="4:106" ht="25.25" customHeight="1" x14ac:dyDescent="0.2">
      <c r="D2528" s="112" t="s">
        <v>6777</v>
      </c>
      <c r="E2528" s="189" t="s">
        <v>6778</v>
      </c>
      <c r="F2528" s="190"/>
      <c r="G2528" s="190"/>
      <c r="H2528" s="190"/>
      <c r="I2528" s="190"/>
      <c r="J2528" s="190"/>
      <c r="K2528" s="190"/>
      <c r="L2528" s="190"/>
      <c r="M2528" s="190"/>
      <c r="N2528" s="190"/>
      <c r="O2528" s="190"/>
      <c r="P2528" s="115"/>
      <c r="Q2528" s="191" t="s">
        <v>12702</v>
      </c>
      <c r="R2528" s="191"/>
      <c r="S2528" s="192"/>
      <c r="T2528" s="192"/>
      <c r="U2528" s="192"/>
      <c r="V2528" s="192"/>
      <c r="W2528" s="192"/>
      <c r="X2528" s="193"/>
      <c r="Y2528" s="108"/>
      <c r="AW2528" s="90" t="s">
        <v>6211</v>
      </c>
      <c r="AX2528" s="90">
        <f t="shared" si="312"/>
        <v>1</v>
      </c>
      <c r="AY2528" s="90" t="s">
        <v>774</v>
      </c>
      <c r="AZ2528" s="90" t="s">
        <v>6776</v>
      </c>
      <c r="BA2528" s="90">
        <f>IF(AND($BB$2528=1,$BC$2528=1),1,0)</f>
        <v>0</v>
      </c>
      <c r="BB2528" s="90">
        <f t="shared" si="313"/>
        <v>0</v>
      </c>
      <c r="BC2528" s="90">
        <f t="shared" si="314"/>
        <v>0</v>
      </c>
      <c r="BD2528" s="90">
        <f t="shared" si="315"/>
        <v>0</v>
      </c>
      <c r="BE2528" s="90">
        <f t="shared" si="316"/>
        <v>0</v>
      </c>
      <c r="BX2528" s="90">
        <v>1</v>
      </c>
      <c r="CA2528" s="90" t="s">
        <v>6744</v>
      </c>
      <c r="CC2528" s="90" t="s">
        <v>775</v>
      </c>
      <c r="CD2528" s="90">
        <f>IF($Y$2528="Inaccurate – Incorrect",1,0)</f>
        <v>0</v>
      </c>
      <c r="DA2528" s="90" t="s">
        <v>6215</v>
      </c>
      <c r="DB2528" s="90" t="s">
        <v>6216</v>
      </c>
    </row>
    <row r="2529" spans="4:106" ht="25.25" customHeight="1" x14ac:dyDescent="0.2">
      <c r="D2529" s="112" t="s">
        <v>6780</v>
      </c>
      <c r="E2529" s="189" t="s">
        <v>6781</v>
      </c>
      <c r="F2529" s="190"/>
      <c r="G2529" s="190"/>
      <c r="H2529" s="190"/>
      <c r="I2529" s="190"/>
      <c r="J2529" s="190"/>
      <c r="K2529" s="190"/>
      <c r="L2529" s="190"/>
      <c r="M2529" s="190"/>
      <c r="N2529" s="190"/>
      <c r="O2529" s="190"/>
      <c r="P2529" s="116" t="s">
        <v>12697</v>
      </c>
      <c r="Q2529" s="191" t="s">
        <v>12702</v>
      </c>
      <c r="R2529" s="191"/>
      <c r="S2529" s="192"/>
      <c r="T2529" s="192"/>
      <c r="U2529" s="192"/>
      <c r="V2529" s="192"/>
      <c r="W2529" s="192"/>
      <c r="X2529" s="193"/>
      <c r="Y2529" s="108"/>
      <c r="AW2529" s="90" t="s">
        <v>6211</v>
      </c>
      <c r="AX2529" s="90">
        <f t="shared" si="312"/>
        <v>1</v>
      </c>
      <c r="AY2529" s="90" t="s">
        <v>774</v>
      </c>
      <c r="AZ2529" s="90" t="s">
        <v>6779</v>
      </c>
      <c r="BA2529" s="90">
        <f>IF(AND($BB$2529=1,$BC$2529=1),1,0)</f>
        <v>0</v>
      </c>
      <c r="BB2529" s="90">
        <f t="shared" si="313"/>
        <v>0</v>
      </c>
      <c r="BC2529" s="90">
        <f t="shared" si="314"/>
        <v>0</v>
      </c>
      <c r="BD2529" s="90">
        <f t="shared" si="315"/>
        <v>0</v>
      </c>
      <c r="BE2529" s="90">
        <f t="shared" si="316"/>
        <v>0</v>
      </c>
      <c r="BX2529" s="90">
        <v>1</v>
      </c>
      <c r="CA2529" s="90" t="s">
        <v>6744</v>
      </c>
      <c r="CC2529" s="90" t="s">
        <v>775</v>
      </c>
      <c r="CD2529" s="90">
        <f>IF($Y$2529="Inaccurate – Incorrect",1,0)</f>
        <v>0</v>
      </c>
      <c r="DA2529" s="90" t="s">
        <v>6215</v>
      </c>
      <c r="DB2529" s="90" t="s">
        <v>6216</v>
      </c>
    </row>
    <row r="2530" spans="4:106" ht="25.25" customHeight="1" x14ac:dyDescent="0.2">
      <c r="D2530" s="112" t="s">
        <v>6784</v>
      </c>
      <c r="E2530" s="189" t="s">
        <v>6785</v>
      </c>
      <c r="F2530" s="190"/>
      <c r="G2530" s="190"/>
      <c r="H2530" s="190"/>
      <c r="I2530" s="190"/>
      <c r="J2530" s="190"/>
      <c r="K2530" s="190"/>
      <c r="L2530" s="190"/>
      <c r="M2530" s="190"/>
      <c r="N2530" s="190"/>
      <c r="O2530" s="190"/>
      <c r="P2530" s="115"/>
      <c r="Q2530" s="191" t="s">
        <v>12702</v>
      </c>
      <c r="R2530" s="191"/>
      <c r="S2530" s="192"/>
      <c r="T2530" s="192"/>
      <c r="U2530" s="192"/>
      <c r="V2530" s="192"/>
      <c r="W2530" s="192"/>
      <c r="X2530" s="193"/>
      <c r="Y2530" s="108"/>
      <c r="AW2530" s="90" t="s">
        <v>6211</v>
      </c>
      <c r="AX2530" s="90">
        <f t="shared" si="312"/>
        <v>1</v>
      </c>
      <c r="AY2530" s="90" t="s">
        <v>774</v>
      </c>
      <c r="AZ2530" s="90" t="s">
        <v>6783</v>
      </c>
      <c r="BA2530" s="90">
        <f>IF(AND($BB$2530=1,$BC$2530=1),1,0)</f>
        <v>0</v>
      </c>
      <c r="BB2530" s="90">
        <f t="shared" si="313"/>
        <v>0</v>
      </c>
      <c r="BC2530" s="90">
        <f t="shared" si="314"/>
        <v>0</v>
      </c>
      <c r="BD2530" s="90">
        <f t="shared" si="315"/>
        <v>0</v>
      </c>
      <c r="BE2530" s="90">
        <f t="shared" si="316"/>
        <v>0</v>
      </c>
      <c r="BX2530" s="90">
        <v>1</v>
      </c>
      <c r="CA2530" s="90" t="s">
        <v>6744</v>
      </c>
      <c r="CC2530" s="90" t="s">
        <v>775</v>
      </c>
      <c r="CD2530" s="90">
        <f>IF($Y$2530="Inaccurate – Incorrect",1,0)</f>
        <v>0</v>
      </c>
      <c r="DA2530" s="90" t="s">
        <v>6215</v>
      </c>
      <c r="DB2530" s="90" t="s">
        <v>6216</v>
      </c>
    </row>
    <row r="2531" spans="4:106" ht="25.25" customHeight="1" x14ac:dyDescent="0.2">
      <c r="D2531" s="112" t="s">
        <v>6787</v>
      </c>
      <c r="E2531" s="189" t="s">
        <v>6788</v>
      </c>
      <c r="F2531" s="190"/>
      <c r="G2531" s="190"/>
      <c r="H2531" s="190"/>
      <c r="I2531" s="190"/>
      <c r="J2531" s="190"/>
      <c r="K2531" s="190"/>
      <c r="L2531" s="190"/>
      <c r="M2531" s="190"/>
      <c r="N2531" s="190"/>
      <c r="O2531" s="190"/>
      <c r="P2531" s="116" t="s">
        <v>12697</v>
      </c>
      <c r="Q2531" s="191" t="s">
        <v>12702</v>
      </c>
      <c r="R2531" s="191"/>
      <c r="S2531" s="192"/>
      <c r="T2531" s="192"/>
      <c r="U2531" s="192"/>
      <c r="V2531" s="192"/>
      <c r="W2531" s="192"/>
      <c r="X2531" s="193"/>
      <c r="Y2531" s="108"/>
      <c r="AW2531" s="90" t="s">
        <v>6211</v>
      </c>
      <c r="AX2531" s="90">
        <f t="shared" si="312"/>
        <v>1</v>
      </c>
      <c r="AY2531" s="90" t="s">
        <v>774</v>
      </c>
      <c r="AZ2531" s="90" t="s">
        <v>6786</v>
      </c>
      <c r="BA2531" s="90">
        <f>IF(AND($BB$2531=1,$BC$2531=1),1,0)</f>
        <v>0</v>
      </c>
      <c r="BB2531" s="90">
        <f t="shared" si="313"/>
        <v>0</v>
      </c>
      <c r="BC2531" s="90">
        <f t="shared" si="314"/>
        <v>0</v>
      </c>
      <c r="BD2531" s="90">
        <f t="shared" si="315"/>
        <v>0</v>
      </c>
      <c r="BE2531" s="90">
        <f t="shared" si="316"/>
        <v>0</v>
      </c>
      <c r="BX2531" s="90">
        <v>1</v>
      </c>
      <c r="CA2531" s="90" t="s">
        <v>6744</v>
      </c>
      <c r="CC2531" s="90" t="s">
        <v>775</v>
      </c>
      <c r="CD2531" s="90">
        <f>IF($Y$2531="Inaccurate – Incorrect",1,0)</f>
        <v>0</v>
      </c>
      <c r="DA2531" s="90" t="s">
        <v>6215</v>
      </c>
      <c r="DB2531" s="90" t="s">
        <v>6216</v>
      </c>
    </row>
    <row r="2532" spans="4:106" ht="25.25" customHeight="1" x14ac:dyDescent="0.2">
      <c r="D2532" s="112" t="s">
        <v>6791</v>
      </c>
      <c r="E2532" s="189" t="s">
        <v>6792</v>
      </c>
      <c r="F2532" s="190"/>
      <c r="G2532" s="190"/>
      <c r="H2532" s="190"/>
      <c r="I2532" s="190"/>
      <c r="J2532" s="190"/>
      <c r="K2532" s="190"/>
      <c r="L2532" s="190"/>
      <c r="M2532" s="190"/>
      <c r="N2532" s="190"/>
      <c r="O2532" s="190"/>
      <c r="P2532" s="116" t="s">
        <v>12697</v>
      </c>
      <c r="Q2532" s="191" t="s">
        <v>12702</v>
      </c>
      <c r="R2532" s="191"/>
      <c r="S2532" s="192"/>
      <c r="T2532" s="192"/>
      <c r="U2532" s="192"/>
      <c r="V2532" s="192"/>
      <c r="W2532" s="192"/>
      <c r="X2532" s="193"/>
      <c r="Y2532" s="108"/>
      <c r="AW2532" s="90" t="s">
        <v>6211</v>
      </c>
      <c r="AX2532" s="90">
        <f t="shared" si="312"/>
        <v>1</v>
      </c>
      <c r="AY2532" s="90" t="s">
        <v>774</v>
      </c>
      <c r="AZ2532" s="90" t="s">
        <v>6790</v>
      </c>
      <c r="BA2532" s="90">
        <f>IF(AND($BB$2532=1,$BC$2532=1),1,0)</f>
        <v>0</v>
      </c>
      <c r="BB2532" s="90">
        <f t="shared" si="313"/>
        <v>0</v>
      </c>
      <c r="BC2532" s="90">
        <f t="shared" si="314"/>
        <v>0</v>
      </c>
      <c r="BD2532" s="90">
        <f t="shared" si="315"/>
        <v>0</v>
      </c>
      <c r="BE2532" s="90">
        <f t="shared" si="316"/>
        <v>0</v>
      </c>
      <c r="BX2532" s="90">
        <v>1</v>
      </c>
      <c r="CA2532" s="90" t="s">
        <v>6744</v>
      </c>
      <c r="CC2532" s="90" t="s">
        <v>775</v>
      </c>
      <c r="CD2532" s="90">
        <f>IF($Y$2532="Inaccurate – Incorrect",1,0)</f>
        <v>0</v>
      </c>
      <c r="DA2532" s="90" t="s">
        <v>6215</v>
      </c>
      <c r="DB2532" s="90" t="s">
        <v>6216</v>
      </c>
    </row>
    <row r="2533" spans="4:106" ht="25.25" customHeight="1" x14ac:dyDescent="0.2">
      <c r="D2533" s="112" t="s">
        <v>6795</v>
      </c>
      <c r="E2533" s="189" t="s">
        <v>6796</v>
      </c>
      <c r="F2533" s="190"/>
      <c r="G2533" s="190"/>
      <c r="H2533" s="190"/>
      <c r="I2533" s="190"/>
      <c r="J2533" s="190"/>
      <c r="K2533" s="190"/>
      <c r="L2533" s="190"/>
      <c r="M2533" s="190"/>
      <c r="N2533" s="190"/>
      <c r="O2533" s="190"/>
      <c r="P2533" s="115"/>
      <c r="Q2533" s="191" t="s">
        <v>12702</v>
      </c>
      <c r="R2533" s="191"/>
      <c r="S2533" s="192"/>
      <c r="T2533" s="192"/>
      <c r="U2533" s="192"/>
      <c r="V2533" s="192"/>
      <c r="W2533" s="192"/>
      <c r="X2533" s="193"/>
      <c r="Y2533" s="108"/>
      <c r="AW2533" s="90" t="s">
        <v>6211</v>
      </c>
      <c r="AX2533" s="90">
        <f t="shared" si="312"/>
        <v>1</v>
      </c>
      <c r="AY2533" s="90" t="s">
        <v>774</v>
      </c>
      <c r="AZ2533" s="90" t="s">
        <v>6794</v>
      </c>
      <c r="BA2533" s="90">
        <f>IF(AND($BB$2533=1,$BC$2533=1),1,0)</f>
        <v>0</v>
      </c>
      <c r="BB2533" s="90">
        <f t="shared" si="313"/>
        <v>0</v>
      </c>
      <c r="BC2533" s="90">
        <f t="shared" si="314"/>
        <v>0</v>
      </c>
      <c r="BD2533" s="90">
        <f t="shared" si="315"/>
        <v>0</v>
      </c>
      <c r="BE2533" s="90">
        <f t="shared" si="316"/>
        <v>0</v>
      </c>
      <c r="BX2533" s="90">
        <v>1</v>
      </c>
      <c r="CA2533" s="90" t="s">
        <v>6744</v>
      </c>
      <c r="CC2533" s="90" t="s">
        <v>775</v>
      </c>
      <c r="CD2533" s="90">
        <f>IF($Y$2533="Inaccurate – Incorrect",1,0)</f>
        <v>0</v>
      </c>
      <c r="DA2533" s="90" t="s">
        <v>6215</v>
      </c>
      <c r="DB2533" s="90" t="s">
        <v>6216</v>
      </c>
    </row>
    <row r="2534" spans="4:106" ht="25.25" customHeight="1" x14ac:dyDescent="0.2">
      <c r="D2534" s="112" t="s">
        <v>6798</v>
      </c>
      <c r="E2534" s="189" t="s">
        <v>6799</v>
      </c>
      <c r="F2534" s="190"/>
      <c r="G2534" s="190"/>
      <c r="H2534" s="190"/>
      <c r="I2534" s="190"/>
      <c r="J2534" s="190"/>
      <c r="K2534" s="190"/>
      <c r="L2534" s="190"/>
      <c r="M2534" s="190"/>
      <c r="N2534" s="190"/>
      <c r="O2534" s="190"/>
      <c r="P2534" s="116" t="s">
        <v>12697</v>
      </c>
      <c r="Q2534" s="191" t="s">
        <v>12702</v>
      </c>
      <c r="R2534" s="191"/>
      <c r="S2534" s="192"/>
      <c r="T2534" s="192"/>
      <c r="U2534" s="192"/>
      <c r="V2534" s="192"/>
      <c r="W2534" s="192"/>
      <c r="X2534" s="193"/>
      <c r="Y2534" s="108"/>
      <c r="AW2534" s="90" t="s">
        <v>6211</v>
      </c>
      <c r="AX2534" s="90">
        <f t="shared" si="312"/>
        <v>1</v>
      </c>
      <c r="AY2534" s="90" t="s">
        <v>774</v>
      </c>
      <c r="AZ2534" s="90" t="s">
        <v>6797</v>
      </c>
      <c r="BA2534" s="90">
        <f>IF(AND($BB$2534=1,$BC$2534=1),1,0)</f>
        <v>0</v>
      </c>
      <c r="BB2534" s="90">
        <f t="shared" si="313"/>
        <v>0</v>
      </c>
      <c r="BC2534" s="90">
        <f t="shared" si="314"/>
        <v>0</v>
      </c>
      <c r="BD2534" s="90">
        <f t="shared" si="315"/>
        <v>0</v>
      </c>
      <c r="BE2534" s="90">
        <f t="shared" si="316"/>
        <v>0</v>
      </c>
      <c r="BX2534" s="90">
        <v>1</v>
      </c>
      <c r="CA2534" s="90" t="s">
        <v>6744</v>
      </c>
      <c r="CC2534" s="90" t="s">
        <v>775</v>
      </c>
      <c r="CD2534" s="90">
        <f>IF($Y$2534="Inaccurate – Incorrect",1,0)</f>
        <v>0</v>
      </c>
      <c r="DA2534" s="90" t="s">
        <v>6215</v>
      </c>
      <c r="DB2534" s="90" t="s">
        <v>6216</v>
      </c>
    </row>
    <row r="2535" spans="4:106" ht="25.25" customHeight="1" x14ac:dyDescent="0.2">
      <c r="D2535" s="112" t="s">
        <v>6802</v>
      </c>
      <c r="E2535" s="189" t="s">
        <v>5884</v>
      </c>
      <c r="F2535" s="190"/>
      <c r="G2535" s="190"/>
      <c r="H2535" s="190"/>
      <c r="I2535" s="190"/>
      <c r="J2535" s="190"/>
      <c r="K2535" s="190"/>
      <c r="L2535" s="190"/>
      <c r="M2535" s="190"/>
      <c r="N2535" s="190"/>
      <c r="O2535" s="190"/>
      <c r="P2535" s="116" t="s">
        <v>12697</v>
      </c>
      <c r="Q2535" s="191" t="s">
        <v>12702</v>
      </c>
      <c r="R2535" s="191"/>
      <c r="S2535" s="192"/>
      <c r="T2535" s="192"/>
      <c r="U2535" s="192"/>
      <c r="V2535" s="192"/>
      <c r="W2535" s="192"/>
      <c r="X2535" s="193"/>
      <c r="Y2535" s="108"/>
      <c r="AW2535" s="90" t="s">
        <v>6211</v>
      </c>
      <c r="AX2535" s="90">
        <f t="shared" si="312"/>
        <v>1</v>
      </c>
      <c r="AY2535" s="90" t="s">
        <v>774</v>
      </c>
      <c r="AZ2535" s="90" t="s">
        <v>6801</v>
      </c>
      <c r="BA2535" s="90">
        <f>IF(AND($BB$2535=1,$BC$2535=1),1,0)</f>
        <v>0</v>
      </c>
      <c r="BB2535" s="90">
        <f t="shared" si="313"/>
        <v>0</v>
      </c>
      <c r="BC2535" s="90">
        <f t="shared" si="314"/>
        <v>0</v>
      </c>
      <c r="BD2535" s="90">
        <f t="shared" si="315"/>
        <v>0</v>
      </c>
      <c r="BE2535" s="90">
        <f t="shared" si="316"/>
        <v>0</v>
      </c>
      <c r="BX2535" s="90">
        <v>1</v>
      </c>
      <c r="CA2535" s="90" t="s">
        <v>6744</v>
      </c>
      <c r="CC2535" s="90" t="s">
        <v>775</v>
      </c>
      <c r="CD2535" s="90">
        <f>IF($Y$2535="Inaccurate – Incorrect",1,0)</f>
        <v>0</v>
      </c>
      <c r="DA2535" s="90" t="s">
        <v>6215</v>
      </c>
      <c r="DB2535" s="90" t="s">
        <v>6216</v>
      </c>
    </row>
    <row r="2536" spans="4:106" ht="25.25" customHeight="1" x14ac:dyDescent="0.2">
      <c r="D2536" s="112" t="s">
        <v>6805</v>
      </c>
      <c r="E2536" s="189" t="s">
        <v>5965</v>
      </c>
      <c r="F2536" s="190"/>
      <c r="G2536" s="190"/>
      <c r="H2536" s="190"/>
      <c r="I2536" s="190"/>
      <c r="J2536" s="190"/>
      <c r="K2536" s="190"/>
      <c r="L2536" s="190"/>
      <c r="M2536" s="190"/>
      <c r="N2536" s="190"/>
      <c r="O2536" s="190"/>
      <c r="P2536" s="116" t="s">
        <v>12697</v>
      </c>
      <c r="Q2536" s="191" t="s">
        <v>12702</v>
      </c>
      <c r="R2536" s="191"/>
      <c r="S2536" s="192"/>
      <c r="T2536" s="192"/>
      <c r="U2536" s="192"/>
      <c r="V2536" s="192"/>
      <c r="W2536" s="192"/>
      <c r="X2536" s="193"/>
      <c r="Y2536" s="108"/>
      <c r="AW2536" s="90" t="s">
        <v>6211</v>
      </c>
      <c r="AX2536" s="90">
        <f t="shared" si="312"/>
        <v>1</v>
      </c>
      <c r="AY2536" s="90" t="s">
        <v>774</v>
      </c>
      <c r="AZ2536" s="90" t="s">
        <v>6804</v>
      </c>
      <c r="BA2536" s="90">
        <f>IF(AND($BB$2536=1,$BC$2536=1),1,0)</f>
        <v>0</v>
      </c>
      <c r="BB2536" s="90">
        <f t="shared" si="313"/>
        <v>0</v>
      </c>
      <c r="BC2536" s="90">
        <f t="shared" si="314"/>
        <v>0</v>
      </c>
      <c r="BD2536" s="90">
        <f t="shared" si="315"/>
        <v>0</v>
      </c>
      <c r="BE2536" s="90">
        <f t="shared" si="316"/>
        <v>0</v>
      </c>
      <c r="BX2536" s="90">
        <v>1</v>
      </c>
      <c r="CA2536" s="90" t="s">
        <v>6744</v>
      </c>
      <c r="CC2536" s="90" t="s">
        <v>775</v>
      </c>
      <c r="CD2536" s="90">
        <f>IF($Y$2536="Inaccurate – Incorrect",1,0)</f>
        <v>0</v>
      </c>
      <c r="DA2536" s="90" t="s">
        <v>6215</v>
      </c>
      <c r="DB2536" s="90" t="s">
        <v>6216</v>
      </c>
    </row>
    <row r="2537" spans="4:106" ht="25.25" customHeight="1" x14ac:dyDescent="0.2">
      <c r="D2537" s="112" t="s">
        <v>6808</v>
      </c>
      <c r="E2537" s="189" t="s">
        <v>6004</v>
      </c>
      <c r="F2537" s="190"/>
      <c r="G2537" s="190"/>
      <c r="H2537" s="190"/>
      <c r="I2537" s="190"/>
      <c r="J2537" s="190"/>
      <c r="K2537" s="190"/>
      <c r="L2537" s="190"/>
      <c r="M2537" s="190"/>
      <c r="N2537" s="190"/>
      <c r="O2537" s="190"/>
      <c r="P2537" s="116" t="s">
        <v>12697</v>
      </c>
      <c r="Q2537" s="191" t="s">
        <v>12702</v>
      </c>
      <c r="R2537" s="191"/>
      <c r="S2537" s="192"/>
      <c r="T2537" s="192"/>
      <c r="U2537" s="192"/>
      <c r="V2537" s="192"/>
      <c r="W2537" s="192"/>
      <c r="X2537" s="193"/>
      <c r="Y2537" s="108"/>
      <c r="AW2537" s="90" t="s">
        <v>6211</v>
      </c>
      <c r="AX2537" s="90">
        <f t="shared" si="312"/>
        <v>1</v>
      </c>
      <c r="AY2537" s="90" t="s">
        <v>774</v>
      </c>
      <c r="AZ2537" s="90" t="s">
        <v>6807</v>
      </c>
      <c r="BA2537" s="90">
        <f>IF(AND($BB$2537=1,$BC$2537=1),1,0)</f>
        <v>0</v>
      </c>
      <c r="BB2537" s="90">
        <f t="shared" si="313"/>
        <v>0</v>
      </c>
      <c r="BC2537" s="90">
        <f t="shared" si="314"/>
        <v>0</v>
      </c>
      <c r="BD2537" s="90">
        <f t="shared" si="315"/>
        <v>0</v>
      </c>
      <c r="BE2537" s="90">
        <f t="shared" si="316"/>
        <v>0</v>
      </c>
      <c r="BX2537" s="90">
        <v>1</v>
      </c>
      <c r="CA2537" s="90" t="s">
        <v>6744</v>
      </c>
      <c r="CC2537" s="90" t="s">
        <v>775</v>
      </c>
      <c r="CD2537" s="90">
        <f>IF($Y$2537="Inaccurate – Incorrect",1,0)</f>
        <v>0</v>
      </c>
      <c r="DA2537" s="90" t="s">
        <v>6215</v>
      </c>
      <c r="DB2537" s="90" t="s">
        <v>6216</v>
      </c>
    </row>
    <row r="2538" spans="4:106" ht="25.25" customHeight="1" x14ac:dyDescent="0.2">
      <c r="D2538" s="112" t="s">
        <v>6811</v>
      </c>
      <c r="E2538" s="189" t="s">
        <v>6812</v>
      </c>
      <c r="F2538" s="190"/>
      <c r="G2538" s="190"/>
      <c r="H2538" s="190"/>
      <c r="I2538" s="190"/>
      <c r="J2538" s="190"/>
      <c r="K2538" s="190"/>
      <c r="L2538" s="190"/>
      <c r="M2538" s="190"/>
      <c r="N2538" s="190"/>
      <c r="O2538" s="190"/>
      <c r="P2538" s="115"/>
      <c r="Q2538" s="191" t="s">
        <v>12702</v>
      </c>
      <c r="R2538" s="191"/>
      <c r="S2538" s="192"/>
      <c r="T2538" s="192"/>
      <c r="U2538" s="192"/>
      <c r="V2538" s="192"/>
      <c r="W2538" s="192"/>
      <c r="X2538" s="193"/>
      <c r="Y2538" s="108"/>
      <c r="AW2538" s="90" t="s">
        <v>6211</v>
      </c>
      <c r="AX2538" s="90">
        <f t="shared" si="312"/>
        <v>1</v>
      </c>
      <c r="AY2538" s="90" t="s">
        <v>774</v>
      </c>
      <c r="AZ2538" s="90" t="s">
        <v>6810</v>
      </c>
      <c r="BA2538" s="90">
        <f>IF(AND($BB$2538=1,$BC$2538=1),1,0)</f>
        <v>0</v>
      </c>
      <c r="BB2538" s="90">
        <f t="shared" si="313"/>
        <v>0</v>
      </c>
      <c r="BC2538" s="90">
        <f t="shared" si="314"/>
        <v>0</v>
      </c>
      <c r="BD2538" s="90">
        <f t="shared" si="315"/>
        <v>0</v>
      </c>
      <c r="BE2538" s="90">
        <f t="shared" si="316"/>
        <v>0</v>
      </c>
      <c r="BX2538" s="90">
        <v>1</v>
      </c>
      <c r="CA2538" s="90" t="s">
        <v>6744</v>
      </c>
      <c r="CC2538" s="90" t="s">
        <v>775</v>
      </c>
      <c r="CD2538" s="90">
        <f>IF($Y$2538="Inaccurate – Incorrect",1,0)</f>
        <v>0</v>
      </c>
      <c r="DA2538" s="90" t="s">
        <v>6215</v>
      </c>
      <c r="DB2538" s="90" t="s">
        <v>6216</v>
      </c>
    </row>
    <row r="2539" spans="4:106" ht="25.25" customHeight="1" x14ac:dyDescent="0.2">
      <c r="D2539" s="112" t="s">
        <v>6814</v>
      </c>
      <c r="E2539" s="189" t="s">
        <v>6815</v>
      </c>
      <c r="F2539" s="190"/>
      <c r="G2539" s="190"/>
      <c r="H2539" s="190"/>
      <c r="I2539" s="190"/>
      <c r="J2539" s="190"/>
      <c r="K2539" s="190"/>
      <c r="L2539" s="190"/>
      <c r="M2539" s="190"/>
      <c r="N2539" s="190"/>
      <c r="O2539" s="190"/>
      <c r="P2539" s="115"/>
      <c r="Q2539" s="191" t="s">
        <v>12702</v>
      </c>
      <c r="R2539" s="191"/>
      <c r="S2539" s="192"/>
      <c r="T2539" s="192"/>
      <c r="U2539" s="192"/>
      <c r="V2539" s="192"/>
      <c r="W2539" s="192"/>
      <c r="X2539" s="193"/>
      <c r="Y2539" s="108"/>
      <c r="AW2539" s="90" t="s">
        <v>6211</v>
      </c>
      <c r="AX2539" s="90">
        <f t="shared" si="312"/>
        <v>1</v>
      </c>
      <c r="AY2539" s="90" t="s">
        <v>774</v>
      </c>
      <c r="AZ2539" s="90" t="s">
        <v>6813</v>
      </c>
      <c r="BA2539" s="90">
        <f>IF(AND($BB$2539=1,$BC$2539=1),1,0)</f>
        <v>0</v>
      </c>
      <c r="BB2539" s="90">
        <f t="shared" si="313"/>
        <v>0</v>
      </c>
      <c r="BC2539" s="90">
        <f t="shared" si="314"/>
        <v>0</v>
      </c>
      <c r="BD2539" s="90">
        <f t="shared" si="315"/>
        <v>0</v>
      </c>
      <c r="BE2539" s="90">
        <f t="shared" si="316"/>
        <v>0</v>
      </c>
      <c r="BX2539" s="90">
        <v>1</v>
      </c>
      <c r="CA2539" s="90" t="s">
        <v>6744</v>
      </c>
      <c r="CC2539" s="90" t="s">
        <v>775</v>
      </c>
      <c r="CD2539" s="90">
        <f>IF($Y$2539="Inaccurate – Incorrect",1,0)</f>
        <v>0</v>
      </c>
      <c r="DA2539" s="90" t="s">
        <v>6215</v>
      </c>
      <c r="DB2539" s="90" t="s">
        <v>6216</v>
      </c>
    </row>
    <row r="2540" spans="4:106" ht="25.25" customHeight="1" x14ac:dyDescent="0.2">
      <c r="D2540" s="112" t="s">
        <v>6817</v>
      </c>
      <c r="E2540" s="189" t="s">
        <v>6818</v>
      </c>
      <c r="F2540" s="190"/>
      <c r="G2540" s="190"/>
      <c r="H2540" s="190"/>
      <c r="I2540" s="190"/>
      <c r="J2540" s="190"/>
      <c r="K2540" s="190"/>
      <c r="L2540" s="190"/>
      <c r="M2540" s="190"/>
      <c r="N2540" s="190"/>
      <c r="O2540" s="190"/>
      <c r="P2540" s="115"/>
      <c r="Q2540" s="191" t="s">
        <v>12702</v>
      </c>
      <c r="R2540" s="191"/>
      <c r="S2540" s="192"/>
      <c r="T2540" s="192"/>
      <c r="U2540" s="192"/>
      <c r="V2540" s="192"/>
      <c r="W2540" s="192"/>
      <c r="X2540" s="193"/>
      <c r="Y2540" s="108"/>
      <c r="AW2540" s="90" t="s">
        <v>6211</v>
      </c>
      <c r="AX2540" s="90">
        <f t="shared" si="312"/>
        <v>1</v>
      </c>
      <c r="AY2540" s="90" t="s">
        <v>774</v>
      </c>
      <c r="AZ2540" s="90" t="s">
        <v>6816</v>
      </c>
      <c r="BA2540" s="90">
        <f>IF(AND($BB$2540=1,$BC$2540=1),1,0)</f>
        <v>0</v>
      </c>
      <c r="BB2540" s="90">
        <f t="shared" si="313"/>
        <v>0</v>
      </c>
      <c r="BC2540" s="90">
        <f t="shared" si="314"/>
        <v>0</v>
      </c>
      <c r="BD2540" s="90">
        <f t="shared" si="315"/>
        <v>0</v>
      </c>
      <c r="BE2540" s="90">
        <f t="shared" si="316"/>
        <v>0</v>
      </c>
      <c r="BX2540" s="90">
        <v>1</v>
      </c>
      <c r="CA2540" s="90" t="s">
        <v>6744</v>
      </c>
      <c r="CC2540" s="90" t="s">
        <v>775</v>
      </c>
      <c r="CD2540" s="90">
        <f>IF($Y$2540="Inaccurate – Incorrect",1,0)</f>
        <v>0</v>
      </c>
      <c r="DA2540" s="90" t="s">
        <v>6215</v>
      </c>
      <c r="DB2540" s="90" t="s">
        <v>6216</v>
      </c>
    </row>
    <row r="2541" spans="4:106" ht="25.25" customHeight="1" x14ac:dyDescent="0.2">
      <c r="D2541" s="112" t="s">
        <v>6820</v>
      </c>
      <c r="E2541" s="189" t="s">
        <v>802</v>
      </c>
      <c r="F2541" s="190"/>
      <c r="G2541" s="190"/>
      <c r="H2541" s="190"/>
      <c r="I2541" s="190"/>
      <c r="J2541" s="190"/>
      <c r="K2541" s="190"/>
      <c r="L2541" s="190"/>
      <c r="M2541" s="190"/>
      <c r="N2541" s="190"/>
      <c r="O2541" s="190"/>
      <c r="P2541" s="115"/>
      <c r="Q2541" s="191" t="s">
        <v>12702</v>
      </c>
      <c r="R2541" s="191"/>
      <c r="S2541" s="192"/>
      <c r="T2541" s="192"/>
      <c r="U2541" s="192"/>
      <c r="V2541" s="192"/>
      <c r="W2541" s="192"/>
      <c r="X2541" s="193"/>
      <c r="Y2541" s="108"/>
      <c r="AW2541" s="90" t="s">
        <v>6211</v>
      </c>
      <c r="AX2541" s="90">
        <f t="shared" si="312"/>
        <v>1</v>
      </c>
      <c r="AY2541" s="90" t="s">
        <v>774</v>
      </c>
      <c r="AZ2541" s="90" t="s">
        <v>6819</v>
      </c>
      <c r="BA2541" s="90">
        <f>IF(AND($BB$2541=1,$BC$2541=1),1,0)</f>
        <v>0</v>
      </c>
      <c r="BB2541" s="90">
        <f t="shared" si="313"/>
        <v>0</v>
      </c>
      <c r="BC2541" s="90">
        <f t="shared" si="314"/>
        <v>0</v>
      </c>
      <c r="BD2541" s="90">
        <f t="shared" si="315"/>
        <v>0</v>
      </c>
      <c r="BE2541" s="90">
        <f t="shared" si="316"/>
        <v>0</v>
      </c>
      <c r="BL2541" s="90">
        <v>2542</v>
      </c>
      <c r="BX2541" s="90">
        <v>1</v>
      </c>
      <c r="CA2541" s="90" t="s">
        <v>6744</v>
      </c>
      <c r="CC2541" s="90" t="s">
        <v>775</v>
      </c>
      <c r="CD2541" s="90">
        <f>IF($Y$2541="Inaccurate – Incorrect",1,0)</f>
        <v>0</v>
      </c>
      <c r="DA2541" s="90" t="s">
        <v>6215</v>
      </c>
      <c r="DB2541" s="90" t="s">
        <v>6216</v>
      </c>
    </row>
    <row r="2542" spans="4:106" ht="25.25" customHeight="1" x14ac:dyDescent="0.2">
      <c r="D2542" s="112" t="s">
        <v>6822</v>
      </c>
      <c r="E2542" s="189" t="s">
        <v>643</v>
      </c>
      <c r="F2542" s="190"/>
      <c r="G2542" s="190"/>
      <c r="H2542" s="190"/>
      <c r="I2542" s="190"/>
      <c r="J2542" s="190"/>
      <c r="K2542" s="190"/>
      <c r="L2542" s="190"/>
      <c r="M2542" s="190"/>
      <c r="N2542" s="190"/>
      <c r="O2542" s="190"/>
      <c r="P2542" s="115"/>
      <c r="Q2542" s="191" t="s">
        <v>12699</v>
      </c>
      <c r="R2542" s="191"/>
      <c r="S2542" s="192"/>
      <c r="T2542" s="192"/>
      <c r="U2542" s="192"/>
      <c r="V2542" s="192"/>
      <c r="W2542" s="192"/>
      <c r="X2542" s="193"/>
      <c r="Y2542" s="108"/>
      <c r="AW2542" s="90" t="s">
        <v>6211</v>
      </c>
      <c r="AX2542" s="90">
        <f t="shared" si="312"/>
        <v>1</v>
      </c>
      <c r="AZ2542" s="90" t="s">
        <v>6821</v>
      </c>
      <c r="BA2542" s="90">
        <f>IF(AND($BB$2542=1,$BC$2542=1),1,0)</f>
        <v>0</v>
      </c>
      <c r="BB2542" s="90">
        <f t="shared" si="313"/>
        <v>0</v>
      </c>
      <c r="BC2542" s="90">
        <f>IF(OR(AND(OR($S$2541&lt;&gt;"",$AB$2541&lt;&gt;""),$AX$2541=1)),1,0)</f>
        <v>0</v>
      </c>
      <c r="BD2542" s="90">
        <f>IF(OR(AND(OR($AB$2541&lt;&gt;""),$AX$2541=1)),1,0)</f>
        <v>0</v>
      </c>
      <c r="BE2542" s="90">
        <f>IF(OR(AND(OR($S$2541&lt;&gt;""),$AX$2541=1)),1,0)</f>
        <v>0</v>
      </c>
      <c r="CB2542" s="90">
        <f>IF($S$2542&lt;&gt;"",1,0)</f>
        <v>0</v>
      </c>
      <c r="CD2542" s="90">
        <f>IF($Y$2542="Inaccurate – Incorrect",1,0)</f>
        <v>0</v>
      </c>
      <c r="DA2542" s="90" t="s">
        <v>6215</v>
      </c>
      <c r="DB2542" s="90" t="s">
        <v>6216</v>
      </c>
    </row>
    <row r="2543" spans="4:106" ht="53.75" customHeight="1" x14ac:dyDescent="0.2">
      <c r="D2543" s="112" t="s">
        <v>6825</v>
      </c>
      <c r="E2543" s="119"/>
      <c r="F2543" s="118"/>
      <c r="G2543" s="118"/>
      <c r="H2543" s="118"/>
      <c r="I2543" s="118"/>
      <c r="J2543" s="118"/>
      <c r="K2543" s="118"/>
      <c r="L2543" s="118"/>
      <c r="M2543" s="118"/>
      <c r="N2543" s="118"/>
      <c r="O2543" s="118"/>
      <c r="P2543" s="118"/>
      <c r="Q2543" s="215" t="s">
        <v>6826</v>
      </c>
      <c r="R2543" s="216"/>
      <c r="S2543" s="216"/>
      <c r="T2543" s="216"/>
      <c r="U2543" s="216"/>
      <c r="V2543" s="216"/>
      <c r="W2543" s="216"/>
      <c r="X2543" s="217"/>
      <c r="Y2543" s="108"/>
      <c r="AX2543" s="90">
        <f t="shared" si="312"/>
        <v>1</v>
      </c>
      <c r="AZ2543" s="90" t="s">
        <v>6824</v>
      </c>
      <c r="BA2543" s="90">
        <f>IF(AND($BB$2543=1,$BC$2543=1),1,0)</f>
        <v>0</v>
      </c>
      <c r="BB2543" s="90">
        <f t="shared" si="313"/>
        <v>0</v>
      </c>
      <c r="BC2543" s="90">
        <f t="shared" ref="BC2543:BC2560" si="317">IF(OR(AND(OR($S$2400&lt;&gt;"",$AB$2400&lt;&gt;""),$AX$2400=1)),1,0)</f>
        <v>0</v>
      </c>
      <c r="BD2543" s="90">
        <f t="shared" ref="BD2543:BD2560" si="318">IF(OR(AND(OR($AB$2400&lt;&gt;""),$AX$2400=1)),1,0)</f>
        <v>0</v>
      </c>
      <c r="BE2543" s="90">
        <f t="shared" ref="BE2543:BE2560" si="319">IF(OR(AND(OR($S$2400&lt;&gt;""),$AX$2400=1)),1,0)</f>
        <v>0</v>
      </c>
    </row>
    <row r="2544" spans="4:106" ht="25.25" customHeight="1" x14ac:dyDescent="0.2">
      <c r="D2544" s="112" t="s">
        <v>6828</v>
      </c>
      <c r="E2544" s="189" t="s">
        <v>6829</v>
      </c>
      <c r="F2544" s="190"/>
      <c r="G2544" s="190"/>
      <c r="H2544" s="190"/>
      <c r="I2544" s="190"/>
      <c r="J2544" s="190"/>
      <c r="K2544" s="190"/>
      <c r="L2544" s="190"/>
      <c r="M2544" s="190"/>
      <c r="N2544" s="190"/>
      <c r="O2544" s="190"/>
      <c r="P2544" s="115"/>
      <c r="Q2544" s="191" t="s">
        <v>12702</v>
      </c>
      <c r="R2544" s="191"/>
      <c r="S2544" s="192"/>
      <c r="T2544" s="192"/>
      <c r="U2544" s="192"/>
      <c r="V2544" s="192"/>
      <c r="W2544" s="192"/>
      <c r="X2544" s="193"/>
      <c r="Y2544" s="108"/>
      <c r="AW2544" s="90" t="s">
        <v>6211</v>
      </c>
      <c r="AX2544" s="90">
        <f t="shared" si="312"/>
        <v>1</v>
      </c>
      <c r="AY2544" s="90" t="s">
        <v>774</v>
      </c>
      <c r="AZ2544" s="90" t="s">
        <v>6827</v>
      </c>
      <c r="BA2544" s="90">
        <f>IF(AND($BB$2544=1,$BC$2544=1),1,0)</f>
        <v>0</v>
      </c>
      <c r="BB2544" s="90">
        <f t="shared" si="313"/>
        <v>0</v>
      </c>
      <c r="BC2544" s="90">
        <f t="shared" si="317"/>
        <v>0</v>
      </c>
      <c r="BD2544" s="90">
        <f t="shared" si="318"/>
        <v>0</v>
      </c>
      <c r="BE2544" s="90">
        <f t="shared" si="319"/>
        <v>0</v>
      </c>
      <c r="BX2544" s="90">
        <v>1</v>
      </c>
      <c r="CA2544" s="90" t="s">
        <v>6824</v>
      </c>
      <c r="CB2544" s="90">
        <f>IF((+COUNTA($S$2544)+COUNTA($S$2545)+COUNTA($S$2546)+COUNTA($S$2547)+COUNTA($S$2548)+COUNTA($S$2549)+COUNTA($S$2550)+COUNTA($S$2551)+COUNTA($S$2552)+COUNTA($S$2553)+COUNTA($S$2554)+COUNTA($S$2555)+COUNTA($S$2556)+COUNTA($S$2557)+COUNTA($S$2558)+COUNTA($S$2559)+COUNTA($S$2560))&gt;0,1,0)</f>
        <v>0</v>
      </c>
      <c r="CC2544" s="90" t="s">
        <v>775</v>
      </c>
      <c r="CD2544" s="90">
        <f>IF($Y$2544="Inaccurate – Incorrect",1,0)</f>
        <v>0</v>
      </c>
      <c r="DA2544" s="90" t="s">
        <v>6215</v>
      </c>
      <c r="DB2544" s="90" t="s">
        <v>6216</v>
      </c>
    </row>
    <row r="2545" spans="4:106" ht="25.25" customHeight="1" x14ac:dyDescent="0.2">
      <c r="D2545" s="112" t="s">
        <v>6831</v>
      </c>
      <c r="E2545" s="189" t="s">
        <v>6832</v>
      </c>
      <c r="F2545" s="190"/>
      <c r="G2545" s="190"/>
      <c r="H2545" s="190"/>
      <c r="I2545" s="190"/>
      <c r="J2545" s="190"/>
      <c r="K2545" s="190"/>
      <c r="L2545" s="190"/>
      <c r="M2545" s="190"/>
      <c r="N2545" s="190"/>
      <c r="O2545" s="190"/>
      <c r="P2545" s="115"/>
      <c r="Q2545" s="191" t="s">
        <v>12702</v>
      </c>
      <c r="R2545" s="191"/>
      <c r="S2545" s="192"/>
      <c r="T2545" s="192"/>
      <c r="U2545" s="192"/>
      <c r="V2545" s="192"/>
      <c r="W2545" s="192"/>
      <c r="X2545" s="193"/>
      <c r="Y2545" s="108"/>
      <c r="AW2545" s="90" t="s">
        <v>6211</v>
      </c>
      <c r="AX2545" s="90">
        <f t="shared" si="312"/>
        <v>1</v>
      </c>
      <c r="AY2545" s="90" t="s">
        <v>774</v>
      </c>
      <c r="AZ2545" s="90" t="s">
        <v>6830</v>
      </c>
      <c r="BA2545" s="90">
        <f>IF(AND($BB$2545=1,$BC$2545=1),1,0)</f>
        <v>0</v>
      </c>
      <c r="BB2545" s="90">
        <f t="shared" si="313"/>
        <v>0</v>
      </c>
      <c r="BC2545" s="90">
        <f t="shared" si="317"/>
        <v>0</v>
      </c>
      <c r="BD2545" s="90">
        <f t="shared" si="318"/>
        <v>0</v>
      </c>
      <c r="BE2545" s="90">
        <f t="shared" si="319"/>
        <v>0</v>
      </c>
      <c r="BX2545" s="90">
        <v>1</v>
      </c>
      <c r="CA2545" s="90" t="s">
        <v>6824</v>
      </c>
      <c r="CC2545" s="90" t="s">
        <v>775</v>
      </c>
      <c r="CD2545" s="90">
        <f>IF($Y$2545="Inaccurate – Incorrect",1,0)</f>
        <v>0</v>
      </c>
      <c r="DA2545" s="90" t="s">
        <v>6215</v>
      </c>
      <c r="DB2545" s="90" t="s">
        <v>6216</v>
      </c>
    </row>
    <row r="2546" spans="4:106" ht="25.25" customHeight="1" x14ac:dyDescent="0.2">
      <c r="D2546" s="112" t="s">
        <v>6834</v>
      </c>
      <c r="E2546" s="189" t="s">
        <v>6835</v>
      </c>
      <c r="F2546" s="190"/>
      <c r="G2546" s="190"/>
      <c r="H2546" s="190"/>
      <c r="I2546" s="190"/>
      <c r="J2546" s="190"/>
      <c r="K2546" s="190"/>
      <c r="L2546" s="190"/>
      <c r="M2546" s="190"/>
      <c r="N2546" s="190"/>
      <c r="O2546" s="190"/>
      <c r="P2546" s="115"/>
      <c r="Q2546" s="191" t="s">
        <v>12702</v>
      </c>
      <c r="R2546" s="191"/>
      <c r="S2546" s="192"/>
      <c r="T2546" s="192"/>
      <c r="U2546" s="192"/>
      <c r="V2546" s="192"/>
      <c r="W2546" s="192"/>
      <c r="X2546" s="193"/>
      <c r="Y2546" s="108"/>
      <c r="AW2546" s="90" t="s">
        <v>6211</v>
      </c>
      <c r="AX2546" s="90">
        <f t="shared" si="312"/>
        <v>1</v>
      </c>
      <c r="AY2546" s="90" t="s">
        <v>774</v>
      </c>
      <c r="AZ2546" s="90" t="s">
        <v>6833</v>
      </c>
      <c r="BA2546" s="90">
        <f>IF(AND($BB$2546=1,$BC$2546=1),1,0)</f>
        <v>0</v>
      </c>
      <c r="BB2546" s="90">
        <f t="shared" ref="BB2546:BB2577" si="320">IF(OR($S$22="Step 3",$S$22="Step 2"),1,0)</f>
        <v>0</v>
      </c>
      <c r="BC2546" s="90">
        <f t="shared" si="317"/>
        <v>0</v>
      </c>
      <c r="BD2546" s="90">
        <f t="shared" si="318"/>
        <v>0</v>
      </c>
      <c r="BE2546" s="90">
        <f t="shared" si="319"/>
        <v>0</v>
      </c>
      <c r="BX2546" s="90">
        <v>1</v>
      </c>
      <c r="CA2546" s="90" t="s">
        <v>6824</v>
      </c>
      <c r="CC2546" s="90" t="s">
        <v>775</v>
      </c>
      <c r="CD2546" s="90">
        <f>IF($Y$2546="Inaccurate – Incorrect",1,0)</f>
        <v>0</v>
      </c>
      <c r="DA2546" s="90" t="s">
        <v>6215</v>
      </c>
      <c r="DB2546" s="90" t="s">
        <v>6216</v>
      </c>
    </row>
    <row r="2547" spans="4:106" ht="25.25" customHeight="1" x14ac:dyDescent="0.2">
      <c r="D2547" s="112" t="s">
        <v>6837</v>
      </c>
      <c r="E2547" s="189" t="s">
        <v>1472</v>
      </c>
      <c r="F2547" s="190"/>
      <c r="G2547" s="190"/>
      <c r="H2547" s="190"/>
      <c r="I2547" s="190"/>
      <c r="J2547" s="190"/>
      <c r="K2547" s="190"/>
      <c r="L2547" s="190"/>
      <c r="M2547" s="190"/>
      <c r="N2547" s="190"/>
      <c r="O2547" s="190"/>
      <c r="P2547" s="115"/>
      <c r="Q2547" s="191" t="s">
        <v>12702</v>
      </c>
      <c r="R2547" s="191"/>
      <c r="S2547" s="192"/>
      <c r="T2547" s="192"/>
      <c r="U2547" s="192"/>
      <c r="V2547" s="192"/>
      <c r="W2547" s="192"/>
      <c r="X2547" s="193"/>
      <c r="Y2547" s="108"/>
      <c r="AW2547" s="90" t="s">
        <v>6211</v>
      </c>
      <c r="AX2547" s="90">
        <f t="shared" si="312"/>
        <v>1</v>
      </c>
      <c r="AY2547" s="90" t="s">
        <v>774</v>
      </c>
      <c r="AZ2547" s="90" t="s">
        <v>6836</v>
      </c>
      <c r="BA2547" s="90">
        <f>IF(AND($BB$2547=1,$BC$2547=1),1,0)</f>
        <v>0</v>
      </c>
      <c r="BB2547" s="90">
        <f t="shared" si="320"/>
        <v>0</v>
      </c>
      <c r="BC2547" s="90">
        <f t="shared" si="317"/>
        <v>0</v>
      </c>
      <c r="BD2547" s="90">
        <f t="shared" si="318"/>
        <v>0</v>
      </c>
      <c r="BE2547" s="90">
        <f t="shared" si="319"/>
        <v>0</v>
      </c>
      <c r="BX2547" s="90">
        <v>1</v>
      </c>
      <c r="CA2547" s="90" t="s">
        <v>6824</v>
      </c>
      <c r="CC2547" s="90" t="s">
        <v>775</v>
      </c>
      <c r="CD2547" s="90">
        <f>IF($Y$2547="Inaccurate – Incorrect",1,0)</f>
        <v>0</v>
      </c>
      <c r="DA2547" s="90" t="s">
        <v>6215</v>
      </c>
      <c r="DB2547" s="90" t="s">
        <v>6216</v>
      </c>
    </row>
    <row r="2548" spans="4:106" ht="25.25" customHeight="1" x14ac:dyDescent="0.2">
      <c r="D2548" s="112" t="s">
        <v>6839</v>
      </c>
      <c r="E2548" s="189" t="s">
        <v>6840</v>
      </c>
      <c r="F2548" s="190"/>
      <c r="G2548" s="190"/>
      <c r="H2548" s="190"/>
      <c r="I2548" s="190"/>
      <c r="J2548" s="190"/>
      <c r="K2548" s="190"/>
      <c r="L2548" s="190"/>
      <c r="M2548" s="190"/>
      <c r="N2548" s="190"/>
      <c r="O2548" s="190"/>
      <c r="P2548" s="115"/>
      <c r="Q2548" s="191" t="s">
        <v>12702</v>
      </c>
      <c r="R2548" s="191"/>
      <c r="S2548" s="192"/>
      <c r="T2548" s="192"/>
      <c r="U2548" s="192"/>
      <c r="V2548" s="192"/>
      <c r="W2548" s="192"/>
      <c r="X2548" s="193"/>
      <c r="Y2548" s="108"/>
      <c r="AW2548" s="90" t="s">
        <v>6211</v>
      </c>
      <c r="AX2548" s="90">
        <f t="shared" si="312"/>
        <v>1</v>
      </c>
      <c r="AY2548" s="90" t="s">
        <v>774</v>
      </c>
      <c r="AZ2548" s="90" t="s">
        <v>6838</v>
      </c>
      <c r="BA2548" s="90">
        <f>IF(AND($BB$2548=1,$BC$2548=1),1,0)</f>
        <v>0</v>
      </c>
      <c r="BB2548" s="90">
        <f t="shared" si="320"/>
        <v>0</v>
      </c>
      <c r="BC2548" s="90">
        <f t="shared" si="317"/>
        <v>0</v>
      </c>
      <c r="BD2548" s="90">
        <f t="shared" si="318"/>
        <v>0</v>
      </c>
      <c r="BE2548" s="90">
        <f t="shared" si="319"/>
        <v>0</v>
      </c>
      <c r="BX2548" s="90">
        <v>1</v>
      </c>
      <c r="CA2548" s="90" t="s">
        <v>6824</v>
      </c>
      <c r="CC2548" s="90" t="s">
        <v>775</v>
      </c>
      <c r="CD2548" s="90">
        <f>IF($Y$2548="Inaccurate – Incorrect",1,0)</f>
        <v>0</v>
      </c>
      <c r="DA2548" s="90" t="s">
        <v>6215</v>
      </c>
      <c r="DB2548" s="90" t="s">
        <v>6216</v>
      </c>
    </row>
    <row r="2549" spans="4:106" ht="25.25" customHeight="1" x14ac:dyDescent="0.2">
      <c r="D2549" s="112" t="s">
        <v>6842</v>
      </c>
      <c r="E2549" s="189" t="s">
        <v>6843</v>
      </c>
      <c r="F2549" s="190"/>
      <c r="G2549" s="190"/>
      <c r="H2549" s="190"/>
      <c r="I2549" s="190"/>
      <c r="J2549" s="190"/>
      <c r="K2549" s="190"/>
      <c r="L2549" s="190"/>
      <c r="M2549" s="190"/>
      <c r="N2549" s="190"/>
      <c r="O2549" s="190"/>
      <c r="P2549" s="115"/>
      <c r="Q2549" s="191" t="s">
        <v>12702</v>
      </c>
      <c r="R2549" s="191"/>
      <c r="S2549" s="192"/>
      <c r="T2549" s="192"/>
      <c r="U2549" s="192"/>
      <c r="V2549" s="192"/>
      <c r="W2549" s="192"/>
      <c r="X2549" s="193"/>
      <c r="Y2549" s="108"/>
      <c r="AW2549" s="90" t="s">
        <v>6211</v>
      </c>
      <c r="AX2549" s="90">
        <f t="shared" si="312"/>
        <v>1</v>
      </c>
      <c r="AY2549" s="90" t="s">
        <v>774</v>
      </c>
      <c r="AZ2549" s="90" t="s">
        <v>6841</v>
      </c>
      <c r="BA2549" s="90">
        <f>IF(AND($BB$2549=1,$BC$2549=1),1,0)</f>
        <v>0</v>
      </c>
      <c r="BB2549" s="90">
        <f t="shared" si="320"/>
        <v>0</v>
      </c>
      <c r="BC2549" s="90">
        <f t="shared" si="317"/>
        <v>0</v>
      </c>
      <c r="BD2549" s="90">
        <f t="shared" si="318"/>
        <v>0</v>
      </c>
      <c r="BE2549" s="90">
        <f t="shared" si="319"/>
        <v>0</v>
      </c>
      <c r="BX2549" s="90">
        <v>1</v>
      </c>
      <c r="CA2549" s="90" t="s">
        <v>6824</v>
      </c>
      <c r="CC2549" s="90" t="s">
        <v>775</v>
      </c>
      <c r="CD2549" s="90">
        <f>IF($Y$2549="Inaccurate – Incorrect",1,0)</f>
        <v>0</v>
      </c>
      <c r="DA2549" s="90" t="s">
        <v>6215</v>
      </c>
      <c r="DB2549" s="90" t="s">
        <v>6216</v>
      </c>
    </row>
    <row r="2550" spans="4:106" ht="25.25" customHeight="1" x14ac:dyDescent="0.2">
      <c r="D2550" s="112" t="s">
        <v>6845</v>
      </c>
      <c r="E2550" s="189" t="s">
        <v>6846</v>
      </c>
      <c r="F2550" s="190"/>
      <c r="G2550" s="190"/>
      <c r="H2550" s="190"/>
      <c r="I2550" s="190"/>
      <c r="J2550" s="190"/>
      <c r="K2550" s="190"/>
      <c r="L2550" s="190"/>
      <c r="M2550" s="190"/>
      <c r="N2550" s="190"/>
      <c r="O2550" s="190"/>
      <c r="P2550" s="115"/>
      <c r="Q2550" s="191" t="s">
        <v>12702</v>
      </c>
      <c r="R2550" s="191"/>
      <c r="S2550" s="192"/>
      <c r="T2550" s="192"/>
      <c r="U2550" s="192"/>
      <c r="V2550" s="192"/>
      <c r="W2550" s="192"/>
      <c r="X2550" s="193"/>
      <c r="Y2550" s="108"/>
      <c r="AW2550" s="90" t="s">
        <v>6211</v>
      </c>
      <c r="AX2550" s="90">
        <f t="shared" si="312"/>
        <v>1</v>
      </c>
      <c r="AY2550" s="90" t="s">
        <v>774</v>
      </c>
      <c r="AZ2550" s="90" t="s">
        <v>6844</v>
      </c>
      <c r="BA2550" s="90">
        <f>IF(AND($BB$2550=1,$BC$2550=1),1,0)</f>
        <v>0</v>
      </c>
      <c r="BB2550" s="90">
        <f t="shared" si="320"/>
        <v>0</v>
      </c>
      <c r="BC2550" s="90">
        <f t="shared" si="317"/>
        <v>0</v>
      </c>
      <c r="BD2550" s="90">
        <f t="shared" si="318"/>
        <v>0</v>
      </c>
      <c r="BE2550" s="90">
        <f t="shared" si="319"/>
        <v>0</v>
      </c>
      <c r="BX2550" s="90">
        <v>1</v>
      </c>
      <c r="CA2550" s="90" t="s">
        <v>6824</v>
      </c>
      <c r="CC2550" s="90" t="s">
        <v>775</v>
      </c>
      <c r="CD2550" s="90">
        <f>IF($Y$2550="Inaccurate – Incorrect",1,0)</f>
        <v>0</v>
      </c>
      <c r="DA2550" s="90" t="s">
        <v>6215</v>
      </c>
      <c r="DB2550" s="90" t="s">
        <v>6216</v>
      </c>
    </row>
    <row r="2551" spans="4:106" ht="25.25" customHeight="1" x14ac:dyDescent="0.2">
      <c r="D2551" s="112" t="s">
        <v>6848</v>
      </c>
      <c r="E2551" s="189" t="s">
        <v>6849</v>
      </c>
      <c r="F2551" s="190"/>
      <c r="G2551" s="190"/>
      <c r="H2551" s="190"/>
      <c r="I2551" s="190"/>
      <c r="J2551" s="190"/>
      <c r="K2551" s="190"/>
      <c r="L2551" s="190"/>
      <c r="M2551" s="190"/>
      <c r="N2551" s="190"/>
      <c r="O2551" s="190"/>
      <c r="P2551" s="115"/>
      <c r="Q2551" s="191" t="s">
        <v>12702</v>
      </c>
      <c r="R2551" s="191"/>
      <c r="S2551" s="192"/>
      <c r="T2551" s="192"/>
      <c r="U2551" s="192"/>
      <c r="V2551" s="192"/>
      <c r="W2551" s="192"/>
      <c r="X2551" s="193"/>
      <c r="Y2551" s="108"/>
      <c r="AW2551" s="90" t="s">
        <v>6211</v>
      </c>
      <c r="AX2551" s="90">
        <f t="shared" si="312"/>
        <v>1</v>
      </c>
      <c r="AY2551" s="90" t="s">
        <v>774</v>
      </c>
      <c r="AZ2551" s="90" t="s">
        <v>6847</v>
      </c>
      <c r="BA2551" s="90">
        <f>IF(AND($BB$2551=1,$BC$2551=1),1,0)</f>
        <v>0</v>
      </c>
      <c r="BB2551" s="90">
        <f t="shared" si="320"/>
        <v>0</v>
      </c>
      <c r="BC2551" s="90">
        <f t="shared" si="317"/>
        <v>0</v>
      </c>
      <c r="BD2551" s="90">
        <f t="shared" si="318"/>
        <v>0</v>
      </c>
      <c r="BE2551" s="90">
        <f t="shared" si="319"/>
        <v>0</v>
      </c>
      <c r="BX2551" s="90">
        <v>1</v>
      </c>
      <c r="CA2551" s="90" t="s">
        <v>6824</v>
      </c>
      <c r="CC2551" s="90" t="s">
        <v>775</v>
      </c>
      <c r="CD2551" s="90">
        <f>IF($Y$2551="Inaccurate – Incorrect",1,0)</f>
        <v>0</v>
      </c>
      <c r="DA2551" s="90" t="s">
        <v>6215</v>
      </c>
      <c r="DB2551" s="90" t="s">
        <v>6216</v>
      </c>
    </row>
    <row r="2552" spans="4:106" ht="25.25" customHeight="1" x14ac:dyDescent="0.2">
      <c r="D2552" s="112" t="s">
        <v>6851</v>
      </c>
      <c r="E2552" s="189" t="s">
        <v>6494</v>
      </c>
      <c r="F2552" s="190"/>
      <c r="G2552" s="190"/>
      <c r="H2552" s="190"/>
      <c r="I2552" s="190"/>
      <c r="J2552" s="190"/>
      <c r="K2552" s="190"/>
      <c r="L2552" s="190"/>
      <c r="M2552" s="190"/>
      <c r="N2552" s="190"/>
      <c r="O2552" s="190"/>
      <c r="P2552" s="115"/>
      <c r="Q2552" s="191" t="s">
        <v>12702</v>
      </c>
      <c r="R2552" s="191"/>
      <c r="S2552" s="192"/>
      <c r="T2552" s="192"/>
      <c r="U2552" s="192"/>
      <c r="V2552" s="192"/>
      <c r="W2552" s="192"/>
      <c r="X2552" s="193"/>
      <c r="Y2552" s="108"/>
      <c r="AW2552" s="90" t="s">
        <v>6211</v>
      </c>
      <c r="AX2552" s="90">
        <f t="shared" si="312"/>
        <v>1</v>
      </c>
      <c r="AY2552" s="90" t="s">
        <v>774</v>
      </c>
      <c r="AZ2552" s="90" t="s">
        <v>6850</v>
      </c>
      <c r="BA2552" s="90">
        <f>IF(AND($BB$2552=1,$BC$2552=1),1,0)</f>
        <v>0</v>
      </c>
      <c r="BB2552" s="90">
        <f t="shared" si="320"/>
        <v>0</v>
      </c>
      <c r="BC2552" s="90">
        <f t="shared" si="317"/>
        <v>0</v>
      </c>
      <c r="BD2552" s="90">
        <f t="shared" si="318"/>
        <v>0</v>
      </c>
      <c r="BE2552" s="90">
        <f t="shared" si="319"/>
        <v>0</v>
      </c>
      <c r="BX2552" s="90">
        <v>1</v>
      </c>
      <c r="CA2552" s="90" t="s">
        <v>6824</v>
      </c>
      <c r="CC2552" s="90" t="s">
        <v>775</v>
      </c>
      <c r="CD2552" s="90">
        <f>IF($Y$2552="Inaccurate – Incorrect",1,0)</f>
        <v>0</v>
      </c>
      <c r="DA2552" s="90" t="s">
        <v>6215</v>
      </c>
      <c r="DB2552" s="90" t="s">
        <v>6216</v>
      </c>
    </row>
    <row r="2553" spans="4:106" ht="25.25" customHeight="1" x14ac:dyDescent="0.2">
      <c r="D2553" s="112" t="s">
        <v>6853</v>
      </c>
      <c r="E2553" s="189" t="s">
        <v>6854</v>
      </c>
      <c r="F2553" s="190"/>
      <c r="G2553" s="190"/>
      <c r="H2553" s="190"/>
      <c r="I2553" s="190"/>
      <c r="J2553" s="190"/>
      <c r="K2553" s="190"/>
      <c r="L2553" s="190"/>
      <c r="M2553" s="190"/>
      <c r="N2553" s="190"/>
      <c r="O2553" s="190"/>
      <c r="P2553" s="115"/>
      <c r="Q2553" s="191" t="s">
        <v>12702</v>
      </c>
      <c r="R2553" s="191"/>
      <c r="S2553" s="192"/>
      <c r="T2553" s="192"/>
      <c r="U2553" s="192"/>
      <c r="V2553" s="192"/>
      <c r="W2553" s="192"/>
      <c r="X2553" s="193"/>
      <c r="Y2553" s="108"/>
      <c r="AW2553" s="90" t="s">
        <v>6211</v>
      </c>
      <c r="AX2553" s="90">
        <f t="shared" si="312"/>
        <v>1</v>
      </c>
      <c r="AY2553" s="90" t="s">
        <v>774</v>
      </c>
      <c r="AZ2553" s="90" t="s">
        <v>6852</v>
      </c>
      <c r="BA2553" s="90">
        <f>IF(AND($BB$2553=1,$BC$2553=1),1,0)</f>
        <v>0</v>
      </c>
      <c r="BB2553" s="90">
        <f t="shared" si="320"/>
        <v>0</v>
      </c>
      <c r="BC2553" s="90">
        <f t="shared" si="317"/>
        <v>0</v>
      </c>
      <c r="BD2553" s="90">
        <f t="shared" si="318"/>
        <v>0</v>
      </c>
      <c r="BE2553" s="90">
        <f t="shared" si="319"/>
        <v>0</v>
      </c>
      <c r="BX2553" s="90">
        <v>1</v>
      </c>
      <c r="CA2553" s="90" t="s">
        <v>6824</v>
      </c>
      <c r="CC2553" s="90" t="s">
        <v>775</v>
      </c>
      <c r="CD2553" s="90">
        <f>IF($Y$2553="Inaccurate – Incorrect",1,0)</f>
        <v>0</v>
      </c>
      <c r="DA2553" s="90" t="s">
        <v>6215</v>
      </c>
      <c r="DB2553" s="90" t="s">
        <v>6216</v>
      </c>
    </row>
    <row r="2554" spans="4:106" ht="25.25" customHeight="1" x14ac:dyDescent="0.2">
      <c r="D2554" s="112" t="s">
        <v>6856</v>
      </c>
      <c r="E2554" s="189" t="s">
        <v>6857</v>
      </c>
      <c r="F2554" s="190"/>
      <c r="G2554" s="190"/>
      <c r="H2554" s="190"/>
      <c r="I2554" s="190"/>
      <c r="J2554" s="190"/>
      <c r="K2554" s="190"/>
      <c r="L2554" s="190"/>
      <c r="M2554" s="190"/>
      <c r="N2554" s="190"/>
      <c r="O2554" s="190"/>
      <c r="P2554" s="115"/>
      <c r="Q2554" s="191" t="s">
        <v>12702</v>
      </c>
      <c r="R2554" s="191"/>
      <c r="S2554" s="192"/>
      <c r="T2554" s="192"/>
      <c r="U2554" s="192"/>
      <c r="V2554" s="192"/>
      <c r="W2554" s="192"/>
      <c r="X2554" s="193"/>
      <c r="Y2554" s="108"/>
      <c r="AW2554" s="90" t="s">
        <v>6211</v>
      </c>
      <c r="AX2554" s="90">
        <f t="shared" si="312"/>
        <v>1</v>
      </c>
      <c r="AY2554" s="90" t="s">
        <v>774</v>
      </c>
      <c r="AZ2554" s="90" t="s">
        <v>6855</v>
      </c>
      <c r="BA2554" s="90">
        <f>IF(AND($BB$2554=1,$BC$2554=1),1,0)</f>
        <v>0</v>
      </c>
      <c r="BB2554" s="90">
        <f t="shared" si="320"/>
        <v>0</v>
      </c>
      <c r="BC2554" s="90">
        <f t="shared" si="317"/>
        <v>0</v>
      </c>
      <c r="BD2554" s="90">
        <f t="shared" si="318"/>
        <v>0</v>
      </c>
      <c r="BE2554" s="90">
        <f t="shared" si="319"/>
        <v>0</v>
      </c>
      <c r="BX2554" s="90">
        <v>1</v>
      </c>
      <c r="CA2554" s="90" t="s">
        <v>6824</v>
      </c>
      <c r="CC2554" s="90" t="s">
        <v>775</v>
      </c>
      <c r="CD2554" s="90">
        <f>IF($Y$2554="Inaccurate – Incorrect",1,0)</f>
        <v>0</v>
      </c>
      <c r="DA2554" s="90" t="s">
        <v>6215</v>
      </c>
      <c r="DB2554" s="90" t="s">
        <v>6216</v>
      </c>
    </row>
    <row r="2555" spans="4:106" ht="25.25" customHeight="1" x14ac:dyDescent="0.2">
      <c r="D2555" s="112" t="s">
        <v>6859</v>
      </c>
      <c r="E2555" s="189" t="s">
        <v>6860</v>
      </c>
      <c r="F2555" s="190"/>
      <c r="G2555" s="190"/>
      <c r="H2555" s="190"/>
      <c r="I2555" s="190"/>
      <c r="J2555" s="190"/>
      <c r="K2555" s="190"/>
      <c r="L2555" s="190"/>
      <c r="M2555" s="190"/>
      <c r="N2555" s="190"/>
      <c r="O2555" s="190"/>
      <c r="P2555" s="115"/>
      <c r="Q2555" s="191" t="s">
        <v>12702</v>
      </c>
      <c r="R2555" s="191"/>
      <c r="S2555" s="192"/>
      <c r="T2555" s="192"/>
      <c r="U2555" s="192"/>
      <c r="V2555" s="192"/>
      <c r="W2555" s="192"/>
      <c r="X2555" s="193"/>
      <c r="Y2555" s="108"/>
      <c r="AW2555" s="90" t="s">
        <v>6211</v>
      </c>
      <c r="AX2555" s="90">
        <f t="shared" si="312"/>
        <v>1</v>
      </c>
      <c r="AY2555" s="90" t="s">
        <v>774</v>
      </c>
      <c r="AZ2555" s="90" t="s">
        <v>6858</v>
      </c>
      <c r="BA2555" s="90">
        <f>IF(AND($BB$2555=1,$BC$2555=1),1,0)</f>
        <v>0</v>
      </c>
      <c r="BB2555" s="90">
        <f t="shared" si="320"/>
        <v>0</v>
      </c>
      <c r="BC2555" s="90">
        <f t="shared" si="317"/>
        <v>0</v>
      </c>
      <c r="BD2555" s="90">
        <f t="shared" si="318"/>
        <v>0</v>
      </c>
      <c r="BE2555" s="90">
        <f t="shared" si="319"/>
        <v>0</v>
      </c>
      <c r="BX2555" s="90">
        <v>1</v>
      </c>
      <c r="CA2555" s="90" t="s">
        <v>6824</v>
      </c>
      <c r="CC2555" s="90" t="s">
        <v>775</v>
      </c>
      <c r="CD2555" s="90">
        <f>IF($Y$2555="Inaccurate – Incorrect",1,0)</f>
        <v>0</v>
      </c>
      <c r="DA2555" s="90" t="s">
        <v>6215</v>
      </c>
      <c r="DB2555" s="90" t="s">
        <v>6216</v>
      </c>
    </row>
    <row r="2556" spans="4:106" ht="25.25" customHeight="1" x14ac:dyDescent="0.2">
      <c r="D2556" s="112" t="s">
        <v>6862</v>
      </c>
      <c r="E2556" s="189" t="s">
        <v>6863</v>
      </c>
      <c r="F2556" s="190"/>
      <c r="G2556" s="190"/>
      <c r="H2556" s="190"/>
      <c r="I2556" s="190"/>
      <c r="J2556" s="190"/>
      <c r="K2556" s="190"/>
      <c r="L2556" s="190"/>
      <c r="M2556" s="190"/>
      <c r="N2556" s="190"/>
      <c r="O2556" s="190"/>
      <c r="P2556" s="115"/>
      <c r="Q2556" s="191" t="s">
        <v>12702</v>
      </c>
      <c r="R2556" s="191"/>
      <c r="S2556" s="192"/>
      <c r="T2556" s="192"/>
      <c r="U2556" s="192"/>
      <c r="V2556" s="192"/>
      <c r="W2556" s="192"/>
      <c r="X2556" s="193"/>
      <c r="Y2556" s="108"/>
      <c r="AW2556" s="90" t="s">
        <v>6211</v>
      </c>
      <c r="AX2556" s="90">
        <f t="shared" si="312"/>
        <v>1</v>
      </c>
      <c r="AY2556" s="90" t="s">
        <v>774</v>
      </c>
      <c r="AZ2556" s="90" t="s">
        <v>6861</v>
      </c>
      <c r="BA2556" s="90">
        <f>IF(AND($BB$2556=1,$BC$2556=1),1,0)</f>
        <v>0</v>
      </c>
      <c r="BB2556" s="90">
        <f t="shared" si="320"/>
        <v>0</v>
      </c>
      <c r="BC2556" s="90">
        <f t="shared" si="317"/>
        <v>0</v>
      </c>
      <c r="BD2556" s="90">
        <f t="shared" si="318"/>
        <v>0</v>
      </c>
      <c r="BE2556" s="90">
        <f t="shared" si="319"/>
        <v>0</v>
      </c>
      <c r="BX2556" s="90">
        <v>1</v>
      </c>
      <c r="CA2556" s="90" t="s">
        <v>6824</v>
      </c>
      <c r="CC2556" s="90" t="s">
        <v>775</v>
      </c>
      <c r="CD2556" s="90">
        <f>IF($Y$2556="Inaccurate – Incorrect",1,0)</f>
        <v>0</v>
      </c>
      <c r="DA2556" s="90" t="s">
        <v>6215</v>
      </c>
      <c r="DB2556" s="90" t="s">
        <v>6216</v>
      </c>
    </row>
    <row r="2557" spans="4:106" ht="25.25" customHeight="1" x14ac:dyDescent="0.2">
      <c r="D2557" s="112" t="s">
        <v>6865</v>
      </c>
      <c r="E2557" s="189" t="s">
        <v>6866</v>
      </c>
      <c r="F2557" s="190"/>
      <c r="G2557" s="190"/>
      <c r="H2557" s="190"/>
      <c r="I2557" s="190"/>
      <c r="J2557" s="190"/>
      <c r="K2557" s="190"/>
      <c r="L2557" s="190"/>
      <c r="M2557" s="190"/>
      <c r="N2557" s="190"/>
      <c r="O2557" s="190"/>
      <c r="P2557" s="115"/>
      <c r="Q2557" s="191" t="s">
        <v>12702</v>
      </c>
      <c r="R2557" s="191"/>
      <c r="S2557" s="192"/>
      <c r="T2557" s="192"/>
      <c r="U2557" s="192"/>
      <c r="V2557" s="192"/>
      <c r="W2557" s="192"/>
      <c r="X2557" s="193"/>
      <c r="Y2557" s="108"/>
      <c r="AW2557" s="90" t="s">
        <v>6211</v>
      </c>
      <c r="AX2557" s="90">
        <f t="shared" si="312"/>
        <v>1</v>
      </c>
      <c r="AY2557" s="90" t="s">
        <v>774</v>
      </c>
      <c r="AZ2557" s="90" t="s">
        <v>6864</v>
      </c>
      <c r="BA2557" s="90">
        <f>IF(AND($BB$2557=1,$BC$2557=1),1,0)</f>
        <v>0</v>
      </c>
      <c r="BB2557" s="90">
        <f t="shared" si="320"/>
        <v>0</v>
      </c>
      <c r="BC2557" s="90">
        <f t="shared" si="317"/>
        <v>0</v>
      </c>
      <c r="BD2557" s="90">
        <f t="shared" si="318"/>
        <v>0</v>
      </c>
      <c r="BE2557" s="90">
        <f t="shared" si="319"/>
        <v>0</v>
      </c>
      <c r="BX2557" s="90">
        <v>1</v>
      </c>
      <c r="CA2557" s="90" t="s">
        <v>6824</v>
      </c>
      <c r="CC2557" s="90" t="s">
        <v>775</v>
      </c>
      <c r="CD2557" s="90">
        <f>IF($Y$2557="Inaccurate – Incorrect",1,0)</f>
        <v>0</v>
      </c>
      <c r="DA2557" s="90" t="s">
        <v>6215</v>
      </c>
      <c r="DB2557" s="90" t="s">
        <v>6216</v>
      </c>
    </row>
    <row r="2558" spans="4:106" ht="25.25" customHeight="1" x14ac:dyDescent="0.2">
      <c r="D2558" s="112" t="s">
        <v>6868</v>
      </c>
      <c r="E2558" s="189" t="s">
        <v>6869</v>
      </c>
      <c r="F2558" s="190"/>
      <c r="G2558" s="190"/>
      <c r="H2558" s="190"/>
      <c r="I2558" s="190"/>
      <c r="J2558" s="190"/>
      <c r="K2558" s="190"/>
      <c r="L2558" s="190"/>
      <c r="M2558" s="190"/>
      <c r="N2558" s="190"/>
      <c r="O2558" s="190"/>
      <c r="P2558" s="115"/>
      <c r="Q2558" s="191" t="s">
        <v>12702</v>
      </c>
      <c r="R2558" s="191"/>
      <c r="S2558" s="192"/>
      <c r="T2558" s="192"/>
      <c r="U2558" s="192"/>
      <c r="V2558" s="192"/>
      <c r="W2558" s="192"/>
      <c r="X2558" s="193"/>
      <c r="Y2558" s="108"/>
      <c r="AW2558" s="90" t="s">
        <v>6211</v>
      </c>
      <c r="AX2558" s="90">
        <f t="shared" si="312"/>
        <v>1</v>
      </c>
      <c r="AY2558" s="90" t="s">
        <v>774</v>
      </c>
      <c r="AZ2558" s="90" t="s">
        <v>6867</v>
      </c>
      <c r="BA2558" s="90">
        <f>IF(AND($BB$2558=1,$BC$2558=1),1,0)</f>
        <v>0</v>
      </c>
      <c r="BB2558" s="90">
        <f t="shared" si="320"/>
        <v>0</v>
      </c>
      <c r="BC2558" s="90">
        <f t="shared" si="317"/>
        <v>0</v>
      </c>
      <c r="BD2558" s="90">
        <f t="shared" si="318"/>
        <v>0</v>
      </c>
      <c r="BE2558" s="90">
        <f t="shared" si="319"/>
        <v>0</v>
      </c>
      <c r="BX2558" s="90">
        <v>1</v>
      </c>
      <c r="CA2558" s="90" t="s">
        <v>6824</v>
      </c>
      <c r="CC2558" s="90" t="s">
        <v>775</v>
      </c>
      <c r="CD2558" s="90">
        <f>IF($Y$2558="Inaccurate – Incorrect",1,0)</f>
        <v>0</v>
      </c>
      <c r="DA2558" s="90" t="s">
        <v>6215</v>
      </c>
      <c r="DB2558" s="90" t="s">
        <v>6216</v>
      </c>
    </row>
    <row r="2559" spans="4:106" ht="25.25" customHeight="1" x14ac:dyDescent="0.2">
      <c r="D2559" s="112" t="s">
        <v>6871</v>
      </c>
      <c r="E2559" s="189" t="s">
        <v>6872</v>
      </c>
      <c r="F2559" s="190"/>
      <c r="G2559" s="190"/>
      <c r="H2559" s="190"/>
      <c r="I2559" s="190"/>
      <c r="J2559" s="190"/>
      <c r="K2559" s="190"/>
      <c r="L2559" s="190"/>
      <c r="M2559" s="190"/>
      <c r="N2559" s="190"/>
      <c r="O2559" s="190"/>
      <c r="P2559" s="115"/>
      <c r="Q2559" s="191" t="s">
        <v>12702</v>
      </c>
      <c r="R2559" s="191"/>
      <c r="S2559" s="192"/>
      <c r="T2559" s="192"/>
      <c r="U2559" s="192"/>
      <c r="V2559" s="192"/>
      <c r="W2559" s="192"/>
      <c r="X2559" s="193"/>
      <c r="Y2559" s="108"/>
      <c r="AW2559" s="90" t="s">
        <v>6211</v>
      </c>
      <c r="AX2559" s="90">
        <f t="shared" si="312"/>
        <v>1</v>
      </c>
      <c r="AY2559" s="90" t="s">
        <v>774</v>
      </c>
      <c r="AZ2559" s="90" t="s">
        <v>6870</v>
      </c>
      <c r="BA2559" s="90">
        <f>IF(AND($BB$2559=1,$BC$2559=1),1,0)</f>
        <v>0</v>
      </c>
      <c r="BB2559" s="90">
        <f t="shared" si="320"/>
        <v>0</v>
      </c>
      <c r="BC2559" s="90">
        <f t="shared" si="317"/>
        <v>0</v>
      </c>
      <c r="BD2559" s="90">
        <f t="shared" si="318"/>
        <v>0</v>
      </c>
      <c r="BE2559" s="90">
        <f t="shared" si="319"/>
        <v>0</v>
      </c>
      <c r="BX2559" s="90">
        <v>1</v>
      </c>
      <c r="CA2559" s="90" t="s">
        <v>6824</v>
      </c>
      <c r="CC2559" s="90" t="s">
        <v>775</v>
      </c>
      <c r="CD2559" s="90">
        <f>IF($Y$2559="Inaccurate – Incorrect",1,0)</f>
        <v>0</v>
      </c>
      <c r="DA2559" s="90" t="s">
        <v>6215</v>
      </c>
      <c r="DB2559" s="90" t="s">
        <v>6216</v>
      </c>
    </row>
    <row r="2560" spans="4:106" ht="25.25" customHeight="1" x14ac:dyDescent="0.2">
      <c r="D2560" s="112" t="s">
        <v>6874</v>
      </c>
      <c r="E2560" s="189" t="s">
        <v>802</v>
      </c>
      <c r="F2560" s="190"/>
      <c r="G2560" s="190"/>
      <c r="H2560" s="190"/>
      <c r="I2560" s="190"/>
      <c r="J2560" s="190"/>
      <c r="K2560" s="190"/>
      <c r="L2560" s="190"/>
      <c r="M2560" s="190"/>
      <c r="N2560" s="190"/>
      <c r="O2560" s="190"/>
      <c r="P2560" s="115"/>
      <c r="Q2560" s="191" t="s">
        <v>12702</v>
      </c>
      <c r="R2560" s="191"/>
      <c r="S2560" s="192"/>
      <c r="T2560" s="192"/>
      <c r="U2560" s="192"/>
      <c r="V2560" s="192"/>
      <c r="W2560" s="192"/>
      <c r="X2560" s="193"/>
      <c r="Y2560" s="108"/>
      <c r="AW2560" s="90" t="s">
        <v>6211</v>
      </c>
      <c r="AX2560" s="90">
        <f t="shared" si="312"/>
        <v>1</v>
      </c>
      <c r="AY2560" s="90" t="s">
        <v>774</v>
      </c>
      <c r="AZ2560" s="90" t="s">
        <v>6873</v>
      </c>
      <c r="BA2560" s="90">
        <f>IF(AND($BB$2560=1,$BC$2560=1),1,0)</f>
        <v>0</v>
      </c>
      <c r="BB2560" s="90">
        <f t="shared" si="320"/>
        <v>0</v>
      </c>
      <c r="BC2560" s="90">
        <f t="shared" si="317"/>
        <v>0</v>
      </c>
      <c r="BD2560" s="90">
        <f t="shared" si="318"/>
        <v>0</v>
      </c>
      <c r="BE2560" s="90">
        <f t="shared" si="319"/>
        <v>0</v>
      </c>
      <c r="BL2560" s="90">
        <v>2561</v>
      </c>
      <c r="BX2560" s="90">
        <v>1</v>
      </c>
      <c r="CA2560" s="90" t="s">
        <v>6824</v>
      </c>
      <c r="CC2560" s="90" t="s">
        <v>775</v>
      </c>
      <c r="CD2560" s="90">
        <f>IF($Y$2560="Inaccurate – Incorrect",1,0)</f>
        <v>0</v>
      </c>
      <c r="DA2560" s="90" t="s">
        <v>6215</v>
      </c>
      <c r="DB2560" s="90" t="s">
        <v>6216</v>
      </c>
    </row>
    <row r="2561" spans="4:106" ht="25.25" customHeight="1" x14ac:dyDescent="0.2">
      <c r="D2561" s="112" t="s">
        <v>6876</v>
      </c>
      <c r="E2561" s="189" t="s">
        <v>643</v>
      </c>
      <c r="F2561" s="190"/>
      <c r="G2561" s="190"/>
      <c r="H2561" s="190"/>
      <c r="I2561" s="190"/>
      <c r="J2561" s="190"/>
      <c r="K2561" s="190"/>
      <c r="L2561" s="190"/>
      <c r="M2561" s="190"/>
      <c r="N2561" s="190"/>
      <c r="O2561" s="190"/>
      <c r="P2561" s="115"/>
      <c r="Q2561" s="191" t="s">
        <v>12699</v>
      </c>
      <c r="R2561" s="191"/>
      <c r="S2561" s="192"/>
      <c r="T2561" s="192"/>
      <c r="U2561" s="192"/>
      <c r="V2561" s="192"/>
      <c r="W2561" s="192"/>
      <c r="X2561" s="193"/>
      <c r="Y2561" s="108"/>
      <c r="AW2561" s="90" t="s">
        <v>6211</v>
      </c>
      <c r="AX2561" s="90">
        <f t="shared" si="312"/>
        <v>1</v>
      </c>
      <c r="AZ2561" s="90" t="s">
        <v>6875</v>
      </c>
      <c r="BA2561" s="90">
        <f>IF(AND($BB$2561=1,$BC$2561=1),1,0)</f>
        <v>0</v>
      </c>
      <c r="BB2561" s="90">
        <f t="shared" si="320"/>
        <v>0</v>
      </c>
      <c r="BC2561" s="90">
        <f>IF(OR(AND(OR($S$2560&lt;&gt;"",$AB$2560&lt;&gt;""),$AX$2560=1)),1,0)</f>
        <v>0</v>
      </c>
      <c r="BD2561" s="90">
        <f>IF(OR(AND(OR($AB$2560&lt;&gt;""),$AX$2560=1)),1,0)</f>
        <v>0</v>
      </c>
      <c r="BE2561" s="90">
        <f>IF(OR(AND(OR($S$2560&lt;&gt;""),$AX$2560=1)),1,0)</f>
        <v>0</v>
      </c>
      <c r="CB2561" s="90">
        <f>IF($S$2561&lt;&gt;"",1,0)</f>
        <v>0</v>
      </c>
      <c r="CD2561" s="90">
        <f>IF($Y$2561="Inaccurate – Incorrect",1,0)</f>
        <v>0</v>
      </c>
      <c r="DA2561" s="90" t="s">
        <v>6215</v>
      </c>
      <c r="DB2561" s="90" t="s">
        <v>6216</v>
      </c>
    </row>
    <row r="2562" spans="4:106" ht="53.75" customHeight="1" x14ac:dyDescent="0.2">
      <c r="D2562" s="112" t="s">
        <v>6879</v>
      </c>
      <c r="E2562" s="119"/>
      <c r="F2562" s="118"/>
      <c r="G2562" s="118"/>
      <c r="H2562" s="118"/>
      <c r="I2562" s="118"/>
      <c r="J2562" s="118"/>
      <c r="K2562" s="118"/>
      <c r="L2562" s="118"/>
      <c r="M2562" s="118"/>
      <c r="N2562" s="118"/>
      <c r="O2562" s="118"/>
      <c r="P2562" s="118"/>
      <c r="Q2562" s="215" t="s">
        <v>6880</v>
      </c>
      <c r="R2562" s="216"/>
      <c r="S2562" s="216"/>
      <c r="T2562" s="216"/>
      <c r="U2562" s="216"/>
      <c r="V2562" s="216"/>
      <c r="W2562" s="216"/>
      <c r="X2562" s="217"/>
      <c r="Y2562" s="108"/>
      <c r="AX2562" s="90">
        <f t="shared" si="312"/>
        <v>1</v>
      </c>
      <c r="AZ2562" s="90" t="s">
        <v>6878</v>
      </c>
      <c r="BA2562" s="90">
        <f>IF(AND($BB$2562=1,$BC$2562=1),1,0)</f>
        <v>0</v>
      </c>
      <c r="BB2562" s="90">
        <f t="shared" si="320"/>
        <v>0</v>
      </c>
      <c r="BC2562" s="90">
        <f t="shared" ref="BC2562:BC2575" si="321">IF(OR(AND(OR($S$2402&lt;&gt;"",$AB$2402&lt;&gt;""),$AX$2402=1)),1,0)</f>
        <v>0</v>
      </c>
      <c r="BD2562" s="90">
        <f t="shared" ref="BD2562:BD2575" si="322">IF(OR(AND(OR($AB$2402&lt;&gt;""),$AX$2402=1)),1,0)</f>
        <v>0</v>
      </c>
      <c r="BE2562" s="90">
        <f t="shared" ref="BE2562:BE2575" si="323">IF(OR(AND(OR($S$2402&lt;&gt;""),$AX$2402=1)),1,0)</f>
        <v>0</v>
      </c>
    </row>
    <row r="2563" spans="4:106" ht="25.25" customHeight="1" x14ac:dyDescent="0.2">
      <c r="D2563" s="112" t="s">
        <v>6882</v>
      </c>
      <c r="E2563" s="189" t="s">
        <v>6832</v>
      </c>
      <c r="F2563" s="190"/>
      <c r="G2563" s="190"/>
      <c r="H2563" s="190"/>
      <c r="I2563" s="190"/>
      <c r="J2563" s="190"/>
      <c r="K2563" s="190"/>
      <c r="L2563" s="190"/>
      <c r="M2563" s="190"/>
      <c r="N2563" s="190"/>
      <c r="O2563" s="190"/>
      <c r="P2563" s="115"/>
      <c r="Q2563" s="191" t="s">
        <v>12702</v>
      </c>
      <c r="R2563" s="191"/>
      <c r="S2563" s="192"/>
      <c r="T2563" s="192"/>
      <c r="U2563" s="192"/>
      <c r="V2563" s="192"/>
      <c r="W2563" s="192"/>
      <c r="X2563" s="193"/>
      <c r="Y2563" s="108"/>
      <c r="AW2563" s="90" t="s">
        <v>6211</v>
      </c>
      <c r="AX2563" s="90">
        <f t="shared" si="312"/>
        <v>1</v>
      </c>
      <c r="AY2563" s="90" t="s">
        <v>774</v>
      </c>
      <c r="AZ2563" s="90" t="s">
        <v>6881</v>
      </c>
      <c r="BA2563" s="90">
        <f>IF(AND($BB$2563=1,$BC$2563=1),1,0)</f>
        <v>0</v>
      </c>
      <c r="BB2563" s="90">
        <f t="shared" si="320"/>
        <v>0</v>
      </c>
      <c r="BC2563" s="90">
        <f t="shared" si="321"/>
        <v>0</v>
      </c>
      <c r="BD2563" s="90">
        <f t="shared" si="322"/>
        <v>0</v>
      </c>
      <c r="BE2563" s="90">
        <f t="shared" si="323"/>
        <v>0</v>
      </c>
      <c r="BX2563" s="90">
        <v>1</v>
      </c>
      <c r="CA2563" s="90" t="s">
        <v>6878</v>
      </c>
      <c r="CB2563" s="90">
        <f>IF((+COUNTA($S$2563)+COUNTA($S$2564)+COUNTA($S$2565)+COUNTA($S$2566)+COUNTA($S$2567)+COUNTA($S$2568)+COUNTA($S$2569)+COUNTA($S$2570)+COUNTA($S$2571)+COUNTA($S$2572)+COUNTA($S$2573)+COUNTA($S$2574)+COUNTA($S$2575))&gt;0,1,0)</f>
        <v>0</v>
      </c>
      <c r="CC2563" s="90" t="s">
        <v>775</v>
      </c>
      <c r="CD2563" s="90">
        <f>IF($Y$2563="Inaccurate – Incorrect",1,0)</f>
        <v>0</v>
      </c>
      <c r="DA2563" s="90" t="s">
        <v>6215</v>
      </c>
      <c r="DB2563" s="90" t="s">
        <v>6216</v>
      </c>
    </row>
    <row r="2564" spans="4:106" ht="25.25" customHeight="1" x14ac:dyDescent="0.2">
      <c r="D2564" s="112" t="s">
        <v>6884</v>
      </c>
      <c r="E2564" s="189" t="s">
        <v>6835</v>
      </c>
      <c r="F2564" s="190"/>
      <c r="G2564" s="190"/>
      <c r="H2564" s="190"/>
      <c r="I2564" s="190"/>
      <c r="J2564" s="190"/>
      <c r="K2564" s="190"/>
      <c r="L2564" s="190"/>
      <c r="M2564" s="190"/>
      <c r="N2564" s="190"/>
      <c r="O2564" s="190"/>
      <c r="P2564" s="115"/>
      <c r="Q2564" s="191" t="s">
        <v>12702</v>
      </c>
      <c r="R2564" s="191"/>
      <c r="S2564" s="192"/>
      <c r="T2564" s="192"/>
      <c r="U2564" s="192"/>
      <c r="V2564" s="192"/>
      <c r="W2564" s="192"/>
      <c r="X2564" s="193"/>
      <c r="Y2564" s="108"/>
      <c r="AW2564" s="90" t="s">
        <v>6211</v>
      </c>
      <c r="AX2564" s="90">
        <f t="shared" si="312"/>
        <v>1</v>
      </c>
      <c r="AY2564" s="90" t="s">
        <v>774</v>
      </c>
      <c r="AZ2564" s="90" t="s">
        <v>6883</v>
      </c>
      <c r="BA2564" s="90">
        <f>IF(AND($BB$2564=1,$BC$2564=1),1,0)</f>
        <v>0</v>
      </c>
      <c r="BB2564" s="90">
        <f t="shared" si="320"/>
        <v>0</v>
      </c>
      <c r="BC2564" s="90">
        <f t="shared" si="321"/>
        <v>0</v>
      </c>
      <c r="BD2564" s="90">
        <f t="shared" si="322"/>
        <v>0</v>
      </c>
      <c r="BE2564" s="90">
        <f t="shared" si="323"/>
        <v>0</v>
      </c>
      <c r="BX2564" s="90">
        <v>1</v>
      </c>
      <c r="CA2564" s="90" t="s">
        <v>6878</v>
      </c>
      <c r="CC2564" s="90" t="s">
        <v>775</v>
      </c>
      <c r="CD2564" s="90">
        <f>IF($Y$2564="Inaccurate – Incorrect",1,0)</f>
        <v>0</v>
      </c>
      <c r="DA2564" s="90" t="s">
        <v>6215</v>
      </c>
      <c r="DB2564" s="90" t="s">
        <v>6216</v>
      </c>
    </row>
    <row r="2565" spans="4:106" ht="25.25" customHeight="1" x14ac:dyDescent="0.2">
      <c r="D2565" s="112" t="s">
        <v>6886</v>
      </c>
      <c r="E2565" s="189" t="s">
        <v>1472</v>
      </c>
      <c r="F2565" s="190"/>
      <c r="G2565" s="190"/>
      <c r="H2565" s="190"/>
      <c r="I2565" s="190"/>
      <c r="J2565" s="190"/>
      <c r="K2565" s="190"/>
      <c r="L2565" s="190"/>
      <c r="M2565" s="190"/>
      <c r="N2565" s="190"/>
      <c r="O2565" s="190"/>
      <c r="P2565" s="115"/>
      <c r="Q2565" s="191" t="s">
        <v>12702</v>
      </c>
      <c r="R2565" s="191"/>
      <c r="S2565" s="192"/>
      <c r="T2565" s="192"/>
      <c r="U2565" s="192"/>
      <c r="V2565" s="192"/>
      <c r="W2565" s="192"/>
      <c r="X2565" s="193"/>
      <c r="Y2565" s="108"/>
      <c r="AW2565" s="90" t="s">
        <v>6211</v>
      </c>
      <c r="AX2565" s="90">
        <f t="shared" si="312"/>
        <v>1</v>
      </c>
      <c r="AY2565" s="90" t="s">
        <v>774</v>
      </c>
      <c r="AZ2565" s="90" t="s">
        <v>6885</v>
      </c>
      <c r="BA2565" s="90">
        <f>IF(AND($BB$2565=1,$BC$2565=1),1,0)</f>
        <v>0</v>
      </c>
      <c r="BB2565" s="90">
        <f t="shared" si="320"/>
        <v>0</v>
      </c>
      <c r="BC2565" s="90">
        <f t="shared" si="321"/>
        <v>0</v>
      </c>
      <c r="BD2565" s="90">
        <f t="shared" si="322"/>
        <v>0</v>
      </c>
      <c r="BE2565" s="90">
        <f t="shared" si="323"/>
        <v>0</v>
      </c>
      <c r="BX2565" s="90">
        <v>1</v>
      </c>
      <c r="CA2565" s="90" t="s">
        <v>6878</v>
      </c>
      <c r="CC2565" s="90" t="s">
        <v>775</v>
      </c>
      <c r="CD2565" s="90">
        <f>IF($Y$2565="Inaccurate – Incorrect",1,0)</f>
        <v>0</v>
      </c>
      <c r="DA2565" s="90" t="s">
        <v>6215</v>
      </c>
      <c r="DB2565" s="90" t="s">
        <v>6216</v>
      </c>
    </row>
    <row r="2566" spans="4:106" ht="25.25" customHeight="1" x14ac:dyDescent="0.2">
      <c r="D2566" s="112" t="s">
        <v>6888</v>
      </c>
      <c r="E2566" s="189" t="s">
        <v>6336</v>
      </c>
      <c r="F2566" s="190"/>
      <c r="G2566" s="190"/>
      <c r="H2566" s="190"/>
      <c r="I2566" s="190"/>
      <c r="J2566" s="190"/>
      <c r="K2566" s="190"/>
      <c r="L2566" s="190"/>
      <c r="M2566" s="190"/>
      <c r="N2566" s="190"/>
      <c r="O2566" s="190"/>
      <c r="P2566" s="115"/>
      <c r="Q2566" s="191" t="s">
        <v>12702</v>
      </c>
      <c r="R2566" s="191"/>
      <c r="S2566" s="192"/>
      <c r="T2566" s="192"/>
      <c r="U2566" s="192"/>
      <c r="V2566" s="192"/>
      <c r="W2566" s="192"/>
      <c r="X2566" s="193"/>
      <c r="Y2566" s="108"/>
      <c r="AW2566" s="90" t="s">
        <v>6211</v>
      </c>
      <c r="AX2566" s="90">
        <f t="shared" si="312"/>
        <v>1</v>
      </c>
      <c r="AY2566" s="90" t="s">
        <v>774</v>
      </c>
      <c r="AZ2566" s="90" t="s">
        <v>6887</v>
      </c>
      <c r="BA2566" s="90">
        <f>IF(AND($BB$2566=1,$BC$2566=1),1,0)</f>
        <v>0</v>
      </c>
      <c r="BB2566" s="90">
        <f t="shared" si="320"/>
        <v>0</v>
      </c>
      <c r="BC2566" s="90">
        <f t="shared" si="321"/>
        <v>0</v>
      </c>
      <c r="BD2566" s="90">
        <f t="shared" si="322"/>
        <v>0</v>
      </c>
      <c r="BE2566" s="90">
        <f t="shared" si="323"/>
        <v>0</v>
      </c>
      <c r="BX2566" s="90">
        <v>1</v>
      </c>
      <c r="CA2566" s="90" t="s">
        <v>6878</v>
      </c>
      <c r="CC2566" s="90" t="s">
        <v>775</v>
      </c>
      <c r="CD2566" s="90">
        <f>IF($Y$2566="Inaccurate – Incorrect",1,0)</f>
        <v>0</v>
      </c>
      <c r="DA2566" s="90" t="s">
        <v>6215</v>
      </c>
      <c r="DB2566" s="90" t="s">
        <v>6216</v>
      </c>
    </row>
    <row r="2567" spans="4:106" ht="25.25" customHeight="1" x14ac:dyDescent="0.2">
      <c r="D2567" s="112" t="s">
        <v>6890</v>
      </c>
      <c r="E2567" s="189" t="s">
        <v>2089</v>
      </c>
      <c r="F2567" s="190"/>
      <c r="G2567" s="190"/>
      <c r="H2567" s="190"/>
      <c r="I2567" s="190"/>
      <c r="J2567" s="190"/>
      <c r="K2567" s="190"/>
      <c r="L2567" s="190"/>
      <c r="M2567" s="190"/>
      <c r="N2567" s="190"/>
      <c r="O2567" s="190"/>
      <c r="P2567" s="115"/>
      <c r="Q2567" s="191" t="s">
        <v>12702</v>
      </c>
      <c r="R2567" s="191"/>
      <c r="S2567" s="192"/>
      <c r="T2567" s="192"/>
      <c r="U2567" s="192"/>
      <c r="V2567" s="192"/>
      <c r="W2567" s="192"/>
      <c r="X2567" s="193"/>
      <c r="Y2567" s="108"/>
      <c r="AW2567" s="90" t="s">
        <v>6211</v>
      </c>
      <c r="AX2567" s="90">
        <f t="shared" si="312"/>
        <v>1</v>
      </c>
      <c r="AY2567" s="90" t="s">
        <v>774</v>
      </c>
      <c r="AZ2567" s="90" t="s">
        <v>6889</v>
      </c>
      <c r="BA2567" s="90">
        <f>IF(AND($BB$2567=1,$BC$2567=1),1,0)</f>
        <v>0</v>
      </c>
      <c r="BB2567" s="90">
        <f t="shared" si="320"/>
        <v>0</v>
      </c>
      <c r="BC2567" s="90">
        <f t="shared" si="321"/>
        <v>0</v>
      </c>
      <c r="BD2567" s="90">
        <f t="shared" si="322"/>
        <v>0</v>
      </c>
      <c r="BE2567" s="90">
        <f t="shared" si="323"/>
        <v>0</v>
      </c>
      <c r="BX2567" s="90">
        <v>1</v>
      </c>
      <c r="CA2567" s="90" t="s">
        <v>6878</v>
      </c>
      <c r="CC2567" s="90" t="s">
        <v>775</v>
      </c>
      <c r="CD2567" s="90">
        <f>IF($Y$2567="Inaccurate – Incorrect",1,0)</f>
        <v>0</v>
      </c>
      <c r="DA2567" s="90" t="s">
        <v>6215</v>
      </c>
      <c r="DB2567" s="90" t="s">
        <v>6216</v>
      </c>
    </row>
    <row r="2568" spans="4:106" ht="25.25" customHeight="1" x14ac:dyDescent="0.2">
      <c r="D2568" s="112" t="s">
        <v>6892</v>
      </c>
      <c r="E2568" s="189" t="s">
        <v>6846</v>
      </c>
      <c r="F2568" s="190"/>
      <c r="G2568" s="190"/>
      <c r="H2568" s="190"/>
      <c r="I2568" s="190"/>
      <c r="J2568" s="190"/>
      <c r="K2568" s="190"/>
      <c r="L2568" s="190"/>
      <c r="M2568" s="190"/>
      <c r="N2568" s="190"/>
      <c r="O2568" s="190"/>
      <c r="P2568" s="115"/>
      <c r="Q2568" s="191" t="s">
        <v>12702</v>
      </c>
      <c r="R2568" s="191"/>
      <c r="S2568" s="192"/>
      <c r="T2568" s="192"/>
      <c r="U2568" s="192"/>
      <c r="V2568" s="192"/>
      <c r="W2568" s="192"/>
      <c r="X2568" s="193"/>
      <c r="Y2568" s="108"/>
      <c r="AW2568" s="90" t="s">
        <v>6211</v>
      </c>
      <c r="AX2568" s="90">
        <f t="shared" si="312"/>
        <v>1</v>
      </c>
      <c r="AY2568" s="90" t="s">
        <v>774</v>
      </c>
      <c r="AZ2568" s="90" t="s">
        <v>6891</v>
      </c>
      <c r="BA2568" s="90">
        <f>IF(AND($BB$2568=1,$BC$2568=1),1,0)</f>
        <v>0</v>
      </c>
      <c r="BB2568" s="90">
        <f t="shared" si="320"/>
        <v>0</v>
      </c>
      <c r="BC2568" s="90">
        <f t="shared" si="321"/>
        <v>0</v>
      </c>
      <c r="BD2568" s="90">
        <f t="shared" si="322"/>
        <v>0</v>
      </c>
      <c r="BE2568" s="90">
        <f t="shared" si="323"/>
        <v>0</v>
      </c>
      <c r="BX2568" s="90">
        <v>1</v>
      </c>
      <c r="CA2568" s="90" t="s">
        <v>6878</v>
      </c>
      <c r="CC2568" s="90" t="s">
        <v>775</v>
      </c>
      <c r="CD2568" s="90">
        <f>IF($Y$2568="Inaccurate – Incorrect",1,0)</f>
        <v>0</v>
      </c>
      <c r="DA2568" s="90" t="s">
        <v>6215</v>
      </c>
      <c r="DB2568" s="90" t="s">
        <v>6216</v>
      </c>
    </row>
    <row r="2569" spans="4:106" ht="25.25" customHeight="1" x14ac:dyDescent="0.2">
      <c r="D2569" s="112" t="s">
        <v>6894</v>
      </c>
      <c r="E2569" s="189" t="s">
        <v>6494</v>
      </c>
      <c r="F2569" s="190"/>
      <c r="G2569" s="190"/>
      <c r="H2569" s="190"/>
      <c r="I2569" s="190"/>
      <c r="J2569" s="190"/>
      <c r="K2569" s="190"/>
      <c r="L2569" s="190"/>
      <c r="M2569" s="190"/>
      <c r="N2569" s="190"/>
      <c r="O2569" s="190"/>
      <c r="P2569" s="115"/>
      <c r="Q2569" s="191" t="s">
        <v>12702</v>
      </c>
      <c r="R2569" s="191"/>
      <c r="S2569" s="192"/>
      <c r="T2569" s="192"/>
      <c r="U2569" s="192"/>
      <c r="V2569" s="192"/>
      <c r="W2569" s="192"/>
      <c r="X2569" s="193"/>
      <c r="Y2569" s="108"/>
      <c r="AW2569" s="90" t="s">
        <v>6211</v>
      </c>
      <c r="AX2569" s="90">
        <f t="shared" si="312"/>
        <v>1</v>
      </c>
      <c r="AY2569" s="90" t="s">
        <v>774</v>
      </c>
      <c r="AZ2569" s="90" t="s">
        <v>6893</v>
      </c>
      <c r="BA2569" s="90">
        <f>IF(AND($BB$2569=1,$BC$2569=1),1,0)</f>
        <v>0</v>
      </c>
      <c r="BB2569" s="90">
        <f t="shared" si="320"/>
        <v>0</v>
      </c>
      <c r="BC2569" s="90">
        <f t="shared" si="321"/>
        <v>0</v>
      </c>
      <c r="BD2569" s="90">
        <f t="shared" si="322"/>
        <v>0</v>
      </c>
      <c r="BE2569" s="90">
        <f t="shared" si="323"/>
        <v>0</v>
      </c>
      <c r="BX2569" s="90">
        <v>1</v>
      </c>
      <c r="CA2569" s="90" t="s">
        <v>6878</v>
      </c>
      <c r="CC2569" s="90" t="s">
        <v>775</v>
      </c>
      <c r="CD2569" s="90">
        <f>IF($Y$2569="Inaccurate – Incorrect",1,0)</f>
        <v>0</v>
      </c>
      <c r="DA2569" s="90" t="s">
        <v>6215</v>
      </c>
      <c r="DB2569" s="90" t="s">
        <v>6216</v>
      </c>
    </row>
    <row r="2570" spans="4:106" ht="25.25" customHeight="1" x14ac:dyDescent="0.2">
      <c r="D2570" s="112" t="s">
        <v>6896</v>
      </c>
      <c r="E2570" s="189" t="s">
        <v>6854</v>
      </c>
      <c r="F2570" s="190"/>
      <c r="G2570" s="190"/>
      <c r="H2570" s="190"/>
      <c r="I2570" s="190"/>
      <c r="J2570" s="190"/>
      <c r="K2570" s="190"/>
      <c r="L2570" s="190"/>
      <c r="M2570" s="190"/>
      <c r="N2570" s="190"/>
      <c r="O2570" s="190"/>
      <c r="P2570" s="115"/>
      <c r="Q2570" s="191" t="s">
        <v>12702</v>
      </c>
      <c r="R2570" s="191"/>
      <c r="S2570" s="192"/>
      <c r="T2570" s="192"/>
      <c r="U2570" s="192"/>
      <c r="V2570" s="192"/>
      <c r="W2570" s="192"/>
      <c r="X2570" s="193"/>
      <c r="Y2570" s="108"/>
      <c r="AW2570" s="90" t="s">
        <v>6211</v>
      </c>
      <c r="AX2570" s="90">
        <f t="shared" si="312"/>
        <v>1</v>
      </c>
      <c r="AY2570" s="90" t="s">
        <v>774</v>
      </c>
      <c r="AZ2570" s="90" t="s">
        <v>6895</v>
      </c>
      <c r="BA2570" s="90">
        <f>IF(AND($BB$2570=1,$BC$2570=1),1,0)</f>
        <v>0</v>
      </c>
      <c r="BB2570" s="90">
        <f t="shared" si="320"/>
        <v>0</v>
      </c>
      <c r="BC2570" s="90">
        <f t="shared" si="321"/>
        <v>0</v>
      </c>
      <c r="BD2570" s="90">
        <f t="shared" si="322"/>
        <v>0</v>
      </c>
      <c r="BE2570" s="90">
        <f t="shared" si="323"/>
        <v>0</v>
      </c>
      <c r="BX2570" s="90">
        <v>1</v>
      </c>
      <c r="CA2570" s="90" t="s">
        <v>6878</v>
      </c>
      <c r="CC2570" s="90" t="s">
        <v>775</v>
      </c>
      <c r="CD2570" s="90">
        <f>IF($Y$2570="Inaccurate – Incorrect",1,0)</f>
        <v>0</v>
      </c>
      <c r="DA2570" s="90" t="s">
        <v>6215</v>
      </c>
      <c r="DB2570" s="90" t="s">
        <v>6216</v>
      </c>
    </row>
    <row r="2571" spans="4:106" ht="25.25" customHeight="1" x14ac:dyDescent="0.2">
      <c r="D2571" s="112" t="s">
        <v>6898</v>
      </c>
      <c r="E2571" s="189" t="s">
        <v>6857</v>
      </c>
      <c r="F2571" s="190"/>
      <c r="G2571" s="190"/>
      <c r="H2571" s="190"/>
      <c r="I2571" s="190"/>
      <c r="J2571" s="190"/>
      <c r="K2571" s="190"/>
      <c r="L2571" s="190"/>
      <c r="M2571" s="190"/>
      <c r="N2571" s="190"/>
      <c r="O2571" s="190"/>
      <c r="P2571" s="115"/>
      <c r="Q2571" s="191" t="s">
        <v>12702</v>
      </c>
      <c r="R2571" s="191"/>
      <c r="S2571" s="192"/>
      <c r="T2571" s="192"/>
      <c r="U2571" s="192"/>
      <c r="V2571" s="192"/>
      <c r="W2571" s="192"/>
      <c r="X2571" s="193"/>
      <c r="Y2571" s="108"/>
      <c r="AW2571" s="90" t="s">
        <v>6211</v>
      </c>
      <c r="AX2571" s="90">
        <f t="shared" si="312"/>
        <v>1</v>
      </c>
      <c r="AY2571" s="90" t="s">
        <v>774</v>
      </c>
      <c r="AZ2571" s="90" t="s">
        <v>6897</v>
      </c>
      <c r="BA2571" s="90">
        <f>IF(AND($BB$2571=1,$BC$2571=1),1,0)</f>
        <v>0</v>
      </c>
      <c r="BB2571" s="90">
        <f t="shared" si="320"/>
        <v>0</v>
      </c>
      <c r="BC2571" s="90">
        <f t="shared" si="321"/>
        <v>0</v>
      </c>
      <c r="BD2571" s="90">
        <f t="shared" si="322"/>
        <v>0</v>
      </c>
      <c r="BE2571" s="90">
        <f t="shared" si="323"/>
        <v>0</v>
      </c>
      <c r="BX2571" s="90">
        <v>1</v>
      </c>
      <c r="CA2571" s="90" t="s">
        <v>6878</v>
      </c>
      <c r="CC2571" s="90" t="s">
        <v>775</v>
      </c>
      <c r="CD2571" s="90">
        <f>IF($Y$2571="Inaccurate – Incorrect",1,0)</f>
        <v>0</v>
      </c>
      <c r="DA2571" s="90" t="s">
        <v>6215</v>
      </c>
      <c r="DB2571" s="90" t="s">
        <v>6216</v>
      </c>
    </row>
    <row r="2572" spans="4:106" ht="25.25" customHeight="1" x14ac:dyDescent="0.2">
      <c r="D2572" s="112" t="s">
        <v>6900</v>
      </c>
      <c r="E2572" s="189" t="s">
        <v>6860</v>
      </c>
      <c r="F2572" s="190"/>
      <c r="G2572" s="190"/>
      <c r="H2572" s="190"/>
      <c r="I2572" s="190"/>
      <c r="J2572" s="190"/>
      <c r="K2572" s="190"/>
      <c r="L2572" s="190"/>
      <c r="M2572" s="190"/>
      <c r="N2572" s="190"/>
      <c r="O2572" s="190"/>
      <c r="P2572" s="115"/>
      <c r="Q2572" s="191" t="s">
        <v>12702</v>
      </c>
      <c r="R2572" s="191"/>
      <c r="S2572" s="192"/>
      <c r="T2572" s="192"/>
      <c r="U2572" s="192"/>
      <c r="V2572" s="192"/>
      <c r="W2572" s="192"/>
      <c r="X2572" s="193"/>
      <c r="Y2572" s="108"/>
      <c r="AW2572" s="90" t="s">
        <v>6211</v>
      </c>
      <c r="AX2572" s="90">
        <f t="shared" si="312"/>
        <v>1</v>
      </c>
      <c r="AY2572" s="90" t="s">
        <v>774</v>
      </c>
      <c r="AZ2572" s="90" t="s">
        <v>6899</v>
      </c>
      <c r="BA2572" s="90">
        <f>IF(AND($BB$2572=1,$BC$2572=1),1,0)</f>
        <v>0</v>
      </c>
      <c r="BB2572" s="90">
        <f t="shared" si="320"/>
        <v>0</v>
      </c>
      <c r="BC2572" s="90">
        <f t="shared" si="321"/>
        <v>0</v>
      </c>
      <c r="BD2572" s="90">
        <f t="shared" si="322"/>
        <v>0</v>
      </c>
      <c r="BE2572" s="90">
        <f t="shared" si="323"/>
        <v>0</v>
      </c>
      <c r="BX2572" s="90">
        <v>1</v>
      </c>
      <c r="CA2572" s="90" t="s">
        <v>6878</v>
      </c>
      <c r="CC2572" s="90" t="s">
        <v>775</v>
      </c>
      <c r="CD2572" s="90">
        <f>IF($Y$2572="Inaccurate – Incorrect",1,0)</f>
        <v>0</v>
      </c>
      <c r="DA2572" s="90" t="s">
        <v>6215</v>
      </c>
      <c r="DB2572" s="90" t="s">
        <v>6216</v>
      </c>
    </row>
    <row r="2573" spans="4:106" ht="25.25" customHeight="1" x14ac:dyDescent="0.2">
      <c r="D2573" s="112" t="s">
        <v>6902</v>
      </c>
      <c r="E2573" s="189" t="s">
        <v>6903</v>
      </c>
      <c r="F2573" s="190"/>
      <c r="G2573" s="190"/>
      <c r="H2573" s="190"/>
      <c r="I2573" s="190"/>
      <c r="J2573" s="190"/>
      <c r="K2573" s="190"/>
      <c r="L2573" s="190"/>
      <c r="M2573" s="190"/>
      <c r="N2573" s="190"/>
      <c r="O2573" s="190"/>
      <c r="P2573" s="115"/>
      <c r="Q2573" s="191" t="s">
        <v>12702</v>
      </c>
      <c r="R2573" s="191"/>
      <c r="S2573" s="192"/>
      <c r="T2573" s="192"/>
      <c r="U2573" s="192"/>
      <c r="V2573" s="192"/>
      <c r="W2573" s="192"/>
      <c r="X2573" s="193"/>
      <c r="Y2573" s="108"/>
      <c r="AW2573" s="90" t="s">
        <v>6211</v>
      </c>
      <c r="AX2573" s="90">
        <f t="shared" si="312"/>
        <v>1</v>
      </c>
      <c r="AY2573" s="90" t="s">
        <v>774</v>
      </c>
      <c r="AZ2573" s="90" t="s">
        <v>6901</v>
      </c>
      <c r="BA2573" s="90">
        <f>IF(AND($BB$2573=1,$BC$2573=1),1,0)</f>
        <v>0</v>
      </c>
      <c r="BB2573" s="90">
        <f t="shared" si="320"/>
        <v>0</v>
      </c>
      <c r="BC2573" s="90">
        <f t="shared" si="321"/>
        <v>0</v>
      </c>
      <c r="BD2573" s="90">
        <f t="shared" si="322"/>
        <v>0</v>
      </c>
      <c r="BE2573" s="90">
        <f t="shared" si="323"/>
        <v>0</v>
      </c>
      <c r="BX2573" s="90">
        <v>1</v>
      </c>
      <c r="CA2573" s="90" t="s">
        <v>6878</v>
      </c>
      <c r="CC2573" s="90" t="s">
        <v>775</v>
      </c>
      <c r="CD2573" s="90">
        <f>IF($Y$2573="Inaccurate – Incorrect",1,0)</f>
        <v>0</v>
      </c>
      <c r="DA2573" s="90" t="s">
        <v>6215</v>
      </c>
      <c r="DB2573" s="90" t="s">
        <v>6216</v>
      </c>
    </row>
    <row r="2574" spans="4:106" ht="25.25" customHeight="1" x14ac:dyDescent="0.2">
      <c r="D2574" s="112" t="s">
        <v>6905</v>
      </c>
      <c r="E2574" s="189" t="s">
        <v>6872</v>
      </c>
      <c r="F2574" s="190"/>
      <c r="G2574" s="190"/>
      <c r="H2574" s="190"/>
      <c r="I2574" s="190"/>
      <c r="J2574" s="190"/>
      <c r="K2574" s="190"/>
      <c r="L2574" s="190"/>
      <c r="M2574" s="190"/>
      <c r="N2574" s="190"/>
      <c r="O2574" s="190"/>
      <c r="P2574" s="115"/>
      <c r="Q2574" s="191" t="s">
        <v>12702</v>
      </c>
      <c r="R2574" s="191"/>
      <c r="S2574" s="192"/>
      <c r="T2574" s="192"/>
      <c r="U2574" s="192"/>
      <c r="V2574" s="192"/>
      <c r="W2574" s="192"/>
      <c r="X2574" s="193"/>
      <c r="Y2574" s="108"/>
      <c r="AW2574" s="90" t="s">
        <v>6211</v>
      </c>
      <c r="AX2574" s="90">
        <f t="shared" si="312"/>
        <v>1</v>
      </c>
      <c r="AY2574" s="90" t="s">
        <v>774</v>
      </c>
      <c r="AZ2574" s="90" t="s">
        <v>6904</v>
      </c>
      <c r="BA2574" s="90">
        <f>IF(AND($BB$2574=1,$BC$2574=1),1,0)</f>
        <v>0</v>
      </c>
      <c r="BB2574" s="90">
        <f t="shared" si="320"/>
        <v>0</v>
      </c>
      <c r="BC2574" s="90">
        <f t="shared" si="321"/>
        <v>0</v>
      </c>
      <c r="BD2574" s="90">
        <f t="shared" si="322"/>
        <v>0</v>
      </c>
      <c r="BE2574" s="90">
        <f t="shared" si="323"/>
        <v>0</v>
      </c>
      <c r="BX2574" s="90">
        <v>1</v>
      </c>
      <c r="CA2574" s="90" t="s">
        <v>6878</v>
      </c>
      <c r="CC2574" s="90" t="s">
        <v>775</v>
      </c>
      <c r="CD2574" s="90">
        <f>IF($Y$2574="Inaccurate – Incorrect",1,0)</f>
        <v>0</v>
      </c>
      <c r="DA2574" s="90" t="s">
        <v>6215</v>
      </c>
      <c r="DB2574" s="90" t="s">
        <v>6216</v>
      </c>
    </row>
    <row r="2575" spans="4:106" ht="25.25" customHeight="1" x14ac:dyDescent="0.2">
      <c r="D2575" s="112" t="s">
        <v>6907</v>
      </c>
      <c r="E2575" s="189" t="s">
        <v>802</v>
      </c>
      <c r="F2575" s="190"/>
      <c r="G2575" s="190"/>
      <c r="H2575" s="190"/>
      <c r="I2575" s="190"/>
      <c r="J2575" s="190"/>
      <c r="K2575" s="190"/>
      <c r="L2575" s="190"/>
      <c r="M2575" s="190"/>
      <c r="N2575" s="190"/>
      <c r="O2575" s="190"/>
      <c r="P2575" s="115"/>
      <c r="Q2575" s="191" t="s">
        <v>12702</v>
      </c>
      <c r="R2575" s="191"/>
      <c r="S2575" s="192"/>
      <c r="T2575" s="192"/>
      <c r="U2575" s="192"/>
      <c r="V2575" s="192"/>
      <c r="W2575" s="192"/>
      <c r="X2575" s="193"/>
      <c r="Y2575" s="108"/>
      <c r="AW2575" s="90" t="s">
        <v>6211</v>
      </c>
      <c r="AX2575" s="90">
        <f t="shared" ref="AX2575:AX2638" si="324">IF(SUBTOTAL(103,Q2575)=1,1,0)</f>
        <v>1</v>
      </c>
      <c r="AY2575" s="90" t="s">
        <v>774</v>
      </c>
      <c r="AZ2575" s="90" t="s">
        <v>6906</v>
      </c>
      <c r="BA2575" s="90">
        <f>IF(AND($BB$2575=1,$BC$2575=1),1,0)</f>
        <v>0</v>
      </c>
      <c r="BB2575" s="90">
        <f t="shared" si="320"/>
        <v>0</v>
      </c>
      <c r="BC2575" s="90">
        <f t="shared" si="321"/>
        <v>0</v>
      </c>
      <c r="BD2575" s="90">
        <f t="shared" si="322"/>
        <v>0</v>
      </c>
      <c r="BE2575" s="90">
        <f t="shared" si="323"/>
        <v>0</v>
      </c>
      <c r="BL2575" s="90">
        <v>2576</v>
      </c>
      <c r="BX2575" s="90">
        <v>1</v>
      </c>
      <c r="CA2575" s="90" t="s">
        <v>6878</v>
      </c>
      <c r="CC2575" s="90" t="s">
        <v>775</v>
      </c>
      <c r="CD2575" s="90">
        <f>IF($Y$2575="Inaccurate – Incorrect",1,0)</f>
        <v>0</v>
      </c>
      <c r="DA2575" s="90" t="s">
        <v>6215</v>
      </c>
      <c r="DB2575" s="90" t="s">
        <v>6216</v>
      </c>
    </row>
    <row r="2576" spans="4:106" ht="25.25" customHeight="1" x14ac:dyDescent="0.2">
      <c r="D2576" s="112" t="s">
        <v>6909</v>
      </c>
      <c r="E2576" s="189" t="s">
        <v>643</v>
      </c>
      <c r="F2576" s="190"/>
      <c r="G2576" s="190"/>
      <c r="H2576" s="190"/>
      <c r="I2576" s="190"/>
      <c r="J2576" s="190"/>
      <c r="K2576" s="190"/>
      <c r="L2576" s="190"/>
      <c r="M2576" s="190"/>
      <c r="N2576" s="190"/>
      <c r="O2576" s="190"/>
      <c r="P2576" s="115"/>
      <c r="Q2576" s="191" t="s">
        <v>12699</v>
      </c>
      <c r="R2576" s="191"/>
      <c r="S2576" s="192"/>
      <c r="T2576" s="192"/>
      <c r="U2576" s="192"/>
      <c r="V2576" s="192"/>
      <c r="W2576" s="192"/>
      <c r="X2576" s="193"/>
      <c r="Y2576" s="108"/>
      <c r="AW2576" s="90" t="s">
        <v>6211</v>
      </c>
      <c r="AX2576" s="90">
        <f t="shared" si="324"/>
        <v>1</v>
      </c>
      <c r="AZ2576" s="90" t="s">
        <v>6908</v>
      </c>
      <c r="BA2576" s="90">
        <f>IF(AND($BB$2576=1,$BC$2576=1),1,0)</f>
        <v>0</v>
      </c>
      <c r="BB2576" s="90">
        <f t="shared" si="320"/>
        <v>0</v>
      </c>
      <c r="BC2576" s="90">
        <f>IF(OR(AND(OR($S$2575&lt;&gt;"",$AB$2575&lt;&gt;""),$AX$2575=1)),1,0)</f>
        <v>0</v>
      </c>
      <c r="BD2576" s="90">
        <f>IF(OR(AND(OR($AB$2575&lt;&gt;""),$AX$2575=1)),1,0)</f>
        <v>0</v>
      </c>
      <c r="BE2576" s="90">
        <f>IF(OR(AND(OR($S$2575&lt;&gt;""),$AX$2575=1)),1,0)</f>
        <v>0</v>
      </c>
      <c r="CB2576" s="90">
        <f>IF($S$2576&lt;&gt;"",1,0)</f>
        <v>0</v>
      </c>
      <c r="CD2576" s="90">
        <f>IF($Y$2576="Inaccurate – Incorrect",1,0)</f>
        <v>0</v>
      </c>
      <c r="DA2576" s="90" t="s">
        <v>6215</v>
      </c>
      <c r="DB2576" s="90" t="s">
        <v>6216</v>
      </c>
    </row>
    <row r="2577" spans="4:106" ht="53.75" customHeight="1" x14ac:dyDescent="0.2">
      <c r="D2577" s="112" t="s">
        <v>6912</v>
      </c>
      <c r="E2577" s="119"/>
      <c r="F2577" s="118"/>
      <c r="G2577" s="118"/>
      <c r="H2577" s="118"/>
      <c r="I2577" s="118"/>
      <c r="J2577" s="118"/>
      <c r="K2577" s="118"/>
      <c r="L2577" s="118"/>
      <c r="M2577" s="118"/>
      <c r="N2577" s="118"/>
      <c r="O2577" s="118"/>
      <c r="P2577" s="124" t="s">
        <v>12697</v>
      </c>
      <c r="Q2577" s="215" t="s">
        <v>6913</v>
      </c>
      <c r="R2577" s="216"/>
      <c r="S2577" s="216"/>
      <c r="T2577" s="216"/>
      <c r="U2577" s="216"/>
      <c r="V2577" s="216"/>
      <c r="W2577" s="216"/>
      <c r="X2577" s="217"/>
      <c r="Y2577" s="108"/>
      <c r="AX2577" s="90">
        <f t="shared" si="324"/>
        <v>1</v>
      </c>
      <c r="AZ2577" s="90" t="s">
        <v>6911</v>
      </c>
      <c r="BA2577" s="90">
        <f>IF(AND($BB$2577=1,$BC$2577=1),1,0)</f>
        <v>0</v>
      </c>
      <c r="BB2577" s="90">
        <f t="shared" si="320"/>
        <v>0</v>
      </c>
      <c r="BC2577" s="90">
        <f t="shared" ref="BC2577:BC2584" si="325">IF(OR(AND(OR($S$2406&lt;&gt;"",$AB$2406&lt;&gt;""),$AX$2406=1)),1,0)</f>
        <v>0</v>
      </c>
      <c r="BD2577" s="90">
        <f t="shared" ref="BD2577:BD2584" si="326">IF(OR(AND(OR($AB$2406&lt;&gt;""),$AX$2406=1)),1,0)</f>
        <v>0</v>
      </c>
      <c r="BE2577" s="90">
        <f t="shared" ref="BE2577:BE2584" si="327">IF(OR(AND(OR($S$2406&lt;&gt;""),$AX$2406=1)),1,0)</f>
        <v>0</v>
      </c>
    </row>
    <row r="2578" spans="4:106" ht="25.25" customHeight="1" x14ac:dyDescent="0.2">
      <c r="D2578" s="112" t="s">
        <v>6916</v>
      </c>
      <c r="E2578" s="189" t="s">
        <v>6917</v>
      </c>
      <c r="F2578" s="190"/>
      <c r="G2578" s="190"/>
      <c r="H2578" s="190"/>
      <c r="I2578" s="190"/>
      <c r="J2578" s="190"/>
      <c r="K2578" s="190"/>
      <c r="L2578" s="190"/>
      <c r="M2578" s="190"/>
      <c r="N2578" s="190"/>
      <c r="O2578" s="190"/>
      <c r="P2578" s="116" t="s">
        <v>12697</v>
      </c>
      <c r="Q2578" s="191" t="s">
        <v>12702</v>
      </c>
      <c r="R2578" s="191"/>
      <c r="S2578" s="192"/>
      <c r="T2578" s="192"/>
      <c r="U2578" s="192"/>
      <c r="V2578" s="192"/>
      <c r="W2578" s="192"/>
      <c r="X2578" s="193"/>
      <c r="Y2578" s="108"/>
      <c r="AW2578" s="90" t="s">
        <v>6211</v>
      </c>
      <c r="AX2578" s="90">
        <f t="shared" si="324"/>
        <v>1</v>
      </c>
      <c r="AY2578" s="90" t="s">
        <v>774</v>
      </c>
      <c r="AZ2578" s="90" t="s">
        <v>6915</v>
      </c>
      <c r="BA2578" s="90">
        <f>IF(AND($BB$2578=1,$BC$2578=1),1,0)</f>
        <v>0</v>
      </c>
      <c r="BB2578" s="90">
        <f t="shared" ref="BB2578:BB2591" si="328">IF(OR($S$22="Step 3",$S$22="Step 2"),1,0)</f>
        <v>0</v>
      </c>
      <c r="BC2578" s="90">
        <f t="shared" si="325"/>
        <v>0</v>
      </c>
      <c r="BD2578" s="90">
        <f t="shared" si="326"/>
        <v>0</v>
      </c>
      <c r="BE2578" s="90">
        <f t="shared" si="327"/>
        <v>0</v>
      </c>
      <c r="BX2578" s="90">
        <v>1</v>
      </c>
      <c r="CA2578" s="90" t="s">
        <v>6911</v>
      </c>
      <c r="CB2578" s="90">
        <f>IF((+COUNTA($S$2578)+COUNTA($S$2579)+COUNTA($S$2580)+COUNTA($S$2581)+COUNTA($S$2582)+COUNTA($S$2583)+COUNTA($S$2584))&gt;0,1,0)</f>
        <v>0</v>
      </c>
      <c r="CC2578" s="90" t="s">
        <v>775</v>
      </c>
      <c r="CD2578" s="90">
        <f>IF($Y$2578="Inaccurate – Incorrect",1,0)</f>
        <v>0</v>
      </c>
      <c r="DA2578" s="90" t="s">
        <v>6215</v>
      </c>
      <c r="DB2578" s="90" t="s">
        <v>6216</v>
      </c>
    </row>
    <row r="2579" spans="4:106" ht="50.5" customHeight="1" x14ac:dyDescent="0.2">
      <c r="D2579" s="112" t="s">
        <v>6920</v>
      </c>
      <c r="E2579" s="189" t="s">
        <v>6921</v>
      </c>
      <c r="F2579" s="190"/>
      <c r="G2579" s="190"/>
      <c r="H2579" s="190"/>
      <c r="I2579" s="190"/>
      <c r="J2579" s="190"/>
      <c r="K2579" s="190"/>
      <c r="L2579" s="190"/>
      <c r="M2579" s="190"/>
      <c r="N2579" s="190"/>
      <c r="O2579" s="190"/>
      <c r="P2579" s="116" t="s">
        <v>12697</v>
      </c>
      <c r="Q2579" s="191" t="s">
        <v>12702</v>
      </c>
      <c r="R2579" s="191"/>
      <c r="S2579" s="192"/>
      <c r="T2579" s="192"/>
      <c r="U2579" s="192"/>
      <c r="V2579" s="192"/>
      <c r="W2579" s="192"/>
      <c r="X2579" s="193"/>
      <c r="Y2579" s="108"/>
      <c r="AW2579" s="90" t="s">
        <v>6211</v>
      </c>
      <c r="AX2579" s="90">
        <f t="shared" si="324"/>
        <v>1</v>
      </c>
      <c r="AY2579" s="90" t="s">
        <v>774</v>
      </c>
      <c r="AZ2579" s="90" t="s">
        <v>6919</v>
      </c>
      <c r="BA2579" s="90">
        <f>IF(AND($BB$2579=1,$BC$2579=1),1,0)</f>
        <v>0</v>
      </c>
      <c r="BB2579" s="90">
        <f t="shared" si="328"/>
        <v>0</v>
      </c>
      <c r="BC2579" s="90">
        <f t="shared" si="325"/>
        <v>0</v>
      </c>
      <c r="BD2579" s="90">
        <f t="shared" si="326"/>
        <v>0</v>
      </c>
      <c r="BE2579" s="90">
        <f t="shared" si="327"/>
        <v>0</v>
      </c>
      <c r="BX2579" s="90">
        <v>1</v>
      </c>
      <c r="CA2579" s="90" t="s">
        <v>6911</v>
      </c>
      <c r="CC2579" s="90" t="s">
        <v>775</v>
      </c>
      <c r="CD2579" s="90">
        <f>IF($Y$2579="Inaccurate – Incorrect",1,0)</f>
        <v>0</v>
      </c>
      <c r="DA2579" s="90" t="s">
        <v>6215</v>
      </c>
      <c r="DB2579" s="90" t="s">
        <v>6216</v>
      </c>
    </row>
    <row r="2580" spans="4:106" ht="50.5" customHeight="1" x14ac:dyDescent="0.2">
      <c r="D2580" s="112" t="s">
        <v>6924</v>
      </c>
      <c r="E2580" s="189" t="s">
        <v>6925</v>
      </c>
      <c r="F2580" s="190"/>
      <c r="G2580" s="190"/>
      <c r="H2580" s="190"/>
      <c r="I2580" s="190"/>
      <c r="J2580" s="190"/>
      <c r="K2580" s="190"/>
      <c r="L2580" s="190"/>
      <c r="M2580" s="190"/>
      <c r="N2580" s="190"/>
      <c r="O2580" s="190"/>
      <c r="P2580" s="116" t="s">
        <v>12697</v>
      </c>
      <c r="Q2580" s="191" t="s">
        <v>12702</v>
      </c>
      <c r="R2580" s="191"/>
      <c r="S2580" s="192"/>
      <c r="T2580" s="192"/>
      <c r="U2580" s="192"/>
      <c r="V2580" s="192"/>
      <c r="W2580" s="192"/>
      <c r="X2580" s="193"/>
      <c r="Y2580" s="108"/>
      <c r="AW2580" s="90" t="s">
        <v>6211</v>
      </c>
      <c r="AX2580" s="90">
        <f t="shared" si="324"/>
        <v>1</v>
      </c>
      <c r="AY2580" s="90" t="s">
        <v>774</v>
      </c>
      <c r="AZ2580" s="90" t="s">
        <v>6923</v>
      </c>
      <c r="BA2580" s="90">
        <f>IF(AND($BB$2580=1,$BC$2580=1),1,0)</f>
        <v>0</v>
      </c>
      <c r="BB2580" s="90">
        <f t="shared" si="328"/>
        <v>0</v>
      </c>
      <c r="BC2580" s="90">
        <f t="shared" si="325"/>
        <v>0</v>
      </c>
      <c r="BD2580" s="90">
        <f t="shared" si="326"/>
        <v>0</v>
      </c>
      <c r="BE2580" s="90">
        <f t="shared" si="327"/>
        <v>0</v>
      </c>
      <c r="BX2580" s="90">
        <v>1</v>
      </c>
      <c r="CA2580" s="90" t="s">
        <v>6911</v>
      </c>
      <c r="CC2580" s="90" t="s">
        <v>775</v>
      </c>
      <c r="CD2580" s="90">
        <f>IF($Y$2580="Inaccurate – Incorrect",1,0)</f>
        <v>0</v>
      </c>
      <c r="DA2580" s="90" t="s">
        <v>6215</v>
      </c>
      <c r="DB2580" s="90" t="s">
        <v>6216</v>
      </c>
    </row>
    <row r="2581" spans="4:106" ht="25.25" customHeight="1" x14ac:dyDescent="0.2">
      <c r="D2581" s="112" t="s">
        <v>6928</v>
      </c>
      <c r="E2581" s="189" t="s">
        <v>6929</v>
      </c>
      <c r="F2581" s="190"/>
      <c r="G2581" s="190"/>
      <c r="H2581" s="190"/>
      <c r="I2581" s="190"/>
      <c r="J2581" s="190"/>
      <c r="K2581" s="190"/>
      <c r="L2581" s="190"/>
      <c r="M2581" s="190"/>
      <c r="N2581" s="190"/>
      <c r="O2581" s="190"/>
      <c r="P2581" s="116" t="s">
        <v>12697</v>
      </c>
      <c r="Q2581" s="191" t="s">
        <v>12702</v>
      </c>
      <c r="R2581" s="191"/>
      <c r="S2581" s="192"/>
      <c r="T2581" s="192"/>
      <c r="U2581" s="192"/>
      <c r="V2581" s="192"/>
      <c r="W2581" s="192"/>
      <c r="X2581" s="193"/>
      <c r="Y2581" s="108"/>
      <c r="AW2581" s="90" t="s">
        <v>6211</v>
      </c>
      <c r="AX2581" s="90">
        <f t="shared" si="324"/>
        <v>1</v>
      </c>
      <c r="AY2581" s="90" t="s">
        <v>774</v>
      </c>
      <c r="AZ2581" s="90" t="s">
        <v>6927</v>
      </c>
      <c r="BA2581" s="90">
        <f>IF(AND($BB$2581=1,$BC$2581=1),1,0)</f>
        <v>0</v>
      </c>
      <c r="BB2581" s="90">
        <f t="shared" si="328"/>
        <v>0</v>
      </c>
      <c r="BC2581" s="90">
        <f t="shared" si="325"/>
        <v>0</v>
      </c>
      <c r="BD2581" s="90">
        <f t="shared" si="326"/>
        <v>0</v>
      </c>
      <c r="BE2581" s="90">
        <f t="shared" si="327"/>
        <v>0</v>
      </c>
      <c r="BX2581" s="90">
        <v>1</v>
      </c>
      <c r="CA2581" s="90" t="s">
        <v>6911</v>
      </c>
      <c r="CC2581" s="90" t="s">
        <v>775</v>
      </c>
      <c r="CD2581" s="90">
        <f>IF($Y$2581="Inaccurate – Incorrect",1,0)</f>
        <v>0</v>
      </c>
      <c r="DA2581" s="90" t="s">
        <v>6215</v>
      </c>
      <c r="DB2581" s="90" t="s">
        <v>6216</v>
      </c>
    </row>
    <row r="2582" spans="4:106" ht="50.5" customHeight="1" x14ac:dyDescent="0.2">
      <c r="D2582" s="112" t="s">
        <v>6932</v>
      </c>
      <c r="E2582" s="189" t="s">
        <v>6933</v>
      </c>
      <c r="F2582" s="190"/>
      <c r="G2582" s="190"/>
      <c r="H2582" s="190"/>
      <c r="I2582" s="190"/>
      <c r="J2582" s="190"/>
      <c r="K2582" s="190"/>
      <c r="L2582" s="190"/>
      <c r="M2582" s="190"/>
      <c r="N2582" s="190"/>
      <c r="O2582" s="190"/>
      <c r="P2582" s="116" t="s">
        <v>12697</v>
      </c>
      <c r="Q2582" s="191" t="s">
        <v>12702</v>
      </c>
      <c r="R2582" s="191"/>
      <c r="S2582" s="192"/>
      <c r="T2582" s="192"/>
      <c r="U2582" s="192"/>
      <c r="V2582" s="192"/>
      <c r="W2582" s="192"/>
      <c r="X2582" s="193"/>
      <c r="Y2582" s="108"/>
      <c r="AW2582" s="90" t="s">
        <v>6211</v>
      </c>
      <c r="AX2582" s="90">
        <f t="shared" si="324"/>
        <v>1</v>
      </c>
      <c r="AY2582" s="90" t="s">
        <v>774</v>
      </c>
      <c r="AZ2582" s="90" t="s">
        <v>6931</v>
      </c>
      <c r="BA2582" s="90">
        <f>IF(AND($BB$2582=1,$BC$2582=1),1,0)</f>
        <v>0</v>
      </c>
      <c r="BB2582" s="90">
        <f t="shared" si="328"/>
        <v>0</v>
      </c>
      <c r="BC2582" s="90">
        <f t="shared" si="325"/>
        <v>0</v>
      </c>
      <c r="BD2582" s="90">
        <f t="shared" si="326"/>
        <v>0</v>
      </c>
      <c r="BE2582" s="90">
        <f t="shared" si="327"/>
        <v>0</v>
      </c>
      <c r="BX2582" s="90">
        <v>1</v>
      </c>
      <c r="CA2582" s="90" t="s">
        <v>6911</v>
      </c>
      <c r="CC2582" s="90" t="s">
        <v>775</v>
      </c>
      <c r="CD2582" s="90">
        <f>IF($Y$2582="Inaccurate – Incorrect",1,0)</f>
        <v>0</v>
      </c>
      <c r="DA2582" s="90" t="s">
        <v>6215</v>
      </c>
      <c r="DB2582" s="90" t="s">
        <v>6216</v>
      </c>
    </row>
    <row r="2583" spans="4:106" ht="25.25" customHeight="1" x14ac:dyDescent="0.2">
      <c r="D2583" s="112" t="s">
        <v>6935</v>
      </c>
      <c r="E2583" s="189" t="s">
        <v>6936</v>
      </c>
      <c r="F2583" s="190"/>
      <c r="G2583" s="190"/>
      <c r="H2583" s="190"/>
      <c r="I2583" s="190"/>
      <c r="J2583" s="190"/>
      <c r="K2583" s="190"/>
      <c r="L2583" s="190"/>
      <c r="M2583" s="190"/>
      <c r="N2583" s="190"/>
      <c r="O2583" s="190"/>
      <c r="P2583" s="116" t="s">
        <v>12697</v>
      </c>
      <c r="Q2583" s="191" t="s">
        <v>12702</v>
      </c>
      <c r="R2583" s="191"/>
      <c r="S2583" s="192"/>
      <c r="T2583" s="192"/>
      <c r="U2583" s="192"/>
      <c r="V2583" s="192"/>
      <c r="W2583" s="192"/>
      <c r="X2583" s="193"/>
      <c r="Y2583" s="108"/>
      <c r="AW2583" s="90" t="s">
        <v>6211</v>
      </c>
      <c r="AX2583" s="90">
        <f t="shared" si="324"/>
        <v>1</v>
      </c>
      <c r="AY2583" s="90" t="s">
        <v>774</v>
      </c>
      <c r="AZ2583" s="90" t="s">
        <v>6934</v>
      </c>
      <c r="BA2583" s="90">
        <f>IF(AND($BB$2583=1,$BC$2583=1),1,0)</f>
        <v>0</v>
      </c>
      <c r="BB2583" s="90">
        <f t="shared" si="328"/>
        <v>0</v>
      </c>
      <c r="BC2583" s="90">
        <f t="shared" si="325"/>
        <v>0</v>
      </c>
      <c r="BD2583" s="90">
        <f t="shared" si="326"/>
        <v>0</v>
      </c>
      <c r="BE2583" s="90">
        <f t="shared" si="327"/>
        <v>0</v>
      </c>
      <c r="BX2583" s="90">
        <v>1</v>
      </c>
      <c r="CA2583" s="90" t="s">
        <v>6911</v>
      </c>
      <c r="CC2583" s="90" t="s">
        <v>775</v>
      </c>
      <c r="CD2583" s="90">
        <f>IF($Y$2583="Inaccurate – Incorrect",1,0)</f>
        <v>0</v>
      </c>
      <c r="DA2583" s="90" t="s">
        <v>6215</v>
      </c>
      <c r="DB2583" s="90" t="s">
        <v>6216</v>
      </c>
    </row>
    <row r="2584" spans="4:106" ht="25.25" customHeight="1" x14ac:dyDescent="0.2">
      <c r="D2584" s="112" t="s">
        <v>6939</v>
      </c>
      <c r="E2584" s="189" t="s">
        <v>802</v>
      </c>
      <c r="F2584" s="190"/>
      <c r="G2584" s="190"/>
      <c r="H2584" s="190"/>
      <c r="I2584" s="190"/>
      <c r="J2584" s="190"/>
      <c r="K2584" s="190"/>
      <c r="L2584" s="190"/>
      <c r="M2584" s="190"/>
      <c r="N2584" s="190"/>
      <c r="O2584" s="190"/>
      <c r="P2584" s="115"/>
      <c r="Q2584" s="191" t="s">
        <v>12702</v>
      </c>
      <c r="R2584" s="191"/>
      <c r="S2584" s="192"/>
      <c r="T2584" s="192"/>
      <c r="U2584" s="192"/>
      <c r="V2584" s="192"/>
      <c r="W2584" s="192"/>
      <c r="X2584" s="193"/>
      <c r="Y2584" s="108"/>
      <c r="AW2584" s="90" t="s">
        <v>6211</v>
      </c>
      <c r="AX2584" s="90">
        <f t="shared" si="324"/>
        <v>1</v>
      </c>
      <c r="AY2584" s="90" t="s">
        <v>774</v>
      </c>
      <c r="AZ2584" s="90" t="s">
        <v>6938</v>
      </c>
      <c r="BA2584" s="90">
        <f>IF(AND($BB$2584=1,$BC$2584=1),1,0)</f>
        <v>0</v>
      </c>
      <c r="BB2584" s="90">
        <f t="shared" si="328"/>
        <v>0</v>
      </c>
      <c r="BC2584" s="90">
        <f t="shared" si="325"/>
        <v>0</v>
      </c>
      <c r="BD2584" s="90">
        <f t="shared" si="326"/>
        <v>0</v>
      </c>
      <c r="BE2584" s="90">
        <f t="shared" si="327"/>
        <v>0</v>
      </c>
      <c r="BL2584" s="90">
        <v>2585</v>
      </c>
      <c r="BX2584" s="90">
        <v>1</v>
      </c>
      <c r="CA2584" s="90" t="s">
        <v>6911</v>
      </c>
      <c r="CC2584" s="90" t="s">
        <v>775</v>
      </c>
      <c r="CD2584" s="90">
        <f>IF($Y$2584="Inaccurate – Incorrect",1,0)</f>
        <v>0</v>
      </c>
      <c r="DA2584" s="90" t="s">
        <v>6215</v>
      </c>
      <c r="DB2584" s="90" t="s">
        <v>6216</v>
      </c>
    </row>
    <row r="2585" spans="4:106" ht="25.25" customHeight="1" x14ac:dyDescent="0.2">
      <c r="D2585" s="112" t="s">
        <v>6941</v>
      </c>
      <c r="E2585" s="189" t="s">
        <v>643</v>
      </c>
      <c r="F2585" s="190"/>
      <c r="G2585" s="190"/>
      <c r="H2585" s="190"/>
      <c r="I2585" s="190"/>
      <c r="J2585" s="190"/>
      <c r="K2585" s="190"/>
      <c r="L2585" s="190"/>
      <c r="M2585" s="190"/>
      <c r="N2585" s="190"/>
      <c r="O2585" s="190"/>
      <c r="P2585" s="115"/>
      <c r="Q2585" s="191" t="s">
        <v>12699</v>
      </c>
      <c r="R2585" s="191"/>
      <c r="S2585" s="192"/>
      <c r="T2585" s="192"/>
      <c r="U2585" s="192"/>
      <c r="V2585" s="192"/>
      <c r="W2585" s="192"/>
      <c r="X2585" s="193"/>
      <c r="Y2585" s="108"/>
      <c r="AW2585" s="90" t="s">
        <v>6211</v>
      </c>
      <c r="AX2585" s="90">
        <f t="shared" si="324"/>
        <v>1</v>
      </c>
      <c r="AZ2585" s="90" t="s">
        <v>6940</v>
      </c>
      <c r="BA2585" s="90">
        <f>IF(AND($BB$2585=1,$BC$2585=1),1,0)</f>
        <v>0</v>
      </c>
      <c r="BB2585" s="90">
        <f t="shared" si="328"/>
        <v>0</v>
      </c>
      <c r="BC2585" s="90">
        <f>IF(OR(AND(OR($S$2584&lt;&gt;"",$AB$2584&lt;&gt;""),$AX$2584=1)),1,0)</f>
        <v>0</v>
      </c>
      <c r="BD2585" s="90">
        <f>IF(OR(AND(OR($AB$2584&lt;&gt;""),$AX$2584=1)),1,0)</f>
        <v>0</v>
      </c>
      <c r="BE2585" s="90">
        <f>IF(OR(AND(OR($S$2584&lt;&gt;""),$AX$2584=1)),1,0)</f>
        <v>0</v>
      </c>
      <c r="CB2585" s="90">
        <f>IF($S$2585&lt;&gt;"",1,0)</f>
        <v>0</v>
      </c>
      <c r="CD2585" s="90">
        <f>IF($Y$2585="Inaccurate – Incorrect",1,0)</f>
        <v>0</v>
      </c>
      <c r="DA2585" s="90" t="s">
        <v>6215</v>
      </c>
      <c r="DB2585" s="90" t="s">
        <v>6216</v>
      </c>
    </row>
    <row r="2586" spans="4:106" ht="53.75" customHeight="1" x14ac:dyDescent="0.2">
      <c r="D2586" s="112" t="s">
        <v>6944</v>
      </c>
      <c r="E2586" s="119"/>
      <c r="F2586" s="118"/>
      <c r="G2586" s="118"/>
      <c r="H2586" s="118"/>
      <c r="I2586" s="118"/>
      <c r="J2586" s="118"/>
      <c r="K2586" s="118"/>
      <c r="L2586" s="118"/>
      <c r="M2586" s="118"/>
      <c r="N2586" s="118"/>
      <c r="O2586" s="118"/>
      <c r="P2586" s="118"/>
      <c r="Q2586" s="215" t="s">
        <v>6945</v>
      </c>
      <c r="R2586" s="216"/>
      <c r="S2586" s="216"/>
      <c r="T2586" s="216"/>
      <c r="U2586" s="216"/>
      <c r="V2586" s="216"/>
      <c r="W2586" s="216"/>
      <c r="X2586" s="217"/>
      <c r="Y2586" s="108"/>
      <c r="AX2586" s="90">
        <f t="shared" si="324"/>
        <v>1</v>
      </c>
      <c r="AZ2586" s="90" t="s">
        <v>6943</v>
      </c>
      <c r="BA2586" s="90">
        <f>IF(AND($BB$2586=1,$BC$2586=1),1,0)</f>
        <v>0</v>
      </c>
      <c r="BB2586" s="90">
        <f t="shared" si="328"/>
        <v>0</v>
      </c>
      <c r="BC2586" s="90">
        <f>IF(OR(AND(OR($S$2408&lt;&gt;"",$AB$2408&lt;&gt;""),$AX$2408=1)),1,0)</f>
        <v>0</v>
      </c>
      <c r="BD2586" s="90">
        <f>IF(OR(AND(OR($AB$2408&lt;&gt;""),$AX$2408=1)),1,0)</f>
        <v>0</v>
      </c>
      <c r="BE2586" s="90">
        <f>IF(OR(AND(OR($S$2408&lt;&gt;""),$AX$2408=1)),1,0)</f>
        <v>0</v>
      </c>
    </row>
    <row r="2587" spans="4:106" ht="25.25" customHeight="1" x14ac:dyDescent="0.2">
      <c r="D2587" s="112" t="s">
        <v>6947</v>
      </c>
      <c r="E2587" s="189" t="s">
        <v>6948</v>
      </c>
      <c r="F2587" s="190"/>
      <c r="G2587" s="190"/>
      <c r="H2587" s="190"/>
      <c r="I2587" s="190"/>
      <c r="J2587" s="190"/>
      <c r="K2587" s="190"/>
      <c r="L2587" s="190"/>
      <c r="M2587" s="190"/>
      <c r="N2587" s="190"/>
      <c r="O2587" s="190"/>
      <c r="P2587" s="115"/>
      <c r="Q2587" s="191" t="s">
        <v>12702</v>
      </c>
      <c r="R2587" s="191"/>
      <c r="S2587" s="192"/>
      <c r="T2587" s="192"/>
      <c r="U2587" s="192"/>
      <c r="V2587" s="192"/>
      <c r="W2587" s="192"/>
      <c r="X2587" s="193"/>
      <c r="Y2587" s="108"/>
      <c r="AW2587" s="90" t="s">
        <v>6211</v>
      </c>
      <c r="AX2587" s="90">
        <f t="shared" si="324"/>
        <v>1</v>
      </c>
      <c r="AY2587" s="90" t="s">
        <v>774</v>
      </c>
      <c r="AZ2587" s="90" t="s">
        <v>6946</v>
      </c>
      <c r="BA2587" s="90">
        <f>IF(AND($BB$2587=1,$BC$2587=1),1,0)</f>
        <v>0</v>
      </c>
      <c r="BB2587" s="90">
        <f t="shared" si="328"/>
        <v>0</v>
      </c>
      <c r="BC2587" s="90">
        <f>IF(OR(AND(OR($S$2408&lt;&gt;"",$AB$2408&lt;&gt;""),$AX$2408=1)),1,0)</f>
        <v>0</v>
      </c>
      <c r="BD2587" s="90">
        <f>IF(OR(AND(OR($AB$2408&lt;&gt;""),$AX$2408=1)),1,0)</f>
        <v>0</v>
      </c>
      <c r="BE2587" s="90">
        <f>IF(OR(AND(OR($S$2408&lt;&gt;""),$AX$2408=1)),1,0)</f>
        <v>0</v>
      </c>
      <c r="BX2587" s="90">
        <v>1</v>
      </c>
      <c r="CA2587" s="90" t="s">
        <v>6943</v>
      </c>
      <c r="CB2587" s="90">
        <f>IF((+COUNTA($S$2587)+COUNTA($S$2588)+COUNTA($S$2589)+COUNTA($S$2590))&gt;0,1,0)</f>
        <v>0</v>
      </c>
      <c r="CC2587" s="90" t="s">
        <v>775</v>
      </c>
      <c r="CD2587" s="90">
        <f>IF($Y$2587="Inaccurate – Incorrect",1,0)</f>
        <v>0</v>
      </c>
      <c r="DA2587" s="90" t="s">
        <v>6215</v>
      </c>
      <c r="DB2587" s="90" t="s">
        <v>6216</v>
      </c>
    </row>
    <row r="2588" spans="4:106" ht="50.5" customHeight="1" x14ac:dyDescent="0.2">
      <c r="D2588" s="112" t="s">
        <v>6950</v>
      </c>
      <c r="E2588" s="189" t="s">
        <v>6951</v>
      </c>
      <c r="F2588" s="190"/>
      <c r="G2588" s="190"/>
      <c r="H2588" s="190"/>
      <c r="I2588" s="190"/>
      <c r="J2588" s="190"/>
      <c r="K2588" s="190"/>
      <c r="L2588" s="190"/>
      <c r="M2588" s="190"/>
      <c r="N2588" s="190"/>
      <c r="O2588" s="190"/>
      <c r="P2588" s="115"/>
      <c r="Q2588" s="191" t="s">
        <v>12702</v>
      </c>
      <c r="R2588" s="191"/>
      <c r="S2588" s="192"/>
      <c r="T2588" s="192"/>
      <c r="U2588" s="192"/>
      <c r="V2588" s="192"/>
      <c r="W2588" s="192"/>
      <c r="X2588" s="193"/>
      <c r="Y2588" s="108"/>
      <c r="AW2588" s="90" t="s">
        <v>6211</v>
      </c>
      <c r="AX2588" s="90">
        <f t="shared" si="324"/>
        <v>1</v>
      </c>
      <c r="AY2588" s="90" t="s">
        <v>774</v>
      </c>
      <c r="AZ2588" s="90" t="s">
        <v>6949</v>
      </c>
      <c r="BA2588" s="90">
        <f>IF(AND($BB$2588=1,$BC$2588=1),1,0)</f>
        <v>0</v>
      </c>
      <c r="BB2588" s="90">
        <f t="shared" si="328"/>
        <v>0</v>
      </c>
      <c r="BC2588" s="90">
        <f>IF(OR(AND(OR($S$2408&lt;&gt;"",$AB$2408&lt;&gt;""),$AX$2408=1)),1,0)</f>
        <v>0</v>
      </c>
      <c r="BD2588" s="90">
        <f>IF(OR(AND(OR($AB$2408&lt;&gt;""),$AX$2408=1)),1,0)</f>
        <v>0</v>
      </c>
      <c r="BE2588" s="90">
        <f>IF(OR(AND(OR($S$2408&lt;&gt;""),$AX$2408=1)),1,0)</f>
        <v>0</v>
      </c>
      <c r="BX2588" s="90">
        <v>1</v>
      </c>
      <c r="CA2588" s="90" t="s">
        <v>6943</v>
      </c>
      <c r="CC2588" s="90" t="s">
        <v>775</v>
      </c>
      <c r="CD2588" s="90">
        <f>IF($Y$2588="Inaccurate – Incorrect",1,0)</f>
        <v>0</v>
      </c>
      <c r="DA2588" s="90" t="s">
        <v>6215</v>
      </c>
      <c r="DB2588" s="90" t="s">
        <v>6216</v>
      </c>
    </row>
    <row r="2589" spans="4:106" ht="25.25" customHeight="1" x14ac:dyDescent="0.2">
      <c r="D2589" s="112" t="s">
        <v>6953</v>
      </c>
      <c r="E2589" s="189" t="s">
        <v>6954</v>
      </c>
      <c r="F2589" s="190"/>
      <c r="G2589" s="190"/>
      <c r="H2589" s="190"/>
      <c r="I2589" s="190"/>
      <c r="J2589" s="190"/>
      <c r="K2589" s="190"/>
      <c r="L2589" s="190"/>
      <c r="M2589" s="190"/>
      <c r="N2589" s="190"/>
      <c r="O2589" s="190"/>
      <c r="P2589" s="116" t="s">
        <v>12697</v>
      </c>
      <c r="Q2589" s="191" t="s">
        <v>12702</v>
      </c>
      <c r="R2589" s="191"/>
      <c r="S2589" s="192"/>
      <c r="T2589" s="192"/>
      <c r="U2589" s="192"/>
      <c r="V2589" s="192"/>
      <c r="W2589" s="192"/>
      <c r="X2589" s="193"/>
      <c r="Y2589" s="108"/>
      <c r="AW2589" s="90" t="s">
        <v>6211</v>
      </c>
      <c r="AX2589" s="90">
        <f t="shared" si="324"/>
        <v>1</v>
      </c>
      <c r="AY2589" s="90" t="s">
        <v>774</v>
      </c>
      <c r="AZ2589" s="90" t="s">
        <v>6952</v>
      </c>
      <c r="BA2589" s="90">
        <f>IF(AND($BB$2589=1,$BC$2589=1),1,0)</f>
        <v>0</v>
      </c>
      <c r="BB2589" s="90">
        <f t="shared" si="328"/>
        <v>0</v>
      </c>
      <c r="BC2589" s="90">
        <f>IF(OR(AND(OR($S$2408&lt;&gt;"",$AB$2408&lt;&gt;""),$AX$2408=1)),1,0)</f>
        <v>0</v>
      </c>
      <c r="BD2589" s="90">
        <f>IF(OR(AND(OR($AB$2408&lt;&gt;""),$AX$2408=1)),1,0)</f>
        <v>0</v>
      </c>
      <c r="BE2589" s="90">
        <f>IF(OR(AND(OR($S$2408&lt;&gt;""),$AX$2408=1)),1,0)</f>
        <v>0</v>
      </c>
      <c r="BX2589" s="90">
        <v>1</v>
      </c>
      <c r="CA2589" s="90" t="s">
        <v>6943</v>
      </c>
      <c r="CC2589" s="90" t="s">
        <v>775</v>
      </c>
      <c r="CD2589" s="90">
        <f>IF($Y$2589="Inaccurate – Incorrect",1,0)</f>
        <v>0</v>
      </c>
      <c r="DA2589" s="90" t="s">
        <v>6215</v>
      </c>
      <c r="DB2589" s="90" t="s">
        <v>6216</v>
      </c>
    </row>
    <row r="2590" spans="4:106" ht="25.25" customHeight="1" x14ac:dyDescent="0.2">
      <c r="D2590" s="112" t="s">
        <v>6957</v>
      </c>
      <c r="E2590" s="189" t="s">
        <v>802</v>
      </c>
      <c r="F2590" s="190"/>
      <c r="G2590" s="190"/>
      <c r="H2590" s="190"/>
      <c r="I2590" s="190"/>
      <c r="J2590" s="190"/>
      <c r="K2590" s="190"/>
      <c r="L2590" s="190"/>
      <c r="M2590" s="190"/>
      <c r="N2590" s="190"/>
      <c r="O2590" s="190"/>
      <c r="P2590" s="115"/>
      <c r="Q2590" s="191" t="s">
        <v>12702</v>
      </c>
      <c r="R2590" s="191"/>
      <c r="S2590" s="192"/>
      <c r="T2590" s="192"/>
      <c r="U2590" s="192"/>
      <c r="V2590" s="192"/>
      <c r="W2590" s="192"/>
      <c r="X2590" s="193"/>
      <c r="Y2590" s="108"/>
      <c r="AW2590" s="90" t="s">
        <v>6211</v>
      </c>
      <c r="AX2590" s="90">
        <f t="shared" si="324"/>
        <v>1</v>
      </c>
      <c r="AY2590" s="90" t="s">
        <v>774</v>
      </c>
      <c r="AZ2590" s="90" t="s">
        <v>6956</v>
      </c>
      <c r="BA2590" s="90">
        <f>IF(AND($BB$2590=1,$BC$2590=1),1,0)</f>
        <v>0</v>
      </c>
      <c r="BB2590" s="90">
        <f t="shared" si="328"/>
        <v>0</v>
      </c>
      <c r="BC2590" s="90">
        <f>IF(OR(AND(OR($S$2408&lt;&gt;"",$AB$2408&lt;&gt;""),$AX$2408=1)),1,0)</f>
        <v>0</v>
      </c>
      <c r="BD2590" s="90">
        <f>IF(OR(AND(OR($AB$2408&lt;&gt;""),$AX$2408=1)),1,0)</f>
        <v>0</v>
      </c>
      <c r="BE2590" s="90">
        <f>IF(OR(AND(OR($S$2408&lt;&gt;""),$AX$2408=1)),1,0)</f>
        <v>0</v>
      </c>
      <c r="BL2590" s="90">
        <v>2591</v>
      </c>
      <c r="BX2590" s="90">
        <v>1</v>
      </c>
      <c r="CA2590" s="90" t="s">
        <v>6943</v>
      </c>
      <c r="CC2590" s="90" t="s">
        <v>775</v>
      </c>
      <c r="CD2590" s="90">
        <f>IF($Y$2590="Inaccurate – Incorrect",1,0)</f>
        <v>0</v>
      </c>
      <c r="DA2590" s="90" t="s">
        <v>6215</v>
      </c>
      <c r="DB2590" s="90" t="s">
        <v>6216</v>
      </c>
    </row>
    <row r="2591" spans="4:106" ht="25.25" customHeight="1" x14ac:dyDescent="0.2">
      <c r="D2591" s="112" t="s">
        <v>6959</v>
      </c>
      <c r="E2591" s="189" t="s">
        <v>643</v>
      </c>
      <c r="F2591" s="190"/>
      <c r="G2591" s="190"/>
      <c r="H2591" s="190"/>
      <c r="I2591" s="190"/>
      <c r="J2591" s="190"/>
      <c r="K2591" s="190"/>
      <c r="L2591" s="190"/>
      <c r="M2591" s="190"/>
      <c r="N2591" s="190"/>
      <c r="O2591" s="190"/>
      <c r="P2591" s="115"/>
      <c r="Q2591" s="191" t="s">
        <v>12699</v>
      </c>
      <c r="R2591" s="191"/>
      <c r="S2591" s="197"/>
      <c r="T2591" s="197"/>
      <c r="U2591" s="197"/>
      <c r="V2591" s="197"/>
      <c r="W2591" s="197"/>
      <c r="X2591" s="198"/>
      <c r="Y2591" s="108"/>
      <c r="AW2591" s="90" t="s">
        <v>6211</v>
      </c>
      <c r="AX2591" s="90">
        <f t="shared" si="324"/>
        <v>1</v>
      </c>
      <c r="AZ2591" s="90" t="s">
        <v>6958</v>
      </c>
      <c r="BA2591" s="90">
        <f>IF(AND($BB$2591=1,$BC$2591=1),1,0)</f>
        <v>0</v>
      </c>
      <c r="BB2591" s="90">
        <f t="shared" si="328"/>
        <v>0</v>
      </c>
      <c r="BC2591" s="90">
        <f>IF(OR(AND(OR($S$2590&lt;&gt;"",$AB$2590&lt;&gt;""),$AX$2590=1)),1,0)</f>
        <v>0</v>
      </c>
      <c r="BD2591" s="90">
        <f>IF(OR(AND(OR($AB$2590&lt;&gt;""),$AX$2590=1)),1,0)</f>
        <v>0</v>
      </c>
      <c r="BE2591" s="90">
        <f>IF(OR(AND(OR($S$2590&lt;&gt;""),$AX$2590=1)),1,0)</f>
        <v>0</v>
      </c>
      <c r="CB2591" s="90">
        <f>IF($S$2591&lt;&gt;"",1,0)</f>
        <v>0</v>
      </c>
      <c r="CD2591" s="90">
        <f>IF($Y$2591="Inaccurate – Incorrect",1,0)</f>
        <v>0</v>
      </c>
      <c r="DA2591" s="90" t="s">
        <v>6215</v>
      </c>
      <c r="DB2591" s="90" t="s">
        <v>6216</v>
      </c>
    </row>
    <row r="2592" spans="4:106" x14ac:dyDescent="0.2">
      <c r="D2592" s="103"/>
      <c r="E2592" s="117"/>
      <c r="F2592" s="117"/>
      <c r="G2592" s="117"/>
      <c r="H2592" s="117"/>
      <c r="I2592" s="117"/>
      <c r="J2592" s="117"/>
      <c r="K2592" s="117"/>
      <c r="L2592" s="117"/>
      <c r="M2592" s="117"/>
      <c r="N2592" s="117"/>
      <c r="O2592" s="117"/>
      <c r="P2592" s="117"/>
      <c r="Q2592" s="117"/>
      <c r="R2592" s="117"/>
      <c r="S2592" s="117"/>
      <c r="T2592" s="117"/>
      <c r="U2592" s="117"/>
      <c r="V2592" s="117"/>
      <c r="W2592" s="117"/>
      <c r="X2592" s="117"/>
      <c r="Y2592" s="105"/>
      <c r="AX2592" s="90">
        <f t="shared" si="324"/>
        <v>0</v>
      </c>
      <c r="BA2592" s="90">
        <f>IF($S$22="Step 3",1,0)</f>
        <v>0</v>
      </c>
    </row>
    <row r="2593" spans="4:106" ht="21" x14ac:dyDescent="0.25">
      <c r="D2593" s="103"/>
      <c r="E2593" s="109" t="s">
        <v>6963</v>
      </c>
      <c r="F2593" s="110"/>
      <c r="G2593" s="110"/>
      <c r="H2593" s="110"/>
      <c r="I2593" s="110"/>
      <c r="J2593" s="110"/>
      <c r="K2593" s="110"/>
      <c r="L2593" s="110"/>
      <c r="M2593" s="110"/>
      <c r="N2593" s="110"/>
      <c r="O2593" s="110"/>
      <c r="P2593" s="110"/>
      <c r="Q2593" s="110"/>
      <c r="R2593" s="110"/>
      <c r="S2593" s="110"/>
      <c r="T2593" s="110"/>
      <c r="U2593" s="110"/>
      <c r="V2593" s="110"/>
      <c r="W2593" s="110"/>
      <c r="X2593" s="110"/>
      <c r="Y2593" s="105"/>
      <c r="AX2593" s="90">
        <f t="shared" si="324"/>
        <v>0</v>
      </c>
      <c r="BA2593" s="90">
        <f>IF($S$22="Step 3",1,0)</f>
        <v>0</v>
      </c>
    </row>
    <row r="2594" spans="4:106" ht="53.75" customHeight="1" x14ac:dyDescent="0.2">
      <c r="D2594" s="112" t="s">
        <v>6962</v>
      </c>
      <c r="E2594" s="120"/>
      <c r="F2594" s="118"/>
      <c r="G2594" s="118"/>
      <c r="H2594" s="118"/>
      <c r="I2594" s="118"/>
      <c r="J2594" s="118"/>
      <c r="K2594" s="118"/>
      <c r="L2594" s="118"/>
      <c r="M2594" s="118"/>
      <c r="N2594" s="118"/>
      <c r="O2594" s="118"/>
      <c r="P2594" s="124" t="s">
        <v>12697</v>
      </c>
      <c r="Q2594" s="219" t="s">
        <v>6964</v>
      </c>
      <c r="R2594" s="220"/>
      <c r="S2594" s="220"/>
      <c r="T2594" s="220"/>
      <c r="U2594" s="220"/>
      <c r="V2594" s="220"/>
      <c r="W2594" s="220"/>
      <c r="X2594" s="217"/>
      <c r="Y2594" s="108"/>
      <c r="AX2594" s="90">
        <f t="shared" si="324"/>
        <v>1</v>
      </c>
      <c r="AZ2594" s="90" t="s">
        <v>6961</v>
      </c>
      <c r="BA2594" s="90">
        <f>IF(AND($BC$2594=1,$BB$2594=1),1,0)</f>
        <v>0</v>
      </c>
      <c r="BB2594" s="90">
        <f t="shared" ref="BB2594:BB2625" si="329">IF($S$22="Step 3",1,0)</f>
        <v>0</v>
      </c>
      <c r="BC2594" s="90">
        <v>1</v>
      </c>
      <c r="BD2594" s="90">
        <v>1</v>
      </c>
      <c r="BE2594" s="90">
        <v>1</v>
      </c>
    </row>
    <row r="2595" spans="4:106" ht="25.25" customHeight="1" x14ac:dyDescent="0.2">
      <c r="D2595" s="112" t="s">
        <v>6967</v>
      </c>
      <c r="E2595" s="189" t="s">
        <v>6968</v>
      </c>
      <c r="F2595" s="190"/>
      <c r="G2595" s="190"/>
      <c r="H2595" s="190"/>
      <c r="I2595" s="190"/>
      <c r="J2595" s="190"/>
      <c r="K2595" s="190"/>
      <c r="L2595" s="190"/>
      <c r="M2595" s="190"/>
      <c r="N2595" s="190"/>
      <c r="O2595" s="190"/>
      <c r="P2595" s="115"/>
      <c r="Q2595" s="191" t="s">
        <v>12702</v>
      </c>
      <c r="R2595" s="191"/>
      <c r="S2595" s="192"/>
      <c r="T2595" s="192"/>
      <c r="U2595" s="192"/>
      <c r="V2595" s="192"/>
      <c r="W2595" s="192"/>
      <c r="X2595" s="193"/>
      <c r="Y2595" s="108"/>
      <c r="AW2595" s="90" t="s">
        <v>6211</v>
      </c>
      <c r="AX2595" s="90">
        <f t="shared" si="324"/>
        <v>1</v>
      </c>
      <c r="AY2595" s="90" t="s">
        <v>774</v>
      </c>
      <c r="AZ2595" s="90" t="s">
        <v>6966</v>
      </c>
      <c r="BA2595" s="90">
        <f>IF(AND($BC$2595=1,$BB$2595=1),1,0)</f>
        <v>0</v>
      </c>
      <c r="BB2595" s="90">
        <f t="shared" si="329"/>
        <v>0</v>
      </c>
      <c r="BC2595" s="90">
        <v>1</v>
      </c>
      <c r="BD2595" s="90">
        <v>1</v>
      </c>
      <c r="BE2595" s="90">
        <v>1</v>
      </c>
      <c r="BL2595" s="90">
        <v>2596</v>
      </c>
      <c r="BX2595" s="90">
        <v>1</v>
      </c>
      <c r="CA2595" s="90" t="s">
        <v>6961</v>
      </c>
      <c r="CB2595" s="90">
        <f>IF((+COUNTA($S$2595)+COUNTA($S$2597)+COUNTA($S$2598)+COUNTA($S$2599)+COUNTA($S$2600)+COUNTA($S$2601)+COUNTA($S$2602)+COUNTA($S$2603)+COUNTA($S$2604)+COUNTA($S$2606))&gt;0,1,0)</f>
        <v>0</v>
      </c>
      <c r="CC2595" s="90" t="s">
        <v>775</v>
      </c>
      <c r="CD2595" s="90">
        <f>IF($Y$2595="Inaccurate – Incorrect",1,0)</f>
        <v>0</v>
      </c>
      <c r="DA2595" s="90" t="s">
        <v>6215</v>
      </c>
      <c r="DB2595" s="90" t="s">
        <v>6963</v>
      </c>
    </row>
    <row r="2596" spans="4:106" ht="25.25" customHeight="1" x14ac:dyDescent="0.2">
      <c r="D2596" s="112" t="s">
        <v>6970</v>
      </c>
      <c r="E2596" s="189" t="s">
        <v>6971</v>
      </c>
      <c r="F2596" s="190"/>
      <c r="G2596" s="190"/>
      <c r="H2596" s="190"/>
      <c r="I2596" s="190"/>
      <c r="J2596" s="190"/>
      <c r="K2596" s="190"/>
      <c r="L2596" s="190"/>
      <c r="M2596" s="190"/>
      <c r="N2596" s="190"/>
      <c r="O2596" s="190"/>
      <c r="P2596" s="115"/>
      <c r="Q2596" s="191" t="s">
        <v>12699</v>
      </c>
      <c r="R2596" s="191"/>
      <c r="S2596" s="192"/>
      <c r="T2596" s="192"/>
      <c r="U2596" s="192"/>
      <c r="V2596" s="192"/>
      <c r="W2596" s="192"/>
      <c r="X2596" s="193"/>
      <c r="Y2596" s="108"/>
      <c r="AW2596" s="90" t="s">
        <v>6211</v>
      </c>
      <c r="AX2596" s="90">
        <f t="shared" si="324"/>
        <v>1</v>
      </c>
      <c r="AZ2596" s="90" t="s">
        <v>6969</v>
      </c>
      <c r="BA2596" s="90">
        <f>IF(AND($BB$2596=1,$BC$2596=1),1,0)</f>
        <v>0</v>
      </c>
      <c r="BB2596" s="90">
        <f t="shared" si="329"/>
        <v>0</v>
      </c>
      <c r="BC2596" s="90">
        <f>IF(OR(AND(OR($S$2595&lt;&gt;"",$AB$2595&lt;&gt;""),$AX$2595=1)),1,0)</f>
        <v>0</v>
      </c>
      <c r="BD2596" s="90">
        <f>IF(OR(AND(OR($AB$2595&lt;&gt;""),$AX$2595=1)),1,0)</f>
        <v>0</v>
      </c>
      <c r="BE2596" s="90">
        <f>IF(OR(AND(OR($S$2595&lt;&gt;""),$AX$2595=1)),1,0)</f>
        <v>0</v>
      </c>
      <c r="CB2596" s="90">
        <f>IF($S$2596&lt;&gt;"",1,0)</f>
        <v>0</v>
      </c>
      <c r="CD2596" s="90">
        <f>IF($Y$2596="Inaccurate – Incorrect",1,0)</f>
        <v>0</v>
      </c>
      <c r="DA2596" s="90" t="s">
        <v>6215</v>
      </c>
      <c r="DB2596" s="90" t="s">
        <v>6963</v>
      </c>
    </row>
    <row r="2597" spans="4:106" ht="25.25" customHeight="1" x14ac:dyDescent="0.2">
      <c r="D2597" s="112" t="s">
        <v>6974</v>
      </c>
      <c r="E2597" s="189" t="s">
        <v>6249</v>
      </c>
      <c r="F2597" s="190"/>
      <c r="G2597" s="190"/>
      <c r="H2597" s="190"/>
      <c r="I2597" s="190"/>
      <c r="J2597" s="190"/>
      <c r="K2597" s="190"/>
      <c r="L2597" s="190"/>
      <c r="M2597" s="190"/>
      <c r="N2597" s="190"/>
      <c r="O2597" s="190"/>
      <c r="P2597" s="115"/>
      <c r="Q2597" s="191" t="s">
        <v>12702</v>
      </c>
      <c r="R2597" s="191"/>
      <c r="S2597" s="192"/>
      <c r="T2597" s="192"/>
      <c r="U2597" s="192"/>
      <c r="V2597" s="192"/>
      <c r="W2597" s="192"/>
      <c r="X2597" s="193"/>
      <c r="Y2597" s="108"/>
      <c r="AW2597" s="90" t="s">
        <v>6211</v>
      </c>
      <c r="AX2597" s="90">
        <f t="shared" si="324"/>
        <v>1</v>
      </c>
      <c r="AY2597" s="90" t="s">
        <v>774</v>
      </c>
      <c r="AZ2597" s="90" t="s">
        <v>6973</v>
      </c>
      <c r="BA2597" s="90">
        <f>IF(AND($BC$2597=1,$BB$2597=1),1,0)</f>
        <v>0</v>
      </c>
      <c r="BB2597" s="90">
        <f t="shared" si="329"/>
        <v>0</v>
      </c>
      <c r="BC2597" s="90">
        <v>1</v>
      </c>
      <c r="BD2597" s="90">
        <v>1</v>
      </c>
      <c r="BE2597" s="90">
        <v>1</v>
      </c>
      <c r="BX2597" s="90">
        <v>1</v>
      </c>
      <c r="CA2597" s="90" t="s">
        <v>6961</v>
      </c>
      <c r="CC2597" s="90" t="s">
        <v>775</v>
      </c>
      <c r="CD2597" s="90">
        <f>IF($Y$2597="Inaccurate – Incorrect",1,0)</f>
        <v>0</v>
      </c>
      <c r="DA2597" s="90" t="s">
        <v>6215</v>
      </c>
      <c r="DB2597" s="90" t="s">
        <v>6963</v>
      </c>
    </row>
    <row r="2598" spans="4:106" ht="25.25" customHeight="1" x14ac:dyDescent="0.2">
      <c r="D2598" s="112" t="s">
        <v>6976</v>
      </c>
      <c r="E2598" s="189" t="s">
        <v>6253</v>
      </c>
      <c r="F2598" s="190"/>
      <c r="G2598" s="190"/>
      <c r="H2598" s="190"/>
      <c r="I2598" s="190"/>
      <c r="J2598" s="190"/>
      <c r="K2598" s="190"/>
      <c r="L2598" s="190"/>
      <c r="M2598" s="190"/>
      <c r="N2598" s="190"/>
      <c r="O2598" s="190"/>
      <c r="P2598" s="115"/>
      <c r="Q2598" s="191" t="s">
        <v>12702</v>
      </c>
      <c r="R2598" s="191"/>
      <c r="S2598" s="192"/>
      <c r="T2598" s="192"/>
      <c r="U2598" s="192"/>
      <c r="V2598" s="192"/>
      <c r="W2598" s="192"/>
      <c r="X2598" s="193"/>
      <c r="Y2598" s="108"/>
      <c r="AW2598" s="90" t="s">
        <v>6211</v>
      </c>
      <c r="AX2598" s="90">
        <f t="shared" si="324"/>
        <v>1</v>
      </c>
      <c r="AY2598" s="90" t="s">
        <v>774</v>
      </c>
      <c r="AZ2598" s="90" t="s">
        <v>6975</v>
      </c>
      <c r="BA2598" s="90">
        <f>IF(AND($BC$2598=1,$BB$2598=1),1,0)</f>
        <v>0</v>
      </c>
      <c r="BB2598" s="90">
        <f t="shared" si="329"/>
        <v>0</v>
      </c>
      <c r="BC2598" s="90">
        <v>1</v>
      </c>
      <c r="BD2598" s="90">
        <v>1</v>
      </c>
      <c r="BE2598" s="90">
        <v>1</v>
      </c>
      <c r="BX2598" s="90">
        <v>1</v>
      </c>
      <c r="CA2598" s="90" t="s">
        <v>6961</v>
      </c>
      <c r="CC2598" s="90" t="s">
        <v>775</v>
      </c>
      <c r="CD2598" s="90">
        <f>IF($Y$2598="Inaccurate – Incorrect",1,0)</f>
        <v>0</v>
      </c>
      <c r="DA2598" s="90" t="s">
        <v>6215</v>
      </c>
      <c r="DB2598" s="90" t="s">
        <v>6963</v>
      </c>
    </row>
    <row r="2599" spans="4:106" ht="25.25" customHeight="1" x14ac:dyDescent="0.2">
      <c r="D2599" s="112" t="s">
        <v>6978</v>
      </c>
      <c r="E2599" s="189" t="s">
        <v>6261</v>
      </c>
      <c r="F2599" s="190"/>
      <c r="G2599" s="190"/>
      <c r="H2599" s="190"/>
      <c r="I2599" s="190"/>
      <c r="J2599" s="190"/>
      <c r="K2599" s="190"/>
      <c r="L2599" s="190"/>
      <c r="M2599" s="190"/>
      <c r="N2599" s="190"/>
      <c r="O2599" s="190"/>
      <c r="P2599" s="115"/>
      <c r="Q2599" s="191" t="s">
        <v>12702</v>
      </c>
      <c r="R2599" s="191"/>
      <c r="S2599" s="192"/>
      <c r="T2599" s="192"/>
      <c r="U2599" s="192"/>
      <c r="V2599" s="192"/>
      <c r="W2599" s="192"/>
      <c r="X2599" s="193"/>
      <c r="Y2599" s="108"/>
      <c r="AW2599" s="90" t="s">
        <v>6211</v>
      </c>
      <c r="AX2599" s="90">
        <f t="shared" si="324"/>
        <v>1</v>
      </c>
      <c r="AY2599" s="90" t="s">
        <v>774</v>
      </c>
      <c r="AZ2599" s="90" t="s">
        <v>6977</v>
      </c>
      <c r="BA2599" s="90">
        <f>IF(AND($BC$2599=1,$BB$2599=1),1,0)</f>
        <v>0</v>
      </c>
      <c r="BB2599" s="90">
        <f t="shared" si="329"/>
        <v>0</v>
      </c>
      <c r="BC2599" s="90">
        <v>1</v>
      </c>
      <c r="BD2599" s="90">
        <v>1</v>
      </c>
      <c r="BE2599" s="90">
        <v>1</v>
      </c>
      <c r="BX2599" s="90">
        <v>1</v>
      </c>
      <c r="CA2599" s="90" t="s">
        <v>6961</v>
      </c>
      <c r="CC2599" s="90" t="s">
        <v>775</v>
      </c>
      <c r="CD2599" s="90">
        <f>IF($Y$2599="Inaccurate – Incorrect",1,0)</f>
        <v>0</v>
      </c>
      <c r="DA2599" s="90" t="s">
        <v>6215</v>
      </c>
      <c r="DB2599" s="90" t="s">
        <v>6963</v>
      </c>
    </row>
    <row r="2600" spans="4:106" ht="50.5" customHeight="1" x14ac:dyDescent="0.2">
      <c r="D2600" s="112" t="s">
        <v>6980</v>
      </c>
      <c r="E2600" s="189" t="s">
        <v>6981</v>
      </c>
      <c r="F2600" s="190"/>
      <c r="G2600" s="190"/>
      <c r="H2600" s="190"/>
      <c r="I2600" s="190"/>
      <c r="J2600" s="190"/>
      <c r="K2600" s="190"/>
      <c r="L2600" s="190"/>
      <c r="M2600" s="190"/>
      <c r="N2600" s="190"/>
      <c r="O2600" s="190"/>
      <c r="P2600" s="115"/>
      <c r="Q2600" s="191" t="s">
        <v>12702</v>
      </c>
      <c r="R2600" s="191"/>
      <c r="S2600" s="192"/>
      <c r="T2600" s="192"/>
      <c r="U2600" s="192"/>
      <c r="V2600" s="192"/>
      <c r="W2600" s="192"/>
      <c r="X2600" s="193"/>
      <c r="Y2600" s="108"/>
      <c r="AW2600" s="90" t="s">
        <v>6211</v>
      </c>
      <c r="AX2600" s="90">
        <f t="shared" si="324"/>
        <v>1</v>
      </c>
      <c r="AY2600" s="90" t="s">
        <v>774</v>
      </c>
      <c r="AZ2600" s="90" t="s">
        <v>6979</v>
      </c>
      <c r="BA2600" s="90">
        <f>IF(AND($BC$2600=1,$BB$2600=1),1,0)</f>
        <v>0</v>
      </c>
      <c r="BB2600" s="90">
        <f t="shared" si="329"/>
        <v>0</v>
      </c>
      <c r="BC2600" s="90">
        <v>1</v>
      </c>
      <c r="BD2600" s="90">
        <v>1</v>
      </c>
      <c r="BE2600" s="90">
        <v>1</v>
      </c>
      <c r="BX2600" s="90">
        <v>1</v>
      </c>
      <c r="CA2600" s="90" t="s">
        <v>6961</v>
      </c>
      <c r="CC2600" s="90" t="s">
        <v>775</v>
      </c>
      <c r="CD2600" s="90">
        <f>IF($Y$2600="Inaccurate – Incorrect",1,0)</f>
        <v>0</v>
      </c>
      <c r="DA2600" s="90" t="s">
        <v>6215</v>
      </c>
      <c r="DB2600" s="90" t="s">
        <v>6963</v>
      </c>
    </row>
    <row r="2601" spans="4:106" ht="25.25" customHeight="1" x14ac:dyDescent="0.2">
      <c r="D2601" s="112" t="s">
        <v>6983</v>
      </c>
      <c r="E2601" s="189" t="s">
        <v>6984</v>
      </c>
      <c r="F2601" s="190"/>
      <c r="G2601" s="190"/>
      <c r="H2601" s="190"/>
      <c r="I2601" s="190"/>
      <c r="J2601" s="190"/>
      <c r="K2601" s="190"/>
      <c r="L2601" s="190"/>
      <c r="M2601" s="190"/>
      <c r="N2601" s="190"/>
      <c r="O2601" s="190"/>
      <c r="P2601" s="115"/>
      <c r="Q2601" s="191" t="s">
        <v>12702</v>
      </c>
      <c r="R2601" s="191"/>
      <c r="S2601" s="192"/>
      <c r="T2601" s="192"/>
      <c r="U2601" s="192"/>
      <c r="V2601" s="192"/>
      <c r="W2601" s="192"/>
      <c r="X2601" s="193"/>
      <c r="Y2601" s="108"/>
      <c r="AW2601" s="90" t="s">
        <v>6211</v>
      </c>
      <c r="AX2601" s="90">
        <f t="shared" si="324"/>
        <v>1</v>
      </c>
      <c r="AY2601" s="90" t="s">
        <v>774</v>
      </c>
      <c r="AZ2601" s="90" t="s">
        <v>6982</v>
      </c>
      <c r="BA2601" s="90">
        <f>IF(AND($BC$2601=1,$BB$2601=1),1,0)</f>
        <v>0</v>
      </c>
      <c r="BB2601" s="90">
        <f t="shared" si="329"/>
        <v>0</v>
      </c>
      <c r="BC2601" s="90">
        <v>1</v>
      </c>
      <c r="BD2601" s="90">
        <v>1</v>
      </c>
      <c r="BE2601" s="90">
        <v>1</v>
      </c>
      <c r="BX2601" s="90">
        <v>1</v>
      </c>
      <c r="CA2601" s="90" t="s">
        <v>6961</v>
      </c>
      <c r="CC2601" s="90" t="s">
        <v>775</v>
      </c>
      <c r="CD2601" s="90">
        <f>IF($Y$2601="Inaccurate – Incorrect",1,0)</f>
        <v>0</v>
      </c>
      <c r="DA2601" s="90" t="s">
        <v>6215</v>
      </c>
      <c r="DB2601" s="90" t="s">
        <v>6963</v>
      </c>
    </row>
    <row r="2602" spans="4:106" ht="25.25" customHeight="1" x14ac:dyDescent="0.2">
      <c r="D2602" s="112" t="s">
        <v>6986</v>
      </c>
      <c r="E2602" s="189" t="s">
        <v>6987</v>
      </c>
      <c r="F2602" s="190"/>
      <c r="G2602" s="190"/>
      <c r="H2602" s="190"/>
      <c r="I2602" s="190"/>
      <c r="J2602" s="190"/>
      <c r="K2602" s="190"/>
      <c r="L2602" s="190"/>
      <c r="M2602" s="190"/>
      <c r="N2602" s="190"/>
      <c r="O2602" s="190"/>
      <c r="P2602" s="116" t="s">
        <v>12697</v>
      </c>
      <c r="Q2602" s="191" t="s">
        <v>12702</v>
      </c>
      <c r="R2602" s="191"/>
      <c r="S2602" s="192"/>
      <c r="T2602" s="192"/>
      <c r="U2602" s="192"/>
      <c r="V2602" s="192"/>
      <c r="W2602" s="192"/>
      <c r="X2602" s="193"/>
      <c r="Y2602" s="108"/>
      <c r="AW2602" s="90" t="s">
        <v>6211</v>
      </c>
      <c r="AX2602" s="90">
        <f t="shared" si="324"/>
        <v>1</v>
      </c>
      <c r="AY2602" s="90" t="s">
        <v>774</v>
      </c>
      <c r="AZ2602" s="90" t="s">
        <v>6985</v>
      </c>
      <c r="BA2602" s="90">
        <f>IF(AND($BC$2602=1,$BB$2602=1),1,0)</f>
        <v>0</v>
      </c>
      <c r="BB2602" s="90">
        <f t="shared" si="329"/>
        <v>0</v>
      </c>
      <c r="BC2602" s="90">
        <v>1</v>
      </c>
      <c r="BD2602" s="90">
        <v>1</v>
      </c>
      <c r="BE2602" s="90">
        <v>1</v>
      </c>
      <c r="BX2602" s="90">
        <v>1</v>
      </c>
      <c r="CA2602" s="90" t="s">
        <v>6961</v>
      </c>
      <c r="CC2602" s="90" t="s">
        <v>775</v>
      </c>
      <c r="CD2602" s="90">
        <f>IF($Y$2602="Inaccurate – Incorrect",1,0)</f>
        <v>0</v>
      </c>
      <c r="DA2602" s="90" t="s">
        <v>6215</v>
      </c>
      <c r="DB2602" s="90" t="s">
        <v>6963</v>
      </c>
    </row>
    <row r="2603" spans="4:106" ht="25.25" customHeight="1" x14ac:dyDescent="0.2">
      <c r="D2603" s="112" t="s">
        <v>6990</v>
      </c>
      <c r="E2603" s="189" t="s">
        <v>6991</v>
      </c>
      <c r="F2603" s="190"/>
      <c r="G2603" s="190"/>
      <c r="H2603" s="190"/>
      <c r="I2603" s="190"/>
      <c r="J2603" s="190"/>
      <c r="K2603" s="190"/>
      <c r="L2603" s="190"/>
      <c r="M2603" s="190"/>
      <c r="N2603" s="190"/>
      <c r="O2603" s="190"/>
      <c r="P2603" s="115"/>
      <c r="Q2603" s="191" t="s">
        <v>12702</v>
      </c>
      <c r="R2603" s="191"/>
      <c r="S2603" s="192"/>
      <c r="T2603" s="192"/>
      <c r="U2603" s="192"/>
      <c r="V2603" s="192"/>
      <c r="W2603" s="192"/>
      <c r="X2603" s="193"/>
      <c r="Y2603" s="108"/>
      <c r="AW2603" s="90" t="s">
        <v>6211</v>
      </c>
      <c r="AX2603" s="90">
        <f t="shared" si="324"/>
        <v>1</v>
      </c>
      <c r="AY2603" s="90" t="s">
        <v>774</v>
      </c>
      <c r="AZ2603" s="90" t="s">
        <v>6989</v>
      </c>
      <c r="BA2603" s="90">
        <f>IF(AND($BC$2603=1,$BB$2603=1),1,0)</f>
        <v>0</v>
      </c>
      <c r="BB2603" s="90">
        <f t="shared" si="329"/>
        <v>0</v>
      </c>
      <c r="BC2603" s="90">
        <v>1</v>
      </c>
      <c r="BD2603" s="90">
        <v>1</v>
      </c>
      <c r="BE2603" s="90">
        <v>1</v>
      </c>
      <c r="BX2603" s="90">
        <v>1</v>
      </c>
      <c r="CA2603" s="90" t="s">
        <v>6961</v>
      </c>
      <c r="CC2603" s="90" t="s">
        <v>775</v>
      </c>
      <c r="CD2603" s="90">
        <f>IF($Y$2603="Inaccurate – Incorrect",1,0)</f>
        <v>0</v>
      </c>
      <c r="DA2603" s="90" t="s">
        <v>6215</v>
      </c>
      <c r="DB2603" s="90" t="s">
        <v>6963</v>
      </c>
    </row>
    <row r="2604" spans="4:106" ht="25.25" customHeight="1" x14ac:dyDescent="0.2">
      <c r="D2604" s="112" t="s">
        <v>6993</v>
      </c>
      <c r="E2604" s="189" t="s">
        <v>6994</v>
      </c>
      <c r="F2604" s="190"/>
      <c r="G2604" s="190"/>
      <c r="H2604" s="190"/>
      <c r="I2604" s="190"/>
      <c r="J2604" s="190"/>
      <c r="K2604" s="190"/>
      <c r="L2604" s="190"/>
      <c r="M2604" s="190"/>
      <c r="N2604" s="190"/>
      <c r="O2604" s="190"/>
      <c r="P2604" s="115"/>
      <c r="Q2604" s="191" t="s">
        <v>12702</v>
      </c>
      <c r="R2604" s="191"/>
      <c r="S2604" s="192"/>
      <c r="T2604" s="192"/>
      <c r="U2604" s="192"/>
      <c r="V2604" s="192"/>
      <c r="W2604" s="192"/>
      <c r="X2604" s="193"/>
      <c r="Y2604" s="108"/>
      <c r="AW2604" s="90" t="s">
        <v>6211</v>
      </c>
      <c r="AX2604" s="90">
        <f t="shared" si="324"/>
        <v>1</v>
      </c>
      <c r="AY2604" s="90" t="s">
        <v>774</v>
      </c>
      <c r="AZ2604" s="90" t="s">
        <v>6992</v>
      </c>
      <c r="BA2604" s="90">
        <f>IF(AND($BC$2604=1,$BB$2604=1),1,0)</f>
        <v>0</v>
      </c>
      <c r="BB2604" s="90">
        <f t="shared" si="329"/>
        <v>0</v>
      </c>
      <c r="BC2604" s="90">
        <v>1</v>
      </c>
      <c r="BD2604" s="90">
        <v>1</v>
      </c>
      <c r="BE2604" s="90">
        <v>1</v>
      </c>
      <c r="BL2604" s="90">
        <v>2605</v>
      </c>
      <c r="BX2604" s="90">
        <v>1</v>
      </c>
      <c r="CA2604" s="90" t="s">
        <v>6961</v>
      </c>
      <c r="CC2604" s="90" t="s">
        <v>775</v>
      </c>
      <c r="CD2604" s="90">
        <f>IF($Y$2604="Inaccurate – Incorrect",1,0)</f>
        <v>0</v>
      </c>
      <c r="DA2604" s="90" t="s">
        <v>6215</v>
      </c>
      <c r="DB2604" s="90" t="s">
        <v>6963</v>
      </c>
    </row>
    <row r="2605" spans="4:106" ht="25.25" customHeight="1" x14ac:dyDescent="0.2">
      <c r="D2605" s="112" t="s">
        <v>6996</v>
      </c>
      <c r="E2605" s="189" t="s">
        <v>6997</v>
      </c>
      <c r="F2605" s="190"/>
      <c r="G2605" s="190"/>
      <c r="H2605" s="190"/>
      <c r="I2605" s="190"/>
      <c r="J2605" s="190"/>
      <c r="K2605" s="190"/>
      <c r="L2605" s="190"/>
      <c r="M2605" s="190"/>
      <c r="N2605" s="190"/>
      <c r="O2605" s="190"/>
      <c r="P2605" s="115"/>
      <c r="Q2605" s="191" t="s">
        <v>12699</v>
      </c>
      <c r="R2605" s="191"/>
      <c r="S2605" s="192"/>
      <c r="T2605" s="192"/>
      <c r="U2605" s="192"/>
      <c r="V2605" s="192"/>
      <c r="W2605" s="192"/>
      <c r="X2605" s="193"/>
      <c r="Y2605" s="108"/>
      <c r="AW2605" s="90" t="s">
        <v>6211</v>
      </c>
      <c r="AX2605" s="90">
        <f t="shared" si="324"/>
        <v>1</v>
      </c>
      <c r="AZ2605" s="90" t="s">
        <v>6995</v>
      </c>
      <c r="BA2605" s="90">
        <f>IF(AND($BB$2605=1,$BC$2605=1),1,0)</f>
        <v>0</v>
      </c>
      <c r="BB2605" s="90">
        <f t="shared" si="329"/>
        <v>0</v>
      </c>
      <c r="BC2605" s="90">
        <f>IF(OR(AND(OR($S$2604&lt;&gt;"",$AB$2604&lt;&gt;""),$AX$2604=1)),1,0)</f>
        <v>0</v>
      </c>
      <c r="BD2605" s="90">
        <f>IF(OR(AND(OR($AB$2604&lt;&gt;""),$AX$2604=1)),1,0)</f>
        <v>0</v>
      </c>
      <c r="BE2605" s="90">
        <f>IF(OR(AND(OR($S$2604&lt;&gt;""),$AX$2604=1)),1,0)</f>
        <v>0</v>
      </c>
      <c r="CB2605" s="90">
        <f>IF($S$2605&lt;&gt;"",1,0)</f>
        <v>0</v>
      </c>
      <c r="CD2605" s="90">
        <f>IF($Y$2605="Inaccurate – Incorrect",1,0)</f>
        <v>0</v>
      </c>
      <c r="DA2605" s="90" t="s">
        <v>6215</v>
      </c>
      <c r="DB2605" s="90" t="s">
        <v>6963</v>
      </c>
    </row>
    <row r="2606" spans="4:106" ht="25.25" customHeight="1" x14ac:dyDescent="0.2">
      <c r="D2606" s="112" t="s">
        <v>7000</v>
      </c>
      <c r="E2606" s="189" t="s">
        <v>7001</v>
      </c>
      <c r="F2606" s="190"/>
      <c r="G2606" s="190"/>
      <c r="H2606" s="190"/>
      <c r="I2606" s="190"/>
      <c r="J2606" s="190"/>
      <c r="K2606" s="190"/>
      <c r="L2606" s="190"/>
      <c r="M2606" s="190"/>
      <c r="N2606" s="190"/>
      <c r="O2606" s="190"/>
      <c r="P2606" s="115"/>
      <c r="Q2606" s="191" t="s">
        <v>12702</v>
      </c>
      <c r="R2606" s="191"/>
      <c r="S2606" s="192"/>
      <c r="T2606" s="192"/>
      <c r="U2606" s="192"/>
      <c r="V2606" s="192"/>
      <c r="W2606" s="192"/>
      <c r="X2606" s="193"/>
      <c r="Y2606" s="108"/>
      <c r="AW2606" s="90" t="s">
        <v>6211</v>
      </c>
      <c r="AX2606" s="90">
        <f t="shared" si="324"/>
        <v>1</v>
      </c>
      <c r="AY2606" s="90" t="s">
        <v>774</v>
      </c>
      <c r="AZ2606" s="90" t="s">
        <v>6999</v>
      </c>
      <c r="BA2606" s="90">
        <f>IF(AND($BC$2606=1,$BB$2606=1),1,0)</f>
        <v>0</v>
      </c>
      <c r="BB2606" s="90">
        <f t="shared" si="329"/>
        <v>0</v>
      </c>
      <c r="BC2606" s="90">
        <v>1</v>
      </c>
      <c r="BD2606" s="90">
        <v>1</v>
      </c>
      <c r="BE2606" s="90">
        <v>1</v>
      </c>
      <c r="BX2606" s="90">
        <v>2</v>
      </c>
      <c r="CA2606" s="90" t="s">
        <v>6961</v>
      </c>
      <c r="CC2606" s="90" t="s">
        <v>775</v>
      </c>
      <c r="CD2606" s="90">
        <f>IF($Y$2606="Inaccurate – Incorrect",1,0)</f>
        <v>0</v>
      </c>
      <c r="DA2606" s="90" t="s">
        <v>6215</v>
      </c>
      <c r="DB2606" s="90" t="s">
        <v>6963</v>
      </c>
    </row>
    <row r="2607" spans="4:106" ht="53.75" customHeight="1" x14ac:dyDescent="0.2">
      <c r="D2607" s="112" t="s">
        <v>7003</v>
      </c>
      <c r="E2607" s="119"/>
      <c r="F2607" s="118"/>
      <c r="G2607" s="118"/>
      <c r="H2607" s="118"/>
      <c r="I2607" s="118"/>
      <c r="J2607" s="118"/>
      <c r="K2607" s="118"/>
      <c r="L2607" s="118"/>
      <c r="M2607" s="118"/>
      <c r="N2607" s="118"/>
      <c r="O2607" s="118"/>
      <c r="P2607" s="124" t="s">
        <v>12697</v>
      </c>
      <c r="Q2607" s="215" t="s">
        <v>7004</v>
      </c>
      <c r="R2607" s="216"/>
      <c r="S2607" s="216"/>
      <c r="T2607" s="216"/>
      <c r="U2607" s="216"/>
      <c r="V2607" s="216"/>
      <c r="W2607" s="216"/>
      <c r="X2607" s="217"/>
      <c r="Y2607" s="108"/>
      <c r="AX2607" s="90">
        <f t="shared" si="324"/>
        <v>1</v>
      </c>
      <c r="AZ2607" s="90" t="s">
        <v>7002</v>
      </c>
      <c r="BA2607" s="90">
        <f>IF(AND($BC$2607=1,$BB$2607=1),1,0)</f>
        <v>0</v>
      </c>
      <c r="BB2607" s="90">
        <f t="shared" si="329"/>
        <v>0</v>
      </c>
      <c r="BC2607" s="90">
        <v>1</v>
      </c>
      <c r="BD2607" s="90">
        <v>1</v>
      </c>
      <c r="BE2607" s="90">
        <v>1</v>
      </c>
    </row>
    <row r="2608" spans="4:106" ht="25.25" customHeight="1" x14ac:dyDescent="0.2">
      <c r="D2608" s="112" t="s">
        <v>7007</v>
      </c>
      <c r="E2608" s="189" t="s">
        <v>6296</v>
      </c>
      <c r="F2608" s="190"/>
      <c r="G2608" s="190"/>
      <c r="H2608" s="190"/>
      <c r="I2608" s="190"/>
      <c r="J2608" s="190"/>
      <c r="K2608" s="190"/>
      <c r="L2608" s="190"/>
      <c r="M2608" s="190"/>
      <c r="N2608" s="190"/>
      <c r="O2608" s="190"/>
      <c r="P2608" s="116" t="s">
        <v>12697</v>
      </c>
      <c r="Q2608" s="191" t="s">
        <v>12702</v>
      </c>
      <c r="R2608" s="191"/>
      <c r="S2608" s="192"/>
      <c r="T2608" s="192"/>
      <c r="U2608" s="192"/>
      <c r="V2608" s="192"/>
      <c r="W2608" s="192"/>
      <c r="X2608" s="193"/>
      <c r="Y2608" s="108"/>
      <c r="AW2608" s="90" t="s">
        <v>6211</v>
      </c>
      <c r="AX2608" s="90">
        <f t="shared" si="324"/>
        <v>1</v>
      </c>
      <c r="AY2608" s="90" t="s">
        <v>774</v>
      </c>
      <c r="AZ2608" s="90" t="s">
        <v>7006</v>
      </c>
      <c r="BA2608" s="90">
        <f>IF(AND($BC$2608=1,$BB$2608=1),1,0)</f>
        <v>0</v>
      </c>
      <c r="BB2608" s="90">
        <f t="shared" si="329"/>
        <v>0</v>
      </c>
      <c r="BC2608" s="90">
        <v>1</v>
      </c>
      <c r="BD2608" s="90">
        <v>1</v>
      </c>
      <c r="BE2608" s="90">
        <v>1</v>
      </c>
      <c r="BL2608" s="90">
        <v>2609</v>
      </c>
      <c r="BX2608" s="90">
        <v>1</v>
      </c>
      <c r="CA2608" s="90" t="s">
        <v>7002</v>
      </c>
      <c r="CB2608" s="90">
        <f>IF((+COUNTA($S$2608)+COUNTA($S$2610)+COUNTA($S$2612)+COUNTA($S$2614)+COUNTA($S$2616)+COUNTA($S$2618)+COUNTA($S$2620)+COUNTA($S$2622)+COUNTA($S$2624)+COUNTA($S$2626)+COUNTA($S$2628)+COUNTA($S$2630)+COUNTA($S$2632)+COUNTA($S$2634)+COUNTA($S$2636)+COUNTA($S$2638)+COUNTA($S$2640)+COUNTA($S$2642)+COUNTA($S$2644))&gt;0,1,0)</f>
        <v>0</v>
      </c>
      <c r="CC2608" s="90" t="s">
        <v>775</v>
      </c>
      <c r="CD2608" s="90">
        <f>IF($Y$2608="Inaccurate – Incorrect",1,0)</f>
        <v>0</v>
      </c>
      <c r="DA2608" s="90" t="s">
        <v>6215</v>
      </c>
      <c r="DB2608" s="90" t="s">
        <v>6963</v>
      </c>
    </row>
    <row r="2609" spans="4:106" ht="25.25" customHeight="1" x14ac:dyDescent="0.2">
      <c r="D2609" s="112" t="s">
        <v>7010</v>
      </c>
      <c r="E2609" s="189" t="s">
        <v>7011</v>
      </c>
      <c r="F2609" s="190"/>
      <c r="G2609" s="190"/>
      <c r="H2609" s="190"/>
      <c r="I2609" s="190"/>
      <c r="J2609" s="190"/>
      <c r="K2609" s="190"/>
      <c r="L2609" s="190"/>
      <c r="M2609" s="190"/>
      <c r="N2609" s="190"/>
      <c r="O2609" s="190"/>
      <c r="P2609" s="115"/>
      <c r="Q2609" s="191" t="s">
        <v>12699</v>
      </c>
      <c r="R2609" s="191"/>
      <c r="S2609" s="192"/>
      <c r="T2609" s="192"/>
      <c r="U2609" s="192"/>
      <c r="V2609" s="192"/>
      <c r="W2609" s="192"/>
      <c r="X2609" s="193"/>
      <c r="Y2609" s="108"/>
      <c r="AW2609" s="90" t="s">
        <v>6211</v>
      </c>
      <c r="AX2609" s="90">
        <f t="shared" si="324"/>
        <v>1</v>
      </c>
      <c r="AZ2609" s="90" t="s">
        <v>7009</v>
      </c>
      <c r="BA2609" s="90">
        <f>IF(AND($BB$2609=1,$BC$2609=1),1,0)</f>
        <v>0</v>
      </c>
      <c r="BB2609" s="90">
        <f t="shared" si="329"/>
        <v>0</v>
      </c>
      <c r="BC2609" s="90">
        <f>IF(OR(AND(OR($S$2608&lt;&gt;"",$AB$2608&lt;&gt;""),$AX$2608=1)),1,0)</f>
        <v>0</v>
      </c>
      <c r="BD2609" s="90">
        <f>IF(OR(AND(OR($AB$2608&lt;&gt;""),$AX$2608=1)),1,0)</f>
        <v>0</v>
      </c>
      <c r="BE2609" s="90">
        <f>IF(OR(AND(OR($S$2608&lt;&gt;""),$AX$2608=1)),1,0)</f>
        <v>0</v>
      </c>
      <c r="CB2609" s="90">
        <f>IF($S$2609&lt;&gt;"",1,0)</f>
        <v>0</v>
      </c>
      <c r="CD2609" s="90">
        <f>IF($Y$2609="Inaccurate – Incorrect",1,0)</f>
        <v>0</v>
      </c>
      <c r="DA2609" s="90" t="s">
        <v>6215</v>
      </c>
      <c r="DB2609" s="90" t="s">
        <v>6963</v>
      </c>
    </row>
    <row r="2610" spans="4:106" ht="25.25" customHeight="1" x14ac:dyDescent="0.2">
      <c r="D2610" s="112" t="s">
        <v>7014</v>
      </c>
      <c r="E2610" s="189" t="s">
        <v>6304</v>
      </c>
      <c r="F2610" s="190"/>
      <c r="G2610" s="190"/>
      <c r="H2610" s="190"/>
      <c r="I2610" s="190"/>
      <c r="J2610" s="190"/>
      <c r="K2610" s="190"/>
      <c r="L2610" s="190"/>
      <c r="M2610" s="190"/>
      <c r="N2610" s="190"/>
      <c r="O2610" s="190"/>
      <c r="P2610" s="116" t="s">
        <v>12697</v>
      </c>
      <c r="Q2610" s="191" t="s">
        <v>12702</v>
      </c>
      <c r="R2610" s="191"/>
      <c r="S2610" s="192"/>
      <c r="T2610" s="192"/>
      <c r="U2610" s="192"/>
      <c r="V2610" s="192"/>
      <c r="W2610" s="192"/>
      <c r="X2610" s="193"/>
      <c r="Y2610" s="108"/>
      <c r="AW2610" s="90" t="s">
        <v>6211</v>
      </c>
      <c r="AX2610" s="90">
        <f t="shared" si="324"/>
        <v>1</v>
      </c>
      <c r="AY2610" s="90" t="s">
        <v>774</v>
      </c>
      <c r="AZ2610" s="90" t="s">
        <v>7013</v>
      </c>
      <c r="BA2610" s="90">
        <f>IF(AND($BC$2610=1,$BB$2610=1),1,0)</f>
        <v>0</v>
      </c>
      <c r="BB2610" s="90">
        <f t="shared" si="329"/>
        <v>0</v>
      </c>
      <c r="BC2610" s="90">
        <v>1</v>
      </c>
      <c r="BD2610" s="90">
        <v>1</v>
      </c>
      <c r="BE2610" s="90">
        <v>1</v>
      </c>
      <c r="BL2610" s="90">
        <v>2611</v>
      </c>
      <c r="BX2610" s="90">
        <v>1</v>
      </c>
      <c r="CA2610" s="90" t="s">
        <v>7002</v>
      </c>
      <c r="CC2610" s="90" t="s">
        <v>775</v>
      </c>
      <c r="CD2610" s="90">
        <f>IF($Y$2610="Inaccurate – Incorrect",1,0)</f>
        <v>0</v>
      </c>
      <c r="DA2610" s="90" t="s">
        <v>6215</v>
      </c>
      <c r="DB2610" s="90" t="s">
        <v>6963</v>
      </c>
    </row>
    <row r="2611" spans="4:106" ht="25.25" customHeight="1" x14ac:dyDescent="0.2">
      <c r="D2611" s="112" t="s">
        <v>7017</v>
      </c>
      <c r="E2611" s="189" t="s">
        <v>7011</v>
      </c>
      <c r="F2611" s="190"/>
      <c r="G2611" s="190"/>
      <c r="H2611" s="190"/>
      <c r="I2611" s="190"/>
      <c r="J2611" s="190"/>
      <c r="K2611" s="190"/>
      <c r="L2611" s="190"/>
      <c r="M2611" s="190"/>
      <c r="N2611" s="190"/>
      <c r="O2611" s="190"/>
      <c r="P2611" s="115"/>
      <c r="Q2611" s="191" t="s">
        <v>12699</v>
      </c>
      <c r="R2611" s="191"/>
      <c r="S2611" s="192"/>
      <c r="T2611" s="192"/>
      <c r="U2611" s="192"/>
      <c r="V2611" s="192"/>
      <c r="W2611" s="192"/>
      <c r="X2611" s="193"/>
      <c r="Y2611" s="108"/>
      <c r="AW2611" s="90" t="s">
        <v>6211</v>
      </c>
      <c r="AX2611" s="90">
        <f t="shared" si="324"/>
        <v>1</v>
      </c>
      <c r="AZ2611" s="90" t="s">
        <v>7016</v>
      </c>
      <c r="BA2611" s="90">
        <f>IF(AND($BB$2611=1,$BC$2611=1),1,0)</f>
        <v>0</v>
      </c>
      <c r="BB2611" s="90">
        <f t="shared" si="329"/>
        <v>0</v>
      </c>
      <c r="BC2611" s="90">
        <f>IF(OR(AND(OR($S$2610&lt;&gt;"",$AB$2610&lt;&gt;""),$AX$2610=1)),1,0)</f>
        <v>0</v>
      </c>
      <c r="BD2611" s="90">
        <f>IF(OR(AND(OR($AB$2610&lt;&gt;""),$AX$2610=1)),1,0)</f>
        <v>0</v>
      </c>
      <c r="BE2611" s="90">
        <f>IF(OR(AND(OR($S$2610&lt;&gt;""),$AX$2610=1)),1,0)</f>
        <v>0</v>
      </c>
      <c r="CB2611" s="90">
        <f>IF($S$2611&lt;&gt;"",1,0)</f>
        <v>0</v>
      </c>
      <c r="CD2611" s="90">
        <f>IF($Y$2611="Inaccurate – Incorrect",1,0)</f>
        <v>0</v>
      </c>
      <c r="DA2611" s="90" t="s">
        <v>6215</v>
      </c>
      <c r="DB2611" s="90" t="s">
        <v>6963</v>
      </c>
    </row>
    <row r="2612" spans="4:106" ht="25.25" customHeight="1" x14ac:dyDescent="0.2">
      <c r="D2612" s="112" t="s">
        <v>7020</v>
      </c>
      <c r="E2612" s="189" t="s">
        <v>6312</v>
      </c>
      <c r="F2612" s="190"/>
      <c r="G2612" s="190"/>
      <c r="H2612" s="190"/>
      <c r="I2612" s="190"/>
      <c r="J2612" s="190"/>
      <c r="K2612" s="190"/>
      <c r="L2612" s="190"/>
      <c r="M2612" s="190"/>
      <c r="N2612" s="190"/>
      <c r="O2612" s="190"/>
      <c r="P2612" s="116" t="s">
        <v>12697</v>
      </c>
      <c r="Q2612" s="191" t="s">
        <v>12702</v>
      </c>
      <c r="R2612" s="191"/>
      <c r="S2612" s="192"/>
      <c r="T2612" s="192"/>
      <c r="U2612" s="192"/>
      <c r="V2612" s="192"/>
      <c r="W2612" s="192"/>
      <c r="X2612" s="193"/>
      <c r="Y2612" s="108"/>
      <c r="AW2612" s="90" t="s">
        <v>6211</v>
      </c>
      <c r="AX2612" s="90">
        <f t="shared" si="324"/>
        <v>1</v>
      </c>
      <c r="AY2612" s="90" t="s">
        <v>774</v>
      </c>
      <c r="AZ2612" s="90" t="s">
        <v>7019</v>
      </c>
      <c r="BA2612" s="90">
        <f>IF(AND($BC$2612=1,$BB$2612=1),1,0)</f>
        <v>0</v>
      </c>
      <c r="BB2612" s="90">
        <f t="shared" si="329"/>
        <v>0</v>
      </c>
      <c r="BC2612" s="90">
        <v>1</v>
      </c>
      <c r="BD2612" s="90">
        <v>1</v>
      </c>
      <c r="BE2612" s="90">
        <v>1</v>
      </c>
      <c r="BL2612" s="90">
        <v>2613</v>
      </c>
      <c r="BX2612" s="90">
        <v>1</v>
      </c>
      <c r="CA2612" s="90" t="s">
        <v>7002</v>
      </c>
      <c r="CC2612" s="90" t="s">
        <v>775</v>
      </c>
      <c r="CD2612" s="90">
        <f>IF($Y$2612="Inaccurate – Incorrect",1,0)</f>
        <v>0</v>
      </c>
      <c r="DA2612" s="90" t="s">
        <v>6215</v>
      </c>
      <c r="DB2612" s="90" t="s">
        <v>6963</v>
      </c>
    </row>
    <row r="2613" spans="4:106" ht="25.25" customHeight="1" x14ac:dyDescent="0.2">
      <c r="D2613" s="112" t="s">
        <v>7023</v>
      </c>
      <c r="E2613" s="189" t="s">
        <v>7011</v>
      </c>
      <c r="F2613" s="190"/>
      <c r="G2613" s="190"/>
      <c r="H2613" s="190"/>
      <c r="I2613" s="190"/>
      <c r="J2613" s="190"/>
      <c r="K2613" s="190"/>
      <c r="L2613" s="190"/>
      <c r="M2613" s="190"/>
      <c r="N2613" s="190"/>
      <c r="O2613" s="190"/>
      <c r="P2613" s="115"/>
      <c r="Q2613" s="191" t="s">
        <v>12699</v>
      </c>
      <c r="R2613" s="191"/>
      <c r="S2613" s="192"/>
      <c r="T2613" s="192"/>
      <c r="U2613" s="192"/>
      <c r="V2613" s="192"/>
      <c r="W2613" s="192"/>
      <c r="X2613" s="193"/>
      <c r="Y2613" s="108"/>
      <c r="AW2613" s="90" t="s">
        <v>6211</v>
      </c>
      <c r="AX2613" s="90">
        <f t="shared" si="324"/>
        <v>1</v>
      </c>
      <c r="AZ2613" s="90" t="s">
        <v>7022</v>
      </c>
      <c r="BA2613" s="90">
        <f>IF(AND($BB$2613=1,$BC$2613=1),1,0)</f>
        <v>0</v>
      </c>
      <c r="BB2613" s="90">
        <f t="shared" si="329"/>
        <v>0</v>
      </c>
      <c r="BC2613" s="90">
        <f>IF(OR(AND(OR($S$2612&lt;&gt;"",$AB$2612&lt;&gt;""),$AX$2612=1)),1,0)</f>
        <v>0</v>
      </c>
      <c r="BD2613" s="90">
        <f>IF(OR(AND(OR($AB$2612&lt;&gt;""),$AX$2612=1)),1,0)</f>
        <v>0</v>
      </c>
      <c r="BE2613" s="90">
        <f>IF(OR(AND(OR($S$2612&lt;&gt;""),$AX$2612=1)),1,0)</f>
        <v>0</v>
      </c>
      <c r="CB2613" s="90">
        <f>IF($S$2613&lt;&gt;"",1,0)</f>
        <v>0</v>
      </c>
      <c r="CD2613" s="90">
        <f>IF($Y$2613="Inaccurate – Incorrect",1,0)</f>
        <v>0</v>
      </c>
      <c r="DA2613" s="90" t="s">
        <v>6215</v>
      </c>
      <c r="DB2613" s="90" t="s">
        <v>6963</v>
      </c>
    </row>
    <row r="2614" spans="4:106" ht="25.25" customHeight="1" x14ac:dyDescent="0.2">
      <c r="D2614" s="112" t="s">
        <v>7026</v>
      </c>
      <c r="E2614" s="189" t="s">
        <v>6320</v>
      </c>
      <c r="F2614" s="190"/>
      <c r="G2614" s="190"/>
      <c r="H2614" s="190"/>
      <c r="I2614" s="190"/>
      <c r="J2614" s="190"/>
      <c r="K2614" s="190"/>
      <c r="L2614" s="190"/>
      <c r="M2614" s="190"/>
      <c r="N2614" s="190"/>
      <c r="O2614" s="190"/>
      <c r="P2614" s="116" t="s">
        <v>12697</v>
      </c>
      <c r="Q2614" s="191" t="s">
        <v>12702</v>
      </c>
      <c r="R2614" s="191"/>
      <c r="S2614" s="192"/>
      <c r="T2614" s="192"/>
      <c r="U2614" s="192"/>
      <c r="V2614" s="192"/>
      <c r="W2614" s="192"/>
      <c r="X2614" s="193"/>
      <c r="Y2614" s="108"/>
      <c r="AW2614" s="90" t="s">
        <v>6211</v>
      </c>
      <c r="AX2614" s="90">
        <f t="shared" si="324"/>
        <v>1</v>
      </c>
      <c r="AY2614" s="90" t="s">
        <v>774</v>
      </c>
      <c r="AZ2614" s="90" t="s">
        <v>7025</v>
      </c>
      <c r="BA2614" s="90">
        <f>IF(AND($BC$2614=1,$BB$2614=1),1,0)</f>
        <v>0</v>
      </c>
      <c r="BB2614" s="90">
        <f t="shared" si="329"/>
        <v>0</v>
      </c>
      <c r="BC2614" s="90">
        <v>1</v>
      </c>
      <c r="BD2614" s="90">
        <v>1</v>
      </c>
      <c r="BE2614" s="90">
        <v>1</v>
      </c>
      <c r="BL2614" s="90">
        <v>2615</v>
      </c>
      <c r="BX2614" s="90">
        <v>1</v>
      </c>
      <c r="CA2614" s="90" t="s">
        <v>7002</v>
      </c>
      <c r="CC2614" s="90" t="s">
        <v>775</v>
      </c>
      <c r="CD2614" s="90">
        <f>IF($Y$2614="Inaccurate – Incorrect",1,0)</f>
        <v>0</v>
      </c>
      <c r="DA2614" s="90" t="s">
        <v>6215</v>
      </c>
      <c r="DB2614" s="90" t="s">
        <v>6963</v>
      </c>
    </row>
    <row r="2615" spans="4:106" ht="25.25" customHeight="1" x14ac:dyDescent="0.2">
      <c r="D2615" s="112" t="s">
        <v>7029</v>
      </c>
      <c r="E2615" s="189" t="s">
        <v>7011</v>
      </c>
      <c r="F2615" s="190"/>
      <c r="G2615" s="190"/>
      <c r="H2615" s="190"/>
      <c r="I2615" s="190"/>
      <c r="J2615" s="190"/>
      <c r="K2615" s="190"/>
      <c r="L2615" s="190"/>
      <c r="M2615" s="190"/>
      <c r="N2615" s="190"/>
      <c r="O2615" s="190"/>
      <c r="P2615" s="115"/>
      <c r="Q2615" s="191" t="s">
        <v>12699</v>
      </c>
      <c r="R2615" s="191"/>
      <c r="S2615" s="192"/>
      <c r="T2615" s="192"/>
      <c r="U2615" s="192"/>
      <c r="V2615" s="192"/>
      <c r="W2615" s="192"/>
      <c r="X2615" s="193"/>
      <c r="Y2615" s="108"/>
      <c r="AW2615" s="90" t="s">
        <v>6211</v>
      </c>
      <c r="AX2615" s="90">
        <f t="shared" si="324"/>
        <v>1</v>
      </c>
      <c r="AZ2615" s="90" t="s">
        <v>7028</v>
      </c>
      <c r="BA2615" s="90">
        <f>IF(AND($BB$2615=1,$BC$2615=1),1,0)</f>
        <v>0</v>
      </c>
      <c r="BB2615" s="90">
        <f t="shared" si="329"/>
        <v>0</v>
      </c>
      <c r="BC2615" s="90">
        <f>IF(OR(AND(OR($S$2614&lt;&gt;"",$AB$2614&lt;&gt;""),$AX$2614=1)),1,0)</f>
        <v>0</v>
      </c>
      <c r="BD2615" s="90">
        <f>IF(OR(AND(OR($AB$2614&lt;&gt;""),$AX$2614=1)),1,0)</f>
        <v>0</v>
      </c>
      <c r="BE2615" s="90">
        <f>IF(OR(AND(OR($S$2614&lt;&gt;""),$AX$2614=1)),1,0)</f>
        <v>0</v>
      </c>
      <c r="CB2615" s="90">
        <f>IF($S$2615&lt;&gt;"",1,0)</f>
        <v>0</v>
      </c>
      <c r="CD2615" s="90">
        <f>IF($Y$2615="Inaccurate – Incorrect",1,0)</f>
        <v>0</v>
      </c>
      <c r="DA2615" s="90" t="s">
        <v>6215</v>
      </c>
      <c r="DB2615" s="90" t="s">
        <v>6963</v>
      </c>
    </row>
    <row r="2616" spans="4:106" ht="25.25" customHeight="1" x14ac:dyDescent="0.2">
      <c r="D2616" s="112" t="s">
        <v>7032</v>
      </c>
      <c r="E2616" s="189" t="s">
        <v>6328</v>
      </c>
      <c r="F2616" s="190"/>
      <c r="G2616" s="190"/>
      <c r="H2616" s="190"/>
      <c r="I2616" s="190"/>
      <c r="J2616" s="190"/>
      <c r="K2616" s="190"/>
      <c r="L2616" s="190"/>
      <c r="M2616" s="190"/>
      <c r="N2616" s="190"/>
      <c r="O2616" s="190"/>
      <c r="P2616" s="116" t="s">
        <v>12697</v>
      </c>
      <c r="Q2616" s="191" t="s">
        <v>12702</v>
      </c>
      <c r="R2616" s="191"/>
      <c r="S2616" s="192"/>
      <c r="T2616" s="192"/>
      <c r="U2616" s="192"/>
      <c r="V2616" s="192"/>
      <c r="W2616" s="192"/>
      <c r="X2616" s="193"/>
      <c r="Y2616" s="108"/>
      <c r="AW2616" s="90" t="s">
        <v>6211</v>
      </c>
      <c r="AX2616" s="90">
        <f t="shared" si="324"/>
        <v>1</v>
      </c>
      <c r="AY2616" s="90" t="s">
        <v>774</v>
      </c>
      <c r="AZ2616" s="90" t="s">
        <v>7031</v>
      </c>
      <c r="BA2616" s="90">
        <f>IF(AND($BC$2616=1,$BB$2616=1),1,0)</f>
        <v>0</v>
      </c>
      <c r="BB2616" s="90">
        <f t="shared" si="329"/>
        <v>0</v>
      </c>
      <c r="BC2616" s="90">
        <v>1</v>
      </c>
      <c r="BD2616" s="90">
        <v>1</v>
      </c>
      <c r="BE2616" s="90">
        <v>1</v>
      </c>
      <c r="BL2616" s="90">
        <v>2617</v>
      </c>
      <c r="BX2616" s="90">
        <v>1</v>
      </c>
      <c r="CA2616" s="90" t="s">
        <v>7002</v>
      </c>
      <c r="CC2616" s="90" t="s">
        <v>775</v>
      </c>
      <c r="CD2616" s="90">
        <f>IF($Y$2616="Inaccurate – Incorrect",1,0)</f>
        <v>0</v>
      </c>
      <c r="DA2616" s="90" t="s">
        <v>6215</v>
      </c>
      <c r="DB2616" s="90" t="s">
        <v>6963</v>
      </c>
    </row>
    <row r="2617" spans="4:106" ht="25.25" customHeight="1" x14ac:dyDescent="0.2">
      <c r="D2617" s="112" t="s">
        <v>7035</v>
      </c>
      <c r="E2617" s="189" t="s">
        <v>7011</v>
      </c>
      <c r="F2617" s="190"/>
      <c r="G2617" s="190"/>
      <c r="H2617" s="190"/>
      <c r="I2617" s="190"/>
      <c r="J2617" s="190"/>
      <c r="K2617" s="190"/>
      <c r="L2617" s="190"/>
      <c r="M2617" s="190"/>
      <c r="N2617" s="190"/>
      <c r="O2617" s="190"/>
      <c r="P2617" s="115"/>
      <c r="Q2617" s="191" t="s">
        <v>12699</v>
      </c>
      <c r="R2617" s="191"/>
      <c r="S2617" s="192"/>
      <c r="T2617" s="192"/>
      <c r="U2617" s="192"/>
      <c r="V2617" s="192"/>
      <c r="W2617" s="192"/>
      <c r="X2617" s="193"/>
      <c r="Y2617" s="108"/>
      <c r="AW2617" s="90" t="s">
        <v>6211</v>
      </c>
      <c r="AX2617" s="90">
        <f t="shared" si="324"/>
        <v>1</v>
      </c>
      <c r="AZ2617" s="90" t="s">
        <v>7034</v>
      </c>
      <c r="BA2617" s="90">
        <f>IF(AND($BB$2617=1,$BC$2617=1),1,0)</f>
        <v>0</v>
      </c>
      <c r="BB2617" s="90">
        <f t="shared" si="329"/>
        <v>0</v>
      </c>
      <c r="BC2617" s="90">
        <f>IF(OR(AND(OR($S$2616&lt;&gt;"",$AB$2616&lt;&gt;""),$AX$2616=1)),1,0)</f>
        <v>0</v>
      </c>
      <c r="BD2617" s="90">
        <f>IF(OR(AND(OR($AB$2616&lt;&gt;""),$AX$2616=1)),1,0)</f>
        <v>0</v>
      </c>
      <c r="BE2617" s="90">
        <f>IF(OR(AND(OR($S$2616&lt;&gt;""),$AX$2616=1)),1,0)</f>
        <v>0</v>
      </c>
      <c r="CB2617" s="90">
        <f>IF($S$2617&lt;&gt;"",1,0)</f>
        <v>0</v>
      </c>
      <c r="CD2617" s="90">
        <f>IF($Y$2617="Inaccurate – Incorrect",1,0)</f>
        <v>0</v>
      </c>
      <c r="DA2617" s="90" t="s">
        <v>6215</v>
      </c>
      <c r="DB2617" s="90" t="s">
        <v>6963</v>
      </c>
    </row>
    <row r="2618" spans="4:106" ht="25.25" customHeight="1" x14ac:dyDescent="0.2">
      <c r="D2618" s="112" t="s">
        <v>7038</v>
      </c>
      <c r="E2618" s="189" t="s">
        <v>6336</v>
      </c>
      <c r="F2618" s="190"/>
      <c r="G2618" s="190"/>
      <c r="H2618" s="190"/>
      <c r="I2618" s="190"/>
      <c r="J2618" s="190"/>
      <c r="K2618" s="190"/>
      <c r="L2618" s="190"/>
      <c r="M2618" s="190"/>
      <c r="N2618" s="190"/>
      <c r="O2618" s="190"/>
      <c r="P2618" s="116" t="s">
        <v>12697</v>
      </c>
      <c r="Q2618" s="191" t="s">
        <v>12702</v>
      </c>
      <c r="R2618" s="191"/>
      <c r="S2618" s="192"/>
      <c r="T2618" s="192"/>
      <c r="U2618" s="192"/>
      <c r="V2618" s="192"/>
      <c r="W2618" s="192"/>
      <c r="X2618" s="193"/>
      <c r="Y2618" s="108"/>
      <c r="AW2618" s="90" t="s">
        <v>6211</v>
      </c>
      <c r="AX2618" s="90">
        <f t="shared" si="324"/>
        <v>1</v>
      </c>
      <c r="AY2618" s="90" t="s">
        <v>774</v>
      </c>
      <c r="AZ2618" s="90" t="s">
        <v>7037</v>
      </c>
      <c r="BA2618" s="90">
        <f>IF(AND($BC$2618=1,$BB$2618=1),1,0)</f>
        <v>0</v>
      </c>
      <c r="BB2618" s="90">
        <f t="shared" si="329"/>
        <v>0</v>
      </c>
      <c r="BC2618" s="90">
        <v>1</v>
      </c>
      <c r="BD2618" s="90">
        <v>1</v>
      </c>
      <c r="BE2618" s="90">
        <v>1</v>
      </c>
      <c r="BL2618" s="90">
        <v>2619</v>
      </c>
      <c r="BX2618" s="90">
        <v>1</v>
      </c>
      <c r="CA2618" s="90" t="s">
        <v>7002</v>
      </c>
      <c r="CC2618" s="90" t="s">
        <v>775</v>
      </c>
      <c r="CD2618" s="90">
        <f>IF($Y$2618="Inaccurate – Incorrect",1,0)</f>
        <v>0</v>
      </c>
      <c r="DA2618" s="90" t="s">
        <v>6215</v>
      </c>
      <c r="DB2618" s="90" t="s">
        <v>6963</v>
      </c>
    </row>
    <row r="2619" spans="4:106" ht="25.25" customHeight="1" x14ac:dyDescent="0.2">
      <c r="D2619" s="112" t="s">
        <v>7041</v>
      </c>
      <c r="E2619" s="189" t="s">
        <v>7011</v>
      </c>
      <c r="F2619" s="190"/>
      <c r="G2619" s="190"/>
      <c r="H2619" s="190"/>
      <c r="I2619" s="190"/>
      <c r="J2619" s="190"/>
      <c r="K2619" s="190"/>
      <c r="L2619" s="190"/>
      <c r="M2619" s="190"/>
      <c r="N2619" s="190"/>
      <c r="O2619" s="190"/>
      <c r="P2619" s="115"/>
      <c r="Q2619" s="191" t="s">
        <v>12699</v>
      </c>
      <c r="R2619" s="191"/>
      <c r="S2619" s="192"/>
      <c r="T2619" s="192"/>
      <c r="U2619" s="192"/>
      <c r="V2619" s="192"/>
      <c r="W2619" s="192"/>
      <c r="X2619" s="193"/>
      <c r="Y2619" s="108"/>
      <c r="AW2619" s="90" t="s">
        <v>6211</v>
      </c>
      <c r="AX2619" s="90">
        <f t="shared" si="324"/>
        <v>1</v>
      </c>
      <c r="AZ2619" s="90" t="s">
        <v>7040</v>
      </c>
      <c r="BA2619" s="90">
        <f>IF(AND($BB$2619=1,$BC$2619=1),1,0)</f>
        <v>0</v>
      </c>
      <c r="BB2619" s="90">
        <f t="shared" si="329"/>
        <v>0</v>
      </c>
      <c r="BC2619" s="90">
        <f>IF(OR(AND(OR($S$2618&lt;&gt;"",$AB$2618&lt;&gt;""),$AX$2618=1)),1,0)</f>
        <v>0</v>
      </c>
      <c r="BD2619" s="90">
        <f>IF(OR(AND(OR($AB$2618&lt;&gt;""),$AX$2618=1)),1,0)</f>
        <v>0</v>
      </c>
      <c r="BE2619" s="90">
        <f>IF(OR(AND(OR($S$2618&lt;&gt;""),$AX$2618=1)),1,0)</f>
        <v>0</v>
      </c>
      <c r="CB2619" s="90">
        <f>IF($S$2619&lt;&gt;"",1,0)</f>
        <v>0</v>
      </c>
      <c r="CD2619" s="90">
        <f>IF($Y$2619="Inaccurate – Incorrect",1,0)</f>
        <v>0</v>
      </c>
      <c r="DA2619" s="90" t="s">
        <v>6215</v>
      </c>
      <c r="DB2619" s="90" t="s">
        <v>6963</v>
      </c>
    </row>
    <row r="2620" spans="4:106" ht="25.25" customHeight="1" x14ac:dyDescent="0.2">
      <c r="D2620" s="112" t="s">
        <v>7044</v>
      </c>
      <c r="E2620" s="189" t="s">
        <v>3368</v>
      </c>
      <c r="F2620" s="190"/>
      <c r="G2620" s="190"/>
      <c r="H2620" s="190"/>
      <c r="I2620" s="190"/>
      <c r="J2620" s="190"/>
      <c r="K2620" s="190"/>
      <c r="L2620" s="190"/>
      <c r="M2620" s="190"/>
      <c r="N2620" s="190"/>
      <c r="O2620" s="190"/>
      <c r="P2620" s="116" t="s">
        <v>12697</v>
      </c>
      <c r="Q2620" s="191" t="s">
        <v>12702</v>
      </c>
      <c r="R2620" s="191"/>
      <c r="S2620" s="192"/>
      <c r="T2620" s="192"/>
      <c r="U2620" s="192"/>
      <c r="V2620" s="192"/>
      <c r="W2620" s="192"/>
      <c r="X2620" s="193"/>
      <c r="Y2620" s="108"/>
      <c r="AW2620" s="90" t="s">
        <v>6211</v>
      </c>
      <c r="AX2620" s="90">
        <f t="shared" si="324"/>
        <v>1</v>
      </c>
      <c r="AY2620" s="90" t="s">
        <v>774</v>
      </c>
      <c r="AZ2620" s="90" t="s">
        <v>7043</v>
      </c>
      <c r="BA2620" s="90">
        <f>IF(AND($BC$2620=1,$BB$2620=1),1,0)</f>
        <v>0</v>
      </c>
      <c r="BB2620" s="90">
        <f t="shared" si="329"/>
        <v>0</v>
      </c>
      <c r="BC2620" s="90">
        <v>1</v>
      </c>
      <c r="BD2620" s="90">
        <v>1</v>
      </c>
      <c r="BE2620" s="90">
        <v>1</v>
      </c>
      <c r="BL2620" s="90">
        <v>2621</v>
      </c>
      <c r="BX2620" s="90">
        <v>1</v>
      </c>
      <c r="CA2620" s="90" t="s">
        <v>7002</v>
      </c>
      <c r="CC2620" s="90" t="s">
        <v>775</v>
      </c>
      <c r="CD2620" s="90">
        <f>IF($Y$2620="Inaccurate – Incorrect",1,0)</f>
        <v>0</v>
      </c>
      <c r="DA2620" s="90" t="s">
        <v>6215</v>
      </c>
      <c r="DB2620" s="90" t="s">
        <v>6963</v>
      </c>
    </row>
    <row r="2621" spans="4:106" ht="25.25" customHeight="1" x14ac:dyDescent="0.2">
      <c r="D2621" s="112" t="s">
        <v>7047</v>
      </c>
      <c r="E2621" s="189" t="s">
        <v>7011</v>
      </c>
      <c r="F2621" s="190"/>
      <c r="G2621" s="190"/>
      <c r="H2621" s="190"/>
      <c r="I2621" s="190"/>
      <c r="J2621" s="190"/>
      <c r="K2621" s="190"/>
      <c r="L2621" s="190"/>
      <c r="M2621" s="190"/>
      <c r="N2621" s="190"/>
      <c r="O2621" s="190"/>
      <c r="P2621" s="115"/>
      <c r="Q2621" s="191" t="s">
        <v>12699</v>
      </c>
      <c r="R2621" s="191"/>
      <c r="S2621" s="192"/>
      <c r="T2621" s="192"/>
      <c r="U2621" s="192"/>
      <c r="V2621" s="192"/>
      <c r="W2621" s="192"/>
      <c r="X2621" s="193"/>
      <c r="Y2621" s="108"/>
      <c r="AW2621" s="90" t="s">
        <v>6211</v>
      </c>
      <c r="AX2621" s="90">
        <f t="shared" si="324"/>
        <v>1</v>
      </c>
      <c r="AZ2621" s="90" t="s">
        <v>7046</v>
      </c>
      <c r="BA2621" s="90">
        <f>IF(AND($BB$2621=1,$BC$2621=1),1,0)</f>
        <v>0</v>
      </c>
      <c r="BB2621" s="90">
        <f t="shared" si="329"/>
        <v>0</v>
      </c>
      <c r="BC2621" s="90">
        <f>IF(OR(AND(OR($S$2620&lt;&gt;"",$AB$2620&lt;&gt;""),$AX$2620=1)),1,0)</f>
        <v>0</v>
      </c>
      <c r="BD2621" s="90">
        <f>IF(OR(AND(OR($AB$2620&lt;&gt;""),$AX$2620=1)),1,0)</f>
        <v>0</v>
      </c>
      <c r="BE2621" s="90">
        <f>IF(OR(AND(OR($S$2620&lt;&gt;""),$AX$2620=1)),1,0)</f>
        <v>0</v>
      </c>
      <c r="CB2621" s="90">
        <f>IF($S$2621&lt;&gt;"",1,0)</f>
        <v>0</v>
      </c>
      <c r="CD2621" s="90">
        <f>IF($Y$2621="Inaccurate – Incorrect",1,0)</f>
        <v>0</v>
      </c>
      <c r="DA2621" s="90" t="s">
        <v>6215</v>
      </c>
      <c r="DB2621" s="90" t="s">
        <v>6963</v>
      </c>
    </row>
    <row r="2622" spans="4:106" ht="25.25" customHeight="1" x14ac:dyDescent="0.2">
      <c r="D2622" s="112" t="s">
        <v>7050</v>
      </c>
      <c r="E2622" s="189" t="s">
        <v>6351</v>
      </c>
      <c r="F2622" s="190"/>
      <c r="G2622" s="190"/>
      <c r="H2622" s="190"/>
      <c r="I2622" s="190"/>
      <c r="J2622" s="190"/>
      <c r="K2622" s="190"/>
      <c r="L2622" s="190"/>
      <c r="M2622" s="190"/>
      <c r="N2622" s="190"/>
      <c r="O2622" s="190"/>
      <c r="P2622" s="116" t="s">
        <v>12697</v>
      </c>
      <c r="Q2622" s="191" t="s">
        <v>12702</v>
      </c>
      <c r="R2622" s="191"/>
      <c r="S2622" s="192"/>
      <c r="T2622" s="192"/>
      <c r="U2622" s="192"/>
      <c r="V2622" s="192"/>
      <c r="W2622" s="192"/>
      <c r="X2622" s="193"/>
      <c r="Y2622" s="108"/>
      <c r="AW2622" s="90" t="s">
        <v>6211</v>
      </c>
      <c r="AX2622" s="90">
        <f t="shared" si="324"/>
        <v>1</v>
      </c>
      <c r="AY2622" s="90" t="s">
        <v>774</v>
      </c>
      <c r="AZ2622" s="90" t="s">
        <v>7049</v>
      </c>
      <c r="BA2622" s="90">
        <f>IF(AND($BC$2622=1,$BB$2622=1),1,0)</f>
        <v>0</v>
      </c>
      <c r="BB2622" s="90">
        <f t="shared" si="329"/>
        <v>0</v>
      </c>
      <c r="BC2622" s="90">
        <v>1</v>
      </c>
      <c r="BD2622" s="90">
        <v>1</v>
      </c>
      <c r="BE2622" s="90">
        <v>1</v>
      </c>
      <c r="BL2622" s="90">
        <v>2623</v>
      </c>
      <c r="BX2622" s="90">
        <v>1</v>
      </c>
      <c r="CA2622" s="90" t="s">
        <v>7002</v>
      </c>
      <c r="CC2622" s="90" t="s">
        <v>775</v>
      </c>
      <c r="CD2622" s="90">
        <f>IF($Y$2622="Inaccurate – Incorrect",1,0)</f>
        <v>0</v>
      </c>
      <c r="DA2622" s="90" t="s">
        <v>6215</v>
      </c>
      <c r="DB2622" s="90" t="s">
        <v>6963</v>
      </c>
    </row>
    <row r="2623" spans="4:106" ht="25.25" customHeight="1" x14ac:dyDescent="0.2">
      <c r="D2623" s="112" t="s">
        <v>7053</v>
      </c>
      <c r="E2623" s="189" t="s">
        <v>7011</v>
      </c>
      <c r="F2623" s="190"/>
      <c r="G2623" s="190"/>
      <c r="H2623" s="190"/>
      <c r="I2623" s="190"/>
      <c r="J2623" s="190"/>
      <c r="K2623" s="190"/>
      <c r="L2623" s="190"/>
      <c r="M2623" s="190"/>
      <c r="N2623" s="190"/>
      <c r="O2623" s="190"/>
      <c r="P2623" s="115"/>
      <c r="Q2623" s="191" t="s">
        <v>12699</v>
      </c>
      <c r="R2623" s="191"/>
      <c r="S2623" s="192"/>
      <c r="T2623" s="192"/>
      <c r="U2623" s="192"/>
      <c r="V2623" s="192"/>
      <c r="W2623" s="192"/>
      <c r="X2623" s="193"/>
      <c r="Y2623" s="108"/>
      <c r="AW2623" s="90" t="s">
        <v>6211</v>
      </c>
      <c r="AX2623" s="90">
        <f t="shared" si="324"/>
        <v>1</v>
      </c>
      <c r="AZ2623" s="90" t="s">
        <v>7052</v>
      </c>
      <c r="BA2623" s="90">
        <f>IF(AND($BB$2623=1,$BC$2623=1),1,0)</f>
        <v>0</v>
      </c>
      <c r="BB2623" s="90">
        <f t="shared" si="329"/>
        <v>0</v>
      </c>
      <c r="BC2623" s="90">
        <f>IF(OR(AND(OR($S$2622&lt;&gt;"",$AB$2622&lt;&gt;""),$AX$2622=1)),1,0)</f>
        <v>0</v>
      </c>
      <c r="BD2623" s="90">
        <f>IF(OR(AND(OR($AB$2622&lt;&gt;""),$AX$2622=1)),1,0)</f>
        <v>0</v>
      </c>
      <c r="BE2623" s="90">
        <f>IF(OR(AND(OR($S$2622&lt;&gt;""),$AX$2622=1)),1,0)</f>
        <v>0</v>
      </c>
      <c r="CB2623" s="90">
        <f>IF($S$2623&lt;&gt;"",1,0)</f>
        <v>0</v>
      </c>
      <c r="CD2623" s="90">
        <f>IF($Y$2623="Inaccurate – Incorrect",1,0)</f>
        <v>0</v>
      </c>
      <c r="DA2623" s="90" t="s">
        <v>6215</v>
      </c>
      <c r="DB2623" s="90" t="s">
        <v>6963</v>
      </c>
    </row>
    <row r="2624" spans="4:106" ht="25.25" customHeight="1" x14ac:dyDescent="0.2">
      <c r="D2624" s="112" t="s">
        <v>7056</v>
      </c>
      <c r="E2624" s="189" t="s">
        <v>4427</v>
      </c>
      <c r="F2624" s="190"/>
      <c r="G2624" s="190"/>
      <c r="H2624" s="190"/>
      <c r="I2624" s="190"/>
      <c r="J2624" s="190"/>
      <c r="K2624" s="190"/>
      <c r="L2624" s="190"/>
      <c r="M2624" s="190"/>
      <c r="N2624" s="190"/>
      <c r="O2624" s="190"/>
      <c r="P2624" s="116" t="s">
        <v>12697</v>
      </c>
      <c r="Q2624" s="191" t="s">
        <v>12702</v>
      </c>
      <c r="R2624" s="191"/>
      <c r="S2624" s="192"/>
      <c r="T2624" s="192"/>
      <c r="U2624" s="192"/>
      <c r="V2624" s="192"/>
      <c r="W2624" s="192"/>
      <c r="X2624" s="193"/>
      <c r="Y2624" s="108"/>
      <c r="AW2624" s="90" t="s">
        <v>6211</v>
      </c>
      <c r="AX2624" s="90">
        <f t="shared" si="324"/>
        <v>1</v>
      </c>
      <c r="AY2624" s="90" t="s">
        <v>774</v>
      </c>
      <c r="AZ2624" s="90" t="s">
        <v>7055</v>
      </c>
      <c r="BA2624" s="90">
        <f>IF(AND($BC$2624=1,$BB$2624=1),1,0)</f>
        <v>0</v>
      </c>
      <c r="BB2624" s="90">
        <f t="shared" si="329"/>
        <v>0</v>
      </c>
      <c r="BC2624" s="90">
        <v>1</v>
      </c>
      <c r="BD2624" s="90">
        <v>1</v>
      </c>
      <c r="BE2624" s="90">
        <v>1</v>
      </c>
      <c r="BL2624" s="90">
        <v>2625</v>
      </c>
      <c r="BX2624" s="90">
        <v>1</v>
      </c>
      <c r="CA2624" s="90" t="s">
        <v>7002</v>
      </c>
      <c r="CC2624" s="90" t="s">
        <v>775</v>
      </c>
      <c r="CD2624" s="90">
        <f>IF($Y$2624="Inaccurate – Incorrect",1,0)</f>
        <v>0</v>
      </c>
      <c r="DA2624" s="90" t="s">
        <v>6215</v>
      </c>
      <c r="DB2624" s="90" t="s">
        <v>6963</v>
      </c>
    </row>
    <row r="2625" spans="4:106" ht="25.25" customHeight="1" x14ac:dyDescent="0.2">
      <c r="D2625" s="112" t="s">
        <v>7059</v>
      </c>
      <c r="E2625" s="189" t="s">
        <v>7011</v>
      </c>
      <c r="F2625" s="190"/>
      <c r="G2625" s="190"/>
      <c r="H2625" s="190"/>
      <c r="I2625" s="190"/>
      <c r="J2625" s="190"/>
      <c r="K2625" s="190"/>
      <c r="L2625" s="190"/>
      <c r="M2625" s="190"/>
      <c r="N2625" s="190"/>
      <c r="O2625" s="190"/>
      <c r="P2625" s="115"/>
      <c r="Q2625" s="191" t="s">
        <v>12699</v>
      </c>
      <c r="R2625" s="191"/>
      <c r="S2625" s="192"/>
      <c r="T2625" s="192"/>
      <c r="U2625" s="192"/>
      <c r="V2625" s="192"/>
      <c r="W2625" s="192"/>
      <c r="X2625" s="193"/>
      <c r="Y2625" s="108"/>
      <c r="AW2625" s="90" t="s">
        <v>6211</v>
      </c>
      <c r="AX2625" s="90">
        <f t="shared" si="324"/>
        <v>1</v>
      </c>
      <c r="AZ2625" s="90" t="s">
        <v>7058</v>
      </c>
      <c r="BA2625" s="90">
        <f>IF(AND($BB$2625=1,$BC$2625=1),1,0)</f>
        <v>0</v>
      </c>
      <c r="BB2625" s="90">
        <f t="shared" si="329"/>
        <v>0</v>
      </c>
      <c r="BC2625" s="90">
        <f>IF(OR(AND(OR($S$2624&lt;&gt;"",$AB$2624&lt;&gt;""),$AX$2624=1)),1,0)</f>
        <v>0</v>
      </c>
      <c r="BD2625" s="90">
        <f>IF(OR(AND(OR($AB$2624&lt;&gt;""),$AX$2624=1)),1,0)</f>
        <v>0</v>
      </c>
      <c r="BE2625" s="90">
        <f>IF(OR(AND(OR($S$2624&lt;&gt;""),$AX$2624=1)),1,0)</f>
        <v>0</v>
      </c>
      <c r="CB2625" s="90">
        <f>IF($S$2625&lt;&gt;"",1,0)</f>
        <v>0</v>
      </c>
      <c r="CD2625" s="90">
        <f>IF($Y$2625="Inaccurate – Incorrect",1,0)</f>
        <v>0</v>
      </c>
      <c r="DA2625" s="90" t="s">
        <v>6215</v>
      </c>
      <c r="DB2625" s="90" t="s">
        <v>6963</v>
      </c>
    </row>
    <row r="2626" spans="4:106" ht="25.25" customHeight="1" x14ac:dyDescent="0.2">
      <c r="D2626" s="112" t="s">
        <v>7062</v>
      </c>
      <c r="E2626" s="189" t="s">
        <v>6359</v>
      </c>
      <c r="F2626" s="190"/>
      <c r="G2626" s="190"/>
      <c r="H2626" s="190"/>
      <c r="I2626" s="190"/>
      <c r="J2626" s="190"/>
      <c r="K2626" s="190"/>
      <c r="L2626" s="190"/>
      <c r="M2626" s="190"/>
      <c r="N2626" s="190"/>
      <c r="O2626" s="190"/>
      <c r="P2626" s="116" t="s">
        <v>12697</v>
      </c>
      <c r="Q2626" s="191" t="s">
        <v>12702</v>
      </c>
      <c r="R2626" s="191"/>
      <c r="S2626" s="192"/>
      <c r="T2626" s="192"/>
      <c r="U2626" s="192"/>
      <c r="V2626" s="192"/>
      <c r="W2626" s="192"/>
      <c r="X2626" s="193"/>
      <c r="Y2626" s="108"/>
      <c r="AW2626" s="90" t="s">
        <v>6211</v>
      </c>
      <c r="AX2626" s="90">
        <f t="shared" si="324"/>
        <v>1</v>
      </c>
      <c r="AY2626" s="90" t="s">
        <v>774</v>
      </c>
      <c r="AZ2626" s="90" t="s">
        <v>7061</v>
      </c>
      <c r="BA2626" s="90">
        <f>IF(AND($BC$2626=1,$BB$2626=1),1,0)</f>
        <v>0</v>
      </c>
      <c r="BB2626" s="90">
        <f t="shared" ref="BB2626:BB2644" si="330">IF($S$22="Step 3",1,0)</f>
        <v>0</v>
      </c>
      <c r="BC2626" s="90">
        <v>1</v>
      </c>
      <c r="BD2626" s="90">
        <v>1</v>
      </c>
      <c r="BE2626" s="90">
        <v>1</v>
      </c>
      <c r="BL2626" s="90">
        <v>2627</v>
      </c>
      <c r="BX2626" s="90">
        <v>1</v>
      </c>
      <c r="CA2626" s="90" t="s">
        <v>7002</v>
      </c>
      <c r="CC2626" s="90" t="s">
        <v>775</v>
      </c>
      <c r="CD2626" s="90">
        <f>IF($Y$2626="Inaccurate – Incorrect",1,0)</f>
        <v>0</v>
      </c>
      <c r="DA2626" s="90" t="s">
        <v>6215</v>
      </c>
      <c r="DB2626" s="90" t="s">
        <v>6963</v>
      </c>
    </row>
    <row r="2627" spans="4:106" ht="25.25" customHeight="1" x14ac:dyDescent="0.2">
      <c r="D2627" s="112" t="s">
        <v>7065</v>
      </c>
      <c r="E2627" s="189" t="s">
        <v>7011</v>
      </c>
      <c r="F2627" s="190"/>
      <c r="G2627" s="190"/>
      <c r="H2627" s="190"/>
      <c r="I2627" s="190"/>
      <c r="J2627" s="190"/>
      <c r="K2627" s="190"/>
      <c r="L2627" s="190"/>
      <c r="M2627" s="190"/>
      <c r="N2627" s="190"/>
      <c r="O2627" s="190"/>
      <c r="P2627" s="115"/>
      <c r="Q2627" s="191" t="s">
        <v>12699</v>
      </c>
      <c r="R2627" s="191"/>
      <c r="S2627" s="192"/>
      <c r="T2627" s="192"/>
      <c r="U2627" s="192"/>
      <c r="V2627" s="192"/>
      <c r="W2627" s="192"/>
      <c r="X2627" s="193"/>
      <c r="Y2627" s="108"/>
      <c r="AW2627" s="90" t="s">
        <v>6211</v>
      </c>
      <c r="AX2627" s="90">
        <f t="shared" si="324"/>
        <v>1</v>
      </c>
      <c r="AZ2627" s="90" t="s">
        <v>7064</v>
      </c>
      <c r="BA2627" s="90">
        <f>IF(AND($BB$2627=1,$BC$2627=1),1,0)</f>
        <v>0</v>
      </c>
      <c r="BB2627" s="90">
        <f t="shared" si="330"/>
        <v>0</v>
      </c>
      <c r="BC2627" s="90">
        <f>IF(OR(AND(OR($S$2626&lt;&gt;"",$AB$2626&lt;&gt;""),$AX$2626=1)),1,0)</f>
        <v>0</v>
      </c>
      <c r="BD2627" s="90">
        <f>IF(OR(AND(OR($AB$2626&lt;&gt;""),$AX$2626=1)),1,0)</f>
        <v>0</v>
      </c>
      <c r="BE2627" s="90">
        <f>IF(OR(AND(OR($S$2626&lt;&gt;""),$AX$2626=1)),1,0)</f>
        <v>0</v>
      </c>
      <c r="CB2627" s="90">
        <f>IF($S$2627&lt;&gt;"",1,0)</f>
        <v>0</v>
      </c>
      <c r="CD2627" s="90">
        <f>IF($Y$2627="Inaccurate – Incorrect",1,0)</f>
        <v>0</v>
      </c>
      <c r="DA2627" s="90" t="s">
        <v>6215</v>
      </c>
      <c r="DB2627" s="90" t="s">
        <v>6963</v>
      </c>
    </row>
    <row r="2628" spans="4:106" ht="25.25" customHeight="1" x14ac:dyDescent="0.2">
      <c r="D2628" s="112" t="s">
        <v>7068</v>
      </c>
      <c r="E2628" s="189" t="s">
        <v>6376</v>
      </c>
      <c r="F2628" s="190"/>
      <c r="G2628" s="190"/>
      <c r="H2628" s="190"/>
      <c r="I2628" s="190"/>
      <c r="J2628" s="190"/>
      <c r="K2628" s="190"/>
      <c r="L2628" s="190"/>
      <c r="M2628" s="190"/>
      <c r="N2628" s="190"/>
      <c r="O2628" s="190"/>
      <c r="P2628" s="116" t="s">
        <v>12697</v>
      </c>
      <c r="Q2628" s="191" t="s">
        <v>12702</v>
      </c>
      <c r="R2628" s="191"/>
      <c r="S2628" s="192"/>
      <c r="T2628" s="192"/>
      <c r="U2628" s="192"/>
      <c r="V2628" s="192"/>
      <c r="W2628" s="192"/>
      <c r="X2628" s="193"/>
      <c r="Y2628" s="108"/>
      <c r="AW2628" s="90" t="s">
        <v>6211</v>
      </c>
      <c r="AX2628" s="90">
        <f t="shared" si="324"/>
        <v>1</v>
      </c>
      <c r="AY2628" s="90" t="s">
        <v>774</v>
      </c>
      <c r="AZ2628" s="90" t="s">
        <v>7067</v>
      </c>
      <c r="BA2628" s="90">
        <f>IF(AND($BC$2628=1,$BB$2628=1),1,0)</f>
        <v>0</v>
      </c>
      <c r="BB2628" s="90">
        <f t="shared" si="330"/>
        <v>0</v>
      </c>
      <c r="BC2628" s="90">
        <v>1</v>
      </c>
      <c r="BD2628" s="90">
        <v>1</v>
      </c>
      <c r="BE2628" s="90">
        <v>1</v>
      </c>
      <c r="BL2628" s="90">
        <v>2629</v>
      </c>
      <c r="BX2628" s="90">
        <v>1</v>
      </c>
      <c r="CA2628" s="90" t="s">
        <v>7002</v>
      </c>
      <c r="CC2628" s="90" t="s">
        <v>775</v>
      </c>
      <c r="CD2628" s="90">
        <f>IF($Y$2628="Inaccurate – Incorrect",1,0)</f>
        <v>0</v>
      </c>
      <c r="DA2628" s="90" t="s">
        <v>6215</v>
      </c>
      <c r="DB2628" s="90" t="s">
        <v>6963</v>
      </c>
    </row>
    <row r="2629" spans="4:106" ht="25.25" customHeight="1" x14ac:dyDescent="0.2">
      <c r="D2629" s="112" t="s">
        <v>7071</v>
      </c>
      <c r="E2629" s="189" t="s">
        <v>7011</v>
      </c>
      <c r="F2629" s="190"/>
      <c r="G2629" s="190"/>
      <c r="H2629" s="190"/>
      <c r="I2629" s="190"/>
      <c r="J2629" s="190"/>
      <c r="K2629" s="190"/>
      <c r="L2629" s="190"/>
      <c r="M2629" s="190"/>
      <c r="N2629" s="190"/>
      <c r="O2629" s="190"/>
      <c r="P2629" s="115"/>
      <c r="Q2629" s="191" t="s">
        <v>12699</v>
      </c>
      <c r="R2629" s="191"/>
      <c r="S2629" s="192"/>
      <c r="T2629" s="192"/>
      <c r="U2629" s="192"/>
      <c r="V2629" s="192"/>
      <c r="W2629" s="192"/>
      <c r="X2629" s="193"/>
      <c r="Y2629" s="108"/>
      <c r="AW2629" s="90" t="s">
        <v>6211</v>
      </c>
      <c r="AX2629" s="90">
        <f t="shared" si="324"/>
        <v>1</v>
      </c>
      <c r="AZ2629" s="90" t="s">
        <v>7070</v>
      </c>
      <c r="BA2629" s="90">
        <f>IF(AND($BB$2629=1,$BC$2629=1),1,0)</f>
        <v>0</v>
      </c>
      <c r="BB2629" s="90">
        <f t="shared" si="330"/>
        <v>0</v>
      </c>
      <c r="BC2629" s="90">
        <f>IF(OR(AND(OR($S$2628&lt;&gt;"",$AB$2628&lt;&gt;""),$AX$2628=1)),1,0)</f>
        <v>0</v>
      </c>
      <c r="BD2629" s="90">
        <f>IF(OR(AND(OR($AB$2628&lt;&gt;""),$AX$2628=1)),1,0)</f>
        <v>0</v>
      </c>
      <c r="BE2629" s="90">
        <f>IF(OR(AND(OR($S$2628&lt;&gt;""),$AX$2628=1)),1,0)</f>
        <v>0</v>
      </c>
      <c r="CB2629" s="90">
        <f>IF($S$2629&lt;&gt;"",1,0)</f>
        <v>0</v>
      </c>
      <c r="CD2629" s="90">
        <f>IF($Y$2629="Inaccurate – Incorrect",1,0)</f>
        <v>0</v>
      </c>
      <c r="DA2629" s="90" t="s">
        <v>6215</v>
      </c>
      <c r="DB2629" s="90" t="s">
        <v>6963</v>
      </c>
    </row>
    <row r="2630" spans="4:106" ht="25.25" customHeight="1" x14ac:dyDescent="0.2">
      <c r="D2630" s="112" t="s">
        <v>7074</v>
      </c>
      <c r="E2630" s="189" t="s">
        <v>6384</v>
      </c>
      <c r="F2630" s="190"/>
      <c r="G2630" s="190"/>
      <c r="H2630" s="190"/>
      <c r="I2630" s="190"/>
      <c r="J2630" s="190"/>
      <c r="K2630" s="190"/>
      <c r="L2630" s="190"/>
      <c r="M2630" s="190"/>
      <c r="N2630" s="190"/>
      <c r="O2630" s="190"/>
      <c r="P2630" s="116" t="s">
        <v>12697</v>
      </c>
      <c r="Q2630" s="191" t="s">
        <v>12702</v>
      </c>
      <c r="R2630" s="191"/>
      <c r="S2630" s="192"/>
      <c r="T2630" s="192"/>
      <c r="U2630" s="192"/>
      <c r="V2630" s="192"/>
      <c r="W2630" s="192"/>
      <c r="X2630" s="193"/>
      <c r="Y2630" s="108"/>
      <c r="AW2630" s="90" t="s">
        <v>6211</v>
      </c>
      <c r="AX2630" s="90">
        <f t="shared" si="324"/>
        <v>1</v>
      </c>
      <c r="AY2630" s="90" t="s">
        <v>774</v>
      </c>
      <c r="AZ2630" s="90" t="s">
        <v>7073</v>
      </c>
      <c r="BA2630" s="90">
        <f>IF(AND($BC$2630=1,$BB$2630=1),1,0)</f>
        <v>0</v>
      </c>
      <c r="BB2630" s="90">
        <f t="shared" si="330"/>
        <v>0</v>
      </c>
      <c r="BC2630" s="90">
        <v>1</v>
      </c>
      <c r="BD2630" s="90">
        <v>1</v>
      </c>
      <c r="BE2630" s="90">
        <v>1</v>
      </c>
      <c r="BL2630" s="90">
        <v>2631</v>
      </c>
      <c r="BX2630" s="90">
        <v>1</v>
      </c>
      <c r="CA2630" s="90" t="s">
        <v>7002</v>
      </c>
      <c r="CC2630" s="90" t="s">
        <v>775</v>
      </c>
      <c r="CD2630" s="90">
        <f>IF($Y$2630="Inaccurate – Incorrect",1,0)</f>
        <v>0</v>
      </c>
      <c r="DA2630" s="90" t="s">
        <v>6215</v>
      </c>
      <c r="DB2630" s="90" t="s">
        <v>6963</v>
      </c>
    </row>
    <row r="2631" spans="4:106" ht="25.25" customHeight="1" x14ac:dyDescent="0.2">
      <c r="D2631" s="112" t="s">
        <v>7077</v>
      </c>
      <c r="E2631" s="189" t="s">
        <v>7011</v>
      </c>
      <c r="F2631" s="190"/>
      <c r="G2631" s="190"/>
      <c r="H2631" s="190"/>
      <c r="I2631" s="190"/>
      <c r="J2631" s="190"/>
      <c r="K2631" s="190"/>
      <c r="L2631" s="190"/>
      <c r="M2631" s="190"/>
      <c r="N2631" s="190"/>
      <c r="O2631" s="190"/>
      <c r="P2631" s="115"/>
      <c r="Q2631" s="191" t="s">
        <v>12699</v>
      </c>
      <c r="R2631" s="191"/>
      <c r="S2631" s="192"/>
      <c r="T2631" s="192"/>
      <c r="U2631" s="192"/>
      <c r="V2631" s="192"/>
      <c r="W2631" s="192"/>
      <c r="X2631" s="193"/>
      <c r="Y2631" s="108"/>
      <c r="AW2631" s="90" t="s">
        <v>6211</v>
      </c>
      <c r="AX2631" s="90">
        <f t="shared" si="324"/>
        <v>1</v>
      </c>
      <c r="AZ2631" s="90" t="s">
        <v>7076</v>
      </c>
      <c r="BA2631" s="90">
        <f>IF(AND($BB$2631=1,$BC$2631=1),1,0)</f>
        <v>0</v>
      </c>
      <c r="BB2631" s="90">
        <f t="shared" si="330"/>
        <v>0</v>
      </c>
      <c r="BC2631" s="90">
        <f>IF(OR(AND(OR($S$2630&lt;&gt;"",$AB$2630&lt;&gt;""),$AX$2630=1)),1,0)</f>
        <v>0</v>
      </c>
      <c r="BD2631" s="90">
        <f>IF(OR(AND(OR($AB$2630&lt;&gt;""),$AX$2630=1)),1,0)</f>
        <v>0</v>
      </c>
      <c r="BE2631" s="90">
        <f>IF(OR(AND(OR($S$2630&lt;&gt;""),$AX$2630=1)),1,0)</f>
        <v>0</v>
      </c>
      <c r="CB2631" s="90">
        <f>IF($S$2631&lt;&gt;"",1,0)</f>
        <v>0</v>
      </c>
      <c r="CD2631" s="90">
        <f>IF($Y$2631="Inaccurate – Incorrect",1,0)</f>
        <v>0</v>
      </c>
      <c r="DA2631" s="90" t="s">
        <v>6215</v>
      </c>
      <c r="DB2631" s="90" t="s">
        <v>6963</v>
      </c>
    </row>
    <row r="2632" spans="4:106" ht="25.25" customHeight="1" x14ac:dyDescent="0.2">
      <c r="D2632" s="112" t="s">
        <v>7080</v>
      </c>
      <c r="E2632" s="189" t="s">
        <v>6392</v>
      </c>
      <c r="F2632" s="190"/>
      <c r="G2632" s="190"/>
      <c r="H2632" s="190"/>
      <c r="I2632" s="190"/>
      <c r="J2632" s="190"/>
      <c r="K2632" s="190"/>
      <c r="L2632" s="190"/>
      <c r="M2632" s="190"/>
      <c r="N2632" s="190"/>
      <c r="O2632" s="190"/>
      <c r="P2632" s="116" t="s">
        <v>12697</v>
      </c>
      <c r="Q2632" s="191" t="s">
        <v>12702</v>
      </c>
      <c r="R2632" s="191"/>
      <c r="S2632" s="192"/>
      <c r="T2632" s="192"/>
      <c r="U2632" s="192"/>
      <c r="V2632" s="192"/>
      <c r="W2632" s="192"/>
      <c r="X2632" s="193"/>
      <c r="Y2632" s="108"/>
      <c r="AW2632" s="90" t="s">
        <v>6211</v>
      </c>
      <c r="AX2632" s="90">
        <f t="shared" si="324"/>
        <v>1</v>
      </c>
      <c r="AY2632" s="90" t="s">
        <v>774</v>
      </c>
      <c r="AZ2632" s="90" t="s">
        <v>7079</v>
      </c>
      <c r="BA2632" s="90">
        <f>IF(AND($BC$2632=1,$BB$2632=1),1,0)</f>
        <v>0</v>
      </c>
      <c r="BB2632" s="90">
        <f t="shared" si="330"/>
        <v>0</v>
      </c>
      <c r="BC2632" s="90">
        <v>1</v>
      </c>
      <c r="BD2632" s="90">
        <v>1</v>
      </c>
      <c r="BE2632" s="90">
        <v>1</v>
      </c>
      <c r="BL2632" s="90">
        <v>2633</v>
      </c>
      <c r="BX2632" s="90">
        <v>1</v>
      </c>
      <c r="CA2632" s="90" t="s">
        <v>7002</v>
      </c>
      <c r="CC2632" s="90" t="s">
        <v>775</v>
      </c>
      <c r="CD2632" s="90">
        <f>IF($Y$2632="Inaccurate – Incorrect",1,0)</f>
        <v>0</v>
      </c>
      <c r="DA2632" s="90" t="s">
        <v>6215</v>
      </c>
      <c r="DB2632" s="90" t="s">
        <v>6963</v>
      </c>
    </row>
    <row r="2633" spans="4:106" ht="25.25" customHeight="1" x14ac:dyDescent="0.2">
      <c r="D2633" s="112" t="s">
        <v>7083</v>
      </c>
      <c r="E2633" s="189" t="s">
        <v>7011</v>
      </c>
      <c r="F2633" s="190"/>
      <c r="G2633" s="190"/>
      <c r="H2633" s="190"/>
      <c r="I2633" s="190"/>
      <c r="J2633" s="190"/>
      <c r="K2633" s="190"/>
      <c r="L2633" s="190"/>
      <c r="M2633" s="190"/>
      <c r="N2633" s="190"/>
      <c r="O2633" s="190"/>
      <c r="P2633" s="115"/>
      <c r="Q2633" s="191" t="s">
        <v>12699</v>
      </c>
      <c r="R2633" s="191"/>
      <c r="S2633" s="192"/>
      <c r="T2633" s="192"/>
      <c r="U2633" s="192"/>
      <c r="V2633" s="192"/>
      <c r="W2633" s="192"/>
      <c r="X2633" s="193"/>
      <c r="Y2633" s="108"/>
      <c r="AW2633" s="90" t="s">
        <v>6211</v>
      </c>
      <c r="AX2633" s="90">
        <f t="shared" si="324"/>
        <v>1</v>
      </c>
      <c r="AZ2633" s="90" t="s">
        <v>7082</v>
      </c>
      <c r="BA2633" s="90">
        <f>IF(AND($BB$2633=1,$BC$2633=1),1,0)</f>
        <v>0</v>
      </c>
      <c r="BB2633" s="90">
        <f t="shared" si="330"/>
        <v>0</v>
      </c>
      <c r="BC2633" s="90">
        <f>IF(OR(AND(OR($S$2632&lt;&gt;"",$AB$2632&lt;&gt;""),$AX$2632=1)),1,0)</f>
        <v>0</v>
      </c>
      <c r="BD2633" s="90">
        <f>IF(OR(AND(OR($AB$2632&lt;&gt;""),$AX$2632=1)),1,0)</f>
        <v>0</v>
      </c>
      <c r="BE2633" s="90">
        <f>IF(OR(AND(OR($S$2632&lt;&gt;""),$AX$2632=1)),1,0)</f>
        <v>0</v>
      </c>
      <c r="CB2633" s="90">
        <f>IF($S$2633&lt;&gt;"",1,0)</f>
        <v>0</v>
      </c>
      <c r="CD2633" s="90">
        <f>IF($Y$2633="Inaccurate – Incorrect",1,0)</f>
        <v>0</v>
      </c>
      <c r="DA2633" s="90" t="s">
        <v>6215</v>
      </c>
      <c r="DB2633" s="90" t="s">
        <v>6963</v>
      </c>
    </row>
    <row r="2634" spans="4:106" ht="25.25" customHeight="1" x14ac:dyDescent="0.2">
      <c r="D2634" s="112" t="s">
        <v>7086</v>
      </c>
      <c r="E2634" s="189" t="s">
        <v>2080</v>
      </c>
      <c r="F2634" s="190"/>
      <c r="G2634" s="190"/>
      <c r="H2634" s="190"/>
      <c r="I2634" s="190"/>
      <c r="J2634" s="190"/>
      <c r="K2634" s="190"/>
      <c r="L2634" s="190"/>
      <c r="M2634" s="190"/>
      <c r="N2634" s="190"/>
      <c r="O2634" s="190"/>
      <c r="P2634" s="116" t="s">
        <v>12697</v>
      </c>
      <c r="Q2634" s="191" t="s">
        <v>12702</v>
      </c>
      <c r="R2634" s="191"/>
      <c r="S2634" s="192"/>
      <c r="T2634" s="192"/>
      <c r="U2634" s="192"/>
      <c r="V2634" s="192"/>
      <c r="W2634" s="192"/>
      <c r="X2634" s="193"/>
      <c r="Y2634" s="108"/>
      <c r="AW2634" s="90" t="s">
        <v>6211</v>
      </c>
      <c r="AX2634" s="90">
        <f t="shared" si="324"/>
        <v>1</v>
      </c>
      <c r="AY2634" s="90" t="s">
        <v>774</v>
      </c>
      <c r="AZ2634" s="90" t="s">
        <v>7085</v>
      </c>
      <c r="BA2634" s="90">
        <f>IF(AND($BC$2634=1,$BB$2634=1),1,0)</f>
        <v>0</v>
      </c>
      <c r="BB2634" s="90">
        <f t="shared" si="330"/>
        <v>0</v>
      </c>
      <c r="BC2634" s="90">
        <v>1</v>
      </c>
      <c r="BD2634" s="90">
        <v>1</v>
      </c>
      <c r="BE2634" s="90">
        <v>1</v>
      </c>
      <c r="BL2634" s="90">
        <v>2635</v>
      </c>
      <c r="BX2634" s="90">
        <v>1</v>
      </c>
      <c r="CA2634" s="90" t="s">
        <v>7002</v>
      </c>
      <c r="CC2634" s="90" t="s">
        <v>775</v>
      </c>
      <c r="CD2634" s="90">
        <f>IF($Y$2634="Inaccurate – Incorrect",1,0)</f>
        <v>0</v>
      </c>
      <c r="DA2634" s="90" t="s">
        <v>6215</v>
      </c>
      <c r="DB2634" s="90" t="s">
        <v>6963</v>
      </c>
    </row>
    <row r="2635" spans="4:106" ht="25.25" customHeight="1" x14ac:dyDescent="0.2">
      <c r="D2635" s="112" t="s">
        <v>7089</v>
      </c>
      <c r="E2635" s="189" t="s">
        <v>7011</v>
      </c>
      <c r="F2635" s="190"/>
      <c r="G2635" s="190"/>
      <c r="H2635" s="190"/>
      <c r="I2635" s="190"/>
      <c r="J2635" s="190"/>
      <c r="K2635" s="190"/>
      <c r="L2635" s="190"/>
      <c r="M2635" s="190"/>
      <c r="N2635" s="190"/>
      <c r="O2635" s="190"/>
      <c r="P2635" s="115"/>
      <c r="Q2635" s="191" t="s">
        <v>12699</v>
      </c>
      <c r="R2635" s="191"/>
      <c r="S2635" s="192"/>
      <c r="T2635" s="192"/>
      <c r="U2635" s="192"/>
      <c r="V2635" s="192"/>
      <c r="W2635" s="192"/>
      <c r="X2635" s="193"/>
      <c r="Y2635" s="108"/>
      <c r="AW2635" s="90" t="s">
        <v>6211</v>
      </c>
      <c r="AX2635" s="90">
        <f t="shared" si="324"/>
        <v>1</v>
      </c>
      <c r="AZ2635" s="90" t="s">
        <v>7088</v>
      </c>
      <c r="BA2635" s="90">
        <f>IF(AND($BB$2635=1,$BC$2635=1),1,0)</f>
        <v>0</v>
      </c>
      <c r="BB2635" s="90">
        <f t="shared" si="330"/>
        <v>0</v>
      </c>
      <c r="BC2635" s="90">
        <f>IF(OR(AND(OR($S$2634&lt;&gt;"",$AB$2634&lt;&gt;""),$AX$2634=1)),1,0)</f>
        <v>0</v>
      </c>
      <c r="BD2635" s="90">
        <f>IF(OR(AND(OR($AB$2634&lt;&gt;""),$AX$2634=1)),1,0)</f>
        <v>0</v>
      </c>
      <c r="BE2635" s="90">
        <f>IF(OR(AND(OR($S$2634&lt;&gt;""),$AX$2634=1)),1,0)</f>
        <v>0</v>
      </c>
      <c r="CB2635" s="90">
        <f>IF($S$2635&lt;&gt;"",1,0)</f>
        <v>0</v>
      </c>
      <c r="CD2635" s="90">
        <f>IF($Y$2635="Inaccurate – Incorrect",1,0)</f>
        <v>0</v>
      </c>
      <c r="DA2635" s="90" t="s">
        <v>6215</v>
      </c>
      <c r="DB2635" s="90" t="s">
        <v>6963</v>
      </c>
    </row>
    <row r="2636" spans="4:106" ht="25.25" customHeight="1" x14ac:dyDescent="0.2">
      <c r="D2636" s="112" t="s">
        <v>7092</v>
      </c>
      <c r="E2636" s="189" t="s">
        <v>7093</v>
      </c>
      <c r="F2636" s="190"/>
      <c r="G2636" s="190"/>
      <c r="H2636" s="190"/>
      <c r="I2636" s="190"/>
      <c r="J2636" s="190"/>
      <c r="K2636" s="190"/>
      <c r="L2636" s="190"/>
      <c r="M2636" s="190"/>
      <c r="N2636" s="190"/>
      <c r="O2636" s="190"/>
      <c r="P2636" s="116" t="s">
        <v>12697</v>
      </c>
      <c r="Q2636" s="191" t="s">
        <v>12702</v>
      </c>
      <c r="R2636" s="191"/>
      <c r="S2636" s="192"/>
      <c r="T2636" s="192"/>
      <c r="U2636" s="192"/>
      <c r="V2636" s="192"/>
      <c r="W2636" s="192"/>
      <c r="X2636" s="193"/>
      <c r="Y2636" s="108"/>
      <c r="AW2636" s="90" t="s">
        <v>6211</v>
      </c>
      <c r="AX2636" s="90">
        <f t="shared" si="324"/>
        <v>1</v>
      </c>
      <c r="AY2636" s="90" t="s">
        <v>774</v>
      </c>
      <c r="AZ2636" s="90" t="s">
        <v>7091</v>
      </c>
      <c r="BA2636" s="90">
        <f>IF(AND($BC$2636=1,$BB$2636=1),1,0)</f>
        <v>0</v>
      </c>
      <c r="BB2636" s="90">
        <f t="shared" si="330"/>
        <v>0</v>
      </c>
      <c r="BC2636" s="90">
        <v>1</v>
      </c>
      <c r="BD2636" s="90">
        <v>1</v>
      </c>
      <c r="BE2636" s="90">
        <v>1</v>
      </c>
      <c r="BL2636" s="90">
        <v>2637</v>
      </c>
      <c r="BX2636" s="90">
        <v>1</v>
      </c>
      <c r="CA2636" s="90" t="s">
        <v>7002</v>
      </c>
      <c r="CC2636" s="90" t="s">
        <v>775</v>
      </c>
      <c r="CD2636" s="90">
        <f>IF($Y$2636="Inaccurate – Incorrect",1,0)</f>
        <v>0</v>
      </c>
      <c r="DA2636" s="90" t="s">
        <v>6215</v>
      </c>
      <c r="DB2636" s="90" t="s">
        <v>6963</v>
      </c>
    </row>
    <row r="2637" spans="4:106" ht="25.25" customHeight="1" x14ac:dyDescent="0.2">
      <c r="D2637" s="112" t="s">
        <v>7096</v>
      </c>
      <c r="E2637" s="189" t="s">
        <v>7011</v>
      </c>
      <c r="F2637" s="190"/>
      <c r="G2637" s="190"/>
      <c r="H2637" s="190"/>
      <c r="I2637" s="190"/>
      <c r="J2637" s="190"/>
      <c r="K2637" s="190"/>
      <c r="L2637" s="190"/>
      <c r="M2637" s="190"/>
      <c r="N2637" s="190"/>
      <c r="O2637" s="190"/>
      <c r="P2637" s="115"/>
      <c r="Q2637" s="191" t="s">
        <v>12699</v>
      </c>
      <c r="R2637" s="191"/>
      <c r="S2637" s="192"/>
      <c r="T2637" s="192"/>
      <c r="U2637" s="192"/>
      <c r="V2637" s="192"/>
      <c r="W2637" s="192"/>
      <c r="X2637" s="193"/>
      <c r="Y2637" s="108"/>
      <c r="AW2637" s="90" t="s">
        <v>6211</v>
      </c>
      <c r="AX2637" s="90">
        <f t="shared" si="324"/>
        <v>1</v>
      </c>
      <c r="AZ2637" s="90" t="s">
        <v>7095</v>
      </c>
      <c r="BA2637" s="90">
        <f>IF(AND($BB$2637=1,$BC$2637=1),1,0)</f>
        <v>0</v>
      </c>
      <c r="BB2637" s="90">
        <f t="shared" si="330"/>
        <v>0</v>
      </c>
      <c r="BC2637" s="90">
        <f>IF(OR(AND(OR($S$2636&lt;&gt;"",$AB$2636&lt;&gt;""),$AX$2636=1)),1,0)</f>
        <v>0</v>
      </c>
      <c r="BD2637" s="90">
        <f>IF(OR(AND(OR($AB$2636&lt;&gt;""),$AX$2636=1)),1,0)</f>
        <v>0</v>
      </c>
      <c r="BE2637" s="90">
        <f>IF(OR(AND(OR($S$2636&lt;&gt;""),$AX$2636=1)),1,0)</f>
        <v>0</v>
      </c>
      <c r="CB2637" s="90">
        <f>IF($S$2637&lt;&gt;"",1,0)</f>
        <v>0</v>
      </c>
      <c r="CD2637" s="90">
        <f>IF($Y$2637="Inaccurate – Incorrect",1,0)</f>
        <v>0</v>
      </c>
      <c r="DA2637" s="90" t="s">
        <v>6215</v>
      </c>
      <c r="DB2637" s="90" t="s">
        <v>6963</v>
      </c>
    </row>
    <row r="2638" spans="4:106" ht="25.25" customHeight="1" x14ac:dyDescent="0.2">
      <c r="D2638" s="112" t="s">
        <v>7099</v>
      </c>
      <c r="E2638" s="189" t="s">
        <v>6423</v>
      </c>
      <c r="F2638" s="190"/>
      <c r="G2638" s="190"/>
      <c r="H2638" s="190"/>
      <c r="I2638" s="190"/>
      <c r="J2638" s="190"/>
      <c r="K2638" s="190"/>
      <c r="L2638" s="190"/>
      <c r="M2638" s="190"/>
      <c r="N2638" s="190"/>
      <c r="O2638" s="190"/>
      <c r="P2638" s="116" t="s">
        <v>12697</v>
      </c>
      <c r="Q2638" s="191" t="s">
        <v>12702</v>
      </c>
      <c r="R2638" s="191"/>
      <c r="S2638" s="192"/>
      <c r="T2638" s="192"/>
      <c r="U2638" s="192"/>
      <c r="V2638" s="192"/>
      <c r="W2638" s="192"/>
      <c r="X2638" s="193"/>
      <c r="Y2638" s="108"/>
      <c r="AW2638" s="90" t="s">
        <v>6211</v>
      </c>
      <c r="AX2638" s="90">
        <f t="shared" si="324"/>
        <v>1</v>
      </c>
      <c r="AY2638" s="90" t="s">
        <v>774</v>
      </c>
      <c r="AZ2638" s="90" t="s">
        <v>7098</v>
      </c>
      <c r="BA2638" s="90">
        <f>IF(AND($BC$2638=1,$BB$2638=1),1,0)</f>
        <v>0</v>
      </c>
      <c r="BB2638" s="90">
        <f t="shared" si="330"/>
        <v>0</v>
      </c>
      <c r="BC2638" s="90">
        <v>1</v>
      </c>
      <c r="BD2638" s="90">
        <v>1</v>
      </c>
      <c r="BE2638" s="90">
        <v>1</v>
      </c>
      <c r="BL2638" s="90">
        <v>2639</v>
      </c>
      <c r="BX2638" s="90">
        <v>1</v>
      </c>
      <c r="CA2638" s="90" t="s">
        <v>7002</v>
      </c>
      <c r="CC2638" s="90" t="s">
        <v>775</v>
      </c>
      <c r="CD2638" s="90">
        <f>IF($Y$2638="Inaccurate – Incorrect",1,0)</f>
        <v>0</v>
      </c>
      <c r="DA2638" s="90" t="s">
        <v>6215</v>
      </c>
      <c r="DB2638" s="90" t="s">
        <v>6963</v>
      </c>
    </row>
    <row r="2639" spans="4:106" ht="25.25" customHeight="1" x14ac:dyDescent="0.2">
      <c r="D2639" s="112" t="s">
        <v>7102</v>
      </c>
      <c r="E2639" s="189" t="s">
        <v>7011</v>
      </c>
      <c r="F2639" s="190"/>
      <c r="G2639" s="190"/>
      <c r="H2639" s="190"/>
      <c r="I2639" s="190"/>
      <c r="J2639" s="190"/>
      <c r="K2639" s="190"/>
      <c r="L2639" s="190"/>
      <c r="M2639" s="190"/>
      <c r="N2639" s="190"/>
      <c r="O2639" s="190"/>
      <c r="P2639" s="115"/>
      <c r="Q2639" s="191" t="s">
        <v>12699</v>
      </c>
      <c r="R2639" s="191"/>
      <c r="S2639" s="192"/>
      <c r="T2639" s="192"/>
      <c r="U2639" s="192"/>
      <c r="V2639" s="192"/>
      <c r="W2639" s="192"/>
      <c r="X2639" s="193"/>
      <c r="Y2639" s="108"/>
      <c r="AW2639" s="90" t="s">
        <v>6211</v>
      </c>
      <c r="AX2639" s="90">
        <f t="shared" ref="AX2639:AX2702" si="331">IF(SUBTOTAL(103,Q2639)=1,1,0)</f>
        <v>1</v>
      </c>
      <c r="AZ2639" s="90" t="s">
        <v>7101</v>
      </c>
      <c r="BA2639" s="90">
        <f>IF(AND($BB$2639=1,$BC$2639=1),1,0)</f>
        <v>0</v>
      </c>
      <c r="BB2639" s="90">
        <f t="shared" si="330"/>
        <v>0</v>
      </c>
      <c r="BC2639" s="90">
        <f>IF(OR(AND(OR($S$2638&lt;&gt;"",$AB$2638&lt;&gt;""),$AX$2638=1)),1,0)</f>
        <v>0</v>
      </c>
      <c r="BD2639" s="90">
        <f>IF(OR(AND(OR($AB$2638&lt;&gt;""),$AX$2638=1)),1,0)</f>
        <v>0</v>
      </c>
      <c r="BE2639" s="90">
        <f>IF(OR(AND(OR($S$2638&lt;&gt;""),$AX$2638=1)),1,0)</f>
        <v>0</v>
      </c>
      <c r="CB2639" s="90">
        <f>IF($S$2639&lt;&gt;"",1,0)</f>
        <v>0</v>
      </c>
      <c r="CD2639" s="90">
        <f>IF($Y$2639="Inaccurate – Incorrect",1,0)</f>
        <v>0</v>
      </c>
      <c r="DA2639" s="90" t="s">
        <v>6215</v>
      </c>
      <c r="DB2639" s="90" t="s">
        <v>6963</v>
      </c>
    </row>
    <row r="2640" spans="4:106" ht="25.25" customHeight="1" x14ac:dyDescent="0.2">
      <c r="D2640" s="112" t="s">
        <v>7105</v>
      </c>
      <c r="E2640" s="189" t="s">
        <v>6407</v>
      </c>
      <c r="F2640" s="190"/>
      <c r="G2640" s="190"/>
      <c r="H2640" s="190"/>
      <c r="I2640" s="190"/>
      <c r="J2640" s="190"/>
      <c r="K2640" s="190"/>
      <c r="L2640" s="190"/>
      <c r="M2640" s="190"/>
      <c r="N2640" s="190"/>
      <c r="O2640" s="190"/>
      <c r="P2640" s="116" t="s">
        <v>12697</v>
      </c>
      <c r="Q2640" s="191" t="s">
        <v>12702</v>
      </c>
      <c r="R2640" s="191"/>
      <c r="S2640" s="192"/>
      <c r="T2640" s="192"/>
      <c r="U2640" s="192"/>
      <c r="V2640" s="192"/>
      <c r="W2640" s="192"/>
      <c r="X2640" s="193"/>
      <c r="Y2640" s="108"/>
      <c r="AW2640" s="90" t="s">
        <v>6211</v>
      </c>
      <c r="AX2640" s="90">
        <f t="shared" si="331"/>
        <v>1</v>
      </c>
      <c r="AY2640" s="90" t="s">
        <v>774</v>
      </c>
      <c r="AZ2640" s="90" t="s">
        <v>7104</v>
      </c>
      <c r="BA2640" s="90">
        <f>IF(AND($BC$2640=1,$BB$2640=1),1,0)</f>
        <v>0</v>
      </c>
      <c r="BB2640" s="90">
        <f t="shared" si="330"/>
        <v>0</v>
      </c>
      <c r="BC2640" s="90">
        <v>1</v>
      </c>
      <c r="BD2640" s="90">
        <v>1</v>
      </c>
      <c r="BE2640" s="90">
        <v>1</v>
      </c>
      <c r="BL2640" s="90">
        <v>2641</v>
      </c>
      <c r="BX2640" s="90">
        <v>1</v>
      </c>
      <c r="CA2640" s="90" t="s">
        <v>7002</v>
      </c>
      <c r="CC2640" s="90" t="s">
        <v>775</v>
      </c>
      <c r="CD2640" s="90">
        <f>IF($Y$2640="Inaccurate – Incorrect",1,0)</f>
        <v>0</v>
      </c>
      <c r="DA2640" s="90" t="s">
        <v>6215</v>
      </c>
      <c r="DB2640" s="90" t="s">
        <v>6963</v>
      </c>
    </row>
    <row r="2641" spans="4:106" ht="25.25" customHeight="1" x14ac:dyDescent="0.2">
      <c r="D2641" s="112" t="s">
        <v>7108</v>
      </c>
      <c r="E2641" s="189" t="s">
        <v>7011</v>
      </c>
      <c r="F2641" s="190"/>
      <c r="G2641" s="190"/>
      <c r="H2641" s="190"/>
      <c r="I2641" s="190"/>
      <c r="J2641" s="190"/>
      <c r="K2641" s="190"/>
      <c r="L2641" s="190"/>
      <c r="M2641" s="190"/>
      <c r="N2641" s="190"/>
      <c r="O2641" s="190"/>
      <c r="P2641" s="115"/>
      <c r="Q2641" s="191" t="s">
        <v>12699</v>
      </c>
      <c r="R2641" s="191"/>
      <c r="S2641" s="192"/>
      <c r="T2641" s="192"/>
      <c r="U2641" s="192"/>
      <c r="V2641" s="192"/>
      <c r="W2641" s="192"/>
      <c r="X2641" s="193"/>
      <c r="Y2641" s="108"/>
      <c r="AW2641" s="90" t="s">
        <v>6211</v>
      </c>
      <c r="AX2641" s="90">
        <f t="shared" si="331"/>
        <v>1</v>
      </c>
      <c r="AZ2641" s="90" t="s">
        <v>7107</v>
      </c>
      <c r="BA2641" s="90">
        <f>IF(AND($BB$2641=1,$BC$2641=1),1,0)</f>
        <v>0</v>
      </c>
      <c r="BB2641" s="90">
        <f t="shared" si="330"/>
        <v>0</v>
      </c>
      <c r="BC2641" s="90">
        <f>IF(OR(AND(OR($S$2640&lt;&gt;"",$AB$2640&lt;&gt;""),$AX$2640=1)),1,0)</f>
        <v>0</v>
      </c>
      <c r="BD2641" s="90">
        <f>IF(OR(AND(OR($AB$2640&lt;&gt;""),$AX$2640=1)),1,0)</f>
        <v>0</v>
      </c>
      <c r="BE2641" s="90">
        <f>IF(OR(AND(OR($S$2640&lt;&gt;""),$AX$2640=1)),1,0)</f>
        <v>0</v>
      </c>
      <c r="CB2641" s="90">
        <f>IF($S$2641&lt;&gt;"",1,0)</f>
        <v>0</v>
      </c>
      <c r="CD2641" s="90">
        <f>IF($Y$2641="Inaccurate – Incorrect",1,0)</f>
        <v>0</v>
      </c>
      <c r="DA2641" s="90" t="s">
        <v>6215</v>
      </c>
      <c r="DB2641" s="90" t="s">
        <v>6963</v>
      </c>
    </row>
    <row r="2642" spans="4:106" ht="25.25" customHeight="1" x14ac:dyDescent="0.2">
      <c r="D2642" s="112" t="s">
        <v>7111</v>
      </c>
      <c r="E2642" s="189" t="s">
        <v>802</v>
      </c>
      <c r="F2642" s="190"/>
      <c r="G2642" s="190"/>
      <c r="H2642" s="190"/>
      <c r="I2642" s="190"/>
      <c r="J2642" s="190"/>
      <c r="K2642" s="190"/>
      <c r="L2642" s="190"/>
      <c r="M2642" s="190"/>
      <c r="N2642" s="190"/>
      <c r="O2642" s="190"/>
      <c r="P2642" s="115"/>
      <c r="Q2642" s="191" t="s">
        <v>12702</v>
      </c>
      <c r="R2642" s="191"/>
      <c r="S2642" s="192"/>
      <c r="T2642" s="192"/>
      <c r="U2642" s="192"/>
      <c r="V2642" s="192"/>
      <c r="W2642" s="192"/>
      <c r="X2642" s="193"/>
      <c r="Y2642" s="108"/>
      <c r="AW2642" s="90" t="s">
        <v>6211</v>
      </c>
      <c r="AX2642" s="90">
        <f t="shared" si="331"/>
        <v>1</v>
      </c>
      <c r="AY2642" s="90" t="s">
        <v>774</v>
      </c>
      <c r="AZ2642" s="90" t="s">
        <v>7110</v>
      </c>
      <c r="BA2642" s="90">
        <f>IF(AND($BC$2642=1,$BB$2642=1),1,0)</f>
        <v>0</v>
      </c>
      <c r="BB2642" s="90">
        <f t="shared" si="330"/>
        <v>0</v>
      </c>
      <c r="BC2642" s="90">
        <v>1</v>
      </c>
      <c r="BD2642" s="90">
        <v>1</v>
      </c>
      <c r="BE2642" s="90">
        <v>1</v>
      </c>
      <c r="BL2642" s="90">
        <v>2643</v>
      </c>
      <c r="BX2642" s="90">
        <v>1</v>
      </c>
      <c r="CA2642" s="90" t="s">
        <v>7002</v>
      </c>
      <c r="CC2642" s="90" t="s">
        <v>775</v>
      </c>
      <c r="CD2642" s="90">
        <f>IF($Y$2642="Inaccurate – Incorrect",1,0)</f>
        <v>0</v>
      </c>
      <c r="DA2642" s="90" t="s">
        <v>6215</v>
      </c>
      <c r="DB2642" s="90" t="s">
        <v>6963</v>
      </c>
    </row>
    <row r="2643" spans="4:106" ht="25.25" customHeight="1" x14ac:dyDescent="0.2">
      <c r="D2643" s="112" t="s">
        <v>7113</v>
      </c>
      <c r="E2643" s="189" t="s">
        <v>643</v>
      </c>
      <c r="F2643" s="190"/>
      <c r="G2643" s="190"/>
      <c r="H2643" s="190"/>
      <c r="I2643" s="190"/>
      <c r="J2643" s="190"/>
      <c r="K2643" s="190"/>
      <c r="L2643" s="190"/>
      <c r="M2643" s="190"/>
      <c r="N2643" s="190"/>
      <c r="O2643" s="190"/>
      <c r="P2643" s="115"/>
      <c r="Q2643" s="191" t="s">
        <v>12699</v>
      </c>
      <c r="R2643" s="191"/>
      <c r="S2643" s="192"/>
      <c r="T2643" s="192"/>
      <c r="U2643" s="192"/>
      <c r="V2643" s="192"/>
      <c r="W2643" s="192"/>
      <c r="X2643" s="193"/>
      <c r="Y2643" s="108"/>
      <c r="AW2643" s="90" t="s">
        <v>6211</v>
      </c>
      <c r="AX2643" s="90">
        <f t="shared" si="331"/>
        <v>1</v>
      </c>
      <c r="AZ2643" s="90" t="s">
        <v>7112</v>
      </c>
      <c r="BA2643" s="90">
        <f>IF(AND($BB$2643=1,$BC$2643=1),1,0)</f>
        <v>0</v>
      </c>
      <c r="BB2643" s="90">
        <f t="shared" si="330"/>
        <v>0</v>
      </c>
      <c r="BC2643" s="90">
        <f>IF(OR(AND(OR($S$2642&lt;&gt;"",$AB$2642&lt;&gt;""),$AX$2642=1)),1,0)</f>
        <v>0</v>
      </c>
      <c r="BD2643" s="90">
        <f>IF(OR(AND(OR($AB$2642&lt;&gt;""),$AX$2642=1)),1,0)</f>
        <v>0</v>
      </c>
      <c r="BE2643" s="90">
        <f>IF(OR(AND(OR($S$2642&lt;&gt;""),$AX$2642=1)),1,0)</f>
        <v>0</v>
      </c>
      <c r="CB2643" s="90">
        <f>IF($S$2643&lt;&gt;"",1,0)</f>
        <v>0</v>
      </c>
      <c r="CD2643" s="90">
        <f>IF($Y$2643="Inaccurate – Incorrect",1,0)</f>
        <v>0</v>
      </c>
      <c r="DA2643" s="90" t="s">
        <v>6215</v>
      </c>
      <c r="DB2643" s="90" t="s">
        <v>6963</v>
      </c>
    </row>
    <row r="2644" spans="4:106" ht="25.25" customHeight="1" x14ac:dyDescent="0.2">
      <c r="D2644" s="112" t="s">
        <v>7116</v>
      </c>
      <c r="E2644" s="189" t="s">
        <v>7117</v>
      </c>
      <c r="F2644" s="190"/>
      <c r="G2644" s="190"/>
      <c r="H2644" s="190"/>
      <c r="I2644" s="190"/>
      <c r="J2644" s="190"/>
      <c r="K2644" s="190"/>
      <c r="L2644" s="190"/>
      <c r="M2644" s="190"/>
      <c r="N2644" s="190"/>
      <c r="O2644" s="190"/>
      <c r="P2644" s="115"/>
      <c r="Q2644" s="191" t="s">
        <v>12702</v>
      </c>
      <c r="R2644" s="191"/>
      <c r="S2644" s="197"/>
      <c r="T2644" s="197"/>
      <c r="U2644" s="197"/>
      <c r="V2644" s="197"/>
      <c r="W2644" s="197"/>
      <c r="X2644" s="198"/>
      <c r="Y2644" s="108"/>
      <c r="AW2644" s="90" t="s">
        <v>6211</v>
      </c>
      <c r="AX2644" s="90">
        <f t="shared" si="331"/>
        <v>1</v>
      </c>
      <c r="AY2644" s="90" t="s">
        <v>774</v>
      </c>
      <c r="AZ2644" s="90" t="s">
        <v>7115</v>
      </c>
      <c r="BA2644" s="90">
        <f>IF(AND($BC$2644=1,$BB$2644=1),1,0)</f>
        <v>0</v>
      </c>
      <c r="BB2644" s="90">
        <f t="shared" si="330"/>
        <v>0</v>
      </c>
      <c r="BC2644" s="90">
        <v>1</v>
      </c>
      <c r="BD2644" s="90">
        <v>1</v>
      </c>
      <c r="BE2644" s="90">
        <v>1</v>
      </c>
      <c r="BX2644" s="90">
        <v>2</v>
      </c>
      <c r="CA2644" s="90" t="s">
        <v>7002</v>
      </c>
      <c r="CC2644" s="90" t="s">
        <v>775</v>
      </c>
      <c r="CD2644" s="90">
        <f>IF($Y$2644="Inaccurate – Incorrect",1,0)</f>
        <v>0</v>
      </c>
      <c r="DA2644" s="90" t="s">
        <v>6215</v>
      </c>
      <c r="DB2644" s="90" t="s">
        <v>6963</v>
      </c>
    </row>
    <row r="2645" spans="4:106" x14ac:dyDescent="0.2">
      <c r="D2645" s="103"/>
      <c r="E2645" s="114"/>
      <c r="F2645" s="114"/>
      <c r="G2645" s="114"/>
      <c r="H2645" s="114"/>
      <c r="I2645" s="114"/>
      <c r="J2645" s="114"/>
      <c r="K2645" s="114"/>
      <c r="L2645" s="114"/>
      <c r="M2645" s="114"/>
      <c r="N2645" s="114"/>
      <c r="O2645" s="114"/>
      <c r="P2645" s="114"/>
      <c r="Q2645" s="114"/>
      <c r="R2645" s="114"/>
      <c r="S2645" s="114"/>
      <c r="T2645" s="114"/>
      <c r="U2645" s="114"/>
      <c r="V2645" s="114"/>
      <c r="W2645" s="114"/>
      <c r="X2645" s="114"/>
      <c r="Y2645" s="105"/>
      <c r="AX2645" s="90">
        <f t="shared" si="331"/>
        <v>0</v>
      </c>
      <c r="BA2645" s="90">
        <f>IF(OR($S$22="Step 3",$S$22="Step 2"),1,0)</f>
        <v>0</v>
      </c>
    </row>
    <row r="2646" spans="4:106" ht="21" x14ac:dyDescent="0.25">
      <c r="D2646" s="103"/>
      <c r="E2646" s="106" t="s">
        <v>7120</v>
      </c>
      <c r="F2646" s="104"/>
      <c r="G2646" s="104"/>
      <c r="H2646" s="104"/>
      <c r="I2646" s="104"/>
      <c r="J2646" s="104"/>
      <c r="K2646" s="104"/>
      <c r="L2646" s="104"/>
      <c r="M2646" s="104"/>
      <c r="N2646" s="104"/>
      <c r="O2646" s="104"/>
      <c r="P2646" s="104"/>
      <c r="Q2646" s="104"/>
      <c r="R2646" s="104"/>
      <c r="S2646" s="104"/>
      <c r="T2646" s="104"/>
      <c r="U2646" s="104"/>
      <c r="V2646" s="104"/>
      <c r="W2646" s="104"/>
      <c r="X2646" s="104"/>
      <c r="Y2646" s="105"/>
      <c r="AX2646" s="90">
        <f t="shared" si="331"/>
        <v>0</v>
      </c>
      <c r="BA2646" s="90">
        <f>IF(OR($S$22="Step 3",$S$22="Step 2"),1,0)</f>
        <v>0</v>
      </c>
    </row>
    <row r="2647" spans="4:106" ht="21" x14ac:dyDescent="0.25">
      <c r="D2647" s="103"/>
      <c r="E2647" s="109" t="s">
        <v>7121</v>
      </c>
      <c r="F2647" s="110"/>
      <c r="G2647" s="110"/>
      <c r="H2647" s="110"/>
      <c r="I2647" s="110"/>
      <c r="J2647" s="110"/>
      <c r="K2647" s="110"/>
      <c r="L2647" s="110"/>
      <c r="M2647" s="110"/>
      <c r="N2647" s="110"/>
      <c r="O2647" s="110"/>
      <c r="P2647" s="110"/>
      <c r="Q2647" s="110"/>
      <c r="R2647" s="110"/>
      <c r="S2647" s="110"/>
      <c r="T2647" s="110"/>
      <c r="U2647" s="110"/>
      <c r="V2647" s="110"/>
      <c r="W2647" s="110"/>
      <c r="X2647" s="110"/>
      <c r="Y2647" s="105"/>
      <c r="AX2647" s="90">
        <f t="shared" si="331"/>
        <v>0</v>
      </c>
      <c r="BA2647" s="90">
        <f>IF(OR($S$22="Step 3",$S$22="Step 2"),1,0)</f>
        <v>0</v>
      </c>
    </row>
    <row r="2648" spans="4:106" ht="53.75" customHeight="1" x14ac:dyDescent="0.2">
      <c r="D2648" s="112" t="s">
        <v>7119</v>
      </c>
      <c r="E2648" s="120"/>
      <c r="F2648" s="118"/>
      <c r="G2648" s="118"/>
      <c r="H2648" s="118"/>
      <c r="I2648" s="118"/>
      <c r="J2648" s="118"/>
      <c r="K2648" s="118"/>
      <c r="L2648" s="118"/>
      <c r="M2648" s="118"/>
      <c r="N2648" s="118"/>
      <c r="O2648" s="118"/>
      <c r="P2648" s="118"/>
      <c r="Q2648" s="219" t="s">
        <v>7122</v>
      </c>
      <c r="R2648" s="220"/>
      <c r="S2648" s="220"/>
      <c r="T2648" s="220"/>
      <c r="U2648" s="220"/>
      <c r="V2648" s="220"/>
      <c r="W2648" s="220"/>
      <c r="X2648" s="217"/>
      <c r="Y2648" s="108"/>
      <c r="AX2648" s="90">
        <f t="shared" si="331"/>
        <v>1</v>
      </c>
      <c r="AZ2648" s="90" t="s">
        <v>7118</v>
      </c>
      <c r="BA2648" s="90">
        <f>IF(AND($BC$2648=1,$BB$2648=1),1,0)</f>
        <v>0</v>
      </c>
      <c r="BB2648" s="90">
        <f t="shared" ref="BB2648:BB2664" si="332">IF(OR($S$22="Step 3",$S$22="Step 2"),1,0)</f>
        <v>0</v>
      </c>
      <c r="BC2648" s="90">
        <v>1</v>
      </c>
      <c r="BD2648" s="90">
        <v>1</v>
      </c>
      <c r="BE2648" s="90">
        <v>1</v>
      </c>
    </row>
    <row r="2649" spans="4:106" ht="25.25" customHeight="1" x14ac:dyDescent="0.2">
      <c r="D2649" s="112" t="s">
        <v>7124</v>
      </c>
      <c r="E2649" s="189" t="s">
        <v>7125</v>
      </c>
      <c r="F2649" s="190"/>
      <c r="G2649" s="190"/>
      <c r="H2649" s="190"/>
      <c r="I2649" s="190"/>
      <c r="J2649" s="190"/>
      <c r="K2649" s="190"/>
      <c r="L2649" s="190"/>
      <c r="M2649" s="190"/>
      <c r="N2649" s="190"/>
      <c r="O2649" s="190"/>
      <c r="P2649" s="115"/>
      <c r="Q2649" s="191" t="s">
        <v>12702</v>
      </c>
      <c r="R2649" s="191"/>
      <c r="S2649" s="192"/>
      <c r="T2649" s="192"/>
      <c r="U2649" s="192"/>
      <c r="V2649" s="192"/>
      <c r="W2649" s="192"/>
      <c r="X2649" s="193"/>
      <c r="Y2649" s="108"/>
      <c r="AW2649" s="90" t="s">
        <v>6211</v>
      </c>
      <c r="AX2649" s="90">
        <f t="shared" si="331"/>
        <v>1</v>
      </c>
      <c r="AY2649" s="90" t="s">
        <v>774</v>
      </c>
      <c r="AZ2649" s="90" t="s">
        <v>7123</v>
      </c>
      <c r="BA2649" s="90">
        <f>IF(AND($BC$2649=1,$BB$2649=1),1,0)</f>
        <v>0</v>
      </c>
      <c r="BB2649" s="90">
        <f t="shared" si="332"/>
        <v>0</v>
      </c>
      <c r="BC2649" s="90">
        <v>1</v>
      </c>
      <c r="BD2649" s="90">
        <v>1</v>
      </c>
      <c r="BE2649" s="90">
        <v>1</v>
      </c>
      <c r="BL2649" s="90" t="s">
        <v>12814</v>
      </c>
      <c r="BX2649" s="90">
        <v>1</v>
      </c>
      <c r="CA2649" s="90" t="s">
        <v>7118</v>
      </c>
      <c r="CB2649" s="90">
        <f>IF((+COUNTA($S$2649)+COUNTA($S$2650)+COUNTA($S$2651))&gt;0,1,0)</f>
        <v>0</v>
      </c>
      <c r="CC2649" s="90" t="s">
        <v>775</v>
      </c>
      <c r="CD2649" s="90">
        <f>IF($Y$2649="Inaccurate – Incorrect",1,0)</f>
        <v>0</v>
      </c>
      <c r="DA2649" s="90" t="s">
        <v>7120</v>
      </c>
      <c r="DB2649" s="90" t="s">
        <v>7121</v>
      </c>
    </row>
    <row r="2650" spans="4:106" ht="25.25" customHeight="1" x14ac:dyDescent="0.2">
      <c r="D2650" s="112" t="s">
        <v>7127</v>
      </c>
      <c r="E2650" s="189" t="s">
        <v>7128</v>
      </c>
      <c r="F2650" s="190"/>
      <c r="G2650" s="190"/>
      <c r="H2650" s="190"/>
      <c r="I2650" s="190"/>
      <c r="J2650" s="190"/>
      <c r="K2650" s="190"/>
      <c r="L2650" s="190"/>
      <c r="M2650" s="190"/>
      <c r="N2650" s="190"/>
      <c r="O2650" s="190"/>
      <c r="P2650" s="115"/>
      <c r="Q2650" s="191" t="s">
        <v>12702</v>
      </c>
      <c r="R2650" s="191"/>
      <c r="S2650" s="192"/>
      <c r="T2650" s="192"/>
      <c r="U2650" s="192"/>
      <c r="V2650" s="192"/>
      <c r="W2650" s="192"/>
      <c r="X2650" s="193"/>
      <c r="Y2650" s="108"/>
      <c r="AW2650" s="90" t="s">
        <v>6211</v>
      </c>
      <c r="AX2650" s="90">
        <f t="shared" si="331"/>
        <v>1</v>
      </c>
      <c r="AY2650" s="90" t="s">
        <v>774</v>
      </c>
      <c r="AZ2650" s="90" t="s">
        <v>7126</v>
      </c>
      <c r="BA2650" s="90">
        <f>IF(AND($BC$2650=1,$BB$2650=1),1,0)</f>
        <v>0</v>
      </c>
      <c r="BB2650" s="90">
        <f t="shared" si="332"/>
        <v>0</v>
      </c>
      <c r="BC2650" s="90">
        <v>1</v>
      </c>
      <c r="BD2650" s="90">
        <v>1</v>
      </c>
      <c r="BE2650" s="90">
        <v>1</v>
      </c>
      <c r="BL2650" s="90" t="s">
        <v>12814</v>
      </c>
      <c r="BX2650" s="90">
        <v>1</v>
      </c>
      <c r="CA2650" s="90" t="s">
        <v>7118</v>
      </c>
      <c r="CC2650" s="90" t="s">
        <v>775</v>
      </c>
      <c r="CD2650" s="90">
        <f>IF($Y$2650="Inaccurate – Incorrect",1,0)</f>
        <v>0</v>
      </c>
      <c r="DA2650" s="90" t="s">
        <v>7120</v>
      </c>
      <c r="DB2650" s="90" t="s">
        <v>7121</v>
      </c>
    </row>
    <row r="2651" spans="4:106" ht="25.25" customHeight="1" x14ac:dyDescent="0.2">
      <c r="D2651" s="112" t="s">
        <v>7130</v>
      </c>
      <c r="E2651" s="189" t="s">
        <v>7131</v>
      </c>
      <c r="F2651" s="190"/>
      <c r="G2651" s="190"/>
      <c r="H2651" s="190"/>
      <c r="I2651" s="190"/>
      <c r="J2651" s="190"/>
      <c r="K2651" s="190"/>
      <c r="L2651" s="190"/>
      <c r="M2651" s="190"/>
      <c r="N2651" s="190"/>
      <c r="O2651" s="190"/>
      <c r="P2651" s="115"/>
      <c r="Q2651" s="191" t="s">
        <v>12702</v>
      </c>
      <c r="R2651" s="191"/>
      <c r="S2651" s="192"/>
      <c r="T2651" s="192"/>
      <c r="U2651" s="192"/>
      <c r="V2651" s="192"/>
      <c r="W2651" s="192"/>
      <c r="X2651" s="193"/>
      <c r="Y2651" s="108"/>
      <c r="AW2651" s="90" t="s">
        <v>6211</v>
      </c>
      <c r="AX2651" s="90">
        <f t="shared" si="331"/>
        <v>1</v>
      </c>
      <c r="AY2651" s="90" t="s">
        <v>774</v>
      </c>
      <c r="AZ2651" s="90" t="s">
        <v>7129</v>
      </c>
      <c r="BA2651" s="90">
        <f>IF(AND($BC$2651=1,$BB$2651=1),1,0)</f>
        <v>0</v>
      </c>
      <c r="BB2651" s="90">
        <f t="shared" si="332"/>
        <v>0</v>
      </c>
      <c r="BC2651" s="90">
        <v>1</v>
      </c>
      <c r="BD2651" s="90">
        <v>1</v>
      </c>
      <c r="BE2651" s="90">
        <v>1</v>
      </c>
      <c r="BX2651" s="90">
        <v>2</v>
      </c>
      <c r="CA2651" s="90" t="s">
        <v>7118</v>
      </c>
      <c r="CC2651" s="90" t="s">
        <v>775</v>
      </c>
      <c r="CD2651" s="90">
        <f>IF($Y$2651="Inaccurate – Incorrect",1,0)</f>
        <v>0</v>
      </c>
      <c r="DA2651" s="90" t="s">
        <v>7120</v>
      </c>
      <c r="DB2651" s="90" t="s">
        <v>7121</v>
      </c>
    </row>
    <row r="2652" spans="4:106" ht="53.75" customHeight="1" x14ac:dyDescent="0.2">
      <c r="D2652" s="112" t="s">
        <v>7133</v>
      </c>
      <c r="E2652" s="119"/>
      <c r="F2652" s="118"/>
      <c r="G2652" s="118"/>
      <c r="H2652" s="118"/>
      <c r="I2652" s="118"/>
      <c r="J2652" s="118"/>
      <c r="K2652" s="118"/>
      <c r="L2652" s="118"/>
      <c r="M2652" s="118"/>
      <c r="N2652" s="118"/>
      <c r="O2652" s="118"/>
      <c r="P2652" s="118"/>
      <c r="Q2652" s="215" t="s">
        <v>7134</v>
      </c>
      <c r="R2652" s="216"/>
      <c r="S2652" s="216"/>
      <c r="T2652" s="216"/>
      <c r="U2652" s="216"/>
      <c r="V2652" s="216"/>
      <c r="W2652" s="216"/>
      <c r="X2652" s="217"/>
      <c r="Y2652" s="108"/>
      <c r="AX2652" s="90">
        <f t="shared" si="331"/>
        <v>1</v>
      </c>
      <c r="AZ2652" s="90" t="s">
        <v>7132</v>
      </c>
      <c r="BA2652" s="90">
        <f>IF(AND($BB$2652=1,$BC$2652=1),1,0)</f>
        <v>0</v>
      </c>
      <c r="BB2652" s="90">
        <f t="shared" si="332"/>
        <v>0</v>
      </c>
      <c r="BC2652" s="90">
        <f t="shared" ref="BC2652:BC2673" si="333">IF(OR(AND(OR($S$2649&lt;&gt;"",$AB$2649&lt;&gt;""),$AX$2649=1),AND(OR($S$2650&lt;&gt;"",$AB$2650&lt;&gt;""),$AX$2650=1)),1,0)</f>
        <v>0</v>
      </c>
      <c r="BD2652" s="90">
        <f t="shared" ref="BD2652:BD2673" si="334">IF(OR(AND(OR($AB$2649&lt;&gt;""),$AX$2649=1),AND(OR($AB$2650&lt;&gt;""),$AX$2650=1)),1,0)</f>
        <v>0</v>
      </c>
      <c r="BE2652" s="90">
        <f t="shared" ref="BE2652:BE2673" si="335">IF(OR(AND(OR($S$2649&lt;&gt;""),$AX$2649=1),AND(OR($S$2650&lt;&gt;""),$AX$2650=1)),1,0)</f>
        <v>0</v>
      </c>
    </row>
    <row r="2653" spans="4:106" ht="25.25" customHeight="1" x14ac:dyDescent="0.2">
      <c r="D2653" s="112" t="s">
        <v>7137</v>
      </c>
      <c r="E2653" s="189" t="s">
        <v>6275</v>
      </c>
      <c r="F2653" s="190"/>
      <c r="G2653" s="190"/>
      <c r="H2653" s="190"/>
      <c r="I2653" s="190"/>
      <c r="J2653" s="190"/>
      <c r="K2653" s="190"/>
      <c r="L2653" s="190"/>
      <c r="M2653" s="190"/>
      <c r="N2653" s="190"/>
      <c r="O2653" s="190"/>
      <c r="P2653" s="115"/>
      <c r="Q2653" s="191" t="s">
        <v>12702</v>
      </c>
      <c r="R2653" s="191"/>
      <c r="S2653" s="192"/>
      <c r="T2653" s="192"/>
      <c r="U2653" s="192"/>
      <c r="V2653" s="192"/>
      <c r="W2653" s="192"/>
      <c r="X2653" s="193"/>
      <c r="Y2653" s="108"/>
      <c r="AW2653" s="90" t="s">
        <v>6211</v>
      </c>
      <c r="AX2653" s="90">
        <f t="shared" si="331"/>
        <v>1</v>
      </c>
      <c r="AY2653" s="90" t="s">
        <v>774</v>
      </c>
      <c r="AZ2653" s="90" t="s">
        <v>7136</v>
      </c>
      <c r="BA2653" s="90">
        <f>IF(AND($BB$2653=1,$BC$2653=1),1,0)</f>
        <v>0</v>
      </c>
      <c r="BB2653" s="90">
        <f t="shared" si="332"/>
        <v>0</v>
      </c>
      <c r="BC2653" s="90">
        <f t="shared" si="333"/>
        <v>0</v>
      </c>
      <c r="BD2653" s="90">
        <f t="shared" si="334"/>
        <v>0</v>
      </c>
      <c r="BE2653" s="90">
        <f t="shared" si="335"/>
        <v>0</v>
      </c>
      <c r="BX2653" s="90">
        <v>1</v>
      </c>
      <c r="CA2653" s="90" t="s">
        <v>7132</v>
      </c>
      <c r="CB2653" s="90">
        <f>IF((+COUNTA($S$2653)+COUNTA($S$2654)+COUNTA($S$2655)+COUNTA($S$2656)+COUNTA($S$2657)+COUNTA($S$2658)+COUNTA($S$2659)+COUNTA($S$2660)+COUNTA($S$2661)+COUNTA($S$2662)+COUNTA($S$2663)+COUNTA($S$2664)+COUNTA($S$2665)+COUNTA($S$2666)+COUNTA($S$2667)+COUNTA($S$2668)+COUNTA($S$2669)+COUNTA($S$2670)+COUNTA($S$2671)+COUNTA($S$2672)+COUNTA($S$2673))&gt;0,1,0)</f>
        <v>0</v>
      </c>
      <c r="CC2653" s="90" t="s">
        <v>775</v>
      </c>
      <c r="CD2653" s="90">
        <f>IF($Y$2653="Inaccurate – Incorrect",1,0)</f>
        <v>0</v>
      </c>
      <c r="DA2653" s="90" t="s">
        <v>7120</v>
      </c>
      <c r="DB2653" s="90" t="s">
        <v>7121</v>
      </c>
    </row>
    <row r="2654" spans="4:106" ht="25.25" customHeight="1" x14ac:dyDescent="0.2">
      <c r="D2654" s="112" t="s">
        <v>7139</v>
      </c>
      <c r="E2654" s="189" t="s">
        <v>6282</v>
      </c>
      <c r="F2654" s="190"/>
      <c r="G2654" s="190"/>
      <c r="H2654" s="190"/>
      <c r="I2654" s="190"/>
      <c r="J2654" s="190"/>
      <c r="K2654" s="190"/>
      <c r="L2654" s="190"/>
      <c r="M2654" s="190"/>
      <c r="N2654" s="190"/>
      <c r="O2654" s="190"/>
      <c r="P2654" s="115"/>
      <c r="Q2654" s="191" t="s">
        <v>12702</v>
      </c>
      <c r="R2654" s="191"/>
      <c r="S2654" s="192"/>
      <c r="T2654" s="192"/>
      <c r="U2654" s="192"/>
      <c r="V2654" s="192"/>
      <c r="W2654" s="192"/>
      <c r="X2654" s="193"/>
      <c r="Y2654" s="108"/>
      <c r="AW2654" s="90" t="s">
        <v>6211</v>
      </c>
      <c r="AX2654" s="90">
        <f t="shared" si="331"/>
        <v>1</v>
      </c>
      <c r="AY2654" s="90" t="s">
        <v>774</v>
      </c>
      <c r="AZ2654" s="90" t="s">
        <v>7138</v>
      </c>
      <c r="BA2654" s="90">
        <f>IF(AND($BB$2654=1,$BC$2654=1),1,0)</f>
        <v>0</v>
      </c>
      <c r="BB2654" s="90">
        <f t="shared" si="332"/>
        <v>0</v>
      </c>
      <c r="BC2654" s="90">
        <f t="shared" si="333"/>
        <v>0</v>
      </c>
      <c r="BD2654" s="90">
        <f t="shared" si="334"/>
        <v>0</v>
      </c>
      <c r="BE2654" s="90">
        <f t="shared" si="335"/>
        <v>0</v>
      </c>
      <c r="BX2654" s="90">
        <v>1</v>
      </c>
      <c r="CA2654" s="90" t="s">
        <v>7132</v>
      </c>
      <c r="CC2654" s="90" t="s">
        <v>775</v>
      </c>
      <c r="CD2654" s="90">
        <f>IF($Y$2654="Inaccurate – Incorrect",1,0)</f>
        <v>0</v>
      </c>
      <c r="DA2654" s="90" t="s">
        <v>7120</v>
      </c>
      <c r="DB2654" s="90" t="s">
        <v>7121</v>
      </c>
    </row>
    <row r="2655" spans="4:106" ht="25.25" customHeight="1" x14ac:dyDescent="0.2">
      <c r="D2655" s="112" t="s">
        <v>7141</v>
      </c>
      <c r="E2655" s="189" t="s">
        <v>6289</v>
      </c>
      <c r="F2655" s="190"/>
      <c r="G2655" s="190"/>
      <c r="H2655" s="190"/>
      <c r="I2655" s="190"/>
      <c r="J2655" s="190"/>
      <c r="K2655" s="190"/>
      <c r="L2655" s="190"/>
      <c r="M2655" s="190"/>
      <c r="N2655" s="190"/>
      <c r="O2655" s="190"/>
      <c r="P2655" s="115"/>
      <c r="Q2655" s="191" t="s">
        <v>12702</v>
      </c>
      <c r="R2655" s="191"/>
      <c r="S2655" s="192"/>
      <c r="T2655" s="192"/>
      <c r="U2655" s="192"/>
      <c r="V2655" s="192"/>
      <c r="W2655" s="192"/>
      <c r="X2655" s="193"/>
      <c r="Y2655" s="108"/>
      <c r="AW2655" s="90" t="s">
        <v>6211</v>
      </c>
      <c r="AX2655" s="90">
        <f t="shared" si="331"/>
        <v>1</v>
      </c>
      <c r="AY2655" s="90" t="s">
        <v>774</v>
      </c>
      <c r="AZ2655" s="90" t="s">
        <v>7140</v>
      </c>
      <c r="BA2655" s="90">
        <f>IF(AND($BB$2655=1,$BC$2655=1),1,0)</f>
        <v>0</v>
      </c>
      <c r="BB2655" s="90">
        <f t="shared" si="332"/>
        <v>0</v>
      </c>
      <c r="BC2655" s="90">
        <f t="shared" si="333"/>
        <v>0</v>
      </c>
      <c r="BD2655" s="90">
        <f t="shared" si="334"/>
        <v>0</v>
      </c>
      <c r="BE2655" s="90">
        <f t="shared" si="335"/>
        <v>0</v>
      </c>
      <c r="BX2655" s="90">
        <v>1</v>
      </c>
      <c r="CA2655" s="90" t="s">
        <v>7132</v>
      </c>
      <c r="CC2655" s="90" t="s">
        <v>775</v>
      </c>
      <c r="CD2655" s="90">
        <f>IF($Y$2655="Inaccurate – Incorrect",1,0)</f>
        <v>0</v>
      </c>
      <c r="DA2655" s="90" t="s">
        <v>7120</v>
      </c>
      <c r="DB2655" s="90" t="s">
        <v>7121</v>
      </c>
    </row>
    <row r="2656" spans="4:106" ht="25.25" customHeight="1" x14ac:dyDescent="0.2">
      <c r="D2656" s="112" t="s">
        <v>7143</v>
      </c>
      <c r="E2656" s="189" t="s">
        <v>7144</v>
      </c>
      <c r="F2656" s="190"/>
      <c r="G2656" s="190"/>
      <c r="H2656" s="190"/>
      <c r="I2656" s="190"/>
      <c r="J2656" s="190"/>
      <c r="K2656" s="190"/>
      <c r="L2656" s="190"/>
      <c r="M2656" s="190"/>
      <c r="N2656" s="190"/>
      <c r="O2656" s="190"/>
      <c r="P2656" s="115"/>
      <c r="Q2656" s="191" t="s">
        <v>12702</v>
      </c>
      <c r="R2656" s="191"/>
      <c r="S2656" s="192"/>
      <c r="T2656" s="192"/>
      <c r="U2656" s="192"/>
      <c r="V2656" s="192"/>
      <c r="W2656" s="192"/>
      <c r="X2656" s="193"/>
      <c r="Y2656" s="108"/>
      <c r="AW2656" s="90" t="s">
        <v>6211</v>
      </c>
      <c r="AX2656" s="90">
        <f t="shared" si="331"/>
        <v>1</v>
      </c>
      <c r="AY2656" s="90" t="s">
        <v>774</v>
      </c>
      <c r="AZ2656" s="90" t="s">
        <v>7142</v>
      </c>
      <c r="BA2656" s="90">
        <f>IF(AND($BB$2656=1,$BC$2656=1),1,0)</f>
        <v>0</v>
      </c>
      <c r="BB2656" s="90">
        <f t="shared" si="332"/>
        <v>0</v>
      </c>
      <c r="BC2656" s="90">
        <f t="shared" si="333"/>
        <v>0</v>
      </c>
      <c r="BD2656" s="90">
        <f t="shared" si="334"/>
        <v>0</v>
      </c>
      <c r="BE2656" s="90">
        <f t="shared" si="335"/>
        <v>0</v>
      </c>
      <c r="BX2656" s="90">
        <v>1</v>
      </c>
      <c r="CA2656" s="90" t="s">
        <v>7132</v>
      </c>
      <c r="CC2656" s="90" t="s">
        <v>775</v>
      </c>
      <c r="CD2656" s="90">
        <f>IF($Y$2656="Inaccurate – Incorrect",1,0)</f>
        <v>0</v>
      </c>
      <c r="DA2656" s="90" t="s">
        <v>7120</v>
      </c>
      <c r="DB2656" s="90" t="s">
        <v>7121</v>
      </c>
    </row>
    <row r="2657" spans="4:106" ht="25.25" customHeight="1" x14ac:dyDescent="0.2">
      <c r="D2657" s="112" t="s">
        <v>7146</v>
      </c>
      <c r="E2657" s="189" t="s">
        <v>6304</v>
      </c>
      <c r="F2657" s="190"/>
      <c r="G2657" s="190"/>
      <c r="H2657" s="190"/>
      <c r="I2657" s="190"/>
      <c r="J2657" s="190"/>
      <c r="K2657" s="190"/>
      <c r="L2657" s="190"/>
      <c r="M2657" s="190"/>
      <c r="N2657" s="190"/>
      <c r="O2657" s="190"/>
      <c r="P2657" s="115"/>
      <c r="Q2657" s="191" t="s">
        <v>12702</v>
      </c>
      <c r="R2657" s="191"/>
      <c r="S2657" s="192"/>
      <c r="T2657" s="192"/>
      <c r="U2657" s="192"/>
      <c r="V2657" s="192"/>
      <c r="W2657" s="192"/>
      <c r="X2657" s="193"/>
      <c r="Y2657" s="108"/>
      <c r="AW2657" s="90" t="s">
        <v>6211</v>
      </c>
      <c r="AX2657" s="90">
        <f t="shared" si="331"/>
        <v>1</v>
      </c>
      <c r="AY2657" s="90" t="s">
        <v>774</v>
      </c>
      <c r="AZ2657" s="90" t="s">
        <v>7145</v>
      </c>
      <c r="BA2657" s="90">
        <f>IF(AND($BB$2657=1,$BC$2657=1),1,0)</f>
        <v>0</v>
      </c>
      <c r="BB2657" s="90">
        <f t="shared" si="332"/>
        <v>0</v>
      </c>
      <c r="BC2657" s="90">
        <f t="shared" si="333"/>
        <v>0</v>
      </c>
      <c r="BD2657" s="90">
        <f t="shared" si="334"/>
        <v>0</v>
      </c>
      <c r="BE2657" s="90">
        <f t="shared" si="335"/>
        <v>0</v>
      </c>
      <c r="BX2657" s="90">
        <v>1</v>
      </c>
      <c r="CA2657" s="90" t="s">
        <v>7132</v>
      </c>
      <c r="CC2657" s="90" t="s">
        <v>775</v>
      </c>
      <c r="CD2657" s="90">
        <f>IF($Y$2657="Inaccurate – Incorrect",1,0)</f>
        <v>0</v>
      </c>
      <c r="DA2657" s="90" t="s">
        <v>7120</v>
      </c>
      <c r="DB2657" s="90" t="s">
        <v>7121</v>
      </c>
    </row>
    <row r="2658" spans="4:106" ht="25.25" customHeight="1" x14ac:dyDescent="0.2">
      <c r="D2658" s="112" t="s">
        <v>7148</v>
      </c>
      <c r="E2658" s="189" t="s">
        <v>6312</v>
      </c>
      <c r="F2658" s="190"/>
      <c r="G2658" s="190"/>
      <c r="H2658" s="190"/>
      <c r="I2658" s="190"/>
      <c r="J2658" s="190"/>
      <c r="K2658" s="190"/>
      <c r="L2658" s="190"/>
      <c r="M2658" s="190"/>
      <c r="N2658" s="190"/>
      <c r="O2658" s="190"/>
      <c r="P2658" s="115"/>
      <c r="Q2658" s="191" t="s">
        <v>12702</v>
      </c>
      <c r="R2658" s="191"/>
      <c r="S2658" s="192"/>
      <c r="T2658" s="192"/>
      <c r="U2658" s="192"/>
      <c r="V2658" s="192"/>
      <c r="W2658" s="192"/>
      <c r="X2658" s="193"/>
      <c r="Y2658" s="108"/>
      <c r="AW2658" s="90" t="s">
        <v>6211</v>
      </c>
      <c r="AX2658" s="90">
        <f t="shared" si="331"/>
        <v>1</v>
      </c>
      <c r="AY2658" s="90" t="s">
        <v>774</v>
      </c>
      <c r="AZ2658" s="90" t="s">
        <v>7147</v>
      </c>
      <c r="BA2658" s="90">
        <f>IF(AND($BB$2658=1,$BC$2658=1),1,0)</f>
        <v>0</v>
      </c>
      <c r="BB2658" s="90">
        <f t="shared" si="332"/>
        <v>0</v>
      </c>
      <c r="BC2658" s="90">
        <f t="shared" si="333"/>
        <v>0</v>
      </c>
      <c r="BD2658" s="90">
        <f t="shared" si="334"/>
        <v>0</v>
      </c>
      <c r="BE2658" s="90">
        <f t="shared" si="335"/>
        <v>0</v>
      </c>
      <c r="BX2658" s="90">
        <v>1</v>
      </c>
      <c r="CA2658" s="90" t="s">
        <v>7132</v>
      </c>
      <c r="CC2658" s="90" t="s">
        <v>775</v>
      </c>
      <c r="CD2658" s="90">
        <f>IF($Y$2658="Inaccurate – Incorrect",1,0)</f>
        <v>0</v>
      </c>
      <c r="DA2658" s="90" t="s">
        <v>7120</v>
      </c>
      <c r="DB2658" s="90" t="s">
        <v>7121</v>
      </c>
    </row>
    <row r="2659" spans="4:106" ht="25.25" customHeight="1" x14ac:dyDescent="0.2">
      <c r="D2659" s="112" t="s">
        <v>7150</v>
      </c>
      <c r="E2659" s="189" t="s">
        <v>6320</v>
      </c>
      <c r="F2659" s="190"/>
      <c r="G2659" s="190"/>
      <c r="H2659" s="190"/>
      <c r="I2659" s="190"/>
      <c r="J2659" s="190"/>
      <c r="K2659" s="190"/>
      <c r="L2659" s="190"/>
      <c r="M2659" s="190"/>
      <c r="N2659" s="190"/>
      <c r="O2659" s="190"/>
      <c r="P2659" s="115"/>
      <c r="Q2659" s="191" t="s">
        <v>12702</v>
      </c>
      <c r="R2659" s="191"/>
      <c r="S2659" s="192"/>
      <c r="T2659" s="192"/>
      <c r="U2659" s="192"/>
      <c r="V2659" s="192"/>
      <c r="W2659" s="192"/>
      <c r="X2659" s="193"/>
      <c r="Y2659" s="108"/>
      <c r="AW2659" s="90" t="s">
        <v>6211</v>
      </c>
      <c r="AX2659" s="90">
        <f t="shared" si="331"/>
        <v>1</v>
      </c>
      <c r="AY2659" s="90" t="s">
        <v>774</v>
      </c>
      <c r="AZ2659" s="90" t="s">
        <v>7149</v>
      </c>
      <c r="BA2659" s="90">
        <f>IF(AND($BB$2659=1,$BC$2659=1),1,0)</f>
        <v>0</v>
      </c>
      <c r="BB2659" s="90">
        <f t="shared" si="332"/>
        <v>0</v>
      </c>
      <c r="BC2659" s="90">
        <f t="shared" si="333"/>
        <v>0</v>
      </c>
      <c r="BD2659" s="90">
        <f t="shared" si="334"/>
        <v>0</v>
      </c>
      <c r="BE2659" s="90">
        <f t="shared" si="335"/>
        <v>0</v>
      </c>
      <c r="BX2659" s="90">
        <v>1</v>
      </c>
      <c r="CA2659" s="90" t="s">
        <v>7132</v>
      </c>
      <c r="CC2659" s="90" t="s">
        <v>775</v>
      </c>
      <c r="CD2659" s="90">
        <f>IF($Y$2659="Inaccurate – Incorrect",1,0)</f>
        <v>0</v>
      </c>
      <c r="DA2659" s="90" t="s">
        <v>7120</v>
      </c>
      <c r="DB2659" s="90" t="s">
        <v>7121</v>
      </c>
    </row>
    <row r="2660" spans="4:106" ht="25.25" customHeight="1" x14ac:dyDescent="0.2">
      <c r="D2660" s="112" t="s">
        <v>7152</v>
      </c>
      <c r="E2660" s="189" t="s">
        <v>6328</v>
      </c>
      <c r="F2660" s="190"/>
      <c r="G2660" s="190"/>
      <c r="H2660" s="190"/>
      <c r="I2660" s="190"/>
      <c r="J2660" s="190"/>
      <c r="K2660" s="190"/>
      <c r="L2660" s="190"/>
      <c r="M2660" s="190"/>
      <c r="N2660" s="190"/>
      <c r="O2660" s="190"/>
      <c r="P2660" s="115"/>
      <c r="Q2660" s="191" t="s">
        <v>12702</v>
      </c>
      <c r="R2660" s="191"/>
      <c r="S2660" s="192"/>
      <c r="T2660" s="192"/>
      <c r="U2660" s="192"/>
      <c r="V2660" s="192"/>
      <c r="W2660" s="192"/>
      <c r="X2660" s="193"/>
      <c r="Y2660" s="108"/>
      <c r="AW2660" s="90" t="s">
        <v>6211</v>
      </c>
      <c r="AX2660" s="90">
        <f t="shared" si="331"/>
        <v>1</v>
      </c>
      <c r="AY2660" s="90" t="s">
        <v>774</v>
      </c>
      <c r="AZ2660" s="90" t="s">
        <v>7151</v>
      </c>
      <c r="BA2660" s="90">
        <f>IF(AND($BB$2660=1,$BC$2660=1),1,0)</f>
        <v>0</v>
      </c>
      <c r="BB2660" s="90">
        <f t="shared" si="332"/>
        <v>0</v>
      </c>
      <c r="BC2660" s="90">
        <f t="shared" si="333"/>
        <v>0</v>
      </c>
      <c r="BD2660" s="90">
        <f t="shared" si="334"/>
        <v>0</v>
      </c>
      <c r="BE2660" s="90">
        <f t="shared" si="335"/>
        <v>0</v>
      </c>
      <c r="BX2660" s="90">
        <v>1</v>
      </c>
      <c r="CA2660" s="90" t="s">
        <v>7132</v>
      </c>
      <c r="CC2660" s="90" t="s">
        <v>775</v>
      </c>
      <c r="CD2660" s="90">
        <f>IF($Y$2660="Inaccurate – Incorrect",1,0)</f>
        <v>0</v>
      </c>
      <c r="DA2660" s="90" t="s">
        <v>7120</v>
      </c>
      <c r="DB2660" s="90" t="s">
        <v>7121</v>
      </c>
    </row>
    <row r="2661" spans="4:106" ht="25.25" customHeight="1" x14ac:dyDescent="0.2">
      <c r="D2661" s="112" t="s">
        <v>7154</v>
      </c>
      <c r="E2661" s="189" t="s">
        <v>6336</v>
      </c>
      <c r="F2661" s="190"/>
      <c r="G2661" s="190"/>
      <c r="H2661" s="190"/>
      <c r="I2661" s="190"/>
      <c r="J2661" s="190"/>
      <c r="K2661" s="190"/>
      <c r="L2661" s="190"/>
      <c r="M2661" s="190"/>
      <c r="N2661" s="190"/>
      <c r="O2661" s="190"/>
      <c r="P2661" s="115"/>
      <c r="Q2661" s="191" t="s">
        <v>12702</v>
      </c>
      <c r="R2661" s="191"/>
      <c r="S2661" s="192"/>
      <c r="T2661" s="192"/>
      <c r="U2661" s="192"/>
      <c r="V2661" s="192"/>
      <c r="W2661" s="192"/>
      <c r="X2661" s="193"/>
      <c r="Y2661" s="108"/>
      <c r="AW2661" s="90" t="s">
        <v>6211</v>
      </c>
      <c r="AX2661" s="90">
        <f t="shared" si="331"/>
        <v>1</v>
      </c>
      <c r="AY2661" s="90" t="s">
        <v>774</v>
      </c>
      <c r="AZ2661" s="90" t="s">
        <v>7153</v>
      </c>
      <c r="BA2661" s="90">
        <f>IF(AND($BB$2661=1,$BC$2661=1),1,0)</f>
        <v>0</v>
      </c>
      <c r="BB2661" s="90">
        <f t="shared" si="332"/>
        <v>0</v>
      </c>
      <c r="BC2661" s="90">
        <f t="shared" si="333"/>
        <v>0</v>
      </c>
      <c r="BD2661" s="90">
        <f t="shared" si="334"/>
        <v>0</v>
      </c>
      <c r="BE2661" s="90">
        <f t="shared" si="335"/>
        <v>0</v>
      </c>
      <c r="BX2661" s="90">
        <v>1</v>
      </c>
      <c r="CA2661" s="90" t="s">
        <v>7132</v>
      </c>
      <c r="CC2661" s="90" t="s">
        <v>775</v>
      </c>
      <c r="CD2661" s="90">
        <f>IF($Y$2661="Inaccurate – Incorrect",1,0)</f>
        <v>0</v>
      </c>
      <c r="DA2661" s="90" t="s">
        <v>7120</v>
      </c>
      <c r="DB2661" s="90" t="s">
        <v>7121</v>
      </c>
    </row>
    <row r="2662" spans="4:106" ht="25.25" customHeight="1" x14ac:dyDescent="0.2">
      <c r="D2662" s="112" t="s">
        <v>7156</v>
      </c>
      <c r="E2662" s="189" t="s">
        <v>3368</v>
      </c>
      <c r="F2662" s="190"/>
      <c r="G2662" s="190"/>
      <c r="H2662" s="190"/>
      <c r="I2662" s="190"/>
      <c r="J2662" s="190"/>
      <c r="K2662" s="190"/>
      <c r="L2662" s="190"/>
      <c r="M2662" s="190"/>
      <c r="N2662" s="190"/>
      <c r="O2662" s="190"/>
      <c r="P2662" s="115"/>
      <c r="Q2662" s="191" t="s">
        <v>12702</v>
      </c>
      <c r="R2662" s="191"/>
      <c r="S2662" s="192"/>
      <c r="T2662" s="192"/>
      <c r="U2662" s="192"/>
      <c r="V2662" s="192"/>
      <c r="W2662" s="192"/>
      <c r="X2662" s="193"/>
      <c r="Y2662" s="108"/>
      <c r="AW2662" s="90" t="s">
        <v>6211</v>
      </c>
      <c r="AX2662" s="90">
        <f t="shared" si="331"/>
        <v>1</v>
      </c>
      <c r="AY2662" s="90" t="s">
        <v>774</v>
      </c>
      <c r="AZ2662" s="90" t="s">
        <v>7155</v>
      </c>
      <c r="BA2662" s="90">
        <f>IF(AND($BB$2662=1,$BC$2662=1),1,0)</f>
        <v>0</v>
      </c>
      <c r="BB2662" s="90">
        <f t="shared" si="332"/>
        <v>0</v>
      </c>
      <c r="BC2662" s="90">
        <f t="shared" si="333"/>
        <v>0</v>
      </c>
      <c r="BD2662" s="90">
        <f t="shared" si="334"/>
        <v>0</v>
      </c>
      <c r="BE2662" s="90">
        <f t="shared" si="335"/>
        <v>0</v>
      </c>
      <c r="BX2662" s="90">
        <v>1</v>
      </c>
      <c r="CA2662" s="90" t="s">
        <v>7132</v>
      </c>
      <c r="CC2662" s="90" t="s">
        <v>775</v>
      </c>
      <c r="CD2662" s="90">
        <f>IF($Y$2662="Inaccurate – Incorrect",1,0)</f>
        <v>0</v>
      </c>
      <c r="DA2662" s="90" t="s">
        <v>7120</v>
      </c>
      <c r="DB2662" s="90" t="s">
        <v>7121</v>
      </c>
    </row>
    <row r="2663" spans="4:106" ht="25.25" customHeight="1" x14ac:dyDescent="0.2">
      <c r="D2663" s="112" t="s">
        <v>7158</v>
      </c>
      <c r="E2663" s="189" t="s">
        <v>6351</v>
      </c>
      <c r="F2663" s="190"/>
      <c r="G2663" s="190"/>
      <c r="H2663" s="190"/>
      <c r="I2663" s="190"/>
      <c r="J2663" s="190"/>
      <c r="K2663" s="190"/>
      <c r="L2663" s="190"/>
      <c r="M2663" s="190"/>
      <c r="N2663" s="190"/>
      <c r="O2663" s="190"/>
      <c r="P2663" s="115"/>
      <c r="Q2663" s="191" t="s">
        <v>12702</v>
      </c>
      <c r="R2663" s="191"/>
      <c r="S2663" s="192"/>
      <c r="T2663" s="192"/>
      <c r="U2663" s="192"/>
      <c r="V2663" s="192"/>
      <c r="W2663" s="192"/>
      <c r="X2663" s="193"/>
      <c r="Y2663" s="108"/>
      <c r="AW2663" s="90" t="s">
        <v>6211</v>
      </c>
      <c r="AX2663" s="90">
        <f t="shared" si="331"/>
        <v>1</v>
      </c>
      <c r="AY2663" s="90" t="s">
        <v>774</v>
      </c>
      <c r="AZ2663" s="90" t="s">
        <v>7157</v>
      </c>
      <c r="BA2663" s="90">
        <f>IF(AND($BB$2663=1,$BC$2663=1),1,0)</f>
        <v>0</v>
      </c>
      <c r="BB2663" s="90">
        <f t="shared" si="332"/>
        <v>0</v>
      </c>
      <c r="BC2663" s="90">
        <f t="shared" si="333"/>
        <v>0</v>
      </c>
      <c r="BD2663" s="90">
        <f t="shared" si="334"/>
        <v>0</v>
      </c>
      <c r="BE2663" s="90">
        <f t="shared" si="335"/>
        <v>0</v>
      </c>
      <c r="BX2663" s="90">
        <v>1</v>
      </c>
      <c r="CA2663" s="90" t="s">
        <v>7132</v>
      </c>
      <c r="CC2663" s="90" t="s">
        <v>775</v>
      </c>
      <c r="CD2663" s="90">
        <f>IF($Y$2663="Inaccurate – Incorrect",1,0)</f>
        <v>0</v>
      </c>
      <c r="DA2663" s="90" t="s">
        <v>7120</v>
      </c>
      <c r="DB2663" s="90" t="s">
        <v>7121</v>
      </c>
    </row>
    <row r="2664" spans="4:106" ht="25.25" customHeight="1" x14ac:dyDescent="0.2">
      <c r="D2664" s="112" t="s">
        <v>7160</v>
      </c>
      <c r="E2664" s="189" t="s">
        <v>6359</v>
      </c>
      <c r="F2664" s="190"/>
      <c r="G2664" s="190"/>
      <c r="H2664" s="190"/>
      <c r="I2664" s="190"/>
      <c r="J2664" s="190"/>
      <c r="K2664" s="190"/>
      <c r="L2664" s="190"/>
      <c r="M2664" s="190"/>
      <c r="N2664" s="190"/>
      <c r="O2664" s="190"/>
      <c r="P2664" s="115"/>
      <c r="Q2664" s="191" t="s">
        <v>12702</v>
      </c>
      <c r="R2664" s="191"/>
      <c r="S2664" s="192"/>
      <c r="T2664" s="192"/>
      <c r="U2664" s="192"/>
      <c r="V2664" s="192"/>
      <c r="W2664" s="192"/>
      <c r="X2664" s="193"/>
      <c r="Y2664" s="108"/>
      <c r="AW2664" s="90" t="s">
        <v>6211</v>
      </c>
      <c r="AX2664" s="90">
        <f t="shared" si="331"/>
        <v>1</v>
      </c>
      <c r="AY2664" s="90" t="s">
        <v>774</v>
      </c>
      <c r="AZ2664" s="90" t="s">
        <v>7159</v>
      </c>
      <c r="BA2664" s="90">
        <f>IF(AND($BB$2664=1,$BC$2664=1),1,0)</f>
        <v>0</v>
      </c>
      <c r="BB2664" s="90">
        <f t="shared" si="332"/>
        <v>0</v>
      </c>
      <c r="BC2664" s="90">
        <f t="shared" si="333"/>
        <v>0</v>
      </c>
      <c r="BD2664" s="90">
        <f t="shared" si="334"/>
        <v>0</v>
      </c>
      <c r="BE2664" s="90">
        <f t="shared" si="335"/>
        <v>0</v>
      </c>
      <c r="BX2664" s="90">
        <v>1</v>
      </c>
      <c r="CA2664" s="90" t="s">
        <v>7132</v>
      </c>
      <c r="CC2664" s="90" t="s">
        <v>775</v>
      </c>
      <c r="CD2664" s="90">
        <f>IF($Y$2664="Inaccurate – Incorrect",1,0)</f>
        <v>0</v>
      </c>
      <c r="DA2664" s="90" t="s">
        <v>7120</v>
      </c>
      <c r="DB2664" s="90" t="s">
        <v>7121</v>
      </c>
    </row>
    <row r="2665" spans="4:106" ht="25.25" customHeight="1" x14ac:dyDescent="0.2">
      <c r="D2665" s="112" t="s">
        <v>7162</v>
      </c>
      <c r="E2665" s="189" t="s">
        <v>6367</v>
      </c>
      <c r="F2665" s="190"/>
      <c r="G2665" s="190"/>
      <c r="H2665" s="190"/>
      <c r="I2665" s="190"/>
      <c r="J2665" s="190"/>
      <c r="K2665" s="190"/>
      <c r="L2665" s="190"/>
      <c r="M2665" s="190"/>
      <c r="N2665" s="190"/>
      <c r="O2665" s="190"/>
      <c r="P2665" s="115"/>
      <c r="Q2665" s="191" t="s">
        <v>12702</v>
      </c>
      <c r="R2665" s="191"/>
      <c r="S2665" s="192"/>
      <c r="T2665" s="192"/>
      <c r="U2665" s="192"/>
      <c r="V2665" s="192"/>
      <c r="W2665" s="192"/>
      <c r="X2665" s="193"/>
      <c r="Y2665" s="108"/>
      <c r="AW2665" s="90" t="s">
        <v>6211</v>
      </c>
      <c r="AX2665" s="90">
        <f t="shared" si="331"/>
        <v>1</v>
      </c>
      <c r="AY2665" s="90" t="s">
        <v>774</v>
      </c>
      <c r="AZ2665" s="90" t="s">
        <v>7161</v>
      </c>
      <c r="BA2665" s="90">
        <f>IF(AND($BB$2665=1,$BC$2665=1),1,0)</f>
        <v>0</v>
      </c>
      <c r="BB2665" s="90">
        <f>IF($S$22="Step 3",1,0)</f>
        <v>0</v>
      </c>
      <c r="BC2665" s="90">
        <f t="shared" si="333"/>
        <v>0</v>
      </c>
      <c r="BD2665" s="90">
        <f t="shared" si="334"/>
        <v>0</v>
      </c>
      <c r="BE2665" s="90">
        <f t="shared" si="335"/>
        <v>0</v>
      </c>
      <c r="BX2665" s="90">
        <v>1</v>
      </c>
      <c r="CA2665" s="90" t="s">
        <v>7132</v>
      </c>
      <c r="CC2665" s="90" t="s">
        <v>775</v>
      </c>
      <c r="CD2665" s="90">
        <f>IF($Y$2665="Inaccurate – Incorrect",1,0)</f>
        <v>0</v>
      </c>
      <c r="DA2665" s="90" t="s">
        <v>7120</v>
      </c>
      <c r="DB2665" s="90" t="s">
        <v>7121</v>
      </c>
    </row>
    <row r="2666" spans="4:106" ht="25.25" customHeight="1" x14ac:dyDescent="0.2">
      <c r="D2666" s="112" t="s">
        <v>7165</v>
      </c>
      <c r="E2666" s="189" t="s">
        <v>6376</v>
      </c>
      <c r="F2666" s="190"/>
      <c r="G2666" s="190"/>
      <c r="H2666" s="190"/>
      <c r="I2666" s="190"/>
      <c r="J2666" s="190"/>
      <c r="K2666" s="190"/>
      <c r="L2666" s="190"/>
      <c r="M2666" s="190"/>
      <c r="N2666" s="190"/>
      <c r="O2666" s="190"/>
      <c r="P2666" s="115"/>
      <c r="Q2666" s="191" t="s">
        <v>12702</v>
      </c>
      <c r="R2666" s="191"/>
      <c r="S2666" s="192"/>
      <c r="T2666" s="192"/>
      <c r="U2666" s="192"/>
      <c r="V2666" s="192"/>
      <c r="W2666" s="192"/>
      <c r="X2666" s="193"/>
      <c r="Y2666" s="108"/>
      <c r="AW2666" s="90" t="s">
        <v>6211</v>
      </c>
      <c r="AX2666" s="90">
        <f t="shared" si="331"/>
        <v>1</v>
      </c>
      <c r="AY2666" s="90" t="s">
        <v>774</v>
      </c>
      <c r="AZ2666" s="90" t="s">
        <v>7164</v>
      </c>
      <c r="BA2666" s="90">
        <f>IF(AND($BB$2666=1,$BC$2666=1),1,0)</f>
        <v>0</v>
      </c>
      <c r="BB2666" s="90">
        <f t="shared" ref="BB2666:BB2674" si="336">IF(OR($S$22="Step 3",$S$22="Step 2"),1,0)</f>
        <v>0</v>
      </c>
      <c r="BC2666" s="90">
        <f t="shared" si="333"/>
        <v>0</v>
      </c>
      <c r="BD2666" s="90">
        <f t="shared" si="334"/>
        <v>0</v>
      </c>
      <c r="BE2666" s="90">
        <f t="shared" si="335"/>
        <v>0</v>
      </c>
      <c r="BX2666" s="90">
        <v>1</v>
      </c>
      <c r="CA2666" s="90" t="s">
        <v>7132</v>
      </c>
      <c r="CC2666" s="90" t="s">
        <v>775</v>
      </c>
      <c r="CD2666" s="90">
        <f>IF($Y$2666="Inaccurate – Incorrect",1,0)</f>
        <v>0</v>
      </c>
      <c r="DA2666" s="90" t="s">
        <v>7120</v>
      </c>
      <c r="DB2666" s="90" t="s">
        <v>7121</v>
      </c>
    </row>
    <row r="2667" spans="4:106" ht="25.25" customHeight="1" x14ac:dyDescent="0.2">
      <c r="D2667" s="112" t="s">
        <v>7167</v>
      </c>
      <c r="E2667" s="189" t="s">
        <v>6384</v>
      </c>
      <c r="F2667" s="190"/>
      <c r="G2667" s="190"/>
      <c r="H2667" s="190"/>
      <c r="I2667" s="190"/>
      <c r="J2667" s="190"/>
      <c r="K2667" s="190"/>
      <c r="L2667" s="190"/>
      <c r="M2667" s="190"/>
      <c r="N2667" s="190"/>
      <c r="O2667" s="190"/>
      <c r="P2667" s="115"/>
      <c r="Q2667" s="191" t="s">
        <v>12702</v>
      </c>
      <c r="R2667" s="191"/>
      <c r="S2667" s="192"/>
      <c r="T2667" s="192"/>
      <c r="U2667" s="192"/>
      <c r="V2667" s="192"/>
      <c r="W2667" s="192"/>
      <c r="X2667" s="193"/>
      <c r="Y2667" s="108"/>
      <c r="AW2667" s="90" t="s">
        <v>6211</v>
      </c>
      <c r="AX2667" s="90">
        <f t="shared" si="331"/>
        <v>1</v>
      </c>
      <c r="AY2667" s="90" t="s">
        <v>774</v>
      </c>
      <c r="AZ2667" s="90" t="s">
        <v>7166</v>
      </c>
      <c r="BA2667" s="90">
        <f>IF(AND($BB$2667=1,$BC$2667=1),1,0)</f>
        <v>0</v>
      </c>
      <c r="BB2667" s="90">
        <f t="shared" si="336"/>
        <v>0</v>
      </c>
      <c r="BC2667" s="90">
        <f t="shared" si="333"/>
        <v>0</v>
      </c>
      <c r="BD2667" s="90">
        <f t="shared" si="334"/>
        <v>0</v>
      </c>
      <c r="BE2667" s="90">
        <f t="shared" si="335"/>
        <v>0</v>
      </c>
      <c r="BX2667" s="90">
        <v>1</v>
      </c>
      <c r="CA2667" s="90" t="s">
        <v>7132</v>
      </c>
      <c r="CC2667" s="90" t="s">
        <v>775</v>
      </c>
      <c r="CD2667" s="90">
        <f>IF($Y$2667="Inaccurate – Incorrect",1,0)</f>
        <v>0</v>
      </c>
      <c r="DA2667" s="90" t="s">
        <v>7120</v>
      </c>
      <c r="DB2667" s="90" t="s">
        <v>7121</v>
      </c>
    </row>
    <row r="2668" spans="4:106" ht="25.25" customHeight="1" x14ac:dyDescent="0.2">
      <c r="D2668" s="112" t="s">
        <v>7169</v>
      </c>
      <c r="E2668" s="189" t="s">
        <v>6392</v>
      </c>
      <c r="F2668" s="190"/>
      <c r="G2668" s="190"/>
      <c r="H2668" s="190"/>
      <c r="I2668" s="190"/>
      <c r="J2668" s="190"/>
      <c r="K2668" s="190"/>
      <c r="L2668" s="190"/>
      <c r="M2668" s="190"/>
      <c r="N2668" s="190"/>
      <c r="O2668" s="190"/>
      <c r="P2668" s="115"/>
      <c r="Q2668" s="191" t="s">
        <v>12702</v>
      </c>
      <c r="R2668" s="191"/>
      <c r="S2668" s="192"/>
      <c r="T2668" s="192"/>
      <c r="U2668" s="192"/>
      <c r="V2668" s="192"/>
      <c r="W2668" s="192"/>
      <c r="X2668" s="193"/>
      <c r="Y2668" s="108"/>
      <c r="AW2668" s="90" t="s">
        <v>6211</v>
      </c>
      <c r="AX2668" s="90">
        <f t="shared" si="331"/>
        <v>1</v>
      </c>
      <c r="AY2668" s="90" t="s">
        <v>774</v>
      </c>
      <c r="AZ2668" s="90" t="s">
        <v>7168</v>
      </c>
      <c r="BA2668" s="90">
        <f>IF(AND($BB$2668=1,$BC$2668=1),1,0)</f>
        <v>0</v>
      </c>
      <c r="BB2668" s="90">
        <f t="shared" si="336"/>
        <v>0</v>
      </c>
      <c r="BC2668" s="90">
        <f t="shared" si="333"/>
        <v>0</v>
      </c>
      <c r="BD2668" s="90">
        <f t="shared" si="334"/>
        <v>0</v>
      </c>
      <c r="BE2668" s="90">
        <f t="shared" si="335"/>
        <v>0</v>
      </c>
      <c r="BX2668" s="90">
        <v>1</v>
      </c>
      <c r="CA2668" s="90" t="s">
        <v>7132</v>
      </c>
      <c r="CC2668" s="90" t="s">
        <v>775</v>
      </c>
      <c r="CD2668" s="90">
        <f>IF($Y$2668="Inaccurate – Incorrect",1,0)</f>
        <v>0</v>
      </c>
      <c r="DA2668" s="90" t="s">
        <v>7120</v>
      </c>
      <c r="DB2668" s="90" t="s">
        <v>7121</v>
      </c>
    </row>
    <row r="2669" spans="4:106" ht="25.25" customHeight="1" x14ac:dyDescent="0.2">
      <c r="D2669" s="112" t="s">
        <v>7171</v>
      </c>
      <c r="E2669" s="189" t="s">
        <v>2080</v>
      </c>
      <c r="F2669" s="190"/>
      <c r="G2669" s="190"/>
      <c r="H2669" s="190"/>
      <c r="I2669" s="190"/>
      <c r="J2669" s="190"/>
      <c r="K2669" s="190"/>
      <c r="L2669" s="190"/>
      <c r="M2669" s="190"/>
      <c r="N2669" s="190"/>
      <c r="O2669" s="190"/>
      <c r="P2669" s="115"/>
      <c r="Q2669" s="191" t="s">
        <v>12702</v>
      </c>
      <c r="R2669" s="191"/>
      <c r="S2669" s="192"/>
      <c r="T2669" s="192"/>
      <c r="U2669" s="192"/>
      <c r="V2669" s="192"/>
      <c r="W2669" s="192"/>
      <c r="X2669" s="193"/>
      <c r="Y2669" s="108"/>
      <c r="AW2669" s="90" t="s">
        <v>6211</v>
      </c>
      <c r="AX2669" s="90">
        <f t="shared" si="331"/>
        <v>1</v>
      </c>
      <c r="AY2669" s="90" t="s">
        <v>774</v>
      </c>
      <c r="AZ2669" s="90" t="s">
        <v>7170</v>
      </c>
      <c r="BA2669" s="90">
        <f>IF(AND($BB$2669=1,$BC$2669=1),1,0)</f>
        <v>0</v>
      </c>
      <c r="BB2669" s="90">
        <f t="shared" si="336"/>
        <v>0</v>
      </c>
      <c r="BC2669" s="90">
        <f t="shared" si="333"/>
        <v>0</v>
      </c>
      <c r="BD2669" s="90">
        <f t="shared" si="334"/>
        <v>0</v>
      </c>
      <c r="BE2669" s="90">
        <f t="shared" si="335"/>
        <v>0</v>
      </c>
      <c r="BX2669" s="90">
        <v>1</v>
      </c>
      <c r="CA2669" s="90" t="s">
        <v>7132</v>
      </c>
      <c r="CC2669" s="90" t="s">
        <v>775</v>
      </c>
      <c r="CD2669" s="90">
        <f>IF($Y$2669="Inaccurate – Incorrect",1,0)</f>
        <v>0</v>
      </c>
      <c r="DA2669" s="90" t="s">
        <v>7120</v>
      </c>
      <c r="DB2669" s="90" t="s">
        <v>7121</v>
      </c>
    </row>
    <row r="2670" spans="4:106" ht="25.25" customHeight="1" x14ac:dyDescent="0.2">
      <c r="D2670" s="112" t="s">
        <v>7173</v>
      </c>
      <c r="E2670" s="189" t="s">
        <v>6407</v>
      </c>
      <c r="F2670" s="190"/>
      <c r="G2670" s="190"/>
      <c r="H2670" s="190"/>
      <c r="I2670" s="190"/>
      <c r="J2670" s="190"/>
      <c r="K2670" s="190"/>
      <c r="L2670" s="190"/>
      <c r="M2670" s="190"/>
      <c r="N2670" s="190"/>
      <c r="O2670" s="190"/>
      <c r="P2670" s="115"/>
      <c r="Q2670" s="191" t="s">
        <v>12702</v>
      </c>
      <c r="R2670" s="191"/>
      <c r="S2670" s="192"/>
      <c r="T2670" s="192"/>
      <c r="U2670" s="192"/>
      <c r="V2670" s="192"/>
      <c r="W2670" s="192"/>
      <c r="X2670" s="193"/>
      <c r="Y2670" s="108"/>
      <c r="AW2670" s="90" t="s">
        <v>6211</v>
      </c>
      <c r="AX2670" s="90">
        <f t="shared" si="331"/>
        <v>1</v>
      </c>
      <c r="AY2670" s="90" t="s">
        <v>774</v>
      </c>
      <c r="AZ2670" s="90" t="s">
        <v>7172</v>
      </c>
      <c r="BA2670" s="90">
        <f>IF(AND($BB$2670=1,$BC$2670=1),1,0)</f>
        <v>0</v>
      </c>
      <c r="BB2670" s="90">
        <f t="shared" si="336"/>
        <v>0</v>
      </c>
      <c r="BC2670" s="90">
        <f t="shared" si="333"/>
        <v>0</v>
      </c>
      <c r="BD2670" s="90">
        <f t="shared" si="334"/>
        <v>0</v>
      </c>
      <c r="BE2670" s="90">
        <f t="shared" si="335"/>
        <v>0</v>
      </c>
      <c r="BX2670" s="90">
        <v>1</v>
      </c>
      <c r="CA2670" s="90" t="s">
        <v>7132</v>
      </c>
      <c r="CC2670" s="90" t="s">
        <v>775</v>
      </c>
      <c r="CD2670" s="90">
        <f>IF($Y$2670="Inaccurate – Incorrect",1,0)</f>
        <v>0</v>
      </c>
      <c r="DA2670" s="90" t="s">
        <v>7120</v>
      </c>
      <c r="DB2670" s="90" t="s">
        <v>7121</v>
      </c>
    </row>
    <row r="2671" spans="4:106" ht="25.25" customHeight="1" x14ac:dyDescent="0.2">
      <c r="D2671" s="112" t="s">
        <v>7175</v>
      </c>
      <c r="E2671" s="189" t="s">
        <v>6415</v>
      </c>
      <c r="F2671" s="190"/>
      <c r="G2671" s="190"/>
      <c r="H2671" s="190"/>
      <c r="I2671" s="190"/>
      <c r="J2671" s="190"/>
      <c r="K2671" s="190"/>
      <c r="L2671" s="190"/>
      <c r="M2671" s="190"/>
      <c r="N2671" s="190"/>
      <c r="O2671" s="190"/>
      <c r="P2671" s="115"/>
      <c r="Q2671" s="191" t="s">
        <v>12702</v>
      </c>
      <c r="R2671" s="191"/>
      <c r="S2671" s="192"/>
      <c r="T2671" s="192"/>
      <c r="U2671" s="192"/>
      <c r="V2671" s="192"/>
      <c r="W2671" s="192"/>
      <c r="X2671" s="193"/>
      <c r="Y2671" s="108"/>
      <c r="AW2671" s="90" t="s">
        <v>6211</v>
      </c>
      <c r="AX2671" s="90">
        <f t="shared" si="331"/>
        <v>1</v>
      </c>
      <c r="AY2671" s="90" t="s">
        <v>774</v>
      </c>
      <c r="AZ2671" s="90" t="s">
        <v>7174</v>
      </c>
      <c r="BA2671" s="90">
        <f>IF(AND($BB$2671=1,$BC$2671=1),1,0)</f>
        <v>0</v>
      </c>
      <c r="BB2671" s="90">
        <f t="shared" si="336"/>
        <v>0</v>
      </c>
      <c r="BC2671" s="90">
        <f t="shared" si="333"/>
        <v>0</v>
      </c>
      <c r="BD2671" s="90">
        <f t="shared" si="334"/>
        <v>0</v>
      </c>
      <c r="BE2671" s="90">
        <f t="shared" si="335"/>
        <v>0</v>
      </c>
      <c r="BX2671" s="90">
        <v>1</v>
      </c>
      <c r="CA2671" s="90" t="s">
        <v>7132</v>
      </c>
      <c r="CC2671" s="90" t="s">
        <v>775</v>
      </c>
      <c r="CD2671" s="90">
        <f>IF($Y$2671="Inaccurate – Incorrect",1,0)</f>
        <v>0</v>
      </c>
      <c r="DA2671" s="90" t="s">
        <v>7120</v>
      </c>
      <c r="DB2671" s="90" t="s">
        <v>7121</v>
      </c>
    </row>
    <row r="2672" spans="4:106" ht="25.25" customHeight="1" x14ac:dyDescent="0.2">
      <c r="D2672" s="112" t="s">
        <v>7177</v>
      </c>
      <c r="E2672" s="189" t="s">
        <v>6423</v>
      </c>
      <c r="F2672" s="190"/>
      <c r="G2672" s="190"/>
      <c r="H2672" s="190"/>
      <c r="I2672" s="190"/>
      <c r="J2672" s="190"/>
      <c r="K2672" s="190"/>
      <c r="L2672" s="190"/>
      <c r="M2672" s="190"/>
      <c r="N2672" s="190"/>
      <c r="O2672" s="190"/>
      <c r="P2672" s="115"/>
      <c r="Q2672" s="191" t="s">
        <v>12702</v>
      </c>
      <c r="R2672" s="191"/>
      <c r="S2672" s="192"/>
      <c r="T2672" s="192"/>
      <c r="U2672" s="192"/>
      <c r="V2672" s="192"/>
      <c r="W2672" s="192"/>
      <c r="X2672" s="193"/>
      <c r="Y2672" s="108"/>
      <c r="AW2672" s="90" t="s">
        <v>6211</v>
      </c>
      <c r="AX2672" s="90">
        <f t="shared" si="331"/>
        <v>1</v>
      </c>
      <c r="AY2672" s="90" t="s">
        <v>774</v>
      </c>
      <c r="AZ2672" s="90" t="s">
        <v>7176</v>
      </c>
      <c r="BA2672" s="90">
        <f>IF(AND($BB$2672=1,$BC$2672=1),1,0)</f>
        <v>0</v>
      </c>
      <c r="BB2672" s="90">
        <f t="shared" si="336"/>
        <v>0</v>
      </c>
      <c r="BC2672" s="90">
        <f t="shared" si="333"/>
        <v>0</v>
      </c>
      <c r="BD2672" s="90">
        <f t="shared" si="334"/>
        <v>0</v>
      </c>
      <c r="BE2672" s="90">
        <f t="shared" si="335"/>
        <v>0</v>
      </c>
      <c r="BX2672" s="90">
        <v>1</v>
      </c>
      <c r="CA2672" s="90" t="s">
        <v>7132</v>
      </c>
      <c r="CC2672" s="90" t="s">
        <v>775</v>
      </c>
      <c r="CD2672" s="90">
        <f>IF($Y$2672="Inaccurate – Incorrect",1,0)</f>
        <v>0</v>
      </c>
      <c r="DA2672" s="90" t="s">
        <v>7120</v>
      </c>
      <c r="DB2672" s="90" t="s">
        <v>7121</v>
      </c>
    </row>
    <row r="2673" spans="4:106" ht="25.25" customHeight="1" x14ac:dyDescent="0.2">
      <c r="D2673" s="112" t="s">
        <v>7179</v>
      </c>
      <c r="E2673" s="189" t="s">
        <v>802</v>
      </c>
      <c r="F2673" s="190"/>
      <c r="G2673" s="190"/>
      <c r="H2673" s="190"/>
      <c r="I2673" s="190"/>
      <c r="J2673" s="190"/>
      <c r="K2673" s="190"/>
      <c r="L2673" s="190"/>
      <c r="M2673" s="190"/>
      <c r="N2673" s="190"/>
      <c r="O2673" s="190"/>
      <c r="P2673" s="115"/>
      <c r="Q2673" s="191" t="s">
        <v>12702</v>
      </c>
      <c r="R2673" s="191"/>
      <c r="S2673" s="192"/>
      <c r="T2673" s="192"/>
      <c r="U2673" s="192"/>
      <c r="V2673" s="192"/>
      <c r="W2673" s="192"/>
      <c r="X2673" s="193"/>
      <c r="Y2673" s="108"/>
      <c r="AW2673" s="90" t="s">
        <v>6211</v>
      </c>
      <c r="AX2673" s="90">
        <f t="shared" si="331"/>
        <v>1</v>
      </c>
      <c r="AY2673" s="90" t="s">
        <v>774</v>
      </c>
      <c r="AZ2673" s="90" t="s">
        <v>7178</v>
      </c>
      <c r="BA2673" s="90">
        <f>IF(AND($BB$2673=1,$BC$2673=1),1,0)</f>
        <v>0</v>
      </c>
      <c r="BB2673" s="90">
        <f t="shared" si="336"/>
        <v>0</v>
      </c>
      <c r="BC2673" s="90">
        <f t="shared" si="333"/>
        <v>0</v>
      </c>
      <c r="BD2673" s="90">
        <f t="shared" si="334"/>
        <v>0</v>
      </c>
      <c r="BE2673" s="90">
        <f t="shared" si="335"/>
        <v>0</v>
      </c>
      <c r="BL2673" s="90">
        <v>2674</v>
      </c>
      <c r="BX2673" s="90">
        <v>1</v>
      </c>
      <c r="CA2673" s="90" t="s">
        <v>7132</v>
      </c>
      <c r="CC2673" s="90" t="s">
        <v>775</v>
      </c>
      <c r="CD2673" s="90">
        <f>IF($Y$2673="Inaccurate – Incorrect",1,0)</f>
        <v>0</v>
      </c>
      <c r="DA2673" s="90" t="s">
        <v>7120</v>
      </c>
      <c r="DB2673" s="90" t="s">
        <v>7121</v>
      </c>
    </row>
    <row r="2674" spans="4:106" ht="25.25" customHeight="1" x14ac:dyDescent="0.2">
      <c r="D2674" s="112" t="s">
        <v>7181</v>
      </c>
      <c r="E2674" s="189" t="s">
        <v>7182</v>
      </c>
      <c r="F2674" s="190"/>
      <c r="G2674" s="190"/>
      <c r="H2674" s="190"/>
      <c r="I2674" s="190"/>
      <c r="J2674" s="190"/>
      <c r="K2674" s="190"/>
      <c r="L2674" s="190"/>
      <c r="M2674" s="190"/>
      <c r="N2674" s="190"/>
      <c r="O2674" s="190"/>
      <c r="P2674" s="115"/>
      <c r="Q2674" s="191" t="s">
        <v>12699</v>
      </c>
      <c r="R2674" s="191"/>
      <c r="S2674" s="192"/>
      <c r="T2674" s="192"/>
      <c r="U2674" s="192"/>
      <c r="V2674" s="192"/>
      <c r="W2674" s="192"/>
      <c r="X2674" s="193"/>
      <c r="Y2674" s="108"/>
      <c r="AW2674" s="90" t="s">
        <v>6211</v>
      </c>
      <c r="AX2674" s="90">
        <f t="shared" si="331"/>
        <v>1</v>
      </c>
      <c r="AZ2674" s="90" t="s">
        <v>7180</v>
      </c>
      <c r="BA2674" s="90">
        <f>IF(AND($BB$2674=1,$BC$2674=1),1,0)</f>
        <v>0</v>
      </c>
      <c r="BB2674" s="90">
        <f t="shared" si="336"/>
        <v>0</v>
      </c>
      <c r="BC2674" s="90">
        <f>IF(OR(AND(OR($S$2673&lt;&gt;"",$AB$2673&lt;&gt;""),$AX$2673=1)),1,0)</f>
        <v>0</v>
      </c>
      <c r="BD2674" s="90">
        <f>IF(OR(AND(OR($AB$2673&lt;&gt;""),$AX$2673=1)),1,0)</f>
        <v>0</v>
      </c>
      <c r="BE2674" s="90">
        <f>IF(OR(AND(OR($S$2673&lt;&gt;""),$AX$2673=1)),1,0)</f>
        <v>0</v>
      </c>
      <c r="CB2674" s="90">
        <f>IF($S$2674&lt;&gt;"",1,0)</f>
        <v>0</v>
      </c>
      <c r="CD2674" s="90">
        <f>IF($Y$2674="Inaccurate – Incorrect",1,0)</f>
        <v>0</v>
      </c>
      <c r="DA2674" s="90" t="s">
        <v>7120</v>
      </c>
      <c r="DB2674" s="90" t="s">
        <v>7121</v>
      </c>
    </row>
    <row r="2675" spans="4:106" ht="50.5" customHeight="1" x14ac:dyDescent="0.2">
      <c r="D2675" s="112" t="s">
        <v>7185</v>
      </c>
      <c r="E2675" s="189" t="s">
        <v>7186</v>
      </c>
      <c r="F2675" s="190"/>
      <c r="G2675" s="190"/>
      <c r="H2675" s="190"/>
      <c r="I2675" s="190"/>
      <c r="J2675" s="190"/>
      <c r="K2675" s="190"/>
      <c r="L2675" s="190"/>
      <c r="M2675" s="190"/>
      <c r="N2675" s="190"/>
      <c r="O2675" s="190"/>
      <c r="P2675" s="115"/>
      <c r="Q2675" s="191" t="s">
        <v>12698</v>
      </c>
      <c r="R2675" s="191"/>
      <c r="S2675" s="192"/>
      <c r="T2675" s="192"/>
      <c r="U2675" s="192"/>
      <c r="V2675" s="192"/>
      <c r="W2675" s="192"/>
      <c r="X2675" s="193"/>
      <c r="Y2675" s="108"/>
      <c r="AW2675" s="90" t="s">
        <v>6211</v>
      </c>
      <c r="AX2675" s="90">
        <f t="shared" si="331"/>
        <v>1</v>
      </c>
      <c r="AY2675" s="90" t="s">
        <v>236</v>
      </c>
      <c r="AZ2675" s="90" t="s">
        <v>7184</v>
      </c>
      <c r="BA2675" s="90">
        <f>IF(AND($BC$2675=1,$BB$2675=1),1,0)</f>
        <v>0</v>
      </c>
      <c r="BB2675" s="90">
        <f>IF($S$22="Step 3",1,0)</f>
        <v>0</v>
      </c>
      <c r="BC2675" s="90">
        <v>1</v>
      </c>
      <c r="BD2675" s="90">
        <v>1</v>
      </c>
      <c r="BE2675" s="90">
        <v>1</v>
      </c>
      <c r="BL2675" s="90">
        <v>2676</v>
      </c>
      <c r="CB2675" s="90">
        <f>IF($S$2675&lt;&gt;"",1,0)</f>
        <v>0</v>
      </c>
      <c r="CD2675" s="90">
        <f>IF($Y$2675="Inaccurate – Incorrect",1,0)</f>
        <v>0</v>
      </c>
      <c r="DA2675" s="90" t="s">
        <v>7120</v>
      </c>
      <c r="DB2675" s="90" t="s">
        <v>7121</v>
      </c>
    </row>
    <row r="2676" spans="4:106" ht="25.25" customHeight="1" x14ac:dyDescent="0.2">
      <c r="D2676" s="112" t="s">
        <v>7188</v>
      </c>
      <c r="E2676" s="189" t="s">
        <v>7189</v>
      </c>
      <c r="F2676" s="190"/>
      <c r="G2676" s="190"/>
      <c r="H2676" s="190"/>
      <c r="I2676" s="190"/>
      <c r="J2676" s="190"/>
      <c r="K2676" s="190"/>
      <c r="L2676" s="190"/>
      <c r="M2676" s="190"/>
      <c r="N2676" s="190"/>
      <c r="O2676" s="190"/>
      <c r="P2676" s="115"/>
      <c r="Q2676" s="191" t="s">
        <v>12699</v>
      </c>
      <c r="R2676" s="191"/>
      <c r="S2676" s="197"/>
      <c r="T2676" s="197"/>
      <c r="U2676" s="197"/>
      <c r="V2676" s="197"/>
      <c r="W2676" s="197"/>
      <c r="X2676" s="198"/>
      <c r="Y2676" s="108"/>
      <c r="AW2676" s="90" t="s">
        <v>6211</v>
      </c>
      <c r="AX2676" s="90">
        <f t="shared" si="331"/>
        <v>1</v>
      </c>
      <c r="AZ2676" s="90" t="s">
        <v>7187</v>
      </c>
      <c r="BA2676" s="90">
        <f>IF(AND($BB$2676=1,$BC$2676=1),1,0)</f>
        <v>0</v>
      </c>
      <c r="BB2676" s="90">
        <f>IF($S$22="Step 3",1,0)</f>
        <v>0</v>
      </c>
      <c r="BC2676" s="90">
        <f>IF(AND(AND(OR($S$2675="Yes",$AB$2675="Yes"),$AX$2675=1)),1,0)</f>
        <v>0</v>
      </c>
      <c r="BD2676" s="90">
        <f>IF(AND(AND(OR($AB$2675="Yes"),$AX$2675=1)),1,0)</f>
        <v>0</v>
      </c>
      <c r="BE2676" s="90">
        <f>IF(AND(AND(OR($S$2675="Yes"),$AX$2675=1)),1,0)</f>
        <v>0</v>
      </c>
      <c r="CB2676" s="90">
        <f>IF($S$2676&lt;&gt;"",1,0)</f>
        <v>0</v>
      </c>
      <c r="CD2676" s="90">
        <f>IF($Y$2676="Inaccurate – Incorrect",1,0)</f>
        <v>0</v>
      </c>
      <c r="DA2676" s="90" t="s">
        <v>7120</v>
      </c>
      <c r="DB2676" s="90" t="s">
        <v>7121</v>
      </c>
    </row>
    <row r="2677" spans="4:106" x14ac:dyDescent="0.2">
      <c r="D2677" s="103"/>
      <c r="E2677" s="117"/>
      <c r="F2677" s="117"/>
      <c r="G2677" s="117"/>
      <c r="H2677" s="117"/>
      <c r="I2677" s="117"/>
      <c r="J2677" s="117"/>
      <c r="K2677" s="117"/>
      <c r="L2677" s="117"/>
      <c r="M2677" s="117"/>
      <c r="N2677" s="117"/>
      <c r="O2677" s="117"/>
      <c r="P2677" s="117"/>
      <c r="Q2677" s="117"/>
      <c r="R2677" s="117"/>
      <c r="S2677" s="117"/>
      <c r="T2677" s="117"/>
      <c r="U2677" s="117"/>
      <c r="V2677" s="117"/>
      <c r="W2677" s="117"/>
      <c r="X2677" s="117"/>
      <c r="Y2677" s="105"/>
      <c r="AX2677" s="90">
        <f t="shared" si="331"/>
        <v>0</v>
      </c>
      <c r="BA2677" s="90">
        <f>IF(OR($S$22="Step 3",$S$22="Step 2"),1,0)</f>
        <v>0</v>
      </c>
    </row>
    <row r="2678" spans="4:106" ht="21" x14ac:dyDescent="0.25">
      <c r="D2678" s="103"/>
      <c r="E2678" s="109" t="s">
        <v>7194</v>
      </c>
      <c r="F2678" s="110"/>
      <c r="G2678" s="110"/>
      <c r="H2678" s="110"/>
      <c r="I2678" s="110"/>
      <c r="J2678" s="110"/>
      <c r="K2678" s="110"/>
      <c r="L2678" s="110"/>
      <c r="M2678" s="110"/>
      <c r="N2678" s="110"/>
      <c r="O2678" s="110"/>
      <c r="P2678" s="110"/>
      <c r="Q2678" s="110"/>
      <c r="R2678" s="110"/>
      <c r="S2678" s="110"/>
      <c r="T2678" s="110"/>
      <c r="U2678" s="110"/>
      <c r="V2678" s="110"/>
      <c r="W2678" s="110"/>
      <c r="X2678" s="110"/>
      <c r="Y2678" s="105"/>
      <c r="AX2678" s="90">
        <f t="shared" si="331"/>
        <v>0</v>
      </c>
      <c r="BA2678" s="90">
        <f>IF(OR($S$22="Step 3",$S$22="Step 2"),1,0)</f>
        <v>0</v>
      </c>
    </row>
    <row r="2679" spans="4:106" ht="53.75" customHeight="1" x14ac:dyDescent="0.2">
      <c r="D2679" s="112" t="s">
        <v>7193</v>
      </c>
      <c r="E2679" s="120"/>
      <c r="F2679" s="118"/>
      <c r="G2679" s="118"/>
      <c r="H2679" s="118"/>
      <c r="I2679" s="118"/>
      <c r="J2679" s="118"/>
      <c r="K2679" s="118"/>
      <c r="L2679" s="118"/>
      <c r="M2679" s="118"/>
      <c r="N2679" s="118"/>
      <c r="O2679" s="118"/>
      <c r="P2679" s="118"/>
      <c r="Q2679" s="219" t="s">
        <v>7195</v>
      </c>
      <c r="R2679" s="220"/>
      <c r="S2679" s="220"/>
      <c r="T2679" s="220"/>
      <c r="U2679" s="220"/>
      <c r="V2679" s="220"/>
      <c r="W2679" s="220"/>
      <c r="X2679" s="217"/>
      <c r="Y2679" s="108"/>
      <c r="AX2679" s="90">
        <f t="shared" si="331"/>
        <v>1</v>
      </c>
      <c r="AZ2679" s="90" t="s">
        <v>7192</v>
      </c>
      <c r="BA2679" s="90">
        <f>IF(AND($BC$2679=1,$BB$2679=1),1,0)</f>
        <v>0</v>
      </c>
      <c r="BB2679" s="90">
        <f t="shared" ref="BB2679:BB2690" si="337">IF(OR($S$22="Step 3",$S$22="Step 2"),1,0)</f>
        <v>0</v>
      </c>
      <c r="BC2679" s="90">
        <v>1</v>
      </c>
      <c r="BD2679" s="90">
        <v>1</v>
      </c>
      <c r="BE2679" s="90">
        <v>1</v>
      </c>
    </row>
    <row r="2680" spans="4:106" ht="25.25" customHeight="1" x14ac:dyDescent="0.2">
      <c r="D2680" s="112" t="s">
        <v>7197</v>
      </c>
      <c r="E2680" s="189" t="s">
        <v>7198</v>
      </c>
      <c r="F2680" s="190"/>
      <c r="G2680" s="190"/>
      <c r="H2680" s="190"/>
      <c r="I2680" s="190"/>
      <c r="J2680" s="190"/>
      <c r="K2680" s="190"/>
      <c r="L2680" s="190"/>
      <c r="M2680" s="190"/>
      <c r="N2680" s="190"/>
      <c r="O2680" s="190"/>
      <c r="P2680" s="115"/>
      <c r="Q2680" s="191" t="s">
        <v>12702</v>
      </c>
      <c r="R2680" s="191"/>
      <c r="S2680" s="192"/>
      <c r="T2680" s="192"/>
      <c r="U2680" s="192"/>
      <c r="V2680" s="192"/>
      <c r="W2680" s="192"/>
      <c r="X2680" s="193"/>
      <c r="Y2680" s="108"/>
      <c r="AW2680" s="90" t="s">
        <v>6211</v>
      </c>
      <c r="AX2680" s="90">
        <f t="shared" si="331"/>
        <v>1</v>
      </c>
      <c r="AY2680" s="90" t="s">
        <v>774</v>
      </c>
      <c r="AZ2680" s="90" t="s">
        <v>7196</v>
      </c>
      <c r="BA2680" s="90">
        <f>IF(AND($BC$2680=1,$BB$2680=1),1,0)</f>
        <v>0</v>
      </c>
      <c r="BB2680" s="90">
        <f t="shared" si="337"/>
        <v>0</v>
      </c>
      <c r="BC2680" s="90">
        <v>1</v>
      </c>
      <c r="BD2680" s="90">
        <v>1</v>
      </c>
      <c r="BE2680" s="90">
        <v>1</v>
      </c>
      <c r="BL2680" s="90" t="s">
        <v>12815</v>
      </c>
      <c r="BX2680" s="90">
        <v>1</v>
      </c>
      <c r="CA2680" s="90" t="s">
        <v>7192</v>
      </c>
      <c r="CB2680" s="90">
        <f>IF((+COUNTA($S$2680)+COUNTA($S$2681)+COUNTA($S$2682))&gt;0,1,0)</f>
        <v>0</v>
      </c>
      <c r="CC2680" s="90" t="s">
        <v>775</v>
      </c>
      <c r="CD2680" s="90">
        <f>IF($Y$2680="Inaccurate – Incorrect",1,0)</f>
        <v>0</v>
      </c>
      <c r="DA2680" s="90" t="s">
        <v>7120</v>
      </c>
      <c r="DB2680" s="90" t="s">
        <v>7194</v>
      </c>
    </row>
    <row r="2681" spans="4:106" ht="25.25" customHeight="1" x14ac:dyDescent="0.2">
      <c r="D2681" s="112" t="s">
        <v>7200</v>
      </c>
      <c r="E2681" s="189" t="s">
        <v>7201</v>
      </c>
      <c r="F2681" s="190"/>
      <c r="G2681" s="190"/>
      <c r="H2681" s="190"/>
      <c r="I2681" s="190"/>
      <c r="J2681" s="190"/>
      <c r="K2681" s="190"/>
      <c r="L2681" s="190"/>
      <c r="M2681" s="190"/>
      <c r="N2681" s="190"/>
      <c r="O2681" s="190"/>
      <c r="P2681" s="115"/>
      <c r="Q2681" s="191" t="s">
        <v>12702</v>
      </c>
      <c r="R2681" s="191"/>
      <c r="S2681" s="192"/>
      <c r="T2681" s="192"/>
      <c r="U2681" s="192"/>
      <c r="V2681" s="192"/>
      <c r="W2681" s="192"/>
      <c r="X2681" s="193"/>
      <c r="Y2681" s="108"/>
      <c r="AW2681" s="90" t="s">
        <v>6211</v>
      </c>
      <c r="AX2681" s="90">
        <f t="shared" si="331"/>
        <v>1</v>
      </c>
      <c r="AY2681" s="90" t="s">
        <v>774</v>
      </c>
      <c r="AZ2681" s="90" t="s">
        <v>7199</v>
      </c>
      <c r="BA2681" s="90">
        <f>IF(AND($BC$2681=1,$BB$2681=1),1,0)</f>
        <v>0</v>
      </c>
      <c r="BB2681" s="90">
        <f t="shared" si="337"/>
        <v>0</v>
      </c>
      <c r="BC2681" s="90">
        <v>1</v>
      </c>
      <c r="BD2681" s="90">
        <v>1</v>
      </c>
      <c r="BE2681" s="90">
        <v>1</v>
      </c>
      <c r="BL2681" s="90" t="s">
        <v>12815</v>
      </c>
      <c r="BX2681" s="90">
        <v>1</v>
      </c>
      <c r="CA2681" s="90" t="s">
        <v>7192</v>
      </c>
      <c r="CC2681" s="90" t="s">
        <v>775</v>
      </c>
      <c r="CD2681" s="90">
        <f>IF($Y$2681="Inaccurate – Incorrect",1,0)</f>
        <v>0</v>
      </c>
      <c r="DA2681" s="90" t="s">
        <v>7120</v>
      </c>
      <c r="DB2681" s="90" t="s">
        <v>7194</v>
      </c>
    </row>
    <row r="2682" spans="4:106" ht="25.25" customHeight="1" x14ac:dyDescent="0.2">
      <c r="D2682" s="112" t="s">
        <v>7203</v>
      </c>
      <c r="E2682" s="189" t="s">
        <v>7204</v>
      </c>
      <c r="F2682" s="190"/>
      <c r="G2682" s="190"/>
      <c r="H2682" s="190"/>
      <c r="I2682" s="190"/>
      <c r="J2682" s="190"/>
      <c r="K2682" s="190"/>
      <c r="L2682" s="190"/>
      <c r="M2682" s="190"/>
      <c r="N2682" s="190"/>
      <c r="O2682" s="190"/>
      <c r="P2682" s="115"/>
      <c r="Q2682" s="191" t="s">
        <v>12702</v>
      </c>
      <c r="R2682" s="191"/>
      <c r="S2682" s="192"/>
      <c r="T2682" s="192"/>
      <c r="U2682" s="192"/>
      <c r="V2682" s="192"/>
      <c r="W2682" s="192"/>
      <c r="X2682" s="193"/>
      <c r="Y2682" s="108"/>
      <c r="AW2682" s="90" t="s">
        <v>6211</v>
      </c>
      <c r="AX2682" s="90">
        <f t="shared" si="331"/>
        <v>1</v>
      </c>
      <c r="AY2682" s="90" t="s">
        <v>774</v>
      </c>
      <c r="AZ2682" s="90" t="s">
        <v>7202</v>
      </c>
      <c r="BA2682" s="90">
        <f>IF(AND($BC$2682=1,$BB$2682=1),1,0)</f>
        <v>0</v>
      </c>
      <c r="BB2682" s="90">
        <f t="shared" si="337"/>
        <v>0</v>
      </c>
      <c r="BC2682" s="90">
        <v>1</v>
      </c>
      <c r="BD2682" s="90">
        <v>1</v>
      </c>
      <c r="BE2682" s="90">
        <v>1</v>
      </c>
      <c r="BX2682" s="90">
        <v>2</v>
      </c>
      <c r="CA2682" s="90" t="s">
        <v>7192</v>
      </c>
      <c r="CC2682" s="90" t="s">
        <v>775</v>
      </c>
      <c r="CD2682" s="90">
        <f>IF($Y$2682="Inaccurate – Incorrect",1,0)</f>
        <v>0</v>
      </c>
      <c r="DA2682" s="90" t="s">
        <v>7120</v>
      </c>
      <c r="DB2682" s="90" t="s">
        <v>7194</v>
      </c>
    </row>
    <row r="2683" spans="4:106" ht="39.5" customHeight="1" x14ac:dyDescent="0.2">
      <c r="D2683" s="112" t="s">
        <v>7206</v>
      </c>
      <c r="E2683" s="119"/>
      <c r="F2683" s="118"/>
      <c r="G2683" s="118"/>
      <c r="H2683" s="118"/>
      <c r="I2683" s="118"/>
      <c r="J2683" s="118"/>
      <c r="K2683" s="118"/>
      <c r="L2683" s="118"/>
      <c r="M2683" s="118"/>
      <c r="N2683" s="118"/>
      <c r="O2683" s="118"/>
      <c r="P2683" s="118"/>
      <c r="Q2683" s="215" t="s">
        <v>7207</v>
      </c>
      <c r="R2683" s="216"/>
      <c r="S2683" s="216"/>
      <c r="T2683" s="216"/>
      <c r="U2683" s="216"/>
      <c r="V2683" s="216"/>
      <c r="W2683" s="216"/>
      <c r="X2683" s="217"/>
      <c r="Y2683" s="108"/>
      <c r="AX2683" s="90">
        <f t="shared" si="331"/>
        <v>1</v>
      </c>
      <c r="AZ2683" s="90" t="s">
        <v>7205</v>
      </c>
      <c r="BA2683" s="90">
        <f>IF(AND($BB$2683=1,$BC$2683=1),1,0)</f>
        <v>0</v>
      </c>
      <c r="BB2683" s="90">
        <f t="shared" si="337"/>
        <v>0</v>
      </c>
      <c r="BC2683" s="90">
        <f t="shared" ref="BC2683:BC2689" si="338">IF(OR(AND(OR($S$2680&lt;&gt;"",$AB$2680&lt;&gt;""),$AX$2680=1),AND(OR($S$2681&lt;&gt;"",$AB$2681&lt;&gt;""),$AX$2681=1)),1,0)</f>
        <v>0</v>
      </c>
      <c r="BD2683" s="90">
        <f t="shared" ref="BD2683:BD2689" si="339">IF(OR(AND(OR($AB$2680&lt;&gt;""),$AX$2680=1),AND(OR($AB$2681&lt;&gt;""),$AX$2681=1)),1,0)</f>
        <v>0</v>
      </c>
      <c r="BE2683" s="90">
        <f t="shared" ref="BE2683:BE2689" si="340">IF(OR(AND(OR($S$2680&lt;&gt;""),$AX$2680=1),AND(OR($S$2681&lt;&gt;""),$AX$2681=1)),1,0)</f>
        <v>0</v>
      </c>
    </row>
    <row r="2684" spans="4:106" ht="25.25" customHeight="1" x14ac:dyDescent="0.2">
      <c r="D2684" s="112" t="s">
        <v>7210</v>
      </c>
      <c r="E2684" s="189" t="s">
        <v>7211</v>
      </c>
      <c r="F2684" s="190"/>
      <c r="G2684" s="190"/>
      <c r="H2684" s="190"/>
      <c r="I2684" s="190"/>
      <c r="J2684" s="190"/>
      <c r="K2684" s="190"/>
      <c r="L2684" s="190"/>
      <c r="M2684" s="190"/>
      <c r="N2684" s="190"/>
      <c r="O2684" s="190"/>
      <c r="P2684" s="115"/>
      <c r="Q2684" s="191" t="s">
        <v>12702</v>
      </c>
      <c r="R2684" s="191"/>
      <c r="S2684" s="192"/>
      <c r="T2684" s="192"/>
      <c r="U2684" s="192"/>
      <c r="V2684" s="192"/>
      <c r="W2684" s="192"/>
      <c r="X2684" s="193"/>
      <c r="Y2684" s="108"/>
      <c r="AW2684" s="90" t="s">
        <v>6211</v>
      </c>
      <c r="AX2684" s="90">
        <f t="shared" si="331"/>
        <v>1</v>
      </c>
      <c r="AY2684" s="90" t="s">
        <v>774</v>
      </c>
      <c r="AZ2684" s="90" t="s">
        <v>7209</v>
      </c>
      <c r="BA2684" s="90">
        <f>IF(AND($BB$2684=1,$BC$2684=1),1,0)</f>
        <v>0</v>
      </c>
      <c r="BB2684" s="90">
        <f t="shared" si="337"/>
        <v>0</v>
      </c>
      <c r="BC2684" s="90">
        <f t="shared" si="338"/>
        <v>0</v>
      </c>
      <c r="BD2684" s="90">
        <f t="shared" si="339"/>
        <v>0</v>
      </c>
      <c r="BE2684" s="90">
        <f t="shared" si="340"/>
        <v>0</v>
      </c>
      <c r="BL2684" s="90" t="s">
        <v>12816</v>
      </c>
      <c r="BX2684" s="90">
        <v>1</v>
      </c>
      <c r="CA2684" s="90" t="s">
        <v>7205</v>
      </c>
      <c r="CB2684" s="90">
        <f>IF((+COUNTA($S$2684)+COUNTA($S$2685)+COUNTA($S$2686)+COUNTA($S$2687)+COUNTA($S$2688)+COUNTA($S$2689))&gt;0,1,0)</f>
        <v>0</v>
      </c>
      <c r="CC2684" s="90" t="s">
        <v>775</v>
      </c>
      <c r="CD2684" s="90">
        <f>IF($Y$2684="Inaccurate – Incorrect",1,0)</f>
        <v>0</v>
      </c>
      <c r="DA2684" s="90" t="s">
        <v>7120</v>
      </c>
      <c r="DB2684" s="90" t="s">
        <v>7194</v>
      </c>
    </row>
    <row r="2685" spans="4:106" ht="25.25" customHeight="1" x14ac:dyDescent="0.2">
      <c r="D2685" s="112" t="s">
        <v>7213</v>
      </c>
      <c r="E2685" s="189" t="s">
        <v>7214</v>
      </c>
      <c r="F2685" s="190"/>
      <c r="G2685" s="190"/>
      <c r="H2685" s="190"/>
      <c r="I2685" s="190"/>
      <c r="J2685" s="190"/>
      <c r="K2685" s="190"/>
      <c r="L2685" s="190"/>
      <c r="M2685" s="190"/>
      <c r="N2685" s="190"/>
      <c r="O2685" s="190"/>
      <c r="P2685" s="116" t="s">
        <v>12697</v>
      </c>
      <c r="Q2685" s="191" t="s">
        <v>12702</v>
      </c>
      <c r="R2685" s="191"/>
      <c r="S2685" s="192"/>
      <c r="T2685" s="192"/>
      <c r="U2685" s="192"/>
      <c r="V2685" s="192"/>
      <c r="W2685" s="192"/>
      <c r="X2685" s="193"/>
      <c r="Y2685" s="108"/>
      <c r="AW2685" s="90" t="s">
        <v>6211</v>
      </c>
      <c r="AX2685" s="90">
        <f t="shared" si="331"/>
        <v>1</v>
      </c>
      <c r="AY2685" s="90" t="s">
        <v>774</v>
      </c>
      <c r="AZ2685" s="90" t="s">
        <v>7212</v>
      </c>
      <c r="BA2685" s="90">
        <f>IF(AND($BB$2685=1,$BC$2685=1),1,0)</f>
        <v>0</v>
      </c>
      <c r="BB2685" s="90">
        <f t="shared" si="337"/>
        <v>0</v>
      </c>
      <c r="BC2685" s="90">
        <f t="shared" si="338"/>
        <v>0</v>
      </c>
      <c r="BD2685" s="90">
        <f t="shared" si="339"/>
        <v>0</v>
      </c>
      <c r="BE2685" s="90">
        <f t="shared" si="340"/>
        <v>0</v>
      </c>
      <c r="BL2685" s="90" t="s">
        <v>12817</v>
      </c>
      <c r="BX2685" s="90">
        <v>1</v>
      </c>
      <c r="CA2685" s="90" t="s">
        <v>7205</v>
      </c>
      <c r="CC2685" s="90" t="s">
        <v>775</v>
      </c>
      <c r="CD2685" s="90">
        <f>IF($Y$2685="Inaccurate – Incorrect",1,0)</f>
        <v>0</v>
      </c>
      <c r="DA2685" s="90" t="s">
        <v>7120</v>
      </c>
      <c r="DB2685" s="90" t="s">
        <v>7194</v>
      </c>
    </row>
    <row r="2686" spans="4:106" ht="25.25" customHeight="1" x14ac:dyDescent="0.2">
      <c r="D2686" s="112" t="s">
        <v>7217</v>
      </c>
      <c r="E2686" s="189" t="s">
        <v>7218</v>
      </c>
      <c r="F2686" s="190"/>
      <c r="G2686" s="190"/>
      <c r="H2686" s="190"/>
      <c r="I2686" s="190"/>
      <c r="J2686" s="190"/>
      <c r="K2686" s="190"/>
      <c r="L2686" s="190"/>
      <c r="M2686" s="190"/>
      <c r="N2686" s="190"/>
      <c r="O2686" s="190"/>
      <c r="P2686" s="115"/>
      <c r="Q2686" s="191" t="s">
        <v>12702</v>
      </c>
      <c r="R2686" s="191"/>
      <c r="S2686" s="192"/>
      <c r="T2686" s="192"/>
      <c r="U2686" s="192"/>
      <c r="V2686" s="192"/>
      <c r="W2686" s="192"/>
      <c r="X2686" s="193"/>
      <c r="Y2686" s="108"/>
      <c r="AW2686" s="90" t="s">
        <v>6211</v>
      </c>
      <c r="AX2686" s="90">
        <f t="shared" si="331"/>
        <v>1</v>
      </c>
      <c r="AY2686" s="90" t="s">
        <v>774</v>
      </c>
      <c r="AZ2686" s="90" t="s">
        <v>7216</v>
      </c>
      <c r="BA2686" s="90">
        <f>IF(AND($BB$2686=1,$BC$2686=1),1,0)</f>
        <v>0</v>
      </c>
      <c r="BB2686" s="90">
        <f t="shared" si="337"/>
        <v>0</v>
      </c>
      <c r="BC2686" s="90">
        <f t="shared" si="338"/>
        <v>0</v>
      </c>
      <c r="BD2686" s="90">
        <f t="shared" si="339"/>
        <v>0</v>
      </c>
      <c r="BE2686" s="90">
        <f t="shared" si="340"/>
        <v>0</v>
      </c>
      <c r="BL2686" s="90" t="s">
        <v>12818</v>
      </c>
      <c r="BX2686" s="90">
        <v>1</v>
      </c>
      <c r="CA2686" s="90" t="s">
        <v>7205</v>
      </c>
      <c r="CC2686" s="90" t="s">
        <v>775</v>
      </c>
      <c r="CD2686" s="90">
        <f>IF($Y$2686="Inaccurate – Incorrect",1,0)</f>
        <v>0</v>
      </c>
      <c r="DA2686" s="90" t="s">
        <v>7120</v>
      </c>
      <c r="DB2686" s="90" t="s">
        <v>7194</v>
      </c>
    </row>
    <row r="2687" spans="4:106" ht="25.25" customHeight="1" x14ac:dyDescent="0.2">
      <c r="D2687" s="112" t="s">
        <v>7220</v>
      </c>
      <c r="E2687" s="189" t="s">
        <v>7221</v>
      </c>
      <c r="F2687" s="190"/>
      <c r="G2687" s="190"/>
      <c r="H2687" s="190"/>
      <c r="I2687" s="190"/>
      <c r="J2687" s="190"/>
      <c r="K2687" s="190"/>
      <c r="L2687" s="190"/>
      <c r="M2687" s="190"/>
      <c r="N2687" s="190"/>
      <c r="O2687" s="190"/>
      <c r="P2687" s="115"/>
      <c r="Q2687" s="191" t="s">
        <v>12702</v>
      </c>
      <c r="R2687" s="191"/>
      <c r="S2687" s="192"/>
      <c r="T2687" s="192"/>
      <c r="U2687" s="192"/>
      <c r="V2687" s="192"/>
      <c r="W2687" s="192"/>
      <c r="X2687" s="193"/>
      <c r="Y2687" s="108"/>
      <c r="AW2687" s="90" t="s">
        <v>6211</v>
      </c>
      <c r="AX2687" s="90">
        <f t="shared" si="331"/>
        <v>1</v>
      </c>
      <c r="AY2687" s="90" t="s">
        <v>774</v>
      </c>
      <c r="AZ2687" s="90" t="s">
        <v>7219</v>
      </c>
      <c r="BA2687" s="90">
        <f>IF(AND($BB$2687=1,$BC$2687=1),1,0)</f>
        <v>0</v>
      </c>
      <c r="BB2687" s="90">
        <f t="shared" si="337"/>
        <v>0</v>
      </c>
      <c r="BC2687" s="90">
        <f t="shared" si="338"/>
        <v>0</v>
      </c>
      <c r="BD2687" s="90">
        <f t="shared" si="339"/>
        <v>0</v>
      </c>
      <c r="BE2687" s="90">
        <f t="shared" si="340"/>
        <v>0</v>
      </c>
      <c r="BL2687" s="90" t="s">
        <v>12819</v>
      </c>
      <c r="BX2687" s="90">
        <v>1</v>
      </c>
      <c r="CA2687" s="90" t="s">
        <v>7205</v>
      </c>
      <c r="CC2687" s="90" t="s">
        <v>775</v>
      </c>
      <c r="CD2687" s="90">
        <f>IF($Y$2687="Inaccurate – Incorrect",1,0)</f>
        <v>0</v>
      </c>
      <c r="DA2687" s="90" t="s">
        <v>7120</v>
      </c>
      <c r="DB2687" s="90" t="s">
        <v>7194</v>
      </c>
    </row>
    <row r="2688" spans="4:106" ht="25.25" customHeight="1" x14ac:dyDescent="0.2">
      <c r="D2688" s="112" t="s">
        <v>7223</v>
      </c>
      <c r="E2688" s="189" t="s">
        <v>7224</v>
      </c>
      <c r="F2688" s="190"/>
      <c r="G2688" s="190"/>
      <c r="H2688" s="190"/>
      <c r="I2688" s="190"/>
      <c r="J2688" s="190"/>
      <c r="K2688" s="190"/>
      <c r="L2688" s="190"/>
      <c r="M2688" s="190"/>
      <c r="N2688" s="190"/>
      <c r="O2688" s="190"/>
      <c r="P2688" s="115"/>
      <c r="Q2688" s="191" t="s">
        <v>12702</v>
      </c>
      <c r="R2688" s="191"/>
      <c r="S2688" s="192"/>
      <c r="T2688" s="192"/>
      <c r="U2688" s="192"/>
      <c r="V2688" s="192"/>
      <c r="W2688" s="192"/>
      <c r="X2688" s="193"/>
      <c r="Y2688" s="108"/>
      <c r="AW2688" s="90" t="s">
        <v>6211</v>
      </c>
      <c r="AX2688" s="90">
        <f t="shared" si="331"/>
        <v>1</v>
      </c>
      <c r="AY2688" s="90" t="s">
        <v>774</v>
      </c>
      <c r="AZ2688" s="90" t="s">
        <v>7222</v>
      </c>
      <c r="BA2688" s="90">
        <f>IF(AND($BB$2688=1,$BC$2688=1),1,0)</f>
        <v>0</v>
      </c>
      <c r="BB2688" s="90">
        <f t="shared" si="337"/>
        <v>0</v>
      </c>
      <c r="BC2688" s="90">
        <f t="shared" si="338"/>
        <v>0</v>
      </c>
      <c r="BD2688" s="90">
        <f t="shared" si="339"/>
        <v>0</v>
      </c>
      <c r="BE2688" s="90">
        <f t="shared" si="340"/>
        <v>0</v>
      </c>
      <c r="BL2688" s="90" t="s">
        <v>12820</v>
      </c>
      <c r="BX2688" s="90">
        <v>1</v>
      </c>
      <c r="CA2688" s="90" t="s">
        <v>7205</v>
      </c>
      <c r="CC2688" s="90" t="s">
        <v>775</v>
      </c>
      <c r="CD2688" s="90">
        <f>IF($Y$2688="Inaccurate – Incorrect",1,0)</f>
        <v>0</v>
      </c>
      <c r="DA2688" s="90" t="s">
        <v>7120</v>
      </c>
      <c r="DB2688" s="90" t="s">
        <v>7194</v>
      </c>
    </row>
    <row r="2689" spans="4:106" ht="25.25" customHeight="1" x14ac:dyDescent="0.2">
      <c r="D2689" s="112" t="s">
        <v>7226</v>
      </c>
      <c r="E2689" s="189" t="s">
        <v>802</v>
      </c>
      <c r="F2689" s="190"/>
      <c r="G2689" s="190"/>
      <c r="H2689" s="190"/>
      <c r="I2689" s="190"/>
      <c r="J2689" s="190"/>
      <c r="K2689" s="190"/>
      <c r="L2689" s="190"/>
      <c r="M2689" s="190"/>
      <c r="N2689" s="190"/>
      <c r="O2689" s="190"/>
      <c r="P2689" s="115"/>
      <c r="Q2689" s="191" t="s">
        <v>12702</v>
      </c>
      <c r="R2689" s="191"/>
      <c r="S2689" s="192"/>
      <c r="T2689" s="192"/>
      <c r="U2689" s="192"/>
      <c r="V2689" s="192"/>
      <c r="W2689" s="192"/>
      <c r="X2689" s="193"/>
      <c r="Y2689" s="108"/>
      <c r="AW2689" s="90" t="s">
        <v>6211</v>
      </c>
      <c r="AX2689" s="90">
        <f t="shared" si="331"/>
        <v>1</v>
      </c>
      <c r="AY2689" s="90" t="s">
        <v>774</v>
      </c>
      <c r="AZ2689" s="90" t="s">
        <v>7225</v>
      </c>
      <c r="BA2689" s="90">
        <f>IF(AND($BB$2689=1,$BC$2689=1),1,0)</f>
        <v>0</v>
      </c>
      <c r="BB2689" s="90">
        <f t="shared" si="337"/>
        <v>0</v>
      </c>
      <c r="BC2689" s="90">
        <f t="shared" si="338"/>
        <v>0</v>
      </c>
      <c r="BD2689" s="90">
        <f t="shared" si="339"/>
        <v>0</v>
      </c>
      <c r="BE2689" s="90">
        <f t="shared" si="340"/>
        <v>0</v>
      </c>
      <c r="BL2689" s="90">
        <v>2690</v>
      </c>
      <c r="BX2689" s="90">
        <v>1</v>
      </c>
      <c r="CA2689" s="90" t="s">
        <v>7205</v>
      </c>
      <c r="CC2689" s="90" t="s">
        <v>775</v>
      </c>
      <c r="CD2689" s="90">
        <f>IF($Y$2689="Inaccurate – Incorrect",1,0)</f>
        <v>0</v>
      </c>
      <c r="DA2689" s="90" t="s">
        <v>7120</v>
      </c>
      <c r="DB2689" s="90" t="s">
        <v>7194</v>
      </c>
    </row>
    <row r="2690" spans="4:106" ht="25.25" customHeight="1" x14ac:dyDescent="0.2">
      <c r="D2690" s="112" t="s">
        <v>7228</v>
      </c>
      <c r="E2690" s="189" t="s">
        <v>643</v>
      </c>
      <c r="F2690" s="190"/>
      <c r="G2690" s="190"/>
      <c r="H2690" s="190"/>
      <c r="I2690" s="190"/>
      <c r="J2690" s="190"/>
      <c r="K2690" s="190"/>
      <c r="L2690" s="190"/>
      <c r="M2690" s="190"/>
      <c r="N2690" s="190"/>
      <c r="O2690" s="190"/>
      <c r="P2690" s="115"/>
      <c r="Q2690" s="191" t="s">
        <v>12699</v>
      </c>
      <c r="R2690" s="191"/>
      <c r="S2690" s="192"/>
      <c r="T2690" s="192"/>
      <c r="U2690" s="192"/>
      <c r="V2690" s="192"/>
      <c r="W2690" s="192"/>
      <c r="X2690" s="193"/>
      <c r="Y2690" s="108"/>
      <c r="AW2690" s="90" t="s">
        <v>6211</v>
      </c>
      <c r="AX2690" s="90">
        <f t="shared" si="331"/>
        <v>1</v>
      </c>
      <c r="AZ2690" s="90" t="s">
        <v>7227</v>
      </c>
      <c r="BA2690" s="90">
        <f>IF(AND($BB$2690=1,$BC$2690=1),1,0)</f>
        <v>0</v>
      </c>
      <c r="BB2690" s="90">
        <f t="shared" si="337"/>
        <v>0</v>
      </c>
      <c r="BC2690" s="90">
        <f>IF(OR(AND(OR($S$2689&lt;&gt;"",$AB$2689&lt;&gt;""),$AX$2689=1)),1,0)</f>
        <v>0</v>
      </c>
      <c r="BD2690" s="90">
        <f>IF(OR(AND(OR($AB$2689&lt;&gt;""),$AX$2689=1)),1,0)</f>
        <v>0</v>
      </c>
      <c r="BE2690" s="90">
        <f>IF(OR(AND(OR($S$2689&lt;&gt;""),$AX$2689=1)),1,0)</f>
        <v>0</v>
      </c>
      <c r="CB2690" s="90">
        <f>IF($S$2690&lt;&gt;"",1,0)</f>
        <v>0</v>
      </c>
      <c r="CD2690" s="90">
        <f>IF($Y$2690="Inaccurate – Incorrect",1,0)</f>
        <v>0</v>
      </c>
      <c r="DA2690" s="90" t="s">
        <v>7120</v>
      </c>
      <c r="DB2690" s="90" t="s">
        <v>7194</v>
      </c>
    </row>
    <row r="2691" spans="4:106" ht="53.75" customHeight="1" x14ac:dyDescent="0.2">
      <c r="D2691" s="112" t="s">
        <v>7231</v>
      </c>
      <c r="E2691" s="119"/>
      <c r="F2691" s="118"/>
      <c r="G2691" s="118"/>
      <c r="H2691" s="118"/>
      <c r="I2691" s="118"/>
      <c r="J2691" s="118"/>
      <c r="K2691" s="118"/>
      <c r="L2691" s="118"/>
      <c r="M2691" s="118"/>
      <c r="N2691" s="118"/>
      <c r="O2691" s="118"/>
      <c r="P2691" s="118"/>
      <c r="Q2691" s="215" t="s">
        <v>7232</v>
      </c>
      <c r="R2691" s="216"/>
      <c r="S2691" s="216"/>
      <c r="T2691" s="216"/>
      <c r="U2691" s="216"/>
      <c r="V2691" s="216"/>
      <c r="W2691" s="216"/>
      <c r="X2691" s="217"/>
      <c r="Y2691" s="108"/>
      <c r="AX2691" s="90">
        <f t="shared" si="331"/>
        <v>1</v>
      </c>
      <c r="AZ2691" s="90" t="s">
        <v>7230</v>
      </c>
      <c r="BA2691" s="90">
        <f>IF(AND($BB$2691=1,$BC$2691=1),1,0)</f>
        <v>0</v>
      </c>
      <c r="BB2691" s="90">
        <f t="shared" ref="BB2691:BB2697" si="341">IF($S$22="Step 3",1,0)</f>
        <v>0</v>
      </c>
      <c r="BC2691" s="90">
        <f t="shared" ref="BC2691:BC2696" si="342">IF(OR(AND(OR($S$2684&lt;&gt;"",$AB$2684&lt;&gt;""),$AX$2684=1)),1,0)</f>
        <v>0</v>
      </c>
      <c r="BD2691" s="90">
        <f t="shared" ref="BD2691:BD2696" si="343">IF(OR(AND(OR($AB$2684&lt;&gt;""),$AX$2684=1)),1,0)</f>
        <v>0</v>
      </c>
      <c r="BE2691" s="90">
        <f t="shared" ref="BE2691:BE2696" si="344">IF(OR(AND(OR($S$2684&lt;&gt;""),$AX$2684=1)),1,0)</f>
        <v>0</v>
      </c>
    </row>
    <row r="2692" spans="4:106" ht="25.25" customHeight="1" x14ac:dyDescent="0.2">
      <c r="D2692" s="112" t="s">
        <v>7235</v>
      </c>
      <c r="E2692" s="189" t="s">
        <v>7236</v>
      </c>
      <c r="F2692" s="190"/>
      <c r="G2692" s="190"/>
      <c r="H2692" s="190"/>
      <c r="I2692" s="190"/>
      <c r="J2692" s="190"/>
      <c r="K2692" s="190"/>
      <c r="L2692" s="190"/>
      <c r="M2692" s="190"/>
      <c r="N2692" s="190"/>
      <c r="O2692" s="190"/>
      <c r="P2692" s="115"/>
      <c r="Q2692" s="191" t="s">
        <v>12702</v>
      </c>
      <c r="R2692" s="191"/>
      <c r="S2692" s="192"/>
      <c r="T2692" s="192"/>
      <c r="U2692" s="192"/>
      <c r="V2692" s="192"/>
      <c r="W2692" s="192"/>
      <c r="X2692" s="193"/>
      <c r="Y2692" s="108"/>
      <c r="AW2692" s="90" t="s">
        <v>6211</v>
      </c>
      <c r="AX2692" s="90">
        <f t="shared" si="331"/>
        <v>1</v>
      </c>
      <c r="AY2692" s="90" t="s">
        <v>774</v>
      </c>
      <c r="AZ2692" s="90" t="s">
        <v>7234</v>
      </c>
      <c r="BA2692" s="90">
        <f>IF(AND($BB$2692=1,$BC$2692=1),1,0)</f>
        <v>0</v>
      </c>
      <c r="BB2692" s="90">
        <f t="shared" si="341"/>
        <v>0</v>
      </c>
      <c r="BC2692" s="90">
        <f t="shared" si="342"/>
        <v>0</v>
      </c>
      <c r="BD2692" s="90">
        <f t="shared" si="343"/>
        <v>0</v>
      </c>
      <c r="BE2692" s="90">
        <f t="shared" si="344"/>
        <v>0</v>
      </c>
      <c r="BX2692" s="90">
        <v>1</v>
      </c>
      <c r="CA2692" s="90" t="s">
        <v>7230</v>
      </c>
      <c r="CB2692" s="90">
        <f>IF((+COUNTA($S$2692)+COUNTA($S$2693)+COUNTA($S$2694)+COUNTA($S$2695)+COUNTA($S$2696))&gt;0,1,0)</f>
        <v>0</v>
      </c>
      <c r="CC2692" s="90" t="s">
        <v>775</v>
      </c>
      <c r="CD2692" s="90">
        <f>IF($Y$2692="Inaccurate – Incorrect",1,0)</f>
        <v>0</v>
      </c>
      <c r="DA2692" s="90" t="s">
        <v>7120</v>
      </c>
      <c r="DB2692" s="90" t="s">
        <v>7194</v>
      </c>
    </row>
    <row r="2693" spans="4:106" ht="25.25" customHeight="1" x14ac:dyDescent="0.2">
      <c r="D2693" s="112" t="s">
        <v>7238</v>
      </c>
      <c r="E2693" s="189" t="s">
        <v>7239</v>
      </c>
      <c r="F2693" s="190"/>
      <c r="G2693" s="190"/>
      <c r="H2693" s="190"/>
      <c r="I2693" s="190"/>
      <c r="J2693" s="190"/>
      <c r="K2693" s="190"/>
      <c r="L2693" s="190"/>
      <c r="M2693" s="190"/>
      <c r="N2693" s="190"/>
      <c r="O2693" s="190"/>
      <c r="P2693" s="115"/>
      <c r="Q2693" s="191" t="s">
        <v>12702</v>
      </c>
      <c r="R2693" s="191"/>
      <c r="S2693" s="192"/>
      <c r="T2693" s="192"/>
      <c r="U2693" s="192"/>
      <c r="V2693" s="192"/>
      <c r="W2693" s="192"/>
      <c r="X2693" s="193"/>
      <c r="Y2693" s="108"/>
      <c r="AW2693" s="90" t="s">
        <v>6211</v>
      </c>
      <c r="AX2693" s="90">
        <f t="shared" si="331"/>
        <v>1</v>
      </c>
      <c r="AY2693" s="90" t="s">
        <v>774</v>
      </c>
      <c r="AZ2693" s="90" t="s">
        <v>7237</v>
      </c>
      <c r="BA2693" s="90">
        <f>IF(AND($BB$2693=1,$BC$2693=1),1,0)</f>
        <v>0</v>
      </c>
      <c r="BB2693" s="90">
        <f t="shared" si="341"/>
        <v>0</v>
      </c>
      <c r="BC2693" s="90">
        <f t="shared" si="342"/>
        <v>0</v>
      </c>
      <c r="BD2693" s="90">
        <f t="shared" si="343"/>
        <v>0</v>
      </c>
      <c r="BE2693" s="90">
        <f t="shared" si="344"/>
        <v>0</v>
      </c>
      <c r="BX2693" s="90">
        <v>1</v>
      </c>
      <c r="CA2693" s="90" t="s">
        <v>7230</v>
      </c>
      <c r="CC2693" s="90" t="s">
        <v>775</v>
      </c>
      <c r="CD2693" s="90">
        <f>IF($Y$2693="Inaccurate – Incorrect",1,0)</f>
        <v>0</v>
      </c>
      <c r="DA2693" s="90" t="s">
        <v>7120</v>
      </c>
      <c r="DB2693" s="90" t="s">
        <v>7194</v>
      </c>
    </row>
    <row r="2694" spans="4:106" ht="25.25" customHeight="1" x14ac:dyDescent="0.2">
      <c r="D2694" s="112" t="s">
        <v>7241</v>
      </c>
      <c r="E2694" s="189" t="s">
        <v>7242</v>
      </c>
      <c r="F2694" s="190"/>
      <c r="G2694" s="190"/>
      <c r="H2694" s="190"/>
      <c r="I2694" s="190"/>
      <c r="J2694" s="190"/>
      <c r="K2694" s="190"/>
      <c r="L2694" s="190"/>
      <c r="M2694" s="190"/>
      <c r="N2694" s="190"/>
      <c r="O2694" s="190"/>
      <c r="P2694" s="115"/>
      <c r="Q2694" s="191" t="s">
        <v>12702</v>
      </c>
      <c r="R2694" s="191"/>
      <c r="S2694" s="192"/>
      <c r="T2694" s="192"/>
      <c r="U2694" s="192"/>
      <c r="V2694" s="192"/>
      <c r="W2694" s="192"/>
      <c r="X2694" s="193"/>
      <c r="Y2694" s="108"/>
      <c r="AW2694" s="90" t="s">
        <v>6211</v>
      </c>
      <c r="AX2694" s="90">
        <f t="shared" si="331"/>
        <v>1</v>
      </c>
      <c r="AY2694" s="90" t="s">
        <v>774</v>
      </c>
      <c r="AZ2694" s="90" t="s">
        <v>7240</v>
      </c>
      <c r="BA2694" s="90">
        <f>IF(AND($BB$2694=1,$BC$2694=1),1,0)</f>
        <v>0</v>
      </c>
      <c r="BB2694" s="90">
        <f t="shared" si="341"/>
        <v>0</v>
      </c>
      <c r="BC2694" s="90">
        <f t="shared" si="342"/>
        <v>0</v>
      </c>
      <c r="BD2694" s="90">
        <f t="shared" si="343"/>
        <v>0</v>
      </c>
      <c r="BE2694" s="90">
        <f t="shared" si="344"/>
        <v>0</v>
      </c>
      <c r="BX2694" s="90">
        <v>1</v>
      </c>
      <c r="CA2694" s="90" t="s">
        <v>7230</v>
      </c>
      <c r="CC2694" s="90" t="s">
        <v>775</v>
      </c>
      <c r="CD2694" s="90">
        <f>IF($Y$2694="Inaccurate – Incorrect",1,0)</f>
        <v>0</v>
      </c>
      <c r="DA2694" s="90" t="s">
        <v>7120</v>
      </c>
      <c r="DB2694" s="90" t="s">
        <v>7194</v>
      </c>
    </row>
    <row r="2695" spans="4:106" ht="25.25" customHeight="1" x14ac:dyDescent="0.2">
      <c r="D2695" s="112" t="s">
        <v>7244</v>
      </c>
      <c r="E2695" s="189" t="s">
        <v>7245</v>
      </c>
      <c r="F2695" s="190"/>
      <c r="G2695" s="190"/>
      <c r="H2695" s="190"/>
      <c r="I2695" s="190"/>
      <c r="J2695" s="190"/>
      <c r="K2695" s="190"/>
      <c r="L2695" s="190"/>
      <c r="M2695" s="190"/>
      <c r="N2695" s="190"/>
      <c r="O2695" s="190"/>
      <c r="P2695" s="115"/>
      <c r="Q2695" s="191" t="s">
        <v>12702</v>
      </c>
      <c r="R2695" s="191"/>
      <c r="S2695" s="192"/>
      <c r="T2695" s="192"/>
      <c r="U2695" s="192"/>
      <c r="V2695" s="192"/>
      <c r="W2695" s="192"/>
      <c r="X2695" s="193"/>
      <c r="Y2695" s="108"/>
      <c r="AW2695" s="90" t="s">
        <v>6211</v>
      </c>
      <c r="AX2695" s="90">
        <f t="shared" si="331"/>
        <v>1</v>
      </c>
      <c r="AY2695" s="90" t="s">
        <v>774</v>
      </c>
      <c r="AZ2695" s="90" t="s">
        <v>7243</v>
      </c>
      <c r="BA2695" s="90">
        <f>IF(AND($BB$2695=1,$BC$2695=1),1,0)</f>
        <v>0</v>
      </c>
      <c r="BB2695" s="90">
        <f t="shared" si="341"/>
        <v>0</v>
      </c>
      <c r="BC2695" s="90">
        <f t="shared" si="342"/>
        <v>0</v>
      </c>
      <c r="BD2695" s="90">
        <f t="shared" si="343"/>
        <v>0</v>
      </c>
      <c r="BE2695" s="90">
        <f t="shared" si="344"/>
        <v>0</v>
      </c>
      <c r="BX2695" s="90">
        <v>1</v>
      </c>
      <c r="CA2695" s="90" t="s">
        <v>7230</v>
      </c>
      <c r="CC2695" s="90" t="s">
        <v>775</v>
      </c>
      <c r="CD2695" s="90">
        <f>IF($Y$2695="Inaccurate – Incorrect",1,0)</f>
        <v>0</v>
      </c>
      <c r="DA2695" s="90" t="s">
        <v>7120</v>
      </c>
      <c r="DB2695" s="90" t="s">
        <v>7194</v>
      </c>
    </row>
    <row r="2696" spans="4:106" ht="25.25" customHeight="1" x14ac:dyDescent="0.2">
      <c r="D2696" s="112" t="s">
        <v>7247</v>
      </c>
      <c r="E2696" s="189" t="s">
        <v>802</v>
      </c>
      <c r="F2696" s="190"/>
      <c r="G2696" s="190"/>
      <c r="H2696" s="190"/>
      <c r="I2696" s="190"/>
      <c r="J2696" s="190"/>
      <c r="K2696" s="190"/>
      <c r="L2696" s="190"/>
      <c r="M2696" s="190"/>
      <c r="N2696" s="190"/>
      <c r="O2696" s="190"/>
      <c r="P2696" s="115"/>
      <c r="Q2696" s="191" t="s">
        <v>12702</v>
      </c>
      <c r="R2696" s="191"/>
      <c r="S2696" s="192"/>
      <c r="T2696" s="192"/>
      <c r="U2696" s="192"/>
      <c r="V2696" s="192"/>
      <c r="W2696" s="192"/>
      <c r="X2696" s="193"/>
      <c r="Y2696" s="108"/>
      <c r="AW2696" s="90" t="s">
        <v>6211</v>
      </c>
      <c r="AX2696" s="90">
        <f t="shared" si="331"/>
        <v>1</v>
      </c>
      <c r="AY2696" s="90" t="s">
        <v>774</v>
      </c>
      <c r="AZ2696" s="90" t="s">
        <v>7246</v>
      </c>
      <c r="BA2696" s="90">
        <f>IF(AND($BB$2696=1,$BC$2696=1),1,0)</f>
        <v>0</v>
      </c>
      <c r="BB2696" s="90">
        <f t="shared" si="341"/>
        <v>0</v>
      </c>
      <c r="BC2696" s="90">
        <f t="shared" si="342"/>
        <v>0</v>
      </c>
      <c r="BD2696" s="90">
        <f t="shared" si="343"/>
        <v>0</v>
      </c>
      <c r="BE2696" s="90">
        <f t="shared" si="344"/>
        <v>0</v>
      </c>
      <c r="BL2696" s="90">
        <v>2697</v>
      </c>
      <c r="BX2696" s="90">
        <v>1</v>
      </c>
      <c r="CA2696" s="90" t="s">
        <v>7230</v>
      </c>
      <c r="CC2696" s="90" t="s">
        <v>775</v>
      </c>
      <c r="CD2696" s="90">
        <f>IF($Y$2696="Inaccurate – Incorrect",1,0)</f>
        <v>0</v>
      </c>
      <c r="DA2696" s="90" t="s">
        <v>7120</v>
      </c>
      <c r="DB2696" s="90" t="s">
        <v>7194</v>
      </c>
    </row>
    <row r="2697" spans="4:106" ht="25.25" customHeight="1" x14ac:dyDescent="0.2">
      <c r="D2697" s="112" t="s">
        <v>7249</v>
      </c>
      <c r="E2697" s="189" t="s">
        <v>643</v>
      </c>
      <c r="F2697" s="190"/>
      <c r="G2697" s="190"/>
      <c r="H2697" s="190"/>
      <c r="I2697" s="190"/>
      <c r="J2697" s="190"/>
      <c r="K2697" s="190"/>
      <c r="L2697" s="190"/>
      <c r="M2697" s="190"/>
      <c r="N2697" s="190"/>
      <c r="O2697" s="190"/>
      <c r="P2697" s="115"/>
      <c r="Q2697" s="191" t="s">
        <v>12699</v>
      </c>
      <c r="R2697" s="191"/>
      <c r="S2697" s="192"/>
      <c r="T2697" s="192"/>
      <c r="U2697" s="192"/>
      <c r="V2697" s="192"/>
      <c r="W2697" s="192"/>
      <c r="X2697" s="193"/>
      <c r="Y2697" s="108"/>
      <c r="AW2697" s="90" t="s">
        <v>6211</v>
      </c>
      <c r="AX2697" s="90">
        <f t="shared" si="331"/>
        <v>1</v>
      </c>
      <c r="AZ2697" s="90" t="s">
        <v>7248</v>
      </c>
      <c r="BA2697" s="90">
        <f>IF(AND($BB$2697=1,$BC$2697=1),1,0)</f>
        <v>0</v>
      </c>
      <c r="BB2697" s="90">
        <f t="shared" si="341"/>
        <v>0</v>
      </c>
      <c r="BC2697" s="90">
        <f>IF(OR(AND(OR($S$2696&lt;&gt;"",$AB$2696&lt;&gt;""),$AX$2696=1)),1,0)</f>
        <v>0</v>
      </c>
      <c r="BD2697" s="90">
        <f>IF(OR(AND(OR($AB$2696&lt;&gt;""),$AX$2696=1)),1,0)</f>
        <v>0</v>
      </c>
      <c r="BE2697" s="90">
        <f>IF(OR(AND(OR($S$2696&lt;&gt;""),$AX$2696=1)),1,0)</f>
        <v>0</v>
      </c>
      <c r="CB2697" s="90">
        <f>IF($S$2697&lt;&gt;"",1,0)</f>
        <v>0</v>
      </c>
      <c r="CD2697" s="90">
        <f>IF($Y$2697="Inaccurate – Incorrect",1,0)</f>
        <v>0</v>
      </c>
      <c r="DA2697" s="90" t="s">
        <v>7120</v>
      </c>
      <c r="DB2697" s="90" t="s">
        <v>7194</v>
      </c>
    </row>
    <row r="2698" spans="4:106" ht="53.75" customHeight="1" x14ac:dyDescent="0.2">
      <c r="D2698" s="112" t="s">
        <v>7252</v>
      </c>
      <c r="E2698" s="119"/>
      <c r="F2698" s="118"/>
      <c r="G2698" s="118"/>
      <c r="H2698" s="118"/>
      <c r="I2698" s="118"/>
      <c r="J2698" s="118"/>
      <c r="K2698" s="118"/>
      <c r="L2698" s="118"/>
      <c r="M2698" s="118"/>
      <c r="N2698" s="118"/>
      <c r="O2698" s="118"/>
      <c r="P2698" s="124" t="s">
        <v>12697</v>
      </c>
      <c r="Q2698" s="215" t="s">
        <v>7253</v>
      </c>
      <c r="R2698" s="216"/>
      <c r="S2698" s="216"/>
      <c r="T2698" s="216"/>
      <c r="U2698" s="216"/>
      <c r="V2698" s="216"/>
      <c r="W2698" s="216"/>
      <c r="X2698" s="217"/>
      <c r="Y2698" s="108"/>
      <c r="AX2698" s="90">
        <f t="shared" si="331"/>
        <v>1</v>
      </c>
      <c r="AZ2698" s="90" t="s">
        <v>7251</v>
      </c>
      <c r="BA2698" s="90">
        <f>IF(AND($BB$2698=1,$BC$2698=1),1,0)</f>
        <v>0</v>
      </c>
      <c r="BB2698" s="90">
        <f t="shared" ref="BB2698:BB2711" si="345">IF(OR($S$22="Step 3",$S$22="Step 2"),1,0)</f>
        <v>0</v>
      </c>
      <c r="BC2698" s="90">
        <f t="shared" ref="BC2698:BC2719" si="346">IF(OR(AND(OR($S$2684&lt;&gt;"",$AB$2684&lt;&gt;""),$AX$2684=1)),1,0)</f>
        <v>0</v>
      </c>
      <c r="BD2698" s="90">
        <f t="shared" ref="BD2698:BD2719" si="347">IF(OR(AND(OR($AB$2684&lt;&gt;""),$AX$2684=1)),1,0)</f>
        <v>0</v>
      </c>
      <c r="BE2698" s="90">
        <f t="shared" ref="BE2698:BE2719" si="348">IF(OR(AND(OR($S$2684&lt;&gt;""),$AX$2684=1)),1,0)</f>
        <v>0</v>
      </c>
    </row>
    <row r="2699" spans="4:106" ht="25.25" customHeight="1" x14ac:dyDescent="0.2">
      <c r="D2699" s="112" t="s">
        <v>7257</v>
      </c>
      <c r="E2699" s="189" t="s">
        <v>6275</v>
      </c>
      <c r="F2699" s="190"/>
      <c r="G2699" s="190"/>
      <c r="H2699" s="190"/>
      <c r="I2699" s="190"/>
      <c r="J2699" s="190"/>
      <c r="K2699" s="190"/>
      <c r="L2699" s="190"/>
      <c r="M2699" s="190"/>
      <c r="N2699" s="190"/>
      <c r="O2699" s="190"/>
      <c r="P2699" s="115"/>
      <c r="Q2699" s="191" t="s">
        <v>12702</v>
      </c>
      <c r="R2699" s="191"/>
      <c r="S2699" s="192"/>
      <c r="T2699" s="192"/>
      <c r="U2699" s="192"/>
      <c r="V2699" s="192"/>
      <c r="W2699" s="192"/>
      <c r="X2699" s="193"/>
      <c r="Y2699" s="108"/>
      <c r="AW2699" s="90" t="s">
        <v>6211</v>
      </c>
      <c r="AX2699" s="90">
        <f t="shared" si="331"/>
        <v>1</v>
      </c>
      <c r="AY2699" s="90" t="s">
        <v>774</v>
      </c>
      <c r="AZ2699" s="90" t="s">
        <v>7256</v>
      </c>
      <c r="BA2699" s="90">
        <f>IF(AND($BB$2699=1,$BC$2699=1),1,0)</f>
        <v>0</v>
      </c>
      <c r="BB2699" s="90">
        <f t="shared" si="345"/>
        <v>0</v>
      </c>
      <c r="BC2699" s="90">
        <f t="shared" si="346"/>
        <v>0</v>
      </c>
      <c r="BD2699" s="90">
        <f t="shared" si="347"/>
        <v>0</v>
      </c>
      <c r="BE2699" s="90">
        <f t="shared" si="348"/>
        <v>0</v>
      </c>
      <c r="BX2699" s="90">
        <v>1</v>
      </c>
      <c r="CA2699" s="90" t="s">
        <v>7251</v>
      </c>
      <c r="CB2699" s="90">
        <f>IF((+COUNTA($S$2699)+COUNTA($S$2700)+COUNTA($S$2701)+COUNTA($S$2702)+COUNTA($S$2703)+COUNTA($S$2704)+COUNTA($S$2705)+COUNTA($S$2706)+COUNTA($S$2707)+COUNTA($S$2708)+COUNTA($S$2709)+COUNTA($S$2710)+COUNTA($S$2711)+COUNTA($S$2712)+COUNTA($S$2713)+COUNTA($S$2714)+COUNTA($S$2715)+COUNTA($S$2716)+COUNTA($S$2717)+COUNTA($S$2718)+COUNTA($S$2719))&gt;0,1,0)</f>
        <v>0</v>
      </c>
      <c r="CC2699" s="90" t="s">
        <v>775</v>
      </c>
      <c r="CD2699" s="90">
        <f>IF($Y$2699="Inaccurate – Incorrect",1,0)</f>
        <v>0</v>
      </c>
      <c r="DA2699" s="90" t="s">
        <v>7120</v>
      </c>
      <c r="DB2699" s="90" t="s">
        <v>7194</v>
      </c>
    </row>
    <row r="2700" spans="4:106" ht="25.25" customHeight="1" x14ac:dyDescent="0.2">
      <c r="D2700" s="112" t="s">
        <v>7259</v>
      </c>
      <c r="E2700" s="189" t="s">
        <v>6282</v>
      </c>
      <c r="F2700" s="190"/>
      <c r="G2700" s="190"/>
      <c r="H2700" s="190"/>
      <c r="I2700" s="190"/>
      <c r="J2700" s="190"/>
      <c r="K2700" s="190"/>
      <c r="L2700" s="190"/>
      <c r="M2700" s="190"/>
      <c r="N2700" s="190"/>
      <c r="O2700" s="190"/>
      <c r="P2700" s="115"/>
      <c r="Q2700" s="191" t="s">
        <v>12702</v>
      </c>
      <c r="R2700" s="191"/>
      <c r="S2700" s="192"/>
      <c r="T2700" s="192"/>
      <c r="U2700" s="192"/>
      <c r="V2700" s="192"/>
      <c r="W2700" s="192"/>
      <c r="X2700" s="193"/>
      <c r="Y2700" s="108"/>
      <c r="AW2700" s="90" t="s">
        <v>6211</v>
      </c>
      <c r="AX2700" s="90">
        <f t="shared" si="331"/>
        <v>1</v>
      </c>
      <c r="AY2700" s="90" t="s">
        <v>774</v>
      </c>
      <c r="AZ2700" s="90" t="s">
        <v>7258</v>
      </c>
      <c r="BA2700" s="90">
        <f>IF(AND($BB$2700=1,$BC$2700=1),1,0)</f>
        <v>0</v>
      </c>
      <c r="BB2700" s="90">
        <f t="shared" si="345"/>
        <v>0</v>
      </c>
      <c r="BC2700" s="90">
        <f t="shared" si="346"/>
        <v>0</v>
      </c>
      <c r="BD2700" s="90">
        <f t="shared" si="347"/>
        <v>0</v>
      </c>
      <c r="BE2700" s="90">
        <f t="shared" si="348"/>
        <v>0</v>
      </c>
      <c r="BX2700" s="90">
        <v>1</v>
      </c>
      <c r="CA2700" s="90" t="s">
        <v>7251</v>
      </c>
      <c r="CC2700" s="90" t="s">
        <v>775</v>
      </c>
      <c r="CD2700" s="90">
        <f>IF($Y$2700="Inaccurate – Incorrect",1,0)</f>
        <v>0</v>
      </c>
      <c r="DA2700" s="90" t="s">
        <v>7120</v>
      </c>
      <c r="DB2700" s="90" t="s">
        <v>7194</v>
      </c>
    </row>
    <row r="2701" spans="4:106" ht="25.25" customHeight="1" x14ac:dyDescent="0.2">
      <c r="D2701" s="112" t="s">
        <v>7261</v>
      </c>
      <c r="E2701" s="189" t="s">
        <v>6289</v>
      </c>
      <c r="F2701" s="190"/>
      <c r="G2701" s="190"/>
      <c r="H2701" s="190"/>
      <c r="I2701" s="190"/>
      <c r="J2701" s="190"/>
      <c r="K2701" s="190"/>
      <c r="L2701" s="190"/>
      <c r="M2701" s="190"/>
      <c r="N2701" s="190"/>
      <c r="O2701" s="190"/>
      <c r="P2701" s="115"/>
      <c r="Q2701" s="191" t="s">
        <v>12702</v>
      </c>
      <c r="R2701" s="191"/>
      <c r="S2701" s="192"/>
      <c r="T2701" s="192"/>
      <c r="U2701" s="192"/>
      <c r="V2701" s="192"/>
      <c r="W2701" s="192"/>
      <c r="X2701" s="193"/>
      <c r="Y2701" s="108"/>
      <c r="AW2701" s="90" t="s">
        <v>6211</v>
      </c>
      <c r="AX2701" s="90">
        <f t="shared" si="331"/>
        <v>1</v>
      </c>
      <c r="AY2701" s="90" t="s">
        <v>774</v>
      </c>
      <c r="AZ2701" s="90" t="s">
        <v>7260</v>
      </c>
      <c r="BA2701" s="90">
        <f>IF(AND($BB$2701=1,$BC$2701=1),1,0)</f>
        <v>0</v>
      </c>
      <c r="BB2701" s="90">
        <f t="shared" si="345"/>
        <v>0</v>
      </c>
      <c r="BC2701" s="90">
        <f t="shared" si="346"/>
        <v>0</v>
      </c>
      <c r="BD2701" s="90">
        <f t="shared" si="347"/>
        <v>0</v>
      </c>
      <c r="BE2701" s="90">
        <f t="shared" si="348"/>
        <v>0</v>
      </c>
      <c r="BX2701" s="90">
        <v>1</v>
      </c>
      <c r="CA2701" s="90" t="s">
        <v>7251</v>
      </c>
      <c r="CC2701" s="90" t="s">
        <v>775</v>
      </c>
      <c r="CD2701" s="90">
        <f>IF($Y$2701="Inaccurate – Incorrect",1,0)</f>
        <v>0</v>
      </c>
      <c r="DA2701" s="90" t="s">
        <v>7120</v>
      </c>
      <c r="DB2701" s="90" t="s">
        <v>7194</v>
      </c>
    </row>
    <row r="2702" spans="4:106" ht="25.25" customHeight="1" x14ac:dyDescent="0.2">
      <c r="D2702" s="112" t="s">
        <v>7263</v>
      </c>
      <c r="E2702" s="189" t="s">
        <v>7144</v>
      </c>
      <c r="F2702" s="190"/>
      <c r="G2702" s="190"/>
      <c r="H2702" s="190"/>
      <c r="I2702" s="190"/>
      <c r="J2702" s="190"/>
      <c r="K2702" s="190"/>
      <c r="L2702" s="190"/>
      <c r="M2702" s="190"/>
      <c r="N2702" s="190"/>
      <c r="O2702" s="190"/>
      <c r="P2702" s="115"/>
      <c r="Q2702" s="191" t="s">
        <v>12702</v>
      </c>
      <c r="R2702" s="191"/>
      <c r="S2702" s="192"/>
      <c r="T2702" s="192"/>
      <c r="U2702" s="192"/>
      <c r="V2702" s="192"/>
      <c r="W2702" s="192"/>
      <c r="X2702" s="193"/>
      <c r="Y2702" s="108"/>
      <c r="AW2702" s="90" t="s">
        <v>6211</v>
      </c>
      <c r="AX2702" s="90">
        <f t="shared" si="331"/>
        <v>1</v>
      </c>
      <c r="AY2702" s="90" t="s">
        <v>774</v>
      </c>
      <c r="AZ2702" s="90" t="s">
        <v>7262</v>
      </c>
      <c r="BA2702" s="90">
        <f>IF(AND($BB$2702=1,$BC$2702=1),1,0)</f>
        <v>0</v>
      </c>
      <c r="BB2702" s="90">
        <f t="shared" si="345"/>
        <v>0</v>
      </c>
      <c r="BC2702" s="90">
        <f t="shared" si="346"/>
        <v>0</v>
      </c>
      <c r="BD2702" s="90">
        <f t="shared" si="347"/>
        <v>0</v>
      </c>
      <c r="BE2702" s="90">
        <f t="shared" si="348"/>
        <v>0</v>
      </c>
      <c r="BX2702" s="90">
        <v>1</v>
      </c>
      <c r="CA2702" s="90" t="s">
        <v>7251</v>
      </c>
      <c r="CC2702" s="90" t="s">
        <v>775</v>
      </c>
      <c r="CD2702" s="90">
        <f>IF($Y$2702="Inaccurate – Incorrect",1,0)</f>
        <v>0</v>
      </c>
      <c r="DA2702" s="90" t="s">
        <v>7120</v>
      </c>
      <c r="DB2702" s="90" t="s">
        <v>7194</v>
      </c>
    </row>
    <row r="2703" spans="4:106" ht="25.25" customHeight="1" x14ac:dyDescent="0.2">
      <c r="D2703" s="112" t="s">
        <v>7265</v>
      </c>
      <c r="E2703" s="189" t="s">
        <v>6304</v>
      </c>
      <c r="F2703" s="190"/>
      <c r="G2703" s="190"/>
      <c r="H2703" s="190"/>
      <c r="I2703" s="190"/>
      <c r="J2703" s="190"/>
      <c r="K2703" s="190"/>
      <c r="L2703" s="190"/>
      <c r="M2703" s="190"/>
      <c r="N2703" s="190"/>
      <c r="O2703" s="190"/>
      <c r="P2703" s="115"/>
      <c r="Q2703" s="191" t="s">
        <v>12702</v>
      </c>
      <c r="R2703" s="191"/>
      <c r="S2703" s="192"/>
      <c r="T2703" s="192"/>
      <c r="U2703" s="192"/>
      <c r="V2703" s="192"/>
      <c r="W2703" s="192"/>
      <c r="X2703" s="193"/>
      <c r="Y2703" s="108"/>
      <c r="AW2703" s="90" t="s">
        <v>6211</v>
      </c>
      <c r="AX2703" s="90">
        <f t="shared" ref="AX2703:AX2766" si="349">IF(SUBTOTAL(103,Q2703)=1,1,0)</f>
        <v>1</v>
      </c>
      <c r="AY2703" s="90" t="s">
        <v>774</v>
      </c>
      <c r="AZ2703" s="90" t="s">
        <v>7264</v>
      </c>
      <c r="BA2703" s="90">
        <f>IF(AND($BB$2703=1,$BC$2703=1),1,0)</f>
        <v>0</v>
      </c>
      <c r="BB2703" s="90">
        <f t="shared" si="345"/>
        <v>0</v>
      </c>
      <c r="BC2703" s="90">
        <f t="shared" si="346"/>
        <v>0</v>
      </c>
      <c r="BD2703" s="90">
        <f t="shared" si="347"/>
        <v>0</v>
      </c>
      <c r="BE2703" s="90">
        <f t="shared" si="348"/>
        <v>0</v>
      </c>
      <c r="BX2703" s="90">
        <v>1</v>
      </c>
      <c r="CA2703" s="90" t="s">
        <v>7251</v>
      </c>
      <c r="CC2703" s="90" t="s">
        <v>775</v>
      </c>
      <c r="CD2703" s="90">
        <f>IF($Y$2703="Inaccurate – Incorrect",1,0)</f>
        <v>0</v>
      </c>
      <c r="DA2703" s="90" t="s">
        <v>7120</v>
      </c>
      <c r="DB2703" s="90" t="s">
        <v>7194</v>
      </c>
    </row>
    <row r="2704" spans="4:106" ht="25.25" customHeight="1" x14ac:dyDescent="0.2">
      <c r="D2704" s="112" t="s">
        <v>7267</v>
      </c>
      <c r="E2704" s="189" t="s">
        <v>6312</v>
      </c>
      <c r="F2704" s="190"/>
      <c r="G2704" s="190"/>
      <c r="H2704" s="190"/>
      <c r="I2704" s="190"/>
      <c r="J2704" s="190"/>
      <c r="K2704" s="190"/>
      <c r="L2704" s="190"/>
      <c r="M2704" s="190"/>
      <c r="N2704" s="190"/>
      <c r="O2704" s="190"/>
      <c r="P2704" s="115"/>
      <c r="Q2704" s="191" t="s">
        <v>12702</v>
      </c>
      <c r="R2704" s="191"/>
      <c r="S2704" s="192"/>
      <c r="T2704" s="192"/>
      <c r="U2704" s="192"/>
      <c r="V2704" s="192"/>
      <c r="W2704" s="192"/>
      <c r="X2704" s="193"/>
      <c r="Y2704" s="108"/>
      <c r="AW2704" s="90" t="s">
        <v>6211</v>
      </c>
      <c r="AX2704" s="90">
        <f t="shared" si="349"/>
        <v>1</v>
      </c>
      <c r="AY2704" s="90" t="s">
        <v>774</v>
      </c>
      <c r="AZ2704" s="90" t="s">
        <v>7266</v>
      </c>
      <c r="BA2704" s="90">
        <f>IF(AND($BB$2704=1,$BC$2704=1),1,0)</f>
        <v>0</v>
      </c>
      <c r="BB2704" s="90">
        <f t="shared" si="345"/>
        <v>0</v>
      </c>
      <c r="BC2704" s="90">
        <f t="shared" si="346"/>
        <v>0</v>
      </c>
      <c r="BD2704" s="90">
        <f t="shared" si="347"/>
        <v>0</v>
      </c>
      <c r="BE2704" s="90">
        <f t="shared" si="348"/>
        <v>0</v>
      </c>
      <c r="BX2704" s="90">
        <v>1</v>
      </c>
      <c r="CA2704" s="90" t="s">
        <v>7251</v>
      </c>
      <c r="CC2704" s="90" t="s">
        <v>775</v>
      </c>
      <c r="CD2704" s="90">
        <f>IF($Y$2704="Inaccurate – Incorrect",1,0)</f>
        <v>0</v>
      </c>
      <c r="DA2704" s="90" t="s">
        <v>7120</v>
      </c>
      <c r="DB2704" s="90" t="s">
        <v>7194</v>
      </c>
    </row>
    <row r="2705" spans="4:106" ht="25.25" customHeight="1" x14ac:dyDescent="0.2">
      <c r="D2705" s="112" t="s">
        <v>7269</v>
      </c>
      <c r="E2705" s="189" t="s">
        <v>6320</v>
      </c>
      <c r="F2705" s="190"/>
      <c r="G2705" s="190"/>
      <c r="H2705" s="190"/>
      <c r="I2705" s="190"/>
      <c r="J2705" s="190"/>
      <c r="K2705" s="190"/>
      <c r="L2705" s="190"/>
      <c r="M2705" s="190"/>
      <c r="N2705" s="190"/>
      <c r="O2705" s="190"/>
      <c r="P2705" s="115"/>
      <c r="Q2705" s="191" t="s">
        <v>12702</v>
      </c>
      <c r="R2705" s="191"/>
      <c r="S2705" s="192"/>
      <c r="T2705" s="192"/>
      <c r="U2705" s="192"/>
      <c r="V2705" s="192"/>
      <c r="W2705" s="192"/>
      <c r="X2705" s="193"/>
      <c r="Y2705" s="108"/>
      <c r="AW2705" s="90" t="s">
        <v>6211</v>
      </c>
      <c r="AX2705" s="90">
        <f t="shared" si="349"/>
        <v>1</v>
      </c>
      <c r="AY2705" s="90" t="s">
        <v>774</v>
      </c>
      <c r="AZ2705" s="90" t="s">
        <v>7268</v>
      </c>
      <c r="BA2705" s="90">
        <f>IF(AND($BB$2705=1,$BC$2705=1),1,0)</f>
        <v>0</v>
      </c>
      <c r="BB2705" s="90">
        <f t="shared" si="345"/>
        <v>0</v>
      </c>
      <c r="BC2705" s="90">
        <f t="shared" si="346"/>
        <v>0</v>
      </c>
      <c r="BD2705" s="90">
        <f t="shared" si="347"/>
        <v>0</v>
      </c>
      <c r="BE2705" s="90">
        <f t="shared" si="348"/>
        <v>0</v>
      </c>
      <c r="BX2705" s="90">
        <v>1</v>
      </c>
      <c r="CA2705" s="90" t="s">
        <v>7251</v>
      </c>
      <c r="CC2705" s="90" t="s">
        <v>775</v>
      </c>
      <c r="CD2705" s="90">
        <f>IF($Y$2705="Inaccurate – Incorrect",1,0)</f>
        <v>0</v>
      </c>
      <c r="DA2705" s="90" t="s">
        <v>7120</v>
      </c>
      <c r="DB2705" s="90" t="s">
        <v>7194</v>
      </c>
    </row>
    <row r="2706" spans="4:106" ht="50.5" customHeight="1" x14ac:dyDescent="0.2">
      <c r="D2706" s="112" t="s">
        <v>7271</v>
      </c>
      <c r="E2706" s="189" t="s">
        <v>7272</v>
      </c>
      <c r="F2706" s="190"/>
      <c r="G2706" s="190"/>
      <c r="H2706" s="190"/>
      <c r="I2706" s="190"/>
      <c r="J2706" s="190"/>
      <c r="K2706" s="190"/>
      <c r="L2706" s="190"/>
      <c r="M2706" s="190"/>
      <c r="N2706" s="190"/>
      <c r="O2706" s="190"/>
      <c r="P2706" s="115"/>
      <c r="Q2706" s="191" t="s">
        <v>12702</v>
      </c>
      <c r="R2706" s="191"/>
      <c r="S2706" s="192"/>
      <c r="T2706" s="192"/>
      <c r="U2706" s="192"/>
      <c r="V2706" s="192"/>
      <c r="W2706" s="192"/>
      <c r="X2706" s="193"/>
      <c r="Y2706" s="108"/>
      <c r="AW2706" s="90" t="s">
        <v>6211</v>
      </c>
      <c r="AX2706" s="90">
        <f t="shared" si="349"/>
        <v>1</v>
      </c>
      <c r="AY2706" s="90" t="s">
        <v>774</v>
      </c>
      <c r="AZ2706" s="90" t="s">
        <v>7270</v>
      </c>
      <c r="BA2706" s="90">
        <f>IF(AND($BB$2706=1,$BC$2706=1),1,0)</f>
        <v>0</v>
      </c>
      <c r="BB2706" s="90">
        <f t="shared" si="345"/>
        <v>0</v>
      </c>
      <c r="BC2706" s="90">
        <f t="shared" si="346"/>
        <v>0</v>
      </c>
      <c r="BD2706" s="90">
        <f t="shared" si="347"/>
        <v>0</v>
      </c>
      <c r="BE2706" s="90">
        <f t="shared" si="348"/>
        <v>0</v>
      </c>
      <c r="BX2706" s="90">
        <v>1</v>
      </c>
      <c r="CA2706" s="90" t="s">
        <v>7251</v>
      </c>
      <c r="CC2706" s="90" t="s">
        <v>775</v>
      </c>
      <c r="CD2706" s="90">
        <f>IF($Y$2706="Inaccurate – Incorrect",1,0)</f>
        <v>0</v>
      </c>
      <c r="DA2706" s="90" t="s">
        <v>7120</v>
      </c>
      <c r="DB2706" s="90" t="s">
        <v>7194</v>
      </c>
    </row>
    <row r="2707" spans="4:106" ht="25.25" customHeight="1" x14ac:dyDescent="0.2">
      <c r="D2707" s="112" t="s">
        <v>7274</v>
      </c>
      <c r="E2707" s="189" t="s">
        <v>2089</v>
      </c>
      <c r="F2707" s="190"/>
      <c r="G2707" s="190"/>
      <c r="H2707" s="190"/>
      <c r="I2707" s="190"/>
      <c r="J2707" s="190"/>
      <c r="K2707" s="190"/>
      <c r="L2707" s="190"/>
      <c r="M2707" s="190"/>
      <c r="N2707" s="190"/>
      <c r="O2707" s="190"/>
      <c r="P2707" s="115"/>
      <c r="Q2707" s="191" t="s">
        <v>12702</v>
      </c>
      <c r="R2707" s="191"/>
      <c r="S2707" s="192"/>
      <c r="T2707" s="192"/>
      <c r="U2707" s="192"/>
      <c r="V2707" s="192"/>
      <c r="W2707" s="192"/>
      <c r="X2707" s="193"/>
      <c r="Y2707" s="108"/>
      <c r="AW2707" s="90" t="s">
        <v>6211</v>
      </c>
      <c r="AX2707" s="90">
        <f t="shared" si="349"/>
        <v>1</v>
      </c>
      <c r="AY2707" s="90" t="s">
        <v>774</v>
      </c>
      <c r="AZ2707" s="90" t="s">
        <v>7273</v>
      </c>
      <c r="BA2707" s="90">
        <f>IF(AND($BB$2707=1,$BC$2707=1),1,0)</f>
        <v>0</v>
      </c>
      <c r="BB2707" s="90">
        <f t="shared" si="345"/>
        <v>0</v>
      </c>
      <c r="BC2707" s="90">
        <f t="shared" si="346"/>
        <v>0</v>
      </c>
      <c r="BD2707" s="90">
        <f t="shared" si="347"/>
        <v>0</v>
      </c>
      <c r="BE2707" s="90">
        <f t="shared" si="348"/>
        <v>0</v>
      </c>
      <c r="BX2707" s="90">
        <v>1</v>
      </c>
      <c r="CA2707" s="90" t="s">
        <v>7251</v>
      </c>
      <c r="CC2707" s="90" t="s">
        <v>775</v>
      </c>
      <c r="CD2707" s="90">
        <f>IF($Y$2707="Inaccurate – Incorrect",1,0)</f>
        <v>0</v>
      </c>
      <c r="DA2707" s="90" t="s">
        <v>7120</v>
      </c>
      <c r="DB2707" s="90" t="s">
        <v>7194</v>
      </c>
    </row>
    <row r="2708" spans="4:106" ht="25.25" customHeight="1" x14ac:dyDescent="0.2">
      <c r="D2708" s="112" t="s">
        <v>7276</v>
      </c>
      <c r="E2708" s="189" t="s">
        <v>2355</v>
      </c>
      <c r="F2708" s="190"/>
      <c r="G2708" s="190"/>
      <c r="H2708" s="190"/>
      <c r="I2708" s="190"/>
      <c r="J2708" s="190"/>
      <c r="K2708" s="190"/>
      <c r="L2708" s="190"/>
      <c r="M2708" s="190"/>
      <c r="N2708" s="190"/>
      <c r="O2708" s="190"/>
      <c r="P2708" s="115"/>
      <c r="Q2708" s="191" t="s">
        <v>12702</v>
      </c>
      <c r="R2708" s="191"/>
      <c r="S2708" s="192"/>
      <c r="T2708" s="192"/>
      <c r="U2708" s="192"/>
      <c r="V2708" s="192"/>
      <c r="W2708" s="192"/>
      <c r="X2708" s="193"/>
      <c r="Y2708" s="108"/>
      <c r="AW2708" s="90" t="s">
        <v>6211</v>
      </c>
      <c r="AX2708" s="90">
        <f t="shared" si="349"/>
        <v>1</v>
      </c>
      <c r="AY2708" s="90" t="s">
        <v>774</v>
      </c>
      <c r="AZ2708" s="90" t="s">
        <v>7275</v>
      </c>
      <c r="BA2708" s="90">
        <f>IF(AND($BB$2708=1,$BC$2708=1),1,0)</f>
        <v>0</v>
      </c>
      <c r="BB2708" s="90">
        <f t="shared" si="345"/>
        <v>0</v>
      </c>
      <c r="BC2708" s="90">
        <f t="shared" si="346"/>
        <v>0</v>
      </c>
      <c r="BD2708" s="90">
        <f t="shared" si="347"/>
        <v>0</v>
      </c>
      <c r="BE2708" s="90">
        <f t="shared" si="348"/>
        <v>0</v>
      </c>
      <c r="BX2708" s="90">
        <v>1</v>
      </c>
      <c r="CA2708" s="90" t="s">
        <v>7251</v>
      </c>
      <c r="CC2708" s="90" t="s">
        <v>775</v>
      </c>
      <c r="CD2708" s="90">
        <f>IF($Y$2708="Inaccurate – Incorrect",1,0)</f>
        <v>0</v>
      </c>
      <c r="DA2708" s="90" t="s">
        <v>7120</v>
      </c>
      <c r="DB2708" s="90" t="s">
        <v>7194</v>
      </c>
    </row>
    <row r="2709" spans="4:106" ht="25.25" customHeight="1" x14ac:dyDescent="0.2">
      <c r="D2709" s="112" t="s">
        <v>7278</v>
      </c>
      <c r="E2709" s="189" t="s">
        <v>3368</v>
      </c>
      <c r="F2709" s="190"/>
      <c r="G2709" s="190"/>
      <c r="H2709" s="190"/>
      <c r="I2709" s="190"/>
      <c r="J2709" s="190"/>
      <c r="K2709" s="190"/>
      <c r="L2709" s="190"/>
      <c r="M2709" s="190"/>
      <c r="N2709" s="190"/>
      <c r="O2709" s="190"/>
      <c r="P2709" s="115"/>
      <c r="Q2709" s="191" t="s">
        <v>12702</v>
      </c>
      <c r="R2709" s="191"/>
      <c r="S2709" s="192"/>
      <c r="T2709" s="192"/>
      <c r="U2709" s="192"/>
      <c r="V2709" s="192"/>
      <c r="W2709" s="192"/>
      <c r="X2709" s="193"/>
      <c r="Y2709" s="108"/>
      <c r="AW2709" s="90" t="s">
        <v>6211</v>
      </c>
      <c r="AX2709" s="90">
        <f t="shared" si="349"/>
        <v>1</v>
      </c>
      <c r="AY2709" s="90" t="s">
        <v>774</v>
      </c>
      <c r="AZ2709" s="90" t="s">
        <v>7277</v>
      </c>
      <c r="BA2709" s="90">
        <f>IF(AND($BB$2709=1,$BC$2709=1),1,0)</f>
        <v>0</v>
      </c>
      <c r="BB2709" s="90">
        <f t="shared" si="345"/>
        <v>0</v>
      </c>
      <c r="BC2709" s="90">
        <f t="shared" si="346"/>
        <v>0</v>
      </c>
      <c r="BD2709" s="90">
        <f t="shared" si="347"/>
        <v>0</v>
      </c>
      <c r="BE2709" s="90">
        <f t="shared" si="348"/>
        <v>0</v>
      </c>
      <c r="BX2709" s="90">
        <v>1</v>
      </c>
      <c r="CA2709" s="90" t="s">
        <v>7251</v>
      </c>
      <c r="CC2709" s="90" t="s">
        <v>775</v>
      </c>
      <c r="CD2709" s="90">
        <f>IF($Y$2709="Inaccurate – Incorrect",1,0)</f>
        <v>0</v>
      </c>
      <c r="DA2709" s="90" t="s">
        <v>7120</v>
      </c>
      <c r="DB2709" s="90" t="s">
        <v>7194</v>
      </c>
    </row>
    <row r="2710" spans="4:106" ht="25.25" customHeight="1" x14ac:dyDescent="0.2">
      <c r="D2710" s="112" t="s">
        <v>7280</v>
      </c>
      <c r="E2710" s="189" t="s">
        <v>6351</v>
      </c>
      <c r="F2710" s="190"/>
      <c r="G2710" s="190"/>
      <c r="H2710" s="190"/>
      <c r="I2710" s="190"/>
      <c r="J2710" s="190"/>
      <c r="K2710" s="190"/>
      <c r="L2710" s="190"/>
      <c r="M2710" s="190"/>
      <c r="N2710" s="190"/>
      <c r="O2710" s="190"/>
      <c r="P2710" s="115"/>
      <c r="Q2710" s="191" t="s">
        <v>12702</v>
      </c>
      <c r="R2710" s="191"/>
      <c r="S2710" s="192"/>
      <c r="T2710" s="192"/>
      <c r="U2710" s="192"/>
      <c r="V2710" s="192"/>
      <c r="W2710" s="192"/>
      <c r="X2710" s="193"/>
      <c r="Y2710" s="108"/>
      <c r="AW2710" s="90" t="s">
        <v>6211</v>
      </c>
      <c r="AX2710" s="90">
        <f t="shared" si="349"/>
        <v>1</v>
      </c>
      <c r="AY2710" s="90" t="s">
        <v>774</v>
      </c>
      <c r="AZ2710" s="90" t="s">
        <v>7279</v>
      </c>
      <c r="BA2710" s="90">
        <f>IF(AND($BB$2710=1,$BC$2710=1),1,0)</f>
        <v>0</v>
      </c>
      <c r="BB2710" s="90">
        <f t="shared" si="345"/>
        <v>0</v>
      </c>
      <c r="BC2710" s="90">
        <f t="shared" si="346"/>
        <v>0</v>
      </c>
      <c r="BD2710" s="90">
        <f t="shared" si="347"/>
        <v>0</v>
      </c>
      <c r="BE2710" s="90">
        <f t="shared" si="348"/>
        <v>0</v>
      </c>
      <c r="BX2710" s="90">
        <v>1</v>
      </c>
      <c r="CA2710" s="90" t="s">
        <v>7251</v>
      </c>
      <c r="CC2710" s="90" t="s">
        <v>775</v>
      </c>
      <c r="CD2710" s="90">
        <f>IF($Y$2710="Inaccurate – Incorrect",1,0)</f>
        <v>0</v>
      </c>
      <c r="DA2710" s="90" t="s">
        <v>7120</v>
      </c>
      <c r="DB2710" s="90" t="s">
        <v>7194</v>
      </c>
    </row>
    <row r="2711" spans="4:106" ht="25.25" customHeight="1" x14ac:dyDescent="0.2">
      <c r="D2711" s="112" t="s">
        <v>7282</v>
      </c>
      <c r="E2711" s="189" t="s">
        <v>6359</v>
      </c>
      <c r="F2711" s="190"/>
      <c r="G2711" s="190"/>
      <c r="H2711" s="190"/>
      <c r="I2711" s="190"/>
      <c r="J2711" s="190"/>
      <c r="K2711" s="190"/>
      <c r="L2711" s="190"/>
      <c r="M2711" s="190"/>
      <c r="N2711" s="190"/>
      <c r="O2711" s="190"/>
      <c r="P2711" s="115"/>
      <c r="Q2711" s="191" t="s">
        <v>12702</v>
      </c>
      <c r="R2711" s="191"/>
      <c r="S2711" s="192"/>
      <c r="T2711" s="192"/>
      <c r="U2711" s="192"/>
      <c r="V2711" s="192"/>
      <c r="W2711" s="192"/>
      <c r="X2711" s="193"/>
      <c r="Y2711" s="108"/>
      <c r="AW2711" s="90" t="s">
        <v>6211</v>
      </c>
      <c r="AX2711" s="90">
        <f t="shared" si="349"/>
        <v>1</v>
      </c>
      <c r="AY2711" s="90" t="s">
        <v>774</v>
      </c>
      <c r="AZ2711" s="90" t="s">
        <v>7281</v>
      </c>
      <c r="BA2711" s="90">
        <f>IF(AND($BB$2711=1,$BC$2711=1),1,0)</f>
        <v>0</v>
      </c>
      <c r="BB2711" s="90">
        <f t="shared" si="345"/>
        <v>0</v>
      </c>
      <c r="BC2711" s="90">
        <f t="shared" si="346"/>
        <v>0</v>
      </c>
      <c r="BD2711" s="90">
        <f t="shared" si="347"/>
        <v>0</v>
      </c>
      <c r="BE2711" s="90">
        <f t="shared" si="348"/>
        <v>0</v>
      </c>
      <c r="BX2711" s="90">
        <v>1</v>
      </c>
      <c r="CA2711" s="90" t="s">
        <v>7251</v>
      </c>
      <c r="CC2711" s="90" t="s">
        <v>775</v>
      </c>
      <c r="CD2711" s="90">
        <f>IF($Y$2711="Inaccurate – Incorrect",1,0)</f>
        <v>0</v>
      </c>
      <c r="DA2711" s="90" t="s">
        <v>7120</v>
      </c>
      <c r="DB2711" s="90" t="s">
        <v>7194</v>
      </c>
    </row>
    <row r="2712" spans="4:106" ht="25.25" customHeight="1" x14ac:dyDescent="0.2">
      <c r="D2712" s="112" t="s">
        <v>7284</v>
      </c>
      <c r="E2712" s="189" t="s">
        <v>4427</v>
      </c>
      <c r="F2712" s="190"/>
      <c r="G2712" s="190"/>
      <c r="H2712" s="190"/>
      <c r="I2712" s="190"/>
      <c r="J2712" s="190"/>
      <c r="K2712" s="190"/>
      <c r="L2712" s="190"/>
      <c r="M2712" s="190"/>
      <c r="N2712" s="190"/>
      <c r="O2712" s="190"/>
      <c r="P2712" s="115"/>
      <c r="Q2712" s="191" t="s">
        <v>12702</v>
      </c>
      <c r="R2712" s="191"/>
      <c r="S2712" s="192"/>
      <c r="T2712" s="192"/>
      <c r="U2712" s="192"/>
      <c r="V2712" s="192"/>
      <c r="W2712" s="192"/>
      <c r="X2712" s="193"/>
      <c r="Y2712" s="108"/>
      <c r="AW2712" s="90" t="s">
        <v>6211</v>
      </c>
      <c r="AX2712" s="90">
        <f t="shared" si="349"/>
        <v>1</v>
      </c>
      <c r="AY2712" s="90" t="s">
        <v>774</v>
      </c>
      <c r="AZ2712" s="90" t="s">
        <v>7283</v>
      </c>
      <c r="BA2712" s="90">
        <f>IF(AND($BB$2712=1,$BC$2712=1),1,0)</f>
        <v>0</v>
      </c>
      <c r="BB2712" s="90">
        <f>IF($S$22="Step 3",1,0)</f>
        <v>0</v>
      </c>
      <c r="BC2712" s="90">
        <f t="shared" si="346"/>
        <v>0</v>
      </c>
      <c r="BD2712" s="90">
        <f t="shared" si="347"/>
        <v>0</v>
      </c>
      <c r="BE2712" s="90">
        <f t="shared" si="348"/>
        <v>0</v>
      </c>
      <c r="BX2712" s="90">
        <v>1</v>
      </c>
      <c r="CA2712" s="90" t="s">
        <v>7251</v>
      </c>
      <c r="CC2712" s="90" t="s">
        <v>775</v>
      </c>
      <c r="CD2712" s="90">
        <f>IF($Y$2712="Inaccurate – Incorrect",1,0)</f>
        <v>0</v>
      </c>
      <c r="DA2712" s="90" t="s">
        <v>7120</v>
      </c>
      <c r="DB2712" s="90" t="s">
        <v>7194</v>
      </c>
    </row>
    <row r="2713" spans="4:106" ht="25.25" customHeight="1" x14ac:dyDescent="0.2">
      <c r="D2713" s="112" t="s">
        <v>7286</v>
      </c>
      <c r="E2713" s="189" t="s">
        <v>6376</v>
      </c>
      <c r="F2713" s="190"/>
      <c r="G2713" s="190"/>
      <c r="H2713" s="190"/>
      <c r="I2713" s="190"/>
      <c r="J2713" s="190"/>
      <c r="K2713" s="190"/>
      <c r="L2713" s="190"/>
      <c r="M2713" s="190"/>
      <c r="N2713" s="190"/>
      <c r="O2713" s="190"/>
      <c r="P2713" s="115"/>
      <c r="Q2713" s="191" t="s">
        <v>12702</v>
      </c>
      <c r="R2713" s="191"/>
      <c r="S2713" s="192"/>
      <c r="T2713" s="192"/>
      <c r="U2713" s="192"/>
      <c r="V2713" s="192"/>
      <c r="W2713" s="192"/>
      <c r="X2713" s="193"/>
      <c r="Y2713" s="108"/>
      <c r="AW2713" s="90" t="s">
        <v>6211</v>
      </c>
      <c r="AX2713" s="90">
        <f t="shared" si="349"/>
        <v>1</v>
      </c>
      <c r="AY2713" s="90" t="s">
        <v>774</v>
      </c>
      <c r="AZ2713" s="90" t="s">
        <v>7285</v>
      </c>
      <c r="BA2713" s="90">
        <f>IF(AND($BB$2713=1,$BC$2713=1),1,0)</f>
        <v>0</v>
      </c>
      <c r="BB2713" s="90">
        <f t="shared" ref="BB2713:BB2720" si="350">IF(OR($S$22="Step 3",$S$22="Step 2"),1,0)</f>
        <v>0</v>
      </c>
      <c r="BC2713" s="90">
        <f t="shared" si="346"/>
        <v>0</v>
      </c>
      <c r="BD2713" s="90">
        <f t="shared" si="347"/>
        <v>0</v>
      </c>
      <c r="BE2713" s="90">
        <f t="shared" si="348"/>
        <v>0</v>
      </c>
      <c r="BX2713" s="90">
        <v>1</v>
      </c>
      <c r="CA2713" s="90" t="s">
        <v>7251</v>
      </c>
      <c r="CC2713" s="90" t="s">
        <v>775</v>
      </c>
      <c r="CD2713" s="90">
        <f>IF($Y$2713="Inaccurate – Incorrect",1,0)</f>
        <v>0</v>
      </c>
      <c r="DA2713" s="90" t="s">
        <v>7120</v>
      </c>
      <c r="DB2713" s="90" t="s">
        <v>7194</v>
      </c>
    </row>
    <row r="2714" spans="4:106" ht="25.25" customHeight="1" x14ac:dyDescent="0.2">
      <c r="D2714" s="112" t="s">
        <v>7288</v>
      </c>
      <c r="E2714" s="189" t="s">
        <v>7289</v>
      </c>
      <c r="F2714" s="190"/>
      <c r="G2714" s="190"/>
      <c r="H2714" s="190"/>
      <c r="I2714" s="190"/>
      <c r="J2714" s="190"/>
      <c r="K2714" s="190"/>
      <c r="L2714" s="190"/>
      <c r="M2714" s="190"/>
      <c r="N2714" s="190"/>
      <c r="O2714" s="190"/>
      <c r="P2714" s="115"/>
      <c r="Q2714" s="191" t="s">
        <v>12702</v>
      </c>
      <c r="R2714" s="191"/>
      <c r="S2714" s="192"/>
      <c r="T2714" s="192"/>
      <c r="U2714" s="192"/>
      <c r="V2714" s="192"/>
      <c r="W2714" s="192"/>
      <c r="X2714" s="193"/>
      <c r="Y2714" s="108"/>
      <c r="AW2714" s="90" t="s">
        <v>6211</v>
      </c>
      <c r="AX2714" s="90">
        <f t="shared" si="349"/>
        <v>1</v>
      </c>
      <c r="AY2714" s="90" t="s">
        <v>774</v>
      </c>
      <c r="AZ2714" s="90" t="s">
        <v>7287</v>
      </c>
      <c r="BA2714" s="90">
        <f>IF(AND($BB$2714=1,$BC$2714=1),1,0)</f>
        <v>0</v>
      </c>
      <c r="BB2714" s="90">
        <f t="shared" si="350"/>
        <v>0</v>
      </c>
      <c r="BC2714" s="90">
        <f t="shared" si="346"/>
        <v>0</v>
      </c>
      <c r="BD2714" s="90">
        <f t="shared" si="347"/>
        <v>0</v>
      </c>
      <c r="BE2714" s="90">
        <f t="shared" si="348"/>
        <v>0</v>
      </c>
      <c r="BX2714" s="90">
        <v>1</v>
      </c>
      <c r="CA2714" s="90" t="s">
        <v>7251</v>
      </c>
      <c r="CC2714" s="90" t="s">
        <v>775</v>
      </c>
      <c r="CD2714" s="90">
        <f>IF($Y$2714="Inaccurate – Incorrect",1,0)</f>
        <v>0</v>
      </c>
      <c r="DA2714" s="90" t="s">
        <v>7120</v>
      </c>
      <c r="DB2714" s="90" t="s">
        <v>7194</v>
      </c>
    </row>
    <row r="2715" spans="4:106" ht="25.25" customHeight="1" x14ac:dyDescent="0.2">
      <c r="D2715" s="112" t="s">
        <v>7291</v>
      </c>
      <c r="E2715" s="189" t="s">
        <v>2080</v>
      </c>
      <c r="F2715" s="190"/>
      <c r="G2715" s="190"/>
      <c r="H2715" s="190"/>
      <c r="I2715" s="190"/>
      <c r="J2715" s="190"/>
      <c r="K2715" s="190"/>
      <c r="L2715" s="190"/>
      <c r="M2715" s="190"/>
      <c r="N2715" s="190"/>
      <c r="O2715" s="190"/>
      <c r="P2715" s="115"/>
      <c r="Q2715" s="191" t="s">
        <v>12702</v>
      </c>
      <c r="R2715" s="191"/>
      <c r="S2715" s="192"/>
      <c r="T2715" s="192"/>
      <c r="U2715" s="192"/>
      <c r="V2715" s="192"/>
      <c r="W2715" s="192"/>
      <c r="X2715" s="193"/>
      <c r="Y2715" s="108"/>
      <c r="AW2715" s="90" t="s">
        <v>6211</v>
      </c>
      <c r="AX2715" s="90">
        <f t="shared" si="349"/>
        <v>1</v>
      </c>
      <c r="AY2715" s="90" t="s">
        <v>774</v>
      </c>
      <c r="AZ2715" s="90" t="s">
        <v>7290</v>
      </c>
      <c r="BA2715" s="90">
        <f>IF(AND($BB$2715=1,$BC$2715=1),1,0)</f>
        <v>0</v>
      </c>
      <c r="BB2715" s="90">
        <f t="shared" si="350"/>
        <v>0</v>
      </c>
      <c r="BC2715" s="90">
        <f t="shared" si="346"/>
        <v>0</v>
      </c>
      <c r="BD2715" s="90">
        <f t="shared" si="347"/>
        <v>0</v>
      </c>
      <c r="BE2715" s="90">
        <f t="shared" si="348"/>
        <v>0</v>
      </c>
      <c r="BX2715" s="90">
        <v>1</v>
      </c>
      <c r="CA2715" s="90" t="s">
        <v>7251</v>
      </c>
      <c r="CC2715" s="90" t="s">
        <v>775</v>
      </c>
      <c r="CD2715" s="90">
        <f>IF($Y$2715="Inaccurate – Incorrect",1,0)</f>
        <v>0</v>
      </c>
      <c r="DA2715" s="90" t="s">
        <v>7120</v>
      </c>
      <c r="DB2715" s="90" t="s">
        <v>7194</v>
      </c>
    </row>
    <row r="2716" spans="4:106" ht="25.25" customHeight="1" x14ac:dyDescent="0.2">
      <c r="D2716" s="112" t="s">
        <v>7293</v>
      </c>
      <c r="E2716" s="189" t="s">
        <v>6407</v>
      </c>
      <c r="F2716" s="190"/>
      <c r="G2716" s="190"/>
      <c r="H2716" s="190"/>
      <c r="I2716" s="190"/>
      <c r="J2716" s="190"/>
      <c r="K2716" s="190"/>
      <c r="L2716" s="190"/>
      <c r="M2716" s="190"/>
      <c r="N2716" s="190"/>
      <c r="O2716" s="190"/>
      <c r="P2716" s="115"/>
      <c r="Q2716" s="191" t="s">
        <v>12702</v>
      </c>
      <c r="R2716" s="191"/>
      <c r="S2716" s="192"/>
      <c r="T2716" s="192"/>
      <c r="U2716" s="192"/>
      <c r="V2716" s="192"/>
      <c r="W2716" s="192"/>
      <c r="X2716" s="193"/>
      <c r="Y2716" s="108"/>
      <c r="AW2716" s="90" t="s">
        <v>6211</v>
      </c>
      <c r="AX2716" s="90">
        <f t="shared" si="349"/>
        <v>1</v>
      </c>
      <c r="AY2716" s="90" t="s">
        <v>774</v>
      </c>
      <c r="AZ2716" s="90" t="s">
        <v>7292</v>
      </c>
      <c r="BA2716" s="90">
        <f>IF(AND($BB$2716=1,$BC$2716=1),1,0)</f>
        <v>0</v>
      </c>
      <c r="BB2716" s="90">
        <f t="shared" si="350"/>
        <v>0</v>
      </c>
      <c r="BC2716" s="90">
        <f t="shared" si="346"/>
        <v>0</v>
      </c>
      <c r="BD2716" s="90">
        <f t="shared" si="347"/>
        <v>0</v>
      </c>
      <c r="BE2716" s="90">
        <f t="shared" si="348"/>
        <v>0</v>
      </c>
      <c r="BX2716" s="90">
        <v>1</v>
      </c>
      <c r="CA2716" s="90" t="s">
        <v>7251</v>
      </c>
      <c r="CC2716" s="90" t="s">
        <v>775</v>
      </c>
      <c r="CD2716" s="90">
        <f>IF($Y$2716="Inaccurate – Incorrect",1,0)</f>
        <v>0</v>
      </c>
      <c r="DA2716" s="90" t="s">
        <v>7120</v>
      </c>
      <c r="DB2716" s="90" t="s">
        <v>7194</v>
      </c>
    </row>
    <row r="2717" spans="4:106" ht="25.25" customHeight="1" x14ac:dyDescent="0.2">
      <c r="D2717" s="112" t="s">
        <v>7295</v>
      </c>
      <c r="E2717" s="189" t="s">
        <v>6415</v>
      </c>
      <c r="F2717" s="190"/>
      <c r="G2717" s="190"/>
      <c r="H2717" s="190"/>
      <c r="I2717" s="190"/>
      <c r="J2717" s="190"/>
      <c r="K2717" s="190"/>
      <c r="L2717" s="190"/>
      <c r="M2717" s="190"/>
      <c r="N2717" s="190"/>
      <c r="O2717" s="190"/>
      <c r="P2717" s="115"/>
      <c r="Q2717" s="191" t="s">
        <v>12702</v>
      </c>
      <c r="R2717" s="191"/>
      <c r="S2717" s="192"/>
      <c r="T2717" s="192"/>
      <c r="U2717" s="192"/>
      <c r="V2717" s="192"/>
      <c r="W2717" s="192"/>
      <c r="X2717" s="193"/>
      <c r="Y2717" s="108"/>
      <c r="AW2717" s="90" t="s">
        <v>6211</v>
      </c>
      <c r="AX2717" s="90">
        <f t="shared" si="349"/>
        <v>1</v>
      </c>
      <c r="AY2717" s="90" t="s">
        <v>774</v>
      </c>
      <c r="AZ2717" s="90" t="s">
        <v>7294</v>
      </c>
      <c r="BA2717" s="90">
        <f>IF(AND($BB$2717=1,$BC$2717=1),1,0)</f>
        <v>0</v>
      </c>
      <c r="BB2717" s="90">
        <f t="shared" si="350"/>
        <v>0</v>
      </c>
      <c r="BC2717" s="90">
        <f t="shared" si="346"/>
        <v>0</v>
      </c>
      <c r="BD2717" s="90">
        <f t="shared" si="347"/>
        <v>0</v>
      </c>
      <c r="BE2717" s="90">
        <f t="shared" si="348"/>
        <v>0</v>
      </c>
      <c r="BX2717" s="90">
        <v>1</v>
      </c>
      <c r="CA2717" s="90" t="s">
        <v>7251</v>
      </c>
      <c r="CC2717" s="90" t="s">
        <v>775</v>
      </c>
      <c r="CD2717" s="90">
        <f>IF($Y$2717="Inaccurate – Incorrect",1,0)</f>
        <v>0</v>
      </c>
      <c r="DA2717" s="90" t="s">
        <v>7120</v>
      </c>
      <c r="DB2717" s="90" t="s">
        <v>7194</v>
      </c>
    </row>
    <row r="2718" spans="4:106" ht="25.25" customHeight="1" x14ac:dyDescent="0.2">
      <c r="D2718" s="112" t="s">
        <v>7297</v>
      </c>
      <c r="E2718" s="189" t="s">
        <v>6423</v>
      </c>
      <c r="F2718" s="190"/>
      <c r="G2718" s="190"/>
      <c r="H2718" s="190"/>
      <c r="I2718" s="190"/>
      <c r="J2718" s="190"/>
      <c r="K2718" s="190"/>
      <c r="L2718" s="190"/>
      <c r="M2718" s="190"/>
      <c r="N2718" s="190"/>
      <c r="O2718" s="190"/>
      <c r="P2718" s="115"/>
      <c r="Q2718" s="191" t="s">
        <v>12702</v>
      </c>
      <c r="R2718" s="191"/>
      <c r="S2718" s="192"/>
      <c r="T2718" s="192"/>
      <c r="U2718" s="192"/>
      <c r="V2718" s="192"/>
      <c r="W2718" s="192"/>
      <c r="X2718" s="193"/>
      <c r="Y2718" s="108"/>
      <c r="AW2718" s="90" t="s">
        <v>6211</v>
      </c>
      <c r="AX2718" s="90">
        <f t="shared" si="349"/>
        <v>1</v>
      </c>
      <c r="AY2718" s="90" t="s">
        <v>774</v>
      </c>
      <c r="AZ2718" s="90" t="s">
        <v>7296</v>
      </c>
      <c r="BA2718" s="90">
        <f>IF(AND($BB$2718=1,$BC$2718=1),1,0)</f>
        <v>0</v>
      </c>
      <c r="BB2718" s="90">
        <f t="shared" si="350"/>
        <v>0</v>
      </c>
      <c r="BC2718" s="90">
        <f t="shared" si="346"/>
        <v>0</v>
      </c>
      <c r="BD2718" s="90">
        <f t="shared" si="347"/>
        <v>0</v>
      </c>
      <c r="BE2718" s="90">
        <f t="shared" si="348"/>
        <v>0</v>
      </c>
      <c r="BX2718" s="90">
        <v>1</v>
      </c>
      <c r="CA2718" s="90" t="s">
        <v>7251</v>
      </c>
      <c r="CC2718" s="90" t="s">
        <v>775</v>
      </c>
      <c r="CD2718" s="90">
        <f>IF($Y$2718="Inaccurate – Incorrect",1,0)</f>
        <v>0</v>
      </c>
      <c r="DA2718" s="90" t="s">
        <v>7120</v>
      </c>
      <c r="DB2718" s="90" t="s">
        <v>7194</v>
      </c>
    </row>
    <row r="2719" spans="4:106" ht="25.25" customHeight="1" x14ac:dyDescent="0.2">
      <c r="D2719" s="112" t="s">
        <v>7299</v>
      </c>
      <c r="E2719" s="189" t="s">
        <v>802</v>
      </c>
      <c r="F2719" s="190"/>
      <c r="G2719" s="190"/>
      <c r="H2719" s="190"/>
      <c r="I2719" s="190"/>
      <c r="J2719" s="190"/>
      <c r="K2719" s="190"/>
      <c r="L2719" s="190"/>
      <c r="M2719" s="190"/>
      <c r="N2719" s="190"/>
      <c r="O2719" s="190"/>
      <c r="P2719" s="115"/>
      <c r="Q2719" s="191" t="s">
        <v>12702</v>
      </c>
      <c r="R2719" s="191"/>
      <c r="S2719" s="192"/>
      <c r="T2719" s="192"/>
      <c r="U2719" s="192"/>
      <c r="V2719" s="192"/>
      <c r="W2719" s="192"/>
      <c r="X2719" s="193"/>
      <c r="Y2719" s="108"/>
      <c r="AW2719" s="90" t="s">
        <v>6211</v>
      </c>
      <c r="AX2719" s="90">
        <f t="shared" si="349"/>
        <v>1</v>
      </c>
      <c r="AY2719" s="90" t="s">
        <v>774</v>
      </c>
      <c r="AZ2719" s="90" t="s">
        <v>7298</v>
      </c>
      <c r="BA2719" s="90">
        <f>IF(AND($BB$2719=1,$BC$2719=1),1,0)</f>
        <v>0</v>
      </c>
      <c r="BB2719" s="90">
        <f t="shared" si="350"/>
        <v>0</v>
      </c>
      <c r="BC2719" s="90">
        <f t="shared" si="346"/>
        <v>0</v>
      </c>
      <c r="BD2719" s="90">
        <f t="shared" si="347"/>
        <v>0</v>
      </c>
      <c r="BE2719" s="90">
        <f t="shared" si="348"/>
        <v>0</v>
      </c>
      <c r="BL2719" s="90">
        <v>2720</v>
      </c>
      <c r="BX2719" s="90">
        <v>1</v>
      </c>
      <c r="CA2719" s="90" t="s">
        <v>7251</v>
      </c>
      <c r="CC2719" s="90" t="s">
        <v>775</v>
      </c>
      <c r="CD2719" s="90">
        <f>IF($Y$2719="Inaccurate – Incorrect",1,0)</f>
        <v>0</v>
      </c>
      <c r="DA2719" s="90" t="s">
        <v>7120</v>
      </c>
      <c r="DB2719" s="90" t="s">
        <v>7194</v>
      </c>
    </row>
    <row r="2720" spans="4:106" ht="25.25" customHeight="1" x14ac:dyDescent="0.2">
      <c r="D2720" s="112" t="s">
        <v>7301</v>
      </c>
      <c r="E2720" s="189" t="s">
        <v>643</v>
      </c>
      <c r="F2720" s="190"/>
      <c r="G2720" s="190"/>
      <c r="H2720" s="190"/>
      <c r="I2720" s="190"/>
      <c r="J2720" s="190"/>
      <c r="K2720" s="190"/>
      <c r="L2720" s="190"/>
      <c r="M2720" s="190"/>
      <c r="N2720" s="190"/>
      <c r="O2720" s="190"/>
      <c r="P2720" s="115"/>
      <c r="Q2720" s="191" t="s">
        <v>12699</v>
      </c>
      <c r="R2720" s="191"/>
      <c r="S2720" s="192"/>
      <c r="T2720" s="192"/>
      <c r="U2720" s="192"/>
      <c r="V2720" s="192"/>
      <c r="W2720" s="192"/>
      <c r="X2720" s="193"/>
      <c r="Y2720" s="108"/>
      <c r="AW2720" s="90" t="s">
        <v>6211</v>
      </c>
      <c r="AX2720" s="90">
        <f t="shared" si="349"/>
        <v>1</v>
      </c>
      <c r="AZ2720" s="90" t="s">
        <v>7300</v>
      </c>
      <c r="BA2720" s="90">
        <f>IF(AND($BB$2720=1,$BC$2720=1),1,0)</f>
        <v>0</v>
      </c>
      <c r="BB2720" s="90">
        <f t="shared" si="350"/>
        <v>0</v>
      </c>
      <c r="BC2720" s="90">
        <f>IF(OR(AND(OR($S$2719&lt;&gt;"",$AB$2719&lt;&gt;""),$AX$2719=1)),1,0)</f>
        <v>0</v>
      </c>
      <c r="BD2720" s="90">
        <f>IF(OR(AND(OR($AB$2719&lt;&gt;""),$AX$2719=1)),1,0)</f>
        <v>0</v>
      </c>
      <c r="BE2720" s="90">
        <f>IF(OR(AND(OR($S$2719&lt;&gt;""),$AX$2719=1)),1,0)</f>
        <v>0</v>
      </c>
      <c r="CB2720" s="90">
        <f>IF($S$2720&lt;&gt;"",1,0)</f>
        <v>0</v>
      </c>
      <c r="CD2720" s="90">
        <f>IF($Y$2720="Inaccurate – Incorrect",1,0)</f>
        <v>0</v>
      </c>
      <c r="DA2720" s="90" t="s">
        <v>7120</v>
      </c>
      <c r="DB2720" s="90" t="s">
        <v>7194</v>
      </c>
    </row>
    <row r="2721" spans="4:106" ht="53.75" customHeight="1" x14ac:dyDescent="0.2">
      <c r="D2721" s="112" t="s">
        <v>7304</v>
      </c>
      <c r="E2721" s="119"/>
      <c r="F2721" s="118"/>
      <c r="G2721" s="118"/>
      <c r="H2721" s="118"/>
      <c r="I2721" s="118"/>
      <c r="J2721" s="118"/>
      <c r="K2721" s="118"/>
      <c r="L2721" s="118"/>
      <c r="M2721" s="118"/>
      <c r="N2721" s="118"/>
      <c r="O2721" s="118"/>
      <c r="P2721" s="118"/>
      <c r="Q2721" s="215" t="s">
        <v>7305</v>
      </c>
      <c r="R2721" s="216"/>
      <c r="S2721" s="216"/>
      <c r="T2721" s="216"/>
      <c r="U2721" s="216"/>
      <c r="V2721" s="216"/>
      <c r="W2721" s="216"/>
      <c r="X2721" s="217"/>
      <c r="Y2721" s="108"/>
      <c r="AX2721" s="90">
        <f t="shared" si="349"/>
        <v>1</v>
      </c>
      <c r="AZ2721" s="90" t="s">
        <v>7303</v>
      </c>
      <c r="BA2721" s="90">
        <f>IF(AND($BB$2721=1,$BC$2721=1),1,0)</f>
        <v>0</v>
      </c>
      <c r="BB2721" s="90">
        <f t="shared" ref="BB2721:BB2728" si="351">IF($S$22="Step 3",1,0)</f>
        <v>0</v>
      </c>
      <c r="BC2721" s="90">
        <f t="shared" ref="BC2721:BC2727" si="352">IF(OR(AND(OR($S$2685&lt;&gt;"",$AB$2685&lt;&gt;""),$AX$2685=1)),1,0)</f>
        <v>0</v>
      </c>
      <c r="BD2721" s="90">
        <f t="shared" ref="BD2721:BD2727" si="353">IF(OR(AND(OR($AB$2685&lt;&gt;""),$AX$2685=1)),1,0)</f>
        <v>0</v>
      </c>
      <c r="BE2721" s="90">
        <f t="shared" ref="BE2721:BE2727" si="354">IF(OR(AND(OR($S$2685&lt;&gt;""),$AX$2685=1)),1,0)</f>
        <v>0</v>
      </c>
    </row>
    <row r="2722" spans="4:106" ht="25.25" customHeight="1" x14ac:dyDescent="0.2">
      <c r="D2722" s="112" t="s">
        <v>7308</v>
      </c>
      <c r="E2722" s="189" t="s">
        <v>7236</v>
      </c>
      <c r="F2722" s="190"/>
      <c r="G2722" s="190"/>
      <c r="H2722" s="190"/>
      <c r="I2722" s="190"/>
      <c r="J2722" s="190"/>
      <c r="K2722" s="190"/>
      <c r="L2722" s="190"/>
      <c r="M2722" s="190"/>
      <c r="N2722" s="190"/>
      <c r="O2722" s="190"/>
      <c r="P2722" s="115"/>
      <c r="Q2722" s="191" t="s">
        <v>12702</v>
      </c>
      <c r="R2722" s="191"/>
      <c r="S2722" s="192"/>
      <c r="T2722" s="192"/>
      <c r="U2722" s="192"/>
      <c r="V2722" s="192"/>
      <c r="W2722" s="192"/>
      <c r="X2722" s="193"/>
      <c r="Y2722" s="108"/>
      <c r="AW2722" s="90" t="s">
        <v>6211</v>
      </c>
      <c r="AX2722" s="90">
        <f t="shared" si="349"/>
        <v>1</v>
      </c>
      <c r="AY2722" s="90" t="s">
        <v>774</v>
      </c>
      <c r="AZ2722" s="90" t="s">
        <v>7307</v>
      </c>
      <c r="BA2722" s="90">
        <f>IF(AND($BB$2722=1,$BC$2722=1),1,0)</f>
        <v>0</v>
      </c>
      <c r="BB2722" s="90">
        <f t="shared" si="351"/>
        <v>0</v>
      </c>
      <c r="BC2722" s="90">
        <f t="shared" si="352"/>
        <v>0</v>
      </c>
      <c r="BD2722" s="90">
        <f t="shared" si="353"/>
        <v>0</v>
      </c>
      <c r="BE2722" s="90">
        <f t="shared" si="354"/>
        <v>0</v>
      </c>
      <c r="BX2722" s="90">
        <v>1</v>
      </c>
      <c r="CA2722" s="90" t="s">
        <v>7303</v>
      </c>
      <c r="CB2722" s="90">
        <f>IF((+COUNTA($S$2722)+COUNTA($S$2723)+COUNTA($S$2724)+COUNTA($S$2725)+COUNTA($S$2726)+COUNTA($S$2727))&gt;0,1,0)</f>
        <v>0</v>
      </c>
      <c r="CC2722" s="90" t="s">
        <v>775</v>
      </c>
      <c r="CD2722" s="90">
        <f>IF($Y$2722="Inaccurate – Incorrect",1,0)</f>
        <v>0</v>
      </c>
      <c r="DA2722" s="90" t="s">
        <v>7120</v>
      </c>
      <c r="DB2722" s="90" t="s">
        <v>7194</v>
      </c>
    </row>
    <row r="2723" spans="4:106" ht="25.25" customHeight="1" x14ac:dyDescent="0.2">
      <c r="D2723" s="112" t="s">
        <v>7310</v>
      </c>
      <c r="E2723" s="189" t="s">
        <v>7311</v>
      </c>
      <c r="F2723" s="190"/>
      <c r="G2723" s="190"/>
      <c r="H2723" s="190"/>
      <c r="I2723" s="190"/>
      <c r="J2723" s="190"/>
      <c r="K2723" s="190"/>
      <c r="L2723" s="190"/>
      <c r="M2723" s="190"/>
      <c r="N2723" s="190"/>
      <c r="O2723" s="190"/>
      <c r="P2723" s="115"/>
      <c r="Q2723" s="191" t="s">
        <v>12702</v>
      </c>
      <c r="R2723" s="191"/>
      <c r="S2723" s="192"/>
      <c r="T2723" s="192"/>
      <c r="U2723" s="192"/>
      <c r="V2723" s="192"/>
      <c r="W2723" s="192"/>
      <c r="X2723" s="193"/>
      <c r="Y2723" s="108"/>
      <c r="AW2723" s="90" t="s">
        <v>6211</v>
      </c>
      <c r="AX2723" s="90">
        <f t="shared" si="349"/>
        <v>1</v>
      </c>
      <c r="AY2723" s="90" t="s">
        <v>774</v>
      </c>
      <c r="AZ2723" s="90" t="s">
        <v>7309</v>
      </c>
      <c r="BA2723" s="90">
        <f>IF(AND($BB$2723=1,$BC$2723=1),1,0)</f>
        <v>0</v>
      </c>
      <c r="BB2723" s="90">
        <f t="shared" si="351"/>
        <v>0</v>
      </c>
      <c r="BC2723" s="90">
        <f t="shared" si="352"/>
        <v>0</v>
      </c>
      <c r="BD2723" s="90">
        <f t="shared" si="353"/>
        <v>0</v>
      </c>
      <c r="BE2723" s="90">
        <f t="shared" si="354"/>
        <v>0</v>
      </c>
      <c r="BX2723" s="90">
        <v>1</v>
      </c>
      <c r="CA2723" s="90" t="s">
        <v>7303</v>
      </c>
      <c r="CC2723" s="90" t="s">
        <v>775</v>
      </c>
      <c r="CD2723" s="90">
        <f>IF($Y$2723="Inaccurate – Incorrect",1,0)</f>
        <v>0</v>
      </c>
      <c r="DA2723" s="90" t="s">
        <v>7120</v>
      </c>
      <c r="DB2723" s="90" t="s">
        <v>7194</v>
      </c>
    </row>
    <row r="2724" spans="4:106" ht="25.25" customHeight="1" x14ac:dyDescent="0.2">
      <c r="D2724" s="112" t="s">
        <v>7313</v>
      </c>
      <c r="E2724" s="189" t="s">
        <v>7242</v>
      </c>
      <c r="F2724" s="190"/>
      <c r="G2724" s="190"/>
      <c r="H2724" s="190"/>
      <c r="I2724" s="190"/>
      <c r="J2724" s="190"/>
      <c r="K2724" s="190"/>
      <c r="L2724" s="190"/>
      <c r="M2724" s="190"/>
      <c r="N2724" s="190"/>
      <c r="O2724" s="190"/>
      <c r="P2724" s="115"/>
      <c r="Q2724" s="191" t="s">
        <v>12702</v>
      </c>
      <c r="R2724" s="191"/>
      <c r="S2724" s="192"/>
      <c r="T2724" s="192"/>
      <c r="U2724" s="192"/>
      <c r="V2724" s="192"/>
      <c r="W2724" s="192"/>
      <c r="X2724" s="193"/>
      <c r="Y2724" s="108"/>
      <c r="AW2724" s="90" t="s">
        <v>6211</v>
      </c>
      <c r="AX2724" s="90">
        <f t="shared" si="349"/>
        <v>1</v>
      </c>
      <c r="AY2724" s="90" t="s">
        <v>774</v>
      </c>
      <c r="AZ2724" s="90" t="s">
        <v>7312</v>
      </c>
      <c r="BA2724" s="90">
        <f>IF(AND($BB$2724=1,$BC$2724=1),1,0)</f>
        <v>0</v>
      </c>
      <c r="BB2724" s="90">
        <f t="shared" si="351"/>
        <v>0</v>
      </c>
      <c r="BC2724" s="90">
        <f t="shared" si="352"/>
        <v>0</v>
      </c>
      <c r="BD2724" s="90">
        <f t="shared" si="353"/>
        <v>0</v>
      </c>
      <c r="BE2724" s="90">
        <f t="shared" si="354"/>
        <v>0</v>
      </c>
      <c r="BX2724" s="90">
        <v>1</v>
      </c>
      <c r="CA2724" s="90" t="s">
        <v>7303</v>
      </c>
      <c r="CC2724" s="90" t="s">
        <v>775</v>
      </c>
      <c r="CD2724" s="90">
        <f>IF($Y$2724="Inaccurate – Incorrect",1,0)</f>
        <v>0</v>
      </c>
      <c r="DA2724" s="90" t="s">
        <v>7120</v>
      </c>
      <c r="DB2724" s="90" t="s">
        <v>7194</v>
      </c>
    </row>
    <row r="2725" spans="4:106" ht="25.25" customHeight="1" x14ac:dyDescent="0.2">
      <c r="D2725" s="112" t="s">
        <v>7315</v>
      </c>
      <c r="E2725" s="189" t="s">
        <v>7245</v>
      </c>
      <c r="F2725" s="190"/>
      <c r="G2725" s="190"/>
      <c r="H2725" s="190"/>
      <c r="I2725" s="190"/>
      <c r="J2725" s="190"/>
      <c r="K2725" s="190"/>
      <c r="L2725" s="190"/>
      <c r="M2725" s="190"/>
      <c r="N2725" s="190"/>
      <c r="O2725" s="190"/>
      <c r="P2725" s="115"/>
      <c r="Q2725" s="191" t="s">
        <v>12702</v>
      </c>
      <c r="R2725" s="191"/>
      <c r="S2725" s="192"/>
      <c r="T2725" s="192"/>
      <c r="U2725" s="192"/>
      <c r="V2725" s="192"/>
      <c r="W2725" s="192"/>
      <c r="X2725" s="193"/>
      <c r="Y2725" s="108"/>
      <c r="AW2725" s="90" t="s">
        <v>6211</v>
      </c>
      <c r="AX2725" s="90">
        <f t="shared" si="349"/>
        <v>1</v>
      </c>
      <c r="AY2725" s="90" t="s">
        <v>774</v>
      </c>
      <c r="AZ2725" s="90" t="s">
        <v>7314</v>
      </c>
      <c r="BA2725" s="90">
        <f>IF(AND($BB$2725=1,$BC$2725=1),1,0)</f>
        <v>0</v>
      </c>
      <c r="BB2725" s="90">
        <f t="shared" si="351"/>
        <v>0</v>
      </c>
      <c r="BC2725" s="90">
        <f t="shared" si="352"/>
        <v>0</v>
      </c>
      <c r="BD2725" s="90">
        <f t="shared" si="353"/>
        <v>0</v>
      </c>
      <c r="BE2725" s="90">
        <f t="shared" si="354"/>
        <v>0</v>
      </c>
      <c r="BX2725" s="90">
        <v>1</v>
      </c>
      <c r="CA2725" s="90" t="s">
        <v>7303</v>
      </c>
      <c r="CC2725" s="90" t="s">
        <v>775</v>
      </c>
      <c r="CD2725" s="90">
        <f>IF($Y$2725="Inaccurate – Incorrect",1,0)</f>
        <v>0</v>
      </c>
      <c r="DA2725" s="90" t="s">
        <v>7120</v>
      </c>
      <c r="DB2725" s="90" t="s">
        <v>7194</v>
      </c>
    </row>
    <row r="2726" spans="4:106" ht="25.25" customHeight="1" x14ac:dyDescent="0.2">
      <c r="D2726" s="112" t="s">
        <v>7317</v>
      </c>
      <c r="E2726" s="189" t="s">
        <v>7318</v>
      </c>
      <c r="F2726" s="190"/>
      <c r="G2726" s="190"/>
      <c r="H2726" s="190"/>
      <c r="I2726" s="190"/>
      <c r="J2726" s="190"/>
      <c r="K2726" s="190"/>
      <c r="L2726" s="190"/>
      <c r="M2726" s="190"/>
      <c r="N2726" s="190"/>
      <c r="O2726" s="190"/>
      <c r="P2726" s="115"/>
      <c r="Q2726" s="191" t="s">
        <v>12702</v>
      </c>
      <c r="R2726" s="191"/>
      <c r="S2726" s="192"/>
      <c r="T2726" s="192"/>
      <c r="U2726" s="192"/>
      <c r="V2726" s="192"/>
      <c r="W2726" s="192"/>
      <c r="X2726" s="193"/>
      <c r="Y2726" s="108"/>
      <c r="AW2726" s="90" t="s">
        <v>6211</v>
      </c>
      <c r="AX2726" s="90">
        <f t="shared" si="349"/>
        <v>1</v>
      </c>
      <c r="AY2726" s="90" t="s">
        <v>774</v>
      </c>
      <c r="AZ2726" s="90" t="s">
        <v>7316</v>
      </c>
      <c r="BA2726" s="90">
        <f>IF(AND($BB$2726=1,$BC$2726=1),1,0)</f>
        <v>0</v>
      </c>
      <c r="BB2726" s="90">
        <f t="shared" si="351"/>
        <v>0</v>
      </c>
      <c r="BC2726" s="90">
        <f t="shared" si="352"/>
        <v>0</v>
      </c>
      <c r="BD2726" s="90">
        <f t="shared" si="353"/>
        <v>0</v>
      </c>
      <c r="BE2726" s="90">
        <f t="shared" si="354"/>
        <v>0</v>
      </c>
      <c r="BX2726" s="90">
        <v>1</v>
      </c>
      <c r="CA2726" s="90" t="s">
        <v>7303</v>
      </c>
      <c r="CC2726" s="90" t="s">
        <v>775</v>
      </c>
      <c r="CD2726" s="90">
        <f>IF($Y$2726="Inaccurate – Incorrect",1,0)</f>
        <v>0</v>
      </c>
      <c r="DA2726" s="90" t="s">
        <v>7120</v>
      </c>
      <c r="DB2726" s="90" t="s">
        <v>7194</v>
      </c>
    </row>
    <row r="2727" spans="4:106" ht="25.25" customHeight="1" x14ac:dyDescent="0.2">
      <c r="D2727" s="112" t="s">
        <v>7320</v>
      </c>
      <c r="E2727" s="189" t="s">
        <v>802</v>
      </c>
      <c r="F2727" s="190"/>
      <c r="G2727" s="190"/>
      <c r="H2727" s="190"/>
      <c r="I2727" s="190"/>
      <c r="J2727" s="190"/>
      <c r="K2727" s="190"/>
      <c r="L2727" s="190"/>
      <c r="M2727" s="190"/>
      <c r="N2727" s="190"/>
      <c r="O2727" s="190"/>
      <c r="P2727" s="115"/>
      <c r="Q2727" s="191" t="s">
        <v>12702</v>
      </c>
      <c r="R2727" s="191"/>
      <c r="S2727" s="192"/>
      <c r="T2727" s="192"/>
      <c r="U2727" s="192"/>
      <c r="V2727" s="192"/>
      <c r="W2727" s="192"/>
      <c r="X2727" s="193"/>
      <c r="Y2727" s="108"/>
      <c r="AW2727" s="90" t="s">
        <v>6211</v>
      </c>
      <c r="AX2727" s="90">
        <f t="shared" si="349"/>
        <v>1</v>
      </c>
      <c r="AY2727" s="90" t="s">
        <v>774</v>
      </c>
      <c r="AZ2727" s="90" t="s">
        <v>7319</v>
      </c>
      <c r="BA2727" s="90">
        <f>IF(AND($BB$2727=1,$BC$2727=1),1,0)</f>
        <v>0</v>
      </c>
      <c r="BB2727" s="90">
        <f t="shared" si="351"/>
        <v>0</v>
      </c>
      <c r="BC2727" s="90">
        <f t="shared" si="352"/>
        <v>0</v>
      </c>
      <c r="BD2727" s="90">
        <f t="shared" si="353"/>
        <v>0</v>
      </c>
      <c r="BE2727" s="90">
        <f t="shared" si="354"/>
        <v>0</v>
      </c>
      <c r="BL2727" s="90">
        <v>2728</v>
      </c>
      <c r="BX2727" s="90">
        <v>1</v>
      </c>
      <c r="CA2727" s="90" t="s">
        <v>7303</v>
      </c>
      <c r="CC2727" s="90" t="s">
        <v>775</v>
      </c>
      <c r="CD2727" s="90">
        <f>IF($Y$2727="Inaccurate – Incorrect",1,0)</f>
        <v>0</v>
      </c>
      <c r="DA2727" s="90" t="s">
        <v>7120</v>
      </c>
      <c r="DB2727" s="90" t="s">
        <v>7194</v>
      </c>
    </row>
    <row r="2728" spans="4:106" ht="25.25" customHeight="1" x14ac:dyDescent="0.2">
      <c r="D2728" s="112" t="s">
        <v>7322</v>
      </c>
      <c r="E2728" s="189" t="s">
        <v>643</v>
      </c>
      <c r="F2728" s="190"/>
      <c r="G2728" s="190"/>
      <c r="H2728" s="190"/>
      <c r="I2728" s="190"/>
      <c r="J2728" s="190"/>
      <c r="K2728" s="190"/>
      <c r="L2728" s="190"/>
      <c r="M2728" s="190"/>
      <c r="N2728" s="190"/>
      <c r="O2728" s="190"/>
      <c r="P2728" s="115"/>
      <c r="Q2728" s="191" t="s">
        <v>12699</v>
      </c>
      <c r="R2728" s="191"/>
      <c r="S2728" s="192"/>
      <c r="T2728" s="192"/>
      <c r="U2728" s="192"/>
      <c r="V2728" s="192"/>
      <c r="W2728" s="192"/>
      <c r="X2728" s="193"/>
      <c r="Y2728" s="108"/>
      <c r="AW2728" s="90" t="s">
        <v>6211</v>
      </c>
      <c r="AX2728" s="90">
        <f t="shared" si="349"/>
        <v>1</v>
      </c>
      <c r="AZ2728" s="90" t="s">
        <v>7321</v>
      </c>
      <c r="BA2728" s="90">
        <f>IF(AND($BB$2728=1,$BC$2728=1),1,0)</f>
        <v>0</v>
      </c>
      <c r="BB2728" s="90">
        <f t="shared" si="351"/>
        <v>0</v>
      </c>
      <c r="BC2728" s="90">
        <f>IF(OR(AND(OR($S$2727&lt;&gt;"",$AB$2727&lt;&gt;""),$AX$2727=1)),1,0)</f>
        <v>0</v>
      </c>
      <c r="BD2728" s="90">
        <f>IF(OR(AND(OR($AB$2727&lt;&gt;""),$AX$2727=1)),1,0)</f>
        <v>0</v>
      </c>
      <c r="BE2728" s="90">
        <f>IF(OR(AND(OR($S$2727&lt;&gt;""),$AX$2727=1)),1,0)</f>
        <v>0</v>
      </c>
      <c r="CB2728" s="90">
        <f>IF($S$2728&lt;&gt;"",1,0)</f>
        <v>0</v>
      </c>
      <c r="CD2728" s="90">
        <f>IF($Y$2728="Inaccurate – Incorrect",1,0)</f>
        <v>0</v>
      </c>
      <c r="DA2728" s="90" t="s">
        <v>7120</v>
      </c>
      <c r="DB2728" s="90" t="s">
        <v>7194</v>
      </c>
    </row>
    <row r="2729" spans="4:106" ht="53.75" customHeight="1" x14ac:dyDescent="0.2">
      <c r="D2729" s="112" t="s">
        <v>7325</v>
      </c>
      <c r="E2729" s="119"/>
      <c r="F2729" s="118"/>
      <c r="G2729" s="118"/>
      <c r="H2729" s="118"/>
      <c r="I2729" s="118"/>
      <c r="J2729" s="118"/>
      <c r="K2729" s="118"/>
      <c r="L2729" s="118"/>
      <c r="M2729" s="118"/>
      <c r="N2729" s="118"/>
      <c r="O2729" s="118"/>
      <c r="P2729" s="124" t="s">
        <v>12697</v>
      </c>
      <c r="Q2729" s="215" t="s">
        <v>7326</v>
      </c>
      <c r="R2729" s="216"/>
      <c r="S2729" s="216"/>
      <c r="T2729" s="216"/>
      <c r="U2729" s="216"/>
      <c r="V2729" s="216"/>
      <c r="W2729" s="216"/>
      <c r="X2729" s="217"/>
      <c r="Y2729" s="108"/>
      <c r="AX2729" s="90">
        <f t="shared" si="349"/>
        <v>1</v>
      </c>
      <c r="AZ2729" s="90" t="s">
        <v>7324</v>
      </c>
      <c r="BA2729" s="90">
        <f>IF(AND($BB$2729=1,$BC$2729=1),1,0)</f>
        <v>0</v>
      </c>
      <c r="BB2729" s="90">
        <f t="shared" ref="BB2729:BB2742" si="355">IF(OR($S$22="Step 3",$S$22="Step 2"),1,0)</f>
        <v>0</v>
      </c>
      <c r="BC2729" s="90">
        <f t="shared" ref="BC2729:BC2744" si="356">IF(OR(AND(OR($S$2685&lt;&gt;"",$AB$2685&lt;&gt;""),$AX$2685=1)),1,0)</f>
        <v>0</v>
      </c>
      <c r="BD2729" s="90">
        <f t="shared" ref="BD2729:BD2744" si="357">IF(OR(AND(OR($AB$2685&lt;&gt;""),$AX$2685=1)),1,0)</f>
        <v>0</v>
      </c>
      <c r="BE2729" s="90">
        <f t="shared" ref="BE2729:BE2744" si="358">IF(OR(AND(OR($S$2685&lt;&gt;""),$AX$2685=1)),1,0)</f>
        <v>0</v>
      </c>
    </row>
    <row r="2730" spans="4:106" ht="25.25" customHeight="1" x14ac:dyDescent="0.2">
      <c r="D2730" s="112" t="s">
        <v>7329</v>
      </c>
      <c r="E2730" s="189" t="s">
        <v>6275</v>
      </c>
      <c r="F2730" s="190"/>
      <c r="G2730" s="190"/>
      <c r="H2730" s="190"/>
      <c r="I2730" s="190"/>
      <c r="J2730" s="190"/>
      <c r="K2730" s="190"/>
      <c r="L2730" s="190"/>
      <c r="M2730" s="190"/>
      <c r="N2730" s="190"/>
      <c r="O2730" s="190"/>
      <c r="P2730" s="115"/>
      <c r="Q2730" s="191" t="s">
        <v>12702</v>
      </c>
      <c r="R2730" s="191"/>
      <c r="S2730" s="192"/>
      <c r="T2730" s="192"/>
      <c r="U2730" s="192"/>
      <c r="V2730" s="192"/>
      <c r="W2730" s="192"/>
      <c r="X2730" s="193"/>
      <c r="Y2730" s="108"/>
      <c r="AW2730" s="90" t="s">
        <v>6211</v>
      </c>
      <c r="AX2730" s="90">
        <f t="shared" si="349"/>
        <v>1</v>
      </c>
      <c r="AY2730" s="90" t="s">
        <v>774</v>
      </c>
      <c r="AZ2730" s="90" t="s">
        <v>7328</v>
      </c>
      <c r="BA2730" s="90">
        <f>IF(AND($BB$2730=1,$BC$2730=1),1,0)</f>
        <v>0</v>
      </c>
      <c r="BB2730" s="90">
        <f t="shared" si="355"/>
        <v>0</v>
      </c>
      <c r="BC2730" s="90">
        <f t="shared" si="356"/>
        <v>0</v>
      </c>
      <c r="BD2730" s="90">
        <f t="shared" si="357"/>
        <v>0</v>
      </c>
      <c r="BE2730" s="90">
        <f t="shared" si="358"/>
        <v>0</v>
      </c>
      <c r="BX2730" s="90">
        <v>1</v>
      </c>
      <c r="CA2730" s="90" t="s">
        <v>7324</v>
      </c>
      <c r="CB2730" s="90">
        <f>IF((+COUNTA($S$2730)+COUNTA($S$2731)+COUNTA($S$2732)+COUNTA($S$2733)+COUNTA($S$2734)+COUNTA($S$2735)+COUNTA($S$2736)+COUNTA($S$2737)+COUNTA($S$2738)+COUNTA($S$2739)+COUNTA($S$2740)+COUNTA($S$2741)+COUNTA($S$2742)+COUNTA($S$2743)+COUNTA($S$2744)+COUNTA($S$2746)+COUNTA($S$2747)+COUNTA($S$2748)+COUNTA($S$2749)+COUNTA($S$2750)+COUNTA($S$2751))&gt;0,1,0)</f>
        <v>0</v>
      </c>
      <c r="CC2730" s="90" t="s">
        <v>775</v>
      </c>
      <c r="CD2730" s="90">
        <f>IF($Y$2730="Inaccurate – Incorrect",1,0)</f>
        <v>0</v>
      </c>
      <c r="DA2730" s="90" t="s">
        <v>7120</v>
      </c>
      <c r="DB2730" s="90" t="s">
        <v>7194</v>
      </c>
    </row>
    <row r="2731" spans="4:106" ht="25.25" customHeight="1" x14ac:dyDescent="0.2">
      <c r="D2731" s="112" t="s">
        <v>7331</v>
      </c>
      <c r="E2731" s="189" t="s">
        <v>7332</v>
      </c>
      <c r="F2731" s="190"/>
      <c r="G2731" s="190"/>
      <c r="H2731" s="190"/>
      <c r="I2731" s="190"/>
      <c r="J2731" s="190"/>
      <c r="K2731" s="190"/>
      <c r="L2731" s="190"/>
      <c r="M2731" s="190"/>
      <c r="N2731" s="190"/>
      <c r="O2731" s="190"/>
      <c r="P2731" s="115"/>
      <c r="Q2731" s="191" t="s">
        <v>12702</v>
      </c>
      <c r="R2731" s="191"/>
      <c r="S2731" s="192"/>
      <c r="T2731" s="192"/>
      <c r="U2731" s="192"/>
      <c r="V2731" s="192"/>
      <c r="W2731" s="192"/>
      <c r="X2731" s="193"/>
      <c r="Y2731" s="108"/>
      <c r="AW2731" s="90" t="s">
        <v>6211</v>
      </c>
      <c r="AX2731" s="90">
        <f t="shared" si="349"/>
        <v>1</v>
      </c>
      <c r="AY2731" s="90" t="s">
        <v>774</v>
      </c>
      <c r="AZ2731" s="90" t="s">
        <v>7330</v>
      </c>
      <c r="BA2731" s="90">
        <f>IF(AND($BB$2731=1,$BC$2731=1),1,0)</f>
        <v>0</v>
      </c>
      <c r="BB2731" s="90">
        <f t="shared" si="355"/>
        <v>0</v>
      </c>
      <c r="BC2731" s="90">
        <f t="shared" si="356"/>
        <v>0</v>
      </c>
      <c r="BD2731" s="90">
        <f t="shared" si="357"/>
        <v>0</v>
      </c>
      <c r="BE2731" s="90">
        <f t="shared" si="358"/>
        <v>0</v>
      </c>
      <c r="BX2731" s="90">
        <v>1</v>
      </c>
      <c r="CA2731" s="90" t="s">
        <v>7324</v>
      </c>
      <c r="CC2731" s="90" t="s">
        <v>775</v>
      </c>
      <c r="CD2731" s="90">
        <f>IF($Y$2731="Inaccurate – Incorrect",1,0)</f>
        <v>0</v>
      </c>
      <c r="DA2731" s="90" t="s">
        <v>7120</v>
      </c>
      <c r="DB2731" s="90" t="s">
        <v>7194</v>
      </c>
    </row>
    <row r="2732" spans="4:106" ht="25.25" customHeight="1" x14ac:dyDescent="0.2">
      <c r="D2732" s="112" t="s">
        <v>7334</v>
      </c>
      <c r="E2732" s="189" t="s">
        <v>6282</v>
      </c>
      <c r="F2732" s="190"/>
      <c r="G2732" s="190"/>
      <c r="H2732" s="190"/>
      <c r="I2732" s="190"/>
      <c r="J2732" s="190"/>
      <c r="K2732" s="190"/>
      <c r="L2732" s="190"/>
      <c r="M2732" s="190"/>
      <c r="N2732" s="190"/>
      <c r="O2732" s="190"/>
      <c r="P2732" s="115"/>
      <c r="Q2732" s="191" t="s">
        <v>12702</v>
      </c>
      <c r="R2732" s="191"/>
      <c r="S2732" s="192"/>
      <c r="T2732" s="192"/>
      <c r="U2732" s="192"/>
      <c r="V2732" s="192"/>
      <c r="W2732" s="192"/>
      <c r="X2732" s="193"/>
      <c r="Y2732" s="108"/>
      <c r="AW2732" s="90" t="s">
        <v>6211</v>
      </c>
      <c r="AX2732" s="90">
        <f t="shared" si="349"/>
        <v>1</v>
      </c>
      <c r="AY2732" s="90" t="s">
        <v>774</v>
      </c>
      <c r="AZ2732" s="90" t="s">
        <v>7333</v>
      </c>
      <c r="BA2732" s="90">
        <f>IF(AND($BB$2732=1,$BC$2732=1),1,0)</f>
        <v>0</v>
      </c>
      <c r="BB2732" s="90">
        <f t="shared" si="355"/>
        <v>0</v>
      </c>
      <c r="BC2732" s="90">
        <f t="shared" si="356"/>
        <v>0</v>
      </c>
      <c r="BD2732" s="90">
        <f t="shared" si="357"/>
        <v>0</v>
      </c>
      <c r="BE2732" s="90">
        <f t="shared" si="358"/>
        <v>0</v>
      </c>
      <c r="BX2732" s="90">
        <v>1</v>
      </c>
      <c r="CA2732" s="90" t="s">
        <v>7324</v>
      </c>
      <c r="CC2732" s="90" t="s">
        <v>775</v>
      </c>
      <c r="CD2732" s="90">
        <f>IF($Y$2732="Inaccurate – Incorrect",1,0)</f>
        <v>0</v>
      </c>
      <c r="DA2732" s="90" t="s">
        <v>7120</v>
      </c>
      <c r="DB2732" s="90" t="s">
        <v>7194</v>
      </c>
    </row>
    <row r="2733" spans="4:106" ht="25.25" customHeight="1" x14ac:dyDescent="0.2">
      <c r="D2733" s="112" t="s">
        <v>7336</v>
      </c>
      <c r="E2733" s="189" t="s">
        <v>6289</v>
      </c>
      <c r="F2733" s="190"/>
      <c r="G2733" s="190"/>
      <c r="H2733" s="190"/>
      <c r="I2733" s="190"/>
      <c r="J2733" s="190"/>
      <c r="K2733" s="190"/>
      <c r="L2733" s="190"/>
      <c r="M2733" s="190"/>
      <c r="N2733" s="190"/>
      <c r="O2733" s="190"/>
      <c r="P2733" s="115"/>
      <c r="Q2733" s="191" t="s">
        <v>12702</v>
      </c>
      <c r="R2733" s="191"/>
      <c r="S2733" s="192"/>
      <c r="T2733" s="192"/>
      <c r="U2733" s="192"/>
      <c r="V2733" s="192"/>
      <c r="W2733" s="192"/>
      <c r="X2733" s="193"/>
      <c r="Y2733" s="108"/>
      <c r="AW2733" s="90" t="s">
        <v>6211</v>
      </c>
      <c r="AX2733" s="90">
        <f t="shared" si="349"/>
        <v>1</v>
      </c>
      <c r="AY2733" s="90" t="s">
        <v>774</v>
      </c>
      <c r="AZ2733" s="90" t="s">
        <v>7335</v>
      </c>
      <c r="BA2733" s="90">
        <f>IF(AND($BB$2733=1,$BC$2733=1),1,0)</f>
        <v>0</v>
      </c>
      <c r="BB2733" s="90">
        <f t="shared" si="355"/>
        <v>0</v>
      </c>
      <c r="BC2733" s="90">
        <f t="shared" si="356"/>
        <v>0</v>
      </c>
      <c r="BD2733" s="90">
        <f t="shared" si="357"/>
        <v>0</v>
      </c>
      <c r="BE2733" s="90">
        <f t="shared" si="358"/>
        <v>0</v>
      </c>
      <c r="BX2733" s="90">
        <v>1</v>
      </c>
      <c r="CA2733" s="90" t="s">
        <v>7324</v>
      </c>
      <c r="CC2733" s="90" t="s">
        <v>775</v>
      </c>
      <c r="CD2733" s="90">
        <f>IF($Y$2733="Inaccurate – Incorrect",1,0)</f>
        <v>0</v>
      </c>
      <c r="DA2733" s="90" t="s">
        <v>7120</v>
      </c>
      <c r="DB2733" s="90" t="s">
        <v>7194</v>
      </c>
    </row>
    <row r="2734" spans="4:106" ht="25.25" customHeight="1" x14ac:dyDescent="0.2">
      <c r="D2734" s="112" t="s">
        <v>7338</v>
      </c>
      <c r="E2734" s="189" t="s">
        <v>7144</v>
      </c>
      <c r="F2734" s="190"/>
      <c r="G2734" s="190"/>
      <c r="H2734" s="190"/>
      <c r="I2734" s="190"/>
      <c r="J2734" s="190"/>
      <c r="K2734" s="190"/>
      <c r="L2734" s="190"/>
      <c r="M2734" s="190"/>
      <c r="N2734" s="190"/>
      <c r="O2734" s="190"/>
      <c r="P2734" s="115"/>
      <c r="Q2734" s="191" t="s">
        <v>12702</v>
      </c>
      <c r="R2734" s="191"/>
      <c r="S2734" s="192"/>
      <c r="T2734" s="192"/>
      <c r="U2734" s="192"/>
      <c r="V2734" s="192"/>
      <c r="W2734" s="192"/>
      <c r="X2734" s="193"/>
      <c r="Y2734" s="108"/>
      <c r="AW2734" s="90" t="s">
        <v>6211</v>
      </c>
      <c r="AX2734" s="90">
        <f t="shared" si="349"/>
        <v>1</v>
      </c>
      <c r="AY2734" s="90" t="s">
        <v>774</v>
      </c>
      <c r="AZ2734" s="90" t="s">
        <v>7337</v>
      </c>
      <c r="BA2734" s="90">
        <f>IF(AND($BB$2734=1,$BC$2734=1),1,0)</f>
        <v>0</v>
      </c>
      <c r="BB2734" s="90">
        <f t="shared" si="355"/>
        <v>0</v>
      </c>
      <c r="BC2734" s="90">
        <f t="shared" si="356"/>
        <v>0</v>
      </c>
      <c r="BD2734" s="90">
        <f t="shared" si="357"/>
        <v>0</v>
      </c>
      <c r="BE2734" s="90">
        <f t="shared" si="358"/>
        <v>0</v>
      </c>
      <c r="BX2734" s="90">
        <v>1</v>
      </c>
      <c r="CA2734" s="90" t="s">
        <v>7324</v>
      </c>
      <c r="CC2734" s="90" t="s">
        <v>775</v>
      </c>
      <c r="CD2734" s="90">
        <f>IF($Y$2734="Inaccurate – Incorrect",1,0)</f>
        <v>0</v>
      </c>
      <c r="DA2734" s="90" t="s">
        <v>7120</v>
      </c>
      <c r="DB2734" s="90" t="s">
        <v>7194</v>
      </c>
    </row>
    <row r="2735" spans="4:106" ht="25.25" customHeight="1" x14ac:dyDescent="0.2">
      <c r="D2735" s="112" t="s">
        <v>7340</v>
      </c>
      <c r="E2735" s="189" t="s">
        <v>6304</v>
      </c>
      <c r="F2735" s="190"/>
      <c r="G2735" s="190"/>
      <c r="H2735" s="190"/>
      <c r="I2735" s="190"/>
      <c r="J2735" s="190"/>
      <c r="K2735" s="190"/>
      <c r="L2735" s="190"/>
      <c r="M2735" s="190"/>
      <c r="N2735" s="190"/>
      <c r="O2735" s="190"/>
      <c r="P2735" s="115"/>
      <c r="Q2735" s="191" t="s">
        <v>12702</v>
      </c>
      <c r="R2735" s="191"/>
      <c r="S2735" s="192"/>
      <c r="T2735" s="192"/>
      <c r="U2735" s="192"/>
      <c r="V2735" s="192"/>
      <c r="W2735" s="192"/>
      <c r="X2735" s="193"/>
      <c r="Y2735" s="108"/>
      <c r="AW2735" s="90" t="s">
        <v>6211</v>
      </c>
      <c r="AX2735" s="90">
        <f t="shared" si="349"/>
        <v>1</v>
      </c>
      <c r="AY2735" s="90" t="s">
        <v>774</v>
      </c>
      <c r="AZ2735" s="90" t="s">
        <v>7339</v>
      </c>
      <c r="BA2735" s="90">
        <f>IF(AND($BB$2735=1,$BC$2735=1),1,0)</f>
        <v>0</v>
      </c>
      <c r="BB2735" s="90">
        <f t="shared" si="355"/>
        <v>0</v>
      </c>
      <c r="BC2735" s="90">
        <f t="shared" si="356"/>
        <v>0</v>
      </c>
      <c r="BD2735" s="90">
        <f t="shared" si="357"/>
        <v>0</v>
      </c>
      <c r="BE2735" s="90">
        <f t="shared" si="358"/>
        <v>0</v>
      </c>
      <c r="BX2735" s="90">
        <v>1</v>
      </c>
      <c r="CA2735" s="90" t="s">
        <v>7324</v>
      </c>
      <c r="CC2735" s="90" t="s">
        <v>775</v>
      </c>
      <c r="CD2735" s="90">
        <f>IF($Y$2735="Inaccurate – Incorrect",1,0)</f>
        <v>0</v>
      </c>
      <c r="DA2735" s="90" t="s">
        <v>7120</v>
      </c>
      <c r="DB2735" s="90" t="s">
        <v>7194</v>
      </c>
    </row>
    <row r="2736" spans="4:106" ht="25.25" customHeight="1" x14ac:dyDescent="0.2">
      <c r="D2736" s="112" t="s">
        <v>7342</v>
      </c>
      <c r="E2736" s="189" t="s">
        <v>6312</v>
      </c>
      <c r="F2736" s="190"/>
      <c r="G2736" s="190"/>
      <c r="H2736" s="190"/>
      <c r="I2736" s="190"/>
      <c r="J2736" s="190"/>
      <c r="K2736" s="190"/>
      <c r="L2736" s="190"/>
      <c r="M2736" s="190"/>
      <c r="N2736" s="190"/>
      <c r="O2736" s="190"/>
      <c r="P2736" s="115"/>
      <c r="Q2736" s="191" t="s">
        <v>12702</v>
      </c>
      <c r="R2736" s="191"/>
      <c r="S2736" s="192"/>
      <c r="T2736" s="192"/>
      <c r="U2736" s="192"/>
      <c r="V2736" s="192"/>
      <c r="W2736" s="192"/>
      <c r="X2736" s="193"/>
      <c r="Y2736" s="108"/>
      <c r="AW2736" s="90" t="s">
        <v>6211</v>
      </c>
      <c r="AX2736" s="90">
        <f t="shared" si="349"/>
        <v>1</v>
      </c>
      <c r="AY2736" s="90" t="s">
        <v>774</v>
      </c>
      <c r="AZ2736" s="90" t="s">
        <v>7341</v>
      </c>
      <c r="BA2736" s="90">
        <f>IF(AND($BB$2736=1,$BC$2736=1),1,0)</f>
        <v>0</v>
      </c>
      <c r="BB2736" s="90">
        <f t="shared" si="355"/>
        <v>0</v>
      </c>
      <c r="BC2736" s="90">
        <f t="shared" si="356"/>
        <v>0</v>
      </c>
      <c r="BD2736" s="90">
        <f t="shared" si="357"/>
        <v>0</v>
      </c>
      <c r="BE2736" s="90">
        <f t="shared" si="358"/>
        <v>0</v>
      </c>
      <c r="BX2736" s="90">
        <v>1</v>
      </c>
      <c r="CA2736" s="90" t="s">
        <v>7324</v>
      </c>
      <c r="CC2736" s="90" t="s">
        <v>775</v>
      </c>
      <c r="CD2736" s="90">
        <f>IF($Y$2736="Inaccurate – Incorrect",1,0)</f>
        <v>0</v>
      </c>
      <c r="DA2736" s="90" t="s">
        <v>7120</v>
      </c>
      <c r="DB2736" s="90" t="s">
        <v>7194</v>
      </c>
    </row>
    <row r="2737" spans="4:106" ht="25.25" customHeight="1" x14ac:dyDescent="0.2">
      <c r="D2737" s="112" t="s">
        <v>7344</v>
      </c>
      <c r="E2737" s="189" t="s">
        <v>6320</v>
      </c>
      <c r="F2737" s="190"/>
      <c r="G2737" s="190"/>
      <c r="H2737" s="190"/>
      <c r="I2737" s="190"/>
      <c r="J2737" s="190"/>
      <c r="K2737" s="190"/>
      <c r="L2737" s="190"/>
      <c r="M2737" s="190"/>
      <c r="N2737" s="190"/>
      <c r="O2737" s="190"/>
      <c r="P2737" s="115"/>
      <c r="Q2737" s="191" t="s">
        <v>12702</v>
      </c>
      <c r="R2737" s="191"/>
      <c r="S2737" s="192"/>
      <c r="T2737" s="192"/>
      <c r="U2737" s="192"/>
      <c r="V2737" s="192"/>
      <c r="W2737" s="192"/>
      <c r="X2737" s="193"/>
      <c r="Y2737" s="108"/>
      <c r="AW2737" s="90" t="s">
        <v>6211</v>
      </c>
      <c r="AX2737" s="90">
        <f t="shared" si="349"/>
        <v>1</v>
      </c>
      <c r="AY2737" s="90" t="s">
        <v>774</v>
      </c>
      <c r="AZ2737" s="90" t="s">
        <v>7343</v>
      </c>
      <c r="BA2737" s="90">
        <f>IF(AND($BB$2737=1,$BC$2737=1),1,0)</f>
        <v>0</v>
      </c>
      <c r="BB2737" s="90">
        <f t="shared" si="355"/>
        <v>0</v>
      </c>
      <c r="BC2737" s="90">
        <f t="shared" si="356"/>
        <v>0</v>
      </c>
      <c r="BD2737" s="90">
        <f t="shared" si="357"/>
        <v>0</v>
      </c>
      <c r="BE2737" s="90">
        <f t="shared" si="358"/>
        <v>0</v>
      </c>
      <c r="BX2737" s="90">
        <v>1</v>
      </c>
      <c r="CA2737" s="90" t="s">
        <v>7324</v>
      </c>
      <c r="CC2737" s="90" t="s">
        <v>775</v>
      </c>
      <c r="CD2737" s="90">
        <f>IF($Y$2737="Inaccurate – Incorrect",1,0)</f>
        <v>0</v>
      </c>
      <c r="DA2737" s="90" t="s">
        <v>7120</v>
      </c>
      <c r="DB2737" s="90" t="s">
        <v>7194</v>
      </c>
    </row>
    <row r="2738" spans="4:106" ht="25.25" customHeight="1" x14ac:dyDescent="0.2">
      <c r="D2738" s="112" t="s">
        <v>7346</v>
      </c>
      <c r="E2738" s="189" t="s">
        <v>2089</v>
      </c>
      <c r="F2738" s="190"/>
      <c r="G2738" s="190"/>
      <c r="H2738" s="190"/>
      <c r="I2738" s="190"/>
      <c r="J2738" s="190"/>
      <c r="K2738" s="190"/>
      <c r="L2738" s="190"/>
      <c r="M2738" s="190"/>
      <c r="N2738" s="190"/>
      <c r="O2738" s="190"/>
      <c r="P2738" s="115"/>
      <c r="Q2738" s="191" t="s">
        <v>12702</v>
      </c>
      <c r="R2738" s="191"/>
      <c r="S2738" s="192"/>
      <c r="T2738" s="192"/>
      <c r="U2738" s="192"/>
      <c r="V2738" s="192"/>
      <c r="W2738" s="192"/>
      <c r="X2738" s="193"/>
      <c r="Y2738" s="108"/>
      <c r="AW2738" s="90" t="s">
        <v>6211</v>
      </c>
      <c r="AX2738" s="90">
        <f t="shared" si="349"/>
        <v>1</v>
      </c>
      <c r="AY2738" s="90" t="s">
        <v>774</v>
      </c>
      <c r="AZ2738" s="90" t="s">
        <v>7345</v>
      </c>
      <c r="BA2738" s="90">
        <f>IF(AND($BB$2738=1,$BC$2738=1),1,0)</f>
        <v>0</v>
      </c>
      <c r="BB2738" s="90">
        <f t="shared" si="355"/>
        <v>0</v>
      </c>
      <c r="BC2738" s="90">
        <f t="shared" si="356"/>
        <v>0</v>
      </c>
      <c r="BD2738" s="90">
        <f t="shared" si="357"/>
        <v>0</v>
      </c>
      <c r="BE2738" s="90">
        <f t="shared" si="358"/>
        <v>0</v>
      </c>
      <c r="BX2738" s="90">
        <v>1</v>
      </c>
      <c r="CA2738" s="90" t="s">
        <v>7324</v>
      </c>
      <c r="CC2738" s="90" t="s">
        <v>775</v>
      </c>
      <c r="CD2738" s="90">
        <f>IF($Y$2738="Inaccurate – Incorrect",1,0)</f>
        <v>0</v>
      </c>
      <c r="DA2738" s="90" t="s">
        <v>7120</v>
      </c>
      <c r="DB2738" s="90" t="s">
        <v>7194</v>
      </c>
    </row>
    <row r="2739" spans="4:106" ht="25.25" customHeight="1" x14ac:dyDescent="0.2">
      <c r="D2739" s="112" t="s">
        <v>7348</v>
      </c>
      <c r="E2739" s="189" t="s">
        <v>2355</v>
      </c>
      <c r="F2739" s="190"/>
      <c r="G2739" s="190"/>
      <c r="H2739" s="190"/>
      <c r="I2739" s="190"/>
      <c r="J2739" s="190"/>
      <c r="K2739" s="190"/>
      <c r="L2739" s="190"/>
      <c r="M2739" s="190"/>
      <c r="N2739" s="190"/>
      <c r="O2739" s="190"/>
      <c r="P2739" s="115"/>
      <c r="Q2739" s="191" t="s">
        <v>12702</v>
      </c>
      <c r="R2739" s="191"/>
      <c r="S2739" s="192"/>
      <c r="T2739" s="192"/>
      <c r="U2739" s="192"/>
      <c r="V2739" s="192"/>
      <c r="W2739" s="192"/>
      <c r="X2739" s="193"/>
      <c r="Y2739" s="108"/>
      <c r="AW2739" s="90" t="s">
        <v>6211</v>
      </c>
      <c r="AX2739" s="90">
        <f t="shared" si="349"/>
        <v>1</v>
      </c>
      <c r="AY2739" s="90" t="s">
        <v>774</v>
      </c>
      <c r="AZ2739" s="90" t="s">
        <v>7347</v>
      </c>
      <c r="BA2739" s="90">
        <f>IF(AND($BB$2739=1,$BC$2739=1),1,0)</f>
        <v>0</v>
      </c>
      <c r="BB2739" s="90">
        <f t="shared" si="355"/>
        <v>0</v>
      </c>
      <c r="BC2739" s="90">
        <f t="shared" si="356"/>
        <v>0</v>
      </c>
      <c r="BD2739" s="90">
        <f t="shared" si="357"/>
        <v>0</v>
      </c>
      <c r="BE2739" s="90">
        <f t="shared" si="358"/>
        <v>0</v>
      </c>
      <c r="BX2739" s="90">
        <v>1</v>
      </c>
      <c r="CA2739" s="90" t="s">
        <v>7324</v>
      </c>
      <c r="CC2739" s="90" t="s">
        <v>775</v>
      </c>
      <c r="CD2739" s="90">
        <f>IF($Y$2739="Inaccurate – Incorrect",1,0)</f>
        <v>0</v>
      </c>
      <c r="DA2739" s="90" t="s">
        <v>7120</v>
      </c>
      <c r="DB2739" s="90" t="s">
        <v>7194</v>
      </c>
    </row>
    <row r="2740" spans="4:106" ht="25.25" customHeight="1" x14ac:dyDescent="0.2">
      <c r="D2740" s="112" t="s">
        <v>7350</v>
      </c>
      <c r="E2740" s="189" t="s">
        <v>3368</v>
      </c>
      <c r="F2740" s="190"/>
      <c r="G2740" s="190"/>
      <c r="H2740" s="190"/>
      <c r="I2740" s="190"/>
      <c r="J2740" s="190"/>
      <c r="K2740" s="190"/>
      <c r="L2740" s="190"/>
      <c r="M2740" s="190"/>
      <c r="N2740" s="190"/>
      <c r="O2740" s="190"/>
      <c r="P2740" s="115"/>
      <c r="Q2740" s="191" t="s">
        <v>12702</v>
      </c>
      <c r="R2740" s="191"/>
      <c r="S2740" s="192"/>
      <c r="T2740" s="192"/>
      <c r="U2740" s="192"/>
      <c r="V2740" s="192"/>
      <c r="W2740" s="192"/>
      <c r="X2740" s="193"/>
      <c r="Y2740" s="108"/>
      <c r="AW2740" s="90" t="s">
        <v>6211</v>
      </c>
      <c r="AX2740" s="90">
        <f t="shared" si="349"/>
        <v>1</v>
      </c>
      <c r="AY2740" s="90" t="s">
        <v>774</v>
      </c>
      <c r="AZ2740" s="90" t="s">
        <v>7349</v>
      </c>
      <c r="BA2740" s="90">
        <f>IF(AND($BB$2740=1,$BC$2740=1),1,0)</f>
        <v>0</v>
      </c>
      <c r="BB2740" s="90">
        <f t="shared" si="355"/>
        <v>0</v>
      </c>
      <c r="BC2740" s="90">
        <f t="shared" si="356"/>
        <v>0</v>
      </c>
      <c r="BD2740" s="90">
        <f t="shared" si="357"/>
        <v>0</v>
      </c>
      <c r="BE2740" s="90">
        <f t="shared" si="358"/>
        <v>0</v>
      </c>
      <c r="BX2740" s="90">
        <v>1</v>
      </c>
      <c r="CA2740" s="90" t="s">
        <v>7324</v>
      </c>
      <c r="CC2740" s="90" t="s">
        <v>775</v>
      </c>
      <c r="CD2740" s="90">
        <f>IF($Y$2740="Inaccurate – Incorrect",1,0)</f>
        <v>0</v>
      </c>
      <c r="DA2740" s="90" t="s">
        <v>7120</v>
      </c>
      <c r="DB2740" s="90" t="s">
        <v>7194</v>
      </c>
    </row>
    <row r="2741" spans="4:106" ht="25.25" customHeight="1" x14ac:dyDescent="0.2">
      <c r="D2741" s="112" t="s">
        <v>7352</v>
      </c>
      <c r="E2741" s="189" t="s">
        <v>6351</v>
      </c>
      <c r="F2741" s="190"/>
      <c r="G2741" s="190"/>
      <c r="H2741" s="190"/>
      <c r="I2741" s="190"/>
      <c r="J2741" s="190"/>
      <c r="K2741" s="190"/>
      <c r="L2741" s="190"/>
      <c r="M2741" s="190"/>
      <c r="N2741" s="190"/>
      <c r="O2741" s="190"/>
      <c r="P2741" s="115"/>
      <c r="Q2741" s="191" t="s">
        <v>12702</v>
      </c>
      <c r="R2741" s="191"/>
      <c r="S2741" s="192"/>
      <c r="T2741" s="192"/>
      <c r="U2741" s="192"/>
      <c r="V2741" s="192"/>
      <c r="W2741" s="192"/>
      <c r="X2741" s="193"/>
      <c r="Y2741" s="108"/>
      <c r="AW2741" s="90" t="s">
        <v>6211</v>
      </c>
      <c r="AX2741" s="90">
        <f t="shared" si="349"/>
        <v>1</v>
      </c>
      <c r="AY2741" s="90" t="s">
        <v>774</v>
      </c>
      <c r="AZ2741" s="90" t="s">
        <v>7351</v>
      </c>
      <c r="BA2741" s="90">
        <f>IF(AND($BB$2741=1,$BC$2741=1),1,0)</f>
        <v>0</v>
      </c>
      <c r="BB2741" s="90">
        <f t="shared" si="355"/>
        <v>0</v>
      </c>
      <c r="BC2741" s="90">
        <f t="shared" si="356"/>
        <v>0</v>
      </c>
      <c r="BD2741" s="90">
        <f t="shared" si="357"/>
        <v>0</v>
      </c>
      <c r="BE2741" s="90">
        <f t="shared" si="358"/>
        <v>0</v>
      </c>
      <c r="BX2741" s="90">
        <v>1</v>
      </c>
      <c r="CA2741" s="90" t="s">
        <v>7324</v>
      </c>
      <c r="CC2741" s="90" t="s">
        <v>775</v>
      </c>
      <c r="CD2741" s="90">
        <f>IF($Y$2741="Inaccurate – Incorrect",1,0)</f>
        <v>0</v>
      </c>
      <c r="DA2741" s="90" t="s">
        <v>7120</v>
      </c>
      <c r="DB2741" s="90" t="s">
        <v>7194</v>
      </c>
    </row>
    <row r="2742" spans="4:106" ht="25.25" customHeight="1" x14ac:dyDescent="0.2">
      <c r="D2742" s="112" t="s">
        <v>7354</v>
      </c>
      <c r="E2742" s="189" t="s">
        <v>6359</v>
      </c>
      <c r="F2742" s="190"/>
      <c r="G2742" s="190"/>
      <c r="H2742" s="190"/>
      <c r="I2742" s="190"/>
      <c r="J2742" s="190"/>
      <c r="K2742" s="190"/>
      <c r="L2742" s="190"/>
      <c r="M2742" s="190"/>
      <c r="N2742" s="190"/>
      <c r="O2742" s="190"/>
      <c r="P2742" s="115"/>
      <c r="Q2742" s="191" t="s">
        <v>12702</v>
      </c>
      <c r="R2742" s="191"/>
      <c r="S2742" s="192"/>
      <c r="T2742" s="192"/>
      <c r="U2742" s="192"/>
      <c r="V2742" s="192"/>
      <c r="W2742" s="192"/>
      <c r="X2742" s="193"/>
      <c r="Y2742" s="108"/>
      <c r="AW2742" s="90" t="s">
        <v>6211</v>
      </c>
      <c r="AX2742" s="90">
        <f t="shared" si="349"/>
        <v>1</v>
      </c>
      <c r="AY2742" s="90" t="s">
        <v>774</v>
      </c>
      <c r="AZ2742" s="90" t="s">
        <v>7353</v>
      </c>
      <c r="BA2742" s="90">
        <f>IF(AND($BB$2742=1,$BC$2742=1),1,0)</f>
        <v>0</v>
      </c>
      <c r="BB2742" s="90">
        <f t="shared" si="355"/>
        <v>0</v>
      </c>
      <c r="BC2742" s="90">
        <f t="shared" si="356"/>
        <v>0</v>
      </c>
      <c r="BD2742" s="90">
        <f t="shared" si="357"/>
        <v>0</v>
      </c>
      <c r="BE2742" s="90">
        <f t="shared" si="358"/>
        <v>0</v>
      </c>
      <c r="BX2742" s="90">
        <v>1</v>
      </c>
      <c r="CA2742" s="90" t="s">
        <v>7324</v>
      </c>
      <c r="CC2742" s="90" t="s">
        <v>775</v>
      </c>
      <c r="CD2742" s="90">
        <f>IF($Y$2742="Inaccurate – Incorrect",1,0)</f>
        <v>0</v>
      </c>
      <c r="DA2742" s="90" t="s">
        <v>7120</v>
      </c>
      <c r="DB2742" s="90" t="s">
        <v>7194</v>
      </c>
    </row>
    <row r="2743" spans="4:106" ht="25.25" customHeight="1" x14ac:dyDescent="0.2">
      <c r="D2743" s="112" t="s">
        <v>7356</v>
      </c>
      <c r="E2743" s="189" t="s">
        <v>4427</v>
      </c>
      <c r="F2743" s="190"/>
      <c r="G2743" s="190"/>
      <c r="H2743" s="190"/>
      <c r="I2743" s="190"/>
      <c r="J2743" s="190"/>
      <c r="K2743" s="190"/>
      <c r="L2743" s="190"/>
      <c r="M2743" s="190"/>
      <c r="N2743" s="190"/>
      <c r="O2743" s="190"/>
      <c r="P2743" s="115"/>
      <c r="Q2743" s="191" t="s">
        <v>12702</v>
      </c>
      <c r="R2743" s="191"/>
      <c r="S2743" s="192"/>
      <c r="T2743" s="192"/>
      <c r="U2743" s="192"/>
      <c r="V2743" s="192"/>
      <c r="W2743" s="192"/>
      <c r="X2743" s="193"/>
      <c r="Y2743" s="108"/>
      <c r="AW2743" s="90" t="s">
        <v>6211</v>
      </c>
      <c r="AX2743" s="90">
        <f t="shared" si="349"/>
        <v>1</v>
      </c>
      <c r="AY2743" s="90" t="s">
        <v>774</v>
      </c>
      <c r="AZ2743" s="90" t="s">
        <v>7355</v>
      </c>
      <c r="BA2743" s="90">
        <f>IF(AND($BB$2743=1,$BC$2743=1),1,0)</f>
        <v>0</v>
      </c>
      <c r="BB2743" s="90">
        <f>IF($S$22="Step 3",1,0)</f>
        <v>0</v>
      </c>
      <c r="BC2743" s="90">
        <f t="shared" si="356"/>
        <v>0</v>
      </c>
      <c r="BD2743" s="90">
        <f t="shared" si="357"/>
        <v>0</v>
      </c>
      <c r="BE2743" s="90">
        <f t="shared" si="358"/>
        <v>0</v>
      </c>
      <c r="BX2743" s="90">
        <v>1</v>
      </c>
      <c r="CA2743" s="90" t="s">
        <v>7324</v>
      </c>
      <c r="CC2743" s="90" t="s">
        <v>775</v>
      </c>
      <c r="CD2743" s="90">
        <f>IF($Y$2743="Inaccurate – Incorrect",1,0)</f>
        <v>0</v>
      </c>
      <c r="DA2743" s="90" t="s">
        <v>7120</v>
      </c>
      <c r="DB2743" s="90" t="s">
        <v>7194</v>
      </c>
    </row>
    <row r="2744" spans="4:106" ht="25.25" customHeight="1" x14ac:dyDescent="0.2">
      <c r="D2744" s="112" t="s">
        <v>7358</v>
      </c>
      <c r="E2744" s="189" t="s">
        <v>6376</v>
      </c>
      <c r="F2744" s="190"/>
      <c r="G2744" s="190"/>
      <c r="H2744" s="190"/>
      <c r="I2744" s="190"/>
      <c r="J2744" s="190"/>
      <c r="K2744" s="190"/>
      <c r="L2744" s="190"/>
      <c r="M2744" s="190"/>
      <c r="N2744" s="190"/>
      <c r="O2744" s="190"/>
      <c r="P2744" s="115"/>
      <c r="Q2744" s="191" t="s">
        <v>12702</v>
      </c>
      <c r="R2744" s="191"/>
      <c r="S2744" s="192"/>
      <c r="T2744" s="192"/>
      <c r="U2744" s="192"/>
      <c r="V2744" s="192"/>
      <c r="W2744" s="192"/>
      <c r="X2744" s="193"/>
      <c r="Y2744" s="108"/>
      <c r="AW2744" s="90" t="s">
        <v>6211</v>
      </c>
      <c r="AX2744" s="90">
        <f t="shared" si="349"/>
        <v>1</v>
      </c>
      <c r="AY2744" s="90" t="s">
        <v>774</v>
      </c>
      <c r="AZ2744" s="90" t="s">
        <v>7357</v>
      </c>
      <c r="BA2744" s="90">
        <f>IF(AND($BB$2744=1,$BC$2744=1),1,0)</f>
        <v>0</v>
      </c>
      <c r="BB2744" s="90">
        <f t="shared" ref="BB2744:BB2752" si="359">IF(OR($S$22="Step 3",$S$22="Step 2"),1,0)</f>
        <v>0</v>
      </c>
      <c r="BC2744" s="90">
        <f t="shared" si="356"/>
        <v>0</v>
      </c>
      <c r="BD2744" s="90">
        <f t="shared" si="357"/>
        <v>0</v>
      </c>
      <c r="BE2744" s="90">
        <f t="shared" si="358"/>
        <v>0</v>
      </c>
      <c r="BL2744" s="90">
        <v>2745</v>
      </c>
      <c r="BX2744" s="90">
        <v>1</v>
      </c>
      <c r="CA2744" s="90" t="s">
        <v>7324</v>
      </c>
      <c r="CC2744" s="90" t="s">
        <v>775</v>
      </c>
      <c r="CD2744" s="90">
        <f>IF($Y$2744="Inaccurate – Incorrect",1,0)</f>
        <v>0</v>
      </c>
      <c r="DA2744" s="90" t="s">
        <v>7120</v>
      </c>
      <c r="DB2744" s="90" t="s">
        <v>7194</v>
      </c>
    </row>
    <row r="2745" spans="4:106" ht="50.5" customHeight="1" x14ac:dyDescent="0.2">
      <c r="D2745" s="112" t="s">
        <v>7360</v>
      </c>
      <c r="E2745" s="189" t="s">
        <v>7361</v>
      </c>
      <c r="F2745" s="190"/>
      <c r="G2745" s="190"/>
      <c r="H2745" s="190"/>
      <c r="I2745" s="190"/>
      <c r="J2745" s="190"/>
      <c r="K2745" s="190"/>
      <c r="L2745" s="190"/>
      <c r="M2745" s="190"/>
      <c r="N2745" s="190"/>
      <c r="O2745" s="190"/>
      <c r="P2745" s="115"/>
      <c r="Q2745" s="191" t="s">
        <v>12699</v>
      </c>
      <c r="R2745" s="191"/>
      <c r="S2745" s="192"/>
      <c r="T2745" s="192"/>
      <c r="U2745" s="192"/>
      <c r="V2745" s="192"/>
      <c r="W2745" s="192"/>
      <c r="X2745" s="193"/>
      <c r="Y2745" s="108"/>
      <c r="AW2745" s="90" t="s">
        <v>6211</v>
      </c>
      <c r="AX2745" s="90">
        <f t="shared" si="349"/>
        <v>1</v>
      </c>
      <c r="AZ2745" s="90" t="s">
        <v>7359</v>
      </c>
      <c r="BA2745" s="90">
        <f>IF(AND($BB$2745=1,$BC$2745=1),1,0)</f>
        <v>0</v>
      </c>
      <c r="BB2745" s="90">
        <f t="shared" si="359"/>
        <v>0</v>
      </c>
      <c r="BC2745" s="90">
        <f>IF(OR(AND(OR($S$2744&lt;&gt;"",$AB$2744&lt;&gt;""),$AX$2744=1)),1,0)</f>
        <v>0</v>
      </c>
      <c r="BD2745" s="90">
        <f>IF(OR(AND(OR($AB$2744&lt;&gt;""),$AX$2744=1)),1,0)</f>
        <v>0</v>
      </c>
      <c r="BE2745" s="90">
        <f>IF(OR(AND(OR($S$2744&lt;&gt;""),$AX$2744=1)),1,0)</f>
        <v>0</v>
      </c>
      <c r="CB2745" s="90">
        <f>IF($S$2745&lt;&gt;"",1,0)</f>
        <v>0</v>
      </c>
      <c r="CD2745" s="90">
        <f>IF($Y$2745="Inaccurate – Incorrect",1,0)</f>
        <v>0</v>
      </c>
      <c r="DA2745" s="90" t="s">
        <v>7120</v>
      </c>
      <c r="DB2745" s="90" t="s">
        <v>7194</v>
      </c>
    </row>
    <row r="2746" spans="4:106" ht="25.25" customHeight="1" x14ac:dyDescent="0.2">
      <c r="D2746" s="112" t="s">
        <v>7364</v>
      </c>
      <c r="E2746" s="189" t="s">
        <v>7289</v>
      </c>
      <c r="F2746" s="190"/>
      <c r="G2746" s="190"/>
      <c r="H2746" s="190"/>
      <c r="I2746" s="190"/>
      <c r="J2746" s="190"/>
      <c r="K2746" s="190"/>
      <c r="L2746" s="190"/>
      <c r="M2746" s="190"/>
      <c r="N2746" s="190"/>
      <c r="O2746" s="190"/>
      <c r="P2746" s="115"/>
      <c r="Q2746" s="191" t="s">
        <v>12702</v>
      </c>
      <c r="R2746" s="191"/>
      <c r="S2746" s="192"/>
      <c r="T2746" s="192"/>
      <c r="U2746" s="192"/>
      <c r="V2746" s="192"/>
      <c r="W2746" s="192"/>
      <c r="X2746" s="193"/>
      <c r="Y2746" s="108"/>
      <c r="AW2746" s="90" t="s">
        <v>6211</v>
      </c>
      <c r="AX2746" s="90">
        <f t="shared" si="349"/>
        <v>1</v>
      </c>
      <c r="AY2746" s="90" t="s">
        <v>774</v>
      </c>
      <c r="AZ2746" s="90" t="s">
        <v>7363</v>
      </c>
      <c r="BA2746" s="90">
        <f>IF(AND($BB$2746=1,$BC$2746=1),1,0)</f>
        <v>0</v>
      </c>
      <c r="BB2746" s="90">
        <f t="shared" si="359"/>
        <v>0</v>
      </c>
      <c r="BC2746" s="90">
        <f t="shared" ref="BC2746:BC2751" si="360">IF(OR(AND(OR($S$2685&lt;&gt;"",$AB$2685&lt;&gt;""),$AX$2685=1)),1,0)</f>
        <v>0</v>
      </c>
      <c r="BD2746" s="90">
        <f t="shared" ref="BD2746:BD2751" si="361">IF(OR(AND(OR($AB$2685&lt;&gt;""),$AX$2685=1)),1,0)</f>
        <v>0</v>
      </c>
      <c r="BE2746" s="90">
        <f t="shared" ref="BE2746:BE2751" si="362">IF(OR(AND(OR($S$2685&lt;&gt;""),$AX$2685=1)),1,0)</f>
        <v>0</v>
      </c>
      <c r="BX2746" s="90">
        <v>1</v>
      </c>
      <c r="CA2746" s="90" t="s">
        <v>7324</v>
      </c>
      <c r="CC2746" s="90" t="s">
        <v>775</v>
      </c>
      <c r="CD2746" s="90">
        <f>IF($Y$2746="Inaccurate – Incorrect",1,0)</f>
        <v>0</v>
      </c>
      <c r="DA2746" s="90" t="s">
        <v>7120</v>
      </c>
      <c r="DB2746" s="90" t="s">
        <v>7194</v>
      </c>
    </row>
    <row r="2747" spans="4:106" ht="25.25" customHeight="1" x14ac:dyDescent="0.2">
      <c r="D2747" s="112" t="s">
        <v>7366</v>
      </c>
      <c r="E2747" s="189" t="s">
        <v>2080</v>
      </c>
      <c r="F2747" s="190"/>
      <c r="G2747" s="190"/>
      <c r="H2747" s="190"/>
      <c r="I2747" s="190"/>
      <c r="J2747" s="190"/>
      <c r="K2747" s="190"/>
      <c r="L2747" s="190"/>
      <c r="M2747" s="190"/>
      <c r="N2747" s="190"/>
      <c r="O2747" s="190"/>
      <c r="P2747" s="115"/>
      <c r="Q2747" s="191" t="s">
        <v>12702</v>
      </c>
      <c r="R2747" s="191"/>
      <c r="S2747" s="192"/>
      <c r="T2747" s="192"/>
      <c r="U2747" s="192"/>
      <c r="V2747" s="192"/>
      <c r="W2747" s="192"/>
      <c r="X2747" s="193"/>
      <c r="Y2747" s="108"/>
      <c r="AW2747" s="90" t="s">
        <v>6211</v>
      </c>
      <c r="AX2747" s="90">
        <f t="shared" si="349"/>
        <v>1</v>
      </c>
      <c r="AY2747" s="90" t="s">
        <v>774</v>
      </c>
      <c r="AZ2747" s="90" t="s">
        <v>7365</v>
      </c>
      <c r="BA2747" s="90">
        <f>IF(AND($BB$2747=1,$BC$2747=1),1,0)</f>
        <v>0</v>
      </c>
      <c r="BB2747" s="90">
        <f t="shared" si="359"/>
        <v>0</v>
      </c>
      <c r="BC2747" s="90">
        <f t="shared" si="360"/>
        <v>0</v>
      </c>
      <c r="BD2747" s="90">
        <f t="shared" si="361"/>
        <v>0</v>
      </c>
      <c r="BE2747" s="90">
        <f t="shared" si="362"/>
        <v>0</v>
      </c>
      <c r="BX2747" s="90">
        <v>1</v>
      </c>
      <c r="CA2747" s="90" t="s">
        <v>7324</v>
      </c>
      <c r="CC2747" s="90" t="s">
        <v>775</v>
      </c>
      <c r="CD2747" s="90">
        <f>IF($Y$2747="Inaccurate – Incorrect",1,0)</f>
        <v>0</v>
      </c>
      <c r="DA2747" s="90" t="s">
        <v>7120</v>
      </c>
      <c r="DB2747" s="90" t="s">
        <v>7194</v>
      </c>
    </row>
    <row r="2748" spans="4:106" ht="25.25" customHeight="1" x14ac:dyDescent="0.2">
      <c r="D2748" s="112" t="s">
        <v>7368</v>
      </c>
      <c r="E2748" s="189" t="s">
        <v>6407</v>
      </c>
      <c r="F2748" s="190"/>
      <c r="G2748" s="190"/>
      <c r="H2748" s="190"/>
      <c r="I2748" s="190"/>
      <c r="J2748" s="190"/>
      <c r="K2748" s="190"/>
      <c r="L2748" s="190"/>
      <c r="M2748" s="190"/>
      <c r="N2748" s="190"/>
      <c r="O2748" s="190"/>
      <c r="P2748" s="115"/>
      <c r="Q2748" s="191" t="s">
        <v>12702</v>
      </c>
      <c r="R2748" s="191"/>
      <c r="S2748" s="192"/>
      <c r="T2748" s="192"/>
      <c r="U2748" s="192"/>
      <c r="V2748" s="192"/>
      <c r="W2748" s="192"/>
      <c r="X2748" s="193"/>
      <c r="Y2748" s="108"/>
      <c r="AW2748" s="90" t="s">
        <v>6211</v>
      </c>
      <c r="AX2748" s="90">
        <f t="shared" si="349"/>
        <v>1</v>
      </c>
      <c r="AY2748" s="90" t="s">
        <v>774</v>
      </c>
      <c r="AZ2748" s="90" t="s">
        <v>7367</v>
      </c>
      <c r="BA2748" s="90">
        <f>IF(AND($BB$2748=1,$BC$2748=1),1,0)</f>
        <v>0</v>
      </c>
      <c r="BB2748" s="90">
        <f t="shared" si="359"/>
        <v>0</v>
      </c>
      <c r="BC2748" s="90">
        <f t="shared" si="360"/>
        <v>0</v>
      </c>
      <c r="BD2748" s="90">
        <f t="shared" si="361"/>
        <v>0</v>
      </c>
      <c r="BE2748" s="90">
        <f t="shared" si="362"/>
        <v>0</v>
      </c>
      <c r="BX2748" s="90">
        <v>1</v>
      </c>
      <c r="CA2748" s="90" t="s">
        <v>7324</v>
      </c>
      <c r="CC2748" s="90" t="s">
        <v>775</v>
      </c>
      <c r="CD2748" s="90">
        <f>IF($Y$2748="Inaccurate – Incorrect",1,0)</f>
        <v>0</v>
      </c>
      <c r="DA2748" s="90" t="s">
        <v>7120</v>
      </c>
      <c r="DB2748" s="90" t="s">
        <v>7194</v>
      </c>
    </row>
    <row r="2749" spans="4:106" ht="25.25" customHeight="1" x14ac:dyDescent="0.2">
      <c r="D2749" s="112" t="s">
        <v>7370</v>
      </c>
      <c r="E2749" s="189" t="s">
        <v>6415</v>
      </c>
      <c r="F2749" s="190"/>
      <c r="G2749" s="190"/>
      <c r="H2749" s="190"/>
      <c r="I2749" s="190"/>
      <c r="J2749" s="190"/>
      <c r="K2749" s="190"/>
      <c r="L2749" s="190"/>
      <c r="M2749" s="190"/>
      <c r="N2749" s="190"/>
      <c r="O2749" s="190"/>
      <c r="P2749" s="115"/>
      <c r="Q2749" s="191" t="s">
        <v>12702</v>
      </c>
      <c r="R2749" s="191"/>
      <c r="S2749" s="192"/>
      <c r="T2749" s="192"/>
      <c r="U2749" s="192"/>
      <c r="V2749" s="192"/>
      <c r="W2749" s="192"/>
      <c r="X2749" s="193"/>
      <c r="Y2749" s="108"/>
      <c r="AW2749" s="90" t="s">
        <v>6211</v>
      </c>
      <c r="AX2749" s="90">
        <f t="shared" si="349"/>
        <v>1</v>
      </c>
      <c r="AY2749" s="90" t="s">
        <v>774</v>
      </c>
      <c r="AZ2749" s="90" t="s">
        <v>7369</v>
      </c>
      <c r="BA2749" s="90">
        <f>IF(AND($BB$2749=1,$BC$2749=1),1,0)</f>
        <v>0</v>
      </c>
      <c r="BB2749" s="90">
        <f t="shared" si="359"/>
        <v>0</v>
      </c>
      <c r="BC2749" s="90">
        <f t="shared" si="360"/>
        <v>0</v>
      </c>
      <c r="BD2749" s="90">
        <f t="shared" si="361"/>
        <v>0</v>
      </c>
      <c r="BE2749" s="90">
        <f t="shared" si="362"/>
        <v>0</v>
      </c>
      <c r="BX2749" s="90">
        <v>1</v>
      </c>
      <c r="CA2749" s="90" t="s">
        <v>7324</v>
      </c>
      <c r="CC2749" s="90" t="s">
        <v>775</v>
      </c>
      <c r="CD2749" s="90">
        <f>IF($Y$2749="Inaccurate – Incorrect",1,0)</f>
        <v>0</v>
      </c>
      <c r="DA2749" s="90" t="s">
        <v>7120</v>
      </c>
      <c r="DB2749" s="90" t="s">
        <v>7194</v>
      </c>
    </row>
    <row r="2750" spans="4:106" ht="25.25" customHeight="1" x14ac:dyDescent="0.2">
      <c r="D2750" s="112" t="s">
        <v>7372</v>
      </c>
      <c r="E2750" s="189" t="s">
        <v>6423</v>
      </c>
      <c r="F2750" s="190"/>
      <c r="G2750" s="190"/>
      <c r="H2750" s="190"/>
      <c r="I2750" s="190"/>
      <c r="J2750" s="190"/>
      <c r="K2750" s="190"/>
      <c r="L2750" s="190"/>
      <c r="M2750" s="190"/>
      <c r="N2750" s="190"/>
      <c r="O2750" s="190"/>
      <c r="P2750" s="115"/>
      <c r="Q2750" s="191" t="s">
        <v>12702</v>
      </c>
      <c r="R2750" s="191"/>
      <c r="S2750" s="192"/>
      <c r="T2750" s="192"/>
      <c r="U2750" s="192"/>
      <c r="V2750" s="192"/>
      <c r="W2750" s="192"/>
      <c r="X2750" s="193"/>
      <c r="Y2750" s="108"/>
      <c r="AW2750" s="90" t="s">
        <v>6211</v>
      </c>
      <c r="AX2750" s="90">
        <f t="shared" si="349"/>
        <v>1</v>
      </c>
      <c r="AY2750" s="90" t="s">
        <v>774</v>
      </c>
      <c r="AZ2750" s="90" t="s">
        <v>7371</v>
      </c>
      <c r="BA2750" s="90">
        <f>IF(AND($BB$2750=1,$BC$2750=1),1,0)</f>
        <v>0</v>
      </c>
      <c r="BB2750" s="90">
        <f t="shared" si="359"/>
        <v>0</v>
      </c>
      <c r="BC2750" s="90">
        <f t="shared" si="360"/>
        <v>0</v>
      </c>
      <c r="BD2750" s="90">
        <f t="shared" si="361"/>
        <v>0</v>
      </c>
      <c r="BE2750" s="90">
        <f t="shared" si="362"/>
        <v>0</v>
      </c>
      <c r="BX2750" s="90">
        <v>1</v>
      </c>
      <c r="CA2750" s="90" t="s">
        <v>7324</v>
      </c>
      <c r="CC2750" s="90" t="s">
        <v>775</v>
      </c>
      <c r="CD2750" s="90">
        <f>IF($Y$2750="Inaccurate – Incorrect",1,0)</f>
        <v>0</v>
      </c>
      <c r="DA2750" s="90" t="s">
        <v>7120</v>
      </c>
      <c r="DB2750" s="90" t="s">
        <v>7194</v>
      </c>
    </row>
    <row r="2751" spans="4:106" ht="25.25" customHeight="1" x14ac:dyDescent="0.2">
      <c r="D2751" s="112" t="s">
        <v>7374</v>
      </c>
      <c r="E2751" s="189" t="s">
        <v>802</v>
      </c>
      <c r="F2751" s="190"/>
      <c r="G2751" s="190"/>
      <c r="H2751" s="190"/>
      <c r="I2751" s="190"/>
      <c r="J2751" s="190"/>
      <c r="K2751" s="190"/>
      <c r="L2751" s="190"/>
      <c r="M2751" s="190"/>
      <c r="N2751" s="190"/>
      <c r="O2751" s="190"/>
      <c r="P2751" s="115"/>
      <c r="Q2751" s="191" t="s">
        <v>12702</v>
      </c>
      <c r="R2751" s="191"/>
      <c r="S2751" s="192"/>
      <c r="T2751" s="192"/>
      <c r="U2751" s="192"/>
      <c r="V2751" s="192"/>
      <c r="W2751" s="192"/>
      <c r="X2751" s="193"/>
      <c r="Y2751" s="108"/>
      <c r="AW2751" s="90" t="s">
        <v>6211</v>
      </c>
      <c r="AX2751" s="90">
        <f t="shared" si="349"/>
        <v>1</v>
      </c>
      <c r="AY2751" s="90" t="s">
        <v>774</v>
      </c>
      <c r="AZ2751" s="90" t="s">
        <v>7373</v>
      </c>
      <c r="BA2751" s="90">
        <f>IF(AND($BB$2751=1,$BC$2751=1),1,0)</f>
        <v>0</v>
      </c>
      <c r="BB2751" s="90">
        <f t="shared" si="359"/>
        <v>0</v>
      </c>
      <c r="BC2751" s="90">
        <f t="shared" si="360"/>
        <v>0</v>
      </c>
      <c r="BD2751" s="90">
        <f t="shared" si="361"/>
        <v>0</v>
      </c>
      <c r="BE2751" s="90">
        <f t="shared" si="362"/>
        <v>0</v>
      </c>
      <c r="BL2751" s="90">
        <v>2752</v>
      </c>
      <c r="BX2751" s="90">
        <v>1</v>
      </c>
      <c r="CA2751" s="90" t="s">
        <v>7324</v>
      </c>
      <c r="CC2751" s="90" t="s">
        <v>775</v>
      </c>
      <c r="CD2751" s="90">
        <f>IF($Y$2751="Inaccurate – Incorrect",1,0)</f>
        <v>0</v>
      </c>
      <c r="DA2751" s="90" t="s">
        <v>7120</v>
      </c>
      <c r="DB2751" s="90" t="s">
        <v>7194</v>
      </c>
    </row>
    <row r="2752" spans="4:106" ht="25.25" customHeight="1" x14ac:dyDescent="0.2">
      <c r="D2752" s="112" t="s">
        <v>7376</v>
      </c>
      <c r="E2752" s="189" t="s">
        <v>643</v>
      </c>
      <c r="F2752" s="190"/>
      <c r="G2752" s="190"/>
      <c r="H2752" s="190"/>
      <c r="I2752" s="190"/>
      <c r="J2752" s="190"/>
      <c r="K2752" s="190"/>
      <c r="L2752" s="190"/>
      <c r="M2752" s="190"/>
      <c r="N2752" s="190"/>
      <c r="O2752" s="190"/>
      <c r="P2752" s="115"/>
      <c r="Q2752" s="191" t="s">
        <v>12699</v>
      </c>
      <c r="R2752" s="191"/>
      <c r="S2752" s="192"/>
      <c r="T2752" s="192"/>
      <c r="U2752" s="192"/>
      <c r="V2752" s="192"/>
      <c r="W2752" s="192"/>
      <c r="X2752" s="193"/>
      <c r="Y2752" s="108"/>
      <c r="AW2752" s="90" t="s">
        <v>6211</v>
      </c>
      <c r="AX2752" s="90">
        <f t="shared" si="349"/>
        <v>1</v>
      </c>
      <c r="AZ2752" s="90" t="s">
        <v>7375</v>
      </c>
      <c r="BA2752" s="90">
        <f>IF(AND($BB$2752=1,$BC$2752=1),1,0)</f>
        <v>0</v>
      </c>
      <c r="BB2752" s="90">
        <f t="shared" si="359"/>
        <v>0</v>
      </c>
      <c r="BC2752" s="90">
        <f>IF(OR(AND(OR($S$2751&lt;&gt;"",$AB$2751&lt;&gt;""),$AX$2751=1)),1,0)</f>
        <v>0</v>
      </c>
      <c r="BD2752" s="90">
        <f>IF(OR(AND(OR($AB$2751&lt;&gt;""),$AX$2751=1)),1,0)</f>
        <v>0</v>
      </c>
      <c r="BE2752" s="90">
        <f>IF(OR(AND(OR($S$2751&lt;&gt;""),$AX$2751=1)),1,0)</f>
        <v>0</v>
      </c>
      <c r="CB2752" s="90">
        <f>IF($S$2752&lt;&gt;"",1,0)</f>
        <v>0</v>
      </c>
      <c r="CD2752" s="90">
        <f>IF($Y$2752="Inaccurate – Incorrect",1,0)</f>
        <v>0</v>
      </c>
      <c r="DA2752" s="90" t="s">
        <v>7120</v>
      </c>
      <c r="DB2752" s="90" t="s">
        <v>7194</v>
      </c>
    </row>
    <row r="2753" spans="4:106" ht="53.75" customHeight="1" x14ac:dyDescent="0.2">
      <c r="D2753" s="112" t="s">
        <v>7379</v>
      </c>
      <c r="E2753" s="119"/>
      <c r="F2753" s="118"/>
      <c r="G2753" s="118"/>
      <c r="H2753" s="118"/>
      <c r="I2753" s="118"/>
      <c r="J2753" s="118"/>
      <c r="K2753" s="118"/>
      <c r="L2753" s="118"/>
      <c r="M2753" s="118"/>
      <c r="N2753" s="118"/>
      <c r="O2753" s="118"/>
      <c r="P2753" s="118"/>
      <c r="Q2753" s="215" t="s">
        <v>7380</v>
      </c>
      <c r="R2753" s="216"/>
      <c r="S2753" s="216"/>
      <c r="T2753" s="216"/>
      <c r="U2753" s="216"/>
      <c r="V2753" s="216"/>
      <c r="W2753" s="216"/>
      <c r="X2753" s="217"/>
      <c r="Y2753" s="108"/>
      <c r="AX2753" s="90">
        <f t="shared" si="349"/>
        <v>1</v>
      </c>
      <c r="AZ2753" s="90" t="s">
        <v>7378</v>
      </c>
      <c r="BA2753" s="90">
        <f>IF(AND($BB$2753=1,$BC$2753=1),1,0)</f>
        <v>0</v>
      </c>
      <c r="BB2753" s="90">
        <f t="shared" ref="BB2753:BB2761" si="363">IF($S$22="Step 3",1,0)</f>
        <v>0</v>
      </c>
      <c r="BC2753" s="90">
        <f t="shared" ref="BC2753:BC2760" si="364">IF(OR(AND(OR($S$2686&lt;&gt;"",$AB$2686&lt;&gt;""),$AX$2686=1)),1,0)</f>
        <v>0</v>
      </c>
      <c r="BD2753" s="90">
        <f t="shared" ref="BD2753:BD2760" si="365">IF(OR(AND(OR($AB$2686&lt;&gt;""),$AX$2686=1)),1,0)</f>
        <v>0</v>
      </c>
      <c r="BE2753" s="90">
        <f t="shared" ref="BE2753:BE2760" si="366">IF(OR(AND(OR($S$2686&lt;&gt;""),$AX$2686=1)),1,0)</f>
        <v>0</v>
      </c>
    </row>
    <row r="2754" spans="4:106" ht="25.25" customHeight="1" x14ac:dyDescent="0.2">
      <c r="D2754" s="112" t="s">
        <v>7383</v>
      </c>
      <c r="E2754" s="189" t="s">
        <v>7236</v>
      </c>
      <c r="F2754" s="190"/>
      <c r="G2754" s="190"/>
      <c r="H2754" s="190"/>
      <c r="I2754" s="190"/>
      <c r="J2754" s="190"/>
      <c r="K2754" s="190"/>
      <c r="L2754" s="190"/>
      <c r="M2754" s="190"/>
      <c r="N2754" s="190"/>
      <c r="O2754" s="190"/>
      <c r="P2754" s="115"/>
      <c r="Q2754" s="191" t="s">
        <v>12702</v>
      </c>
      <c r="R2754" s="191"/>
      <c r="S2754" s="192"/>
      <c r="T2754" s="192"/>
      <c r="U2754" s="192"/>
      <c r="V2754" s="192"/>
      <c r="W2754" s="192"/>
      <c r="X2754" s="193"/>
      <c r="Y2754" s="108"/>
      <c r="AW2754" s="90" t="s">
        <v>6211</v>
      </c>
      <c r="AX2754" s="90">
        <f t="shared" si="349"/>
        <v>1</v>
      </c>
      <c r="AY2754" s="90" t="s">
        <v>774</v>
      </c>
      <c r="AZ2754" s="90" t="s">
        <v>7382</v>
      </c>
      <c r="BA2754" s="90">
        <f>IF(AND($BB$2754=1,$BC$2754=1),1,0)</f>
        <v>0</v>
      </c>
      <c r="BB2754" s="90">
        <f t="shared" si="363"/>
        <v>0</v>
      </c>
      <c r="BC2754" s="90">
        <f t="shared" si="364"/>
        <v>0</v>
      </c>
      <c r="BD2754" s="90">
        <f t="shared" si="365"/>
        <v>0</v>
      </c>
      <c r="BE2754" s="90">
        <f t="shared" si="366"/>
        <v>0</v>
      </c>
      <c r="BX2754" s="90">
        <v>1</v>
      </c>
      <c r="CA2754" s="90" t="s">
        <v>7378</v>
      </c>
      <c r="CB2754" s="90">
        <f>IF((+COUNTA($S$2754)+COUNTA($S$2755)+COUNTA($S$2756)+COUNTA($S$2757)+COUNTA($S$2758)+COUNTA($S$2759)+COUNTA($S$2760))&gt;0,1,0)</f>
        <v>0</v>
      </c>
      <c r="CC2754" s="90" t="s">
        <v>775</v>
      </c>
      <c r="CD2754" s="90">
        <f>IF($Y$2754="Inaccurate – Incorrect",1,0)</f>
        <v>0</v>
      </c>
      <c r="DA2754" s="90" t="s">
        <v>7120</v>
      </c>
      <c r="DB2754" s="90" t="s">
        <v>7194</v>
      </c>
    </row>
    <row r="2755" spans="4:106" ht="50.5" customHeight="1" x14ac:dyDescent="0.2">
      <c r="D2755" s="112" t="s">
        <v>7385</v>
      </c>
      <c r="E2755" s="189" t="s">
        <v>7386</v>
      </c>
      <c r="F2755" s="190"/>
      <c r="G2755" s="190"/>
      <c r="H2755" s="190"/>
      <c r="I2755" s="190"/>
      <c r="J2755" s="190"/>
      <c r="K2755" s="190"/>
      <c r="L2755" s="190"/>
      <c r="M2755" s="190"/>
      <c r="N2755" s="190"/>
      <c r="O2755" s="190"/>
      <c r="P2755" s="115"/>
      <c r="Q2755" s="191" t="s">
        <v>12702</v>
      </c>
      <c r="R2755" s="191"/>
      <c r="S2755" s="192"/>
      <c r="T2755" s="192"/>
      <c r="U2755" s="192"/>
      <c r="V2755" s="192"/>
      <c r="W2755" s="192"/>
      <c r="X2755" s="193"/>
      <c r="Y2755" s="108"/>
      <c r="AW2755" s="90" t="s">
        <v>6211</v>
      </c>
      <c r="AX2755" s="90">
        <f t="shared" si="349"/>
        <v>1</v>
      </c>
      <c r="AY2755" s="90" t="s">
        <v>774</v>
      </c>
      <c r="AZ2755" s="90" t="s">
        <v>7384</v>
      </c>
      <c r="BA2755" s="90">
        <f>IF(AND($BB$2755=1,$BC$2755=1),1,0)</f>
        <v>0</v>
      </c>
      <c r="BB2755" s="90">
        <f t="shared" si="363"/>
        <v>0</v>
      </c>
      <c r="BC2755" s="90">
        <f t="shared" si="364"/>
        <v>0</v>
      </c>
      <c r="BD2755" s="90">
        <f t="shared" si="365"/>
        <v>0</v>
      </c>
      <c r="BE2755" s="90">
        <f t="shared" si="366"/>
        <v>0</v>
      </c>
      <c r="BX2755" s="90">
        <v>1</v>
      </c>
      <c r="CA2755" s="90" t="s">
        <v>7378</v>
      </c>
      <c r="CC2755" s="90" t="s">
        <v>775</v>
      </c>
      <c r="CD2755" s="90">
        <f>IF($Y$2755="Inaccurate – Incorrect",1,0)</f>
        <v>0</v>
      </c>
      <c r="DA2755" s="90" t="s">
        <v>7120</v>
      </c>
      <c r="DB2755" s="90" t="s">
        <v>7194</v>
      </c>
    </row>
    <row r="2756" spans="4:106" ht="25.25" customHeight="1" x14ac:dyDescent="0.2">
      <c r="D2756" s="112" t="s">
        <v>7388</v>
      </c>
      <c r="E2756" s="189" t="s">
        <v>7389</v>
      </c>
      <c r="F2756" s="190"/>
      <c r="G2756" s="190"/>
      <c r="H2756" s="190"/>
      <c r="I2756" s="190"/>
      <c r="J2756" s="190"/>
      <c r="K2756" s="190"/>
      <c r="L2756" s="190"/>
      <c r="M2756" s="190"/>
      <c r="N2756" s="190"/>
      <c r="O2756" s="190"/>
      <c r="P2756" s="115"/>
      <c r="Q2756" s="191" t="s">
        <v>12702</v>
      </c>
      <c r="R2756" s="191"/>
      <c r="S2756" s="192"/>
      <c r="T2756" s="192"/>
      <c r="U2756" s="192"/>
      <c r="V2756" s="192"/>
      <c r="W2756" s="192"/>
      <c r="X2756" s="193"/>
      <c r="Y2756" s="108"/>
      <c r="AW2756" s="90" t="s">
        <v>6211</v>
      </c>
      <c r="AX2756" s="90">
        <f t="shared" si="349"/>
        <v>1</v>
      </c>
      <c r="AY2756" s="90" t="s">
        <v>774</v>
      </c>
      <c r="AZ2756" s="90" t="s">
        <v>7387</v>
      </c>
      <c r="BA2756" s="90">
        <f>IF(AND($BB$2756=1,$BC$2756=1),1,0)</f>
        <v>0</v>
      </c>
      <c r="BB2756" s="90">
        <f t="shared" si="363"/>
        <v>0</v>
      </c>
      <c r="BC2756" s="90">
        <f t="shared" si="364"/>
        <v>0</v>
      </c>
      <c r="BD2756" s="90">
        <f t="shared" si="365"/>
        <v>0</v>
      </c>
      <c r="BE2756" s="90">
        <f t="shared" si="366"/>
        <v>0</v>
      </c>
      <c r="BX2756" s="90">
        <v>1</v>
      </c>
      <c r="CA2756" s="90" t="s">
        <v>7378</v>
      </c>
      <c r="CC2756" s="90" t="s">
        <v>775</v>
      </c>
      <c r="CD2756" s="90">
        <f>IF($Y$2756="Inaccurate – Incorrect",1,0)</f>
        <v>0</v>
      </c>
      <c r="DA2756" s="90" t="s">
        <v>7120</v>
      </c>
      <c r="DB2756" s="90" t="s">
        <v>7194</v>
      </c>
    </row>
    <row r="2757" spans="4:106" ht="25.25" customHeight="1" x14ac:dyDescent="0.2">
      <c r="D2757" s="112" t="s">
        <v>7391</v>
      </c>
      <c r="E2757" s="189" t="s">
        <v>7392</v>
      </c>
      <c r="F2757" s="190"/>
      <c r="G2757" s="190"/>
      <c r="H2757" s="190"/>
      <c r="I2757" s="190"/>
      <c r="J2757" s="190"/>
      <c r="K2757" s="190"/>
      <c r="L2757" s="190"/>
      <c r="M2757" s="190"/>
      <c r="N2757" s="190"/>
      <c r="O2757" s="190"/>
      <c r="P2757" s="115"/>
      <c r="Q2757" s="191" t="s">
        <v>12702</v>
      </c>
      <c r="R2757" s="191"/>
      <c r="S2757" s="192"/>
      <c r="T2757" s="192"/>
      <c r="U2757" s="192"/>
      <c r="V2757" s="192"/>
      <c r="W2757" s="192"/>
      <c r="X2757" s="193"/>
      <c r="Y2757" s="108"/>
      <c r="AW2757" s="90" t="s">
        <v>6211</v>
      </c>
      <c r="AX2757" s="90">
        <f t="shared" si="349"/>
        <v>1</v>
      </c>
      <c r="AY2757" s="90" t="s">
        <v>774</v>
      </c>
      <c r="AZ2757" s="90" t="s">
        <v>7390</v>
      </c>
      <c r="BA2757" s="90">
        <f>IF(AND($BB$2757=1,$BC$2757=1),1,0)</f>
        <v>0</v>
      </c>
      <c r="BB2757" s="90">
        <f t="shared" si="363"/>
        <v>0</v>
      </c>
      <c r="BC2757" s="90">
        <f t="shared" si="364"/>
        <v>0</v>
      </c>
      <c r="BD2757" s="90">
        <f t="shared" si="365"/>
        <v>0</v>
      </c>
      <c r="BE2757" s="90">
        <f t="shared" si="366"/>
        <v>0</v>
      </c>
      <c r="BX2757" s="90">
        <v>1</v>
      </c>
      <c r="CA2757" s="90" t="s">
        <v>7378</v>
      </c>
      <c r="CC2757" s="90" t="s">
        <v>775</v>
      </c>
      <c r="CD2757" s="90">
        <f>IF($Y$2757="Inaccurate – Incorrect",1,0)</f>
        <v>0</v>
      </c>
      <c r="DA2757" s="90" t="s">
        <v>7120</v>
      </c>
      <c r="DB2757" s="90" t="s">
        <v>7194</v>
      </c>
    </row>
    <row r="2758" spans="4:106" ht="50.5" customHeight="1" x14ac:dyDescent="0.2">
      <c r="D2758" s="112" t="s">
        <v>7394</v>
      </c>
      <c r="E2758" s="189" t="s">
        <v>7395</v>
      </c>
      <c r="F2758" s="190"/>
      <c r="G2758" s="190"/>
      <c r="H2758" s="190"/>
      <c r="I2758" s="190"/>
      <c r="J2758" s="190"/>
      <c r="K2758" s="190"/>
      <c r="L2758" s="190"/>
      <c r="M2758" s="190"/>
      <c r="N2758" s="190"/>
      <c r="O2758" s="190"/>
      <c r="P2758" s="115"/>
      <c r="Q2758" s="191" t="s">
        <v>12702</v>
      </c>
      <c r="R2758" s="191"/>
      <c r="S2758" s="192"/>
      <c r="T2758" s="192"/>
      <c r="U2758" s="192"/>
      <c r="V2758" s="192"/>
      <c r="W2758" s="192"/>
      <c r="X2758" s="193"/>
      <c r="Y2758" s="108"/>
      <c r="AW2758" s="90" t="s">
        <v>6211</v>
      </c>
      <c r="AX2758" s="90">
        <f t="shared" si="349"/>
        <v>1</v>
      </c>
      <c r="AY2758" s="90" t="s">
        <v>774</v>
      </c>
      <c r="AZ2758" s="90" t="s">
        <v>7393</v>
      </c>
      <c r="BA2758" s="90">
        <f>IF(AND($BB$2758=1,$BC$2758=1),1,0)</f>
        <v>0</v>
      </c>
      <c r="BB2758" s="90">
        <f t="shared" si="363"/>
        <v>0</v>
      </c>
      <c r="BC2758" s="90">
        <f t="shared" si="364"/>
        <v>0</v>
      </c>
      <c r="BD2758" s="90">
        <f t="shared" si="365"/>
        <v>0</v>
      </c>
      <c r="BE2758" s="90">
        <f t="shared" si="366"/>
        <v>0</v>
      </c>
      <c r="BX2758" s="90">
        <v>1</v>
      </c>
      <c r="CA2758" s="90" t="s">
        <v>7378</v>
      </c>
      <c r="CC2758" s="90" t="s">
        <v>775</v>
      </c>
      <c r="CD2758" s="90">
        <f>IF($Y$2758="Inaccurate – Incorrect",1,0)</f>
        <v>0</v>
      </c>
      <c r="DA2758" s="90" t="s">
        <v>7120</v>
      </c>
      <c r="DB2758" s="90" t="s">
        <v>7194</v>
      </c>
    </row>
    <row r="2759" spans="4:106" ht="25.25" customHeight="1" x14ac:dyDescent="0.2">
      <c r="D2759" s="112" t="s">
        <v>7397</v>
      </c>
      <c r="E2759" s="189" t="s">
        <v>7398</v>
      </c>
      <c r="F2759" s="190"/>
      <c r="G2759" s="190"/>
      <c r="H2759" s="190"/>
      <c r="I2759" s="190"/>
      <c r="J2759" s="190"/>
      <c r="K2759" s="190"/>
      <c r="L2759" s="190"/>
      <c r="M2759" s="190"/>
      <c r="N2759" s="190"/>
      <c r="O2759" s="190"/>
      <c r="P2759" s="116" t="s">
        <v>12697</v>
      </c>
      <c r="Q2759" s="191" t="s">
        <v>12702</v>
      </c>
      <c r="R2759" s="191"/>
      <c r="S2759" s="192"/>
      <c r="T2759" s="192"/>
      <c r="U2759" s="192"/>
      <c r="V2759" s="192"/>
      <c r="W2759" s="192"/>
      <c r="X2759" s="193"/>
      <c r="Y2759" s="108"/>
      <c r="AW2759" s="90" t="s">
        <v>6211</v>
      </c>
      <c r="AX2759" s="90">
        <f t="shared" si="349"/>
        <v>1</v>
      </c>
      <c r="AY2759" s="90" t="s">
        <v>774</v>
      </c>
      <c r="AZ2759" s="90" t="s">
        <v>7396</v>
      </c>
      <c r="BA2759" s="90">
        <f>IF(AND($BB$2759=1,$BC$2759=1),1,0)</f>
        <v>0</v>
      </c>
      <c r="BB2759" s="90">
        <f t="shared" si="363"/>
        <v>0</v>
      </c>
      <c r="BC2759" s="90">
        <f t="shared" si="364"/>
        <v>0</v>
      </c>
      <c r="BD2759" s="90">
        <f t="shared" si="365"/>
        <v>0</v>
      </c>
      <c r="BE2759" s="90">
        <f t="shared" si="366"/>
        <v>0</v>
      </c>
      <c r="BX2759" s="90">
        <v>1</v>
      </c>
      <c r="CA2759" s="90" t="s">
        <v>7378</v>
      </c>
      <c r="CC2759" s="90" t="s">
        <v>775</v>
      </c>
      <c r="CD2759" s="90">
        <f>IF($Y$2759="Inaccurate – Incorrect",1,0)</f>
        <v>0</v>
      </c>
      <c r="DA2759" s="90" t="s">
        <v>7120</v>
      </c>
      <c r="DB2759" s="90" t="s">
        <v>7194</v>
      </c>
    </row>
    <row r="2760" spans="4:106" ht="25.25" customHeight="1" x14ac:dyDescent="0.2">
      <c r="D2760" s="112" t="s">
        <v>7401</v>
      </c>
      <c r="E2760" s="189" t="s">
        <v>802</v>
      </c>
      <c r="F2760" s="190"/>
      <c r="G2760" s="190"/>
      <c r="H2760" s="190"/>
      <c r="I2760" s="190"/>
      <c r="J2760" s="190"/>
      <c r="K2760" s="190"/>
      <c r="L2760" s="190"/>
      <c r="M2760" s="190"/>
      <c r="N2760" s="190"/>
      <c r="O2760" s="190"/>
      <c r="P2760" s="115"/>
      <c r="Q2760" s="191" t="s">
        <v>12702</v>
      </c>
      <c r="R2760" s="191"/>
      <c r="S2760" s="192"/>
      <c r="T2760" s="192"/>
      <c r="U2760" s="192"/>
      <c r="V2760" s="192"/>
      <c r="W2760" s="192"/>
      <c r="X2760" s="193"/>
      <c r="Y2760" s="108"/>
      <c r="AW2760" s="90" t="s">
        <v>6211</v>
      </c>
      <c r="AX2760" s="90">
        <f t="shared" si="349"/>
        <v>1</v>
      </c>
      <c r="AY2760" s="90" t="s">
        <v>774</v>
      </c>
      <c r="AZ2760" s="90" t="s">
        <v>7400</v>
      </c>
      <c r="BA2760" s="90">
        <f>IF(AND($BB$2760=1,$BC$2760=1),1,0)</f>
        <v>0</v>
      </c>
      <c r="BB2760" s="90">
        <f t="shared" si="363"/>
        <v>0</v>
      </c>
      <c r="BC2760" s="90">
        <f t="shared" si="364"/>
        <v>0</v>
      </c>
      <c r="BD2760" s="90">
        <f t="shared" si="365"/>
        <v>0</v>
      </c>
      <c r="BE2760" s="90">
        <f t="shared" si="366"/>
        <v>0</v>
      </c>
      <c r="BL2760" s="90">
        <v>2761</v>
      </c>
      <c r="BX2760" s="90">
        <v>1</v>
      </c>
      <c r="CA2760" s="90" t="s">
        <v>7378</v>
      </c>
      <c r="CC2760" s="90" t="s">
        <v>775</v>
      </c>
      <c r="CD2760" s="90">
        <f>IF($Y$2760="Inaccurate – Incorrect",1,0)</f>
        <v>0</v>
      </c>
      <c r="DA2760" s="90" t="s">
        <v>7120</v>
      </c>
      <c r="DB2760" s="90" t="s">
        <v>7194</v>
      </c>
    </row>
    <row r="2761" spans="4:106" ht="25.25" customHeight="1" x14ac:dyDescent="0.2">
      <c r="D2761" s="112" t="s">
        <v>7403</v>
      </c>
      <c r="E2761" s="189" t="s">
        <v>643</v>
      </c>
      <c r="F2761" s="190"/>
      <c r="G2761" s="190"/>
      <c r="H2761" s="190"/>
      <c r="I2761" s="190"/>
      <c r="J2761" s="190"/>
      <c r="K2761" s="190"/>
      <c r="L2761" s="190"/>
      <c r="M2761" s="190"/>
      <c r="N2761" s="190"/>
      <c r="O2761" s="190"/>
      <c r="P2761" s="115"/>
      <c r="Q2761" s="191" t="s">
        <v>12699</v>
      </c>
      <c r="R2761" s="191"/>
      <c r="S2761" s="192"/>
      <c r="T2761" s="192"/>
      <c r="U2761" s="192"/>
      <c r="V2761" s="192"/>
      <c r="W2761" s="192"/>
      <c r="X2761" s="193"/>
      <c r="Y2761" s="108"/>
      <c r="AW2761" s="90" t="s">
        <v>6211</v>
      </c>
      <c r="AX2761" s="90">
        <f t="shared" si="349"/>
        <v>1</v>
      </c>
      <c r="AZ2761" s="90" t="s">
        <v>7402</v>
      </c>
      <c r="BA2761" s="90">
        <f>IF(AND($BB$2761=1,$BC$2761=1),1,0)</f>
        <v>0</v>
      </c>
      <c r="BB2761" s="90">
        <f t="shared" si="363"/>
        <v>0</v>
      </c>
      <c r="BC2761" s="90">
        <f>IF(OR(AND(OR($S$2760&lt;&gt;"",$AB$2760&lt;&gt;""),$AX$2760=1)),1,0)</f>
        <v>0</v>
      </c>
      <c r="BD2761" s="90">
        <f>IF(OR(AND(OR($AB$2760&lt;&gt;""),$AX$2760=1)),1,0)</f>
        <v>0</v>
      </c>
      <c r="BE2761" s="90">
        <f>IF(OR(AND(OR($S$2760&lt;&gt;""),$AX$2760=1)),1,0)</f>
        <v>0</v>
      </c>
      <c r="CB2761" s="90">
        <f>IF($S$2761&lt;&gt;"",1,0)</f>
        <v>0</v>
      </c>
      <c r="CD2761" s="90">
        <f>IF($Y$2761="Inaccurate – Incorrect",1,0)</f>
        <v>0</v>
      </c>
      <c r="DA2761" s="90" t="s">
        <v>7120</v>
      </c>
      <c r="DB2761" s="90" t="s">
        <v>7194</v>
      </c>
    </row>
    <row r="2762" spans="4:106" ht="53.75" customHeight="1" x14ac:dyDescent="0.2">
      <c r="D2762" s="112" t="s">
        <v>7406</v>
      </c>
      <c r="E2762" s="119"/>
      <c r="F2762" s="118"/>
      <c r="G2762" s="118"/>
      <c r="H2762" s="118"/>
      <c r="I2762" s="118"/>
      <c r="J2762" s="118"/>
      <c r="K2762" s="118"/>
      <c r="L2762" s="118"/>
      <c r="M2762" s="118"/>
      <c r="N2762" s="118"/>
      <c r="O2762" s="118"/>
      <c r="P2762" s="118"/>
      <c r="Q2762" s="215" t="s">
        <v>7407</v>
      </c>
      <c r="R2762" s="216"/>
      <c r="S2762" s="216"/>
      <c r="T2762" s="216"/>
      <c r="U2762" s="216"/>
      <c r="V2762" s="216"/>
      <c r="W2762" s="216"/>
      <c r="X2762" s="217"/>
      <c r="Y2762" s="108"/>
      <c r="AX2762" s="90">
        <f t="shared" si="349"/>
        <v>1</v>
      </c>
      <c r="AZ2762" s="90" t="s">
        <v>7405</v>
      </c>
      <c r="BA2762" s="90">
        <f>IF(AND($BB$2762=1,$BC$2762=1),1,0)</f>
        <v>0</v>
      </c>
      <c r="BB2762" s="90">
        <f t="shared" ref="BB2762:BB2774" si="367">IF(OR($S$22="Step 3",$S$22="Step 2"),1,0)</f>
        <v>0</v>
      </c>
      <c r="BC2762" s="90">
        <f t="shared" ref="BC2762:BC2776" si="368">IF(OR(AND(OR($S$2686&lt;&gt;"",$AB$2686&lt;&gt;""),$AX$2686=1)),1,0)</f>
        <v>0</v>
      </c>
      <c r="BD2762" s="90">
        <f t="shared" ref="BD2762:BD2776" si="369">IF(OR(AND(OR($AB$2686&lt;&gt;""),$AX$2686=1)),1,0)</f>
        <v>0</v>
      </c>
      <c r="BE2762" s="90">
        <f t="shared" ref="BE2762:BE2776" si="370">IF(OR(AND(OR($S$2686&lt;&gt;""),$AX$2686=1)),1,0)</f>
        <v>0</v>
      </c>
    </row>
    <row r="2763" spans="4:106" ht="25.25" customHeight="1" x14ac:dyDescent="0.2">
      <c r="D2763" s="112" t="s">
        <v>7410</v>
      </c>
      <c r="E2763" s="189" t="s">
        <v>6275</v>
      </c>
      <c r="F2763" s="190"/>
      <c r="G2763" s="190"/>
      <c r="H2763" s="190"/>
      <c r="I2763" s="190"/>
      <c r="J2763" s="190"/>
      <c r="K2763" s="190"/>
      <c r="L2763" s="190"/>
      <c r="M2763" s="190"/>
      <c r="N2763" s="190"/>
      <c r="O2763" s="190"/>
      <c r="P2763" s="115"/>
      <c r="Q2763" s="191" t="s">
        <v>12702</v>
      </c>
      <c r="R2763" s="191"/>
      <c r="S2763" s="192"/>
      <c r="T2763" s="192"/>
      <c r="U2763" s="192"/>
      <c r="V2763" s="192"/>
      <c r="W2763" s="192"/>
      <c r="X2763" s="193"/>
      <c r="Y2763" s="108"/>
      <c r="AW2763" s="90" t="s">
        <v>6211</v>
      </c>
      <c r="AX2763" s="90">
        <f t="shared" si="349"/>
        <v>1</v>
      </c>
      <c r="AY2763" s="90" t="s">
        <v>774</v>
      </c>
      <c r="AZ2763" s="90" t="s">
        <v>7409</v>
      </c>
      <c r="BA2763" s="90">
        <f>IF(AND($BB$2763=1,$BC$2763=1),1,0)</f>
        <v>0</v>
      </c>
      <c r="BB2763" s="90">
        <f t="shared" si="367"/>
        <v>0</v>
      </c>
      <c r="BC2763" s="90">
        <f t="shared" si="368"/>
        <v>0</v>
      </c>
      <c r="BD2763" s="90">
        <f t="shared" si="369"/>
        <v>0</v>
      </c>
      <c r="BE2763" s="90">
        <f t="shared" si="370"/>
        <v>0</v>
      </c>
      <c r="BX2763" s="90">
        <v>1</v>
      </c>
      <c r="CA2763" s="90" t="s">
        <v>7405</v>
      </c>
      <c r="CB2763" s="90">
        <f>IF((+COUNTA($S$2763)+COUNTA($S$2764)+COUNTA($S$2765)+COUNTA($S$2766)+COUNTA($S$2767)+COUNTA($S$2768)+COUNTA($S$2769)+COUNTA($S$2770)+COUNTA($S$2771)+COUNTA($S$2772)+COUNTA($S$2773)+COUNTA($S$2774)+COUNTA($S$2775)+COUNTA($S$2776)+COUNTA($S$2778)+COUNTA($S$2779)+COUNTA($S$2780)+COUNTA($S$2781)+COUNTA($S$2782))&gt;0,1,0)</f>
        <v>0</v>
      </c>
      <c r="CC2763" s="90" t="s">
        <v>775</v>
      </c>
      <c r="CD2763" s="90">
        <f>IF($Y$2763="Inaccurate – Incorrect",1,0)</f>
        <v>0</v>
      </c>
      <c r="DA2763" s="90" t="s">
        <v>7120</v>
      </c>
      <c r="DB2763" s="90" t="s">
        <v>7194</v>
      </c>
    </row>
    <row r="2764" spans="4:106" ht="25.25" customHeight="1" x14ac:dyDescent="0.2">
      <c r="D2764" s="112" t="s">
        <v>7412</v>
      </c>
      <c r="E2764" s="189" t="s">
        <v>6282</v>
      </c>
      <c r="F2764" s="190"/>
      <c r="G2764" s="190"/>
      <c r="H2764" s="190"/>
      <c r="I2764" s="190"/>
      <c r="J2764" s="190"/>
      <c r="K2764" s="190"/>
      <c r="L2764" s="190"/>
      <c r="M2764" s="190"/>
      <c r="N2764" s="190"/>
      <c r="O2764" s="190"/>
      <c r="P2764" s="115"/>
      <c r="Q2764" s="191" t="s">
        <v>12702</v>
      </c>
      <c r="R2764" s="191"/>
      <c r="S2764" s="192"/>
      <c r="T2764" s="192"/>
      <c r="U2764" s="192"/>
      <c r="V2764" s="192"/>
      <c r="W2764" s="192"/>
      <c r="X2764" s="193"/>
      <c r="Y2764" s="108"/>
      <c r="AW2764" s="90" t="s">
        <v>6211</v>
      </c>
      <c r="AX2764" s="90">
        <f t="shared" si="349"/>
        <v>1</v>
      </c>
      <c r="AY2764" s="90" t="s">
        <v>774</v>
      </c>
      <c r="AZ2764" s="90" t="s">
        <v>7411</v>
      </c>
      <c r="BA2764" s="90">
        <f>IF(AND($BB$2764=1,$BC$2764=1),1,0)</f>
        <v>0</v>
      </c>
      <c r="BB2764" s="90">
        <f t="shared" si="367"/>
        <v>0</v>
      </c>
      <c r="BC2764" s="90">
        <f t="shared" si="368"/>
        <v>0</v>
      </c>
      <c r="BD2764" s="90">
        <f t="shared" si="369"/>
        <v>0</v>
      </c>
      <c r="BE2764" s="90">
        <f t="shared" si="370"/>
        <v>0</v>
      </c>
      <c r="BX2764" s="90">
        <v>1</v>
      </c>
      <c r="CA2764" s="90" t="s">
        <v>7405</v>
      </c>
      <c r="CC2764" s="90" t="s">
        <v>775</v>
      </c>
      <c r="CD2764" s="90">
        <f>IF($Y$2764="Inaccurate – Incorrect",1,0)</f>
        <v>0</v>
      </c>
      <c r="DA2764" s="90" t="s">
        <v>7120</v>
      </c>
      <c r="DB2764" s="90" t="s">
        <v>7194</v>
      </c>
    </row>
    <row r="2765" spans="4:106" ht="25.25" customHeight="1" x14ac:dyDescent="0.2">
      <c r="D2765" s="112" t="s">
        <v>7414</v>
      </c>
      <c r="E2765" s="189" t="s">
        <v>6289</v>
      </c>
      <c r="F2765" s="190"/>
      <c r="G2765" s="190"/>
      <c r="H2765" s="190"/>
      <c r="I2765" s="190"/>
      <c r="J2765" s="190"/>
      <c r="K2765" s="190"/>
      <c r="L2765" s="190"/>
      <c r="M2765" s="190"/>
      <c r="N2765" s="190"/>
      <c r="O2765" s="190"/>
      <c r="P2765" s="115"/>
      <c r="Q2765" s="191" t="s">
        <v>12702</v>
      </c>
      <c r="R2765" s="191"/>
      <c r="S2765" s="192"/>
      <c r="T2765" s="192"/>
      <c r="U2765" s="192"/>
      <c r="V2765" s="192"/>
      <c r="W2765" s="192"/>
      <c r="X2765" s="193"/>
      <c r="Y2765" s="108"/>
      <c r="AW2765" s="90" t="s">
        <v>6211</v>
      </c>
      <c r="AX2765" s="90">
        <f t="shared" si="349"/>
        <v>1</v>
      </c>
      <c r="AY2765" s="90" t="s">
        <v>774</v>
      </c>
      <c r="AZ2765" s="90" t="s">
        <v>7413</v>
      </c>
      <c r="BA2765" s="90">
        <f>IF(AND($BB$2765=1,$BC$2765=1),1,0)</f>
        <v>0</v>
      </c>
      <c r="BB2765" s="90">
        <f t="shared" si="367"/>
        <v>0</v>
      </c>
      <c r="BC2765" s="90">
        <f t="shared" si="368"/>
        <v>0</v>
      </c>
      <c r="BD2765" s="90">
        <f t="shared" si="369"/>
        <v>0</v>
      </c>
      <c r="BE2765" s="90">
        <f t="shared" si="370"/>
        <v>0</v>
      </c>
      <c r="BX2765" s="90">
        <v>1</v>
      </c>
      <c r="CA2765" s="90" t="s">
        <v>7405</v>
      </c>
      <c r="CC2765" s="90" t="s">
        <v>775</v>
      </c>
      <c r="CD2765" s="90">
        <f>IF($Y$2765="Inaccurate – Incorrect",1,0)</f>
        <v>0</v>
      </c>
      <c r="DA2765" s="90" t="s">
        <v>7120</v>
      </c>
      <c r="DB2765" s="90" t="s">
        <v>7194</v>
      </c>
    </row>
    <row r="2766" spans="4:106" ht="25.25" customHeight="1" x14ac:dyDescent="0.2">
      <c r="D2766" s="112" t="s">
        <v>7416</v>
      </c>
      <c r="E2766" s="189" t="s">
        <v>7144</v>
      </c>
      <c r="F2766" s="190"/>
      <c r="G2766" s="190"/>
      <c r="H2766" s="190"/>
      <c r="I2766" s="190"/>
      <c r="J2766" s="190"/>
      <c r="K2766" s="190"/>
      <c r="L2766" s="190"/>
      <c r="M2766" s="190"/>
      <c r="N2766" s="190"/>
      <c r="O2766" s="190"/>
      <c r="P2766" s="115"/>
      <c r="Q2766" s="191" t="s">
        <v>12702</v>
      </c>
      <c r="R2766" s="191"/>
      <c r="S2766" s="192"/>
      <c r="T2766" s="192"/>
      <c r="U2766" s="192"/>
      <c r="V2766" s="192"/>
      <c r="W2766" s="192"/>
      <c r="X2766" s="193"/>
      <c r="Y2766" s="108"/>
      <c r="AW2766" s="90" t="s">
        <v>6211</v>
      </c>
      <c r="AX2766" s="90">
        <f t="shared" si="349"/>
        <v>1</v>
      </c>
      <c r="AY2766" s="90" t="s">
        <v>774</v>
      </c>
      <c r="AZ2766" s="90" t="s">
        <v>7415</v>
      </c>
      <c r="BA2766" s="90">
        <f>IF(AND($BB$2766=1,$BC$2766=1),1,0)</f>
        <v>0</v>
      </c>
      <c r="BB2766" s="90">
        <f t="shared" si="367"/>
        <v>0</v>
      </c>
      <c r="BC2766" s="90">
        <f t="shared" si="368"/>
        <v>0</v>
      </c>
      <c r="BD2766" s="90">
        <f t="shared" si="369"/>
        <v>0</v>
      </c>
      <c r="BE2766" s="90">
        <f t="shared" si="370"/>
        <v>0</v>
      </c>
      <c r="BX2766" s="90">
        <v>1</v>
      </c>
      <c r="CA2766" s="90" t="s">
        <v>7405</v>
      </c>
      <c r="CC2766" s="90" t="s">
        <v>775</v>
      </c>
      <c r="CD2766" s="90">
        <f>IF($Y$2766="Inaccurate – Incorrect",1,0)</f>
        <v>0</v>
      </c>
      <c r="DA2766" s="90" t="s">
        <v>7120</v>
      </c>
      <c r="DB2766" s="90" t="s">
        <v>7194</v>
      </c>
    </row>
    <row r="2767" spans="4:106" ht="25.25" customHeight="1" x14ac:dyDescent="0.2">
      <c r="D2767" s="112" t="s">
        <v>7418</v>
      </c>
      <c r="E2767" s="189" t="s">
        <v>6304</v>
      </c>
      <c r="F2767" s="190"/>
      <c r="G2767" s="190"/>
      <c r="H2767" s="190"/>
      <c r="I2767" s="190"/>
      <c r="J2767" s="190"/>
      <c r="K2767" s="190"/>
      <c r="L2767" s="190"/>
      <c r="M2767" s="190"/>
      <c r="N2767" s="190"/>
      <c r="O2767" s="190"/>
      <c r="P2767" s="115"/>
      <c r="Q2767" s="191" t="s">
        <v>12702</v>
      </c>
      <c r="R2767" s="191"/>
      <c r="S2767" s="192"/>
      <c r="T2767" s="192"/>
      <c r="U2767" s="192"/>
      <c r="V2767" s="192"/>
      <c r="W2767" s="192"/>
      <c r="X2767" s="193"/>
      <c r="Y2767" s="108"/>
      <c r="AW2767" s="90" t="s">
        <v>6211</v>
      </c>
      <c r="AX2767" s="90">
        <f t="shared" ref="AX2767:AX2830" si="371">IF(SUBTOTAL(103,Q2767)=1,1,0)</f>
        <v>1</v>
      </c>
      <c r="AY2767" s="90" t="s">
        <v>774</v>
      </c>
      <c r="AZ2767" s="90" t="s">
        <v>7417</v>
      </c>
      <c r="BA2767" s="90">
        <f>IF(AND($BB$2767=1,$BC$2767=1),1,0)</f>
        <v>0</v>
      </c>
      <c r="BB2767" s="90">
        <f t="shared" si="367"/>
        <v>0</v>
      </c>
      <c r="BC2767" s="90">
        <f t="shared" si="368"/>
        <v>0</v>
      </c>
      <c r="BD2767" s="90">
        <f t="shared" si="369"/>
        <v>0</v>
      </c>
      <c r="BE2767" s="90">
        <f t="shared" si="370"/>
        <v>0</v>
      </c>
      <c r="BX2767" s="90">
        <v>1</v>
      </c>
      <c r="CA2767" s="90" t="s">
        <v>7405</v>
      </c>
      <c r="CC2767" s="90" t="s">
        <v>775</v>
      </c>
      <c r="CD2767" s="90">
        <f>IF($Y$2767="Inaccurate – Incorrect",1,0)</f>
        <v>0</v>
      </c>
      <c r="DA2767" s="90" t="s">
        <v>7120</v>
      </c>
      <c r="DB2767" s="90" t="s">
        <v>7194</v>
      </c>
    </row>
    <row r="2768" spans="4:106" ht="25.25" customHeight="1" x14ac:dyDescent="0.2">
      <c r="D2768" s="112" t="s">
        <v>7420</v>
      </c>
      <c r="E2768" s="189" t="s">
        <v>6312</v>
      </c>
      <c r="F2768" s="190"/>
      <c r="G2768" s="190"/>
      <c r="H2768" s="190"/>
      <c r="I2768" s="190"/>
      <c r="J2768" s="190"/>
      <c r="K2768" s="190"/>
      <c r="L2768" s="190"/>
      <c r="M2768" s="190"/>
      <c r="N2768" s="190"/>
      <c r="O2768" s="190"/>
      <c r="P2768" s="115"/>
      <c r="Q2768" s="191" t="s">
        <v>12702</v>
      </c>
      <c r="R2768" s="191"/>
      <c r="S2768" s="192"/>
      <c r="T2768" s="192"/>
      <c r="U2768" s="192"/>
      <c r="V2768" s="192"/>
      <c r="W2768" s="192"/>
      <c r="X2768" s="193"/>
      <c r="Y2768" s="108"/>
      <c r="AW2768" s="90" t="s">
        <v>6211</v>
      </c>
      <c r="AX2768" s="90">
        <f t="shared" si="371"/>
        <v>1</v>
      </c>
      <c r="AY2768" s="90" t="s">
        <v>774</v>
      </c>
      <c r="AZ2768" s="90" t="s">
        <v>7419</v>
      </c>
      <c r="BA2768" s="90">
        <f>IF(AND($BB$2768=1,$BC$2768=1),1,0)</f>
        <v>0</v>
      </c>
      <c r="BB2768" s="90">
        <f t="shared" si="367"/>
        <v>0</v>
      </c>
      <c r="BC2768" s="90">
        <f t="shared" si="368"/>
        <v>0</v>
      </c>
      <c r="BD2768" s="90">
        <f t="shared" si="369"/>
        <v>0</v>
      </c>
      <c r="BE2768" s="90">
        <f t="shared" si="370"/>
        <v>0</v>
      </c>
      <c r="BX2768" s="90">
        <v>1</v>
      </c>
      <c r="CA2768" s="90" t="s">
        <v>7405</v>
      </c>
      <c r="CC2768" s="90" t="s">
        <v>775</v>
      </c>
      <c r="CD2768" s="90">
        <f>IF($Y$2768="Inaccurate – Incorrect",1,0)</f>
        <v>0</v>
      </c>
      <c r="DA2768" s="90" t="s">
        <v>7120</v>
      </c>
      <c r="DB2768" s="90" t="s">
        <v>7194</v>
      </c>
    </row>
    <row r="2769" spans="4:106" ht="25.25" customHeight="1" x14ac:dyDescent="0.2">
      <c r="D2769" s="112" t="s">
        <v>7422</v>
      </c>
      <c r="E2769" s="189" t="s">
        <v>6320</v>
      </c>
      <c r="F2769" s="190"/>
      <c r="G2769" s="190"/>
      <c r="H2769" s="190"/>
      <c r="I2769" s="190"/>
      <c r="J2769" s="190"/>
      <c r="K2769" s="190"/>
      <c r="L2769" s="190"/>
      <c r="M2769" s="190"/>
      <c r="N2769" s="190"/>
      <c r="O2769" s="190"/>
      <c r="P2769" s="115"/>
      <c r="Q2769" s="191" t="s">
        <v>12702</v>
      </c>
      <c r="R2769" s="191"/>
      <c r="S2769" s="192"/>
      <c r="T2769" s="192"/>
      <c r="U2769" s="192"/>
      <c r="V2769" s="192"/>
      <c r="W2769" s="192"/>
      <c r="X2769" s="193"/>
      <c r="Y2769" s="108"/>
      <c r="AW2769" s="90" t="s">
        <v>6211</v>
      </c>
      <c r="AX2769" s="90">
        <f t="shared" si="371"/>
        <v>1</v>
      </c>
      <c r="AY2769" s="90" t="s">
        <v>774</v>
      </c>
      <c r="AZ2769" s="90" t="s">
        <v>7421</v>
      </c>
      <c r="BA2769" s="90">
        <f>IF(AND($BB$2769=1,$BC$2769=1),1,0)</f>
        <v>0</v>
      </c>
      <c r="BB2769" s="90">
        <f t="shared" si="367"/>
        <v>0</v>
      </c>
      <c r="BC2769" s="90">
        <f t="shared" si="368"/>
        <v>0</v>
      </c>
      <c r="BD2769" s="90">
        <f t="shared" si="369"/>
        <v>0</v>
      </c>
      <c r="BE2769" s="90">
        <f t="shared" si="370"/>
        <v>0</v>
      </c>
      <c r="BX2769" s="90">
        <v>1</v>
      </c>
      <c r="CA2769" s="90" t="s">
        <v>7405</v>
      </c>
      <c r="CC2769" s="90" t="s">
        <v>775</v>
      </c>
      <c r="CD2769" s="90">
        <f>IF($Y$2769="Inaccurate – Incorrect",1,0)</f>
        <v>0</v>
      </c>
      <c r="DA2769" s="90" t="s">
        <v>7120</v>
      </c>
      <c r="DB2769" s="90" t="s">
        <v>7194</v>
      </c>
    </row>
    <row r="2770" spans="4:106" ht="25.25" customHeight="1" x14ac:dyDescent="0.2">
      <c r="D2770" s="112" t="s">
        <v>7424</v>
      </c>
      <c r="E2770" s="189" t="s">
        <v>2089</v>
      </c>
      <c r="F2770" s="190"/>
      <c r="G2770" s="190"/>
      <c r="H2770" s="190"/>
      <c r="I2770" s="190"/>
      <c r="J2770" s="190"/>
      <c r="K2770" s="190"/>
      <c r="L2770" s="190"/>
      <c r="M2770" s="190"/>
      <c r="N2770" s="190"/>
      <c r="O2770" s="190"/>
      <c r="P2770" s="115"/>
      <c r="Q2770" s="191" t="s">
        <v>12702</v>
      </c>
      <c r="R2770" s="191"/>
      <c r="S2770" s="192"/>
      <c r="T2770" s="192"/>
      <c r="U2770" s="192"/>
      <c r="V2770" s="192"/>
      <c r="W2770" s="192"/>
      <c r="X2770" s="193"/>
      <c r="Y2770" s="108"/>
      <c r="AW2770" s="90" t="s">
        <v>6211</v>
      </c>
      <c r="AX2770" s="90">
        <f t="shared" si="371"/>
        <v>1</v>
      </c>
      <c r="AY2770" s="90" t="s">
        <v>774</v>
      </c>
      <c r="AZ2770" s="90" t="s">
        <v>7423</v>
      </c>
      <c r="BA2770" s="90">
        <f>IF(AND($BB$2770=1,$BC$2770=1),1,0)</f>
        <v>0</v>
      </c>
      <c r="BB2770" s="90">
        <f t="shared" si="367"/>
        <v>0</v>
      </c>
      <c r="BC2770" s="90">
        <f t="shared" si="368"/>
        <v>0</v>
      </c>
      <c r="BD2770" s="90">
        <f t="shared" si="369"/>
        <v>0</v>
      </c>
      <c r="BE2770" s="90">
        <f t="shared" si="370"/>
        <v>0</v>
      </c>
      <c r="BX2770" s="90">
        <v>1</v>
      </c>
      <c r="CA2770" s="90" t="s">
        <v>7405</v>
      </c>
      <c r="CC2770" s="90" t="s">
        <v>775</v>
      </c>
      <c r="CD2770" s="90">
        <f>IF($Y$2770="Inaccurate – Incorrect",1,0)</f>
        <v>0</v>
      </c>
      <c r="DA2770" s="90" t="s">
        <v>7120</v>
      </c>
      <c r="DB2770" s="90" t="s">
        <v>7194</v>
      </c>
    </row>
    <row r="2771" spans="4:106" ht="25.25" customHeight="1" x14ac:dyDescent="0.2">
      <c r="D2771" s="112" t="s">
        <v>7426</v>
      </c>
      <c r="E2771" s="189" t="s">
        <v>2355</v>
      </c>
      <c r="F2771" s="190"/>
      <c r="G2771" s="190"/>
      <c r="H2771" s="190"/>
      <c r="I2771" s="190"/>
      <c r="J2771" s="190"/>
      <c r="K2771" s="190"/>
      <c r="L2771" s="190"/>
      <c r="M2771" s="190"/>
      <c r="N2771" s="190"/>
      <c r="O2771" s="190"/>
      <c r="P2771" s="115"/>
      <c r="Q2771" s="191" t="s">
        <v>12702</v>
      </c>
      <c r="R2771" s="191"/>
      <c r="S2771" s="192"/>
      <c r="T2771" s="192"/>
      <c r="U2771" s="192"/>
      <c r="V2771" s="192"/>
      <c r="W2771" s="192"/>
      <c r="X2771" s="193"/>
      <c r="Y2771" s="108"/>
      <c r="AW2771" s="90" t="s">
        <v>6211</v>
      </c>
      <c r="AX2771" s="90">
        <f t="shared" si="371"/>
        <v>1</v>
      </c>
      <c r="AY2771" s="90" t="s">
        <v>774</v>
      </c>
      <c r="AZ2771" s="90" t="s">
        <v>7425</v>
      </c>
      <c r="BA2771" s="90">
        <f>IF(AND($BB$2771=1,$BC$2771=1),1,0)</f>
        <v>0</v>
      </c>
      <c r="BB2771" s="90">
        <f t="shared" si="367"/>
        <v>0</v>
      </c>
      <c r="BC2771" s="90">
        <f t="shared" si="368"/>
        <v>0</v>
      </c>
      <c r="BD2771" s="90">
        <f t="shared" si="369"/>
        <v>0</v>
      </c>
      <c r="BE2771" s="90">
        <f t="shared" si="370"/>
        <v>0</v>
      </c>
      <c r="BX2771" s="90">
        <v>1</v>
      </c>
      <c r="CA2771" s="90" t="s">
        <v>7405</v>
      </c>
      <c r="CC2771" s="90" t="s">
        <v>775</v>
      </c>
      <c r="CD2771" s="90">
        <f>IF($Y$2771="Inaccurate – Incorrect",1,0)</f>
        <v>0</v>
      </c>
      <c r="DA2771" s="90" t="s">
        <v>7120</v>
      </c>
      <c r="DB2771" s="90" t="s">
        <v>7194</v>
      </c>
    </row>
    <row r="2772" spans="4:106" ht="25.25" customHeight="1" x14ac:dyDescent="0.2">
      <c r="D2772" s="112" t="s">
        <v>7428</v>
      </c>
      <c r="E2772" s="189" t="s">
        <v>3368</v>
      </c>
      <c r="F2772" s="190"/>
      <c r="G2772" s="190"/>
      <c r="H2772" s="190"/>
      <c r="I2772" s="190"/>
      <c r="J2772" s="190"/>
      <c r="K2772" s="190"/>
      <c r="L2772" s="190"/>
      <c r="M2772" s="190"/>
      <c r="N2772" s="190"/>
      <c r="O2772" s="190"/>
      <c r="P2772" s="115"/>
      <c r="Q2772" s="191" t="s">
        <v>12702</v>
      </c>
      <c r="R2772" s="191"/>
      <c r="S2772" s="192"/>
      <c r="T2772" s="192"/>
      <c r="U2772" s="192"/>
      <c r="V2772" s="192"/>
      <c r="W2772" s="192"/>
      <c r="X2772" s="193"/>
      <c r="Y2772" s="108"/>
      <c r="AW2772" s="90" t="s">
        <v>6211</v>
      </c>
      <c r="AX2772" s="90">
        <f t="shared" si="371"/>
        <v>1</v>
      </c>
      <c r="AY2772" s="90" t="s">
        <v>774</v>
      </c>
      <c r="AZ2772" s="90" t="s">
        <v>7427</v>
      </c>
      <c r="BA2772" s="90">
        <f>IF(AND($BB$2772=1,$BC$2772=1),1,0)</f>
        <v>0</v>
      </c>
      <c r="BB2772" s="90">
        <f t="shared" si="367"/>
        <v>0</v>
      </c>
      <c r="BC2772" s="90">
        <f t="shared" si="368"/>
        <v>0</v>
      </c>
      <c r="BD2772" s="90">
        <f t="shared" si="369"/>
        <v>0</v>
      </c>
      <c r="BE2772" s="90">
        <f t="shared" si="370"/>
        <v>0</v>
      </c>
      <c r="BX2772" s="90">
        <v>1</v>
      </c>
      <c r="CA2772" s="90" t="s">
        <v>7405</v>
      </c>
      <c r="CC2772" s="90" t="s">
        <v>775</v>
      </c>
      <c r="CD2772" s="90">
        <f>IF($Y$2772="Inaccurate – Incorrect",1,0)</f>
        <v>0</v>
      </c>
      <c r="DA2772" s="90" t="s">
        <v>7120</v>
      </c>
      <c r="DB2772" s="90" t="s">
        <v>7194</v>
      </c>
    </row>
    <row r="2773" spans="4:106" ht="25.25" customHeight="1" x14ac:dyDescent="0.2">
      <c r="D2773" s="112" t="s">
        <v>7430</v>
      </c>
      <c r="E2773" s="189" t="s">
        <v>6351</v>
      </c>
      <c r="F2773" s="190"/>
      <c r="G2773" s="190"/>
      <c r="H2773" s="190"/>
      <c r="I2773" s="190"/>
      <c r="J2773" s="190"/>
      <c r="K2773" s="190"/>
      <c r="L2773" s="190"/>
      <c r="M2773" s="190"/>
      <c r="N2773" s="190"/>
      <c r="O2773" s="190"/>
      <c r="P2773" s="115"/>
      <c r="Q2773" s="191" t="s">
        <v>12702</v>
      </c>
      <c r="R2773" s="191"/>
      <c r="S2773" s="192"/>
      <c r="T2773" s="192"/>
      <c r="U2773" s="192"/>
      <c r="V2773" s="192"/>
      <c r="W2773" s="192"/>
      <c r="X2773" s="193"/>
      <c r="Y2773" s="108"/>
      <c r="AW2773" s="90" t="s">
        <v>6211</v>
      </c>
      <c r="AX2773" s="90">
        <f t="shared" si="371"/>
        <v>1</v>
      </c>
      <c r="AY2773" s="90" t="s">
        <v>774</v>
      </c>
      <c r="AZ2773" s="90" t="s">
        <v>7429</v>
      </c>
      <c r="BA2773" s="90">
        <f>IF(AND($BB$2773=1,$BC$2773=1),1,0)</f>
        <v>0</v>
      </c>
      <c r="BB2773" s="90">
        <f t="shared" si="367"/>
        <v>0</v>
      </c>
      <c r="BC2773" s="90">
        <f t="shared" si="368"/>
        <v>0</v>
      </c>
      <c r="BD2773" s="90">
        <f t="shared" si="369"/>
        <v>0</v>
      </c>
      <c r="BE2773" s="90">
        <f t="shared" si="370"/>
        <v>0</v>
      </c>
      <c r="BX2773" s="90">
        <v>1</v>
      </c>
      <c r="CA2773" s="90" t="s">
        <v>7405</v>
      </c>
      <c r="CC2773" s="90" t="s">
        <v>775</v>
      </c>
      <c r="CD2773" s="90">
        <f>IF($Y$2773="Inaccurate – Incorrect",1,0)</f>
        <v>0</v>
      </c>
      <c r="DA2773" s="90" t="s">
        <v>7120</v>
      </c>
      <c r="DB2773" s="90" t="s">
        <v>7194</v>
      </c>
    </row>
    <row r="2774" spans="4:106" ht="25.25" customHeight="1" x14ac:dyDescent="0.2">
      <c r="D2774" s="112" t="s">
        <v>7432</v>
      </c>
      <c r="E2774" s="189" t="s">
        <v>6359</v>
      </c>
      <c r="F2774" s="190"/>
      <c r="G2774" s="190"/>
      <c r="H2774" s="190"/>
      <c r="I2774" s="190"/>
      <c r="J2774" s="190"/>
      <c r="K2774" s="190"/>
      <c r="L2774" s="190"/>
      <c r="M2774" s="190"/>
      <c r="N2774" s="190"/>
      <c r="O2774" s="190"/>
      <c r="P2774" s="115"/>
      <c r="Q2774" s="191" t="s">
        <v>12702</v>
      </c>
      <c r="R2774" s="191"/>
      <c r="S2774" s="192"/>
      <c r="T2774" s="192"/>
      <c r="U2774" s="192"/>
      <c r="V2774" s="192"/>
      <c r="W2774" s="192"/>
      <c r="X2774" s="193"/>
      <c r="Y2774" s="108"/>
      <c r="AW2774" s="90" t="s">
        <v>6211</v>
      </c>
      <c r="AX2774" s="90">
        <f t="shared" si="371"/>
        <v>1</v>
      </c>
      <c r="AY2774" s="90" t="s">
        <v>774</v>
      </c>
      <c r="AZ2774" s="90" t="s">
        <v>7431</v>
      </c>
      <c r="BA2774" s="90">
        <f>IF(AND($BB$2774=1,$BC$2774=1),1,0)</f>
        <v>0</v>
      </c>
      <c r="BB2774" s="90">
        <f t="shared" si="367"/>
        <v>0</v>
      </c>
      <c r="BC2774" s="90">
        <f t="shared" si="368"/>
        <v>0</v>
      </c>
      <c r="BD2774" s="90">
        <f t="shared" si="369"/>
        <v>0</v>
      </c>
      <c r="BE2774" s="90">
        <f t="shared" si="370"/>
        <v>0</v>
      </c>
      <c r="BX2774" s="90">
        <v>1</v>
      </c>
      <c r="CA2774" s="90" t="s">
        <v>7405</v>
      </c>
      <c r="CC2774" s="90" t="s">
        <v>775</v>
      </c>
      <c r="CD2774" s="90">
        <f>IF($Y$2774="Inaccurate – Incorrect",1,0)</f>
        <v>0</v>
      </c>
      <c r="DA2774" s="90" t="s">
        <v>7120</v>
      </c>
      <c r="DB2774" s="90" t="s">
        <v>7194</v>
      </c>
    </row>
    <row r="2775" spans="4:106" ht="25.25" customHeight="1" x14ac:dyDescent="0.2">
      <c r="D2775" s="112" t="s">
        <v>7434</v>
      </c>
      <c r="E2775" s="189" t="s">
        <v>4427</v>
      </c>
      <c r="F2775" s="190"/>
      <c r="G2775" s="190"/>
      <c r="H2775" s="190"/>
      <c r="I2775" s="190"/>
      <c r="J2775" s="190"/>
      <c r="K2775" s="190"/>
      <c r="L2775" s="190"/>
      <c r="M2775" s="190"/>
      <c r="N2775" s="190"/>
      <c r="O2775" s="190"/>
      <c r="P2775" s="115"/>
      <c r="Q2775" s="191" t="s">
        <v>12702</v>
      </c>
      <c r="R2775" s="191"/>
      <c r="S2775" s="192"/>
      <c r="T2775" s="192"/>
      <c r="U2775" s="192"/>
      <c r="V2775" s="192"/>
      <c r="W2775" s="192"/>
      <c r="X2775" s="193"/>
      <c r="Y2775" s="108"/>
      <c r="AW2775" s="90" t="s">
        <v>6211</v>
      </c>
      <c r="AX2775" s="90">
        <f t="shared" si="371"/>
        <v>1</v>
      </c>
      <c r="AY2775" s="90" t="s">
        <v>774</v>
      </c>
      <c r="AZ2775" s="90" t="s">
        <v>7433</v>
      </c>
      <c r="BA2775" s="90">
        <f>IF(AND($BB$2775=1,$BC$2775=1),1,0)</f>
        <v>0</v>
      </c>
      <c r="BB2775" s="90">
        <f>IF($S$22="Step 3",1,0)</f>
        <v>0</v>
      </c>
      <c r="BC2775" s="90">
        <f t="shared" si="368"/>
        <v>0</v>
      </c>
      <c r="BD2775" s="90">
        <f t="shared" si="369"/>
        <v>0</v>
      </c>
      <c r="BE2775" s="90">
        <f t="shared" si="370"/>
        <v>0</v>
      </c>
      <c r="BX2775" s="90">
        <v>1</v>
      </c>
      <c r="CA2775" s="90" t="s">
        <v>7405</v>
      </c>
      <c r="CC2775" s="90" t="s">
        <v>775</v>
      </c>
      <c r="CD2775" s="90">
        <f>IF($Y$2775="Inaccurate – Incorrect",1,0)</f>
        <v>0</v>
      </c>
      <c r="DA2775" s="90" t="s">
        <v>7120</v>
      </c>
      <c r="DB2775" s="90" t="s">
        <v>7194</v>
      </c>
    </row>
    <row r="2776" spans="4:106" ht="25.25" customHeight="1" x14ac:dyDescent="0.2">
      <c r="D2776" s="112" t="s">
        <v>7436</v>
      </c>
      <c r="E2776" s="189" t="s">
        <v>6376</v>
      </c>
      <c r="F2776" s="190"/>
      <c r="G2776" s="190"/>
      <c r="H2776" s="190"/>
      <c r="I2776" s="190"/>
      <c r="J2776" s="190"/>
      <c r="K2776" s="190"/>
      <c r="L2776" s="190"/>
      <c r="M2776" s="190"/>
      <c r="N2776" s="190"/>
      <c r="O2776" s="190"/>
      <c r="P2776" s="115"/>
      <c r="Q2776" s="191" t="s">
        <v>12702</v>
      </c>
      <c r="R2776" s="191"/>
      <c r="S2776" s="192"/>
      <c r="T2776" s="192"/>
      <c r="U2776" s="192"/>
      <c r="V2776" s="192"/>
      <c r="W2776" s="192"/>
      <c r="X2776" s="193"/>
      <c r="Y2776" s="108"/>
      <c r="AW2776" s="90" t="s">
        <v>6211</v>
      </c>
      <c r="AX2776" s="90">
        <f t="shared" si="371"/>
        <v>1</v>
      </c>
      <c r="AY2776" s="90" t="s">
        <v>774</v>
      </c>
      <c r="AZ2776" s="90" t="s">
        <v>7435</v>
      </c>
      <c r="BA2776" s="90">
        <f>IF(AND($BB$2776=1,$BC$2776=1),1,0)</f>
        <v>0</v>
      </c>
      <c r="BB2776" s="90">
        <f t="shared" ref="BB2776:BB2783" si="372">IF(OR($S$22="Step 3",$S$22="Step 2"),1,0)</f>
        <v>0</v>
      </c>
      <c r="BC2776" s="90">
        <f t="shared" si="368"/>
        <v>0</v>
      </c>
      <c r="BD2776" s="90">
        <f t="shared" si="369"/>
        <v>0</v>
      </c>
      <c r="BE2776" s="90">
        <f t="shared" si="370"/>
        <v>0</v>
      </c>
      <c r="BL2776" s="90">
        <v>2777</v>
      </c>
      <c r="BX2776" s="90">
        <v>1</v>
      </c>
      <c r="CA2776" s="90" t="s">
        <v>7405</v>
      </c>
      <c r="CC2776" s="90" t="s">
        <v>775</v>
      </c>
      <c r="CD2776" s="90">
        <f>IF($Y$2776="Inaccurate – Incorrect",1,0)</f>
        <v>0</v>
      </c>
      <c r="DA2776" s="90" t="s">
        <v>7120</v>
      </c>
      <c r="DB2776" s="90" t="s">
        <v>7194</v>
      </c>
    </row>
    <row r="2777" spans="4:106" ht="25.25" customHeight="1" x14ac:dyDescent="0.2">
      <c r="D2777" s="112" t="s">
        <v>7438</v>
      </c>
      <c r="E2777" s="189" t="s">
        <v>7439</v>
      </c>
      <c r="F2777" s="190"/>
      <c r="G2777" s="190"/>
      <c r="H2777" s="190"/>
      <c r="I2777" s="190"/>
      <c r="J2777" s="190"/>
      <c r="K2777" s="190"/>
      <c r="L2777" s="190"/>
      <c r="M2777" s="190"/>
      <c r="N2777" s="190"/>
      <c r="O2777" s="190"/>
      <c r="P2777" s="115"/>
      <c r="Q2777" s="191" t="s">
        <v>12699</v>
      </c>
      <c r="R2777" s="191"/>
      <c r="S2777" s="192"/>
      <c r="T2777" s="192"/>
      <c r="U2777" s="192"/>
      <c r="V2777" s="192"/>
      <c r="W2777" s="192"/>
      <c r="X2777" s="193"/>
      <c r="Y2777" s="108"/>
      <c r="AW2777" s="90" t="s">
        <v>6211</v>
      </c>
      <c r="AX2777" s="90">
        <f t="shared" si="371"/>
        <v>1</v>
      </c>
      <c r="AZ2777" s="90" t="s">
        <v>7437</v>
      </c>
      <c r="BA2777" s="90">
        <f>IF(AND($BB$2777=1,$BC$2777=1),1,0)</f>
        <v>0</v>
      </c>
      <c r="BB2777" s="90">
        <f t="shared" si="372"/>
        <v>0</v>
      </c>
      <c r="BC2777" s="90">
        <f>IF(OR(AND(OR($S$2776&lt;&gt;"",$AB$2776&lt;&gt;""),$AX$2776=1)),1,0)</f>
        <v>0</v>
      </c>
      <c r="BD2777" s="90">
        <f>IF(OR(AND(OR($AB$2776&lt;&gt;""),$AX$2776=1)),1,0)</f>
        <v>0</v>
      </c>
      <c r="BE2777" s="90">
        <f>IF(OR(AND(OR($S$2776&lt;&gt;""),$AX$2776=1)),1,0)</f>
        <v>0</v>
      </c>
      <c r="CB2777" s="90">
        <f>IF($S$2777&lt;&gt;"",1,0)</f>
        <v>0</v>
      </c>
      <c r="CD2777" s="90">
        <f>IF($Y$2777="Inaccurate – Incorrect",1,0)</f>
        <v>0</v>
      </c>
      <c r="DA2777" s="90" t="s">
        <v>7120</v>
      </c>
      <c r="DB2777" s="90" t="s">
        <v>7194</v>
      </c>
    </row>
    <row r="2778" spans="4:106" ht="25.25" customHeight="1" x14ac:dyDescent="0.2">
      <c r="D2778" s="112" t="s">
        <v>7442</v>
      </c>
      <c r="E2778" s="189" t="s">
        <v>7289</v>
      </c>
      <c r="F2778" s="190"/>
      <c r="G2778" s="190"/>
      <c r="H2778" s="190"/>
      <c r="I2778" s="190"/>
      <c r="J2778" s="190"/>
      <c r="K2778" s="190"/>
      <c r="L2778" s="190"/>
      <c r="M2778" s="190"/>
      <c r="N2778" s="190"/>
      <c r="O2778" s="190"/>
      <c r="P2778" s="115"/>
      <c r="Q2778" s="191" t="s">
        <v>12702</v>
      </c>
      <c r="R2778" s="191"/>
      <c r="S2778" s="192"/>
      <c r="T2778" s="192"/>
      <c r="U2778" s="192"/>
      <c r="V2778" s="192"/>
      <c r="W2778" s="192"/>
      <c r="X2778" s="193"/>
      <c r="Y2778" s="108"/>
      <c r="AW2778" s="90" t="s">
        <v>6211</v>
      </c>
      <c r="AX2778" s="90">
        <f t="shared" si="371"/>
        <v>1</v>
      </c>
      <c r="AY2778" s="90" t="s">
        <v>774</v>
      </c>
      <c r="AZ2778" s="90" t="s">
        <v>7441</v>
      </c>
      <c r="BA2778" s="90">
        <f>IF(AND($BB$2778=1,$BC$2778=1),1,0)</f>
        <v>0</v>
      </c>
      <c r="BB2778" s="90">
        <f t="shared" si="372"/>
        <v>0</v>
      </c>
      <c r="BC2778" s="90">
        <f>IF(OR(AND(OR($S$2686&lt;&gt;"",$AB$2686&lt;&gt;""),$AX$2686=1)),1,0)</f>
        <v>0</v>
      </c>
      <c r="BD2778" s="90">
        <f>IF(OR(AND(OR($AB$2686&lt;&gt;""),$AX$2686=1)),1,0)</f>
        <v>0</v>
      </c>
      <c r="BE2778" s="90">
        <f>IF(OR(AND(OR($S$2686&lt;&gt;""),$AX$2686=1)),1,0)</f>
        <v>0</v>
      </c>
      <c r="BX2778" s="90">
        <v>1</v>
      </c>
      <c r="CA2778" s="90" t="s">
        <v>7405</v>
      </c>
      <c r="CC2778" s="90" t="s">
        <v>775</v>
      </c>
      <c r="CD2778" s="90">
        <f>IF($Y$2778="Inaccurate – Incorrect",1,0)</f>
        <v>0</v>
      </c>
      <c r="DA2778" s="90" t="s">
        <v>7120</v>
      </c>
      <c r="DB2778" s="90" t="s">
        <v>7194</v>
      </c>
    </row>
    <row r="2779" spans="4:106" ht="25.25" customHeight="1" x14ac:dyDescent="0.2">
      <c r="D2779" s="112" t="s">
        <v>7444</v>
      </c>
      <c r="E2779" s="189" t="s">
        <v>2080</v>
      </c>
      <c r="F2779" s="190"/>
      <c r="G2779" s="190"/>
      <c r="H2779" s="190"/>
      <c r="I2779" s="190"/>
      <c r="J2779" s="190"/>
      <c r="K2779" s="190"/>
      <c r="L2779" s="190"/>
      <c r="M2779" s="190"/>
      <c r="N2779" s="190"/>
      <c r="O2779" s="190"/>
      <c r="P2779" s="115"/>
      <c r="Q2779" s="191" t="s">
        <v>12702</v>
      </c>
      <c r="R2779" s="191"/>
      <c r="S2779" s="192"/>
      <c r="T2779" s="192"/>
      <c r="U2779" s="192"/>
      <c r="V2779" s="192"/>
      <c r="W2779" s="192"/>
      <c r="X2779" s="193"/>
      <c r="Y2779" s="108"/>
      <c r="AW2779" s="90" t="s">
        <v>6211</v>
      </c>
      <c r="AX2779" s="90">
        <f t="shared" si="371"/>
        <v>1</v>
      </c>
      <c r="AY2779" s="90" t="s">
        <v>774</v>
      </c>
      <c r="AZ2779" s="90" t="s">
        <v>7443</v>
      </c>
      <c r="BA2779" s="90">
        <f>IF(AND($BB$2779=1,$BC$2779=1),1,0)</f>
        <v>0</v>
      </c>
      <c r="BB2779" s="90">
        <f t="shared" si="372"/>
        <v>0</v>
      </c>
      <c r="BC2779" s="90">
        <f>IF(OR(AND(OR($S$2686&lt;&gt;"",$AB$2686&lt;&gt;""),$AX$2686=1)),1,0)</f>
        <v>0</v>
      </c>
      <c r="BD2779" s="90">
        <f>IF(OR(AND(OR($AB$2686&lt;&gt;""),$AX$2686=1)),1,0)</f>
        <v>0</v>
      </c>
      <c r="BE2779" s="90">
        <f>IF(OR(AND(OR($S$2686&lt;&gt;""),$AX$2686=1)),1,0)</f>
        <v>0</v>
      </c>
      <c r="BX2779" s="90">
        <v>1</v>
      </c>
      <c r="CA2779" s="90" t="s">
        <v>7405</v>
      </c>
      <c r="CC2779" s="90" t="s">
        <v>775</v>
      </c>
      <c r="CD2779" s="90">
        <f>IF($Y$2779="Inaccurate – Incorrect",1,0)</f>
        <v>0</v>
      </c>
      <c r="DA2779" s="90" t="s">
        <v>7120</v>
      </c>
      <c r="DB2779" s="90" t="s">
        <v>7194</v>
      </c>
    </row>
    <row r="2780" spans="4:106" ht="25.25" customHeight="1" x14ac:dyDescent="0.2">
      <c r="D2780" s="112" t="s">
        <v>7446</v>
      </c>
      <c r="E2780" s="189" t="s">
        <v>6407</v>
      </c>
      <c r="F2780" s="190"/>
      <c r="G2780" s="190"/>
      <c r="H2780" s="190"/>
      <c r="I2780" s="190"/>
      <c r="J2780" s="190"/>
      <c r="K2780" s="190"/>
      <c r="L2780" s="190"/>
      <c r="M2780" s="190"/>
      <c r="N2780" s="190"/>
      <c r="O2780" s="190"/>
      <c r="P2780" s="115"/>
      <c r="Q2780" s="191" t="s">
        <v>12702</v>
      </c>
      <c r="R2780" s="191"/>
      <c r="S2780" s="192"/>
      <c r="T2780" s="192"/>
      <c r="U2780" s="192"/>
      <c r="V2780" s="192"/>
      <c r="W2780" s="192"/>
      <c r="X2780" s="193"/>
      <c r="Y2780" s="108"/>
      <c r="AW2780" s="90" t="s">
        <v>6211</v>
      </c>
      <c r="AX2780" s="90">
        <f t="shared" si="371"/>
        <v>1</v>
      </c>
      <c r="AY2780" s="90" t="s">
        <v>774</v>
      </c>
      <c r="AZ2780" s="90" t="s">
        <v>7445</v>
      </c>
      <c r="BA2780" s="90">
        <f>IF(AND($BB$2780=1,$BC$2780=1),1,0)</f>
        <v>0</v>
      </c>
      <c r="BB2780" s="90">
        <f t="shared" si="372"/>
        <v>0</v>
      </c>
      <c r="BC2780" s="90">
        <f>IF(OR(AND(OR($S$2686&lt;&gt;"",$AB$2686&lt;&gt;""),$AX$2686=1)),1,0)</f>
        <v>0</v>
      </c>
      <c r="BD2780" s="90">
        <f>IF(OR(AND(OR($AB$2686&lt;&gt;""),$AX$2686=1)),1,0)</f>
        <v>0</v>
      </c>
      <c r="BE2780" s="90">
        <f>IF(OR(AND(OR($S$2686&lt;&gt;""),$AX$2686=1)),1,0)</f>
        <v>0</v>
      </c>
      <c r="BX2780" s="90">
        <v>1</v>
      </c>
      <c r="CA2780" s="90" t="s">
        <v>7405</v>
      </c>
      <c r="CC2780" s="90" t="s">
        <v>775</v>
      </c>
      <c r="CD2780" s="90">
        <f>IF($Y$2780="Inaccurate – Incorrect",1,0)</f>
        <v>0</v>
      </c>
      <c r="DA2780" s="90" t="s">
        <v>7120</v>
      </c>
      <c r="DB2780" s="90" t="s">
        <v>7194</v>
      </c>
    </row>
    <row r="2781" spans="4:106" ht="25.25" customHeight="1" x14ac:dyDescent="0.2">
      <c r="D2781" s="112" t="s">
        <v>7448</v>
      </c>
      <c r="E2781" s="189" t="s">
        <v>6423</v>
      </c>
      <c r="F2781" s="190"/>
      <c r="G2781" s="190"/>
      <c r="H2781" s="190"/>
      <c r="I2781" s="190"/>
      <c r="J2781" s="190"/>
      <c r="K2781" s="190"/>
      <c r="L2781" s="190"/>
      <c r="M2781" s="190"/>
      <c r="N2781" s="190"/>
      <c r="O2781" s="190"/>
      <c r="P2781" s="115"/>
      <c r="Q2781" s="191" t="s">
        <v>12702</v>
      </c>
      <c r="R2781" s="191"/>
      <c r="S2781" s="192"/>
      <c r="T2781" s="192"/>
      <c r="U2781" s="192"/>
      <c r="V2781" s="192"/>
      <c r="W2781" s="192"/>
      <c r="X2781" s="193"/>
      <c r="Y2781" s="108"/>
      <c r="AW2781" s="90" t="s">
        <v>6211</v>
      </c>
      <c r="AX2781" s="90">
        <f t="shared" si="371"/>
        <v>1</v>
      </c>
      <c r="AY2781" s="90" t="s">
        <v>774</v>
      </c>
      <c r="AZ2781" s="90" t="s">
        <v>7447</v>
      </c>
      <c r="BA2781" s="90">
        <f>IF(AND($BB$2781=1,$BC$2781=1),1,0)</f>
        <v>0</v>
      </c>
      <c r="BB2781" s="90">
        <f t="shared" si="372"/>
        <v>0</v>
      </c>
      <c r="BC2781" s="90">
        <f>IF(OR(AND(OR($S$2686&lt;&gt;"",$AB$2686&lt;&gt;""),$AX$2686=1)),1,0)</f>
        <v>0</v>
      </c>
      <c r="BD2781" s="90">
        <f>IF(OR(AND(OR($AB$2686&lt;&gt;""),$AX$2686=1)),1,0)</f>
        <v>0</v>
      </c>
      <c r="BE2781" s="90">
        <f>IF(OR(AND(OR($S$2686&lt;&gt;""),$AX$2686=1)),1,0)</f>
        <v>0</v>
      </c>
      <c r="BX2781" s="90">
        <v>1</v>
      </c>
      <c r="CA2781" s="90" t="s">
        <v>7405</v>
      </c>
      <c r="CC2781" s="90" t="s">
        <v>775</v>
      </c>
      <c r="CD2781" s="90">
        <f>IF($Y$2781="Inaccurate – Incorrect",1,0)</f>
        <v>0</v>
      </c>
      <c r="DA2781" s="90" t="s">
        <v>7120</v>
      </c>
      <c r="DB2781" s="90" t="s">
        <v>7194</v>
      </c>
    </row>
    <row r="2782" spans="4:106" ht="25.25" customHeight="1" x14ac:dyDescent="0.2">
      <c r="D2782" s="112" t="s">
        <v>7450</v>
      </c>
      <c r="E2782" s="189" t="s">
        <v>802</v>
      </c>
      <c r="F2782" s="190"/>
      <c r="G2782" s="190"/>
      <c r="H2782" s="190"/>
      <c r="I2782" s="190"/>
      <c r="J2782" s="190"/>
      <c r="K2782" s="190"/>
      <c r="L2782" s="190"/>
      <c r="M2782" s="190"/>
      <c r="N2782" s="190"/>
      <c r="O2782" s="190"/>
      <c r="P2782" s="115"/>
      <c r="Q2782" s="191" t="s">
        <v>12702</v>
      </c>
      <c r="R2782" s="191"/>
      <c r="S2782" s="192"/>
      <c r="T2782" s="192"/>
      <c r="U2782" s="192"/>
      <c r="V2782" s="192"/>
      <c r="W2782" s="192"/>
      <c r="X2782" s="193"/>
      <c r="Y2782" s="108"/>
      <c r="AW2782" s="90" t="s">
        <v>6211</v>
      </c>
      <c r="AX2782" s="90">
        <f t="shared" si="371"/>
        <v>1</v>
      </c>
      <c r="AY2782" s="90" t="s">
        <v>774</v>
      </c>
      <c r="AZ2782" s="90" t="s">
        <v>7449</v>
      </c>
      <c r="BA2782" s="90">
        <f>IF(AND($BB$2782=1,$BC$2782=1),1,0)</f>
        <v>0</v>
      </c>
      <c r="BB2782" s="90">
        <f t="shared" si="372"/>
        <v>0</v>
      </c>
      <c r="BC2782" s="90">
        <f>IF(OR(AND(OR($S$2686&lt;&gt;"",$AB$2686&lt;&gt;""),$AX$2686=1)),1,0)</f>
        <v>0</v>
      </c>
      <c r="BD2782" s="90">
        <f>IF(OR(AND(OR($AB$2686&lt;&gt;""),$AX$2686=1)),1,0)</f>
        <v>0</v>
      </c>
      <c r="BE2782" s="90">
        <f>IF(OR(AND(OR($S$2686&lt;&gt;""),$AX$2686=1)),1,0)</f>
        <v>0</v>
      </c>
      <c r="BL2782" s="90">
        <v>2783</v>
      </c>
      <c r="BX2782" s="90">
        <v>1</v>
      </c>
      <c r="CA2782" s="90" t="s">
        <v>7405</v>
      </c>
      <c r="CC2782" s="90" t="s">
        <v>775</v>
      </c>
      <c r="CD2782" s="90">
        <f>IF($Y$2782="Inaccurate – Incorrect",1,0)</f>
        <v>0</v>
      </c>
      <c r="DA2782" s="90" t="s">
        <v>7120</v>
      </c>
      <c r="DB2782" s="90" t="s">
        <v>7194</v>
      </c>
    </row>
    <row r="2783" spans="4:106" ht="25.25" customHeight="1" x14ac:dyDescent="0.2">
      <c r="D2783" s="112" t="s">
        <v>7452</v>
      </c>
      <c r="E2783" s="189" t="s">
        <v>643</v>
      </c>
      <c r="F2783" s="190"/>
      <c r="G2783" s="190"/>
      <c r="H2783" s="190"/>
      <c r="I2783" s="190"/>
      <c r="J2783" s="190"/>
      <c r="K2783" s="190"/>
      <c r="L2783" s="190"/>
      <c r="M2783" s="190"/>
      <c r="N2783" s="190"/>
      <c r="O2783" s="190"/>
      <c r="P2783" s="115"/>
      <c r="Q2783" s="191" t="s">
        <v>12699</v>
      </c>
      <c r="R2783" s="191"/>
      <c r="S2783" s="192"/>
      <c r="T2783" s="192"/>
      <c r="U2783" s="192"/>
      <c r="V2783" s="192"/>
      <c r="W2783" s="192"/>
      <c r="X2783" s="193"/>
      <c r="Y2783" s="108"/>
      <c r="AW2783" s="90" t="s">
        <v>6211</v>
      </c>
      <c r="AX2783" s="90">
        <f t="shared" si="371"/>
        <v>1</v>
      </c>
      <c r="AZ2783" s="90" t="s">
        <v>7451</v>
      </c>
      <c r="BA2783" s="90">
        <f>IF(AND($BB$2783=1,$BC$2783=1),1,0)</f>
        <v>0</v>
      </c>
      <c r="BB2783" s="90">
        <f t="shared" si="372"/>
        <v>0</v>
      </c>
      <c r="BC2783" s="90">
        <f>IF(OR(AND(OR($S$2782&lt;&gt;"",$AB$2782&lt;&gt;""),$AX$2782=1)),1,0)</f>
        <v>0</v>
      </c>
      <c r="BD2783" s="90">
        <f>IF(OR(AND(OR($AB$2782&lt;&gt;""),$AX$2782=1)),1,0)</f>
        <v>0</v>
      </c>
      <c r="BE2783" s="90">
        <f>IF(OR(AND(OR($S$2782&lt;&gt;""),$AX$2782=1)),1,0)</f>
        <v>0</v>
      </c>
      <c r="CB2783" s="90">
        <f>IF($S$2783&lt;&gt;"",1,0)</f>
        <v>0</v>
      </c>
      <c r="CD2783" s="90">
        <f>IF($Y$2783="Inaccurate – Incorrect",1,0)</f>
        <v>0</v>
      </c>
      <c r="DA2783" s="90" t="s">
        <v>7120</v>
      </c>
      <c r="DB2783" s="90" t="s">
        <v>7194</v>
      </c>
    </row>
    <row r="2784" spans="4:106" ht="53.75" customHeight="1" x14ac:dyDescent="0.2">
      <c r="D2784" s="112" t="s">
        <v>7455</v>
      </c>
      <c r="E2784" s="119"/>
      <c r="F2784" s="118"/>
      <c r="G2784" s="118"/>
      <c r="H2784" s="118"/>
      <c r="I2784" s="118"/>
      <c r="J2784" s="118"/>
      <c r="K2784" s="118"/>
      <c r="L2784" s="118"/>
      <c r="M2784" s="118"/>
      <c r="N2784" s="118"/>
      <c r="O2784" s="118"/>
      <c r="P2784" s="118"/>
      <c r="Q2784" s="215" t="s">
        <v>7456</v>
      </c>
      <c r="R2784" s="216"/>
      <c r="S2784" s="216"/>
      <c r="T2784" s="216"/>
      <c r="U2784" s="216"/>
      <c r="V2784" s="216"/>
      <c r="W2784" s="216"/>
      <c r="X2784" s="217"/>
      <c r="Y2784" s="108"/>
      <c r="AX2784" s="90">
        <f t="shared" si="371"/>
        <v>1</v>
      </c>
      <c r="AZ2784" s="90" t="s">
        <v>7454</v>
      </c>
      <c r="BA2784" s="90">
        <f>IF(AND($BB$2784=1,$BC$2784=1),1,0)</f>
        <v>0</v>
      </c>
      <c r="BB2784" s="90">
        <f t="shared" ref="BB2784:BB2792" si="373">IF($S$22="Step 3",1,0)</f>
        <v>0</v>
      </c>
      <c r="BC2784" s="90">
        <f t="shared" ref="BC2784:BC2791" si="374">IF(OR(AND(OR($S$2686&lt;&gt;"",$AB$2686&lt;&gt;""),$AX$2686=1)),1,0)</f>
        <v>0</v>
      </c>
      <c r="BD2784" s="90">
        <f t="shared" ref="BD2784:BD2791" si="375">IF(OR(AND(OR($AB$2686&lt;&gt;""),$AX$2686=1)),1,0)</f>
        <v>0</v>
      </c>
      <c r="BE2784" s="90">
        <f t="shared" ref="BE2784:BE2791" si="376">IF(OR(AND(OR($S$2686&lt;&gt;""),$AX$2686=1)),1,0)</f>
        <v>0</v>
      </c>
    </row>
    <row r="2785" spans="4:106" ht="25.25" customHeight="1" x14ac:dyDescent="0.2">
      <c r="D2785" s="112" t="s">
        <v>7458</v>
      </c>
      <c r="E2785" s="189" t="s">
        <v>7236</v>
      </c>
      <c r="F2785" s="190"/>
      <c r="G2785" s="190"/>
      <c r="H2785" s="190"/>
      <c r="I2785" s="190"/>
      <c r="J2785" s="190"/>
      <c r="K2785" s="190"/>
      <c r="L2785" s="190"/>
      <c r="M2785" s="190"/>
      <c r="N2785" s="190"/>
      <c r="O2785" s="190"/>
      <c r="P2785" s="115"/>
      <c r="Q2785" s="191" t="s">
        <v>12702</v>
      </c>
      <c r="R2785" s="191"/>
      <c r="S2785" s="192"/>
      <c r="T2785" s="192"/>
      <c r="U2785" s="192"/>
      <c r="V2785" s="192"/>
      <c r="W2785" s="192"/>
      <c r="X2785" s="193"/>
      <c r="Y2785" s="108"/>
      <c r="AW2785" s="90" t="s">
        <v>6211</v>
      </c>
      <c r="AX2785" s="90">
        <f t="shared" si="371"/>
        <v>1</v>
      </c>
      <c r="AY2785" s="90" t="s">
        <v>774</v>
      </c>
      <c r="AZ2785" s="90" t="s">
        <v>7457</v>
      </c>
      <c r="BA2785" s="90">
        <f>IF(AND($BB$2785=1,$BC$2785=1),1,0)</f>
        <v>0</v>
      </c>
      <c r="BB2785" s="90">
        <f t="shared" si="373"/>
        <v>0</v>
      </c>
      <c r="BC2785" s="90">
        <f t="shared" si="374"/>
        <v>0</v>
      </c>
      <c r="BD2785" s="90">
        <f t="shared" si="375"/>
        <v>0</v>
      </c>
      <c r="BE2785" s="90">
        <f t="shared" si="376"/>
        <v>0</v>
      </c>
      <c r="BX2785" s="90">
        <v>1</v>
      </c>
      <c r="CA2785" s="90" t="s">
        <v>7454</v>
      </c>
      <c r="CB2785" s="90">
        <f>IF((+COUNTA($S$2785)+COUNTA($S$2786)+COUNTA($S$2787)+COUNTA($S$2788)+COUNTA($S$2789)+COUNTA($S$2790)+COUNTA($S$2791))&gt;0,1,0)</f>
        <v>0</v>
      </c>
      <c r="CC2785" s="90" t="s">
        <v>775</v>
      </c>
      <c r="CD2785" s="90">
        <f>IF($Y$2785="Inaccurate – Incorrect",1,0)</f>
        <v>0</v>
      </c>
      <c r="DA2785" s="90" t="s">
        <v>7120</v>
      </c>
      <c r="DB2785" s="90" t="s">
        <v>7194</v>
      </c>
    </row>
    <row r="2786" spans="4:106" ht="50.5" customHeight="1" x14ac:dyDescent="0.2">
      <c r="D2786" s="112" t="s">
        <v>7460</v>
      </c>
      <c r="E2786" s="189" t="s">
        <v>7461</v>
      </c>
      <c r="F2786" s="190"/>
      <c r="G2786" s="190"/>
      <c r="H2786" s="190"/>
      <c r="I2786" s="190"/>
      <c r="J2786" s="190"/>
      <c r="K2786" s="190"/>
      <c r="L2786" s="190"/>
      <c r="M2786" s="190"/>
      <c r="N2786" s="190"/>
      <c r="O2786" s="190"/>
      <c r="P2786" s="115"/>
      <c r="Q2786" s="191" t="s">
        <v>12702</v>
      </c>
      <c r="R2786" s="191"/>
      <c r="S2786" s="192"/>
      <c r="T2786" s="192"/>
      <c r="U2786" s="192"/>
      <c r="V2786" s="192"/>
      <c r="W2786" s="192"/>
      <c r="X2786" s="193"/>
      <c r="Y2786" s="108"/>
      <c r="AW2786" s="90" t="s">
        <v>6211</v>
      </c>
      <c r="AX2786" s="90">
        <f t="shared" si="371"/>
        <v>1</v>
      </c>
      <c r="AY2786" s="90" t="s">
        <v>774</v>
      </c>
      <c r="AZ2786" s="90" t="s">
        <v>7459</v>
      </c>
      <c r="BA2786" s="90">
        <f>IF(AND($BB$2786=1,$BC$2786=1),1,0)</f>
        <v>0</v>
      </c>
      <c r="BB2786" s="90">
        <f t="shared" si="373"/>
        <v>0</v>
      </c>
      <c r="BC2786" s="90">
        <f t="shared" si="374"/>
        <v>0</v>
      </c>
      <c r="BD2786" s="90">
        <f t="shared" si="375"/>
        <v>0</v>
      </c>
      <c r="BE2786" s="90">
        <f t="shared" si="376"/>
        <v>0</v>
      </c>
      <c r="BX2786" s="90">
        <v>1</v>
      </c>
      <c r="CA2786" s="90" t="s">
        <v>7454</v>
      </c>
      <c r="CC2786" s="90" t="s">
        <v>775</v>
      </c>
      <c r="CD2786" s="90">
        <f>IF($Y$2786="Inaccurate – Incorrect",1,0)</f>
        <v>0</v>
      </c>
      <c r="DA2786" s="90" t="s">
        <v>7120</v>
      </c>
      <c r="DB2786" s="90" t="s">
        <v>7194</v>
      </c>
    </row>
    <row r="2787" spans="4:106" ht="25.25" customHeight="1" x14ac:dyDescent="0.2">
      <c r="D2787" s="112" t="s">
        <v>7463</v>
      </c>
      <c r="E2787" s="189" t="s">
        <v>7389</v>
      </c>
      <c r="F2787" s="190"/>
      <c r="G2787" s="190"/>
      <c r="H2787" s="190"/>
      <c r="I2787" s="190"/>
      <c r="J2787" s="190"/>
      <c r="K2787" s="190"/>
      <c r="L2787" s="190"/>
      <c r="M2787" s="190"/>
      <c r="N2787" s="190"/>
      <c r="O2787" s="190"/>
      <c r="P2787" s="115"/>
      <c r="Q2787" s="191" t="s">
        <v>12702</v>
      </c>
      <c r="R2787" s="191"/>
      <c r="S2787" s="192"/>
      <c r="T2787" s="192"/>
      <c r="U2787" s="192"/>
      <c r="V2787" s="192"/>
      <c r="W2787" s="192"/>
      <c r="X2787" s="193"/>
      <c r="Y2787" s="108"/>
      <c r="AW2787" s="90" t="s">
        <v>6211</v>
      </c>
      <c r="AX2787" s="90">
        <f t="shared" si="371"/>
        <v>1</v>
      </c>
      <c r="AY2787" s="90" t="s">
        <v>774</v>
      </c>
      <c r="AZ2787" s="90" t="s">
        <v>7462</v>
      </c>
      <c r="BA2787" s="90">
        <f>IF(AND($BB$2787=1,$BC$2787=1),1,0)</f>
        <v>0</v>
      </c>
      <c r="BB2787" s="90">
        <f t="shared" si="373"/>
        <v>0</v>
      </c>
      <c r="BC2787" s="90">
        <f t="shared" si="374"/>
        <v>0</v>
      </c>
      <c r="BD2787" s="90">
        <f t="shared" si="375"/>
        <v>0</v>
      </c>
      <c r="BE2787" s="90">
        <f t="shared" si="376"/>
        <v>0</v>
      </c>
      <c r="BX2787" s="90">
        <v>1</v>
      </c>
      <c r="CA2787" s="90" t="s">
        <v>7454</v>
      </c>
      <c r="CC2787" s="90" t="s">
        <v>775</v>
      </c>
      <c r="CD2787" s="90">
        <f>IF($Y$2787="Inaccurate – Incorrect",1,0)</f>
        <v>0</v>
      </c>
      <c r="DA2787" s="90" t="s">
        <v>7120</v>
      </c>
      <c r="DB2787" s="90" t="s">
        <v>7194</v>
      </c>
    </row>
    <row r="2788" spans="4:106" ht="25.25" customHeight="1" x14ac:dyDescent="0.2">
      <c r="D2788" s="112" t="s">
        <v>7465</v>
      </c>
      <c r="E2788" s="189" t="s">
        <v>7466</v>
      </c>
      <c r="F2788" s="190"/>
      <c r="G2788" s="190"/>
      <c r="H2788" s="190"/>
      <c r="I2788" s="190"/>
      <c r="J2788" s="190"/>
      <c r="K2788" s="190"/>
      <c r="L2788" s="190"/>
      <c r="M2788" s="190"/>
      <c r="N2788" s="190"/>
      <c r="O2788" s="190"/>
      <c r="P2788" s="115"/>
      <c r="Q2788" s="191" t="s">
        <v>12702</v>
      </c>
      <c r="R2788" s="191"/>
      <c r="S2788" s="192"/>
      <c r="T2788" s="192"/>
      <c r="U2788" s="192"/>
      <c r="V2788" s="192"/>
      <c r="W2788" s="192"/>
      <c r="X2788" s="193"/>
      <c r="Y2788" s="108"/>
      <c r="AW2788" s="90" t="s">
        <v>6211</v>
      </c>
      <c r="AX2788" s="90">
        <f t="shared" si="371"/>
        <v>1</v>
      </c>
      <c r="AY2788" s="90" t="s">
        <v>774</v>
      </c>
      <c r="AZ2788" s="90" t="s">
        <v>7464</v>
      </c>
      <c r="BA2788" s="90">
        <f>IF(AND($BB$2788=1,$BC$2788=1),1,0)</f>
        <v>0</v>
      </c>
      <c r="BB2788" s="90">
        <f t="shared" si="373"/>
        <v>0</v>
      </c>
      <c r="BC2788" s="90">
        <f t="shared" si="374"/>
        <v>0</v>
      </c>
      <c r="BD2788" s="90">
        <f t="shared" si="375"/>
        <v>0</v>
      </c>
      <c r="BE2788" s="90">
        <f t="shared" si="376"/>
        <v>0</v>
      </c>
      <c r="BX2788" s="90">
        <v>1</v>
      </c>
      <c r="CA2788" s="90" t="s">
        <v>7454</v>
      </c>
      <c r="CC2788" s="90" t="s">
        <v>775</v>
      </c>
      <c r="CD2788" s="90">
        <f>IF($Y$2788="Inaccurate – Incorrect",1,0)</f>
        <v>0</v>
      </c>
      <c r="DA2788" s="90" t="s">
        <v>7120</v>
      </c>
      <c r="DB2788" s="90" t="s">
        <v>7194</v>
      </c>
    </row>
    <row r="2789" spans="4:106" ht="50.5" customHeight="1" x14ac:dyDescent="0.2">
      <c r="D2789" s="112" t="s">
        <v>7468</v>
      </c>
      <c r="E2789" s="189" t="s">
        <v>7469</v>
      </c>
      <c r="F2789" s="190"/>
      <c r="G2789" s="190"/>
      <c r="H2789" s="190"/>
      <c r="I2789" s="190"/>
      <c r="J2789" s="190"/>
      <c r="K2789" s="190"/>
      <c r="L2789" s="190"/>
      <c r="M2789" s="190"/>
      <c r="N2789" s="190"/>
      <c r="O2789" s="190"/>
      <c r="P2789" s="115"/>
      <c r="Q2789" s="191" t="s">
        <v>12702</v>
      </c>
      <c r="R2789" s="191"/>
      <c r="S2789" s="192"/>
      <c r="T2789" s="192"/>
      <c r="U2789" s="192"/>
      <c r="V2789" s="192"/>
      <c r="W2789" s="192"/>
      <c r="X2789" s="193"/>
      <c r="Y2789" s="108"/>
      <c r="AW2789" s="90" t="s">
        <v>6211</v>
      </c>
      <c r="AX2789" s="90">
        <f t="shared" si="371"/>
        <v>1</v>
      </c>
      <c r="AY2789" s="90" t="s">
        <v>774</v>
      </c>
      <c r="AZ2789" s="90" t="s">
        <v>7467</v>
      </c>
      <c r="BA2789" s="90">
        <f>IF(AND($BB$2789=1,$BC$2789=1),1,0)</f>
        <v>0</v>
      </c>
      <c r="BB2789" s="90">
        <f t="shared" si="373"/>
        <v>0</v>
      </c>
      <c r="BC2789" s="90">
        <f t="shared" si="374"/>
        <v>0</v>
      </c>
      <c r="BD2789" s="90">
        <f t="shared" si="375"/>
        <v>0</v>
      </c>
      <c r="BE2789" s="90">
        <f t="shared" si="376"/>
        <v>0</v>
      </c>
      <c r="BX2789" s="90">
        <v>1</v>
      </c>
      <c r="CA2789" s="90" t="s">
        <v>7454</v>
      </c>
      <c r="CC2789" s="90" t="s">
        <v>775</v>
      </c>
      <c r="CD2789" s="90">
        <f>IF($Y$2789="Inaccurate – Incorrect",1,0)</f>
        <v>0</v>
      </c>
      <c r="DA2789" s="90" t="s">
        <v>7120</v>
      </c>
      <c r="DB2789" s="90" t="s">
        <v>7194</v>
      </c>
    </row>
    <row r="2790" spans="4:106" ht="25.25" customHeight="1" x14ac:dyDescent="0.2">
      <c r="D2790" s="112" t="s">
        <v>7471</v>
      </c>
      <c r="E2790" s="189" t="s">
        <v>7398</v>
      </c>
      <c r="F2790" s="190"/>
      <c r="G2790" s="190"/>
      <c r="H2790" s="190"/>
      <c r="I2790" s="190"/>
      <c r="J2790" s="190"/>
      <c r="K2790" s="190"/>
      <c r="L2790" s="190"/>
      <c r="M2790" s="190"/>
      <c r="N2790" s="190"/>
      <c r="O2790" s="190"/>
      <c r="P2790" s="116" t="s">
        <v>12697</v>
      </c>
      <c r="Q2790" s="191" t="s">
        <v>12702</v>
      </c>
      <c r="R2790" s="191"/>
      <c r="S2790" s="192"/>
      <c r="T2790" s="192"/>
      <c r="U2790" s="192"/>
      <c r="V2790" s="192"/>
      <c r="W2790" s="192"/>
      <c r="X2790" s="193"/>
      <c r="Y2790" s="108"/>
      <c r="AW2790" s="90" t="s">
        <v>6211</v>
      </c>
      <c r="AX2790" s="90">
        <f t="shared" si="371"/>
        <v>1</v>
      </c>
      <c r="AY2790" s="90" t="s">
        <v>774</v>
      </c>
      <c r="AZ2790" s="90" t="s">
        <v>7470</v>
      </c>
      <c r="BA2790" s="90">
        <f>IF(AND($BB$2790=1,$BC$2790=1),1,0)</f>
        <v>0</v>
      </c>
      <c r="BB2790" s="90">
        <f t="shared" si="373"/>
        <v>0</v>
      </c>
      <c r="BC2790" s="90">
        <f t="shared" si="374"/>
        <v>0</v>
      </c>
      <c r="BD2790" s="90">
        <f t="shared" si="375"/>
        <v>0</v>
      </c>
      <c r="BE2790" s="90">
        <f t="shared" si="376"/>
        <v>0</v>
      </c>
      <c r="BX2790" s="90">
        <v>1</v>
      </c>
      <c r="CA2790" s="90" t="s">
        <v>7454</v>
      </c>
      <c r="CC2790" s="90" t="s">
        <v>775</v>
      </c>
      <c r="CD2790" s="90">
        <f>IF($Y$2790="Inaccurate – Incorrect",1,0)</f>
        <v>0</v>
      </c>
      <c r="DA2790" s="90" t="s">
        <v>7120</v>
      </c>
      <c r="DB2790" s="90" t="s">
        <v>7194</v>
      </c>
    </row>
    <row r="2791" spans="4:106" ht="25.25" customHeight="1" x14ac:dyDescent="0.2">
      <c r="D2791" s="112" t="s">
        <v>7474</v>
      </c>
      <c r="E2791" s="189" t="s">
        <v>802</v>
      </c>
      <c r="F2791" s="190"/>
      <c r="G2791" s="190"/>
      <c r="H2791" s="190"/>
      <c r="I2791" s="190"/>
      <c r="J2791" s="190"/>
      <c r="K2791" s="190"/>
      <c r="L2791" s="190"/>
      <c r="M2791" s="190"/>
      <c r="N2791" s="190"/>
      <c r="O2791" s="190"/>
      <c r="P2791" s="115"/>
      <c r="Q2791" s="191" t="s">
        <v>12702</v>
      </c>
      <c r="R2791" s="191"/>
      <c r="S2791" s="192"/>
      <c r="T2791" s="192"/>
      <c r="U2791" s="192"/>
      <c r="V2791" s="192"/>
      <c r="W2791" s="192"/>
      <c r="X2791" s="193"/>
      <c r="Y2791" s="108"/>
      <c r="AW2791" s="90" t="s">
        <v>6211</v>
      </c>
      <c r="AX2791" s="90">
        <f t="shared" si="371"/>
        <v>1</v>
      </c>
      <c r="AY2791" s="90" t="s">
        <v>774</v>
      </c>
      <c r="AZ2791" s="90" t="s">
        <v>7473</v>
      </c>
      <c r="BA2791" s="90">
        <f>IF(AND($BB$2791=1,$BC$2791=1),1,0)</f>
        <v>0</v>
      </c>
      <c r="BB2791" s="90">
        <f t="shared" si="373"/>
        <v>0</v>
      </c>
      <c r="BC2791" s="90">
        <f t="shared" si="374"/>
        <v>0</v>
      </c>
      <c r="BD2791" s="90">
        <f t="shared" si="375"/>
        <v>0</v>
      </c>
      <c r="BE2791" s="90">
        <f t="shared" si="376"/>
        <v>0</v>
      </c>
      <c r="BL2791" s="90">
        <v>2792</v>
      </c>
      <c r="BX2791" s="90">
        <v>1</v>
      </c>
      <c r="CA2791" s="90" t="s">
        <v>7454</v>
      </c>
      <c r="CC2791" s="90" t="s">
        <v>775</v>
      </c>
      <c r="CD2791" s="90">
        <f>IF($Y$2791="Inaccurate – Incorrect",1,0)</f>
        <v>0</v>
      </c>
      <c r="DA2791" s="90" t="s">
        <v>7120</v>
      </c>
      <c r="DB2791" s="90" t="s">
        <v>7194</v>
      </c>
    </row>
    <row r="2792" spans="4:106" ht="25.25" customHeight="1" x14ac:dyDescent="0.2">
      <c r="D2792" s="112" t="s">
        <v>7476</v>
      </c>
      <c r="E2792" s="189" t="s">
        <v>643</v>
      </c>
      <c r="F2792" s="190"/>
      <c r="G2792" s="190"/>
      <c r="H2792" s="190"/>
      <c r="I2792" s="190"/>
      <c r="J2792" s="190"/>
      <c r="K2792" s="190"/>
      <c r="L2792" s="190"/>
      <c r="M2792" s="190"/>
      <c r="N2792" s="190"/>
      <c r="O2792" s="190"/>
      <c r="P2792" s="115"/>
      <c r="Q2792" s="191" t="s">
        <v>12699</v>
      </c>
      <c r="R2792" s="191"/>
      <c r="S2792" s="192"/>
      <c r="T2792" s="192"/>
      <c r="U2792" s="192"/>
      <c r="V2792" s="192"/>
      <c r="W2792" s="192"/>
      <c r="X2792" s="193"/>
      <c r="Y2792" s="108"/>
      <c r="AW2792" s="90" t="s">
        <v>6211</v>
      </c>
      <c r="AX2792" s="90">
        <f t="shared" si="371"/>
        <v>1</v>
      </c>
      <c r="AZ2792" s="90" t="s">
        <v>7475</v>
      </c>
      <c r="BA2792" s="90">
        <f>IF(AND($BB$2792=1,$BC$2792=1),1,0)</f>
        <v>0</v>
      </c>
      <c r="BB2792" s="90">
        <f t="shared" si="373"/>
        <v>0</v>
      </c>
      <c r="BC2792" s="90">
        <f>IF(OR(AND(OR($S$2791&lt;&gt;"",$AB$2791&lt;&gt;""),$AX$2791=1)),1,0)</f>
        <v>0</v>
      </c>
      <c r="BD2792" s="90">
        <f>IF(OR(AND(OR($AB$2791&lt;&gt;""),$AX$2791=1)),1,0)</f>
        <v>0</v>
      </c>
      <c r="BE2792" s="90">
        <f>IF(OR(AND(OR($S$2791&lt;&gt;""),$AX$2791=1)),1,0)</f>
        <v>0</v>
      </c>
      <c r="CB2792" s="90">
        <f>IF($S$2792&lt;&gt;"",1,0)</f>
        <v>0</v>
      </c>
      <c r="CD2792" s="90">
        <f>IF($Y$2792="Inaccurate – Incorrect",1,0)</f>
        <v>0</v>
      </c>
      <c r="DA2792" s="90" t="s">
        <v>7120</v>
      </c>
      <c r="DB2792" s="90" t="s">
        <v>7194</v>
      </c>
    </row>
    <row r="2793" spans="4:106" ht="53.75" customHeight="1" x14ac:dyDescent="0.2">
      <c r="D2793" s="112" t="s">
        <v>7479</v>
      </c>
      <c r="E2793" s="119"/>
      <c r="F2793" s="118"/>
      <c r="G2793" s="118"/>
      <c r="H2793" s="118"/>
      <c r="I2793" s="118"/>
      <c r="J2793" s="118"/>
      <c r="K2793" s="118"/>
      <c r="L2793" s="118"/>
      <c r="M2793" s="118"/>
      <c r="N2793" s="118"/>
      <c r="O2793" s="118"/>
      <c r="P2793" s="118"/>
      <c r="Q2793" s="215" t="s">
        <v>7480</v>
      </c>
      <c r="R2793" s="216"/>
      <c r="S2793" s="216"/>
      <c r="T2793" s="216"/>
      <c r="U2793" s="216"/>
      <c r="V2793" s="216"/>
      <c r="W2793" s="216"/>
      <c r="X2793" s="217"/>
      <c r="Y2793" s="108"/>
      <c r="AX2793" s="90">
        <f t="shared" si="371"/>
        <v>1</v>
      </c>
      <c r="AZ2793" s="90" t="s">
        <v>7478</v>
      </c>
      <c r="BA2793" s="90">
        <f>IF(AND($BB$2793=1,$BC$2793=1),1,0)</f>
        <v>0</v>
      </c>
      <c r="BB2793" s="90">
        <f t="shared" ref="BB2793:BB2805" si="377">IF(OR($S$22="Step 3",$S$22="Step 2"),1,0)</f>
        <v>0</v>
      </c>
      <c r="BC2793" s="90">
        <f t="shared" ref="BC2793:BC2807" si="378">IF(OR(AND(OR($S$2686&lt;&gt;"",$AB$2686&lt;&gt;""),$AX$2686=1)),1,0)</f>
        <v>0</v>
      </c>
      <c r="BD2793" s="90">
        <f t="shared" ref="BD2793:BD2807" si="379">IF(OR(AND(OR($AB$2686&lt;&gt;""),$AX$2686=1)),1,0)</f>
        <v>0</v>
      </c>
      <c r="BE2793" s="90">
        <f t="shared" ref="BE2793:BE2807" si="380">IF(OR(AND(OR($S$2686&lt;&gt;""),$AX$2686=1)),1,0)</f>
        <v>0</v>
      </c>
    </row>
    <row r="2794" spans="4:106" ht="25.25" customHeight="1" x14ac:dyDescent="0.2">
      <c r="D2794" s="112" t="s">
        <v>7482</v>
      </c>
      <c r="E2794" s="189" t="s">
        <v>6275</v>
      </c>
      <c r="F2794" s="190"/>
      <c r="G2794" s="190"/>
      <c r="H2794" s="190"/>
      <c r="I2794" s="190"/>
      <c r="J2794" s="190"/>
      <c r="K2794" s="190"/>
      <c r="L2794" s="190"/>
      <c r="M2794" s="190"/>
      <c r="N2794" s="190"/>
      <c r="O2794" s="190"/>
      <c r="P2794" s="115"/>
      <c r="Q2794" s="191" t="s">
        <v>12702</v>
      </c>
      <c r="R2794" s="191"/>
      <c r="S2794" s="192"/>
      <c r="T2794" s="192"/>
      <c r="U2794" s="192"/>
      <c r="V2794" s="192"/>
      <c r="W2794" s="192"/>
      <c r="X2794" s="193"/>
      <c r="Y2794" s="108"/>
      <c r="AW2794" s="90" t="s">
        <v>6211</v>
      </c>
      <c r="AX2794" s="90">
        <f t="shared" si="371"/>
        <v>1</v>
      </c>
      <c r="AY2794" s="90" t="s">
        <v>774</v>
      </c>
      <c r="AZ2794" s="90" t="s">
        <v>7481</v>
      </c>
      <c r="BA2794" s="90">
        <f>IF(AND($BB$2794=1,$BC$2794=1),1,0)</f>
        <v>0</v>
      </c>
      <c r="BB2794" s="90">
        <f t="shared" si="377"/>
        <v>0</v>
      </c>
      <c r="BC2794" s="90">
        <f t="shared" si="378"/>
        <v>0</v>
      </c>
      <c r="BD2794" s="90">
        <f t="shared" si="379"/>
        <v>0</v>
      </c>
      <c r="BE2794" s="90">
        <f t="shared" si="380"/>
        <v>0</v>
      </c>
      <c r="BX2794" s="90">
        <v>1</v>
      </c>
      <c r="CA2794" s="90" t="s">
        <v>7478</v>
      </c>
      <c r="CB2794" s="90">
        <f>IF((+COUNTA($S$2794)+COUNTA($S$2795)+COUNTA($S$2796)+COUNTA($S$2797)+COUNTA($S$2798)+COUNTA($S$2799)+COUNTA($S$2800)+COUNTA($S$2801)+COUNTA($S$2802)+COUNTA($S$2803)+COUNTA($S$2804)+COUNTA($S$2805)+COUNTA($S$2806)+COUNTA($S$2807)+COUNTA($S$2809)+COUNTA($S$2810)+COUNTA($S$2811)+COUNTA($S$2812)+COUNTA($S$2813))&gt;0,1,0)</f>
        <v>0</v>
      </c>
      <c r="CC2794" s="90" t="s">
        <v>775</v>
      </c>
      <c r="CD2794" s="90">
        <f>IF($Y$2794="Inaccurate – Incorrect",1,0)</f>
        <v>0</v>
      </c>
      <c r="DA2794" s="90" t="s">
        <v>7120</v>
      </c>
      <c r="DB2794" s="90" t="s">
        <v>7194</v>
      </c>
    </row>
    <row r="2795" spans="4:106" ht="25.25" customHeight="1" x14ac:dyDescent="0.2">
      <c r="D2795" s="112" t="s">
        <v>7484</v>
      </c>
      <c r="E2795" s="189" t="s">
        <v>6282</v>
      </c>
      <c r="F2795" s="190"/>
      <c r="G2795" s="190"/>
      <c r="H2795" s="190"/>
      <c r="I2795" s="190"/>
      <c r="J2795" s="190"/>
      <c r="K2795" s="190"/>
      <c r="L2795" s="190"/>
      <c r="M2795" s="190"/>
      <c r="N2795" s="190"/>
      <c r="O2795" s="190"/>
      <c r="P2795" s="115"/>
      <c r="Q2795" s="191" t="s">
        <v>12702</v>
      </c>
      <c r="R2795" s="191"/>
      <c r="S2795" s="192"/>
      <c r="T2795" s="192"/>
      <c r="U2795" s="192"/>
      <c r="V2795" s="192"/>
      <c r="W2795" s="192"/>
      <c r="X2795" s="193"/>
      <c r="Y2795" s="108"/>
      <c r="AW2795" s="90" t="s">
        <v>6211</v>
      </c>
      <c r="AX2795" s="90">
        <f t="shared" si="371"/>
        <v>1</v>
      </c>
      <c r="AY2795" s="90" t="s">
        <v>774</v>
      </c>
      <c r="AZ2795" s="90" t="s">
        <v>7483</v>
      </c>
      <c r="BA2795" s="90">
        <f>IF(AND($BB$2795=1,$BC$2795=1),1,0)</f>
        <v>0</v>
      </c>
      <c r="BB2795" s="90">
        <f t="shared" si="377"/>
        <v>0</v>
      </c>
      <c r="BC2795" s="90">
        <f t="shared" si="378"/>
        <v>0</v>
      </c>
      <c r="BD2795" s="90">
        <f t="shared" si="379"/>
        <v>0</v>
      </c>
      <c r="BE2795" s="90">
        <f t="shared" si="380"/>
        <v>0</v>
      </c>
      <c r="BX2795" s="90">
        <v>1</v>
      </c>
      <c r="CA2795" s="90" t="s">
        <v>7478</v>
      </c>
      <c r="CC2795" s="90" t="s">
        <v>775</v>
      </c>
      <c r="CD2795" s="90">
        <f>IF($Y$2795="Inaccurate – Incorrect",1,0)</f>
        <v>0</v>
      </c>
      <c r="DA2795" s="90" t="s">
        <v>7120</v>
      </c>
      <c r="DB2795" s="90" t="s">
        <v>7194</v>
      </c>
    </row>
    <row r="2796" spans="4:106" ht="25.25" customHeight="1" x14ac:dyDescent="0.2">
      <c r="D2796" s="112" t="s">
        <v>7486</v>
      </c>
      <c r="E2796" s="189" t="s">
        <v>6289</v>
      </c>
      <c r="F2796" s="190"/>
      <c r="G2796" s="190"/>
      <c r="H2796" s="190"/>
      <c r="I2796" s="190"/>
      <c r="J2796" s="190"/>
      <c r="K2796" s="190"/>
      <c r="L2796" s="190"/>
      <c r="M2796" s="190"/>
      <c r="N2796" s="190"/>
      <c r="O2796" s="190"/>
      <c r="P2796" s="115"/>
      <c r="Q2796" s="191" t="s">
        <v>12702</v>
      </c>
      <c r="R2796" s="191"/>
      <c r="S2796" s="192"/>
      <c r="T2796" s="192"/>
      <c r="U2796" s="192"/>
      <c r="V2796" s="192"/>
      <c r="W2796" s="192"/>
      <c r="X2796" s="193"/>
      <c r="Y2796" s="108"/>
      <c r="AW2796" s="90" t="s">
        <v>6211</v>
      </c>
      <c r="AX2796" s="90">
        <f t="shared" si="371"/>
        <v>1</v>
      </c>
      <c r="AY2796" s="90" t="s">
        <v>774</v>
      </c>
      <c r="AZ2796" s="90" t="s">
        <v>7485</v>
      </c>
      <c r="BA2796" s="90">
        <f>IF(AND($BB$2796=1,$BC$2796=1),1,0)</f>
        <v>0</v>
      </c>
      <c r="BB2796" s="90">
        <f t="shared" si="377"/>
        <v>0</v>
      </c>
      <c r="BC2796" s="90">
        <f t="shared" si="378"/>
        <v>0</v>
      </c>
      <c r="BD2796" s="90">
        <f t="shared" si="379"/>
        <v>0</v>
      </c>
      <c r="BE2796" s="90">
        <f t="shared" si="380"/>
        <v>0</v>
      </c>
      <c r="BX2796" s="90">
        <v>1</v>
      </c>
      <c r="CA2796" s="90" t="s">
        <v>7478</v>
      </c>
      <c r="CC2796" s="90" t="s">
        <v>775</v>
      </c>
      <c r="CD2796" s="90">
        <f>IF($Y$2796="Inaccurate – Incorrect",1,0)</f>
        <v>0</v>
      </c>
      <c r="DA2796" s="90" t="s">
        <v>7120</v>
      </c>
      <c r="DB2796" s="90" t="s">
        <v>7194</v>
      </c>
    </row>
    <row r="2797" spans="4:106" ht="25.25" customHeight="1" x14ac:dyDescent="0.2">
      <c r="D2797" s="112" t="s">
        <v>7488</v>
      </c>
      <c r="E2797" s="189" t="s">
        <v>7144</v>
      </c>
      <c r="F2797" s="190"/>
      <c r="G2797" s="190"/>
      <c r="H2797" s="190"/>
      <c r="I2797" s="190"/>
      <c r="J2797" s="190"/>
      <c r="K2797" s="190"/>
      <c r="L2797" s="190"/>
      <c r="M2797" s="190"/>
      <c r="N2797" s="190"/>
      <c r="O2797" s="190"/>
      <c r="P2797" s="115"/>
      <c r="Q2797" s="191" t="s">
        <v>12702</v>
      </c>
      <c r="R2797" s="191"/>
      <c r="S2797" s="192"/>
      <c r="T2797" s="192"/>
      <c r="U2797" s="192"/>
      <c r="V2797" s="192"/>
      <c r="W2797" s="192"/>
      <c r="X2797" s="193"/>
      <c r="Y2797" s="108"/>
      <c r="AW2797" s="90" t="s">
        <v>6211</v>
      </c>
      <c r="AX2797" s="90">
        <f t="shared" si="371"/>
        <v>1</v>
      </c>
      <c r="AY2797" s="90" t="s">
        <v>774</v>
      </c>
      <c r="AZ2797" s="90" t="s">
        <v>7487</v>
      </c>
      <c r="BA2797" s="90">
        <f>IF(AND($BB$2797=1,$BC$2797=1),1,0)</f>
        <v>0</v>
      </c>
      <c r="BB2797" s="90">
        <f t="shared" si="377"/>
        <v>0</v>
      </c>
      <c r="BC2797" s="90">
        <f t="shared" si="378"/>
        <v>0</v>
      </c>
      <c r="BD2797" s="90">
        <f t="shared" si="379"/>
        <v>0</v>
      </c>
      <c r="BE2797" s="90">
        <f t="shared" si="380"/>
        <v>0</v>
      </c>
      <c r="BX2797" s="90">
        <v>1</v>
      </c>
      <c r="CA2797" s="90" t="s">
        <v>7478</v>
      </c>
      <c r="CC2797" s="90" t="s">
        <v>775</v>
      </c>
      <c r="CD2797" s="90">
        <f>IF($Y$2797="Inaccurate – Incorrect",1,0)</f>
        <v>0</v>
      </c>
      <c r="DA2797" s="90" t="s">
        <v>7120</v>
      </c>
      <c r="DB2797" s="90" t="s">
        <v>7194</v>
      </c>
    </row>
    <row r="2798" spans="4:106" ht="25.25" customHeight="1" x14ac:dyDescent="0.2">
      <c r="D2798" s="112" t="s">
        <v>7490</v>
      </c>
      <c r="E2798" s="189" t="s">
        <v>6304</v>
      </c>
      <c r="F2798" s="190"/>
      <c r="G2798" s="190"/>
      <c r="H2798" s="190"/>
      <c r="I2798" s="190"/>
      <c r="J2798" s="190"/>
      <c r="K2798" s="190"/>
      <c r="L2798" s="190"/>
      <c r="M2798" s="190"/>
      <c r="N2798" s="190"/>
      <c r="O2798" s="190"/>
      <c r="P2798" s="115"/>
      <c r="Q2798" s="191" t="s">
        <v>12702</v>
      </c>
      <c r="R2798" s="191"/>
      <c r="S2798" s="192"/>
      <c r="T2798" s="192"/>
      <c r="U2798" s="192"/>
      <c r="V2798" s="192"/>
      <c r="W2798" s="192"/>
      <c r="X2798" s="193"/>
      <c r="Y2798" s="108"/>
      <c r="AW2798" s="90" t="s">
        <v>6211</v>
      </c>
      <c r="AX2798" s="90">
        <f t="shared" si="371"/>
        <v>1</v>
      </c>
      <c r="AY2798" s="90" t="s">
        <v>774</v>
      </c>
      <c r="AZ2798" s="90" t="s">
        <v>7489</v>
      </c>
      <c r="BA2798" s="90">
        <f>IF(AND($BB$2798=1,$BC$2798=1),1,0)</f>
        <v>0</v>
      </c>
      <c r="BB2798" s="90">
        <f t="shared" si="377"/>
        <v>0</v>
      </c>
      <c r="BC2798" s="90">
        <f t="shared" si="378"/>
        <v>0</v>
      </c>
      <c r="BD2798" s="90">
        <f t="shared" si="379"/>
        <v>0</v>
      </c>
      <c r="BE2798" s="90">
        <f t="shared" si="380"/>
        <v>0</v>
      </c>
      <c r="BX2798" s="90">
        <v>1</v>
      </c>
      <c r="CA2798" s="90" t="s">
        <v>7478</v>
      </c>
      <c r="CC2798" s="90" t="s">
        <v>775</v>
      </c>
      <c r="CD2798" s="90">
        <f>IF($Y$2798="Inaccurate – Incorrect",1,0)</f>
        <v>0</v>
      </c>
      <c r="DA2798" s="90" t="s">
        <v>7120</v>
      </c>
      <c r="DB2798" s="90" t="s">
        <v>7194</v>
      </c>
    </row>
    <row r="2799" spans="4:106" ht="25.25" customHeight="1" x14ac:dyDescent="0.2">
      <c r="D2799" s="112" t="s">
        <v>7492</v>
      </c>
      <c r="E2799" s="189" t="s">
        <v>6312</v>
      </c>
      <c r="F2799" s="190"/>
      <c r="G2799" s="190"/>
      <c r="H2799" s="190"/>
      <c r="I2799" s="190"/>
      <c r="J2799" s="190"/>
      <c r="K2799" s="190"/>
      <c r="L2799" s="190"/>
      <c r="M2799" s="190"/>
      <c r="N2799" s="190"/>
      <c r="O2799" s="190"/>
      <c r="P2799" s="115"/>
      <c r="Q2799" s="191" t="s">
        <v>12702</v>
      </c>
      <c r="R2799" s="191"/>
      <c r="S2799" s="192"/>
      <c r="T2799" s="192"/>
      <c r="U2799" s="192"/>
      <c r="V2799" s="192"/>
      <c r="W2799" s="192"/>
      <c r="X2799" s="193"/>
      <c r="Y2799" s="108"/>
      <c r="AW2799" s="90" t="s">
        <v>6211</v>
      </c>
      <c r="AX2799" s="90">
        <f t="shared" si="371"/>
        <v>1</v>
      </c>
      <c r="AY2799" s="90" t="s">
        <v>774</v>
      </c>
      <c r="AZ2799" s="90" t="s">
        <v>7491</v>
      </c>
      <c r="BA2799" s="90">
        <f>IF(AND($BB$2799=1,$BC$2799=1),1,0)</f>
        <v>0</v>
      </c>
      <c r="BB2799" s="90">
        <f t="shared" si="377"/>
        <v>0</v>
      </c>
      <c r="BC2799" s="90">
        <f t="shared" si="378"/>
        <v>0</v>
      </c>
      <c r="BD2799" s="90">
        <f t="shared" si="379"/>
        <v>0</v>
      </c>
      <c r="BE2799" s="90">
        <f t="shared" si="380"/>
        <v>0</v>
      </c>
      <c r="BX2799" s="90">
        <v>1</v>
      </c>
      <c r="CA2799" s="90" t="s">
        <v>7478</v>
      </c>
      <c r="CC2799" s="90" t="s">
        <v>775</v>
      </c>
      <c r="CD2799" s="90">
        <f>IF($Y$2799="Inaccurate – Incorrect",1,0)</f>
        <v>0</v>
      </c>
      <c r="DA2799" s="90" t="s">
        <v>7120</v>
      </c>
      <c r="DB2799" s="90" t="s">
        <v>7194</v>
      </c>
    </row>
    <row r="2800" spans="4:106" ht="25.25" customHeight="1" x14ac:dyDescent="0.2">
      <c r="D2800" s="112" t="s">
        <v>7494</v>
      </c>
      <c r="E2800" s="189" t="s">
        <v>6320</v>
      </c>
      <c r="F2800" s="190"/>
      <c r="G2800" s="190"/>
      <c r="H2800" s="190"/>
      <c r="I2800" s="190"/>
      <c r="J2800" s="190"/>
      <c r="K2800" s="190"/>
      <c r="L2800" s="190"/>
      <c r="M2800" s="190"/>
      <c r="N2800" s="190"/>
      <c r="O2800" s="190"/>
      <c r="P2800" s="115"/>
      <c r="Q2800" s="191" t="s">
        <v>12702</v>
      </c>
      <c r="R2800" s="191"/>
      <c r="S2800" s="192"/>
      <c r="T2800" s="192"/>
      <c r="U2800" s="192"/>
      <c r="V2800" s="192"/>
      <c r="W2800" s="192"/>
      <c r="X2800" s="193"/>
      <c r="Y2800" s="108"/>
      <c r="AW2800" s="90" t="s">
        <v>6211</v>
      </c>
      <c r="AX2800" s="90">
        <f t="shared" si="371"/>
        <v>1</v>
      </c>
      <c r="AY2800" s="90" t="s">
        <v>774</v>
      </c>
      <c r="AZ2800" s="90" t="s">
        <v>7493</v>
      </c>
      <c r="BA2800" s="90">
        <f>IF(AND($BB$2800=1,$BC$2800=1),1,0)</f>
        <v>0</v>
      </c>
      <c r="BB2800" s="90">
        <f t="shared" si="377"/>
        <v>0</v>
      </c>
      <c r="BC2800" s="90">
        <f t="shared" si="378"/>
        <v>0</v>
      </c>
      <c r="BD2800" s="90">
        <f t="shared" si="379"/>
        <v>0</v>
      </c>
      <c r="BE2800" s="90">
        <f t="shared" si="380"/>
        <v>0</v>
      </c>
      <c r="BX2800" s="90">
        <v>1</v>
      </c>
      <c r="CA2800" s="90" t="s">
        <v>7478</v>
      </c>
      <c r="CC2800" s="90" t="s">
        <v>775</v>
      </c>
      <c r="CD2800" s="90">
        <f>IF($Y$2800="Inaccurate – Incorrect",1,0)</f>
        <v>0</v>
      </c>
      <c r="DA2800" s="90" t="s">
        <v>7120</v>
      </c>
      <c r="DB2800" s="90" t="s">
        <v>7194</v>
      </c>
    </row>
    <row r="2801" spans="4:106" ht="25.25" customHeight="1" x14ac:dyDescent="0.2">
      <c r="D2801" s="112" t="s">
        <v>7496</v>
      </c>
      <c r="E2801" s="189" t="s">
        <v>2089</v>
      </c>
      <c r="F2801" s="190"/>
      <c r="G2801" s="190"/>
      <c r="H2801" s="190"/>
      <c r="I2801" s="190"/>
      <c r="J2801" s="190"/>
      <c r="K2801" s="190"/>
      <c r="L2801" s="190"/>
      <c r="M2801" s="190"/>
      <c r="N2801" s="190"/>
      <c r="O2801" s="190"/>
      <c r="P2801" s="115"/>
      <c r="Q2801" s="191" t="s">
        <v>12702</v>
      </c>
      <c r="R2801" s="191"/>
      <c r="S2801" s="192"/>
      <c r="T2801" s="192"/>
      <c r="U2801" s="192"/>
      <c r="V2801" s="192"/>
      <c r="W2801" s="192"/>
      <c r="X2801" s="193"/>
      <c r="Y2801" s="108"/>
      <c r="AW2801" s="90" t="s">
        <v>6211</v>
      </c>
      <c r="AX2801" s="90">
        <f t="shared" si="371"/>
        <v>1</v>
      </c>
      <c r="AY2801" s="90" t="s">
        <v>774</v>
      </c>
      <c r="AZ2801" s="90" t="s">
        <v>7495</v>
      </c>
      <c r="BA2801" s="90">
        <f>IF(AND($BB$2801=1,$BC$2801=1),1,0)</f>
        <v>0</v>
      </c>
      <c r="BB2801" s="90">
        <f t="shared" si="377"/>
        <v>0</v>
      </c>
      <c r="BC2801" s="90">
        <f t="shared" si="378"/>
        <v>0</v>
      </c>
      <c r="BD2801" s="90">
        <f t="shared" si="379"/>
        <v>0</v>
      </c>
      <c r="BE2801" s="90">
        <f t="shared" si="380"/>
        <v>0</v>
      </c>
      <c r="BX2801" s="90">
        <v>1</v>
      </c>
      <c r="CA2801" s="90" t="s">
        <v>7478</v>
      </c>
      <c r="CC2801" s="90" t="s">
        <v>775</v>
      </c>
      <c r="CD2801" s="90">
        <f>IF($Y$2801="Inaccurate – Incorrect",1,0)</f>
        <v>0</v>
      </c>
      <c r="DA2801" s="90" t="s">
        <v>7120</v>
      </c>
      <c r="DB2801" s="90" t="s">
        <v>7194</v>
      </c>
    </row>
    <row r="2802" spans="4:106" ht="25.25" customHeight="1" x14ac:dyDescent="0.2">
      <c r="D2802" s="112" t="s">
        <v>7498</v>
      </c>
      <c r="E2802" s="189" t="s">
        <v>2355</v>
      </c>
      <c r="F2802" s="190"/>
      <c r="G2802" s="190"/>
      <c r="H2802" s="190"/>
      <c r="I2802" s="190"/>
      <c r="J2802" s="190"/>
      <c r="K2802" s="190"/>
      <c r="L2802" s="190"/>
      <c r="M2802" s="190"/>
      <c r="N2802" s="190"/>
      <c r="O2802" s="190"/>
      <c r="P2802" s="115"/>
      <c r="Q2802" s="191" t="s">
        <v>12702</v>
      </c>
      <c r="R2802" s="191"/>
      <c r="S2802" s="192"/>
      <c r="T2802" s="192"/>
      <c r="U2802" s="192"/>
      <c r="V2802" s="192"/>
      <c r="W2802" s="192"/>
      <c r="X2802" s="193"/>
      <c r="Y2802" s="108"/>
      <c r="AW2802" s="90" t="s">
        <v>6211</v>
      </c>
      <c r="AX2802" s="90">
        <f t="shared" si="371"/>
        <v>1</v>
      </c>
      <c r="AY2802" s="90" t="s">
        <v>774</v>
      </c>
      <c r="AZ2802" s="90" t="s">
        <v>7497</v>
      </c>
      <c r="BA2802" s="90">
        <f>IF(AND($BB$2802=1,$BC$2802=1),1,0)</f>
        <v>0</v>
      </c>
      <c r="BB2802" s="90">
        <f t="shared" si="377"/>
        <v>0</v>
      </c>
      <c r="BC2802" s="90">
        <f t="shared" si="378"/>
        <v>0</v>
      </c>
      <c r="BD2802" s="90">
        <f t="shared" si="379"/>
        <v>0</v>
      </c>
      <c r="BE2802" s="90">
        <f t="shared" si="380"/>
        <v>0</v>
      </c>
      <c r="BX2802" s="90">
        <v>1</v>
      </c>
      <c r="CA2802" s="90" t="s">
        <v>7478</v>
      </c>
      <c r="CC2802" s="90" t="s">
        <v>775</v>
      </c>
      <c r="CD2802" s="90">
        <f>IF($Y$2802="Inaccurate – Incorrect",1,0)</f>
        <v>0</v>
      </c>
      <c r="DA2802" s="90" t="s">
        <v>7120</v>
      </c>
      <c r="DB2802" s="90" t="s">
        <v>7194</v>
      </c>
    </row>
    <row r="2803" spans="4:106" ht="25.25" customHeight="1" x14ac:dyDescent="0.2">
      <c r="D2803" s="112" t="s">
        <v>7500</v>
      </c>
      <c r="E2803" s="189" t="s">
        <v>3368</v>
      </c>
      <c r="F2803" s="190"/>
      <c r="G2803" s="190"/>
      <c r="H2803" s="190"/>
      <c r="I2803" s="190"/>
      <c r="J2803" s="190"/>
      <c r="K2803" s="190"/>
      <c r="L2803" s="190"/>
      <c r="M2803" s="190"/>
      <c r="N2803" s="190"/>
      <c r="O2803" s="190"/>
      <c r="P2803" s="115"/>
      <c r="Q2803" s="191" t="s">
        <v>12702</v>
      </c>
      <c r="R2803" s="191"/>
      <c r="S2803" s="192"/>
      <c r="T2803" s="192"/>
      <c r="U2803" s="192"/>
      <c r="V2803" s="192"/>
      <c r="W2803" s="192"/>
      <c r="X2803" s="193"/>
      <c r="Y2803" s="108"/>
      <c r="AW2803" s="90" t="s">
        <v>6211</v>
      </c>
      <c r="AX2803" s="90">
        <f t="shared" si="371"/>
        <v>1</v>
      </c>
      <c r="AY2803" s="90" t="s">
        <v>774</v>
      </c>
      <c r="AZ2803" s="90" t="s">
        <v>7499</v>
      </c>
      <c r="BA2803" s="90">
        <f>IF(AND($BB$2803=1,$BC$2803=1),1,0)</f>
        <v>0</v>
      </c>
      <c r="BB2803" s="90">
        <f t="shared" si="377"/>
        <v>0</v>
      </c>
      <c r="BC2803" s="90">
        <f t="shared" si="378"/>
        <v>0</v>
      </c>
      <c r="BD2803" s="90">
        <f t="shared" si="379"/>
        <v>0</v>
      </c>
      <c r="BE2803" s="90">
        <f t="shared" si="380"/>
        <v>0</v>
      </c>
      <c r="BX2803" s="90">
        <v>1</v>
      </c>
      <c r="CA2803" s="90" t="s">
        <v>7478</v>
      </c>
      <c r="CC2803" s="90" t="s">
        <v>775</v>
      </c>
      <c r="CD2803" s="90">
        <f>IF($Y$2803="Inaccurate – Incorrect",1,0)</f>
        <v>0</v>
      </c>
      <c r="DA2803" s="90" t="s">
        <v>7120</v>
      </c>
      <c r="DB2803" s="90" t="s">
        <v>7194</v>
      </c>
    </row>
    <row r="2804" spans="4:106" ht="25.25" customHeight="1" x14ac:dyDescent="0.2">
      <c r="D2804" s="112" t="s">
        <v>7502</v>
      </c>
      <c r="E2804" s="189" t="s">
        <v>6351</v>
      </c>
      <c r="F2804" s="190"/>
      <c r="G2804" s="190"/>
      <c r="H2804" s="190"/>
      <c r="I2804" s="190"/>
      <c r="J2804" s="190"/>
      <c r="K2804" s="190"/>
      <c r="L2804" s="190"/>
      <c r="M2804" s="190"/>
      <c r="N2804" s="190"/>
      <c r="O2804" s="190"/>
      <c r="P2804" s="115"/>
      <c r="Q2804" s="191" t="s">
        <v>12702</v>
      </c>
      <c r="R2804" s="191"/>
      <c r="S2804" s="192"/>
      <c r="T2804" s="192"/>
      <c r="U2804" s="192"/>
      <c r="V2804" s="192"/>
      <c r="W2804" s="192"/>
      <c r="X2804" s="193"/>
      <c r="Y2804" s="108"/>
      <c r="AW2804" s="90" t="s">
        <v>6211</v>
      </c>
      <c r="AX2804" s="90">
        <f t="shared" si="371"/>
        <v>1</v>
      </c>
      <c r="AY2804" s="90" t="s">
        <v>774</v>
      </c>
      <c r="AZ2804" s="90" t="s">
        <v>7501</v>
      </c>
      <c r="BA2804" s="90">
        <f>IF(AND($BB$2804=1,$BC$2804=1),1,0)</f>
        <v>0</v>
      </c>
      <c r="BB2804" s="90">
        <f t="shared" si="377"/>
        <v>0</v>
      </c>
      <c r="BC2804" s="90">
        <f t="shared" si="378"/>
        <v>0</v>
      </c>
      <c r="BD2804" s="90">
        <f t="shared" si="379"/>
        <v>0</v>
      </c>
      <c r="BE2804" s="90">
        <f t="shared" si="380"/>
        <v>0</v>
      </c>
      <c r="BX2804" s="90">
        <v>1</v>
      </c>
      <c r="CA2804" s="90" t="s">
        <v>7478</v>
      </c>
      <c r="CC2804" s="90" t="s">
        <v>775</v>
      </c>
      <c r="CD2804" s="90">
        <f>IF($Y$2804="Inaccurate – Incorrect",1,0)</f>
        <v>0</v>
      </c>
      <c r="DA2804" s="90" t="s">
        <v>7120</v>
      </c>
      <c r="DB2804" s="90" t="s">
        <v>7194</v>
      </c>
    </row>
    <row r="2805" spans="4:106" ht="25.25" customHeight="1" x14ac:dyDescent="0.2">
      <c r="D2805" s="112" t="s">
        <v>7504</v>
      </c>
      <c r="E2805" s="189" t="s">
        <v>6359</v>
      </c>
      <c r="F2805" s="190"/>
      <c r="G2805" s="190"/>
      <c r="H2805" s="190"/>
      <c r="I2805" s="190"/>
      <c r="J2805" s="190"/>
      <c r="K2805" s="190"/>
      <c r="L2805" s="190"/>
      <c r="M2805" s="190"/>
      <c r="N2805" s="190"/>
      <c r="O2805" s="190"/>
      <c r="P2805" s="115"/>
      <c r="Q2805" s="191" t="s">
        <v>12702</v>
      </c>
      <c r="R2805" s="191"/>
      <c r="S2805" s="192"/>
      <c r="T2805" s="192"/>
      <c r="U2805" s="192"/>
      <c r="V2805" s="192"/>
      <c r="W2805" s="192"/>
      <c r="X2805" s="193"/>
      <c r="Y2805" s="108"/>
      <c r="AW2805" s="90" t="s">
        <v>6211</v>
      </c>
      <c r="AX2805" s="90">
        <f t="shared" si="371"/>
        <v>1</v>
      </c>
      <c r="AY2805" s="90" t="s">
        <v>774</v>
      </c>
      <c r="AZ2805" s="90" t="s">
        <v>7503</v>
      </c>
      <c r="BA2805" s="90">
        <f>IF(AND($BB$2805=1,$BC$2805=1),1,0)</f>
        <v>0</v>
      </c>
      <c r="BB2805" s="90">
        <f t="shared" si="377"/>
        <v>0</v>
      </c>
      <c r="BC2805" s="90">
        <f t="shared" si="378"/>
        <v>0</v>
      </c>
      <c r="BD2805" s="90">
        <f t="shared" si="379"/>
        <v>0</v>
      </c>
      <c r="BE2805" s="90">
        <f t="shared" si="380"/>
        <v>0</v>
      </c>
      <c r="BX2805" s="90">
        <v>1</v>
      </c>
      <c r="CA2805" s="90" t="s">
        <v>7478</v>
      </c>
      <c r="CC2805" s="90" t="s">
        <v>775</v>
      </c>
      <c r="CD2805" s="90">
        <f>IF($Y$2805="Inaccurate – Incorrect",1,0)</f>
        <v>0</v>
      </c>
      <c r="DA2805" s="90" t="s">
        <v>7120</v>
      </c>
      <c r="DB2805" s="90" t="s">
        <v>7194</v>
      </c>
    </row>
    <row r="2806" spans="4:106" ht="25.25" customHeight="1" x14ac:dyDescent="0.2">
      <c r="D2806" s="112" t="s">
        <v>7506</v>
      </c>
      <c r="E2806" s="189" t="s">
        <v>4427</v>
      </c>
      <c r="F2806" s="190"/>
      <c r="G2806" s="190"/>
      <c r="H2806" s="190"/>
      <c r="I2806" s="190"/>
      <c r="J2806" s="190"/>
      <c r="K2806" s="190"/>
      <c r="L2806" s="190"/>
      <c r="M2806" s="190"/>
      <c r="N2806" s="190"/>
      <c r="O2806" s="190"/>
      <c r="P2806" s="115"/>
      <c r="Q2806" s="191" t="s">
        <v>12702</v>
      </c>
      <c r="R2806" s="191"/>
      <c r="S2806" s="192"/>
      <c r="T2806" s="192"/>
      <c r="U2806" s="192"/>
      <c r="V2806" s="192"/>
      <c r="W2806" s="192"/>
      <c r="X2806" s="193"/>
      <c r="Y2806" s="108"/>
      <c r="AW2806" s="90" t="s">
        <v>6211</v>
      </c>
      <c r="AX2806" s="90">
        <f t="shared" si="371"/>
        <v>1</v>
      </c>
      <c r="AY2806" s="90" t="s">
        <v>774</v>
      </c>
      <c r="AZ2806" s="90" t="s">
        <v>7505</v>
      </c>
      <c r="BA2806" s="90">
        <f>IF(AND($BB$2806=1,$BC$2806=1),1,0)</f>
        <v>0</v>
      </c>
      <c r="BB2806" s="90">
        <f>IF($S$22="Step 3",1,0)</f>
        <v>0</v>
      </c>
      <c r="BC2806" s="90">
        <f t="shared" si="378"/>
        <v>0</v>
      </c>
      <c r="BD2806" s="90">
        <f t="shared" si="379"/>
        <v>0</v>
      </c>
      <c r="BE2806" s="90">
        <f t="shared" si="380"/>
        <v>0</v>
      </c>
      <c r="BX2806" s="90">
        <v>1</v>
      </c>
      <c r="CA2806" s="90" t="s">
        <v>7478</v>
      </c>
      <c r="CC2806" s="90" t="s">
        <v>775</v>
      </c>
      <c r="CD2806" s="90">
        <f>IF($Y$2806="Inaccurate – Incorrect",1,0)</f>
        <v>0</v>
      </c>
      <c r="DA2806" s="90" t="s">
        <v>7120</v>
      </c>
      <c r="DB2806" s="90" t="s">
        <v>7194</v>
      </c>
    </row>
    <row r="2807" spans="4:106" ht="25.25" customHeight="1" x14ac:dyDescent="0.2">
      <c r="D2807" s="112" t="s">
        <v>7508</v>
      </c>
      <c r="E2807" s="189" t="s">
        <v>6376</v>
      </c>
      <c r="F2807" s="190"/>
      <c r="G2807" s="190"/>
      <c r="H2807" s="190"/>
      <c r="I2807" s="190"/>
      <c r="J2807" s="190"/>
      <c r="K2807" s="190"/>
      <c r="L2807" s="190"/>
      <c r="M2807" s="190"/>
      <c r="N2807" s="190"/>
      <c r="O2807" s="190"/>
      <c r="P2807" s="115"/>
      <c r="Q2807" s="191" t="s">
        <v>12702</v>
      </c>
      <c r="R2807" s="191"/>
      <c r="S2807" s="192"/>
      <c r="T2807" s="192"/>
      <c r="U2807" s="192"/>
      <c r="V2807" s="192"/>
      <c r="W2807" s="192"/>
      <c r="X2807" s="193"/>
      <c r="Y2807" s="108"/>
      <c r="AW2807" s="90" t="s">
        <v>6211</v>
      </c>
      <c r="AX2807" s="90">
        <f t="shared" si="371"/>
        <v>1</v>
      </c>
      <c r="AY2807" s="90" t="s">
        <v>774</v>
      </c>
      <c r="AZ2807" s="90" t="s">
        <v>7507</v>
      </c>
      <c r="BA2807" s="90">
        <f>IF(AND($BB$2807=1,$BC$2807=1),1,0)</f>
        <v>0</v>
      </c>
      <c r="BB2807" s="90">
        <f t="shared" ref="BB2807:BB2814" si="381">IF(OR($S$22="Step 3",$S$22="Step 2"),1,0)</f>
        <v>0</v>
      </c>
      <c r="BC2807" s="90">
        <f t="shared" si="378"/>
        <v>0</v>
      </c>
      <c r="BD2807" s="90">
        <f t="shared" si="379"/>
        <v>0</v>
      </c>
      <c r="BE2807" s="90">
        <f t="shared" si="380"/>
        <v>0</v>
      </c>
      <c r="BL2807" s="90">
        <v>2808</v>
      </c>
      <c r="BX2807" s="90">
        <v>1</v>
      </c>
      <c r="CA2807" s="90" t="s">
        <v>7478</v>
      </c>
      <c r="CC2807" s="90" t="s">
        <v>775</v>
      </c>
      <c r="CD2807" s="90">
        <f>IF($Y$2807="Inaccurate – Incorrect",1,0)</f>
        <v>0</v>
      </c>
      <c r="DA2807" s="90" t="s">
        <v>7120</v>
      </c>
      <c r="DB2807" s="90" t="s">
        <v>7194</v>
      </c>
    </row>
    <row r="2808" spans="4:106" ht="25.25" customHeight="1" x14ac:dyDescent="0.2">
      <c r="D2808" s="112" t="s">
        <v>7510</v>
      </c>
      <c r="E2808" s="189" t="s">
        <v>7511</v>
      </c>
      <c r="F2808" s="190"/>
      <c r="G2808" s="190"/>
      <c r="H2808" s="190"/>
      <c r="I2808" s="190"/>
      <c r="J2808" s="190"/>
      <c r="K2808" s="190"/>
      <c r="L2808" s="190"/>
      <c r="M2808" s="190"/>
      <c r="N2808" s="190"/>
      <c r="O2808" s="190"/>
      <c r="P2808" s="115"/>
      <c r="Q2808" s="191" t="s">
        <v>12699</v>
      </c>
      <c r="R2808" s="191"/>
      <c r="S2808" s="192"/>
      <c r="T2808" s="192"/>
      <c r="U2808" s="192"/>
      <c r="V2808" s="192"/>
      <c r="W2808" s="192"/>
      <c r="X2808" s="193"/>
      <c r="Y2808" s="108"/>
      <c r="AW2808" s="90" t="s">
        <v>6211</v>
      </c>
      <c r="AX2808" s="90">
        <f t="shared" si="371"/>
        <v>1</v>
      </c>
      <c r="AZ2808" s="90" t="s">
        <v>7509</v>
      </c>
      <c r="BA2808" s="90">
        <f>IF(AND($BB$2808=1,$BC$2808=1),1,0)</f>
        <v>0</v>
      </c>
      <c r="BB2808" s="90">
        <f t="shared" si="381"/>
        <v>0</v>
      </c>
      <c r="BC2808" s="90">
        <f>IF(OR(AND(OR($S$2807&lt;&gt;"",$AB$2807&lt;&gt;""),$AX$2807=1)),1,0)</f>
        <v>0</v>
      </c>
      <c r="BD2808" s="90">
        <f>IF(OR(AND(OR($AB$2807&lt;&gt;""),$AX$2807=1)),1,0)</f>
        <v>0</v>
      </c>
      <c r="BE2808" s="90">
        <f>IF(OR(AND(OR($S$2807&lt;&gt;""),$AX$2807=1)),1,0)</f>
        <v>0</v>
      </c>
      <c r="CB2808" s="90">
        <f>IF($S$2808&lt;&gt;"",1,0)</f>
        <v>0</v>
      </c>
      <c r="CD2808" s="90">
        <f>IF($Y$2808="Inaccurate – Incorrect",1,0)</f>
        <v>0</v>
      </c>
      <c r="DA2808" s="90" t="s">
        <v>7120</v>
      </c>
      <c r="DB2808" s="90" t="s">
        <v>7194</v>
      </c>
    </row>
    <row r="2809" spans="4:106" ht="25.25" customHeight="1" x14ac:dyDescent="0.2">
      <c r="D2809" s="112" t="s">
        <v>7514</v>
      </c>
      <c r="E2809" s="189" t="s">
        <v>7289</v>
      </c>
      <c r="F2809" s="190"/>
      <c r="G2809" s="190"/>
      <c r="H2809" s="190"/>
      <c r="I2809" s="190"/>
      <c r="J2809" s="190"/>
      <c r="K2809" s="190"/>
      <c r="L2809" s="190"/>
      <c r="M2809" s="190"/>
      <c r="N2809" s="190"/>
      <c r="O2809" s="190"/>
      <c r="P2809" s="115"/>
      <c r="Q2809" s="191" t="s">
        <v>12702</v>
      </c>
      <c r="R2809" s="191"/>
      <c r="S2809" s="192"/>
      <c r="T2809" s="192"/>
      <c r="U2809" s="192"/>
      <c r="V2809" s="192"/>
      <c r="W2809" s="192"/>
      <c r="X2809" s="193"/>
      <c r="Y2809" s="108"/>
      <c r="AW2809" s="90" t="s">
        <v>6211</v>
      </c>
      <c r="AX2809" s="90">
        <f t="shared" si="371"/>
        <v>1</v>
      </c>
      <c r="AY2809" s="90" t="s">
        <v>774</v>
      </c>
      <c r="AZ2809" s="90" t="s">
        <v>7513</v>
      </c>
      <c r="BA2809" s="90">
        <f>IF(AND($BB$2809=1,$BC$2809=1),1,0)</f>
        <v>0</v>
      </c>
      <c r="BB2809" s="90">
        <f t="shared" si="381"/>
        <v>0</v>
      </c>
      <c r="BC2809" s="90">
        <f>IF(OR(AND(OR($S$2686&lt;&gt;"",$AB$2686&lt;&gt;""),$AX$2686=1)),1,0)</f>
        <v>0</v>
      </c>
      <c r="BD2809" s="90">
        <f>IF(OR(AND(OR($AB$2686&lt;&gt;""),$AX$2686=1)),1,0)</f>
        <v>0</v>
      </c>
      <c r="BE2809" s="90">
        <f>IF(OR(AND(OR($S$2686&lt;&gt;""),$AX$2686=1)),1,0)</f>
        <v>0</v>
      </c>
      <c r="BX2809" s="90">
        <v>1</v>
      </c>
      <c r="CA2809" s="90" t="s">
        <v>7478</v>
      </c>
      <c r="CC2809" s="90" t="s">
        <v>775</v>
      </c>
      <c r="CD2809" s="90">
        <f>IF($Y$2809="Inaccurate – Incorrect",1,0)</f>
        <v>0</v>
      </c>
      <c r="DA2809" s="90" t="s">
        <v>7120</v>
      </c>
      <c r="DB2809" s="90" t="s">
        <v>7194</v>
      </c>
    </row>
    <row r="2810" spans="4:106" ht="25.25" customHeight="1" x14ac:dyDescent="0.2">
      <c r="D2810" s="112" t="s">
        <v>7516</v>
      </c>
      <c r="E2810" s="189" t="s">
        <v>2080</v>
      </c>
      <c r="F2810" s="190"/>
      <c r="G2810" s="190"/>
      <c r="H2810" s="190"/>
      <c r="I2810" s="190"/>
      <c r="J2810" s="190"/>
      <c r="K2810" s="190"/>
      <c r="L2810" s="190"/>
      <c r="M2810" s="190"/>
      <c r="N2810" s="190"/>
      <c r="O2810" s="190"/>
      <c r="P2810" s="115"/>
      <c r="Q2810" s="191" t="s">
        <v>12702</v>
      </c>
      <c r="R2810" s="191"/>
      <c r="S2810" s="192"/>
      <c r="T2810" s="192"/>
      <c r="U2810" s="192"/>
      <c r="V2810" s="192"/>
      <c r="W2810" s="192"/>
      <c r="X2810" s="193"/>
      <c r="Y2810" s="108"/>
      <c r="AW2810" s="90" t="s">
        <v>6211</v>
      </c>
      <c r="AX2810" s="90">
        <f t="shared" si="371"/>
        <v>1</v>
      </c>
      <c r="AY2810" s="90" t="s">
        <v>774</v>
      </c>
      <c r="AZ2810" s="90" t="s">
        <v>7515</v>
      </c>
      <c r="BA2810" s="90">
        <f>IF(AND($BB$2810=1,$BC$2810=1),1,0)</f>
        <v>0</v>
      </c>
      <c r="BB2810" s="90">
        <f t="shared" si="381"/>
        <v>0</v>
      </c>
      <c r="BC2810" s="90">
        <f>IF(OR(AND(OR($S$2686&lt;&gt;"",$AB$2686&lt;&gt;""),$AX$2686=1)),1,0)</f>
        <v>0</v>
      </c>
      <c r="BD2810" s="90">
        <f>IF(OR(AND(OR($AB$2686&lt;&gt;""),$AX$2686=1)),1,0)</f>
        <v>0</v>
      </c>
      <c r="BE2810" s="90">
        <f>IF(OR(AND(OR($S$2686&lt;&gt;""),$AX$2686=1)),1,0)</f>
        <v>0</v>
      </c>
      <c r="BX2810" s="90">
        <v>1</v>
      </c>
      <c r="CA2810" s="90" t="s">
        <v>7478</v>
      </c>
      <c r="CC2810" s="90" t="s">
        <v>775</v>
      </c>
      <c r="CD2810" s="90">
        <f>IF($Y$2810="Inaccurate – Incorrect",1,0)</f>
        <v>0</v>
      </c>
      <c r="DA2810" s="90" t="s">
        <v>7120</v>
      </c>
      <c r="DB2810" s="90" t="s">
        <v>7194</v>
      </c>
    </row>
    <row r="2811" spans="4:106" ht="25.25" customHeight="1" x14ac:dyDescent="0.2">
      <c r="D2811" s="112" t="s">
        <v>7518</v>
      </c>
      <c r="E2811" s="189" t="s">
        <v>6407</v>
      </c>
      <c r="F2811" s="190"/>
      <c r="G2811" s="190"/>
      <c r="H2811" s="190"/>
      <c r="I2811" s="190"/>
      <c r="J2811" s="190"/>
      <c r="K2811" s="190"/>
      <c r="L2811" s="190"/>
      <c r="M2811" s="190"/>
      <c r="N2811" s="190"/>
      <c r="O2811" s="190"/>
      <c r="P2811" s="115"/>
      <c r="Q2811" s="191" t="s">
        <v>12702</v>
      </c>
      <c r="R2811" s="191"/>
      <c r="S2811" s="192"/>
      <c r="T2811" s="192"/>
      <c r="U2811" s="192"/>
      <c r="V2811" s="192"/>
      <c r="W2811" s="192"/>
      <c r="X2811" s="193"/>
      <c r="Y2811" s="108"/>
      <c r="AW2811" s="90" t="s">
        <v>6211</v>
      </c>
      <c r="AX2811" s="90">
        <f t="shared" si="371"/>
        <v>1</v>
      </c>
      <c r="AY2811" s="90" t="s">
        <v>774</v>
      </c>
      <c r="AZ2811" s="90" t="s">
        <v>7517</v>
      </c>
      <c r="BA2811" s="90">
        <f>IF(AND($BB$2811=1,$BC$2811=1),1,0)</f>
        <v>0</v>
      </c>
      <c r="BB2811" s="90">
        <f t="shared" si="381"/>
        <v>0</v>
      </c>
      <c r="BC2811" s="90">
        <f>IF(OR(AND(OR($S$2686&lt;&gt;"",$AB$2686&lt;&gt;""),$AX$2686=1)),1,0)</f>
        <v>0</v>
      </c>
      <c r="BD2811" s="90">
        <f>IF(OR(AND(OR($AB$2686&lt;&gt;""),$AX$2686=1)),1,0)</f>
        <v>0</v>
      </c>
      <c r="BE2811" s="90">
        <f>IF(OR(AND(OR($S$2686&lt;&gt;""),$AX$2686=1)),1,0)</f>
        <v>0</v>
      </c>
      <c r="BX2811" s="90">
        <v>1</v>
      </c>
      <c r="CA2811" s="90" t="s">
        <v>7478</v>
      </c>
      <c r="CC2811" s="90" t="s">
        <v>775</v>
      </c>
      <c r="CD2811" s="90">
        <f>IF($Y$2811="Inaccurate – Incorrect",1,0)</f>
        <v>0</v>
      </c>
      <c r="DA2811" s="90" t="s">
        <v>7120</v>
      </c>
      <c r="DB2811" s="90" t="s">
        <v>7194</v>
      </c>
    </row>
    <row r="2812" spans="4:106" ht="25.25" customHeight="1" x14ac:dyDescent="0.2">
      <c r="D2812" s="112" t="s">
        <v>7520</v>
      </c>
      <c r="E2812" s="189" t="s">
        <v>6423</v>
      </c>
      <c r="F2812" s="190"/>
      <c r="G2812" s="190"/>
      <c r="H2812" s="190"/>
      <c r="I2812" s="190"/>
      <c r="J2812" s="190"/>
      <c r="K2812" s="190"/>
      <c r="L2812" s="190"/>
      <c r="M2812" s="190"/>
      <c r="N2812" s="190"/>
      <c r="O2812" s="190"/>
      <c r="P2812" s="115"/>
      <c r="Q2812" s="191" t="s">
        <v>12702</v>
      </c>
      <c r="R2812" s="191"/>
      <c r="S2812" s="192"/>
      <c r="T2812" s="192"/>
      <c r="U2812" s="192"/>
      <c r="V2812" s="192"/>
      <c r="W2812" s="192"/>
      <c r="X2812" s="193"/>
      <c r="Y2812" s="108"/>
      <c r="AW2812" s="90" t="s">
        <v>6211</v>
      </c>
      <c r="AX2812" s="90">
        <f t="shared" si="371"/>
        <v>1</v>
      </c>
      <c r="AY2812" s="90" t="s">
        <v>774</v>
      </c>
      <c r="AZ2812" s="90" t="s">
        <v>7519</v>
      </c>
      <c r="BA2812" s="90">
        <f>IF(AND($BB$2812=1,$BC$2812=1),1,0)</f>
        <v>0</v>
      </c>
      <c r="BB2812" s="90">
        <f t="shared" si="381"/>
        <v>0</v>
      </c>
      <c r="BC2812" s="90">
        <f>IF(OR(AND(OR($S$2686&lt;&gt;"",$AB$2686&lt;&gt;""),$AX$2686=1)),1,0)</f>
        <v>0</v>
      </c>
      <c r="BD2812" s="90">
        <f>IF(OR(AND(OR($AB$2686&lt;&gt;""),$AX$2686=1)),1,0)</f>
        <v>0</v>
      </c>
      <c r="BE2812" s="90">
        <f>IF(OR(AND(OR($S$2686&lt;&gt;""),$AX$2686=1)),1,0)</f>
        <v>0</v>
      </c>
      <c r="BX2812" s="90">
        <v>1</v>
      </c>
      <c r="CA2812" s="90" t="s">
        <v>7478</v>
      </c>
      <c r="CC2812" s="90" t="s">
        <v>775</v>
      </c>
      <c r="CD2812" s="90">
        <f>IF($Y$2812="Inaccurate – Incorrect",1,0)</f>
        <v>0</v>
      </c>
      <c r="DA2812" s="90" t="s">
        <v>7120</v>
      </c>
      <c r="DB2812" s="90" t="s">
        <v>7194</v>
      </c>
    </row>
    <row r="2813" spans="4:106" ht="25.25" customHeight="1" x14ac:dyDescent="0.2">
      <c r="D2813" s="112" t="s">
        <v>7522</v>
      </c>
      <c r="E2813" s="189" t="s">
        <v>802</v>
      </c>
      <c r="F2813" s="190"/>
      <c r="G2813" s="190"/>
      <c r="H2813" s="190"/>
      <c r="I2813" s="190"/>
      <c r="J2813" s="190"/>
      <c r="K2813" s="190"/>
      <c r="L2813" s="190"/>
      <c r="M2813" s="190"/>
      <c r="N2813" s="190"/>
      <c r="O2813" s="190"/>
      <c r="P2813" s="115"/>
      <c r="Q2813" s="191" t="s">
        <v>12702</v>
      </c>
      <c r="R2813" s="191"/>
      <c r="S2813" s="192"/>
      <c r="T2813" s="192"/>
      <c r="U2813" s="192"/>
      <c r="V2813" s="192"/>
      <c r="W2813" s="192"/>
      <c r="X2813" s="193"/>
      <c r="Y2813" s="108"/>
      <c r="AW2813" s="90" t="s">
        <v>6211</v>
      </c>
      <c r="AX2813" s="90">
        <f t="shared" si="371"/>
        <v>1</v>
      </c>
      <c r="AY2813" s="90" t="s">
        <v>774</v>
      </c>
      <c r="AZ2813" s="90" t="s">
        <v>7521</v>
      </c>
      <c r="BA2813" s="90">
        <f>IF(AND($BB$2813=1,$BC$2813=1),1,0)</f>
        <v>0</v>
      </c>
      <c r="BB2813" s="90">
        <f t="shared" si="381"/>
        <v>0</v>
      </c>
      <c r="BC2813" s="90">
        <f>IF(OR(AND(OR($S$2686&lt;&gt;"",$AB$2686&lt;&gt;""),$AX$2686=1)),1,0)</f>
        <v>0</v>
      </c>
      <c r="BD2813" s="90">
        <f>IF(OR(AND(OR($AB$2686&lt;&gt;""),$AX$2686=1)),1,0)</f>
        <v>0</v>
      </c>
      <c r="BE2813" s="90">
        <f>IF(OR(AND(OR($S$2686&lt;&gt;""),$AX$2686=1)),1,0)</f>
        <v>0</v>
      </c>
      <c r="BL2813" s="90">
        <v>2814</v>
      </c>
      <c r="BX2813" s="90">
        <v>1</v>
      </c>
      <c r="CA2813" s="90" t="s">
        <v>7478</v>
      </c>
      <c r="CC2813" s="90" t="s">
        <v>775</v>
      </c>
      <c r="CD2813" s="90">
        <f>IF($Y$2813="Inaccurate – Incorrect",1,0)</f>
        <v>0</v>
      </c>
      <c r="DA2813" s="90" t="s">
        <v>7120</v>
      </c>
      <c r="DB2813" s="90" t="s">
        <v>7194</v>
      </c>
    </row>
    <row r="2814" spans="4:106" ht="25.25" customHeight="1" x14ac:dyDescent="0.2">
      <c r="D2814" s="112" t="s">
        <v>7524</v>
      </c>
      <c r="E2814" s="189" t="s">
        <v>643</v>
      </c>
      <c r="F2814" s="190"/>
      <c r="G2814" s="190"/>
      <c r="H2814" s="190"/>
      <c r="I2814" s="190"/>
      <c r="J2814" s="190"/>
      <c r="K2814" s="190"/>
      <c r="L2814" s="190"/>
      <c r="M2814" s="190"/>
      <c r="N2814" s="190"/>
      <c r="O2814" s="190"/>
      <c r="P2814" s="115"/>
      <c r="Q2814" s="191" t="s">
        <v>12699</v>
      </c>
      <c r="R2814" s="191"/>
      <c r="S2814" s="192"/>
      <c r="T2814" s="192"/>
      <c r="U2814" s="192"/>
      <c r="V2814" s="192"/>
      <c r="W2814" s="192"/>
      <c r="X2814" s="193"/>
      <c r="Y2814" s="108"/>
      <c r="AW2814" s="90" t="s">
        <v>6211</v>
      </c>
      <c r="AX2814" s="90">
        <f t="shared" si="371"/>
        <v>1</v>
      </c>
      <c r="AZ2814" s="90" t="s">
        <v>7523</v>
      </c>
      <c r="BA2814" s="90">
        <f>IF(AND($BB$2814=1,$BC$2814=1),1,0)</f>
        <v>0</v>
      </c>
      <c r="BB2814" s="90">
        <f t="shared" si="381"/>
        <v>0</v>
      </c>
      <c r="BC2814" s="90">
        <f>IF(OR(AND(OR($S$2813&lt;&gt;"",$AB$2813&lt;&gt;""),$AX$2813=1)),1,0)</f>
        <v>0</v>
      </c>
      <c r="BD2814" s="90">
        <f>IF(OR(AND(OR($AB$2813&lt;&gt;""),$AX$2813=1)),1,0)</f>
        <v>0</v>
      </c>
      <c r="BE2814" s="90">
        <f>IF(OR(AND(OR($S$2813&lt;&gt;""),$AX$2813=1)),1,0)</f>
        <v>0</v>
      </c>
      <c r="CB2814" s="90">
        <f>IF($S$2814&lt;&gt;"",1,0)</f>
        <v>0</v>
      </c>
      <c r="CD2814" s="90">
        <f>IF($Y$2814="Inaccurate – Incorrect",1,0)</f>
        <v>0</v>
      </c>
      <c r="DA2814" s="90" t="s">
        <v>7120</v>
      </c>
      <c r="DB2814" s="90" t="s">
        <v>7194</v>
      </c>
    </row>
    <row r="2815" spans="4:106" ht="53.75" customHeight="1" x14ac:dyDescent="0.2">
      <c r="D2815" s="112" t="s">
        <v>7527</v>
      </c>
      <c r="E2815" s="119"/>
      <c r="F2815" s="118"/>
      <c r="G2815" s="118"/>
      <c r="H2815" s="118"/>
      <c r="I2815" s="118"/>
      <c r="J2815" s="118"/>
      <c r="K2815" s="118"/>
      <c r="L2815" s="118"/>
      <c r="M2815" s="118"/>
      <c r="N2815" s="118"/>
      <c r="O2815" s="118"/>
      <c r="P2815" s="118"/>
      <c r="Q2815" s="215" t="s">
        <v>7528</v>
      </c>
      <c r="R2815" s="216"/>
      <c r="S2815" s="216"/>
      <c r="T2815" s="216"/>
      <c r="U2815" s="216"/>
      <c r="V2815" s="216"/>
      <c r="W2815" s="216"/>
      <c r="X2815" s="217"/>
      <c r="Y2815" s="108"/>
      <c r="AX2815" s="90">
        <f t="shared" si="371"/>
        <v>1</v>
      </c>
      <c r="AZ2815" s="90" t="s">
        <v>7526</v>
      </c>
      <c r="BA2815" s="90">
        <f>IF(AND($BB$2815=1,$BC$2815=1),1,0)</f>
        <v>0</v>
      </c>
      <c r="BB2815" s="90">
        <f t="shared" ref="BB2815:BB2823" si="382">IF($S$22="Step 3",1,0)</f>
        <v>0</v>
      </c>
      <c r="BC2815" s="90">
        <f t="shared" ref="BC2815:BC2822" si="383">IF(OR(AND(OR($S$2687&lt;&gt;"",$AB$2687&lt;&gt;""),$AX$2687=1)),1,0)</f>
        <v>0</v>
      </c>
      <c r="BD2815" s="90">
        <f t="shared" ref="BD2815:BD2822" si="384">IF(OR(AND(OR($AB$2687&lt;&gt;""),$AX$2687=1)),1,0)</f>
        <v>0</v>
      </c>
      <c r="BE2815" s="90">
        <f t="shared" ref="BE2815:BE2822" si="385">IF(OR(AND(OR($S$2687&lt;&gt;""),$AX$2687=1)),1,0)</f>
        <v>0</v>
      </c>
    </row>
    <row r="2816" spans="4:106" ht="25.25" customHeight="1" x14ac:dyDescent="0.2">
      <c r="D2816" s="112" t="s">
        <v>7531</v>
      </c>
      <c r="E2816" s="189" t="s">
        <v>7236</v>
      </c>
      <c r="F2816" s="190"/>
      <c r="G2816" s="190"/>
      <c r="H2816" s="190"/>
      <c r="I2816" s="190"/>
      <c r="J2816" s="190"/>
      <c r="K2816" s="190"/>
      <c r="L2816" s="190"/>
      <c r="M2816" s="190"/>
      <c r="N2816" s="190"/>
      <c r="O2816" s="190"/>
      <c r="P2816" s="115"/>
      <c r="Q2816" s="191" t="s">
        <v>12702</v>
      </c>
      <c r="R2816" s="191"/>
      <c r="S2816" s="192"/>
      <c r="T2816" s="192"/>
      <c r="U2816" s="192"/>
      <c r="V2816" s="192"/>
      <c r="W2816" s="192"/>
      <c r="X2816" s="193"/>
      <c r="Y2816" s="108"/>
      <c r="AW2816" s="90" t="s">
        <v>6211</v>
      </c>
      <c r="AX2816" s="90">
        <f t="shared" si="371"/>
        <v>1</v>
      </c>
      <c r="AY2816" s="90" t="s">
        <v>774</v>
      </c>
      <c r="AZ2816" s="90" t="s">
        <v>7530</v>
      </c>
      <c r="BA2816" s="90">
        <f>IF(AND($BB$2816=1,$BC$2816=1),1,0)</f>
        <v>0</v>
      </c>
      <c r="BB2816" s="90">
        <f t="shared" si="382"/>
        <v>0</v>
      </c>
      <c r="BC2816" s="90">
        <f t="shared" si="383"/>
        <v>0</v>
      </c>
      <c r="BD2816" s="90">
        <f t="shared" si="384"/>
        <v>0</v>
      </c>
      <c r="BE2816" s="90">
        <f t="shared" si="385"/>
        <v>0</v>
      </c>
      <c r="BX2816" s="90">
        <v>1</v>
      </c>
      <c r="CA2816" s="90" t="s">
        <v>7526</v>
      </c>
      <c r="CB2816" s="90">
        <f>IF((+COUNTA($S$2816)+COUNTA($S$2817)+COUNTA($S$2818)+COUNTA($S$2819)+COUNTA($S$2820)+COUNTA($S$2821)+COUNTA($S$2822))&gt;0,1,0)</f>
        <v>0</v>
      </c>
      <c r="CC2816" s="90" t="s">
        <v>775</v>
      </c>
      <c r="CD2816" s="90">
        <f>IF($Y$2816="Inaccurate – Incorrect",1,0)</f>
        <v>0</v>
      </c>
      <c r="DA2816" s="90" t="s">
        <v>7120</v>
      </c>
      <c r="DB2816" s="90" t="s">
        <v>7194</v>
      </c>
    </row>
    <row r="2817" spans="4:106" ht="50.5" customHeight="1" x14ac:dyDescent="0.2">
      <c r="D2817" s="112" t="s">
        <v>7533</v>
      </c>
      <c r="E2817" s="189" t="s">
        <v>7386</v>
      </c>
      <c r="F2817" s="190"/>
      <c r="G2817" s="190"/>
      <c r="H2817" s="190"/>
      <c r="I2817" s="190"/>
      <c r="J2817" s="190"/>
      <c r="K2817" s="190"/>
      <c r="L2817" s="190"/>
      <c r="M2817" s="190"/>
      <c r="N2817" s="190"/>
      <c r="O2817" s="190"/>
      <c r="P2817" s="115"/>
      <c r="Q2817" s="191" t="s">
        <v>12702</v>
      </c>
      <c r="R2817" s="191"/>
      <c r="S2817" s="192"/>
      <c r="T2817" s="192"/>
      <c r="U2817" s="192"/>
      <c r="V2817" s="192"/>
      <c r="W2817" s="192"/>
      <c r="X2817" s="193"/>
      <c r="Y2817" s="108"/>
      <c r="AW2817" s="90" t="s">
        <v>6211</v>
      </c>
      <c r="AX2817" s="90">
        <f t="shared" si="371"/>
        <v>1</v>
      </c>
      <c r="AY2817" s="90" t="s">
        <v>774</v>
      </c>
      <c r="AZ2817" s="90" t="s">
        <v>7532</v>
      </c>
      <c r="BA2817" s="90">
        <f>IF(AND($BB$2817=1,$BC$2817=1),1,0)</f>
        <v>0</v>
      </c>
      <c r="BB2817" s="90">
        <f t="shared" si="382"/>
        <v>0</v>
      </c>
      <c r="BC2817" s="90">
        <f t="shared" si="383"/>
        <v>0</v>
      </c>
      <c r="BD2817" s="90">
        <f t="shared" si="384"/>
        <v>0</v>
      </c>
      <c r="BE2817" s="90">
        <f t="shared" si="385"/>
        <v>0</v>
      </c>
      <c r="BX2817" s="90">
        <v>1</v>
      </c>
      <c r="CA2817" s="90" t="s">
        <v>7526</v>
      </c>
      <c r="CC2817" s="90" t="s">
        <v>775</v>
      </c>
      <c r="CD2817" s="90">
        <f>IF($Y$2817="Inaccurate – Incorrect",1,0)</f>
        <v>0</v>
      </c>
      <c r="DA2817" s="90" t="s">
        <v>7120</v>
      </c>
      <c r="DB2817" s="90" t="s">
        <v>7194</v>
      </c>
    </row>
    <row r="2818" spans="4:106" ht="25.25" customHeight="1" x14ac:dyDescent="0.2">
      <c r="D2818" s="112" t="s">
        <v>7535</v>
      </c>
      <c r="E2818" s="189" t="s">
        <v>7389</v>
      </c>
      <c r="F2818" s="190"/>
      <c r="G2818" s="190"/>
      <c r="H2818" s="190"/>
      <c r="I2818" s="190"/>
      <c r="J2818" s="190"/>
      <c r="K2818" s="190"/>
      <c r="L2818" s="190"/>
      <c r="M2818" s="190"/>
      <c r="N2818" s="190"/>
      <c r="O2818" s="190"/>
      <c r="P2818" s="115"/>
      <c r="Q2818" s="191" t="s">
        <v>12702</v>
      </c>
      <c r="R2818" s="191"/>
      <c r="S2818" s="192"/>
      <c r="T2818" s="192"/>
      <c r="U2818" s="192"/>
      <c r="V2818" s="192"/>
      <c r="W2818" s="192"/>
      <c r="X2818" s="193"/>
      <c r="Y2818" s="108"/>
      <c r="AW2818" s="90" t="s">
        <v>6211</v>
      </c>
      <c r="AX2818" s="90">
        <f t="shared" si="371"/>
        <v>1</v>
      </c>
      <c r="AY2818" s="90" t="s">
        <v>774</v>
      </c>
      <c r="AZ2818" s="90" t="s">
        <v>7534</v>
      </c>
      <c r="BA2818" s="90">
        <f>IF(AND($BB$2818=1,$BC$2818=1),1,0)</f>
        <v>0</v>
      </c>
      <c r="BB2818" s="90">
        <f t="shared" si="382"/>
        <v>0</v>
      </c>
      <c r="BC2818" s="90">
        <f t="shared" si="383"/>
        <v>0</v>
      </c>
      <c r="BD2818" s="90">
        <f t="shared" si="384"/>
        <v>0</v>
      </c>
      <c r="BE2818" s="90">
        <f t="shared" si="385"/>
        <v>0</v>
      </c>
      <c r="BX2818" s="90">
        <v>1</v>
      </c>
      <c r="CA2818" s="90" t="s">
        <v>7526</v>
      </c>
      <c r="CC2818" s="90" t="s">
        <v>775</v>
      </c>
      <c r="CD2818" s="90">
        <f>IF($Y$2818="Inaccurate – Incorrect",1,0)</f>
        <v>0</v>
      </c>
      <c r="DA2818" s="90" t="s">
        <v>7120</v>
      </c>
      <c r="DB2818" s="90" t="s">
        <v>7194</v>
      </c>
    </row>
    <row r="2819" spans="4:106" ht="25.25" customHeight="1" x14ac:dyDescent="0.2">
      <c r="D2819" s="112" t="s">
        <v>7537</v>
      </c>
      <c r="E2819" s="189" t="s">
        <v>7392</v>
      </c>
      <c r="F2819" s="190"/>
      <c r="G2819" s="190"/>
      <c r="H2819" s="190"/>
      <c r="I2819" s="190"/>
      <c r="J2819" s="190"/>
      <c r="K2819" s="190"/>
      <c r="L2819" s="190"/>
      <c r="M2819" s="190"/>
      <c r="N2819" s="190"/>
      <c r="O2819" s="190"/>
      <c r="P2819" s="115"/>
      <c r="Q2819" s="191" t="s">
        <v>12702</v>
      </c>
      <c r="R2819" s="191"/>
      <c r="S2819" s="192"/>
      <c r="T2819" s="192"/>
      <c r="U2819" s="192"/>
      <c r="V2819" s="192"/>
      <c r="W2819" s="192"/>
      <c r="X2819" s="193"/>
      <c r="Y2819" s="108"/>
      <c r="AW2819" s="90" t="s">
        <v>6211</v>
      </c>
      <c r="AX2819" s="90">
        <f t="shared" si="371"/>
        <v>1</v>
      </c>
      <c r="AY2819" s="90" t="s">
        <v>774</v>
      </c>
      <c r="AZ2819" s="90" t="s">
        <v>7536</v>
      </c>
      <c r="BA2819" s="90">
        <f>IF(AND($BB$2819=1,$BC$2819=1),1,0)</f>
        <v>0</v>
      </c>
      <c r="BB2819" s="90">
        <f t="shared" si="382"/>
        <v>0</v>
      </c>
      <c r="BC2819" s="90">
        <f t="shared" si="383"/>
        <v>0</v>
      </c>
      <c r="BD2819" s="90">
        <f t="shared" si="384"/>
        <v>0</v>
      </c>
      <c r="BE2819" s="90">
        <f t="shared" si="385"/>
        <v>0</v>
      </c>
      <c r="BX2819" s="90">
        <v>1</v>
      </c>
      <c r="CA2819" s="90" t="s">
        <v>7526</v>
      </c>
      <c r="CC2819" s="90" t="s">
        <v>775</v>
      </c>
      <c r="CD2819" s="90">
        <f>IF($Y$2819="Inaccurate – Incorrect",1,0)</f>
        <v>0</v>
      </c>
      <c r="DA2819" s="90" t="s">
        <v>7120</v>
      </c>
      <c r="DB2819" s="90" t="s">
        <v>7194</v>
      </c>
    </row>
    <row r="2820" spans="4:106" ht="50.5" customHeight="1" x14ac:dyDescent="0.2">
      <c r="D2820" s="112" t="s">
        <v>7539</v>
      </c>
      <c r="E2820" s="189" t="s">
        <v>7395</v>
      </c>
      <c r="F2820" s="190"/>
      <c r="G2820" s="190"/>
      <c r="H2820" s="190"/>
      <c r="I2820" s="190"/>
      <c r="J2820" s="190"/>
      <c r="K2820" s="190"/>
      <c r="L2820" s="190"/>
      <c r="M2820" s="190"/>
      <c r="N2820" s="190"/>
      <c r="O2820" s="190"/>
      <c r="P2820" s="115"/>
      <c r="Q2820" s="191" t="s">
        <v>12702</v>
      </c>
      <c r="R2820" s="191"/>
      <c r="S2820" s="192"/>
      <c r="T2820" s="192"/>
      <c r="U2820" s="192"/>
      <c r="V2820" s="192"/>
      <c r="W2820" s="192"/>
      <c r="X2820" s="193"/>
      <c r="Y2820" s="108"/>
      <c r="AW2820" s="90" t="s">
        <v>6211</v>
      </c>
      <c r="AX2820" s="90">
        <f t="shared" si="371"/>
        <v>1</v>
      </c>
      <c r="AY2820" s="90" t="s">
        <v>774</v>
      </c>
      <c r="AZ2820" s="90" t="s">
        <v>7538</v>
      </c>
      <c r="BA2820" s="90">
        <f>IF(AND($BB$2820=1,$BC$2820=1),1,0)</f>
        <v>0</v>
      </c>
      <c r="BB2820" s="90">
        <f t="shared" si="382"/>
        <v>0</v>
      </c>
      <c r="BC2820" s="90">
        <f t="shared" si="383"/>
        <v>0</v>
      </c>
      <c r="BD2820" s="90">
        <f t="shared" si="384"/>
        <v>0</v>
      </c>
      <c r="BE2820" s="90">
        <f t="shared" si="385"/>
        <v>0</v>
      </c>
      <c r="BX2820" s="90">
        <v>1</v>
      </c>
      <c r="CA2820" s="90" t="s">
        <v>7526</v>
      </c>
      <c r="CC2820" s="90" t="s">
        <v>775</v>
      </c>
      <c r="CD2820" s="90">
        <f>IF($Y$2820="Inaccurate – Incorrect",1,0)</f>
        <v>0</v>
      </c>
      <c r="DA2820" s="90" t="s">
        <v>7120</v>
      </c>
      <c r="DB2820" s="90" t="s">
        <v>7194</v>
      </c>
    </row>
    <row r="2821" spans="4:106" ht="50.5" customHeight="1" x14ac:dyDescent="0.2">
      <c r="D2821" s="112" t="s">
        <v>7541</v>
      </c>
      <c r="E2821" s="189" t="s">
        <v>7469</v>
      </c>
      <c r="F2821" s="190"/>
      <c r="G2821" s="190"/>
      <c r="H2821" s="190"/>
      <c r="I2821" s="190"/>
      <c r="J2821" s="190"/>
      <c r="K2821" s="190"/>
      <c r="L2821" s="190"/>
      <c r="M2821" s="190"/>
      <c r="N2821" s="190"/>
      <c r="O2821" s="190"/>
      <c r="P2821" s="115"/>
      <c r="Q2821" s="191" t="s">
        <v>12702</v>
      </c>
      <c r="R2821" s="191"/>
      <c r="S2821" s="192"/>
      <c r="T2821" s="192"/>
      <c r="U2821" s="192"/>
      <c r="V2821" s="192"/>
      <c r="W2821" s="192"/>
      <c r="X2821" s="193"/>
      <c r="Y2821" s="108"/>
      <c r="AW2821" s="90" t="s">
        <v>6211</v>
      </c>
      <c r="AX2821" s="90">
        <f t="shared" si="371"/>
        <v>1</v>
      </c>
      <c r="AY2821" s="90" t="s">
        <v>774</v>
      </c>
      <c r="AZ2821" s="90" t="s">
        <v>7540</v>
      </c>
      <c r="BA2821" s="90">
        <f>IF(AND($BB$2821=1,$BC$2821=1),1,0)</f>
        <v>0</v>
      </c>
      <c r="BB2821" s="90">
        <f t="shared" si="382"/>
        <v>0</v>
      </c>
      <c r="BC2821" s="90">
        <f t="shared" si="383"/>
        <v>0</v>
      </c>
      <c r="BD2821" s="90">
        <f t="shared" si="384"/>
        <v>0</v>
      </c>
      <c r="BE2821" s="90">
        <f t="shared" si="385"/>
        <v>0</v>
      </c>
      <c r="BX2821" s="90">
        <v>1</v>
      </c>
      <c r="CA2821" s="90" t="s">
        <v>7526</v>
      </c>
      <c r="CC2821" s="90" t="s">
        <v>775</v>
      </c>
      <c r="CD2821" s="90">
        <f>IF($Y$2821="Inaccurate – Incorrect",1,0)</f>
        <v>0</v>
      </c>
      <c r="DA2821" s="90" t="s">
        <v>7120</v>
      </c>
      <c r="DB2821" s="90" t="s">
        <v>7194</v>
      </c>
    </row>
    <row r="2822" spans="4:106" ht="25.25" customHeight="1" x14ac:dyDescent="0.2">
      <c r="D2822" s="112" t="s">
        <v>7543</v>
      </c>
      <c r="E2822" s="189" t="s">
        <v>802</v>
      </c>
      <c r="F2822" s="190"/>
      <c r="G2822" s="190"/>
      <c r="H2822" s="190"/>
      <c r="I2822" s="190"/>
      <c r="J2822" s="190"/>
      <c r="K2822" s="190"/>
      <c r="L2822" s="190"/>
      <c r="M2822" s="190"/>
      <c r="N2822" s="190"/>
      <c r="O2822" s="190"/>
      <c r="P2822" s="115"/>
      <c r="Q2822" s="191" t="s">
        <v>12702</v>
      </c>
      <c r="R2822" s="191"/>
      <c r="S2822" s="192"/>
      <c r="T2822" s="192"/>
      <c r="U2822" s="192"/>
      <c r="V2822" s="192"/>
      <c r="W2822" s="192"/>
      <c r="X2822" s="193"/>
      <c r="Y2822" s="108"/>
      <c r="AW2822" s="90" t="s">
        <v>6211</v>
      </c>
      <c r="AX2822" s="90">
        <f t="shared" si="371"/>
        <v>1</v>
      </c>
      <c r="AY2822" s="90" t="s">
        <v>774</v>
      </c>
      <c r="AZ2822" s="90" t="s">
        <v>7542</v>
      </c>
      <c r="BA2822" s="90">
        <f>IF(AND($BB$2822=1,$BC$2822=1),1,0)</f>
        <v>0</v>
      </c>
      <c r="BB2822" s="90">
        <f t="shared" si="382"/>
        <v>0</v>
      </c>
      <c r="BC2822" s="90">
        <f t="shared" si="383"/>
        <v>0</v>
      </c>
      <c r="BD2822" s="90">
        <f t="shared" si="384"/>
        <v>0</v>
      </c>
      <c r="BE2822" s="90">
        <f t="shared" si="385"/>
        <v>0</v>
      </c>
      <c r="BL2822" s="90">
        <v>2823</v>
      </c>
      <c r="BX2822" s="90">
        <v>1</v>
      </c>
      <c r="CA2822" s="90" t="s">
        <v>7526</v>
      </c>
      <c r="CC2822" s="90" t="s">
        <v>775</v>
      </c>
      <c r="CD2822" s="90">
        <f>IF($Y$2822="Inaccurate – Incorrect",1,0)</f>
        <v>0</v>
      </c>
      <c r="DA2822" s="90" t="s">
        <v>7120</v>
      </c>
      <c r="DB2822" s="90" t="s">
        <v>7194</v>
      </c>
    </row>
    <row r="2823" spans="4:106" ht="25.25" customHeight="1" x14ac:dyDescent="0.2">
      <c r="D2823" s="112" t="s">
        <v>7545</v>
      </c>
      <c r="E2823" s="189" t="s">
        <v>643</v>
      </c>
      <c r="F2823" s="190"/>
      <c r="G2823" s="190"/>
      <c r="H2823" s="190"/>
      <c r="I2823" s="190"/>
      <c r="J2823" s="190"/>
      <c r="K2823" s="190"/>
      <c r="L2823" s="190"/>
      <c r="M2823" s="190"/>
      <c r="N2823" s="190"/>
      <c r="O2823" s="190"/>
      <c r="P2823" s="115"/>
      <c r="Q2823" s="191" t="s">
        <v>12699</v>
      </c>
      <c r="R2823" s="191"/>
      <c r="S2823" s="192"/>
      <c r="T2823" s="192"/>
      <c r="U2823" s="192"/>
      <c r="V2823" s="192"/>
      <c r="W2823" s="192"/>
      <c r="X2823" s="193"/>
      <c r="Y2823" s="108"/>
      <c r="AW2823" s="90" t="s">
        <v>6211</v>
      </c>
      <c r="AX2823" s="90">
        <f t="shared" si="371"/>
        <v>1</v>
      </c>
      <c r="AZ2823" s="90" t="s">
        <v>7544</v>
      </c>
      <c r="BA2823" s="90">
        <f>IF(AND($BB$2823=1,$BC$2823=1),1,0)</f>
        <v>0</v>
      </c>
      <c r="BB2823" s="90">
        <f t="shared" si="382"/>
        <v>0</v>
      </c>
      <c r="BC2823" s="90">
        <f>IF(OR(AND(OR($S$2822&lt;&gt;"",$AB$2822&lt;&gt;""),$AX$2822=1)),1,0)</f>
        <v>0</v>
      </c>
      <c r="BD2823" s="90">
        <f>IF(OR(AND(OR($AB$2822&lt;&gt;""),$AX$2822=1)),1,0)</f>
        <v>0</v>
      </c>
      <c r="BE2823" s="90">
        <f>IF(OR(AND(OR($S$2822&lt;&gt;""),$AX$2822=1)),1,0)</f>
        <v>0</v>
      </c>
      <c r="CB2823" s="90">
        <f>IF($S$2823&lt;&gt;"",1,0)</f>
        <v>0</v>
      </c>
      <c r="CD2823" s="90">
        <f>IF($Y$2823="Inaccurate – Incorrect",1,0)</f>
        <v>0</v>
      </c>
      <c r="DA2823" s="90" t="s">
        <v>7120</v>
      </c>
      <c r="DB2823" s="90" t="s">
        <v>7194</v>
      </c>
    </row>
    <row r="2824" spans="4:106" ht="53.75" customHeight="1" x14ac:dyDescent="0.2">
      <c r="D2824" s="112" t="s">
        <v>7548</v>
      </c>
      <c r="E2824" s="119"/>
      <c r="F2824" s="118"/>
      <c r="G2824" s="118"/>
      <c r="H2824" s="118"/>
      <c r="I2824" s="118"/>
      <c r="J2824" s="118"/>
      <c r="K2824" s="118"/>
      <c r="L2824" s="118"/>
      <c r="M2824" s="118"/>
      <c r="N2824" s="118"/>
      <c r="O2824" s="118"/>
      <c r="P2824" s="118"/>
      <c r="Q2824" s="215" t="s">
        <v>7549</v>
      </c>
      <c r="R2824" s="216"/>
      <c r="S2824" s="216"/>
      <c r="T2824" s="216"/>
      <c r="U2824" s="216"/>
      <c r="V2824" s="216"/>
      <c r="W2824" s="216"/>
      <c r="X2824" s="217"/>
      <c r="Y2824" s="108"/>
      <c r="AX2824" s="90">
        <f t="shared" si="371"/>
        <v>1</v>
      </c>
      <c r="AZ2824" s="90" t="s">
        <v>7547</v>
      </c>
      <c r="BA2824" s="90">
        <f>IF(AND($BB$2824=1,$BC$2824=1),1,0)</f>
        <v>0</v>
      </c>
      <c r="BB2824" s="90">
        <f t="shared" ref="BB2824:BB2857" si="386">IF(OR($S$22="Step 3",$S$22="Step 2"),1,0)</f>
        <v>0</v>
      </c>
      <c r="BC2824" s="90">
        <f t="shared" ref="BC2824:BC2829" si="387">IF(OR(AND(OR($S$2687&lt;&gt;"",$AB$2687&lt;&gt;""),$AX$2687=1)),1,0)</f>
        <v>0</v>
      </c>
      <c r="BD2824" s="90">
        <f t="shared" ref="BD2824:BD2829" si="388">IF(OR(AND(OR($AB$2687&lt;&gt;""),$AX$2687=1)),1,0)</f>
        <v>0</v>
      </c>
      <c r="BE2824" s="90">
        <f t="shared" ref="BE2824:BE2829" si="389">IF(OR(AND(OR($S$2687&lt;&gt;""),$AX$2687=1)),1,0)</f>
        <v>0</v>
      </c>
    </row>
    <row r="2825" spans="4:106" ht="25.25" customHeight="1" x14ac:dyDescent="0.2">
      <c r="D2825" s="112" t="s">
        <v>7552</v>
      </c>
      <c r="E2825" s="189" t="s">
        <v>6304</v>
      </c>
      <c r="F2825" s="190"/>
      <c r="G2825" s="190"/>
      <c r="H2825" s="190"/>
      <c r="I2825" s="190"/>
      <c r="J2825" s="190"/>
      <c r="K2825" s="190"/>
      <c r="L2825" s="190"/>
      <c r="M2825" s="190"/>
      <c r="N2825" s="190"/>
      <c r="O2825" s="190"/>
      <c r="P2825" s="115"/>
      <c r="Q2825" s="191" t="s">
        <v>12702</v>
      </c>
      <c r="R2825" s="191"/>
      <c r="S2825" s="192"/>
      <c r="T2825" s="192"/>
      <c r="U2825" s="192"/>
      <c r="V2825" s="192"/>
      <c r="W2825" s="192"/>
      <c r="X2825" s="193"/>
      <c r="Y2825" s="108"/>
      <c r="AW2825" s="90" t="s">
        <v>6211</v>
      </c>
      <c r="AX2825" s="90">
        <f t="shared" si="371"/>
        <v>1</v>
      </c>
      <c r="AY2825" s="90" t="s">
        <v>774</v>
      </c>
      <c r="AZ2825" s="90" t="s">
        <v>7551</v>
      </c>
      <c r="BA2825" s="90">
        <f>IF(AND($BB$2825=1,$BC$2825=1),1,0)</f>
        <v>0</v>
      </c>
      <c r="BB2825" s="90">
        <f t="shared" si="386"/>
        <v>0</v>
      </c>
      <c r="BC2825" s="90">
        <f t="shared" si="387"/>
        <v>0</v>
      </c>
      <c r="BD2825" s="90">
        <f t="shared" si="388"/>
        <v>0</v>
      </c>
      <c r="BE2825" s="90">
        <f t="shared" si="389"/>
        <v>0</v>
      </c>
      <c r="BX2825" s="90">
        <v>1</v>
      </c>
      <c r="CA2825" s="90" t="s">
        <v>7547</v>
      </c>
      <c r="CB2825" s="90">
        <f>IF((+COUNTA($S$2825)+COUNTA($S$2826)+COUNTA($S$2827)+COUNTA($S$2828)+COUNTA($S$2829))&gt;0,1,0)</f>
        <v>0</v>
      </c>
      <c r="CC2825" s="90" t="s">
        <v>775</v>
      </c>
      <c r="CD2825" s="90">
        <f>IF($Y$2825="Inaccurate – Incorrect",1,0)</f>
        <v>0</v>
      </c>
      <c r="DA2825" s="90" t="s">
        <v>7120</v>
      </c>
      <c r="DB2825" s="90" t="s">
        <v>7194</v>
      </c>
    </row>
    <row r="2826" spans="4:106" ht="25.25" customHeight="1" x14ac:dyDescent="0.2">
      <c r="D2826" s="112" t="s">
        <v>7554</v>
      </c>
      <c r="E2826" s="189" t="s">
        <v>6312</v>
      </c>
      <c r="F2826" s="190"/>
      <c r="G2826" s="190"/>
      <c r="H2826" s="190"/>
      <c r="I2826" s="190"/>
      <c r="J2826" s="190"/>
      <c r="K2826" s="190"/>
      <c r="L2826" s="190"/>
      <c r="M2826" s="190"/>
      <c r="N2826" s="190"/>
      <c r="O2826" s="190"/>
      <c r="P2826" s="115"/>
      <c r="Q2826" s="191" t="s">
        <v>12702</v>
      </c>
      <c r="R2826" s="191"/>
      <c r="S2826" s="192"/>
      <c r="T2826" s="192"/>
      <c r="U2826" s="192"/>
      <c r="V2826" s="192"/>
      <c r="W2826" s="192"/>
      <c r="X2826" s="193"/>
      <c r="Y2826" s="108"/>
      <c r="AW2826" s="90" t="s">
        <v>6211</v>
      </c>
      <c r="AX2826" s="90">
        <f t="shared" si="371"/>
        <v>1</v>
      </c>
      <c r="AY2826" s="90" t="s">
        <v>774</v>
      </c>
      <c r="AZ2826" s="90" t="s">
        <v>7553</v>
      </c>
      <c r="BA2826" s="90">
        <f>IF(AND($BB$2826=1,$BC$2826=1),1,0)</f>
        <v>0</v>
      </c>
      <c r="BB2826" s="90">
        <f t="shared" si="386"/>
        <v>0</v>
      </c>
      <c r="BC2826" s="90">
        <f t="shared" si="387"/>
        <v>0</v>
      </c>
      <c r="BD2826" s="90">
        <f t="shared" si="388"/>
        <v>0</v>
      </c>
      <c r="BE2826" s="90">
        <f t="shared" si="389"/>
        <v>0</v>
      </c>
      <c r="BX2826" s="90">
        <v>1</v>
      </c>
      <c r="CA2826" s="90" t="s">
        <v>7547</v>
      </c>
      <c r="CC2826" s="90" t="s">
        <v>775</v>
      </c>
      <c r="CD2826" s="90">
        <f>IF($Y$2826="Inaccurate – Incorrect",1,0)</f>
        <v>0</v>
      </c>
      <c r="DA2826" s="90" t="s">
        <v>7120</v>
      </c>
      <c r="DB2826" s="90" t="s">
        <v>7194</v>
      </c>
    </row>
    <row r="2827" spans="4:106" ht="25.25" customHeight="1" x14ac:dyDescent="0.2">
      <c r="D2827" s="112" t="s">
        <v>7556</v>
      </c>
      <c r="E2827" s="189" t="s">
        <v>6320</v>
      </c>
      <c r="F2827" s="190"/>
      <c r="G2827" s="190"/>
      <c r="H2827" s="190"/>
      <c r="I2827" s="190"/>
      <c r="J2827" s="190"/>
      <c r="K2827" s="190"/>
      <c r="L2827" s="190"/>
      <c r="M2827" s="190"/>
      <c r="N2827" s="190"/>
      <c r="O2827" s="190"/>
      <c r="P2827" s="115"/>
      <c r="Q2827" s="191" t="s">
        <v>12702</v>
      </c>
      <c r="R2827" s="191"/>
      <c r="S2827" s="192"/>
      <c r="T2827" s="192"/>
      <c r="U2827" s="192"/>
      <c r="V2827" s="192"/>
      <c r="W2827" s="192"/>
      <c r="X2827" s="193"/>
      <c r="Y2827" s="108"/>
      <c r="AW2827" s="90" t="s">
        <v>6211</v>
      </c>
      <c r="AX2827" s="90">
        <f t="shared" si="371"/>
        <v>1</v>
      </c>
      <c r="AY2827" s="90" t="s">
        <v>774</v>
      </c>
      <c r="AZ2827" s="90" t="s">
        <v>7555</v>
      </c>
      <c r="BA2827" s="90">
        <f>IF(AND($BB$2827=1,$BC$2827=1),1,0)</f>
        <v>0</v>
      </c>
      <c r="BB2827" s="90">
        <f t="shared" si="386"/>
        <v>0</v>
      </c>
      <c r="BC2827" s="90">
        <f t="shared" si="387"/>
        <v>0</v>
      </c>
      <c r="BD2827" s="90">
        <f t="shared" si="388"/>
        <v>0</v>
      </c>
      <c r="BE2827" s="90">
        <f t="shared" si="389"/>
        <v>0</v>
      </c>
      <c r="BX2827" s="90">
        <v>1</v>
      </c>
      <c r="CA2827" s="90" t="s">
        <v>7547</v>
      </c>
      <c r="CC2827" s="90" t="s">
        <v>775</v>
      </c>
      <c r="CD2827" s="90">
        <f>IF($Y$2827="Inaccurate – Incorrect",1,0)</f>
        <v>0</v>
      </c>
      <c r="DA2827" s="90" t="s">
        <v>7120</v>
      </c>
      <c r="DB2827" s="90" t="s">
        <v>7194</v>
      </c>
    </row>
    <row r="2828" spans="4:106" ht="25.25" customHeight="1" x14ac:dyDescent="0.2">
      <c r="D2828" s="112" t="s">
        <v>7558</v>
      </c>
      <c r="E2828" s="189" t="s">
        <v>6423</v>
      </c>
      <c r="F2828" s="190"/>
      <c r="G2828" s="190"/>
      <c r="H2828" s="190"/>
      <c r="I2828" s="190"/>
      <c r="J2828" s="190"/>
      <c r="K2828" s="190"/>
      <c r="L2828" s="190"/>
      <c r="M2828" s="190"/>
      <c r="N2828" s="190"/>
      <c r="O2828" s="190"/>
      <c r="P2828" s="115"/>
      <c r="Q2828" s="191" t="s">
        <v>12702</v>
      </c>
      <c r="R2828" s="191"/>
      <c r="S2828" s="192"/>
      <c r="T2828" s="192"/>
      <c r="U2828" s="192"/>
      <c r="V2828" s="192"/>
      <c r="W2828" s="192"/>
      <c r="X2828" s="193"/>
      <c r="Y2828" s="108"/>
      <c r="AW2828" s="90" t="s">
        <v>6211</v>
      </c>
      <c r="AX2828" s="90">
        <f t="shared" si="371"/>
        <v>1</v>
      </c>
      <c r="AY2828" s="90" t="s">
        <v>774</v>
      </c>
      <c r="AZ2828" s="90" t="s">
        <v>7557</v>
      </c>
      <c r="BA2828" s="90">
        <f>IF(AND($BB$2828=1,$BC$2828=1),1,0)</f>
        <v>0</v>
      </c>
      <c r="BB2828" s="90">
        <f t="shared" si="386"/>
        <v>0</v>
      </c>
      <c r="BC2828" s="90">
        <f t="shared" si="387"/>
        <v>0</v>
      </c>
      <c r="BD2828" s="90">
        <f t="shared" si="388"/>
        <v>0</v>
      </c>
      <c r="BE2828" s="90">
        <f t="shared" si="389"/>
        <v>0</v>
      </c>
      <c r="BX2828" s="90">
        <v>1</v>
      </c>
      <c r="CA2828" s="90" t="s">
        <v>7547</v>
      </c>
      <c r="CC2828" s="90" t="s">
        <v>775</v>
      </c>
      <c r="CD2828" s="90">
        <f>IF($Y$2828="Inaccurate – Incorrect",1,0)</f>
        <v>0</v>
      </c>
      <c r="DA2828" s="90" t="s">
        <v>7120</v>
      </c>
      <c r="DB2828" s="90" t="s">
        <v>7194</v>
      </c>
    </row>
    <row r="2829" spans="4:106" ht="25.25" customHeight="1" x14ac:dyDescent="0.2">
      <c r="D2829" s="112" t="s">
        <v>7560</v>
      </c>
      <c r="E2829" s="189" t="s">
        <v>802</v>
      </c>
      <c r="F2829" s="190"/>
      <c r="G2829" s="190"/>
      <c r="H2829" s="190"/>
      <c r="I2829" s="190"/>
      <c r="J2829" s="190"/>
      <c r="K2829" s="190"/>
      <c r="L2829" s="190"/>
      <c r="M2829" s="190"/>
      <c r="N2829" s="190"/>
      <c r="O2829" s="190"/>
      <c r="P2829" s="115"/>
      <c r="Q2829" s="191" t="s">
        <v>12702</v>
      </c>
      <c r="R2829" s="191"/>
      <c r="S2829" s="192"/>
      <c r="T2829" s="192"/>
      <c r="U2829" s="192"/>
      <c r="V2829" s="192"/>
      <c r="W2829" s="192"/>
      <c r="X2829" s="193"/>
      <c r="Y2829" s="108"/>
      <c r="AW2829" s="90" t="s">
        <v>6211</v>
      </c>
      <c r="AX2829" s="90">
        <f t="shared" si="371"/>
        <v>1</v>
      </c>
      <c r="AY2829" s="90" t="s">
        <v>774</v>
      </c>
      <c r="AZ2829" s="90" t="s">
        <v>7559</v>
      </c>
      <c r="BA2829" s="90">
        <f>IF(AND($BB$2829=1,$BC$2829=1),1,0)</f>
        <v>0</v>
      </c>
      <c r="BB2829" s="90">
        <f t="shared" si="386"/>
        <v>0</v>
      </c>
      <c r="BC2829" s="90">
        <f t="shared" si="387"/>
        <v>0</v>
      </c>
      <c r="BD2829" s="90">
        <f t="shared" si="388"/>
        <v>0</v>
      </c>
      <c r="BE2829" s="90">
        <f t="shared" si="389"/>
        <v>0</v>
      </c>
      <c r="BL2829" s="90">
        <v>2830</v>
      </c>
      <c r="BX2829" s="90">
        <v>1</v>
      </c>
      <c r="CA2829" s="90" t="s">
        <v>7547</v>
      </c>
      <c r="CC2829" s="90" t="s">
        <v>775</v>
      </c>
      <c r="CD2829" s="90">
        <f>IF($Y$2829="Inaccurate – Incorrect",1,0)</f>
        <v>0</v>
      </c>
      <c r="DA2829" s="90" t="s">
        <v>7120</v>
      </c>
      <c r="DB2829" s="90" t="s">
        <v>7194</v>
      </c>
    </row>
    <row r="2830" spans="4:106" ht="25.25" customHeight="1" x14ac:dyDescent="0.2">
      <c r="D2830" s="112" t="s">
        <v>7562</v>
      </c>
      <c r="E2830" s="189" t="s">
        <v>643</v>
      </c>
      <c r="F2830" s="190"/>
      <c r="G2830" s="190"/>
      <c r="H2830" s="190"/>
      <c r="I2830" s="190"/>
      <c r="J2830" s="190"/>
      <c r="K2830" s="190"/>
      <c r="L2830" s="190"/>
      <c r="M2830" s="190"/>
      <c r="N2830" s="190"/>
      <c r="O2830" s="190"/>
      <c r="P2830" s="115"/>
      <c r="Q2830" s="191" t="s">
        <v>12699</v>
      </c>
      <c r="R2830" s="191"/>
      <c r="S2830" s="192"/>
      <c r="T2830" s="192"/>
      <c r="U2830" s="192"/>
      <c r="V2830" s="192"/>
      <c r="W2830" s="192"/>
      <c r="X2830" s="193"/>
      <c r="Y2830" s="108"/>
      <c r="AW2830" s="90" t="s">
        <v>6211</v>
      </c>
      <c r="AX2830" s="90">
        <f t="shared" si="371"/>
        <v>1</v>
      </c>
      <c r="AZ2830" s="90" t="s">
        <v>7561</v>
      </c>
      <c r="BA2830" s="90">
        <f>IF(AND($BB$2830=1,$BC$2830=1),1,0)</f>
        <v>0</v>
      </c>
      <c r="BB2830" s="90">
        <f t="shared" si="386"/>
        <v>0</v>
      </c>
      <c r="BC2830" s="90">
        <f>IF(OR(AND(OR($S$2829&lt;&gt;"",$AB$2829&lt;&gt;""),$AX$2829=1)),1,0)</f>
        <v>0</v>
      </c>
      <c r="BD2830" s="90">
        <f>IF(OR(AND(OR($AB$2829&lt;&gt;""),$AX$2829=1)),1,0)</f>
        <v>0</v>
      </c>
      <c r="BE2830" s="90">
        <f>IF(OR(AND(OR($S$2829&lt;&gt;""),$AX$2829=1)),1,0)</f>
        <v>0</v>
      </c>
      <c r="CB2830" s="90">
        <f>IF($S$2830&lt;&gt;"",1,0)</f>
        <v>0</v>
      </c>
      <c r="CD2830" s="90">
        <f>IF($Y$2830="Inaccurate – Incorrect",1,0)</f>
        <v>0</v>
      </c>
      <c r="DA2830" s="90" t="s">
        <v>7120</v>
      </c>
      <c r="DB2830" s="90" t="s">
        <v>7194</v>
      </c>
    </row>
    <row r="2831" spans="4:106" ht="53.75" customHeight="1" x14ac:dyDescent="0.2">
      <c r="D2831" s="112" t="s">
        <v>7565</v>
      </c>
      <c r="E2831" s="119"/>
      <c r="F2831" s="118"/>
      <c r="G2831" s="118"/>
      <c r="H2831" s="118"/>
      <c r="I2831" s="118"/>
      <c r="J2831" s="118"/>
      <c r="K2831" s="118"/>
      <c r="L2831" s="118"/>
      <c r="M2831" s="118"/>
      <c r="N2831" s="118"/>
      <c r="O2831" s="118"/>
      <c r="P2831" s="118"/>
      <c r="Q2831" s="215" t="s">
        <v>7566</v>
      </c>
      <c r="R2831" s="216"/>
      <c r="S2831" s="216"/>
      <c r="T2831" s="216"/>
      <c r="U2831" s="216"/>
      <c r="V2831" s="216"/>
      <c r="W2831" s="216"/>
      <c r="X2831" s="217"/>
      <c r="Y2831" s="108"/>
      <c r="AX2831" s="90">
        <f t="shared" ref="AX2831:AX2894" si="390">IF(SUBTOTAL(103,Q2831)=1,1,0)</f>
        <v>1</v>
      </c>
      <c r="AZ2831" s="90" t="s">
        <v>7564</v>
      </c>
      <c r="BA2831" s="90">
        <f>IF(AND($BB$2831=1,$BC$2831=1),1,0)</f>
        <v>0</v>
      </c>
      <c r="BB2831" s="90">
        <f t="shared" si="386"/>
        <v>0</v>
      </c>
      <c r="BC2831" s="90">
        <f t="shared" ref="BC2831:BC2837" si="391">IF(OR(AND(OR($S$2688&lt;&gt;"",$AB$2688&lt;&gt;""),$AX$2688=1)),1,0)</f>
        <v>0</v>
      </c>
      <c r="BD2831" s="90">
        <f t="shared" ref="BD2831:BD2837" si="392">IF(OR(AND(OR($AB$2688&lt;&gt;""),$AX$2688=1)),1,0)</f>
        <v>0</v>
      </c>
      <c r="BE2831" s="90">
        <f t="shared" ref="BE2831:BE2837" si="393">IF(OR(AND(OR($S$2688&lt;&gt;""),$AX$2688=1)),1,0)</f>
        <v>0</v>
      </c>
    </row>
    <row r="2832" spans="4:106" ht="25.25" customHeight="1" x14ac:dyDescent="0.2">
      <c r="D2832" s="112" t="s">
        <v>7569</v>
      </c>
      <c r="E2832" s="189" t="s">
        <v>7236</v>
      </c>
      <c r="F2832" s="190"/>
      <c r="G2832" s="190"/>
      <c r="H2832" s="190"/>
      <c r="I2832" s="190"/>
      <c r="J2832" s="190"/>
      <c r="K2832" s="190"/>
      <c r="L2832" s="190"/>
      <c r="M2832" s="190"/>
      <c r="N2832" s="190"/>
      <c r="O2832" s="190"/>
      <c r="P2832" s="115"/>
      <c r="Q2832" s="191" t="s">
        <v>12702</v>
      </c>
      <c r="R2832" s="191"/>
      <c r="S2832" s="192"/>
      <c r="T2832" s="192"/>
      <c r="U2832" s="192"/>
      <c r="V2832" s="192"/>
      <c r="W2832" s="192"/>
      <c r="X2832" s="193"/>
      <c r="Y2832" s="108"/>
      <c r="AW2832" s="90" t="s">
        <v>6211</v>
      </c>
      <c r="AX2832" s="90">
        <f t="shared" si="390"/>
        <v>1</v>
      </c>
      <c r="AY2832" s="90" t="s">
        <v>774</v>
      </c>
      <c r="AZ2832" s="90" t="s">
        <v>7568</v>
      </c>
      <c r="BA2832" s="90">
        <f>IF(AND($BB$2832=1,$BC$2832=1),1,0)</f>
        <v>0</v>
      </c>
      <c r="BB2832" s="90">
        <f t="shared" si="386"/>
        <v>0</v>
      </c>
      <c r="BC2832" s="90">
        <f t="shared" si="391"/>
        <v>0</v>
      </c>
      <c r="BD2832" s="90">
        <f t="shared" si="392"/>
        <v>0</v>
      </c>
      <c r="BE2832" s="90">
        <f t="shared" si="393"/>
        <v>0</v>
      </c>
      <c r="BX2832" s="90">
        <v>1</v>
      </c>
      <c r="CA2832" s="90" t="s">
        <v>7564</v>
      </c>
      <c r="CB2832" s="90">
        <f>IF((+COUNTA($S$2832)+COUNTA($S$2833)+COUNTA($S$2834)+COUNTA($S$2835)+COUNTA($S$2836)+COUNTA($S$2837))&gt;0,1,0)</f>
        <v>0</v>
      </c>
      <c r="CC2832" s="90" t="s">
        <v>775</v>
      </c>
      <c r="CD2832" s="90">
        <f>IF($Y$2832="Inaccurate – Incorrect",1,0)</f>
        <v>0</v>
      </c>
      <c r="DA2832" s="90" t="s">
        <v>7120</v>
      </c>
      <c r="DB2832" s="90" t="s">
        <v>7194</v>
      </c>
    </row>
    <row r="2833" spans="4:106" ht="25.25" customHeight="1" x14ac:dyDescent="0.2">
      <c r="D2833" s="112" t="s">
        <v>7571</v>
      </c>
      <c r="E2833" s="189" t="s">
        <v>7572</v>
      </c>
      <c r="F2833" s="190"/>
      <c r="G2833" s="190"/>
      <c r="H2833" s="190"/>
      <c r="I2833" s="190"/>
      <c r="J2833" s="190"/>
      <c r="K2833" s="190"/>
      <c r="L2833" s="190"/>
      <c r="M2833" s="190"/>
      <c r="N2833" s="190"/>
      <c r="O2833" s="190"/>
      <c r="P2833" s="115"/>
      <c r="Q2833" s="191" t="s">
        <v>12702</v>
      </c>
      <c r="R2833" s="191"/>
      <c r="S2833" s="192"/>
      <c r="T2833" s="192"/>
      <c r="U2833" s="192"/>
      <c r="V2833" s="192"/>
      <c r="W2833" s="192"/>
      <c r="X2833" s="193"/>
      <c r="Y2833" s="108"/>
      <c r="AW2833" s="90" t="s">
        <v>6211</v>
      </c>
      <c r="AX2833" s="90">
        <f t="shared" si="390"/>
        <v>1</v>
      </c>
      <c r="AY2833" s="90" t="s">
        <v>774</v>
      </c>
      <c r="AZ2833" s="90" t="s">
        <v>7570</v>
      </c>
      <c r="BA2833" s="90">
        <f>IF(AND($BB$2833=1,$BC$2833=1),1,0)</f>
        <v>0</v>
      </c>
      <c r="BB2833" s="90">
        <f t="shared" si="386"/>
        <v>0</v>
      </c>
      <c r="BC2833" s="90">
        <f t="shared" si="391"/>
        <v>0</v>
      </c>
      <c r="BD2833" s="90">
        <f t="shared" si="392"/>
        <v>0</v>
      </c>
      <c r="BE2833" s="90">
        <f t="shared" si="393"/>
        <v>0</v>
      </c>
      <c r="BX2833" s="90">
        <v>1</v>
      </c>
      <c r="CA2833" s="90" t="s">
        <v>7564</v>
      </c>
      <c r="CC2833" s="90" t="s">
        <v>775</v>
      </c>
      <c r="CD2833" s="90">
        <f>IF($Y$2833="Inaccurate – Incorrect",1,0)</f>
        <v>0</v>
      </c>
      <c r="DA2833" s="90" t="s">
        <v>7120</v>
      </c>
      <c r="DB2833" s="90" t="s">
        <v>7194</v>
      </c>
    </row>
    <row r="2834" spans="4:106" ht="25.25" customHeight="1" x14ac:dyDescent="0.2">
      <c r="D2834" s="112" t="s">
        <v>7574</v>
      </c>
      <c r="E2834" s="189" t="s">
        <v>7575</v>
      </c>
      <c r="F2834" s="190"/>
      <c r="G2834" s="190"/>
      <c r="H2834" s="190"/>
      <c r="I2834" s="190"/>
      <c r="J2834" s="190"/>
      <c r="K2834" s="190"/>
      <c r="L2834" s="190"/>
      <c r="M2834" s="190"/>
      <c r="N2834" s="190"/>
      <c r="O2834" s="190"/>
      <c r="P2834" s="115"/>
      <c r="Q2834" s="191" t="s">
        <v>12702</v>
      </c>
      <c r="R2834" s="191"/>
      <c r="S2834" s="192"/>
      <c r="T2834" s="192"/>
      <c r="U2834" s="192"/>
      <c r="V2834" s="192"/>
      <c r="W2834" s="192"/>
      <c r="X2834" s="193"/>
      <c r="Y2834" s="108"/>
      <c r="AW2834" s="90" t="s">
        <v>6211</v>
      </c>
      <c r="AX2834" s="90">
        <f t="shared" si="390"/>
        <v>1</v>
      </c>
      <c r="AY2834" s="90" t="s">
        <v>774</v>
      </c>
      <c r="AZ2834" s="90" t="s">
        <v>7573</v>
      </c>
      <c r="BA2834" s="90">
        <f>IF(AND($BB$2834=1,$BC$2834=1),1,0)</f>
        <v>0</v>
      </c>
      <c r="BB2834" s="90">
        <f t="shared" si="386"/>
        <v>0</v>
      </c>
      <c r="BC2834" s="90">
        <f t="shared" si="391"/>
        <v>0</v>
      </c>
      <c r="BD2834" s="90">
        <f t="shared" si="392"/>
        <v>0</v>
      </c>
      <c r="BE2834" s="90">
        <f t="shared" si="393"/>
        <v>0</v>
      </c>
      <c r="BX2834" s="90">
        <v>1</v>
      </c>
      <c r="CA2834" s="90" t="s">
        <v>7564</v>
      </c>
      <c r="CC2834" s="90" t="s">
        <v>775</v>
      </c>
      <c r="CD2834" s="90">
        <f>IF($Y$2834="Inaccurate – Incorrect",1,0)</f>
        <v>0</v>
      </c>
      <c r="DA2834" s="90" t="s">
        <v>7120</v>
      </c>
      <c r="DB2834" s="90" t="s">
        <v>7194</v>
      </c>
    </row>
    <row r="2835" spans="4:106" ht="25.25" customHeight="1" x14ac:dyDescent="0.2">
      <c r="D2835" s="112" t="s">
        <v>7577</v>
      </c>
      <c r="E2835" s="189" t="s">
        <v>7578</v>
      </c>
      <c r="F2835" s="190"/>
      <c r="G2835" s="190"/>
      <c r="H2835" s="190"/>
      <c r="I2835" s="190"/>
      <c r="J2835" s="190"/>
      <c r="K2835" s="190"/>
      <c r="L2835" s="190"/>
      <c r="M2835" s="190"/>
      <c r="N2835" s="190"/>
      <c r="O2835" s="190"/>
      <c r="P2835" s="115"/>
      <c r="Q2835" s="191" t="s">
        <v>12702</v>
      </c>
      <c r="R2835" s="191"/>
      <c r="S2835" s="192"/>
      <c r="T2835" s="192"/>
      <c r="U2835" s="192"/>
      <c r="V2835" s="192"/>
      <c r="W2835" s="192"/>
      <c r="X2835" s="193"/>
      <c r="Y2835" s="108"/>
      <c r="AW2835" s="90" t="s">
        <v>6211</v>
      </c>
      <c r="AX2835" s="90">
        <f t="shared" si="390"/>
        <v>1</v>
      </c>
      <c r="AY2835" s="90" t="s">
        <v>774</v>
      </c>
      <c r="AZ2835" s="90" t="s">
        <v>7576</v>
      </c>
      <c r="BA2835" s="90">
        <f>IF(AND($BB$2835=1,$BC$2835=1),1,0)</f>
        <v>0</v>
      </c>
      <c r="BB2835" s="90">
        <f t="shared" si="386"/>
        <v>0</v>
      </c>
      <c r="BC2835" s="90">
        <f t="shared" si="391"/>
        <v>0</v>
      </c>
      <c r="BD2835" s="90">
        <f t="shared" si="392"/>
        <v>0</v>
      </c>
      <c r="BE2835" s="90">
        <f t="shared" si="393"/>
        <v>0</v>
      </c>
      <c r="BX2835" s="90">
        <v>1</v>
      </c>
      <c r="CA2835" s="90" t="s">
        <v>7564</v>
      </c>
      <c r="CC2835" s="90" t="s">
        <v>775</v>
      </c>
      <c r="CD2835" s="90">
        <f>IF($Y$2835="Inaccurate – Incorrect",1,0)</f>
        <v>0</v>
      </c>
      <c r="DA2835" s="90" t="s">
        <v>7120</v>
      </c>
      <c r="DB2835" s="90" t="s">
        <v>7194</v>
      </c>
    </row>
    <row r="2836" spans="4:106" ht="25.25" customHeight="1" x14ac:dyDescent="0.2">
      <c r="D2836" s="112" t="s">
        <v>7580</v>
      </c>
      <c r="E2836" s="189" t="s">
        <v>7581</v>
      </c>
      <c r="F2836" s="190"/>
      <c r="G2836" s="190"/>
      <c r="H2836" s="190"/>
      <c r="I2836" s="190"/>
      <c r="J2836" s="190"/>
      <c r="K2836" s="190"/>
      <c r="L2836" s="190"/>
      <c r="M2836" s="190"/>
      <c r="N2836" s="190"/>
      <c r="O2836" s="190"/>
      <c r="P2836" s="115"/>
      <c r="Q2836" s="191" t="s">
        <v>12702</v>
      </c>
      <c r="R2836" s="191"/>
      <c r="S2836" s="192"/>
      <c r="T2836" s="192"/>
      <c r="U2836" s="192"/>
      <c r="V2836" s="192"/>
      <c r="W2836" s="192"/>
      <c r="X2836" s="193"/>
      <c r="Y2836" s="108"/>
      <c r="AW2836" s="90" t="s">
        <v>6211</v>
      </c>
      <c r="AX2836" s="90">
        <f t="shared" si="390"/>
        <v>1</v>
      </c>
      <c r="AY2836" s="90" t="s">
        <v>774</v>
      </c>
      <c r="AZ2836" s="90" t="s">
        <v>7579</v>
      </c>
      <c r="BA2836" s="90">
        <f>IF(AND($BB$2836=1,$BC$2836=1),1,0)</f>
        <v>0</v>
      </c>
      <c r="BB2836" s="90">
        <f t="shared" si="386"/>
        <v>0</v>
      </c>
      <c r="BC2836" s="90">
        <f t="shared" si="391"/>
        <v>0</v>
      </c>
      <c r="BD2836" s="90">
        <f t="shared" si="392"/>
        <v>0</v>
      </c>
      <c r="BE2836" s="90">
        <f t="shared" si="393"/>
        <v>0</v>
      </c>
      <c r="BX2836" s="90">
        <v>1</v>
      </c>
      <c r="CA2836" s="90" t="s">
        <v>7564</v>
      </c>
      <c r="CC2836" s="90" t="s">
        <v>775</v>
      </c>
      <c r="CD2836" s="90">
        <f>IF($Y$2836="Inaccurate – Incorrect",1,0)</f>
        <v>0</v>
      </c>
      <c r="DA2836" s="90" t="s">
        <v>7120</v>
      </c>
      <c r="DB2836" s="90" t="s">
        <v>7194</v>
      </c>
    </row>
    <row r="2837" spans="4:106" ht="25.25" customHeight="1" x14ac:dyDescent="0.2">
      <c r="D2837" s="112" t="s">
        <v>7583</v>
      </c>
      <c r="E2837" s="189" t="s">
        <v>802</v>
      </c>
      <c r="F2837" s="190"/>
      <c r="G2837" s="190"/>
      <c r="H2837" s="190"/>
      <c r="I2837" s="190"/>
      <c r="J2837" s="190"/>
      <c r="K2837" s="190"/>
      <c r="L2837" s="190"/>
      <c r="M2837" s="190"/>
      <c r="N2837" s="190"/>
      <c r="O2837" s="190"/>
      <c r="P2837" s="115"/>
      <c r="Q2837" s="191" t="s">
        <v>12702</v>
      </c>
      <c r="R2837" s="191"/>
      <c r="S2837" s="192"/>
      <c r="T2837" s="192"/>
      <c r="U2837" s="192"/>
      <c r="V2837" s="192"/>
      <c r="W2837" s="192"/>
      <c r="X2837" s="193"/>
      <c r="Y2837" s="108"/>
      <c r="AW2837" s="90" t="s">
        <v>6211</v>
      </c>
      <c r="AX2837" s="90">
        <f t="shared" si="390"/>
        <v>1</v>
      </c>
      <c r="AY2837" s="90" t="s">
        <v>774</v>
      </c>
      <c r="AZ2837" s="90" t="s">
        <v>7582</v>
      </c>
      <c r="BA2837" s="90">
        <f>IF(AND($BB$2837=1,$BC$2837=1),1,0)</f>
        <v>0</v>
      </c>
      <c r="BB2837" s="90">
        <f t="shared" si="386"/>
        <v>0</v>
      </c>
      <c r="BC2837" s="90">
        <f t="shared" si="391"/>
        <v>0</v>
      </c>
      <c r="BD2837" s="90">
        <f t="shared" si="392"/>
        <v>0</v>
      </c>
      <c r="BE2837" s="90">
        <f t="shared" si="393"/>
        <v>0</v>
      </c>
      <c r="BL2837" s="90">
        <v>2838</v>
      </c>
      <c r="BX2837" s="90">
        <v>1</v>
      </c>
      <c r="CA2837" s="90" t="s">
        <v>7564</v>
      </c>
      <c r="CC2837" s="90" t="s">
        <v>775</v>
      </c>
      <c r="CD2837" s="90">
        <f>IF($Y$2837="Inaccurate – Incorrect",1,0)</f>
        <v>0</v>
      </c>
      <c r="DA2837" s="90" t="s">
        <v>7120</v>
      </c>
      <c r="DB2837" s="90" t="s">
        <v>7194</v>
      </c>
    </row>
    <row r="2838" spans="4:106" ht="25.25" customHeight="1" x14ac:dyDescent="0.2">
      <c r="D2838" s="112" t="s">
        <v>7585</v>
      </c>
      <c r="E2838" s="189" t="s">
        <v>643</v>
      </c>
      <c r="F2838" s="190"/>
      <c r="G2838" s="190"/>
      <c r="H2838" s="190"/>
      <c r="I2838" s="190"/>
      <c r="J2838" s="190"/>
      <c r="K2838" s="190"/>
      <c r="L2838" s="190"/>
      <c r="M2838" s="190"/>
      <c r="N2838" s="190"/>
      <c r="O2838" s="190"/>
      <c r="P2838" s="115"/>
      <c r="Q2838" s="191" t="s">
        <v>12699</v>
      </c>
      <c r="R2838" s="191"/>
      <c r="S2838" s="192"/>
      <c r="T2838" s="192"/>
      <c r="U2838" s="192"/>
      <c r="V2838" s="192"/>
      <c r="W2838" s="192"/>
      <c r="X2838" s="193"/>
      <c r="Y2838" s="108"/>
      <c r="AW2838" s="90" t="s">
        <v>6211</v>
      </c>
      <c r="AX2838" s="90">
        <f t="shared" si="390"/>
        <v>1</v>
      </c>
      <c r="AZ2838" s="90" t="s">
        <v>7584</v>
      </c>
      <c r="BA2838" s="90">
        <f>IF(AND($BB$2838=1,$BC$2838=1),1,0)</f>
        <v>0</v>
      </c>
      <c r="BB2838" s="90">
        <f t="shared" si="386"/>
        <v>0</v>
      </c>
      <c r="BC2838" s="90">
        <f>IF(OR(AND(OR($S$2837&lt;&gt;"",$AB$2837&lt;&gt;""),$AX$2837=1)),1,0)</f>
        <v>0</v>
      </c>
      <c r="BD2838" s="90">
        <f>IF(OR(AND(OR($AB$2837&lt;&gt;""),$AX$2837=1)),1,0)</f>
        <v>0</v>
      </c>
      <c r="BE2838" s="90">
        <f>IF(OR(AND(OR($S$2837&lt;&gt;""),$AX$2837=1)),1,0)</f>
        <v>0</v>
      </c>
      <c r="CB2838" s="90">
        <f>IF($S$2838&lt;&gt;"",1,0)</f>
        <v>0</v>
      </c>
      <c r="CD2838" s="90">
        <f>IF($Y$2838="Inaccurate – Incorrect",1,0)</f>
        <v>0</v>
      </c>
      <c r="DA2838" s="90" t="s">
        <v>7120</v>
      </c>
      <c r="DB2838" s="90" t="s">
        <v>7194</v>
      </c>
    </row>
    <row r="2839" spans="4:106" ht="53.75" customHeight="1" x14ac:dyDescent="0.2">
      <c r="D2839" s="112" t="s">
        <v>7588</v>
      </c>
      <c r="E2839" s="119"/>
      <c r="F2839" s="118"/>
      <c r="G2839" s="118"/>
      <c r="H2839" s="118"/>
      <c r="I2839" s="118"/>
      <c r="J2839" s="118"/>
      <c r="K2839" s="118"/>
      <c r="L2839" s="118"/>
      <c r="M2839" s="118"/>
      <c r="N2839" s="118"/>
      <c r="O2839" s="118"/>
      <c r="P2839" s="118"/>
      <c r="Q2839" s="215" t="s">
        <v>7589</v>
      </c>
      <c r="R2839" s="216"/>
      <c r="S2839" s="216"/>
      <c r="T2839" s="216"/>
      <c r="U2839" s="216"/>
      <c r="V2839" s="216"/>
      <c r="W2839" s="216"/>
      <c r="X2839" s="217"/>
      <c r="Y2839" s="108"/>
      <c r="AX2839" s="90">
        <f t="shared" si="390"/>
        <v>1</v>
      </c>
      <c r="AZ2839" s="90" t="s">
        <v>7587</v>
      </c>
      <c r="BA2839" s="90">
        <f>IF(AND($BB$2839=1,$BC$2839=1),1,0)</f>
        <v>0</v>
      </c>
      <c r="BB2839" s="90">
        <f t="shared" si="386"/>
        <v>0</v>
      </c>
      <c r="BC2839" s="90">
        <f t="shared" ref="BC2839:BC2856" si="394">IF(OR(AND(OR($S$2688&lt;&gt;"",$AB$2688&lt;&gt;""),$AX$2688=1)),1,0)</f>
        <v>0</v>
      </c>
      <c r="BD2839" s="90">
        <f t="shared" ref="BD2839:BD2856" si="395">IF(OR(AND(OR($AB$2688&lt;&gt;""),$AX$2688=1)),1,0)</f>
        <v>0</v>
      </c>
      <c r="BE2839" s="90">
        <f t="shared" ref="BE2839:BE2856" si="396">IF(OR(AND(OR($S$2688&lt;&gt;""),$AX$2688=1)),1,0)</f>
        <v>0</v>
      </c>
    </row>
    <row r="2840" spans="4:106" ht="25.25" customHeight="1" x14ac:dyDescent="0.2">
      <c r="D2840" s="112" t="s">
        <v>7591</v>
      </c>
      <c r="E2840" s="189" t="s">
        <v>7144</v>
      </c>
      <c r="F2840" s="190"/>
      <c r="G2840" s="190"/>
      <c r="H2840" s="190"/>
      <c r="I2840" s="190"/>
      <c r="J2840" s="190"/>
      <c r="K2840" s="190"/>
      <c r="L2840" s="190"/>
      <c r="M2840" s="190"/>
      <c r="N2840" s="190"/>
      <c r="O2840" s="190"/>
      <c r="P2840" s="115"/>
      <c r="Q2840" s="191" t="s">
        <v>12702</v>
      </c>
      <c r="R2840" s="191"/>
      <c r="S2840" s="192"/>
      <c r="T2840" s="192"/>
      <c r="U2840" s="192"/>
      <c r="V2840" s="192"/>
      <c r="W2840" s="192"/>
      <c r="X2840" s="193"/>
      <c r="Y2840" s="108"/>
      <c r="AW2840" s="90" t="s">
        <v>6211</v>
      </c>
      <c r="AX2840" s="90">
        <f t="shared" si="390"/>
        <v>1</v>
      </c>
      <c r="AY2840" s="90" t="s">
        <v>774</v>
      </c>
      <c r="AZ2840" s="90" t="s">
        <v>7590</v>
      </c>
      <c r="BA2840" s="90">
        <f>IF(AND($BB$2840=1,$BC$2840=1),1,0)</f>
        <v>0</v>
      </c>
      <c r="BB2840" s="90">
        <f t="shared" si="386"/>
        <v>0</v>
      </c>
      <c r="BC2840" s="90">
        <f t="shared" si="394"/>
        <v>0</v>
      </c>
      <c r="BD2840" s="90">
        <f t="shared" si="395"/>
        <v>0</v>
      </c>
      <c r="BE2840" s="90">
        <f t="shared" si="396"/>
        <v>0</v>
      </c>
      <c r="BX2840" s="90">
        <v>1</v>
      </c>
      <c r="CA2840" s="90" t="s">
        <v>7587</v>
      </c>
      <c r="CB2840" s="90">
        <f>IF((+COUNTA($S$2840)+COUNTA($S$2841)+COUNTA($S$2842)+COUNTA($S$2843)+COUNTA($S$2844)+COUNTA($S$2845)+COUNTA($S$2846)+COUNTA($S$2847)+COUNTA($S$2848)+COUNTA($S$2849)+COUNTA($S$2850)+COUNTA($S$2851)+COUNTA($S$2852)+COUNTA($S$2853)+COUNTA($S$2854)+COUNTA($S$2855)+COUNTA($S$2856))&gt;0,1,0)</f>
        <v>0</v>
      </c>
      <c r="CC2840" s="90" t="s">
        <v>775</v>
      </c>
      <c r="CD2840" s="90">
        <f>IF($Y$2840="Inaccurate – Incorrect",1,0)</f>
        <v>0</v>
      </c>
      <c r="DA2840" s="90" t="s">
        <v>7120</v>
      </c>
      <c r="DB2840" s="90" t="s">
        <v>7194</v>
      </c>
    </row>
    <row r="2841" spans="4:106" ht="25.25" customHeight="1" x14ac:dyDescent="0.2">
      <c r="D2841" s="112" t="s">
        <v>7593</v>
      </c>
      <c r="E2841" s="189" t="s">
        <v>6304</v>
      </c>
      <c r="F2841" s="190"/>
      <c r="G2841" s="190"/>
      <c r="H2841" s="190"/>
      <c r="I2841" s="190"/>
      <c r="J2841" s="190"/>
      <c r="K2841" s="190"/>
      <c r="L2841" s="190"/>
      <c r="M2841" s="190"/>
      <c r="N2841" s="190"/>
      <c r="O2841" s="190"/>
      <c r="P2841" s="115"/>
      <c r="Q2841" s="191" t="s">
        <v>12702</v>
      </c>
      <c r="R2841" s="191"/>
      <c r="S2841" s="192"/>
      <c r="T2841" s="192"/>
      <c r="U2841" s="192"/>
      <c r="V2841" s="192"/>
      <c r="W2841" s="192"/>
      <c r="X2841" s="193"/>
      <c r="Y2841" s="108"/>
      <c r="AW2841" s="90" t="s">
        <v>6211</v>
      </c>
      <c r="AX2841" s="90">
        <f t="shared" si="390"/>
        <v>1</v>
      </c>
      <c r="AY2841" s="90" t="s">
        <v>774</v>
      </c>
      <c r="AZ2841" s="90" t="s">
        <v>7592</v>
      </c>
      <c r="BA2841" s="90">
        <f>IF(AND($BB$2841=1,$BC$2841=1),1,0)</f>
        <v>0</v>
      </c>
      <c r="BB2841" s="90">
        <f t="shared" si="386"/>
        <v>0</v>
      </c>
      <c r="BC2841" s="90">
        <f t="shared" si="394"/>
        <v>0</v>
      </c>
      <c r="BD2841" s="90">
        <f t="shared" si="395"/>
        <v>0</v>
      </c>
      <c r="BE2841" s="90">
        <f t="shared" si="396"/>
        <v>0</v>
      </c>
      <c r="BX2841" s="90">
        <v>1</v>
      </c>
      <c r="CA2841" s="90" t="s">
        <v>7587</v>
      </c>
      <c r="CC2841" s="90" t="s">
        <v>775</v>
      </c>
      <c r="CD2841" s="90">
        <f>IF($Y$2841="Inaccurate – Incorrect",1,0)</f>
        <v>0</v>
      </c>
      <c r="DA2841" s="90" t="s">
        <v>7120</v>
      </c>
      <c r="DB2841" s="90" t="s">
        <v>7194</v>
      </c>
    </row>
    <row r="2842" spans="4:106" ht="25.25" customHeight="1" x14ac:dyDescent="0.2">
      <c r="D2842" s="112" t="s">
        <v>7595</v>
      </c>
      <c r="E2842" s="189" t="s">
        <v>6312</v>
      </c>
      <c r="F2842" s="190"/>
      <c r="G2842" s="190"/>
      <c r="H2842" s="190"/>
      <c r="I2842" s="190"/>
      <c r="J2842" s="190"/>
      <c r="K2842" s="190"/>
      <c r="L2842" s="190"/>
      <c r="M2842" s="190"/>
      <c r="N2842" s="190"/>
      <c r="O2842" s="190"/>
      <c r="P2842" s="115"/>
      <c r="Q2842" s="191" t="s">
        <v>12702</v>
      </c>
      <c r="R2842" s="191"/>
      <c r="S2842" s="192"/>
      <c r="T2842" s="192"/>
      <c r="U2842" s="192"/>
      <c r="V2842" s="192"/>
      <c r="W2842" s="192"/>
      <c r="X2842" s="193"/>
      <c r="Y2842" s="108"/>
      <c r="AW2842" s="90" t="s">
        <v>6211</v>
      </c>
      <c r="AX2842" s="90">
        <f t="shared" si="390"/>
        <v>1</v>
      </c>
      <c r="AY2842" s="90" t="s">
        <v>774</v>
      </c>
      <c r="AZ2842" s="90" t="s">
        <v>7594</v>
      </c>
      <c r="BA2842" s="90">
        <f>IF(AND($BB$2842=1,$BC$2842=1),1,0)</f>
        <v>0</v>
      </c>
      <c r="BB2842" s="90">
        <f t="shared" si="386"/>
        <v>0</v>
      </c>
      <c r="BC2842" s="90">
        <f t="shared" si="394"/>
        <v>0</v>
      </c>
      <c r="BD2842" s="90">
        <f t="shared" si="395"/>
        <v>0</v>
      </c>
      <c r="BE2842" s="90">
        <f t="shared" si="396"/>
        <v>0</v>
      </c>
      <c r="BX2842" s="90">
        <v>1</v>
      </c>
      <c r="CA2842" s="90" t="s">
        <v>7587</v>
      </c>
      <c r="CC2842" s="90" t="s">
        <v>775</v>
      </c>
      <c r="CD2842" s="90">
        <f>IF($Y$2842="Inaccurate – Incorrect",1,0)</f>
        <v>0</v>
      </c>
      <c r="DA2842" s="90" t="s">
        <v>7120</v>
      </c>
      <c r="DB2842" s="90" t="s">
        <v>7194</v>
      </c>
    </row>
    <row r="2843" spans="4:106" ht="25.25" customHeight="1" x14ac:dyDescent="0.2">
      <c r="D2843" s="112" t="s">
        <v>7597</v>
      </c>
      <c r="E2843" s="189" t="s">
        <v>6320</v>
      </c>
      <c r="F2843" s="190"/>
      <c r="G2843" s="190"/>
      <c r="H2843" s="190"/>
      <c r="I2843" s="190"/>
      <c r="J2843" s="190"/>
      <c r="K2843" s="190"/>
      <c r="L2843" s="190"/>
      <c r="M2843" s="190"/>
      <c r="N2843" s="190"/>
      <c r="O2843" s="190"/>
      <c r="P2843" s="115"/>
      <c r="Q2843" s="191" t="s">
        <v>12702</v>
      </c>
      <c r="R2843" s="191"/>
      <c r="S2843" s="192"/>
      <c r="T2843" s="192"/>
      <c r="U2843" s="192"/>
      <c r="V2843" s="192"/>
      <c r="W2843" s="192"/>
      <c r="X2843" s="193"/>
      <c r="Y2843" s="108"/>
      <c r="AW2843" s="90" t="s">
        <v>6211</v>
      </c>
      <c r="AX2843" s="90">
        <f t="shared" si="390"/>
        <v>1</v>
      </c>
      <c r="AY2843" s="90" t="s">
        <v>774</v>
      </c>
      <c r="AZ2843" s="90" t="s">
        <v>7596</v>
      </c>
      <c r="BA2843" s="90">
        <f>IF(AND($BB$2843=1,$BC$2843=1),1,0)</f>
        <v>0</v>
      </c>
      <c r="BB2843" s="90">
        <f t="shared" si="386"/>
        <v>0</v>
      </c>
      <c r="BC2843" s="90">
        <f t="shared" si="394"/>
        <v>0</v>
      </c>
      <c r="BD2843" s="90">
        <f t="shared" si="395"/>
        <v>0</v>
      </c>
      <c r="BE2843" s="90">
        <f t="shared" si="396"/>
        <v>0</v>
      </c>
      <c r="BX2843" s="90">
        <v>1</v>
      </c>
      <c r="CA2843" s="90" t="s">
        <v>7587</v>
      </c>
      <c r="CC2843" s="90" t="s">
        <v>775</v>
      </c>
      <c r="CD2843" s="90">
        <f>IF($Y$2843="Inaccurate – Incorrect",1,0)</f>
        <v>0</v>
      </c>
      <c r="DA2843" s="90" t="s">
        <v>7120</v>
      </c>
      <c r="DB2843" s="90" t="s">
        <v>7194</v>
      </c>
    </row>
    <row r="2844" spans="4:106" ht="25.25" customHeight="1" x14ac:dyDescent="0.2">
      <c r="D2844" s="112" t="s">
        <v>7599</v>
      </c>
      <c r="E2844" s="189" t="s">
        <v>2089</v>
      </c>
      <c r="F2844" s="190"/>
      <c r="G2844" s="190"/>
      <c r="H2844" s="190"/>
      <c r="I2844" s="190"/>
      <c r="J2844" s="190"/>
      <c r="K2844" s="190"/>
      <c r="L2844" s="190"/>
      <c r="M2844" s="190"/>
      <c r="N2844" s="190"/>
      <c r="O2844" s="190"/>
      <c r="P2844" s="115"/>
      <c r="Q2844" s="191" t="s">
        <v>12702</v>
      </c>
      <c r="R2844" s="191"/>
      <c r="S2844" s="192"/>
      <c r="T2844" s="192"/>
      <c r="U2844" s="192"/>
      <c r="V2844" s="192"/>
      <c r="W2844" s="192"/>
      <c r="X2844" s="193"/>
      <c r="Y2844" s="108"/>
      <c r="AW2844" s="90" t="s">
        <v>6211</v>
      </c>
      <c r="AX2844" s="90">
        <f t="shared" si="390"/>
        <v>1</v>
      </c>
      <c r="AY2844" s="90" t="s">
        <v>774</v>
      </c>
      <c r="AZ2844" s="90" t="s">
        <v>7598</v>
      </c>
      <c r="BA2844" s="90">
        <f>IF(AND($BB$2844=1,$BC$2844=1),1,0)</f>
        <v>0</v>
      </c>
      <c r="BB2844" s="90">
        <f t="shared" si="386"/>
        <v>0</v>
      </c>
      <c r="BC2844" s="90">
        <f t="shared" si="394"/>
        <v>0</v>
      </c>
      <c r="BD2844" s="90">
        <f t="shared" si="395"/>
        <v>0</v>
      </c>
      <c r="BE2844" s="90">
        <f t="shared" si="396"/>
        <v>0</v>
      </c>
      <c r="BX2844" s="90">
        <v>1</v>
      </c>
      <c r="CA2844" s="90" t="s">
        <v>7587</v>
      </c>
      <c r="CC2844" s="90" t="s">
        <v>775</v>
      </c>
      <c r="CD2844" s="90">
        <f>IF($Y$2844="Inaccurate – Incorrect",1,0)</f>
        <v>0</v>
      </c>
      <c r="DA2844" s="90" t="s">
        <v>7120</v>
      </c>
      <c r="DB2844" s="90" t="s">
        <v>7194</v>
      </c>
    </row>
    <row r="2845" spans="4:106" ht="25.25" customHeight="1" x14ac:dyDescent="0.2">
      <c r="D2845" s="112" t="s">
        <v>7601</v>
      </c>
      <c r="E2845" s="189" t="s">
        <v>2355</v>
      </c>
      <c r="F2845" s="190"/>
      <c r="G2845" s="190"/>
      <c r="H2845" s="190"/>
      <c r="I2845" s="190"/>
      <c r="J2845" s="190"/>
      <c r="K2845" s="190"/>
      <c r="L2845" s="190"/>
      <c r="M2845" s="190"/>
      <c r="N2845" s="190"/>
      <c r="O2845" s="190"/>
      <c r="P2845" s="115"/>
      <c r="Q2845" s="191" t="s">
        <v>12702</v>
      </c>
      <c r="R2845" s="191"/>
      <c r="S2845" s="192"/>
      <c r="T2845" s="192"/>
      <c r="U2845" s="192"/>
      <c r="V2845" s="192"/>
      <c r="W2845" s="192"/>
      <c r="X2845" s="193"/>
      <c r="Y2845" s="108"/>
      <c r="AW2845" s="90" t="s">
        <v>6211</v>
      </c>
      <c r="AX2845" s="90">
        <f t="shared" si="390"/>
        <v>1</v>
      </c>
      <c r="AY2845" s="90" t="s">
        <v>774</v>
      </c>
      <c r="AZ2845" s="90" t="s">
        <v>7600</v>
      </c>
      <c r="BA2845" s="90">
        <f>IF(AND($BB$2845=1,$BC$2845=1),1,0)</f>
        <v>0</v>
      </c>
      <c r="BB2845" s="90">
        <f t="shared" si="386"/>
        <v>0</v>
      </c>
      <c r="BC2845" s="90">
        <f t="shared" si="394"/>
        <v>0</v>
      </c>
      <c r="BD2845" s="90">
        <f t="shared" si="395"/>
        <v>0</v>
      </c>
      <c r="BE2845" s="90">
        <f t="shared" si="396"/>
        <v>0</v>
      </c>
      <c r="BX2845" s="90">
        <v>1</v>
      </c>
      <c r="CA2845" s="90" t="s">
        <v>7587</v>
      </c>
      <c r="CC2845" s="90" t="s">
        <v>775</v>
      </c>
      <c r="CD2845" s="90">
        <f>IF($Y$2845="Inaccurate – Incorrect",1,0)</f>
        <v>0</v>
      </c>
      <c r="DA2845" s="90" t="s">
        <v>7120</v>
      </c>
      <c r="DB2845" s="90" t="s">
        <v>7194</v>
      </c>
    </row>
    <row r="2846" spans="4:106" ht="25.25" customHeight="1" x14ac:dyDescent="0.2">
      <c r="D2846" s="112" t="s">
        <v>7603</v>
      </c>
      <c r="E2846" s="189" t="s">
        <v>3368</v>
      </c>
      <c r="F2846" s="190"/>
      <c r="G2846" s="190"/>
      <c r="H2846" s="190"/>
      <c r="I2846" s="190"/>
      <c r="J2846" s="190"/>
      <c r="K2846" s="190"/>
      <c r="L2846" s="190"/>
      <c r="M2846" s="190"/>
      <c r="N2846" s="190"/>
      <c r="O2846" s="190"/>
      <c r="P2846" s="115"/>
      <c r="Q2846" s="191" t="s">
        <v>12702</v>
      </c>
      <c r="R2846" s="191"/>
      <c r="S2846" s="192"/>
      <c r="T2846" s="192"/>
      <c r="U2846" s="192"/>
      <c r="V2846" s="192"/>
      <c r="W2846" s="192"/>
      <c r="X2846" s="193"/>
      <c r="Y2846" s="108"/>
      <c r="AW2846" s="90" t="s">
        <v>6211</v>
      </c>
      <c r="AX2846" s="90">
        <f t="shared" si="390"/>
        <v>1</v>
      </c>
      <c r="AY2846" s="90" t="s">
        <v>774</v>
      </c>
      <c r="AZ2846" s="90" t="s">
        <v>7602</v>
      </c>
      <c r="BA2846" s="90">
        <f>IF(AND($BB$2846=1,$BC$2846=1),1,0)</f>
        <v>0</v>
      </c>
      <c r="BB2846" s="90">
        <f t="shared" si="386"/>
        <v>0</v>
      </c>
      <c r="BC2846" s="90">
        <f t="shared" si="394"/>
        <v>0</v>
      </c>
      <c r="BD2846" s="90">
        <f t="shared" si="395"/>
        <v>0</v>
      </c>
      <c r="BE2846" s="90">
        <f t="shared" si="396"/>
        <v>0</v>
      </c>
      <c r="BX2846" s="90">
        <v>1</v>
      </c>
      <c r="CA2846" s="90" t="s">
        <v>7587</v>
      </c>
      <c r="CC2846" s="90" t="s">
        <v>775</v>
      </c>
      <c r="CD2846" s="90">
        <f>IF($Y$2846="Inaccurate – Incorrect",1,0)</f>
        <v>0</v>
      </c>
      <c r="DA2846" s="90" t="s">
        <v>7120</v>
      </c>
      <c r="DB2846" s="90" t="s">
        <v>7194</v>
      </c>
    </row>
    <row r="2847" spans="4:106" ht="25.25" customHeight="1" x14ac:dyDescent="0.2">
      <c r="D2847" s="112" t="s">
        <v>7605</v>
      </c>
      <c r="E2847" s="189" t="s">
        <v>6351</v>
      </c>
      <c r="F2847" s="190"/>
      <c r="G2847" s="190"/>
      <c r="H2847" s="190"/>
      <c r="I2847" s="190"/>
      <c r="J2847" s="190"/>
      <c r="K2847" s="190"/>
      <c r="L2847" s="190"/>
      <c r="M2847" s="190"/>
      <c r="N2847" s="190"/>
      <c r="O2847" s="190"/>
      <c r="P2847" s="115"/>
      <c r="Q2847" s="191" t="s">
        <v>12702</v>
      </c>
      <c r="R2847" s="191"/>
      <c r="S2847" s="192"/>
      <c r="T2847" s="192"/>
      <c r="U2847" s="192"/>
      <c r="V2847" s="192"/>
      <c r="W2847" s="192"/>
      <c r="X2847" s="193"/>
      <c r="Y2847" s="108"/>
      <c r="AW2847" s="90" t="s">
        <v>6211</v>
      </c>
      <c r="AX2847" s="90">
        <f t="shared" si="390"/>
        <v>1</v>
      </c>
      <c r="AY2847" s="90" t="s">
        <v>774</v>
      </c>
      <c r="AZ2847" s="90" t="s">
        <v>7604</v>
      </c>
      <c r="BA2847" s="90">
        <f>IF(AND($BB$2847=1,$BC$2847=1),1,0)</f>
        <v>0</v>
      </c>
      <c r="BB2847" s="90">
        <f t="shared" si="386"/>
        <v>0</v>
      </c>
      <c r="BC2847" s="90">
        <f t="shared" si="394"/>
        <v>0</v>
      </c>
      <c r="BD2847" s="90">
        <f t="shared" si="395"/>
        <v>0</v>
      </c>
      <c r="BE2847" s="90">
        <f t="shared" si="396"/>
        <v>0</v>
      </c>
      <c r="BX2847" s="90">
        <v>1</v>
      </c>
      <c r="CA2847" s="90" t="s">
        <v>7587</v>
      </c>
      <c r="CC2847" s="90" t="s">
        <v>775</v>
      </c>
      <c r="CD2847" s="90">
        <f>IF($Y$2847="Inaccurate – Incorrect",1,0)</f>
        <v>0</v>
      </c>
      <c r="DA2847" s="90" t="s">
        <v>7120</v>
      </c>
      <c r="DB2847" s="90" t="s">
        <v>7194</v>
      </c>
    </row>
    <row r="2848" spans="4:106" ht="25.25" customHeight="1" x14ac:dyDescent="0.2">
      <c r="D2848" s="112" t="s">
        <v>7607</v>
      </c>
      <c r="E2848" s="189" t="s">
        <v>6359</v>
      </c>
      <c r="F2848" s="190"/>
      <c r="G2848" s="190"/>
      <c r="H2848" s="190"/>
      <c r="I2848" s="190"/>
      <c r="J2848" s="190"/>
      <c r="K2848" s="190"/>
      <c r="L2848" s="190"/>
      <c r="M2848" s="190"/>
      <c r="N2848" s="190"/>
      <c r="O2848" s="190"/>
      <c r="P2848" s="115"/>
      <c r="Q2848" s="191" t="s">
        <v>12702</v>
      </c>
      <c r="R2848" s="191"/>
      <c r="S2848" s="192"/>
      <c r="T2848" s="192"/>
      <c r="U2848" s="192"/>
      <c r="V2848" s="192"/>
      <c r="W2848" s="192"/>
      <c r="X2848" s="193"/>
      <c r="Y2848" s="108"/>
      <c r="AW2848" s="90" t="s">
        <v>6211</v>
      </c>
      <c r="AX2848" s="90">
        <f t="shared" si="390"/>
        <v>1</v>
      </c>
      <c r="AY2848" s="90" t="s">
        <v>774</v>
      </c>
      <c r="AZ2848" s="90" t="s">
        <v>7606</v>
      </c>
      <c r="BA2848" s="90">
        <f>IF(AND($BB$2848=1,$BC$2848=1),1,0)</f>
        <v>0</v>
      </c>
      <c r="BB2848" s="90">
        <f t="shared" si="386"/>
        <v>0</v>
      </c>
      <c r="BC2848" s="90">
        <f t="shared" si="394"/>
        <v>0</v>
      </c>
      <c r="BD2848" s="90">
        <f t="shared" si="395"/>
        <v>0</v>
      </c>
      <c r="BE2848" s="90">
        <f t="shared" si="396"/>
        <v>0</v>
      </c>
      <c r="BX2848" s="90">
        <v>1</v>
      </c>
      <c r="CA2848" s="90" t="s">
        <v>7587</v>
      </c>
      <c r="CC2848" s="90" t="s">
        <v>775</v>
      </c>
      <c r="CD2848" s="90">
        <f>IF($Y$2848="Inaccurate – Incorrect",1,0)</f>
        <v>0</v>
      </c>
      <c r="DA2848" s="90" t="s">
        <v>7120</v>
      </c>
      <c r="DB2848" s="90" t="s">
        <v>7194</v>
      </c>
    </row>
    <row r="2849" spans="4:106" ht="25.25" customHeight="1" x14ac:dyDescent="0.2">
      <c r="D2849" s="112" t="s">
        <v>7609</v>
      </c>
      <c r="E2849" s="189" t="s">
        <v>4427</v>
      </c>
      <c r="F2849" s="190"/>
      <c r="G2849" s="190"/>
      <c r="H2849" s="190"/>
      <c r="I2849" s="190"/>
      <c r="J2849" s="190"/>
      <c r="K2849" s="190"/>
      <c r="L2849" s="190"/>
      <c r="M2849" s="190"/>
      <c r="N2849" s="190"/>
      <c r="O2849" s="190"/>
      <c r="P2849" s="115"/>
      <c r="Q2849" s="191" t="s">
        <v>12702</v>
      </c>
      <c r="R2849" s="191"/>
      <c r="S2849" s="192"/>
      <c r="T2849" s="192"/>
      <c r="U2849" s="192"/>
      <c r="V2849" s="192"/>
      <c r="W2849" s="192"/>
      <c r="X2849" s="193"/>
      <c r="Y2849" s="108"/>
      <c r="AW2849" s="90" t="s">
        <v>6211</v>
      </c>
      <c r="AX2849" s="90">
        <f t="shared" si="390"/>
        <v>1</v>
      </c>
      <c r="AY2849" s="90" t="s">
        <v>774</v>
      </c>
      <c r="AZ2849" s="90" t="s">
        <v>7608</v>
      </c>
      <c r="BA2849" s="90">
        <f>IF(AND($BB$2849=1,$BC$2849=1),1,0)</f>
        <v>0</v>
      </c>
      <c r="BB2849" s="90">
        <f t="shared" si="386"/>
        <v>0</v>
      </c>
      <c r="BC2849" s="90">
        <f t="shared" si="394"/>
        <v>0</v>
      </c>
      <c r="BD2849" s="90">
        <f t="shared" si="395"/>
        <v>0</v>
      </c>
      <c r="BE2849" s="90">
        <f t="shared" si="396"/>
        <v>0</v>
      </c>
      <c r="BX2849" s="90">
        <v>1</v>
      </c>
      <c r="CA2849" s="90" t="s">
        <v>7587</v>
      </c>
      <c r="CC2849" s="90" t="s">
        <v>775</v>
      </c>
      <c r="CD2849" s="90">
        <f>IF($Y$2849="Inaccurate – Incorrect",1,0)</f>
        <v>0</v>
      </c>
      <c r="DA2849" s="90" t="s">
        <v>7120</v>
      </c>
      <c r="DB2849" s="90" t="s">
        <v>7194</v>
      </c>
    </row>
    <row r="2850" spans="4:106" ht="25.25" customHeight="1" x14ac:dyDescent="0.2">
      <c r="D2850" s="112" t="s">
        <v>7611</v>
      </c>
      <c r="E2850" s="189" t="s">
        <v>6376</v>
      </c>
      <c r="F2850" s="190"/>
      <c r="G2850" s="190"/>
      <c r="H2850" s="190"/>
      <c r="I2850" s="190"/>
      <c r="J2850" s="190"/>
      <c r="K2850" s="190"/>
      <c r="L2850" s="190"/>
      <c r="M2850" s="190"/>
      <c r="N2850" s="190"/>
      <c r="O2850" s="190"/>
      <c r="P2850" s="115"/>
      <c r="Q2850" s="191" t="s">
        <v>12702</v>
      </c>
      <c r="R2850" s="191"/>
      <c r="S2850" s="192"/>
      <c r="T2850" s="192"/>
      <c r="U2850" s="192"/>
      <c r="V2850" s="192"/>
      <c r="W2850" s="192"/>
      <c r="X2850" s="193"/>
      <c r="Y2850" s="108"/>
      <c r="AW2850" s="90" t="s">
        <v>6211</v>
      </c>
      <c r="AX2850" s="90">
        <f t="shared" si="390"/>
        <v>1</v>
      </c>
      <c r="AY2850" s="90" t="s">
        <v>774</v>
      </c>
      <c r="AZ2850" s="90" t="s">
        <v>7610</v>
      </c>
      <c r="BA2850" s="90">
        <f>IF(AND($BB$2850=1,$BC$2850=1),1,0)</f>
        <v>0</v>
      </c>
      <c r="BB2850" s="90">
        <f t="shared" si="386"/>
        <v>0</v>
      </c>
      <c r="BC2850" s="90">
        <f t="shared" si="394"/>
        <v>0</v>
      </c>
      <c r="BD2850" s="90">
        <f t="shared" si="395"/>
        <v>0</v>
      </c>
      <c r="BE2850" s="90">
        <f t="shared" si="396"/>
        <v>0</v>
      </c>
      <c r="BX2850" s="90">
        <v>1</v>
      </c>
      <c r="CA2850" s="90" t="s">
        <v>7587</v>
      </c>
      <c r="CC2850" s="90" t="s">
        <v>775</v>
      </c>
      <c r="CD2850" s="90">
        <f>IF($Y$2850="Inaccurate – Incorrect",1,0)</f>
        <v>0</v>
      </c>
      <c r="DA2850" s="90" t="s">
        <v>7120</v>
      </c>
      <c r="DB2850" s="90" t="s">
        <v>7194</v>
      </c>
    </row>
    <row r="2851" spans="4:106" ht="25.25" customHeight="1" x14ac:dyDescent="0.2">
      <c r="D2851" s="112" t="s">
        <v>7613</v>
      </c>
      <c r="E2851" s="189" t="s">
        <v>7289</v>
      </c>
      <c r="F2851" s="190"/>
      <c r="G2851" s="190"/>
      <c r="H2851" s="190"/>
      <c r="I2851" s="190"/>
      <c r="J2851" s="190"/>
      <c r="K2851" s="190"/>
      <c r="L2851" s="190"/>
      <c r="M2851" s="190"/>
      <c r="N2851" s="190"/>
      <c r="O2851" s="190"/>
      <c r="P2851" s="115"/>
      <c r="Q2851" s="191" t="s">
        <v>12702</v>
      </c>
      <c r="R2851" s="191"/>
      <c r="S2851" s="192"/>
      <c r="T2851" s="192"/>
      <c r="U2851" s="192"/>
      <c r="V2851" s="192"/>
      <c r="W2851" s="192"/>
      <c r="X2851" s="193"/>
      <c r="Y2851" s="108"/>
      <c r="AW2851" s="90" t="s">
        <v>6211</v>
      </c>
      <c r="AX2851" s="90">
        <f t="shared" si="390"/>
        <v>1</v>
      </c>
      <c r="AY2851" s="90" t="s">
        <v>774</v>
      </c>
      <c r="AZ2851" s="90" t="s">
        <v>7612</v>
      </c>
      <c r="BA2851" s="90">
        <f>IF(AND($BB$2851=1,$BC$2851=1),1,0)</f>
        <v>0</v>
      </c>
      <c r="BB2851" s="90">
        <f t="shared" si="386"/>
        <v>0</v>
      </c>
      <c r="BC2851" s="90">
        <f t="shared" si="394"/>
        <v>0</v>
      </c>
      <c r="BD2851" s="90">
        <f t="shared" si="395"/>
        <v>0</v>
      </c>
      <c r="BE2851" s="90">
        <f t="shared" si="396"/>
        <v>0</v>
      </c>
      <c r="BX2851" s="90">
        <v>1</v>
      </c>
      <c r="CA2851" s="90" t="s">
        <v>7587</v>
      </c>
      <c r="CC2851" s="90" t="s">
        <v>775</v>
      </c>
      <c r="CD2851" s="90">
        <f>IF($Y$2851="Inaccurate – Incorrect",1,0)</f>
        <v>0</v>
      </c>
      <c r="DA2851" s="90" t="s">
        <v>7120</v>
      </c>
      <c r="DB2851" s="90" t="s">
        <v>7194</v>
      </c>
    </row>
    <row r="2852" spans="4:106" ht="25.25" customHeight="1" x14ac:dyDescent="0.2">
      <c r="D2852" s="112" t="s">
        <v>7615</v>
      </c>
      <c r="E2852" s="189" t="s">
        <v>2080</v>
      </c>
      <c r="F2852" s="190"/>
      <c r="G2852" s="190"/>
      <c r="H2852" s="190"/>
      <c r="I2852" s="190"/>
      <c r="J2852" s="190"/>
      <c r="K2852" s="190"/>
      <c r="L2852" s="190"/>
      <c r="M2852" s="190"/>
      <c r="N2852" s="190"/>
      <c r="O2852" s="190"/>
      <c r="P2852" s="115"/>
      <c r="Q2852" s="191" t="s">
        <v>12702</v>
      </c>
      <c r="R2852" s="191"/>
      <c r="S2852" s="192"/>
      <c r="T2852" s="192"/>
      <c r="U2852" s="192"/>
      <c r="V2852" s="192"/>
      <c r="W2852" s="192"/>
      <c r="X2852" s="193"/>
      <c r="Y2852" s="108"/>
      <c r="AW2852" s="90" t="s">
        <v>6211</v>
      </c>
      <c r="AX2852" s="90">
        <f t="shared" si="390"/>
        <v>1</v>
      </c>
      <c r="AY2852" s="90" t="s">
        <v>774</v>
      </c>
      <c r="AZ2852" s="90" t="s">
        <v>7614</v>
      </c>
      <c r="BA2852" s="90">
        <f>IF(AND($BB$2852=1,$BC$2852=1),1,0)</f>
        <v>0</v>
      </c>
      <c r="BB2852" s="90">
        <f t="shared" si="386"/>
        <v>0</v>
      </c>
      <c r="BC2852" s="90">
        <f t="shared" si="394"/>
        <v>0</v>
      </c>
      <c r="BD2852" s="90">
        <f t="shared" si="395"/>
        <v>0</v>
      </c>
      <c r="BE2852" s="90">
        <f t="shared" si="396"/>
        <v>0</v>
      </c>
      <c r="BX2852" s="90">
        <v>1</v>
      </c>
      <c r="CA2852" s="90" t="s">
        <v>7587</v>
      </c>
      <c r="CC2852" s="90" t="s">
        <v>775</v>
      </c>
      <c r="CD2852" s="90">
        <f>IF($Y$2852="Inaccurate – Incorrect",1,0)</f>
        <v>0</v>
      </c>
      <c r="DA2852" s="90" t="s">
        <v>7120</v>
      </c>
      <c r="DB2852" s="90" t="s">
        <v>7194</v>
      </c>
    </row>
    <row r="2853" spans="4:106" ht="25.25" customHeight="1" x14ac:dyDescent="0.2">
      <c r="D2853" s="112" t="s">
        <v>7617</v>
      </c>
      <c r="E2853" s="189" t="s">
        <v>7618</v>
      </c>
      <c r="F2853" s="190"/>
      <c r="G2853" s="190"/>
      <c r="H2853" s="190"/>
      <c r="I2853" s="190"/>
      <c r="J2853" s="190"/>
      <c r="K2853" s="190"/>
      <c r="L2853" s="190"/>
      <c r="M2853" s="190"/>
      <c r="N2853" s="190"/>
      <c r="O2853" s="190"/>
      <c r="P2853" s="116" t="s">
        <v>12697</v>
      </c>
      <c r="Q2853" s="191" t="s">
        <v>12702</v>
      </c>
      <c r="R2853" s="191"/>
      <c r="S2853" s="192"/>
      <c r="T2853" s="192"/>
      <c r="U2853" s="192"/>
      <c r="V2853" s="192"/>
      <c r="W2853" s="192"/>
      <c r="X2853" s="193"/>
      <c r="Y2853" s="108"/>
      <c r="AW2853" s="90" t="s">
        <v>6211</v>
      </c>
      <c r="AX2853" s="90">
        <f t="shared" si="390"/>
        <v>1</v>
      </c>
      <c r="AY2853" s="90" t="s">
        <v>774</v>
      </c>
      <c r="AZ2853" s="90" t="s">
        <v>7616</v>
      </c>
      <c r="BA2853" s="90">
        <f>IF(AND($BB$2853=1,$BC$2853=1),1,0)</f>
        <v>0</v>
      </c>
      <c r="BB2853" s="90">
        <f t="shared" si="386"/>
        <v>0</v>
      </c>
      <c r="BC2853" s="90">
        <f t="shared" si="394"/>
        <v>0</v>
      </c>
      <c r="BD2853" s="90">
        <f t="shared" si="395"/>
        <v>0</v>
      </c>
      <c r="BE2853" s="90">
        <f t="shared" si="396"/>
        <v>0</v>
      </c>
      <c r="BX2853" s="90">
        <v>1</v>
      </c>
      <c r="CA2853" s="90" t="s">
        <v>7587</v>
      </c>
      <c r="CC2853" s="90" t="s">
        <v>775</v>
      </c>
      <c r="CD2853" s="90">
        <f>IF($Y$2853="Inaccurate – Incorrect",1,0)</f>
        <v>0</v>
      </c>
      <c r="DA2853" s="90" t="s">
        <v>7120</v>
      </c>
      <c r="DB2853" s="90" t="s">
        <v>7194</v>
      </c>
    </row>
    <row r="2854" spans="4:106" ht="25.25" customHeight="1" x14ac:dyDescent="0.2">
      <c r="D2854" s="112" t="s">
        <v>7620</v>
      </c>
      <c r="E2854" s="189" t="s">
        <v>7621</v>
      </c>
      <c r="F2854" s="190"/>
      <c r="G2854" s="190"/>
      <c r="H2854" s="190"/>
      <c r="I2854" s="190"/>
      <c r="J2854" s="190"/>
      <c r="K2854" s="190"/>
      <c r="L2854" s="190"/>
      <c r="M2854" s="190"/>
      <c r="N2854" s="190"/>
      <c r="O2854" s="190"/>
      <c r="P2854" s="116" t="s">
        <v>12697</v>
      </c>
      <c r="Q2854" s="191" t="s">
        <v>12702</v>
      </c>
      <c r="R2854" s="191"/>
      <c r="S2854" s="192"/>
      <c r="T2854" s="192"/>
      <c r="U2854" s="192"/>
      <c r="V2854" s="192"/>
      <c r="W2854" s="192"/>
      <c r="X2854" s="193"/>
      <c r="Y2854" s="108"/>
      <c r="AW2854" s="90" t="s">
        <v>6211</v>
      </c>
      <c r="AX2854" s="90">
        <f t="shared" si="390"/>
        <v>1</v>
      </c>
      <c r="AY2854" s="90" t="s">
        <v>774</v>
      </c>
      <c r="AZ2854" s="90" t="s">
        <v>7619</v>
      </c>
      <c r="BA2854" s="90">
        <f>IF(AND($BB$2854=1,$BC$2854=1),1,0)</f>
        <v>0</v>
      </c>
      <c r="BB2854" s="90">
        <f t="shared" si="386"/>
        <v>0</v>
      </c>
      <c r="BC2854" s="90">
        <f t="shared" si="394"/>
        <v>0</v>
      </c>
      <c r="BD2854" s="90">
        <f t="shared" si="395"/>
        <v>0</v>
      </c>
      <c r="BE2854" s="90">
        <f t="shared" si="396"/>
        <v>0</v>
      </c>
      <c r="BX2854" s="90">
        <v>1</v>
      </c>
      <c r="CA2854" s="90" t="s">
        <v>7587</v>
      </c>
      <c r="CC2854" s="90" t="s">
        <v>775</v>
      </c>
      <c r="CD2854" s="90">
        <f>IF($Y$2854="Inaccurate – Incorrect",1,0)</f>
        <v>0</v>
      </c>
      <c r="DA2854" s="90" t="s">
        <v>7120</v>
      </c>
      <c r="DB2854" s="90" t="s">
        <v>7194</v>
      </c>
    </row>
    <row r="2855" spans="4:106" ht="25.25" customHeight="1" x14ac:dyDescent="0.2">
      <c r="D2855" s="112" t="s">
        <v>7624</v>
      </c>
      <c r="E2855" s="189" t="s">
        <v>6423</v>
      </c>
      <c r="F2855" s="190"/>
      <c r="G2855" s="190"/>
      <c r="H2855" s="190"/>
      <c r="I2855" s="190"/>
      <c r="J2855" s="190"/>
      <c r="K2855" s="190"/>
      <c r="L2855" s="190"/>
      <c r="M2855" s="190"/>
      <c r="N2855" s="190"/>
      <c r="O2855" s="190"/>
      <c r="P2855" s="115"/>
      <c r="Q2855" s="191" t="s">
        <v>12702</v>
      </c>
      <c r="R2855" s="191"/>
      <c r="S2855" s="192"/>
      <c r="T2855" s="192"/>
      <c r="U2855" s="192"/>
      <c r="V2855" s="192"/>
      <c r="W2855" s="192"/>
      <c r="X2855" s="193"/>
      <c r="Y2855" s="108"/>
      <c r="AW2855" s="90" t="s">
        <v>6211</v>
      </c>
      <c r="AX2855" s="90">
        <f t="shared" si="390"/>
        <v>1</v>
      </c>
      <c r="AY2855" s="90" t="s">
        <v>774</v>
      </c>
      <c r="AZ2855" s="90" t="s">
        <v>7623</v>
      </c>
      <c r="BA2855" s="90">
        <f>IF(AND($BB$2855=1,$BC$2855=1),1,0)</f>
        <v>0</v>
      </c>
      <c r="BB2855" s="90">
        <f t="shared" si="386"/>
        <v>0</v>
      </c>
      <c r="BC2855" s="90">
        <f t="shared" si="394"/>
        <v>0</v>
      </c>
      <c r="BD2855" s="90">
        <f t="shared" si="395"/>
        <v>0</v>
      </c>
      <c r="BE2855" s="90">
        <f t="shared" si="396"/>
        <v>0</v>
      </c>
      <c r="BX2855" s="90">
        <v>1</v>
      </c>
      <c r="CA2855" s="90" t="s">
        <v>7587</v>
      </c>
      <c r="CC2855" s="90" t="s">
        <v>775</v>
      </c>
      <c r="CD2855" s="90">
        <f>IF($Y$2855="Inaccurate – Incorrect",1,0)</f>
        <v>0</v>
      </c>
      <c r="DA2855" s="90" t="s">
        <v>7120</v>
      </c>
      <c r="DB2855" s="90" t="s">
        <v>7194</v>
      </c>
    </row>
    <row r="2856" spans="4:106" ht="25.25" customHeight="1" x14ac:dyDescent="0.2">
      <c r="D2856" s="112" t="s">
        <v>7626</v>
      </c>
      <c r="E2856" s="189" t="s">
        <v>802</v>
      </c>
      <c r="F2856" s="190"/>
      <c r="G2856" s="190"/>
      <c r="H2856" s="190"/>
      <c r="I2856" s="190"/>
      <c r="J2856" s="190"/>
      <c r="K2856" s="190"/>
      <c r="L2856" s="190"/>
      <c r="M2856" s="190"/>
      <c r="N2856" s="190"/>
      <c r="O2856" s="190"/>
      <c r="P2856" s="115"/>
      <c r="Q2856" s="191" t="s">
        <v>12702</v>
      </c>
      <c r="R2856" s="191"/>
      <c r="S2856" s="192"/>
      <c r="T2856" s="192"/>
      <c r="U2856" s="192"/>
      <c r="V2856" s="192"/>
      <c r="W2856" s="192"/>
      <c r="X2856" s="193"/>
      <c r="Y2856" s="108"/>
      <c r="AW2856" s="90" t="s">
        <v>6211</v>
      </c>
      <c r="AX2856" s="90">
        <f t="shared" si="390"/>
        <v>1</v>
      </c>
      <c r="AY2856" s="90" t="s">
        <v>774</v>
      </c>
      <c r="AZ2856" s="90" t="s">
        <v>7625</v>
      </c>
      <c r="BA2856" s="90">
        <f>IF(AND($BB$2856=1,$BC$2856=1),1,0)</f>
        <v>0</v>
      </c>
      <c r="BB2856" s="90">
        <f t="shared" si="386"/>
        <v>0</v>
      </c>
      <c r="BC2856" s="90">
        <f t="shared" si="394"/>
        <v>0</v>
      </c>
      <c r="BD2856" s="90">
        <f t="shared" si="395"/>
        <v>0</v>
      </c>
      <c r="BE2856" s="90">
        <f t="shared" si="396"/>
        <v>0</v>
      </c>
      <c r="BL2856" s="90">
        <v>2857</v>
      </c>
      <c r="BX2856" s="90">
        <v>1</v>
      </c>
      <c r="CA2856" s="90" t="s">
        <v>7587</v>
      </c>
      <c r="CC2856" s="90" t="s">
        <v>775</v>
      </c>
      <c r="CD2856" s="90">
        <f>IF($Y$2856="Inaccurate – Incorrect",1,0)</f>
        <v>0</v>
      </c>
      <c r="DA2856" s="90" t="s">
        <v>7120</v>
      </c>
      <c r="DB2856" s="90" t="s">
        <v>7194</v>
      </c>
    </row>
    <row r="2857" spans="4:106" ht="25.25" customHeight="1" x14ac:dyDescent="0.2">
      <c r="D2857" s="112" t="s">
        <v>7628</v>
      </c>
      <c r="E2857" s="189" t="s">
        <v>643</v>
      </c>
      <c r="F2857" s="190"/>
      <c r="G2857" s="190"/>
      <c r="H2857" s="190"/>
      <c r="I2857" s="190"/>
      <c r="J2857" s="190"/>
      <c r="K2857" s="190"/>
      <c r="L2857" s="190"/>
      <c r="M2857" s="190"/>
      <c r="N2857" s="190"/>
      <c r="O2857" s="190"/>
      <c r="P2857" s="115"/>
      <c r="Q2857" s="191" t="s">
        <v>12699</v>
      </c>
      <c r="R2857" s="191"/>
      <c r="S2857" s="197"/>
      <c r="T2857" s="197"/>
      <c r="U2857" s="197"/>
      <c r="V2857" s="197"/>
      <c r="W2857" s="197"/>
      <c r="X2857" s="198"/>
      <c r="Y2857" s="108"/>
      <c r="AW2857" s="90" t="s">
        <v>6211</v>
      </c>
      <c r="AX2857" s="90">
        <f t="shared" si="390"/>
        <v>1</v>
      </c>
      <c r="AZ2857" s="90" t="s">
        <v>7627</v>
      </c>
      <c r="BA2857" s="90">
        <f>IF(AND($BB$2857=1,$BC$2857=1),1,0)</f>
        <v>0</v>
      </c>
      <c r="BB2857" s="90">
        <f t="shared" si="386"/>
        <v>0</v>
      </c>
      <c r="BC2857" s="90">
        <f>IF(OR(AND(OR($S$2856&lt;&gt;"",$AB$2856&lt;&gt;""),$AX$2856=1)),1,0)</f>
        <v>0</v>
      </c>
      <c r="BD2857" s="90">
        <f>IF(OR(AND(OR($AB$2856&lt;&gt;""),$AX$2856=1)),1,0)</f>
        <v>0</v>
      </c>
      <c r="BE2857" s="90">
        <f>IF(OR(AND(OR($S$2856&lt;&gt;""),$AX$2856=1)),1,0)</f>
        <v>0</v>
      </c>
      <c r="CB2857" s="90">
        <f>IF($S$2857&lt;&gt;"",1,0)</f>
        <v>0</v>
      </c>
      <c r="CD2857" s="90">
        <f>IF($Y$2857="Inaccurate – Incorrect",1,0)</f>
        <v>0</v>
      </c>
      <c r="DA2857" s="90" t="s">
        <v>7120</v>
      </c>
      <c r="DB2857" s="90" t="s">
        <v>7194</v>
      </c>
    </row>
    <row r="2858" spans="4:106" x14ac:dyDescent="0.2">
      <c r="D2858" s="103"/>
      <c r="E2858" s="114"/>
      <c r="F2858" s="114"/>
      <c r="G2858" s="114"/>
      <c r="H2858" s="114"/>
      <c r="I2858" s="114"/>
      <c r="J2858" s="114"/>
      <c r="K2858" s="114"/>
      <c r="L2858" s="114"/>
      <c r="M2858" s="114"/>
      <c r="N2858" s="114"/>
      <c r="O2858" s="114"/>
      <c r="P2858" s="114"/>
      <c r="Q2858" s="114"/>
      <c r="R2858" s="114"/>
      <c r="S2858" s="114"/>
      <c r="T2858" s="114"/>
      <c r="U2858" s="114"/>
      <c r="V2858" s="114"/>
      <c r="W2858" s="114"/>
      <c r="X2858" s="114"/>
      <c r="Y2858" s="105"/>
      <c r="AX2858" s="90">
        <f t="shared" si="390"/>
        <v>0</v>
      </c>
      <c r="BA2858" s="90">
        <f>IF(OR($S$22="Step 3",$S$22="Step 2"),1,0)</f>
        <v>0</v>
      </c>
    </row>
    <row r="2859" spans="4:106" ht="21" x14ac:dyDescent="0.25">
      <c r="D2859" s="103"/>
      <c r="E2859" s="106" t="s">
        <v>2769</v>
      </c>
      <c r="F2859" s="104"/>
      <c r="G2859" s="104"/>
      <c r="H2859" s="104"/>
      <c r="I2859" s="104"/>
      <c r="J2859" s="104"/>
      <c r="K2859" s="104"/>
      <c r="L2859" s="104"/>
      <c r="M2859" s="104"/>
      <c r="N2859" s="104"/>
      <c r="O2859" s="104"/>
      <c r="P2859" s="104"/>
      <c r="Q2859" s="104"/>
      <c r="R2859" s="104"/>
      <c r="S2859" s="104"/>
      <c r="T2859" s="104"/>
      <c r="U2859" s="104"/>
      <c r="V2859" s="104"/>
      <c r="W2859" s="104"/>
      <c r="X2859" s="104"/>
      <c r="Y2859" s="105"/>
      <c r="AX2859" s="90">
        <f t="shared" si="390"/>
        <v>0</v>
      </c>
      <c r="BA2859" s="90">
        <f>IF(OR($S$22="Step 3",$S$22="Step 2"),1,0)</f>
        <v>0</v>
      </c>
    </row>
    <row r="2860" spans="4:106" ht="21" x14ac:dyDescent="0.25">
      <c r="D2860" s="103"/>
      <c r="E2860" s="109" t="s">
        <v>7632</v>
      </c>
      <c r="F2860" s="110"/>
      <c r="G2860" s="110"/>
      <c r="H2860" s="110"/>
      <c r="I2860" s="110"/>
      <c r="J2860" s="110"/>
      <c r="K2860" s="110"/>
      <c r="L2860" s="110"/>
      <c r="M2860" s="110"/>
      <c r="N2860" s="110"/>
      <c r="O2860" s="110"/>
      <c r="P2860" s="110"/>
      <c r="Q2860" s="110"/>
      <c r="R2860" s="110"/>
      <c r="S2860" s="110"/>
      <c r="T2860" s="110"/>
      <c r="U2860" s="110"/>
      <c r="V2860" s="110"/>
      <c r="W2860" s="110"/>
      <c r="X2860" s="110"/>
      <c r="Y2860" s="105"/>
      <c r="AX2860" s="90">
        <f t="shared" si="390"/>
        <v>0</v>
      </c>
      <c r="BA2860" s="90">
        <f>IF(OR($S$22="Step 3",$S$22="Step 2"),1,0)</f>
        <v>0</v>
      </c>
    </row>
    <row r="2861" spans="4:106" ht="53.75" customHeight="1" x14ac:dyDescent="0.2">
      <c r="D2861" s="112" t="s">
        <v>7631</v>
      </c>
      <c r="E2861" s="120"/>
      <c r="F2861" s="118"/>
      <c r="G2861" s="118"/>
      <c r="H2861" s="118"/>
      <c r="I2861" s="118"/>
      <c r="J2861" s="118"/>
      <c r="K2861" s="118"/>
      <c r="L2861" s="118"/>
      <c r="M2861" s="118"/>
      <c r="N2861" s="118"/>
      <c r="O2861" s="118"/>
      <c r="P2861" s="118"/>
      <c r="Q2861" s="219" t="s">
        <v>7633</v>
      </c>
      <c r="R2861" s="220"/>
      <c r="S2861" s="220"/>
      <c r="T2861" s="220"/>
      <c r="U2861" s="220"/>
      <c r="V2861" s="220"/>
      <c r="W2861" s="220"/>
      <c r="X2861" s="217"/>
      <c r="Y2861" s="108"/>
      <c r="AX2861" s="90">
        <f t="shared" si="390"/>
        <v>1</v>
      </c>
      <c r="AZ2861" s="90" t="s">
        <v>7630</v>
      </c>
      <c r="BA2861" s="90">
        <f>IF(AND($BC$2861=1,$BB$2861=1),1,0)</f>
        <v>0</v>
      </c>
      <c r="BB2861" s="90">
        <f t="shared" ref="BB2861:BB2866" si="397">IF(OR($S$22="Step 3",$S$22="Step 2"),1,0)</f>
        <v>0</v>
      </c>
      <c r="BC2861" s="90">
        <v>1</v>
      </c>
      <c r="BD2861" s="90">
        <v>1</v>
      </c>
      <c r="BE2861" s="90">
        <v>1</v>
      </c>
    </row>
    <row r="2862" spans="4:106" ht="50.5" customHeight="1" x14ac:dyDescent="0.2">
      <c r="D2862" s="112" t="s">
        <v>7635</v>
      </c>
      <c r="E2862" s="189" t="s">
        <v>7636</v>
      </c>
      <c r="F2862" s="190"/>
      <c r="G2862" s="190"/>
      <c r="H2862" s="190"/>
      <c r="I2862" s="190"/>
      <c r="J2862" s="190"/>
      <c r="K2862" s="190"/>
      <c r="L2862" s="190"/>
      <c r="M2862" s="190"/>
      <c r="N2862" s="190"/>
      <c r="O2862" s="190"/>
      <c r="P2862" s="116" t="s">
        <v>12697</v>
      </c>
      <c r="Q2862" s="191" t="s">
        <v>12702</v>
      </c>
      <c r="R2862" s="191"/>
      <c r="S2862" s="192"/>
      <c r="T2862" s="192"/>
      <c r="U2862" s="192"/>
      <c r="V2862" s="192"/>
      <c r="W2862" s="192"/>
      <c r="X2862" s="193"/>
      <c r="Y2862" s="108"/>
      <c r="AW2862" s="90" t="s">
        <v>6211</v>
      </c>
      <c r="AX2862" s="90">
        <f t="shared" si="390"/>
        <v>1</v>
      </c>
      <c r="AY2862" s="90" t="s">
        <v>774</v>
      </c>
      <c r="AZ2862" s="90" t="s">
        <v>7634</v>
      </c>
      <c r="BA2862" s="90">
        <f>IF(AND($BC$2862=1,$BB$2862=1),1,0)</f>
        <v>0</v>
      </c>
      <c r="BB2862" s="90">
        <f t="shared" si="397"/>
        <v>0</v>
      </c>
      <c r="BC2862" s="90">
        <v>1</v>
      </c>
      <c r="BD2862" s="90">
        <v>1</v>
      </c>
      <c r="BE2862" s="90">
        <v>1</v>
      </c>
      <c r="BX2862" s="90">
        <v>1</v>
      </c>
      <c r="CA2862" s="90" t="s">
        <v>7630</v>
      </c>
      <c r="CB2862" s="90">
        <f>IF((+COUNTA($S$2862)+COUNTA($S$2863)+COUNTA($S$2864)+COUNTA($S$2865)+COUNTA($S$2866))&gt;0,1,0)</f>
        <v>0</v>
      </c>
      <c r="CC2862" s="90" t="s">
        <v>775</v>
      </c>
      <c r="CD2862" s="90">
        <f>IF($Y$2862="Inaccurate – Incorrect",1,0)</f>
        <v>0</v>
      </c>
      <c r="DA2862" s="90" t="s">
        <v>2769</v>
      </c>
      <c r="DB2862" s="90" t="s">
        <v>7632</v>
      </c>
    </row>
    <row r="2863" spans="4:106" ht="50.5" customHeight="1" x14ac:dyDescent="0.2">
      <c r="D2863" s="112" t="s">
        <v>7639</v>
      </c>
      <c r="E2863" s="189" t="s">
        <v>7640</v>
      </c>
      <c r="F2863" s="190"/>
      <c r="G2863" s="190"/>
      <c r="H2863" s="190"/>
      <c r="I2863" s="190"/>
      <c r="J2863" s="190"/>
      <c r="K2863" s="190"/>
      <c r="L2863" s="190"/>
      <c r="M2863" s="190"/>
      <c r="N2863" s="190"/>
      <c r="O2863" s="190"/>
      <c r="P2863" s="116" t="s">
        <v>12697</v>
      </c>
      <c r="Q2863" s="191" t="s">
        <v>12702</v>
      </c>
      <c r="R2863" s="191"/>
      <c r="S2863" s="192"/>
      <c r="T2863" s="192"/>
      <c r="U2863" s="192"/>
      <c r="V2863" s="192"/>
      <c r="W2863" s="192"/>
      <c r="X2863" s="193"/>
      <c r="Y2863" s="108"/>
      <c r="AW2863" s="90" t="s">
        <v>6211</v>
      </c>
      <c r="AX2863" s="90">
        <f t="shared" si="390"/>
        <v>1</v>
      </c>
      <c r="AY2863" s="90" t="s">
        <v>774</v>
      </c>
      <c r="AZ2863" s="90" t="s">
        <v>7638</v>
      </c>
      <c r="BA2863" s="90">
        <f>IF(AND($BC$2863=1,$BB$2863=1),1,0)</f>
        <v>0</v>
      </c>
      <c r="BB2863" s="90">
        <f t="shared" si="397"/>
        <v>0</v>
      </c>
      <c r="BC2863" s="90">
        <v>1</v>
      </c>
      <c r="BD2863" s="90">
        <v>1</v>
      </c>
      <c r="BE2863" s="90">
        <v>1</v>
      </c>
      <c r="BX2863" s="90">
        <v>1</v>
      </c>
      <c r="CA2863" s="90" t="s">
        <v>7630</v>
      </c>
      <c r="CC2863" s="90" t="s">
        <v>775</v>
      </c>
      <c r="CD2863" s="90">
        <f>IF($Y$2863="Inaccurate – Incorrect",1,0)</f>
        <v>0</v>
      </c>
      <c r="DA2863" s="90" t="s">
        <v>2769</v>
      </c>
      <c r="DB2863" s="90" t="s">
        <v>7632</v>
      </c>
    </row>
    <row r="2864" spans="4:106" ht="25.25" customHeight="1" x14ac:dyDescent="0.2">
      <c r="D2864" s="112" t="s">
        <v>7643</v>
      </c>
      <c r="E2864" s="189" t="s">
        <v>7644</v>
      </c>
      <c r="F2864" s="190"/>
      <c r="G2864" s="190"/>
      <c r="H2864" s="190"/>
      <c r="I2864" s="190"/>
      <c r="J2864" s="190"/>
      <c r="K2864" s="190"/>
      <c r="L2864" s="190"/>
      <c r="M2864" s="190"/>
      <c r="N2864" s="190"/>
      <c r="O2864" s="190"/>
      <c r="P2864" s="115"/>
      <c r="Q2864" s="191" t="s">
        <v>12702</v>
      </c>
      <c r="R2864" s="191"/>
      <c r="S2864" s="192"/>
      <c r="T2864" s="192"/>
      <c r="U2864" s="192"/>
      <c r="V2864" s="192"/>
      <c r="W2864" s="192"/>
      <c r="X2864" s="193"/>
      <c r="Y2864" s="108"/>
      <c r="AW2864" s="90" t="s">
        <v>6211</v>
      </c>
      <c r="AX2864" s="90">
        <f t="shared" si="390"/>
        <v>1</v>
      </c>
      <c r="AY2864" s="90" t="s">
        <v>774</v>
      </c>
      <c r="AZ2864" s="90" t="s">
        <v>7642</v>
      </c>
      <c r="BA2864" s="90">
        <f>IF(AND($BC$2864=1,$BB$2864=1),1,0)</f>
        <v>0</v>
      </c>
      <c r="BB2864" s="90">
        <f t="shared" si="397"/>
        <v>0</v>
      </c>
      <c r="BC2864" s="90">
        <v>1</v>
      </c>
      <c r="BD2864" s="90">
        <v>1</v>
      </c>
      <c r="BE2864" s="90">
        <v>1</v>
      </c>
      <c r="BX2864" s="90">
        <v>1</v>
      </c>
      <c r="CA2864" s="90" t="s">
        <v>7630</v>
      </c>
      <c r="CC2864" s="90" t="s">
        <v>775</v>
      </c>
      <c r="CD2864" s="90">
        <f>IF($Y$2864="Inaccurate – Incorrect",1,0)</f>
        <v>0</v>
      </c>
      <c r="DA2864" s="90" t="s">
        <v>2769</v>
      </c>
      <c r="DB2864" s="90" t="s">
        <v>7632</v>
      </c>
    </row>
    <row r="2865" spans="4:106" ht="25.25" customHeight="1" x14ac:dyDescent="0.2">
      <c r="D2865" s="112" t="s">
        <v>7646</v>
      </c>
      <c r="E2865" s="189" t="s">
        <v>7647</v>
      </c>
      <c r="F2865" s="190"/>
      <c r="G2865" s="190"/>
      <c r="H2865" s="190"/>
      <c r="I2865" s="190"/>
      <c r="J2865" s="190"/>
      <c r="K2865" s="190"/>
      <c r="L2865" s="190"/>
      <c r="M2865" s="190"/>
      <c r="N2865" s="190"/>
      <c r="O2865" s="190"/>
      <c r="P2865" s="115"/>
      <c r="Q2865" s="191" t="s">
        <v>12702</v>
      </c>
      <c r="R2865" s="191"/>
      <c r="S2865" s="192"/>
      <c r="T2865" s="192"/>
      <c r="U2865" s="192"/>
      <c r="V2865" s="192"/>
      <c r="W2865" s="192"/>
      <c r="X2865" s="193"/>
      <c r="Y2865" s="108"/>
      <c r="AW2865" s="90" t="s">
        <v>6211</v>
      </c>
      <c r="AX2865" s="90">
        <f t="shared" si="390"/>
        <v>1</v>
      </c>
      <c r="AY2865" s="90" t="s">
        <v>774</v>
      </c>
      <c r="AZ2865" s="90" t="s">
        <v>7645</v>
      </c>
      <c r="BA2865" s="90">
        <f>IF(AND($BC$2865=1,$BB$2865=1),1,0)</f>
        <v>0</v>
      </c>
      <c r="BB2865" s="90">
        <f t="shared" si="397"/>
        <v>0</v>
      </c>
      <c r="BC2865" s="90">
        <v>1</v>
      </c>
      <c r="BD2865" s="90">
        <v>1</v>
      </c>
      <c r="BE2865" s="90">
        <v>1</v>
      </c>
      <c r="BX2865" s="90">
        <v>1</v>
      </c>
      <c r="CA2865" s="90" t="s">
        <v>7630</v>
      </c>
      <c r="CC2865" s="90" t="s">
        <v>775</v>
      </c>
      <c r="CD2865" s="90">
        <f>IF($Y$2865="Inaccurate – Incorrect",1,0)</f>
        <v>0</v>
      </c>
      <c r="DA2865" s="90" t="s">
        <v>2769</v>
      </c>
      <c r="DB2865" s="90" t="s">
        <v>7632</v>
      </c>
    </row>
    <row r="2866" spans="4:106" ht="50.5" customHeight="1" x14ac:dyDescent="0.2">
      <c r="D2866" s="112" t="s">
        <v>7649</v>
      </c>
      <c r="E2866" s="189" t="s">
        <v>7650</v>
      </c>
      <c r="F2866" s="190"/>
      <c r="G2866" s="190"/>
      <c r="H2866" s="190"/>
      <c r="I2866" s="190"/>
      <c r="J2866" s="190"/>
      <c r="K2866" s="190"/>
      <c r="L2866" s="190"/>
      <c r="M2866" s="190"/>
      <c r="N2866" s="190"/>
      <c r="O2866" s="190"/>
      <c r="P2866" s="115"/>
      <c r="Q2866" s="191" t="s">
        <v>12702</v>
      </c>
      <c r="R2866" s="191"/>
      <c r="S2866" s="197"/>
      <c r="T2866" s="197"/>
      <c r="U2866" s="197"/>
      <c r="V2866" s="197"/>
      <c r="W2866" s="197"/>
      <c r="X2866" s="198"/>
      <c r="Y2866" s="108"/>
      <c r="AW2866" s="90" t="s">
        <v>6211</v>
      </c>
      <c r="AX2866" s="90">
        <f t="shared" si="390"/>
        <v>1</v>
      </c>
      <c r="AY2866" s="90" t="s">
        <v>774</v>
      </c>
      <c r="AZ2866" s="90" t="s">
        <v>7648</v>
      </c>
      <c r="BA2866" s="90">
        <f>IF(AND($BC$2866=1,$BB$2866=1),1,0)</f>
        <v>0</v>
      </c>
      <c r="BB2866" s="90">
        <f t="shared" si="397"/>
        <v>0</v>
      </c>
      <c r="BC2866" s="90">
        <v>1</v>
      </c>
      <c r="BD2866" s="90">
        <v>1</v>
      </c>
      <c r="BE2866" s="90">
        <v>1</v>
      </c>
      <c r="BX2866" s="90">
        <v>2</v>
      </c>
      <c r="CA2866" s="90" t="s">
        <v>7630</v>
      </c>
      <c r="CC2866" s="90" t="s">
        <v>775</v>
      </c>
      <c r="CD2866" s="90">
        <f>IF($Y$2866="Inaccurate – Incorrect",1,0)</f>
        <v>0</v>
      </c>
      <c r="DA2866" s="90" t="s">
        <v>2769</v>
      </c>
      <c r="DB2866" s="90" t="s">
        <v>7632</v>
      </c>
    </row>
    <row r="2867" spans="4:106" x14ac:dyDescent="0.2">
      <c r="D2867" s="103"/>
      <c r="E2867" s="117"/>
      <c r="F2867" s="117"/>
      <c r="G2867" s="117"/>
      <c r="H2867" s="117"/>
      <c r="I2867" s="117"/>
      <c r="J2867" s="117"/>
      <c r="K2867" s="117"/>
      <c r="L2867" s="117"/>
      <c r="M2867" s="117"/>
      <c r="N2867" s="117"/>
      <c r="O2867" s="117"/>
      <c r="P2867" s="117"/>
      <c r="Q2867" s="117"/>
      <c r="R2867" s="117"/>
      <c r="S2867" s="117"/>
      <c r="T2867" s="117"/>
      <c r="U2867" s="117"/>
      <c r="V2867" s="117"/>
      <c r="W2867" s="117"/>
      <c r="X2867" s="117"/>
      <c r="Y2867" s="105"/>
      <c r="AX2867" s="90">
        <f t="shared" si="390"/>
        <v>0</v>
      </c>
      <c r="BA2867" s="90">
        <f>IF(OR($S$22="Step 3",$S$22="Step 2"),1,0)</f>
        <v>0</v>
      </c>
    </row>
    <row r="2868" spans="4:106" ht="21" x14ac:dyDescent="0.25">
      <c r="D2868" s="103"/>
      <c r="E2868" s="109" t="s">
        <v>7653</v>
      </c>
      <c r="F2868" s="110"/>
      <c r="G2868" s="110"/>
      <c r="H2868" s="110"/>
      <c r="I2868" s="110"/>
      <c r="J2868" s="110"/>
      <c r="K2868" s="110"/>
      <c r="L2868" s="110"/>
      <c r="M2868" s="110"/>
      <c r="N2868" s="110"/>
      <c r="O2868" s="110"/>
      <c r="P2868" s="110"/>
      <c r="Q2868" s="110"/>
      <c r="R2868" s="110"/>
      <c r="S2868" s="110"/>
      <c r="T2868" s="110"/>
      <c r="U2868" s="110"/>
      <c r="V2868" s="110"/>
      <c r="W2868" s="110"/>
      <c r="X2868" s="110"/>
      <c r="Y2868" s="105"/>
      <c r="AX2868" s="90">
        <f t="shared" si="390"/>
        <v>0</v>
      </c>
      <c r="BA2868" s="90">
        <f>IF(OR($S$22="Step 3",$S$22="Step 2"),1,0)</f>
        <v>0</v>
      </c>
    </row>
    <row r="2869" spans="4:106" ht="68.25" customHeight="1" x14ac:dyDescent="0.2">
      <c r="D2869" s="112" t="s">
        <v>7652</v>
      </c>
      <c r="E2869" s="120"/>
      <c r="F2869" s="118"/>
      <c r="G2869" s="118"/>
      <c r="H2869" s="118"/>
      <c r="I2869" s="118"/>
      <c r="J2869" s="118"/>
      <c r="K2869" s="118"/>
      <c r="L2869" s="118"/>
      <c r="M2869" s="118"/>
      <c r="N2869" s="118"/>
      <c r="O2869" s="118"/>
      <c r="P2869" s="118"/>
      <c r="Q2869" s="219" t="s">
        <v>7654</v>
      </c>
      <c r="R2869" s="220"/>
      <c r="S2869" s="220"/>
      <c r="T2869" s="220"/>
      <c r="U2869" s="220"/>
      <c r="V2869" s="220"/>
      <c r="W2869" s="220"/>
      <c r="X2869" s="217"/>
      <c r="Y2869" s="108"/>
      <c r="AX2869" s="90">
        <f t="shared" si="390"/>
        <v>1</v>
      </c>
      <c r="AZ2869" s="90" t="s">
        <v>7651</v>
      </c>
      <c r="BA2869" s="90">
        <f>IF(AND($BC$2869=1,$BB$2869=1),1,0)</f>
        <v>0</v>
      </c>
      <c r="BB2869" s="90">
        <f t="shared" ref="BB2869:BB2908" si="398">IF(OR($S$22="Step 3",$S$22="Step 2"),1,0)</f>
        <v>0</v>
      </c>
      <c r="BC2869" s="90">
        <v>1</v>
      </c>
      <c r="BD2869" s="90">
        <v>1</v>
      </c>
      <c r="BE2869" s="90">
        <v>1</v>
      </c>
    </row>
    <row r="2870" spans="4:106" ht="25.25" customHeight="1" x14ac:dyDescent="0.2">
      <c r="D2870" s="112" t="s">
        <v>7656</v>
      </c>
      <c r="E2870" s="189" t="s">
        <v>7657</v>
      </c>
      <c r="F2870" s="190"/>
      <c r="G2870" s="190"/>
      <c r="H2870" s="190"/>
      <c r="I2870" s="190"/>
      <c r="J2870" s="190"/>
      <c r="K2870" s="190"/>
      <c r="L2870" s="190"/>
      <c r="M2870" s="190"/>
      <c r="N2870" s="190"/>
      <c r="O2870" s="190"/>
      <c r="P2870" s="115"/>
      <c r="Q2870" s="191" t="s">
        <v>12702</v>
      </c>
      <c r="R2870" s="191"/>
      <c r="S2870" s="192"/>
      <c r="T2870" s="192"/>
      <c r="U2870" s="192"/>
      <c r="V2870" s="192"/>
      <c r="W2870" s="192"/>
      <c r="X2870" s="193"/>
      <c r="Y2870" s="108"/>
      <c r="AW2870" s="90" t="s">
        <v>6211</v>
      </c>
      <c r="AX2870" s="90">
        <f t="shared" si="390"/>
        <v>1</v>
      </c>
      <c r="AY2870" s="90" t="s">
        <v>774</v>
      </c>
      <c r="AZ2870" s="90" t="s">
        <v>7655</v>
      </c>
      <c r="BA2870" s="90">
        <f>IF(AND($BC$2870=1,$BB$2870=1),1,0)</f>
        <v>0</v>
      </c>
      <c r="BB2870" s="90">
        <f t="shared" si="398"/>
        <v>0</v>
      </c>
      <c r="BC2870" s="90">
        <v>1</v>
      </c>
      <c r="BD2870" s="90">
        <v>1</v>
      </c>
      <c r="BE2870" s="90">
        <v>1</v>
      </c>
      <c r="BX2870" s="90">
        <v>1</v>
      </c>
      <c r="CA2870" s="90" t="s">
        <v>7651</v>
      </c>
      <c r="CB2870" s="90">
        <f>IF((+COUNTA($S$2870)+COUNTA($S$2871)+COUNTA($S$2872)+COUNTA($S$2873)+COUNTA($S$2874)+COUNTA($S$2875)+COUNTA($S$2876)+COUNTA($S$2877)+COUNTA($S$2878)+COUNTA($S$2879)+COUNTA($S$2880)+COUNTA($S$2881)+COUNTA($S$2883))&gt;0,1,0)</f>
        <v>0</v>
      </c>
      <c r="CC2870" s="90" t="s">
        <v>775</v>
      </c>
      <c r="CD2870" s="90">
        <f>IF($Y$2870="Inaccurate – Incorrect",1,0)</f>
        <v>0</v>
      </c>
      <c r="DA2870" s="90" t="s">
        <v>2769</v>
      </c>
      <c r="DB2870" s="90" t="s">
        <v>7653</v>
      </c>
    </row>
    <row r="2871" spans="4:106" ht="25.25" customHeight="1" x14ac:dyDescent="0.2">
      <c r="D2871" s="112" t="s">
        <v>7659</v>
      </c>
      <c r="E2871" s="189" t="s">
        <v>7660</v>
      </c>
      <c r="F2871" s="190"/>
      <c r="G2871" s="190"/>
      <c r="H2871" s="190"/>
      <c r="I2871" s="190"/>
      <c r="J2871" s="190"/>
      <c r="K2871" s="190"/>
      <c r="L2871" s="190"/>
      <c r="M2871" s="190"/>
      <c r="N2871" s="190"/>
      <c r="O2871" s="190"/>
      <c r="P2871" s="115"/>
      <c r="Q2871" s="191" t="s">
        <v>12702</v>
      </c>
      <c r="R2871" s="191"/>
      <c r="S2871" s="192"/>
      <c r="T2871" s="192"/>
      <c r="U2871" s="192"/>
      <c r="V2871" s="192"/>
      <c r="W2871" s="192"/>
      <c r="X2871" s="193"/>
      <c r="Y2871" s="108"/>
      <c r="AW2871" s="90" t="s">
        <v>6211</v>
      </c>
      <c r="AX2871" s="90">
        <f t="shared" si="390"/>
        <v>1</v>
      </c>
      <c r="AY2871" s="90" t="s">
        <v>774</v>
      </c>
      <c r="AZ2871" s="90" t="s">
        <v>7658</v>
      </c>
      <c r="BA2871" s="90">
        <f>IF(AND($BC$2871=1,$BB$2871=1),1,0)</f>
        <v>0</v>
      </c>
      <c r="BB2871" s="90">
        <f t="shared" si="398"/>
        <v>0</v>
      </c>
      <c r="BC2871" s="90">
        <v>1</v>
      </c>
      <c r="BD2871" s="90">
        <v>1</v>
      </c>
      <c r="BE2871" s="90">
        <v>1</v>
      </c>
      <c r="BX2871" s="90">
        <v>1</v>
      </c>
      <c r="CA2871" s="90" t="s">
        <v>7651</v>
      </c>
      <c r="CC2871" s="90" t="s">
        <v>775</v>
      </c>
      <c r="CD2871" s="90">
        <f>IF($Y$2871="Inaccurate – Incorrect",1,0)</f>
        <v>0</v>
      </c>
      <c r="DA2871" s="90" t="s">
        <v>2769</v>
      </c>
      <c r="DB2871" s="90" t="s">
        <v>7653</v>
      </c>
    </row>
    <row r="2872" spans="4:106" ht="25.25" customHeight="1" x14ac:dyDescent="0.2">
      <c r="D2872" s="112" t="s">
        <v>7662</v>
      </c>
      <c r="E2872" s="189" t="s">
        <v>7663</v>
      </c>
      <c r="F2872" s="190"/>
      <c r="G2872" s="190"/>
      <c r="H2872" s="190"/>
      <c r="I2872" s="190"/>
      <c r="J2872" s="190"/>
      <c r="K2872" s="190"/>
      <c r="L2872" s="190"/>
      <c r="M2872" s="190"/>
      <c r="N2872" s="190"/>
      <c r="O2872" s="190"/>
      <c r="P2872" s="115"/>
      <c r="Q2872" s="191" t="s">
        <v>12702</v>
      </c>
      <c r="R2872" s="191"/>
      <c r="S2872" s="192"/>
      <c r="T2872" s="192"/>
      <c r="U2872" s="192"/>
      <c r="V2872" s="192"/>
      <c r="W2872" s="192"/>
      <c r="X2872" s="193"/>
      <c r="Y2872" s="108"/>
      <c r="AW2872" s="90" t="s">
        <v>6211</v>
      </c>
      <c r="AX2872" s="90">
        <f t="shared" si="390"/>
        <v>1</v>
      </c>
      <c r="AY2872" s="90" t="s">
        <v>774</v>
      </c>
      <c r="AZ2872" s="90" t="s">
        <v>7661</v>
      </c>
      <c r="BA2872" s="90">
        <f>IF(AND($BC$2872=1,$BB$2872=1),1,0)</f>
        <v>0</v>
      </c>
      <c r="BB2872" s="90">
        <f t="shared" si="398"/>
        <v>0</v>
      </c>
      <c r="BC2872" s="90">
        <v>1</v>
      </c>
      <c r="BD2872" s="90">
        <v>1</v>
      </c>
      <c r="BE2872" s="90">
        <v>1</v>
      </c>
      <c r="BX2872" s="90">
        <v>1</v>
      </c>
      <c r="CA2872" s="90" t="s">
        <v>7651</v>
      </c>
      <c r="CC2872" s="90" t="s">
        <v>775</v>
      </c>
      <c r="CD2872" s="90">
        <f>IF($Y$2872="Inaccurate – Incorrect",1,0)</f>
        <v>0</v>
      </c>
      <c r="DA2872" s="90" t="s">
        <v>2769</v>
      </c>
      <c r="DB2872" s="90" t="s">
        <v>7653</v>
      </c>
    </row>
    <row r="2873" spans="4:106" ht="25.25" customHeight="1" x14ac:dyDescent="0.2">
      <c r="D2873" s="112" t="s">
        <v>7665</v>
      </c>
      <c r="E2873" s="189" t="s">
        <v>7666</v>
      </c>
      <c r="F2873" s="190"/>
      <c r="G2873" s="190"/>
      <c r="H2873" s="190"/>
      <c r="I2873" s="190"/>
      <c r="J2873" s="190"/>
      <c r="K2873" s="190"/>
      <c r="L2873" s="190"/>
      <c r="M2873" s="190"/>
      <c r="N2873" s="190"/>
      <c r="O2873" s="190"/>
      <c r="P2873" s="115"/>
      <c r="Q2873" s="191" t="s">
        <v>12702</v>
      </c>
      <c r="R2873" s="191"/>
      <c r="S2873" s="192"/>
      <c r="T2873" s="192"/>
      <c r="U2873" s="192"/>
      <c r="V2873" s="192"/>
      <c r="W2873" s="192"/>
      <c r="X2873" s="193"/>
      <c r="Y2873" s="108"/>
      <c r="AW2873" s="90" t="s">
        <v>6211</v>
      </c>
      <c r="AX2873" s="90">
        <f t="shared" si="390"/>
        <v>1</v>
      </c>
      <c r="AY2873" s="90" t="s">
        <v>774</v>
      </c>
      <c r="AZ2873" s="90" t="s">
        <v>7664</v>
      </c>
      <c r="BA2873" s="90">
        <f>IF(AND($BC$2873=1,$BB$2873=1),1,0)</f>
        <v>0</v>
      </c>
      <c r="BB2873" s="90">
        <f t="shared" si="398"/>
        <v>0</v>
      </c>
      <c r="BC2873" s="90">
        <v>1</v>
      </c>
      <c r="BD2873" s="90">
        <v>1</v>
      </c>
      <c r="BE2873" s="90">
        <v>1</v>
      </c>
      <c r="BX2873" s="90">
        <v>1</v>
      </c>
      <c r="CA2873" s="90" t="s">
        <v>7651</v>
      </c>
      <c r="CC2873" s="90" t="s">
        <v>775</v>
      </c>
      <c r="CD2873" s="90">
        <f>IF($Y$2873="Inaccurate – Incorrect",1,0)</f>
        <v>0</v>
      </c>
      <c r="DA2873" s="90" t="s">
        <v>2769</v>
      </c>
      <c r="DB2873" s="90" t="s">
        <v>7653</v>
      </c>
    </row>
    <row r="2874" spans="4:106" ht="25.25" customHeight="1" x14ac:dyDescent="0.2">
      <c r="D2874" s="112" t="s">
        <v>7668</v>
      </c>
      <c r="E2874" s="189" t="s">
        <v>7669</v>
      </c>
      <c r="F2874" s="190"/>
      <c r="G2874" s="190"/>
      <c r="H2874" s="190"/>
      <c r="I2874" s="190"/>
      <c r="J2874" s="190"/>
      <c r="K2874" s="190"/>
      <c r="L2874" s="190"/>
      <c r="M2874" s="190"/>
      <c r="N2874" s="190"/>
      <c r="O2874" s="190"/>
      <c r="P2874" s="115"/>
      <c r="Q2874" s="191" t="s">
        <v>12702</v>
      </c>
      <c r="R2874" s="191"/>
      <c r="S2874" s="192"/>
      <c r="T2874" s="192"/>
      <c r="U2874" s="192"/>
      <c r="V2874" s="192"/>
      <c r="W2874" s="192"/>
      <c r="X2874" s="193"/>
      <c r="Y2874" s="108"/>
      <c r="AW2874" s="90" t="s">
        <v>6211</v>
      </c>
      <c r="AX2874" s="90">
        <f t="shared" si="390"/>
        <v>1</v>
      </c>
      <c r="AY2874" s="90" t="s">
        <v>774</v>
      </c>
      <c r="AZ2874" s="90" t="s">
        <v>7667</v>
      </c>
      <c r="BA2874" s="90">
        <f>IF(AND($BC$2874=1,$BB$2874=1),1,0)</f>
        <v>0</v>
      </c>
      <c r="BB2874" s="90">
        <f t="shared" si="398"/>
        <v>0</v>
      </c>
      <c r="BC2874" s="90">
        <v>1</v>
      </c>
      <c r="BD2874" s="90">
        <v>1</v>
      </c>
      <c r="BE2874" s="90">
        <v>1</v>
      </c>
      <c r="BX2874" s="90">
        <v>1</v>
      </c>
      <c r="CA2874" s="90" t="s">
        <v>7651</v>
      </c>
      <c r="CC2874" s="90" t="s">
        <v>775</v>
      </c>
      <c r="CD2874" s="90">
        <f>IF($Y$2874="Inaccurate – Incorrect",1,0)</f>
        <v>0</v>
      </c>
      <c r="DA2874" s="90" t="s">
        <v>2769</v>
      </c>
      <c r="DB2874" s="90" t="s">
        <v>7653</v>
      </c>
    </row>
    <row r="2875" spans="4:106" ht="25.25" customHeight="1" x14ac:dyDescent="0.2">
      <c r="D2875" s="112" t="s">
        <v>7671</v>
      </c>
      <c r="E2875" s="189" t="s">
        <v>7672</v>
      </c>
      <c r="F2875" s="190"/>
      <c r="G2875" s="190"/>
      <c r="H2875" s="190"/>
      <c r="I2875" s="190"/>
      <c r="J2875" s="190"/>
      <c r="K2875" s="190"/>
      <c r="L2875" s="190"/>
      <c r="M2875" s="190"/>
      <c r="N2875" s="190"/>
      <c r="O2875" s="190"/>
      <c r="P2875" s="115"/>
      <c r="Q2875" s="191" t="s">
        <v>12702</v>
      </c>
      <c r="R2875" s="191"/>
      <c r="S2875" s="192"/>
      <c r="T2875" s="192"/>
      <c r="U2875" s="192"/>
      <c r="V2875" s="192"/>
      <c r="W2875" s="192"/>
      <c r="X2875" s="193"/>
      <c r="Y2875" s="108"/>
      <c r="AW2875" s="90" t="s">
        <v>6211</v>
      </c>
      <c r="AX2875" s="90">
        <f t="shared" si="390"/>
        <v>1</v>
      </c>
      <c r="AY2875" s="90" t="s">
        <v>774</v>
      </c>
      <c r="AZ2875" s="90" t="s">
        <v>7670</v>
      </c>
      <c r="BA2875" s="90">
        <f>IF(AND($BC$2875=1,$BB$2875=1),1,0)</f>
        <v>0</v>
      </c>
      <c r="BB2875" s="90">
        <f t="shared" si="398"/>
        <v>0</v>
      </c>
      <c r="BC2875" s="90">
        <v>1</v>
      </c>
      <c r="BD2875" s="90">
        <v>1</v>
      </c>
      <c r="BE2875" s="90">
        <v>1</v>
      </c>
      <c r="BX2875" s="90">
        <v>1</v>
      </c>
      <c r="CA2875" s="90" t="s">
        <v>7651</v>
      </c>
      <c r="CC2875" s="90" t="s">
        <v>775</v>
      </c>
      <c r="CD2875" s="90">
        <f>IF($Y$2875="Inaccurate – Incorrect",1,0)</f>
        <v>0</v>
      </c>
      <c r="DA2875" s="90" t="s">
        <v>2769</v>
      </c>
      <c r="DB2875" s="90" t="s">
        <v>7653</v>
      </c>
    </row>
    <row r="2876" spans="4:106" ht="25.25" customHeight="1" x14ac:dyDescent="0.2">
      <c r="D2876" s="112" t="s">
        <v>7674</v>
      </c>
      <c r="E2876" s="189" t="s">
        <v>7675</v>
      </c>
      <c r="F2876" s="190"/>
      <c r="G2876" s="190"/>
      <c r="H2876" s="190"/>
      <c r="I2876" s="190"/>
      <c r="J2876" s="190"/>
      <c r="K2876" s="190"/>
      <c r="L2876" s="190"/>
      <c r="M2876" s="190"/>
      <c r="N2876" s="190"/>
      <c r="O2876" s="190"/>
      <c r="P2876" s="115"/>
      <c r="Q2876" s="191" t="s">
        <v>12702</v>
      </c>
      <c r="R2876" s="191"/>
      <c r="S2876" s="192"/>
      <c r="T2876" s="192"/>
      <c r="U2876" s="192"/>
      <c r="V2876" s="192"/>
      <c r="W2876" s="192"/>
      <c r="X2876" s="193"/>
      <c r="Y2876" s="108"/>
      <c r="AW2876" s="90" t="s">
        <v>6211</v>
      </c>
      <c r="AX2876" s="90">
        <f t="shared" si="390"/>
        <v>1</v>
      </c>
      <c r="AY2876" s="90" t="s">
        <v>774</v>
      </c>
      <c r="AZ2876" s="90" t="s">
        <v>7673</v>
      </c>
      <c r="BA2876" s="90">
        <f>IF(AND($BC$2876=1,$BB$2876=1),1,0)</f>
        <v>0</v>
      </c>
      <c r="BB2876" s="90">
        <f t="shared" si="398"/>
        <v>0</v>
      </c>
      <c r="BC2876" s="90">
        <v>1</v>
      </c>
      <c r="BD2876" s="90">
        <v>1</v>
      </c>
      <c r="BE2876" s="90">
        <v>1</v>
      </c>
      <c r="BX2876" s="90">
        <v>1</v>
      </c>
      <c r="CA2876" s="90" t="s">
        <v>7651</v>
      </c>
      <c r="CC2876" s="90" t="s">
        <v>775</v>
      </c>
      <c r="CD2876" s="90">
        <f>IF($Y$2876="Inaccurate – Incorrect",1,0)</f>
        <v>0</v>
      </c>
      <c r="DA2876" s="90" t="s">
        <v>2769</v>
      </c>
      <c r="DB2876" s="90" t="s">
        <v>7653</v>
      </c>
    </row>
    <row r="2877" spans="4:106" ht="25.25" customHeight="1" x14ac:dyDescent="0.2">
      <c r="D2877" s="112" t="s">
        <v>7677</v>
      </c>
      <c r="E2877" s="189" t="s">
        <v>7678</v>
      </c>
      <c r="F2877" s="190"/>
      <c r="G2877" s="190"/>
      <c r="H2877" s="190"/>
      <c r="I2877" s="190"/>
      <c r="J2877" s="190"/>
      <c r="K2877" s="190"/>
      <c r="L2877" s="190"/>
      <c r="M2877" s="190"/>
      <c r="N2877" s="190"/>
      <c r="O2877" s="190"/>
      <c r="P2877" s="115"/>
      <c r="Q2877" s="191" t="s">
        <v>12702</v>
      </c>
      <c r="R2877" s="191"/>
      <c r="S2877" s="192"/>
      <c r="T2877" s="192"/>
      <c r="U2877" s="192"/>
      <c r="V2877" s="192"/>
      <c r="W2877" s="192"/>
      <c r="X2877" s="193"/>
      <c r="Y2877" s="108"/>
      <c r="AW2877" s="90" t="s">
        <v>6211</v>
      </c>
      <c r="AX2877" s="90">
        <f t="shared" si="390"/>
        <v>1</v>
      </c>
      <c r="AY2877" s="90" t="s">
        <v>774</v>
      </c>
      <c r="AZ2877" s="90" t="s">
        <v>7676</v>
      </c>
      <c r="BA2877" s="90">
        <f>IF(AND($BC$2877=1,$BB$2877=1),1,0)</f>
        <v>0</v>
      </c>
      <c r="BB2877" s="90">
        <f t="shared" si="398"/>
        <v>0</v>
      </c>
      <c r="BC2877" s="90">
        <v>1</v>
      </c>
      <c r="BD2877" s="90">
        <v>1</v>
      </c>
      <c r="BE2877" s="90">
        <v>1</v>
      </c>
      <c r="BX2877" s="90">
        <v>1</v>
      </c>
      <c r="CA2877" s="90" t="s">
        <v>7651</v>
      </c>
      <c r="CC2877" s="90" t="s">
        <v>775</v>
      </c>
      <c r="CD2877" s="90">
        <f>IF($Y$2877="Inaccurate – Incorrect",1,0)</f>
        <v>0</v>
      </c>
      <c r="DA2877" s="90" t="s">
        <v>2769</v>
      </c>
      <c r="DB2877" s="90" t="s">
        <v>7653</v>
      </c>
    </row>
    <row r="2878" spans="4:106" ht="25.25" customHeight="1" x14ac:dyDescent="0.2">
      <c r="D2878" s="112" t="s">
        <v>7680</v>
      </c>
      <c r="E2878" s="189" t="s">
        <v>7681</v>
      </c>
      <c r="F2878" s="190"/>
      <c r="G2878" s="190"/>
      <c r="H2878" s="190"/>
      <c r="I2878" s="190"/>
      <c r="J2878" s="190"/>
      <c r="K2878" s="190"/>
      <c r="L2878" s="190"/>
      <c r="M2878" s="190"/>
      <c r="N2878" s="190"/>
      <c r="O2878" s="190"/>
      <c r="P2878" s="115"/>
      <c r="Q2878" s="191" t="s">
        <v>12702</v>
      </c>
      <c r="R2878" s="191"/>
      <c r="S2878" s="192"/>
      <c r="T2878" s="192"/>
      <c r="U2878" s="192"/>
      <c r="V2878" s="192"/>
      <c r="W2878" s="192"/>
      <c r="X2878" s="193"/>
      <c r="Y2878" s="108"/>
      <c r="AW2878" s="90" t="s">
        <v>6211</v>
      </c>
      <c r="AX2878" s="90">
        <f t="shared" si="390"/>
        <v>1</v>
      </c>
      <c r="AY2878" s="90" t="s">
        <v>774</v>
      </c>
      <c r="AZ2878" s="90" t="s">
        <v>7679</v>
      </c>
      <c r="BA2878" s="90">
        <f>IF(AND($BC$2878=1,$BB$2878=1),1,0)</f>
        <v>0</v>
      </c>
      <c r="BB2878" s="90">
        <f t="shared" si="398"/>
        <v>0</v>
      </c>
      <c r="BC2878" s="90">
        <v>1</v>
      </c>
      <c r="BD2878" s="90">
        <v>1</v>
      </c>
      <c r="BE2878" s="90">
        <v>1</v>
      </c>
      <c r="BX2878" s="90">
        <v>1</v>
      </c>
      <c r="CA2878" s="90" t="s">
        <v>7651</v>
      </c>
      <c r="CC2878" s="90" t="s">
        <v>775</v>
      </c>
      <c r="CD2878" s="90">
        <f>IF($Y$2878="Inaccurate – Incorrect",1,0)</f>
        <v>0</v>
      </c>
      <c r="DA2878" s="90" t="s">
        <v>2769</v>
      </c>
      <c r="DB2878" s="90" t="s">
        <v>7653</v>
      </c>
    </row>
    <row r="2879" spans="4:106" ht="25.25" customHeight="1" x14ac:dyDescent="0.2">
      <c r="D2879" s="112" t="s">
        <v>7683</v>
      </c>
      <c r="E2879" s="189" t="s">
        <v>7684</v>
      </c>
      <c r="F2879" s="190"/>
      <c r="G2879" s="190"/>
      <c r="H2879" s="190"/>
      <c r="I2879" s="190"/>
      <c r="J2879" s="190"/>
      <c r="K2879" s="190"/>
      <c r="L2879" s="190"/>
      <c r="M2879" s="190"/>
      <c r="N2879" s="190"/>
      <c r="O2879" s="190"/>
      <c r="P2879" s="115"/>
      <c r="Q2879" s="191" t="s">
        <v>12702</v>
      </c>
      <c r="R2879" s="191"/>
      <c r="S2879" s="192"/>
      <c r="T2879" s="192"/>
      <c r="U2879" s="192"/>
      <c r="V2879" s="192"/>
      <c r="W2879" s="192"/>
      <c r="X2879" s="193"/>
      <c r="Y2879" s="108"/>
      <c r="AW2879" s="90" t="s">
        <v>6211</v>
      </c>
      <c r="AX2879" s="90">
        <f t="shared" si="390"/>
        <v>1</v>
      </c>
      <c r="AY2879" s="90" t="s">
        <v>774</v>
      </c>
      <c r="AZ2879" s="90" t="s">
        <v>7682</v>
      </c>
      <c r="BA2879" s="90">
        <f>IF(AND($BC$2879=1,$BB$2879=1),1,0)</f>
        <v>0</v>
      </c>
      <c r="BB2879" s="90">
        <f t="shared" si="398"/>
        <v>0</v>
      </c>
      <c r="BC2879" s="90">
        <v>1</v>
      </c>
      <c r="BD2879" s="90">
        <v>1</v>
      </c>
      <c r="BE2879" s="90">
        <v>1</v>
      </c>
      <c r="BX2879" s="90">
        <v>1</v>
      </c>
      <c r="CA2879" s="90" t="s">
        <v>7651</v>
      </c>
      <c r="CC2879" s="90" t="s">
        <v>775</v>
      </c>
      <c r="CD2879" s="90">
        <f>IF($Y$2879="Inaccurate – Incorrect",1,0)</f>
        <v>0</v>
      </c>
      <c r="DA2879" s="90" t="s">
        <v>2769</v>
      </c>
      <c r="DB2879" s="90" t="s">
        <v>7653</v>
      </c>
    </row>
    <row r="2880" spans="4:106" ht="25.25" customHeight="1" x14ac:dyDescent="0.2">
      <c r="D2880" s="112" t="s">
        <v>7686</v>
      </c>
      <c r="E2880" s="189" t="s">
        <v>7687</v>
      </c>
      <c r="F2880" s="190"/>
      <c r="G2880" s="190"/>
      <c r="H2880" s="190"/>
      <c r="I2880" s="190"/>
      <c r="J2880" s="190"/>
      <c r="K2880" s="190"/>
      <c r="L2880" s="190"/>
      <c r="M2880" s="190"/>
      <c r="N2880" s="190"/>
      <c r="O2880" s="190"/>
      <c r="P2880" s="115"/>
      <c r="Q2880" s="191" t="s">
        <v>12702</v>
      </c>
      <c r="R2880" s="191"/>
      <c r="S2880" s="192"/>
      <c r="T2880" s="192"/>
      <c r="U2880" s="192"/>
      <c r="V2880" s="192"/>
      <c r="W2880" s="192"/>
      <c r="X2880" s="193"/>
      <c r="Y2880" s="108"/>
      <c r="AW2880" s="90" t="s">
        <v>6211</v>
      </c>
      <c r="AX2880" s="90">
        <f t="shared" si="390"/>
        <v>1</v>
      </c>
      <c r="AY2880" s="90" t="s">
        <v>774</v>
      </c>
      <c r="AZ2880" s="90" t="s">
        <v>7685</v>
      </c>
      <c r="BA2880" s="90">
        <f>IF(AND($BC$2880=1,$BB$2880=1),1,0)</f>
        <v>0</v>
      </c>
      <c r="BB2880" s="90">
        <f t="shared" si="398"/>
        <v>0</v>
      </c>
      <c r="BC2880" s="90">
        <v>1</v>
      </c>
      <c r="BD2880" s="90">
        <v>1</v>
      </c>
      <c r="BE2880" s="90">
        <v>1</v>
      </c>
      <c r="BX2880" s="90">
        <v>1</v>
      </c>
      <c r="CA2880" s="90" t="s">
        <v>7651</v>
      </c>
      <c r="CC2880" s="90" t="s">
        <v>775</v>
      </c>
      <c r="CD2880" s="90">
        <f>IF($Y$2880="Inaccurate – Incorrect",1,0)</f>
        <v>0</v>
      </c>
      <c r="DA2880" s="90" t="s">
        <v>2769</v>
      </c>
      <c r="DB2880" s="90" t="s">
        <v>7653</v>
      </c>
    </row>
    <row r="2881" spans="4:106" ht="25.25" customHeight="1" x14ac:dyDescent="0.2">
      <c r="D2881" s="112" t="s">
        <v>7689</v>
      </c>
      <c r="E2881" s="189" t="s">
        <v>802</v>
      </c>
      <c r="F2881" s="190"/>
      <c r="G2881" s="190"/>
      <c r="H2881" s="190"/>
      <c r="I2881" s="190"/>
      <c r="J2881" s="190"/>
      <c r="K2881" s="190"/>
      <c r="L2881" s="190"/>
      <c r="M2881" s="190"/>
      <c r="N2881" s="190"/>
      <c r="O2881" s="190"/>
      <c r="P2881" s="115"/>
      <c r="Q2881" s="191" t="s">
        <v>12702</v>
      </c>
      <c r="R2881" s="191"/>
      <c r="S2881" s="192"/>
      <c r="T2881" s="192"/>
      <c r="U2881" s="192"/>
      <c r="V2881" s="192"/>
      <c r="W2881" s="192"/>
      <c r="X2881" s="193"/>
      <c r="Y2881" s="108"/>
      <c r="AW2881" s="90" t="s">
        <v>6211</v>
      </c>
      <c r="AX2881" s="90">
        <f t="shared" si="390"/>
        <v>1</v>
      </c>
      <c r="AY2881" s="90" t="s">
        <v>774</v>
      </c>
      <c r="AZ2881" s="90" t="s">
        <v>7688</v>
      </c>
      <c r="BA2881" s="90">
        <f>IF(AND($BC$2881=1,$BB$2881=1),1,0)</f>
        <v>0</v>
      </c>
      <c r="BB2881" s="90">
        <f t="shared" si="398"/>
        <v>0</v>
      </c>
      <c r="BC2881" s="90">
        <v>1</v>
      </c>
      <c r="BD2881" s="90">
        <v>1</v>
      </c>
      <c r="BE2881" s="90">
        <v>1</v>
      </c>
      <c r="BL2881" s="90">
        <v>2882</v>
      </c>
      <c r="BX2881" s="90">
        <v>1</v>
      </c>
      <c r="CA2881" s="90" t="s">
        <v>7651</v>
      </c>
      <c r="CC2881" s="90" t="s">
        <v>775</v>
      </c>
      <c r="CD2881" s="90">
        <f>IF($Y$2881="Inaccurate – Incorrect",1,0)</f>
        <v>0</v>
      </c>
      <c r="DA2881" s="90" t="s">
        <v>2769</v>
      </c>
      <c r="DB2881" s="90" t="s">
        <v>7653</v>
      </c>
    </row>
    <row r="2882" spans="4:106" ht="25.25" customHeight="1" x14ac:dyDescent="0.2">
      <c r="D2882" s="112" t="s">
        <v>7691</v>
      </c>
      <c r="E2882" s="189" t="s">
        <v>643</v>
      </c>
      <c r="F2882" s="190"/>
      <c r="G2882" s="190"/>
      <c r="H2882" s="190"/>
      <c r="I2882" s="190"/>
      <c r="J2882" s="190"/>
      <c r="K2882" s="190"/>
      <c r="L2882" s="190"/>
      <c r="M2882" s="190"/>
      <c r="N2882" s="190"/>
      <c r="O2882" s="190"/>
      <c r="P2882" s="115"/>
      <c r="Q2882" s="191" t="s">
        <v>12699</v>
      </c>
      <c r="R2882" s="191"/>
      <c r="S2882" s="192"/>
      <c r="T2882" s="192"/>
      <c r="U2882" s="192"/>
      <c r="V2882" s="192"/>
      <c r="W2882" s="192"/>
      <c r="X2882" s="193"/>
      <c r="Y2882" s="108"/>
      <c r="AW2882" s="90" t="s">
        <v>6211</v>
      </c>
      <c r="AX2882" s="90">
        <f t="shared" si="390"/>
        <v>1</v>
      </c>
      <c r="AZ2882" s="90" t="s">
        <v>7690</v>
      </c>
      <c r="BA2882" s="90">
        <f>IF(AND($BB$2882=1,$BC$2882=1),1,0)</f>
        <v>0</v>
      </c>
      <c r="BB2882" s="90">
        <f t="shared" si="398"/>
        <v>0</v>
      </c>
      <c r="BC2882" s="90">
        <f>IF(OR(AND(OR($S$2881&lt;&gt;"",$AB$2881&lt;&gt;""),$AX$2881=1)),1,0)</f>
        <v>0</v>
      </c>
      <c r="BD2882" s="90">
        <f>IF(OR(AND(OR($AB$2881&lt;&gt;""),$AX$2881=1)),1,0)</f>
        <v>0</v>
      </c>
      <c r="BE2882" s="90">
        <f>IF(OR(AND(OR($S$2881&lt;&gt;""),$AX$2881=1)),1,0)</f>
        <v>0</v>
      </c>
      <c r="CB2882" s="90">
        <f>IF($S$2882&lt;&gt;"",1,0)</f>
        <v>0</v>
      </c>
      <c r="CD2882" s="90">
        <f>IF($Y$2882="Inaccurate – Incorrect",1,0)</f>
        <v>0</v>
      </c>
      <c r="DA2882" s="90" t="s">
        <v>2769</v>
      </c>
      <c r="DB2882" s="90" t="s">
        <v>7653</v>
      </c>
    </row>
    <row r="2883" spans="4:106" ht="25.25" customHeight="1" x14ac:dyDescent="0.2">
      <c r="D2883" s="112" t="s">
        <v>7694</v>
      </c>
      <c r="E2883" s="189" t="s">
        <v>7695</v>
      </c>
      <c r="F2883" s="190"/>
      <c r="G2883" s="190"/>
      <c r="H2883" s="190"/>
      <c r="I2883" s="190"/>
      <c r="J2883" s="190"/>
      <c r="K2883" s="190"/>
      <c r="L2883" s="190"/>
      <c r="M2883" s="190"/>
      <c r="N2883" s="190"/>
      <c r="O2883" s="190"/>
      <c r="P2883" s="115"/>
      <c r="Q2883" s="191" t="s">
        <v>12702</v>
      </c>
      <c r="R2883" s="191"/>
      <c r="S2883" s="192"/>
      <c r="T2883" s="192"/>
      <c r="U2883" s="192"/>
      <c r="V2883" s="192"/>
      <c r="W2883" s="192"/>
      <c r="X2883" s="193"/>
      <c r="Y2883" s="108"/>
      <c r="AW2883" s="90" t="s">
        <v>6211</v>
      </c>
      <c r="AX2883" s="90">
        <f t="shared" si="390"/>
        <v>1</v>
      </c>
      <c r="AY2883" s="90" t="s">
        <v>774</v>
      </c>
      <c r="AZ2883" s="90" t="s">
        <v>7693</v>
      </c>
      <c r="BA2883" s="90">
        <f>IF(AND($BC$2883=1,$BB$2883=1),1,0)</f>
        <v>0</v>
      </c>
      <c r="BB2883" s="90">
        <f t="shared" si="398"/>
        <v>0</v>
      </c>
      <c r="BC2883" s="90">
        <v>1</v>
      </c>
      <c r="BD2883" s="90">
        <v>1</v>
      </c>
      <c r="BE2883" s="90">
        <v>1</v>
      </c>
      <c r="BX2883" s="90">
        <v>2</v>
      </c>
      <c r="CA2883" s="90" t="s">
        <v>7651</v>
      </c>
      <c r="CC2883" s="90" t="s">
        <v>775</v>
      </c>
      <c r="CD2883" s="90">
        <f>IF($Y$2883="Inaccurate – Incorrect",1,0)</f>
        <v>0</v>
      </c>
      <c r="DA2883" s="90" t="s">
        <v>2769</v>
      </c>
      <c r="DB2883" s="90" t="s">
        <v>7653</v>
      </c>
    </row>
    <row r="2884" spans="4:106" ht="53.75" customHeight="1" x14ac:dyDescent="0.2">
      <c r="D2884" s="112" t="s">
        <v>7697</v>
      </c>
      <c r="E2884" s="119"/>
      <c r="F2884" s="118"/>
      <c r="G2884" s="118"/>
      <c r="H2884" s="118"/>
      <c r="I2884" s="118"/>
      <c r="J2884" s="118"/>
      <c r="K2884" s="118"/>
      <c r="L2884" s="118"/>
      <c r="M2884" s="118"/>
      <c r="N2884" s="118"/>
      <c r="O2884" s="118"/>
      <c r="P2884" s="118"/>
      <c r="Q2884" s="215" t="s">
        <v>7698</v>
      </c>
      <c r="R2884" s="216"/>
      <c r="S2884" s="216"/>
      <c r="T2884" s="216"/>
      <c r="U2884" s="216"/>
      <c r="V2884" s="216"/>
      <c r="W2884" s="216"/>
      <c r="X2884" s="217"/>
      <c r="Y2884" s="108"/>
      <c r="AX2884" s="90">
        <f t="shared" si="390"/>
        <v>1</v>
      </c>
      <c r="AZ2884" s="90" t="s">
        <v>7696</v>
      </c>
      <c r="BA2884" s="90">
        <f>IF(AND($BC$2884=1,$BB$2884=1),1,0)</f>
        <v>0</v>
      </c>
      <c r="BB2884" s="90">
        <f t="shared" si="398"/>
        <v>0</v>
      </c>
      <c r="BC2884" s="90">
        <v>1</v>
      </c>
      <c r="BD2884" s="90">
        <v>1</v>
      </c>
      <c r="BE2884" s="90">
        <v>1</v>
      </c>
    </row>
    <row r="2885" spans="4:106" ht="25.25" customHeight="1" x14ac:dyDescent="0.2">
      <c r="D2885" s="112" t="s">
        <v>7700</v>
      </c>
      <c r="E2885" s="189" t="s">
        <v>6275</v>
      </c>
      <c r="F2885" s="190"/>
      <c r="G2885" s="190"/>
      <c r="H2885" s="190"/>
      <c r="I2885" s="190"/>
      <c r="J2885" s="190"/>
      <c r="K2885" s="190"/>
      <c r="L2885" s="190"/>
      <c r="M2885" s="190"/>
      <c r="N2885" s="190"/>
      <c r="O2885" s="190"/>
      <c r="P2885" s="115"/>
      <c r="Q2885" s="191" t="s">
        <v>12702</v>
      </c>
      <c r="R2885" s="191"/>
      <c r="S2885" s="192"/>
      <c r="T2885" s="192"/>
      <c r="U2885" s="192"/>
      <c r="V2885" s="192"/>
      <c r="W2885" s="192"/>
      <c r="X2885" s="193"/>
      <c r="Y2885" s="108"/>
      <c r="AW2885" s="90" t="s">
        <v>6211</v>
      </c>
      <c r="AX2885" s="90">
        <f t="shared" si="390"/>
        <v>1</v>
      </c>
      <c r="AY2885" s="90" t="s">
        <v>774</v>
      </c>
      <c r="AZ2885" s="90" t="s">
        <v>7699</v>
      </c>
      <c r="BA2885" s="90">
        <f>IF(AND($BC$2885=1,$BB$2885=1),1,0)</f>
        <v>0</v>
      </c>
      <c r="BB2885" s="90">
        <f t="shared" si="398"/>
        <v>0</v>
      </c>
      <c r="BC2885" s="90">
        <v>1</v>
      </c>
      <c r="BD2885" s="90">
        <v>1</v>
      </c>
      <c r="BE2885" s="90">
        <v>1</v>
      </c>
      <c r="BL2885" s="90">
        <v>2886</v>
      </c>
      <c r="BX2885" s="90">
        <v>1</v>
      </c>
      <c r="CA2885" s="90" t="s">
        <v>7696</v>
      </c>
      <c r="CB2885" s="90">
        <f>IF((+COUNTA($S$2885)+COUNTA($S$2887)+COUNTA($S$2889)+COUNTA($S$2891)+COUNTA($S$2893)+COUNTA($S$2895)+COUNTA($S$2897)+COUNTA($S$2899)+COUNTA($S$2901)+COUNTA($S$2903)+COUNTA($S$2905)+COUNTA($S$2907)+COUNTA($S$2909)+COUNTA($S$2911)+COUNTA($S$2913)+COUNTA($S$2915)+COUNTA($S$2917)+COUNTA($S$2919)+COUNTA($S$2921)+COUNTA($S$2923)+COUNTA($S$2925)+COUNTA($S$2927))&gt;0,1,0)</f>
        <v>0</v>
      </c>
      <c r="CC2885" s="90" t="s">
        <v>775</v>
      </c>
      <c r="CD2885" s="90">
        <f>IF($Y$2885="Inaccurate – Incorrect",1,0)</f>
        <v>0</v>
      </c>
      <c r="DA2885" s="90" t="s">
        <v>2769</v>
      </c>
      <c r="DB2885" s="90" t="s">
        <v>7653</v>
      </c>
    </row>
    <row r="2886" spans="4:106" ht="25.25" customHeight="1" x14ac:dyDescent="0.2">
      <c r="D2886" s="112" t="s">
        <v>7702</v>
      </c>
      <c r="E2886" s="189" t="s">
        <v>7703</v>
      </c>
      <c r="F2886" s="190"/>
      <c r="G2886" s="190"/>
      <c r="H2886" s="190"/>
      <c r="I2886" s="190"/>
      <c r="J2886" s="190"/>
      <c r="K2886" s="190"/>
      <c r="L2886" s="190"/>
      <c r="M2886" s="190"/>
      <c r="N2886" s="190"/>
      <c r="O2886" s="190"/>
      <c r="P2886" s="115"/>
      <c r="Q2886" s="191" t="s">
        <v>12699</v>
      </c>
      <c r="R2886" s="191"/>
      <c r="S2886" s="192"/>
      <c r="T2886" s="192"/>
      <c r="U2886" s="192"/>
      <c r="V2886" s="192"/>
      <c r="W2886" s="192"/>
      <c r="X2886" s="193"/>
      <c r="Y2886" s="108"/>
      <c r="AW2886" s="90" t="s">
        <v>6211</v>
      </c>
      <c r="AX2886" s="90">
        <f t="shared" si="390"/>
        <v>1</v>
      </c>
      <c r="AZ2886" s="90" t="s">
        <v>7701</v>
      </c>
      <c r="BA2886" s="90">
        <f>IF(AND($BB$2886=1,$BC$2886=1),1,0)</f>
        <v>0</v>
      </c>
      <c r="BB2886" s="90">
        <f t="shared" si="398"/>
        <v>0</v>
      </c>
      <c r="BC2886" s="90">
        <f>IF(OR(AND(OR($S$2885&lt;&gt;"",$AB$2885&lt;&gt;""),$AX$2885=1)),1,0)</f>
        <v>0</v>
      </c>
      <c r="BD2886" s="90">
        <f>IF(OR(AND(OR($AB$2885&lt;&gt;""),$AX$2885=1)),1,0)</f>
        <v>0</v>
      </c>
      <c r="BE2886" s="90">
        <f>IF(OR(AND(OR($S$2885&lt;&gt;""),$AX$2885=1)),1,0)</f>
        <v>0</v>
      </c>
      <c r="CB2886" s="90">
        <f>IF($S$2886&lt;&gt;"",1,0)</f>
        <v>0</v>
      </c>
      <c r="CD2886" s="90">
        <f>IF($Y$2886="Inaccurate – Incorrect",1,0)</f>
        <v>0</v>
      </c>
      <c r="DA2886" s="90" t="s">
        <v>2769</v>
      </c>
      <c r="DB2886" s="90" t="s">
        <v>7653</v>
      </c>
    </row>
    <row r="2887" spans="4:106" ht="25.25" customHeight="1" x14ac:dyDescent="0.2">
      <c r="D2887" s="112" t="s">
        <v>7706</v>
      </c>
      <c r="E2887" s="189" t="s">
        <v>6282</v>
      </c>
      <c r="F2887" s="190"/>
      <c r="G2887" s="190"/>
      <c r="H2887" s="190"/>
      <c r="I2887" s="190"/>
      <c r="J2887" s="190"/>
      <c r="K2887" s="190"/>
      <c r="L2887" s="190"/>
      <c r="M2887" s="190"/>
      <c r="N2887" s="190"/>
      <c r="O2887" s="190"/>
      <c r="P2887" s="115"/>
      <c r="Q2887" s="191" t="s">
        <v>12702</v>
      </c>
      <c r="R2887" s="191"/>
      <c r="S2887" s="192"/>
      <c r="T2887" s="192"/>
      <c r="U2887" s="192"/>
      <c r="V2887" s="192"/>
      <c r="W2887" s="192"/>
      <c r="X2887" s="193"/>
      <c r="Y2887" s="108"/>
      <c r="AW2887" s="90" t="s">
        <v>6211</v>
      </c>
      <c r="AX2887" s="90">
        <f t="shared" si="390"/>
        <v>1</v>
      </c>
      <c r="AY2887" s="90" t="s">
        <v>774</v>
      </c>
      <c r="AZ2887" s="90" t="s">
        <v>7705</v>
      </c>
      <c r="BA2887" s="90">
        <f>IF(AND($BC$2887=1,$BB$2887=1),1,0)</f>
        <v>0</v>
      </c>
      <c r="BB2887" s="90">
        <f t="shared" si="398"/>
        <v>0</v>
      </c>
      <c r="BC2887" s="90">
        <v>1</v>
      </c>
      <c r="BD2887" s="90">
        <v>1</v>
      </c>
      <c r="BE2887" s="90">
        <v>1</v>
      </c>
      <c r="BL2887" s="90">
        <v>2888</v>
      </c>
      <c r="BX2887" s="90">
        <v>1</v>
      </c>
      <c r="CA2887" s="90" t="s">
        <v>7696</v>
      </c>
      <c r="CC2887" s="90" t="s">
        <v>775</v>
      </c>
      <c r="CD2887" s="90">
        <f>IF($Y$2887="Inaccurate – Incorrect",1,0)</f>
        <v>0</v>
      </c>
      <c r="DA2887" s="90" t="s">
        <v>2769</v>
      </c>
      <c r="DB2887" s="90" t="s">
        <v>7653</v>
      </c>
    </row>
    <row r="2888" spans="4:106" ht="25.25" customHeight="1" x14ac:dyDescent="0.2">
      <c r="D2888" s="112" t="s">
        <v>7708</v>
      </c>
      <c r="E2888" s="189" t="s">
        <v>7703</v>
      </c>
      <c r="F2888" s="190"/>
      <c r="G2888" s="190"/>
      <c r="H2888" s="190"/>
      <c r="I2888" s="190"/>
      <c r="J2888" s="190"/>
      <c r="K2888" s="190"/>
      <c r="L2888" s="190"/>
      <c r="M2888" s="190"/>
      <c r="N2888" s="190"/>
      <c r="O2888" s="190"/>
      <c r="P2888" s="115"/>
      <c r="Q2888" s="191" t="s">
        <v>12699</v>
      </c>
      <c r="R2888" s="191"/>
      <c r="S2888" s="192"/>
      <c r="T2888" s="192"/>
      <c r="U2888" s="192"/>
      <c r="V2888" s="192"/>
      <c r="W2888" s="192"/>
      <c r="X2888" s="193"/>
      <c r="Y2888" s="108"/>
      <c r="AW2888" s="90" t="s">
        <v>6211</v>
      </c>
      <c r="AX2888" s="90">
        <f t="shared" si="390"/>
        <v>1</v>
      </c>
      <c r="AZ2888" s="90" t="s">
        <v>7707</v>
      </c>
      <c r="BA2888" s="90">
        <f>IF(AND($BB$2888=1,$BC$2888=1),1,0)</f>
        <v>0</v>
      </c>
      <c r="BB2888" s="90">
        <f t="shared" si="398"/>
        <v>0</v>
      </c>
      <c r="BC2888" s="90">
        <f>IF(OR(AND(OR($S$2887&lt;&gt;"",$AB$2887&lt;&gt;""),$AX$2887=1)),1,0)</f>
        <v>0</v>
      </c>
      <c r="BD2888" s="90">
        <f>IF(OR(AND(OR($AB$2887&lt;&gt;""),$AX$2887=1)),1,0)</f>
        <v>0</v>
      </c>
      <c r="BE2888" s="90">
        <f>IF(OR(AND(OR($S$2887&lt;&gt;""),$AX$2887=1)),1,0)</f>
        <v>0</v>
      </c>
      <c r="CB2888" s="90">
        <f>IF($S$2888&lt;&gt;"",1,0)</f>
        <v>0</v>
      </c>
      <c r="CD2888" s="90">
        <f>IF($Y$2888="Inaccurate – Incorrect",1,0)</f>
        <v>0</v>
      </c>
      <c r="DA2888" s="90" t="s">
        <v>2769</v>
      </c>
      <c r="DB2888" s="90" t="s">
        <v>7653</v>
      </c>
    </row>
    <row r="2889" spans="4:106" ht="25.25" customHeight="1" x14ac:dyDescent="0.2">
      <c r="D2889" s="112" t="s">
        <v>7711</v>
      </c>
      <c r="E2889" s="189" t="s">
        <v>6289</v>
      </c>
      <c r="F2889" s="190"/>
      <c r="G2889" s="190"/>
      <c r="H2889" s="190"/>
      <c r="I2889" s="190"/>
      <c r="J2889" s="190"/>
      <c r="K2889" s="190"/>
      <c r="L2889" s="190"/>
      <c r="M2889" s="190"/>
      <c r="N2889" s="190"/>
      <c r="O2889" s="190"/>
      <c r="P2889" s="115"/>
      <c r="Q2889" s="191" t="s">
        <v>12702</v>
      </c>
      <c r="R2889" s="191"/>
      <c r="S2889" s="192"/>
      <c r="T2889" s="192"/>
      <c r="U2889" s="192"/>
      <c r="V2889" s="192"/>
      <c r="W2889" s="192"/>
      <c r="X2889" s="193"/>
      <c r="Y2889" s="108"/>
      <c r="AW2889" s="90" t="s">
        <v>6211</v>
      </c>
      <c r="AX2889" s="90">
        <f t="shared" si="390"/>
        <v>1</v>
      </c>
      <c r="AY2889" s="90" t="s">
        <v>774</v>
      </c>
      <c r="AZ2889" s="90" t="s">
        <v>7710</v>
      </c>
      <c r="BA2889" s="90">
        <f>IF(AND($BC$2889=1,$BB$2889=1),1,0)</f>
        <v>0</v>
      </c>
      <c r="BB2889" s="90">
        <f t="shared" si="398"/>
        <v>0</v>
      </c>
      <c r="BC2889" s="90">
        <v>1</v>
      </c>
      <c r="BD2889" s="90">
        <v>1</v>
      </c>
      <c r="BE2889" s="90">
        <v>1</v>
      </c>
      <c r="BL2889" s="90">
        <v>2890</v>
      </c>
      <c r="BX2889" s="90">
        <v>1</v>
      </c>
      <c r="CA2889" s="90" t="s">
        <v>7696</v>
      </c>
      <c r="CC2889" s="90" t="s">
        <v>775</v>
      </c>
      <c r="CD2889" s="90">
        <f>IF($Y$2889="Inaccurate – Incorrect",1,0)</f>
        <v>0</v>
      </c>
      <c r="DA2889" s="90" t="s">
        <v>2769</v>
      </c>
      <c r="DB2889" s="90" t="s">
        <v>7653</v>
      </c>
    </row>
    <row r="2890" spans="4:106" ht="25.25" customHeight="1" x14ac:dyDescent="0.2">
      <c r="D2890" s="112" t="s">
        <v>7713</v>
      </c>
      <c r="E2890" s="189" t="s">
        <v>7703</v>
      </c>
      <c r="F2890" s="190"/>
      <c r="G2890" s="190"/>
      <c r="H2890" s="190"/>
      <c r="I2890" s="190"/>
      <c r="J2890" s="190"/>
      <c r="K2890" s="190"/>
      <c r="L2890" s="190"/>
      <c r="M2890" s="190"/>
      <c r="N2890" s="190"/>
      <c r="O2890" s="190"/>
      <c r="P2890" s="115"/>
      <c r="Q2890" s="191" t="s">
        <v>12699</v>
      </c>
      <c r="R2890" s="191"/>
      <c r="S2890" s="192"/>
      <c r="T2890" s="192"/>
      <c r="U2890" s="192"/>
      <c r="V2890" s="192"/>
      <c r="W2890" s="192"/>
      <c r="X2890" s="193"/>
      <c r="Y2890" s="108"/>
      <c r="AW2890" s="90" t="s">
        <v>6211</v>
      </c>
      <c r="AX2890" s="90">
        <f t="shared" si="390"/>
        <v>1</v>
      </c>
      <c r="AZ2890" s="90" t="s">
        <v>7712</v>
      </c>
      <c r="BA2890" s="90">
        <f>IF(AND($BB$2890=1,$BC$2890=1),1,0)</f>
        <v>0</v>
      </c>
      <c r="BB2890" s="90">
        <f t="shared" si="398"/>
        <v>0</v>
      </c>
      <c r="BC2890" s="90">
        <f>IF(OR(AND(OR($S$2889&lt;&gt;"",$AB$2889&lt;&gt;""),$AX$2889=1)),1,0)</f>
        <v>0</v>
      </c>
      <c r="BD2890" s="90">
        <f>IF(OR(AND(OR($AB$2889&lt;&gt;""),$AX$2889=1)),1,0)</f>
        <v>0</v>
      </c>
      <c r="BE2890" s="90">
        <f>IF(OR(AND(OR($S$2889&lt;&gt;""),$AX$2889=1)),1,0)</f>
        <v>0</v>
      </c>
      <c r="CB2890" s="90">
        <f>IF($S$2890&lt;&gt;"",1,0)</f>
        <v>0</v>
      </c>
      <c r="CD2890" s="90">
        <f>IF($Y$2890="Inaccurate – Incorrect",1,0)</f>
        <v>0</v>
      </c>
      <c r="DA2890" s="90" t="s">
        <v>2769</v>
      </c>
      <c r="DB2890" s="90" t="s">
        <v>7653</v>
      </c>
    </row>
    <row r="2891" spans="4:106" ht="25.25" customHeight="1" x14ac:dyDescent="0.2">
      <c r="D2891" s="112" t="s">
        <v>7716</v>
      </c>
      <c r="E2891" s="189" t="s">
        <v>7144</v>
      </c>
      <c r="F2891" s="190"/>
      <c r="G2891" s="190"/>
      <c r="H2891" s="190"/>
      <c r="I2891" s="190"/>
      <c r="J2891" s="190"/>
      <c r="K2891" s="190"/>
      <c r="L2891" s="190"/>
      <c r="M2891" s="190"/>
      <c r="N2891" s="190"/>
      <c r="O2891" s="190"/>
      <c r="P2891" s="115"/>
      <c r="Q2891" s="191" t="s">
        <v>12702</v>
      </c>
      <c r="R2891" s="191"/>
      <c r="S2891" s="192"/>
      <c r="T2891" s="192"/>
      <c r="U2891" s="192"/>
      <c r="V2891" s="192"/>
      <c r="W2891" s="192"/>
      <c r="X2891" s="193"/>
      <c r="Y2891" s="108"/>
      <c r="AW2891" s="90" t="s">
        <v>6211</v>
      </c>
      <c r="AX2891" s="90">
        <f t="shared" si="390"/>
        <v>1</v>
      </c>
      <c r="AY2891" s="90" t="s">
        <v>774</v>
      </c>
      <c r="AZ2891" s="90" t="s">
        <v>7715</v>
      </c>
      <c r="BA2891" s="90">
        <f>IF(AND($BC$2891=1,$BB$2891=1),1,0)</f>
        <v>0</v>
      </c>
      <c r="BB2891" s="90">
        <f t="shared" si="398"/>
        <v>0</v>
      </c>
      <c r="BC2891" s="90">
        <v>1</v>
      </c>
      <c r="BD2891" s="90">
        <v>1</v>
      </c>
      <c r="BE2891" s="90">
        <v>1</v>
      </c>
      <c r="BL2891" s="90">
        <v>2892</v>
      </c>
      <c r="BX2891" s="90">
        <v>1</v>
      </c>
      <c r="CA2891" s="90" t="s">
        <v>7696</v>
      </c>
      <c r="CC2891" s="90" t="s">
        <v>775</v>
      </c>
      <c r="CD2891" s="90">
        <f>IF($Y$2891="Inaccurate – Incorrect",1,0)</f>
        <v>0</v>
      </c>
      <c r="DA2891" s="90" t="s">
        <v>2769</v>
      </c>
      <c r="DB2891" s="90" t="s">
        <v>7653</v>
      </c>
    </row>
    <row r="2892" spans="4:106" ht="25.25" customHeight="1" x14ac:dyDescent="0.2">
      <c r="D2892" s="112" t="s">
        <v>7718</v>
      </c>
      <c r="E2892" s="189" t="s">
        <v>7703</v>
      </c>
      <c r="F2892" s="190"/>
      <c r="G2892" s="190"/>
      <c r="H2892" s="190"/>
      <c r="I2892" s="190"/>
      <c r="J2892" s="190"/>
      <c r="K2892" s="190"/>
      <c r="L2892" s="190"/>
      <c r="M2892" s="190"/>
      <c r="N2892" s="190"/>
      <c r="O2892" s="190"/>
      <c r="P2892" s="115"/>
      <c r="Q2892" s="191" t="s">
        <v>12699</v>
      </c>
      <c r="R2892" s="191"/>
      <c r="S2892" s="192"/>
      <c r="T2892" s="192"/>
      <c r="U2892" s="192"/>
      <c r="V2892" s="192"/>
      <c r="W2892" s="192"/>
      <c r="X2892" s="193"/>
      <c r="Y2892" s="108"/>
      <c r="AW2892" s="90" t="s">
        <v>6211</v>
      </c>
      <c r="AX2892" s="90">
        <f t="shared" si="390"/>
        <v>1</v>
      </c>
      <c r="AZ2892" s="90" t="s">
        <v>7717</v>
      </c>
      <c r="BA2892" s="90">
        <f>IF(AND($BB$2892=1,$BC$2892=1),1,0)</f>
        <v>0</v>
      </c>
      <c r="BB2892" s="90">
        <f t="shared" si="398"/>
        <v>0</v>
      </c>
      <c r="BC2892" s="90">
        <f>IF(OR(AND(OR($S$2891&lt;&gt;"",$AB$2891&lt;&gt;""),$AX$2891=1)),1,0)</f>
        <v>0</v>
      </c>
      <c r="BD2892" s="90">
        <f>IF(OR(AND(OR($AB$2891&lt;&gt;""),$AX$2891=1)),1,0)</f>
        <v>0</v>
      </c>
      <c r="BE2892" s="90">
        <f>IF(OR(AND(OR($S$2891&lt;&gt;""),$AX$2891=1)),1,0)</f>
        <v>0</v>
      </c>
      <c r="CB2892" s="90">
        <f>IF($S$2892&lt;&gt;"",1,0)</f>
        <v>0</v>
      </c>
      <c r="CD2892" s="90">
        <f>IF($Y$2892="Inaccurate – Incorrect",1,0)</f>
        <v>0</v>
      </c>
      <c r="DA2892" s="90" t="s">
        <v>2769</v>
      </c>
      <c r="DB2892" s="90" t="s">
        <v>7653</v>
      </c>
    </row>
    <row r="2893" spans="4:106" ht="25.25" customHeight="1" x14ac:dyDescent="0.2">
      <c r="D2893" s="112" t="s">
        <v>7721</v>
      </c>
      <c r="E2893" s="189" t="s">
        <v>6304</v>
      </c>
      <c r="F2893" s="190"/>
      <c r="G2893" s="190"/>
      <c r="H2893" s="190"/>
      <c r="I2893" s="190"/>
      <c r="J2893" s="190"/>
      <c r="K2893" s="190"/>
      <c r="L2893" s="190"/>
      <c r="M2893" s="190"/>
      <c r="N2893" s="190"/>
      <c r="O2893" s="190"/>
      <c r="P2893" s="115"/>
      <c r="Q2893" s="191" t="s">
        <v>12702</v>
      </c>
      <c r="R2893" s="191"/>
      <c r="S2893" s="192"/>
      <c r="T2893" s="192"/>
      <c r="U2893" s="192"/>
      <c r="V2893" s="192"/>
      <c r="W2893" s="192"/>
      <c r="X2893" s="193"/>
      <c r="Y2893" s="108"/>
      <c r="AW2893" s="90" t="s">
        <v>6211</v>
      </c>
      <c r="AX2893" s="90">
        <f t="shared" si="390"/>
        <v>1</v>
      </c>
      <c r="AY2893" s="90" t="s">
        <v>774</v>
      </c>
      <c r="AZ2893" s="90" t="s">
        <v>7720</v>
      </c>
      <c r="BA2893" s="90">
        <f>IF(AND($BC$2893=1,$BB$2893=1),1,0)</f>
        <v>0</v>
      </c>
      <c r="BB2893" s="90">
        <f t="shared" si="398"/>
        <v>0</v>
      </c>
      <c r="BC2893" s="90">
        <v>1</v>
      </c>
      <c r="BD2893" s="90">
        <v>1</v>
      </c>
      <c r="BE2893" s="90">
        <v>1</v>
      </c>
      <c r="BL2893" s="90">
        <v>2894</v>
      </c>
      <c r="BX2893" s="90">
        <v>1</v>
      </c>
      <c r="CA2893" s="90" t="s">
        <v>7696</v>
      </c>
      <c r="CC2893" s="90" t="s">
        <v>775</v>
      </c>
      <c r="CD2893" s="90">
        <f>IF($Y$2893="Inaccurate – Incorrect",1,0)</f>
        <v>0</v>
      </c>
      <c r="DA2893" s="90" t="s">
        <v>2769</v>
      </c>
      <c r="DB2893" s="90" t="s">
        <v>7653</v>
      </c>
    </row>
    <row r="2894" spans="4:106" ht="25.25" customHeight="1" x14ac:dyDescent="0.2">
      <c r="D2894" s="112" t="s">
        <v>7723</v>
      </c>
      <c r="E2894" s="189" t="s">
        <v>7703</v>
      </c>
      <c r="F2894" s="190"/>
      <c r="G2894" s="190"/>
      <c r="H2894" s="190"/>
      <c r="I2894" s="190"/>
      <c r="J2894" s="190"/>
      <c r="K2894" s="190"/>
      <c r="L2894" s="190"/>
      <c r="M2894" s="190"/>
      <c r="N2894" s="190"/>
      <c r="O2894" s="190"/>
      <c r="P2894" s="115"/>
      <c r="Q2894" s="191" t="s">
        <v>12699</v>
      </c>
      <c r="R2894" s="191"/>
      <c r="S2894" s="192"/>
      <c r="T2894" s="192"/>
      <c r="U2894" s="192"/>
      <c r="V2894" s="192"/>
      <c r="W2894" s="192"/>
      <c r="X2894" s="193"/>
      <c r="Y2894" s="108"/>
      <c r="AW2894" s="90" t="s">
        <v>6211</v>
      </c>
      <c r="AX2894" s="90">
        <f t="shared" si="390"/>
        <v>1</v>
      </c>
      <c r="AZ2894" s="90" t="s">
        <v>7722</v>
      </c>
      <c r="BA2894" s="90">
        <f>IF(AND($BB$2894=1,$BC$2894=1),1,0)</f>
        <v>0</v>
      </c>
      <c r="BB2894" s="90">
        <f t="shared" si="398"/>
        <v>0</v>
      </c>
      <c r="BC2894" s="90">
        <f>IF(OR(AND(OR($S$2893&lt;&gt;"",$AB$2893&lt;&gt;""),$AX$2893=1)),1,0)</f>
        <v>0</v>
      </c>
      <c r="BD2894" s="90">
        <f>IF(OR(AND(OR($AB$2893&lt;&gt;""),$AX$2893=1)),1,0)</f>
        <v>0</v>
      </c>
      <c r="BE2894" s="90">
        <f>IF(OR(AND(OR($S$2893&lt;&gt;""),$AX$2893=1)),1,0)</f>
        <v>0</v>
      </c>
      <c r="CB2894" s="90">
        <f>IF($S$2894&lt;&gt;"",1,0)</f>
        <v>0</v>
      </c>
      <c r="CD2894" s="90">
        <f>IF($Y$2894="Inaccurate – Incorrect",1,0)</f>
        <v>0</v>
      </c>
      <c r="DA2894" s="90" t="s">
        <v>2769</v>
      </c>
      <c r="DB2894" s="90" t="s">
        <v>7653</v>
      </c>
    </row>
    <row r="2895" spans="4:106" ht="25.25" customHeight="1" x14ac:dyDescent="0.2">
      <c r="D2895" s="112" t="s">
        <v>7726</v>
      </c>
      <c r="E2895" s="189" t="s">
        <v>6312</v>
      </c>
      <c r="F2895" s="190"/>
      <c r="G2895" s="190"/>
      <c r="H2895" s="190"/>
      <c r="I2895" s="190"/>
      <c r="J2895" s="190"/>
      <c r="K2895" s="190"/>
      <c r="L2895" s="190"/>
      <c r="M2895" s="190"/>
      <c r="N2895" s="190"/>
      <c r="O2895" s="190"/>
      <c r="P2895" s="115"/>
      <c r="Q2895" s="191" t="s">
        <v>12702</v>
      </c>
      <c r="R2895" s="191"/>
      <c r="S2895" s="192"/>
      <c r="T2895" s="192"/>
      <c r="U2895" s="192"/>
      <c r="V2895" s="192"/>
      <c r="W2895" s="192"/>
      <c r="X2895" s="193"/>
      <c r="Y2895" s="108"/>
      <c r="AW2895" s="90" t="s">
        <v>6211</v>
      </c>
      <c r="AX2895" s="90">
        <f t="shared" ref="AX2895:AX2958" si="399">IF(SUBTOTAL(103,Q2895)=1,1,0)</f>
        <v>1</v>
      </c>
      <c r="AY2895" s="90" t="s">
        <v>774</v>
      </c>
      <c r="AZ2895" s="90" t="s">
        <v>7725</v>
      </c>
      <c r="BA2895" s="90">
        <f>IF(AND($BC$2895=1,$BB$2895=1),1,0)</f>
        <v>0</v>
      </c>
      <c r="BB2895" s="90">
        <f t="shared" si="398"/>
        <v>0</v>
      </c>
      <c r="BC2895" s="90">
        <v>1</v>
      </c>
      <c r="BD2895" s="90">
        <v>1</v>
      </c>
      <c r="BE2895" s="90">
        <v>1</v>
      </c>
      <c r="BL2895" s="90">
        <v>2896</v>
      </c>
      <c r="BX2895" s="90">
        <v>1</v>
      </c>
      <c r="CA2895" s="90" t="s">
        <v>7696</v>
      </c>
      <c r="CC2895" s="90" t="s">
        <v>775</v>
      </c>
      <c r="CD2895" s="90">
        <f>IF($Y$2895="Inaccurate – Incorrect",1,0)</f>
        <v>0</v>
      </c>
      <c r="DA2895" s="90" t="s">
        <v>2769</v>
      </c>
      <c r="DB2895" s="90" t="s">
        <v>7653</v>
      </c>
    </row>
    <row r="2896" spans="4:106" ht="25.25" customHeight="1" x14ac:dyDescent="0.2">
      <c r="D2896" s="112" t="s">
        <v>7728</v>
      </c>
      <c r="E2896" s="189" t="s">
        <v>7703</v>
      </c>
      <c r="F2896" s="190"/>
      <c r="G2896" s="190"/>
      <c r="H2896" s="190"/>
      <c r="I2896" s="190"/>
      <c r="J2896" s="190"/>
      <c r="K2896" s="190"/>
      <c r="L2896" s="190"/>
      <c r="M2896" s="190"/>
      <c r="N2896" s="190"/>
      <c r="O2896" s="190"/>
      <c r="P2896" s="115"/>
      <c r="Q2896" s="191" t="s">
        <v>12699</v>
      </c>
      <c r="R2896" s="191"/>
      <c r="S2896" s="192"/>
      <c r="T2896" s="192"/>
      <c r="U2896" s="192"/>
      <c r="V2896" s="192"/>
      <c r="W2896" s="192"/>
      <c r="X2896" s="193"/>
      <c r="Y2896" s="108"/>
      <c r="AW2896" s="90" t="s">
        <v>6211</v>
      </c>
      <c r="AX2896" s="90">
        <f t="shared" si="399"/>
        <v>1</v>
      </c>
      <c r="AZ2896" s="90" t="s">
        <v>7727</v>
      </c>
      <c r="BA2896" s="90">
        <f>IF(AND($BB$2896=1,$BC$2896=1),1,0)</f>
        <v>0</v>
      </c>
      <c r="BB2896" s="90">
        <f t="shared" si="398"/>
        <v>0</v>
      </c>
      <c r="BC2896" s="90">
        <f>IF(OR(AND(OR($S$2895&lt;&gt;"",$AB$2895&lt;&gt;""),$AX$2895=1)),1,0)</f>
        <v>0</v>
      </c>
      <c r="BD2896" s="90">
        <f>IF(OR(AND(OR($AB$2895&lt;&gt;""),$AX$2895=1)),1,0)</f>
        <v>0</v>
      </c>
      <c r="BE2896" s="90">
        <f>IF(OR(AND(OR($S$2895&lt;&gt;""),$AX$2895=1)),1,0)</f>
        <v>0</v>
      </c>
      <c r="CB2896" s="90">
        <f>IF($S$2896&lt;&gt;"",1,0)</f>
        <v>0</v>
      </c>
      <c r="CD2896" s="90">
        <f>IF($Y$2896="Inaccurate – Incorrect",1,0)</f>
        <v>0</v>
      </c>
      <c r="DA2896" s="90" t="s">
        <v>2769</v>
      </c>
      <c r="DB2896" s="90" t="s">
        <v>7653</v>
      </c>
    </row>
    <row r="2897" spans="4:106" ht="25.25" customHeight="1" x14ac:dyDescent="0.2">
      <c r="D2897" s="112" t="s">
        <v>7731</v>
      </c>
      <c r="E2897" s="189" t="s">
        <v>6320</v>
      </c>
      <c r="F2897" s="190"/>
      <c r="G2897" s="190"/>
      <c r="H2897" s="190"/>
      <c r="I2897" s="190"/>
      <c r="J2897" s="190"/>
      <c r="K2897" s="190"/>
      <c r="L2897" s="190"/>
      <c r="M2897" s="190"/>
      <c r="N2897" s="190"/>
      <c r="O2897" s="190"/>
      <c r="P2897" s="115"/>
      <c r="Q2897" s="191" t="s">
        <v>12702</v>
      </c>
      <c r="R2897" s="191"/>
      <c r="S2897" s="192"/>
      <c r="T2897" s="192"/>
      <c r="U2897" s="192"/>
      <c r="V2897" s="192"/>
      <c r="W2897" s="192"/>
      <c r="X2897" s="193"/>
      <c r="Y2897" s="108"/>
      <c r="AW2897" s="90" t="s">
        <v>6211</v>
      </c>
      <c r="AX2897" s="90">
        <f t="shared" si="399"/>
        <v>1</v>
      </c>
      <c r="AY2897" s="90" t="s">
        <v>774</v>
      </c>
      <c r="AZ2897" s="90" t="s">
        <v>7730</v>
      </c>
      <c r="BA2897" s="90">
        <f>IF(AND($BC$2897=1,$BB$2897=1),1,0)</f>
        <v>0</v>
      </c>
      <c r="BB2897" s="90">
        <f t="shared" si="398"/>
        <v>0</v>
      </c>
      <c r="BC2897" s="90">
        <v>1</v>
      </c>
      <c r="BD2897" s="90">
        <v>1</v>
      </c>
      <c r="BE2897" s="90">
        <v>1</v>
      </c>
      <c r="BL2897" s="90">
        <v>2898</v>
      </c>
      <c r="BX2897" s="90">
        <v>1</v>
      </c>
      <c r="CA2897" s="90" t="s">
        <v>7696</v>
      </c>
      <c r="CC2897" s="90" t="s">
        <v>775</v>
      </c>
      <c r="CD2897" s="90">
        <f>IF($Y$2897="Inaccurate – Incorrect",1,0)</f>
        <v>0</v>
      </c>
      <c r="DA2897" s="90" t="s">
        <v>2769</v>
      </c>
      <c r="DB2897" s="90" t="s">
        <v>7653</v>
      </c>
    </row>
    <row r="2898" spans="4:106" ht="25.25" customHeight="1" x14ac:dyDescent="0.2">
      <c r="D2898" s="112" t="s">
        <v>7733</v>
      </c>
      <c r="E2898" s="189" t="s">
        <v>7703</v>
      </c>
      <c r="F2898" s="190"/>
      <c r="G2898" s="190"/>
      <c r="H2898" s="190"/>
      <c r="I2898" s="190"/>
      <c r="J2898" s="190"/>
      <c r="K2898" s="190"/>
      <c r="L2898" s="190"/>
      <c r="M2898" s="190"/>
      <c r="N2898" s="190"/>
      <c r="O2898" s="190"/>
      <c r="P2898" s="115"/>
      <c r="Q2898" s="191" t="s">
        <v>12699</v>
      </c>
      <c r="R2898" s="191"/>
      <c r="S2898" s="192"/>
      <c r="T2898" s="192"/>
      <c r="U2898" s="192"/>
      <c r="V2898" s="192"/>
      <c r="W2898" s="192"/>
      <c r="X2898" s="193"/>
      <c r="Y2898" s="108"/>
      <c r="AW2898" s="90" t="s">
        <v>6211</v>
      </c>
      <c r="AX2898" s="90">
        <f t="shared" si="399"/>
        <v>1</v>
      </c>
      <c r="AZ2898" s="90" t="s">
        <v>7732</v>
      </c>
      <c r="BA2898" s="90">
        <f>IF(AND($BB$2898=1,$BC$2898=1),1,0)</f>
        <v>0</v>
      </c>
      <c r="BB2898" s="90">
        <f t="shared" si="398"/>
        <v>0</v>
      </c>
      <c r="BC2898" s="90">
        <f>IF(OR(AND(OR($S$2897&lt;&gt;"",$AB$2897&lt;&gt;""),$AX$2897=1)),1,0)</f>
        <v>0</v>
      </c>
      <c r="BD2898" s="90">
        <f>IF(OR(AND(OR($AB$2897&lt;&gt;""),$AX$2897=1)),1,0)</f>
        <v>0</v>
      </c>
      <c r="BE2898" s="90">
        <f>IF(OR(AND(OR($S$2897&lt;&gt;""),$AX$2897=1)),1,0)</f>
        <v>0</v>
      </c>
      <c r="CB2898" s="90">
        <f>IF($S$2898&lt;&gt;"",1,0)</f>
        <v>0</v>
      </c>
      <c r="CD2898" s="90">
        <f>IF($Y$2898="Inaccurate – Incorrect",1,0)</f>
        <v>0</v>
      </c>
      <c r="DA2898" s="90" t="s">
        <v>2769</v>
      </c>
      <c r="DB2898" s="90" t="s">
        <v>7653</v>
      </c>
    </row>
    <row r="2899" spans="4:106" ht="25.25" customHeight="1" x14ac:dyDescent="0.2">
      <c r="D2899" s="112" t="s">
        <v>7736</v>
      </c>
      <c r="E2899" s="189" t="s">
        <v>2089</v>
      </c>
      <c r="F2899" s="190"/>
      <c r="G2899" s="190"/>
      <c r="H2899" s="190"/>
      <c r="I2899" s="190"/>
      <c r="J2899" s="190"/>
      <c r="K2899" s="190"/>
      <c r="L2899" s="190"/>
      <c r="M2899" s="190"/>
      <c r="N2899" s="190"/>
      <c r="O2899" s="190"/>
      <c r="P2899" s="115"/>
      <c r="Q2899" s="191" t="s">
        <v>12702</v>
      </c>
      <c r="R2899" s="191"/>
      <c r="S2899" s="192"/>
      <c r="T2899" s="192"/>
      <c r="U2899" s="192"/>
      <c r="V2899" s="192"/>
      <c r="W2899" s="192"/>
      <c r="X2899" s="193"/>
      <c r="Y2899" s="108"/>
      <c r="AW2899" s="90" t="s">
        <v>6211</v>
      </c>
      <c r="AX2899" s="90">
        <f t="shared" si="399"/>
        <v>1</v>
      </c>
      <c r="AY2899" s="90" t="s">
        <v>774</v>
      </c>
      <c r="AZ2899" s="90" t="s">
        <v>7735</v>
      </c>
      <c r="BA2899" s="90">
        <f>IF(AND($BC$2899=1,$BB$2899=1),1,0)</f>
        <v>0</v>
      </c>
      <c r="BB2899" s="90">
        <f t="shared" si="398"/>
        <v>0</v>
      </c>
      <c r="BC2899" s="90">
        <v>1</v>
      </c>
      <c r="BD2899" s="90">
        <v>1</v>
      </c>
      <c r="BE2899" s="90">
        <v>1</v>
      </c>
      <c r="BL2899" s="90">
        <v>2900</v>
      </c>
      <c r="BX2899" s="90">
        <v>1</v>
      </c>
      <c r="CA2899" s="90" t="s">
        <v>7696</v>
      </c>
      <c r="CC2899" s="90" t="s">
        <v>775</v>
      </c>
      <c r="CD2899" s="90">
        <f>IF($Y$2899="Inaccurate – Incorrect",1,0)</f>
        <v>0</v>
      </c>
      <c r="DA2899" s="90" t="s">
        <v>2769</v>
      </c>
      <c r="DB2899" s="90" t="s">
        <v>7653</v>
      </c>
    </row>
    <row r="2900" spans="4:106" ht="25.25" customHeight="1" x14ac:dyDescent="0.2">
      <c r="D2900" s="112" t="s">
        <v>7738</v>
      </c>
      <c r="E2900" s="189" t="s">
        <v>7703</v>
      </c>
      <c r="F2900" s="190"/>
      <c r="G2900" s="190"/>
      <c r="H2900" s="190"/>
      <c r="I2900" s="190"/>
      <c r="J2900" s="190"/>
      <c r="K2900" s="190"/>
      <c r="L2900" s="190"/>
      <c r="M2900" s="190"/>
      <c r="N2900" s="190"/>
      <c r="O2900" s="190"/>
      <c r="P2900" s="115"/>
      <c r="Q2900" s="191" t="s">
        <v>12699</v>
      </c>
      <c r="R2900" s="191"/>
      <c r="S2900" s="192"/>
      <c r="T2900" s="192"/>
      <c r="U2900" s="192"/>
      <c r="V2900" s="192"/>
      <c r="W2900" s="192"/>
      <c r="X2900" s="193"/>
      <c r="Y2900" s="108"/>
      <c r="AW2900" s="90" t="s">
        <v>6211</v>
      </c>
      <c r="AX2900" s="90">
        <f t="shared" si="399"/>
        <v>1</v>
      </c>
      <c r="AZ2900" s="90" t="s">
        <v>7737</v>
      </c>
      <c r="BA2900" s="90">
        <f>IF(AND($BB$2900=1,$BC$2900=1),1,0)</f>
        <v>0</v>
      </c>
      <c r="BB2900" s="90">
        <f t="shared" si="398"/>
        <v>0</v>
      </c>
      <c r="BC2900" s="90">
        <f>IF(OR(AND(OR($S$2899&lt;&gt;"",$AB$2899&lt;&gt;""),$AX$2899=1)),1,0)</f>
        <v>0</v>
      </c>
      <c r="BD2900" s="90">
        <f>IF(OR(AND(OR($AB$2899&lt;&gt;""),$AX$2899=1)),1,0)</f>
        <v>0</v>
      </c>
      <c r="BE2900" s="90">
        <f>IF(OR(AND(OR($S$2899&lt;&gt;""),$AX$2899=1)),1,0)</f>
        <v>0</v>
      </c>
      <c r="CB2900" s="90">
        <f>IF($S$2900&lt;&gt;"",1,0)</f>
        <v>0</v>
      </c>
      <c r="CD2900" s="90">
        <f>IF($Y$2900="Inaccurate – Incorrect",1,0)</f>
        <v>0</v>
      </c>
      <c r="DA2900" s="90" t="s">
        <v>2769</v>
      </c>
      <c r="DB2900" s="90" t="s">
        <v>7653</v>
      </c>
    </row>
    <row r="2901" spans="4:106" ht="25.25" customHeight="1" x14ac:dyDescent="0.2">
      <c r="D2901" s="112" t="s">
        <v>7741</v>
      </c>
      <c r="E2901" s="189" t="s">
        <v>2355</v>
      </c>
      <c r="F2901" s="190"/>
      <c r="G2901" s="190"/>
      <c r="H2901" s="190"/>
      <c r="I2901" s="190"/>
      <c r="J2901" s="190"/>
      <c r="K2901" s="190"/>
      <c r="L2901" s="190"/>
      <c r="M2901" s="190"/>
      <c r="N2901" s="190"/>
      <c r="O2901" s="190"/>
      <c r="P2901" s="115"/>
      <c r="Q2901" s="191" t="s">
        <v>12702</v>
      </c>
      <c r="R2901" s="191"/>
      <c r="S2901" s="192"/>
      <c r="T2901" s="192"/>
      <c r="U2901" s="192"/>
      <c r="V2901" s="192"/>
      <c r="W2901" s="192"/>
      <c r="X2901" s="193"/>
      <c r="Y2901" s="108"/>
      <c r="AW2901" s="90" t="s">
        <v>6211</v>
      </c>
      <c r="AX2901" s="90">
        <f t="shared" si="399"/>
        <v>1</v>
      </c>
      <c r="AY2901" s="90" t="s">
        <v>774</v>
      </c>
      <c r="AZ2901" s="90" t="s">
        <v>7740</v>
      </c>
      <c r="BA2901" s="90">
        <f>IF(AND($BC$2901=1,$BB$2901=1),1,0)</f>
        <v>0</v>
      </c>
      <c r="BB2901" s="90">
        <f t="shared" si="398"/>
        <v>0</v>
      </c>
      <c r="BC2901" s="90">
        <v>1</v>
      </c>
      <c r="BD2901" s="90">
        <v>1</v>
      </c>
      <c r="BE2901" s="90">
        <v>1</v>
      </c>
      <c r="BL2901" s="90">
        <v>2902</v>
      </c>
      <c r="BX2901" s="90">
        <v>1</v>
      </c>
      <c r="CA2901" s="90" t="s">
        <v>7696</v>
      </c>
      <c r="CC2901" s="90" t="s">
        <v>775</v>
      </c>
      <c r="CD2901" s="90">
        <f>IF($Y$2901="Inaccurate – Incorrect",1,0)</f>
        <v>0</v>
      </c>
      <c r="DA2901" s="90" t="s">
        <v>2769</v>
      </c>
      <c r="DB2901" s="90" t="s">
        <v>7653</v>
      </c>
    </row>
    <row r="2902" spans="4:106" ht="25.25" customHeight="1" x14ac:dyDescent="0.2">
      <c r="D2902" s="112" t="s">
        <v>7743</v>
      </c>
      <c r="E2902" s="189" t="s">
        <v>7703</v>
      </c>
      <c r="F2902" s="190"/>
      <c r="G2902" s="190"/>
      <c r="H2902" s="190"/>
      <c r="I2902" s="190"/>
      <c r="J2902" s="190"/>
      <c r="K2902" s="190"/>
      <c r="L2902" s="190"/>
      <c r="M2902" s="190"/>
      <c r="N2902" s="190"/>
      <c r="O2902" s="190"/>
      <c r="P2902" s="115"/>
      <c r="Q2902" s="191" t="s">
        <v>12699</v>
      </c>
      <c r="R2902" s="191"/>
      <c r="S2902" s="192"/>
      <c r="T2902" s="192"/>
      <c r="U2902" s="192"/>
      <c r="V2902" s="192"/>
      <c r="W2902" s="192"/>
      <c r="X2902" s="193"/>
      <c r="Y2902" s="108"/>
      <c r="AW2902" s="90" t="s">
        <v>6211</v>
      </c>
      <c r="AX2902" s="90">
        <f t="shared" si="399"/>
        <v>1</v>
      </c>
      <c r="AZ2902" s="90" t="s">
        <v>7742</v>
      </c>
      <c r="BA2902" s="90">
        <f>IF(AND($BB$2902=1,$BC$2902=1),1,0)</f>
        <v>0</v>
      </c>
      <c r="BB2902" s="90">
        <f t="shared" si="398"/>
        <v>0</v>
      </c>
      <c r="BC2902" s="90">
        <f>IF(OR(AND(OR($S$2901&lt;&gt;"",$AB$2901&lt;&gt;""),$AX$2901=1)),1,0)</f>
        <v>0</v>
      </c>
      <c r="BD2902" s="90">
        <f>IF(OR(AND(OR($AB$2901&lt;&gt;""),$AX$2901=1)),1,0)</f>
        <v>0</v>
      </c>
      <c r="BE2902" s="90">
        <f>IF(OR(AND(OR($S$2901&lt;&gt;""),$AX$2901=1)),1,0)</f>
        <v>0</v>
      </c>
      <c r="CB2902" s="90">
        <f>IF($S$2902&lt;&gt;"",1,0)</f>
        <v>0</v>
      </c>
      <c r="CD2902" s="90">
        <f>IF($Y$2902="Inaccurate – Incorrect",1,0)</f>
        <v>0</v>
      </c>
      <c r="DA2902" s="90" t="s">
        <v>2769</v>
      </c>
      <c r="DB2902" s="90" t="s">
        <v>7653</v>
      </c>
    </row>
    <row r="2903" spans="4:106" ht="25.25" customHeight="1" x14ac:dyDescent="0.2">
      <c r="D2903" s="112" t="s">
        <v>7746</v>
      </c>
      <c r="E2903" s="189" t="s">
        <v>3368</v>
      </c>
      <c r="F2903" s="190"/>
      <c r="G2903" s="190"/>
      <c r="H2903" s="190"/>
      <c r="I2903" s="190"/>
      <c r="J2903" s="190"/>
      <c r="K2903" s="190"/>
      <c r="L2903" s="190"/>
      <c r="M2903" s="190"/>
      <c r="N2903" s="190"/>
      <c r="O2903" s="190"/>
      <c r="P2903" s="115"/>
      <c r="Q2903" s="191" t="s">
        <v>12702</v>
      </c>
      <c r="R2903" s="191"/>
      <c r="S2903" s="192"/>
      <c r="T2903" s="192"/>
      <c r="U2903" s="192"/>
      <c r="V2903" s="192"/>
      <c r="W2903" s="192"/>
      <c r="X2903" s="193"/>
      <c r="Y2903" s="108"/>
      <c r="AW2903" s="90" t="s">
        <v>6211</v>
      </c>
      <c r="AX2903" s="90">
        <f t="shared" si="399"/>
        <v>1</v>
      </c>
      <c r="AY2903" s="90" t="s">
        <v>774</v>
      </c>
      <c r="AZ2903" s="90" t="s">
        <v>7745</v>
      </c>
      <c r="BA2903" s="90">
        <f>IF(AND($BC$2903=1,$BB$2903=1),1,0)</f>
        <v>0</v>
      </c>
      <c r="BB2903" s="90">
        <f t="shared" si="398"/>
        <v>0</v>
      </c>
      <c r="BC2903" s="90">
        <v>1</v>
      </c>
      <c r="BD2903" s="90">
        <v>1</v>
      </c>
      <c r="BE2903" s="90">
        <v>1</v>
      </c>
      <c r="BL2903" s="90">
        <v>2904</v>
      </c>
      <c r="BX2903" s="90">
        <v>1</v>
      </c>
      <c r="CA2903" s="90" t="s">
        <v>7696</v>
      </c>
      <c r="CC2903" s="90" t="s">
        <v>775</v>
      </c>
      <c r="CD2903" s="90">
        <f>IF($Y$2903="Inaccurate – Incorrect",1,0)</f>
        <v>0</v>
      </c>
      <c r="DA2903" s="90" t="s">
        <v>2769</v>
      </c>
      <c r="DB2903" s="90" t="s">
        <v>7653</v>
      </c>
    </row>
    <row r="2904" spans="4:106" ht="25.25" customHeight="1" x14ac:dyDescent="0.2">
      <c r="D2904" s="112" t="s">
        <v>7748</v>
      </c>
      <c r="E2904" s="189" t="s">
        <v>7703</v>
      </c>
      <c r="F2904" s="190"/>
      <c r="G2904" s="190"/>
      <c r="H2904" s="190"/>
      <c r="I2904" s="190"/>
      <c r="J2904" s="190"/>
      <c r="K2904" s="190"/>
      <c r="L2904" s="190"/>
      <c r="M2904" s="190"/>
      <c r="N2904" s="190"/>
      <c r="O2904" s="190"/>
      <c r="P2904" s="115"/>
      <c r="Q2904" s="191" t="s">
        <v>12699</v>
      </c>
      <c r="R2904" s="191"/>
      <c r="S2904" s="192"/>
      <c r="T2904" s="192"/>
      <c r="U2904" s="192"/>
      <c r="V2904" s="192"/>
      <c r="W2904" s="192"/>
      <c r="X2904" s="193"/>
      <c r="Y2904" s="108"/>
      <c r="AW2904" s="90" t="s">
        <v>6211</v>
      </c>
      <c r="AX2904" s="90">
        <f t="shared" si="399"/>
        <v>1</v>
      </c>
      <c r="AZ2904" s="90" t="s">
        <v>7747</v>
      </c>
      <c r="BA2904" s="90">
        <f>IF(AND($BB$2904=1,$BC$2904=1),1,0)</f>
        <v>0</v>
      </c>
      <c r="BB2904" s="90">
        <f t="shared" si="398"/>
        <v>0</v>
      </c>
      <c r="BC2904" s="90">
        <f>IF(OR(AND(OR($S$2903&lt;&gt;"",$AB$2903&lt;&gt;""),$AX$2903=1)),1,0)</f>
        <v>0</v>
      </c>
      <c r="BD2904" s="90">
        <f>IF(OR(AND(OR($AB$2903&lt;&gt;""),$AX$2903=1)),1,0)</f>
        <v>0</v>
      </c>
      <c r="BE2904" s="90">
        <f>IF(OR(AND(OR($S$2903&lt;&gt;""),$AX$2903=1)),1,0)</f>
        <v>0</v>
      </c>
      <c r="CB2904" s="90">
        <f>IF($S$2904&lt;&gt;"",1,0)</f>
        <v>0</v>
      </c>
      <c r="CD2904" s="90">
        <f>IF($Y$2904="Inaccurate – Incorrect",1,0)</f>
        <v>0</v>
      </c>
      <c r="DA2904" s="90" t="s">
        <v>2769</v>
      </c>
      <c r="DB2904" s="90" t="s">
        <v>7653</v>
      </c>
    </row>
    <row r="2905" spans="4:106" ht="25.25" customHeight="1" x14ac:dyDescent="0.2">
      <c r="D2905" s="112" t="s">
        <v>7751</v>
      </c>
      <c r="E2905" s="189" t="s">
        <v>6351</v>
      </c>
      <c r="F2905" s="190"/>
      <c r="G2905" s="190"/>
      <c r="H2905" s="190"/>
      <c r="I2905" s="190"/>
      <c r="J2905" s="190"/>
      <c r="K2905" s="190"/>
      <c r="L2905" s="190"/>
      <c r="M2905" s="190"/>
      <c r="N2905" s="190"/>
      <c r="O2905" s="190"/>
      <c r="P2905" s="115"/>
      <c r="Q2905" s="191" t="s">
        <v>12702</v>
      </c>
      <c r="R2905" s="191"/>
      <c r="S2905" s="192"/>
      <c r="T2905" s="192"/>
      <c r="U2905" s="192"/>
      <c r="V2905" s="192"/>
      <c r="W2905" s="192"/>
      <c r="X2905" s="193"/>
      <c r="Y2905" s="108"/>
      <c r="AW2905" s="90" t="s">
        <v>6211</v>
      </c>
      <c r="AX2905" s="90">
        <f t="shared" si="399"/>
        <v>1</v>
      </c>
      <c r="AY2905" s="90" t="s">
        <v>774</v>
      </c>
      <c r="AZ2905" s="90" t="s">
        <v>7750</v>
      </c>
      <c r="BA2905" s="90">
        <f>IF(AND($BC$2905=1,$BB$2905=1),1,0)</f>
        <v>0</v>
      </c>
      <c r="BB2905" s="90">
        <f t="shared" si="398"/>
        <v>0</v>
      </c>
      <c r="BC2905" s="90">
        <v>1</v>
      </c>
      <c r="BD2905" s="90">
        <v>1</v>
      </c>
      <c r="BE2905" s="90">
        <v>1</v>
      </c>
      <c r="BL2905" s="90">
        <v>2906</v>
      </c>
      <c r="BX2905" s="90">
        <v>1</v>
      </c>
      <c r="CA2905" s="90" t="s">
        <v>7696</v>
      </c>
      <c r="CC2905" s="90" t="s">
        <v>775</v>
      </c>
      <c r="CD2905" s="90">
        <f>IF($Y$2905="Inaccurate – Incorrect",1,0)</f>
        <v>0</v>
      </c>
      <c r="DA2905" s="90" t="s">
        <v>2769</v>
      </c>
      <c r="DB2905" s="90" t="s">
        <v>7653</v>
      </c>
    </row>
    <row r="2906" spans="4:106" ht="25.25" customHeight="1" x14ac:dyDescent="0.2">
      <c r="D2906" s="112" t="s">
        <v>7753</v>
      </c>
      <c r="E2906" s="189" t="s">
        <v>7703</v>
      </c>
      <c r="F2906" s="190"/>
      <c r="G2906" s="190"/>
      <c r="H2906" s="190"/>
      <c r="I2906" s="190"/>
      <c r="J2906" s="190"/>
      <c r="K2906" s="190"/>
      <c r="L2906" s="190"/>
      <c r="M2906" s="190"/>
      <c r="N2906" s="190"/>
      <c r="O2906" s="190"/>
      <c r="P2906" s="115"/>
      <c r="Q2906" s="191" t="s">
        <v>12699</v>
      </c>
      <c r="R2906" s="191"/>
      <c r="S2906" s="192"/>
      <c r="T2906" s="192"/>
      <c r="U2906" s="192"/>
      <c r="V2906" s="192"/>
      <c r="W2906" s="192"/>
      <c r="X2906" s="193"/>
      <c r="Y2906" s="108"/>
      <c r="AW2906" s="90" t="s">
        <v>6211</v>
      </c>
      <c r="AX2906" s="90">
        <f t="shared" si="399"/>
        <v>1</v>
      </c>
      <c r="AZ2906" s="90" t="s">
        <v>7752</v>
      </c>
      <c r="BA2906" s="90">
        <f>IF(AND($BB$2906=1,$BC$2906=1),1,0)</f>
        <v>0</v>
      </c>
      <c r="BB2906" s="90">
        <f t="shared" si="398"/>
        <v>0</v>
      </c>
      <c r="BC2906" s="90">
        <f>IF(OR(AND(OR($S$2905&lt;&gt;"",$AB$2905&lt;&gt;""),$AX$2905=1)),1,0)</f>
        <v>0</v>
      </c>
      <c r="BD2906" s="90">
        <f>IF(OR(AND(OR($AB$2905&lt;&gt;""),$AX$2905=1)),1,0)</f>
        <v>0</v>
      </c>
      <c r="BE2906" s="90">
        <f>IF(OR(AND(OR($S$2905&lt;&gt;""),$AX$2905=1)),1,0)</f>
        <v>0</v>
      </c>
      <c r="CB2906" s="90">
        <f>IF($S$2906&lt;&gt;"",1,0)</f>
        <v>0</v>
      </c>
      <c r="CD2906" s="90">
        <f>IF($Y$2906="Inaccurate – Incorrect",1,0)</f>
        <v>0</v>
      </c>
      <c r="DA2906" s="90" t="s">
        <v>2769</v>
      </c>
      <c r="DB2906" s="90" t="s">
        <v>7653</v>
      </c>
    </row>
    <row r="2907" spans="4:106" ht="25.25" customHeight="1" x14ac:dyDescent="0.2">
      <c r="D2907" s="112" t="s">
        <v>7756</v>
      </c>
      <c r="E2907" s="189" t="s">
        <v>6359</v>
      </c>
      <c r="F2907" s="190"/>
      <c r="G2907" s="190"/>
      <c r="H2907" s="190"/>
      <c r="I2907" s="190"/>
      <c r="J2907" s="190"/>
      <c r="K2907" s="190"/>
      <c r="L2907" s="190"/>
      <c r="M2907" s="190"/>
      <c r="N2907" s="190"/>
      <c r="O2907" s="190"/>
      <c r="P2907" s="115"/>
      <c r="Q2907" s="191" t="s">
        <v>12702</v>
      </c>
      <c r="R2907" s="191"/>
      <c r="S2907" s="192"/>
      <c r="T2907" s="192"/>
      <c r="U2907" s="192"/>
      <c r="V2907" s="192"/>
      <c r="W2907" s="192"/>
      <c r="X2907" s="193"/>
      <c r="Y2907" s="108"/>
      <c r="AW2907" s="90" t="s">
        <v>6211</v>
      </c>
      <c r="AX2907" s="90">
        <f t="shared" si="399"/>
        <v>1</v>
      </c>
      <c r="AY2907" s="90" t="s">
        <v>774</v>
      </c>
      <c r="AZ2907" s="90" t="s">
        <v>7755</v>
      </c>
      <c r="BA2907" s="90">
        <f>IF(AND($BC$2907=1,$BB$2907=1),1,0)</f>
        <v>0</v>
      </c>
      <c r="BB2907" s="90">
        <f t="shared" si="398"/>
        <v>0</v>
      </c>
      <c r="BC2907" s="90">
        <v>1</v>
      </c>
      <c r="BD2907" s="90">
        <v>1</v>
      </c>
      <c r="BE2907" s="90">
        <v>1</v>
      </c>
      <c r="BL2907" s="90">
        <v>2908</v>
      </c>
      <c r="BX2907" s="90">
        <v>1</v>
      </c>
      <c r="CA2907" s="90" t="s">
        <v>7696</v>
      </c>
      <c r="CC2907" s="90" t="s">
        <v>775</v>
      </c>
      <c r="CD2907" s="90">
        <f>IF($Y$2907="Inaccurate – Incorrect",1,0)</f>
        <v>0</v>
      </c>
      <c r="DA2907" s="90" t="s">
        <v>2769</v>
      </c>
      <c r="DB2907" s="90" t="s">
        <v>7653</v>
      </c>
    </row>
    <row r="2908" spans="4:106" ht="25.25" customHeight="1" x14ac:dyDescent="0.2">
      <c r="D2908" s="112" t="s">
        <v>7758</v>
      </c>
      <c r="E2908" s="189" t="s">
        <v>7703</v>
      </c>
      <c r="F2908" s="190"/>
      <c r="G2908" s="190"/>
      <c r="H2908" s="190"/>
      <c r="I2908" s="190"/>
      <c r="J2908" s="190"/>
      <c r="K2908" s="190"/>
      <c r="L2908" s="190"/>
      <c r="M2908" s="190"/>
      <c r="N2908" s="190"/>
      <c r="O2908" s="190"/>
      <c r="P2908" s="115"/>
      <c r="Q2908" s="191" t="s">
        <v>12699</v>
      </c>
      <c r="R2908" s="191"/>
      <c r="S2908" s="192"/>
      <c r="T2908" s="192"/>
      <c r="U2908" s="192"/>
      <c r="V2908" s="192"/>
      <c r="W2908" s="192"/>
      <c r="X2908" s="193"/>
      <c r="Y2908" s="108"/>
      <c r="AW2908" s="90" t="s">
        <v>6211</v>
      </c>
      <c r="AX2908" s="90">
        <f t="shared" si="399"/>
        <v>1</v>
      </c>
      <c r="AZ2908" s="90" t="s">
        <v>7757</v>
      </c>
      <c r="BA2908" s="90">
        <f>IF(AND($BB$2908=1,$BC$2908=1),1,0)</f>
        <v>0</v>
      </c>
      <c r="BB2908" s="90">
        <f t="shared" si="398"/>
        <v>0</v>
      </c>
      <c r="BC2908" s="90">
        <f>IF(OR(AND(OR($S$2907&lt;&gt;"",$AB$2907&lt;&gt;""),$AX$2907=1)),1,0)</f>
        <v>0</v>
      </c>
      <c r="BD2908" s="90">
        <f>IF(OR(AND(OR($AB$2907&lt;&gt;""),$AX$2907=1)),1,0)</f>
        <v>0</v>
      </c>
      <c r="BE2908" s="90">
        <f>IF(OR(AND(OR($S$2907&lt;&gt;""),$AX$2907=1)),1,0)</f>
        <v>0</v>
      </c>
      <c r="CB2908" s="90">
        <f>IF($S$2908&lt;&gt;"",1,0)</f>
        <v>0</v>
      </c>
      <c r="CD2908" s="90">
        <f>IF($Y$2908="Inaccurate – Incorrect",1,0)</f>
        <v>0</v>
      </c>
      <c r="DA2908" s="90" t="s">
        <v>2769</v>
      </c>
      <c r="DB2908" s="90" t="s">
        <v>7653</v>
      </c>
    </row>
    <row r="2909" spans="4:106" ht="25.25" customHeight="1" x14ac:dyDescent="0.2">
      <c r="D2909" s="112" t="s">
        <v>7761</v>
      </c>
      <c r="E2909" s="189" t="s">
        <v>4427</v>
      </c>
      <c r="F2909" s="190"/>
      <c r="G2909" s="190"/>
      <c r="H2909" s="190"/>
      <c r="I2909" s="190"/>
      <c r="J2909" s="190"/>
      <c r="K2909" s="190"/>
      <c r="L2909" s="190"/>
      <c r="M2909" s="190"/>
      <c r="N2909" s="190"/>
      <c r="O2909" s="190"/>
      <c r="P2909" s="115"/>
      <c r="Q2909" s="191" t="s">
        <v>12702</v>
      </c>
      <c r="R2909" s="191"/>
      <c r="S2909" s="192"/>
      <c r="T2909" s="192"/>
      <c r="U2909" s="192"/>
      <c r="V2909" s="192"/>
      <c r="W2909" s="192"/>
      <c r="X2909" s="193"/>
      <c r="Y2909" s="108"/>
      <c r="AW2909" s="90" t="s">
        <v>6211</v>
      </c>
      <c r="AX2909" s="90">
        <f t="shared" si="399"/>
        <v>1</v>
      </c>
      <c r="AY2909" s="90" t="s">
        <v>774</v>
      </c>
      <c r="AZ2909" s="90" t="s">
        <v>7760</v>
      </c>
      <c r="BA2909" s="90">
        <f>IF(AND($BC$2909=1,$BB$2909=1),1,0)</f>
        <v>0</v>
      </c>
      <c r="BB2909" s="90">
        <f>IF($S$22="Step 3",1,0)</f>
        <v>0</v>
      </c>
      <c r="BC2909" s="90">
        <v>1</v>
      </c>
      <c r="BD2909" s="90">
        <v>1</v>
      </c>
      <c r="BE2909" s="90">
        <v>1</v>
      </c>
      <c r="BL2909" s="90">
        <v>2910</v>
      </c>
      <c r="BX2909" s="90">
        <v>1</v>
      </c>
      <c r="CA2909" s="90" t="s">
        <v>7696</v>
      </c>
      <c r="CC2909" s="90" t="s">
        <v>775</v>
      </c>
      <c r="CD2909" s="90">
        <f>IF($Y$2909="Inaccurate – Incorrect",1,0)</f>
        <v>0</v>
      </c>
      <c r="DA2909" s="90" t="s">
        <v>2769</v>
      </c>
      <c r="DB2909" s="90" t="s">
        <v>7653</v>
      </c>
    </row>
    <row r="2910" spans="4:106" ht="25.25" customHeight="1" x14ac:dyDescent="0.2">
      <c r="D2910" s="112" t="s">
        <v>7763</v>
      </c>
      <c r="E2910" s="189" t="s">
        <v>7703</v>
      </c>
      <c r="F2910" s="190"/>
      <c r="G2910" s="190"/>
      <c r="H2910" s="190"/>
      <c r="I2910" s="190"/>
      <c r="J2910" s="190"/>
      <c r="K2910" s="190"/>
      <c r="L2910" s="190"/>
      <c r="M2910" s="190"/>
      <c r="N2910" s="190"/>
      <c r="O2910" s="190"/>
      <c r="P2910" s="115"/>
      <c r="Q2910" s="191" t="s">
        <v>12699</v>
      </c>
      <c r="R2910" s="191"/>
      <c r="S2910" s="192"/>
      <c r="T2910" s="192"/>
      <c r="U2910" s="192"/>
      <c r="V2910" s="192"/>
      <c r="W2910" s="192"/>
      <c r="X2910" s="193"/>
      <c r="Y2910" s="108"/>
      <c r="AW2910" s="90" t="s">
        <v>6211</v>
      </c>
      <c r="AX2910" s="90">
        <f t="shared" si="399"/>
        <v>1</v>
      </c>
      <c r="AZ2910" s="90" t="s">
        <v>7762</v>
      </c>
      <c r="BA2910" s="90">
        <f>IF(AND($BB$2910=1,$BC$2910=1),1,0)</f>
        <v>0</v>
      </c>
      <c r="BB2910" s="90">
        <f>IF($S$22="Step 3",1,0)</f>
        <v>0</v>
      </c>
      <c r="BC2910" s="90">
        <f>IF(OR(AND(OR($S$2909&lt;&gt;"",$AB$2909&lt;&gt;""),$AX$2909=1)),1,0)</f>
        <v>0</v>
      </c>
      <c r="BD2910" s="90">
        <f>IF(OR(AND(OR($AB$2909&lt;&gt;""),$AX$2909=1)),1,0)</f>
        <v>0</v>
      </c>
      <c r="BE2910" s="90">
        <f>IF(OR(AND(OR($S$2909&lt;&gt;""),$AX$2909=1)),1,0)</f>
        <v>0</v>
      </c>
      <c r="CB2910" s="90">
        <f>IF($S$2910&lt;&gt;"",1,0)</f>
        <v>0</v>
      </c>
      <c r="CD2910" s="90">
        <f>IF($Y$2910="Inaccurate – Incorrect",1,0)</f>
        <v>0</v>
      </c>
      <c r="DA2910" s="90" t="s">
        <v>2769</v>
      </c>
      <c r="DB2910" s="90" t="s">
        <v>7653</v>
      </c>
    </row>
    <row r="2911" spans="4:106" ht="25.25" customHeight="1" x14ac:dyDescent="0.2">
      <c r="D2911" s="112" t="s">
        <v>7766</v>
      </c>
      <c r="E2911" s="189" t="s">
        <v>6376</v>
      </c>
      <c r="F2911" s="190"/>
      <c r="G2911" s="190"/>
      <c r="H2911" s="190"/>
      <c r="I2911" s="190"/>
      <c r="J2911" s="190"/>
      <c r="K2911" s="190"/>
      <c r="L2911" s="190"/>
      <c r="M2911" s="190"/>
      <c r="N2911" s="190"/>
      <c r="O2911" s="190"/>
      <c r="P2911" s="115"/>
      <c r="Q2911" s="191" t="s">
        <v>12702</v>
      </c>
      <c r="R2911" s="191"/>
      <c r="S2911" s="192"/>
      <c r="T2911" s="192"/>
      <c r="U2911" s="192"/>
      <c r="V2911" s="192"/>
      <c r="W2911" s="192"/>
      <c r="X2911" s="193"/>
      <c r="Y2911" s="108"/>
      <c r="AW2911" s="90" t="s">
        <v>6211</v>
      </c>
      <c r="AX2911" s="90">
        <f t="shared" si="399"/>
        <v>1</v>
      </c>
      <c r="AY2911" s="90" t="s">
        <v>774</v>
      </c>
      <c r="AZ2911" s="90" t="s">
        <v>7765</v>
      </c>
      <c r="BA2911" s="90">
        <f>IF(AND($BC$2911=1,$BB$2911=1),1,0)</f>
        <v>0</v>
      </c>
      <c r="BB2911" s="90">
        <f t="shared" ref="BB2911:BB2927" si="400">IF(OR($S$22="Step 3",$S$22="Step 2"),1,0)</f>
        <v>0</v>
      </c>
      <c r="BC2911" s="90">
        <v>1</v>
      </c>
      <c r="BD2911" s="90">
        <v>1</v>
      </c>
      <c r="BE2911" s="90">
        <v>1</v>
      </c>
      <c r="BL2911" s="90">
        <v>2912</v>
      </c>
      <c r="BX2911" s="90">
        <v>1</v>
      </c>
      <c r="CA2911" s="90" t="s">
        <v>7696</v>
      </c>
      <c r="CC2911" s="90" t="s">
        <v>775</v>
      </c>
      <c r="CD2911" s="90">
        <f>IF($Y$2911="Inaccurate – Incorrect",1,0)</f>
        <v>0</v>
      </c>
      <c r="DA2911" s="90" t="s">
        <v>2769</v>
      </c>
      <c r="DB2911" s="90" t="s">
        <v>7653</v>
      </c>
    </row>
    <row r="2912" spans="4:106" ht="25.25" customHeight="1" x14ac:dyDescent="0.2">
      <c r="D2912" s="112" t="s">
        <v>7768</v>
      </c>
      <c r="E2912" s="189" t="s">
        <v>7703</v>
      </c>
      <c r="F2912" s="190"/>
      <c r="G2912" s="190"/>
      <c r="H2912" s="190"/>
      <c r="I2912" s="190"/>
      <c r="J2912" s="190"/>
      <c r="K2912" s="190"/>
      <c r="L2912" s="190"/>
      <c r="M2912" s="190"/>
      <c r="N2912" s="190"/>
      <c r="O2912" s="190"/>
      <c r="P2912" s="115"/>
      <c r="Q2912" s="191" t="s">
        <v>12699</v>
      </c>
      <c r="R2912" s="191"/>
      <c r="S2912" s="192"/>
      <c r="T2912" s="192"/>
      <c r="U2912" s="192"/>
      <c r="V2912" s="192"/>
      <c r="W2912" s="192"/>
      <c r="X2912" s="193"/>
      <c r="Y2912" s="108"/>
      <c r="AW2912" s="90" t="s">
        <v>6211</v>
      </c>
      <c r="AX2912" s="90">
        <f t="shared" si="399"/>
        <v>1</v>
      </c>
      <c r="AZ2912" s="90" t="s">
        <v>7767</v>
      </c>
      <c r="BA2912" s="90">
        <f>IF(AND($BB$2912=1,$BC$2912=1),1,0)</f>
        <v>0</v>
      </c>
      <c r="BB2912" s="90">
        <f t="shared" si="400"/>
        <v>0</v>
      </c>
      <c r="BC2912" s="90">
        <f>IF(OR(AND(OR($S$2911&lt;&gt;"",$AB$2911&lt;&gt;""),$AX$2911=1)),1,0)</f>
        <v>0</v>
      </c>
      <c r="BD2912" s="90">
        <f>IF(OR(AND(OR($AB$2911&lt;&gt;""),$AX$2911=1)),1,0)</f>
        <v>0</v>
      </c>
      <c r="BE2912" s="90">
        <f>IF(OR(AND(OR($S$2911&lt;&gt;""),$AX$2911=1)),1,0)</f>
        <v>0</v>
      </c>
      <c r="CB2912" s="90">
        <f>IF($S$2912&lt;&gt;"",1,0)</f>
        <v>0</v>
      </c>
      <c r="CD2912" s="90">
        <f>IF($Y$2912="Inaccurate – Incorrect",1,0)</f>
        <v>0</v>
      </c>
      <c r="DA2912" s="90" t="s">
        <v>2769</v>
      </c>
      <c r="DB2912" s="90" t="s">
        <v>7653</v>
      </c>
    </row>
    <row r="2913" spans="4:106" ht="25.25" customHeight="1" x14ac:dyDescent="0.2">
      <c r="D2913" s="112" t="s">
        <v>7771</v>
      </c>
      <c r="E2913" s="189" t="s">
        <v>6384</v>
      </c>
      <c r="F2913" s="190"/>
      <c r="G2913" s="190"/>
      <c r="H2913" s="190"/>
      <c r="I2913" s="190"/>
      <c r="J2913" s="190"/>
      <c r="K2913" s="190"/>
      <c r="L2913" s="190"/>
      <c r="M2913" s="190"/>
      <c r="N2913" s="190"/>
      <c r="O2913" s="190"/>
      <c r="P2913" s="115"/>
      <c r="Q2913" s="191" t="s">
        <v>12702</v>
      </c>
      <c r="R2913" s="191"/>
      <c r="S2913" s="192"/>
      <c r="T2913" s="192"/>
      <c r="U2913" s="192"/>
      <c r="V2913" s="192"/>
      <c r="W2913" s="192"/>
      <c r="X2913" s="193"/>
      <c r="Y2913" s="108"/>
      <c r="AW2913" s="90" t="s">
        <v>6211</v>
      </c>
      <c r="AX2913" s="90">
        <f t="shared" si="399"/>
        <v>1</v>
      </c>
      <c r="AY2913" s="90" t="s">
        <v>774</v>
      </c>
      <c r="AZ2913" s="90" t="s">
        <v>7770</v>
      </c>
      <c r="BA2913" s="90">
        <f>IF(AND($BC$2913=1,$BB$2913=1),1,0)</f>
        <v>0</v>
      </c>
      <c r="BB2913" s="90">
        <f t="shared" si="400"/>
        <v>0</v>
      </c>
      <c r="BC2913" s="90">
        <v>1</v>
      </c>
      <c r="BD2913" s="90">
        <v>1</v>
      </c>
      <c r="BE2913" s="90">
        <v>1</v>
      </c>
      <c r="BL2913" s="90">
        <v>2914</v>
      </c>
      <c r="BX2913" s="90">
        <v>1</v>
      </c>
      <c r="CA2913" s="90" t="s">
        <v>7696</v>
      </c>
      <c r="CC2913" s="90" t="s">
        <v>775</v>
      </c>
      <c r="CD2913" s="90">
        <f>IF($Y$2913="Inaccurate – Incorrect",1,0)</f>
        <v>0</v>
      </c>
      <c r="DA2913" s="90" t="s">
        <v>2769</v>
      </c>
      <c r="DB2913" s="90" t="s">
        <v>7653</v>
      </c>
    </row>
    <row r="2914" spans="4:106" ht="25.25" customHeight="1" x14ac:dyDescent="0.2">
      <c r="D2914" s="112" t="s">
        <v>7773</v>
      </c>
      <c r="E2914" s="189" t="s">
        <v>7703</v>
      </c>
      <c r="F2914" s="190"/>
      <c r="G2914" s="190"/>
      <c r="H2914" s="190"/>
      <c r="I2914" s="190"/>
      <c r="J2914" s="190"/>
      <c r="K2914" s="190"/>
      <c r="L2914" s="190"/>
      <c r="M2914" s="190"/>
      <c r="N2914" s="190"/>
      <c r="O2914" s="190"/>
      <c r="P2914" s="115"/>
      <c r="Q2914" s="191" t="s">
        <v>12699</v>
      </c>
      <c r="R2914" s="191"/>
      <c r="S2914" s="192"/>
      <c r="T2914" s="192"/>
      <c r="U2914" s="192"/>
      <c r="V2914" s="192"/>
      <c r="W2914" s="192"/>
      <c r="X2914" s="193"/>
      <c r="Y2914" s="108"/>
      <c r="AW2914" s="90" t="s">
        <v>6211</v>
      </c>
      <c r="AX2914" s="90">
        <f t="shared" si="399"/>
        <v>1</v>
      </c>
      <c r="AZ2914" s="90" t="s">
        <v>7772</v>
      </c>
      <c r="BA2914" s="90">
        <f>IF(AND($BB$2914=1,$BC$2914=1),1,0)</f>
        <v>0</v>
      </c>
      <c r="BB2914" s="90">
        <f t="shared" si="400"/>
        <v>0</v>
      </c>
      <c r="BC2914" s="90">
        <f>IF(OR(AND(OR($S$2913&lt;&gt;"",$AB$2913&lt;&gt;""),$AX$2913=1)),1,0)</f>
        <v>0</v>
      </c>
      <c r="BD2914" s="90">
        <f>IF(OR(AND(OR($AB$2913&lt;&gt;""),$AX$2913=1)),1,0)</f>
        <v>0</v>
      </c>
      <c r="BE2914" s="90">
        <f>IF(OR(AND(OR($S$2913&lt;&gt;""),$AX$2913=1)),1,0)</f>
        <v>0</v>
      </c>
      <c r="CB2914" s="90">
        <f>IF($S$2914&lt;&gt;"",1,0)</f>
        <v>0</v>
      </c>
      <c r="CD2914" s="90">
        <f>IF($Y$2914="Inaccurate – Incorrect",1,0)</f>
        <v>0</v>
      </c>
      <c r="DA2914" s="90" t="s">
        <v>2769</v>
      </c>
      <c r="DB2914" s="90" t="s">
        <v>7653</v>
      </c>
    </row>
    <row r="2915" spans="4:106" ht="25.25" customHeight="1" x14ac:dyDescent="0.2">
      <c r="D2915" s="112" t="s">
        <v>7776</v>
      </c>
      <c r="E2915" s="189" t="s">
        <v>6392</v>
      </c>
      <c r="F2915" s="190"/>
      <c r="G2915" s="190"/>
      <c r="H2915" s="190"/>
      <c r="I2915" s="190"/>
      <c r="J2915" s="190"/>
      <c r="K2915" s="190"/>
      <c r="L2915" s="190"/>
      <c r="M2915" s="190"/>
      <c r="N2915" s="190"/>
      <c r="O2915" s="190"/>
      <c r="P2915" s="115"/>
      <c r="Q2915" s="191" t="s">
        <v>12702</v>
      </c>
      <c r="R2915" s="191"/>
      <c r="S2915" s="192"/>
      <c r="T2915" s="192"/>
      <c r="U2915" s="192"/>
      <c r="V2915" s="192"/>
      <c r="W2915" s="192"/>
      <c r="X2915" s="193"/>
      <c r="Y2915" s="108"/>
      <c r="AW2915" s="90" t="s">
        <v>6211</v>
      </c>
      <c r="AX2915" s="90">
        <f t="shared" si="399"/>
        <v>1</v>
      </c>
      <c r="AY2915" s="90" t="s">
        <v>774</v>
      </c>
      <c r="AZ2915" s="90" t="s">
        <v>7775</v>
      </c>
      <c r="BA2915" s="90">
        <f>IF(AND($BC$2915=1,$BB$2915=1),1,0)</f>
        <v>0</v>
      </c>
      <c r="BB2915" s="90">
        <f t="shared" si="400"/>
        <v>0</v>
      </c>
      <c r="BC2915" s="90">
        <v>1</v>
      </c>
      <c r="BD2915" s="90">
        <v>1</v>
      </c>
      <c r="BE2915" s="90">
        <v>1</v>
      </c>
      <c r="BL2915" s="90">
        <v>2916</v>
      </c>
      <c r="BX2915" s="90">
        <v>1</v>
      </c>
      <c r="CA2915" s="90" t="s">
        <v>7696</v>
      </c>
      <c r="CC2915" s="90" t="s">
        <v>775</v>
      </c>
      <c r="CD2915" s="90">
        <f>IF($Y$2915="Inaccurate – Incorrect",1,0)</f>
        <v>0</v>
      </c>
      <c r="DA2915" s="90" t="s">
        <v>2769</v>
      </c>
      <c r="DB2915" s="90" t="s">
        <v>7653</v>
      </c>
    </row>
    <row r="2916" spans="4:106" ht="25.25" customHeight="1" x14ac:dyDescent="0.2">
      <c r="D2916" s="112" t="s">
        <v>7778</v>
      </c>
      <c r="E2916" s="189" t="s">
        <v>7703</v>
      </c>
      <c r="F2916" s="190"/>
      <c r="G2916" s="190"/>
      <c r="H2916" s="190"/>
      <c r="I2916" s="190"/>
      <c r="J2916" s="190"/>
      <c r="K2916" s="190"/>
      <c r="L2916" s="190"/>
      <c r="M2916" s="190"/>
      <c r="N2916" s="190"/>
      <c r="O2916" s="190"/>
      <c r="P2916" s="115"/>
      <c r="Q2916" s="191" t="s">
        <v>12699</v>
      </c>
      <c r="R2916" s="191"/>
      <c r="S2916" s="192"/>
      <c r="T2916" s="192"/>
      <c r="U2916" s="192"/>
      <c r="V2916" s="192"/>
      <c r="W2916" s="192"/>
      <c r="X2916" s="193"/>
      <c r="Y2916" s="108"/>
      <c r="AW2916" s="90" t="s">
        <v>6211</v>
      </c>
      <c r="AX2916" s="90">
        <f t="shared" si="399"/>
        <v>1</v>
      </c>
      <c r="AZ2916" s="90" t="s">
        <v>7777</v>
      </c>
      <c r="BA2916" s="90">
        <f>IF(AND($BB$2916=1,$BC$2916=1),1,0)</f>
        <v>0</v>
      </c>
      <c r="BB2916" s="90">
        <f t="shared" si="400"/>
        <v>0</v>
      </c>
      <c r="BC2916" s="90">
        <f>IF(OR(AND(OR($S$2915&lt;&gt;"",$AB$2915&lt;&gt;""),$AX$2915=1)),1,0)</f>
        <v>0</v>
      </c>
      <c r="BD2916" s="90">
        <f>IF(OR(AND(OR($AB$2915&lt;&gt;""),$AX$2915=1)),1,0)</f>
        <v>0</v>
      </c>
      <c r="BE2916" s="90">
        <f>IF(OR(AND(OR($S$2915&lt;&gt;""),$AX$2915=1)),1,0)</f>
        <v>0</v>
      </c>
      <c r="CB2916" s="90">
        <f>IF($S$2916&lt;&gt;"",1,0)</f>
        <v>0</v>
      </c>
      <c r="CD2916" s="90">
        <f>IF($Y$2916="Inaccurate – Incorrect",1,0)</f>
        <v>0</v>
      </c>
      <c r="DA2916" s="90" t="s">
        <v>2769</v>
      </c>
      <c r="DB2916" s="90" t="s">
        <v>7653</v>
      </c>
    </row>
    <row r="2917" spans="4:106" ht="25.25" customHeight="1" x14ac:dyDescent="0.2">
      <c r="D2917" s="112" t="s">
        <v>7781</v>
      </c>
      <c r="E2917" s="189" t="s">
        <v>2080</v>
      </c>
      <c r="F2917" s="190"/>
      <c r="G2917" s="190"/>
      <c r="H2917" s="190"/>
      <c r="I2917" s="190"/>
      <c r="J2917" s="190"/>
      <c r="K2917" s="190"/>
      <c r="L2917" s="190"/>
      <c r="M2917" s="190"/>
      <c r="N2917" s="190"/>
      <c r="O2917" s="190"/>
      <c r="P2917" s="115"/>
      <c r="Q2917" s="191" t="s">
        <v>12702</v>
      </c>
      <c r="R2917" s="191"/>
      <c r="S2917" s="192"/>
      <c r="T2917" s="192"/>
      <c r="U2917" s="192"/>
      <c r="V2917" s="192"/>
      <c r="W2917" s="192"/>
      <c r="X2917" s="193"/>
      <c r="Y2917" s="108"/>
      <c r="AW2917" s="90" t="s">
        <v>6211</v>
      </c>
      <c r="AX2917" s="90">
        <f t="shared" si="399"/>
        <v>1</v>
      </c>
      <c r="AY2917" s="90" t="s">
        <v>774</v>
      </c>
      <c r="AZ2917" s="90" t="s">
        <v>7780</v>
      </c>
      <c r="BA2917" s="90">
        <f>IF(AND($BC$2917=1,$BB$2917=1),1,0)</f>
        <v>0</v>
      </c>
      <c r="BB2917" s="90">
        <f t="shared" si="400"/>
        <v>0</v>
      </c>
      <c r="BC2917" s="90">
        <v>1</v>
      </c>
      <c r="BD2917" s="90">
        <v>1</v>
      </c>
      <c r="BE2917" s="90">
        <v>1</v>
      </c>
      <c r="BL2917" s="90">
        <v>2918</v>
      </c>
      <c r="BX2917" s="90">
        <v>1</v>
      </c>
      <c r="CA2917" s="90" t="s">
        <v>7696</v>
      </c>
      <c r="CC2917" s="90" t="s">
        <v>775</v>
      </c>
      <c r="CD2917" s="90">
        <f>IF($Y$2917="Inaccurate – Incorrect",1,0)</f>
        <v>0</v>
      </c>
      <c r="DA2917" s="90" t="s">
        <v>2769</v>
      </c>
      <c r="DB2917" s="90" t="s">
        <v>7653</v>
      </c>
    </row>
    <row r="2918" spans="4:106" ht="25.25" customHeight="1" x14ac:dyDescent="0.2">
      <c r="D2918" s="112" t="s">
        <v>7783</v>
      </c>
      <c r="E2918" s="189" t="s">
        <v>7703</v>
      </c>
      <c r="F2918" s="190"/>
      <c r="G2918" s="190"/>
      <c r="H2918" s="190"/>
      <c r="I2918" s="190"/>
      <c r="J2918" s="190"/>
      <c r="K2918" s="190"/>
      <c r="L2918" s="190"/>
      <c r="M2918" s="190"/>
      <c r="N2918" s="190"/>
      <c r="O2918" s="190"/>
      <c r="P2918" s="115"/>
      <c r="Q2918" s="191" t="s">
        <v>12699</v>
      </c>
      <c r="R2918" s="191"/>
      <c r="S2918" s="192"/>
      <c r="T2918" s="192"/>
      <c r="U2918" s="192"/>
      <c r="V2918" s="192"/>
      <c r="W2918" s="192"/>
      <c r="X2918" s="193"/>
      <c r="Y2918" s="108"/>
      <c r="AW2918" s="90" t="s">
        <v>6211</v>
      </c>
      <c r="AX2918" s="90">
        <f t="shared" si="399"/>
        <v>1</v>
      </c>
      <c r="AZ2918" s="90" t="s">
        <v>7782</v>
      </c>
      <c r="BA2918" s="90">
        <f>IF(AND($BB$2918=1,$BC$2918=1),1,0)</f>
        <v>0</v>
      </c>
      <c r="BB2918" s="90">
        <f t="shared" si="400"/>
        <v>0</v>
      </c>
      <c r="BC2918" s="90">
        <f>IF(OR(AND(OR($S$2917&lt;&gt;"",$AB$2917&lt;&gt;""),$AX$2917=1)),1,0)</f>
        <v>0</v>
      </c>
      <c r="BD2918" s="90">
        <f>IF(OR(AND(OR($AB$2917&lt;&gt;""),$AX$2917=1)),1,0)</f>
        <v>0</v>
      </c>
      <c r="BE2918" s="90">
        <f>IF(OR(AND(OR($S$2917&lt;&gt;""),$AX$2917=1)),1,0)</f>
        <v>0</v>
      </c>
      <c r="CB2918" s="90">
        <f>IF($S$2918&lt;&gt;"",1,0)</f>
        <v>0</v>
      </c>
      <c r="CD2918" s="90">
        <f>IF($Y$2918="Inaccurate – Incorrect",1,0)</f>
        <v>0</v>
      </c>
      <c r="DA2918" s="90" t="s">
        <v>2769</v>
      </c>
      <c r="DB2918" s="90" t="s">
        <v>7653</v>
      </c>
    </row>
    <row r="2919" spans="4:106" ht="25.25" customHeight="1" x14ac:dyDescent="0.2">
      <c r="D2919" s="112" t="s">
        <v>7786</v>
      </c>
      <c r="E2919" s="189" t="s">
        <v>6407</v>
      </c>
      <c r="F2919" s="190"/>
      <c r="G2919" s="190"/>
      <c r="H2919" s="190"/>
      <c r="I2919" s="190"/>
      <c r="J2919" s="190"/>
      <c r="K2919" s="190"/>
      <c r="L2919" s="190"/>
      <c r="M2919" s="190"/>
      <c r="N2919" s="190"/>
      <c r="O2919" s="190"/>
      <c r="P2919" s="115"/>
      <c r="Q2919" s="191" t="s">
        <v>12702</v>
      </c>
      <c r="R2919" s="191"/>
      <c r="S2919" s="192"/>
      <c r="T2919" s="192"/>
      <c r="U2919" s="192"/>
      <c r="V2919" s="192"/>
      <c r="W2919" s="192"/>
      <c r="X2919" s="193"/>
      <c r="Y2919" s="108"/>
      <c r="AW2919" s="90" t="s">
        <v>6211</v>
      </c>
      <c r="AX2919" s="90">
        <f t="shared" si="399"/>
        <v>1</v>
      </c>
      <c r="AY2919" s="90" t="s">
        <v>774</v>
      </c>
      <c r="AZ2919" s="90" t="s">
        <v>7785</v>
      </c>
      <c r="BA2919" s="90">
        <f>IF(AND($BC$2919=1,$BB$2919=1),1,0)</f>
        <v>0</v>
      </c>
      <c r="BB2919" s="90">
        <f t="shared" si="400"/>
        <v>0</v>
      </c>
      <c r="BC2919" s="90">
        <v>1</v>
      </c>
      <c r="BD2919" s="90">
        <v>1</v>
      </c>
      <c r="BE2919" s="90">
        <v>1</v>
      </c>
      <c r="BL2919" s="90">
        <v>2920</v>
      </c>
      <c r="BX2919" s="90">
        <v>1</v>
      </c>
      <c r="CA2919" s="90" t="s">
        <v>7696</v>
      </c>
      <c r="CC2919" s="90" t="s">
        <v>775</v>
      </c>
      <c r="CD2919" s="90">
        <f>IF($Y$2919="Inaccurate – Incorrect",1,0)</f>
        <v>0</v>
      </c>
      <c r="DA2919" s="90" t="s">
        <v>2769</v>
      </c>
      <c r="DB2919" s="90" t="s">
        <v>7653</v>
      </c>
    </row>
    <row r="2920" spans="4:106" ht="25.25" customHeight="1" x14ac:dyDescent="0.2">
      <c r="D2920" s="112" t="s">
        <v>7788</v>
      </c>
      <c r="E2920" s="189" t="s">
        <v>7703</v>
      </c>
      <c r="F2920" s="190"/>
      <c r="G2920" s="190"/>
      <c r="H2920" s="190"/>
      <c r="I2920" s="190"/>
      <c r="J2920" s="190"/>
      <c r="K2920" s="190"/>
      <c r="L2920" s="190"/>
      <c r="M2920" s="190"/>
      <c r="N2920" s="190"/>
      <c r="O2920" s="190"/>
      <c r="P2920" s="115"/>
      <c r="Q2920" s="191" t="s">
        <v>12699</v>
      </c>
      <c r="R2920" s="191"/>
      <c r="S2920" s="192"/>
      <c r="T2920" s="192"/>
      <c r="U2920" s="192"/>
      <c r="V2920" s="192"/>
      <c r="W2920" s="192"/>
      <c r="X2920" s="193"/>
      <c r="Y2920" s="108"/>
      <c r="AW2920" s="90" t="s">
        <v>6211</v>
      </c>
      <c r="AX2920" s="90">
        <f t="shared" si="399"/>
        <v>1</v>
      </c>
      <c r="AZ2920" s="90" t="s">
        <v>7787</v>
      </c>
      <c r="BA2920" s="90">
        <f>IF(AND($BB$2920=1,$BC$2920=1),1,0)</f>
        <v>0</v>
      </c>
      <c r="BB2920" s="90">
        <f t="shared" si="400"/>
        <v>0</v>
      </c>
      <c r="BC2920" s="90">
        <f>IF(OR(AND(OR($S$2919&lt;&gt;"",$AB$2919&lt;&gt;""),$AX$2919=1)),1,0)</f>
        <v>0</v>
      </c>
      <c r="BD2920" s="90">
        <f>IF(OR(AND(OR($AB$2919&lt;&gt;""),$AX$2919=1)),1,0)</f>
        <v>0</v>
      </c>
      <c r="BE2920" s="90">
        <f>IF(OR(AND(OR($S$2919&lt;&gt;""),$AX$2919=1)),1,0)</f>
        <v>0</v>
      </c>
      <c r="CB2920" s="90">
        <f>IF($S$2920&lt;&gt;"",1,0)</f>
        <v>0</v>
      </c>
      <c r="CD2920" s="90">
        <f>IF($Y$2920="Inaccurate – Incorrect",1,0)</f>
        <v>0</v>
      </c>
      <c r="DA2920" s="90" t="s">
        <v>2769</v>
      </c>
      <c r="DB2920" s="90" t="s">
        <v>7653</v>
      </c>
    </row>
    <row r="2921" spans="4:106" ht="25.25" customHeight="1" x14ac:dyDescent="0.2">
      <c r="D2921" s="112" t="s">
        <v>7791</v>
      </c>
      <c r="E2921" s="189" t="s">
        <v>6415</v>
      </c>
      <c r="F2921" s="190"/>
      <c r="G2921" s="190"/>
      <c r="H2921" s="190"/>
      <c r="I2921" s="190"/>
      <c r="J2921" s="190"/>
      <c r="K2921" s="190"/>
      <c r="L2921" s="190"/>
      <c r="M2921" s="190"/>
      <c r="N2921" s="190"/>
      <c r="O2921" s="190"/>
      <c r="P2921" s="115"/>
      <c r="Q2921" s="191" t="s">
        <v>12702</v>
      </c>
      <c r="R2921" s="191"/>
      <c r="S2921" s="192"/>
      <c r="T2921" s="192"/>
      <c r="U2921" s="192"/>
      <c r="V2921" s="192"/>
      <c r="W2921" s="192"/>
      <c r="X2921" s="193"/>
      <c r="Y2921" s="108"/>
      <c r="AW2921" s="90" t="s">
        <v>6211</v>
      </c>
      <c r="AX2921" s="90">
        <f t="shared" si="399"/>
        <v>1</v>
      </c>
      <c r="AY2921" s="90" t="s">
        <v>774</v>
      </c>
      <c r="AZ2921" s="90" t="s">
        <v>7790</v>
      </c>
      <c r="BA2921" s="90">
        <f>IF(AND($BC$2921=1,$BB$2921=1),1,0)</f>
        <v>0</v>
      </c>
      <c r="BB2921" s="90">
        <f t="shared" si="400"/>
        <v>0</v>
      </c>
      <c r="BC2921" s="90">
        <v>1</v>
      </c>
      <c r="BD2921" s="90">
        <v>1</v>
      </c>
      <c r="BE2921" s="90">
        <v>1</v>
      </c>
      <c r="BL2921" s="90">
        <v>2922</v>
      </c>
      <c r="BX2921" s="90">
        <v>1</v>
      </c>
      <c r="CA2921" s="90" t="s">
        <v>7696</v>
      </c>
      <c r="CC2921" s="90" t="s">
        <v>775</v>
      </c>
      <c r="CD2921" s="90">
        <f>IF($Y$2921="Inaccurate – Incorrect",1,0)</f>
        <v>0</v>
      </c>
      <c r="DA2921" s="90" t="s">
        <v>2769</v>
      </c>
      <c r="DB2921" s="90" t="s">
        <v>7653</v>
      </c>
    </row>
    <row r="2922" spans="4:106" ht="25.25" customHeight="1" x14ac:dyDescent="0.2">
      <c r="D2922" s="112" t="s">
        <v>7793</v>
      </c>
      <c r="E2922" s="189" t="s">
        <v>7703</v>
      </c>
      <c r="F2922" s="190"/>
      <c r="G2922" s="190"/>
      <c r="H2922" s="190"/>
      <c r="I2922" s="190"/>
      <c r="J2922" s="190"/>
      <c r="K2922" s="190"/>
      <c r="L2922" s="190"/>
      <c r="M2922" s="190"/>
      <c r="N2922" s="190"/>
      <c r="O2922" s="190"/>
      <c r="P2922" s="115"/>
      <c r="Q2922" s="191" t="s">
        <v>12699</v>
      </c>
      <c r="R2922" s="191"/>
      <c r="S2922" s="192"/>
      <c r="T2922" s="192"/>
      <c r="U2922" s="192"/>
      <c r="V2922" s="192"/>
      <c r="W2922" s="192"/>
      <c r="X2922" s="193"/>
      <c r="Y2922" s="108"/>
      <c r="AW2922" s="90" t="s">
        <v>6211</v>
      </c>
      <c r="AX2922" s="90">
        <f t="shared" si="399"/>
        <v>1</v>
      </c>
      <c r="AZ2922" s="90" t="s">
        <v>7792</v>
      </c>
      <c r="BA2922" s="90">
        <f>IF(AND($BB$2922=1,$BC$2922=1),1,0)</f>
        <v>0</v>
      </c>
      <c r="BB2922" s="90">
        <f t="shared" si="400"/>
        <v>0</v>
      </c>
      <c r="BC2922" s="90">
        <f>IF(OR(AND(OR($S$2921&lt;&gt;"",$AB$2921&lt;&gt;""),$AX$2921=1)),1,0)</f>
        <v>0</v>
      </c>
      <c r="BD2922" s="90">
        <f>IF(OR(AND(OR($AB$2921&lt;&gt;""),$AX$2921=1)),1,0)</f>
        <v>0</v>
      </c>
      <c r="BE2922" s="90">
        <f>IF(OR(AND(OR($S$2921&lt;&gt;""),$AX$2921=1)),1,0)</f>
        <v>0</v>
      </c>
      <c r="CB2922" s="90">
        <f>IF($S$2922&lt;&gt;"",1,0)</f>
        <v>0</v>
      </c>
      <c r="CD2922" s="90">
        <f>IF($Y$2922="Inaccurate – Incorrect",1,0)</f>
        <v>0</v>
      </c>
      <c r="DA2922" s="90" t="s">
        <v>2769</v>
      </c>
      <c r="DB2922" s="90" t="s">
        <v>7653</v>
      </c>
    </row>
    <row r="2923" spans="4:106" ht="25.25" customHeight="1" x14ac:dyDescent="0.2">
      <c r="D2923" s="112" t="s">
        <v>7796</v>
      </c>
      <c r="E2923" s="189" t="s">
        <v>6423</v>
      </c>
      <c r="F2923" s="190"/>
      <c r="G2923" s="190"/>
      <c r="H2923" s="190"/>
      <c r="I2923" s="190"/>
      <c r="J2923" s="190"/>
      <c r="K2923" s="190"/>
      <c r="L2923" s="190"/>
      <c r="M2923" s="190"/>
      <c r="N2923" s="190"/>
      <c r="O2923" s="190"/>
      <c r="P2923" s="115"/>
      <c r="Q2923" s="191" t="s">
        <v>12702</v>
      </c>
      <c r="R2923" s="191"/>
      <c r="S2923" s="192"/>
      <c r="T2923" s="192"/>
      <c r="U2923" s="192"/>
      <c r="V2923" s="192"/>
      <c r="W2923" s="192"/>
      <c r="X2923" s="193"/>
      <c r="Y2923" s="108"/>
      <c r="AW2923" s="90" t="s">
        <v>6211</v>
      </c>
      <c r="AX2923" s="90">
        <f t="shared" si="399"/>
        <v>1</v>
      </c>
      <c r="AY2923" s="90" t="s">
        <v>774</v>
      </c>
      <c r="AZ2923" s="90" t="s">
        <v>7795</v>
      </c>
      <c r="BA2923" s="90">
        <f>IF(AND($BC$2923=1,$BB$2923=1),1,0)</f>
        <v>0</v>
      </c>
      <c r="BB2923" s="90">
        <f t="shared" si="400"/>
        <v>0</v>
      </c>
      <c r="BC2923" s="90">
        <v>1</v>
      </c>
      <c r="BD2923" s="90">
        <v>1</v>
      </c>
      <c r="BE2923" s="90">
        <v>1</v>
      </c>
      <c r="BL2923" s="90">
        <v>2924</v>
      </c>
      <c r="BX2923" s="90">
        <v>1</v>
      </c>
      <c r="CA2923" s="90" t="s">
        <v>7696</v>
      </c>
      <c r="CC2923" s="90" t="s">
        <v>775</v>
      </c>
      <c r="CD2923" s="90">
        <f>IF($Y$2923="Inaccurate – Incorrect",1,0)</f>
        <v>0</v>
      </c>
      <c r="DA2923" s="90" t="s">
        <v>2769</v>
      </c>
      <c r="DB2923" s="90" t="s">
        <v>7653</v>
      </c>
    </row>
    <row r="2924" spans="4:106" ht="25.25" customHeight="1" x14ac:dyDescent="0.2">
      <c r="D2924" s="112" t="s">
        <v>7798</v>
      </c>
      <c r="E2924" s="189" t="s">
        <v>7703</v>
      </c>
      <c r="F2924" s="190"/>
      <c r="G2924" s="190"/>
      <c r="H2924" s="190"/>
      <c r="I2924" s="190"/>
      <c r="J2924" s="190"/>
      <c r="K2924" s="190"/>
      <c r="L2924" s="190"/>
      <c r="M2924" s="190"/>
      <c r="N2924" s="190"/>
      <c r="O2924" s="190"/>
      <c r="P2924" s="115"/>
      <c r="Q2924" s="191" t="s">
        <v>12699</v>
      </c>
      <c r="R2924" s="191"/>
      <c r="S2924" s="192"/>
      <c r="T2924" s="192"/>
      <c r="U2924" s="192"/>
      <c r="V2924" s="192"/>
      <c r="W2924" s="192"/>
      <c r="X2924" s="193"/>
      <c r="Y2924" s="108"/>
      <c r="AW2924" s="90" t="s">
        <v>6211</v>
      </c>
      <c r="AX2924" s="90">
        <f t="shared" si="399"/>
        <v>1</v>
      </c>
      <c r="AZ2924" s="90" t="s">
        <v>7797</v>
      </c>
      <c r="BA2924" s="90">
        <f>IF(AND($BB$2924=1,$BC$2924=1),1,0)</f>
        <v>0</v>
      </c>
      <c r="BB2924" s="90">
        <f t="shared" si="400"/>
        <v>0</v>
      </c>
      <c r="BC2924" s="90">
        <f>IF(OR(AND(OR($S$2923&lt;&gt;"",$AB$2923&lt;&gt;""),$AX$2923=1)),1,0)</f>
        <v>0</v>
      </c>
      <c r="BD2924" s="90">
        <f>IF(OR(AND(OR($AB$2923&lt;&gt;""),$AX$2923=1)),1,0)</f>
        <v>0</v>
      </c>
      <c r="BE2924" s="90">
        <f>IF(OR(AND(OR($S$2923&lt;&gt;""),$AX$2923=1)),1,0)</f>
        <v>0</v>
      </c>
      <c r="CB2924" s="90">
        <f>IF($S$2924&lt;&gt;"",1,0)</f>
        <v>0</v>
      </c>
      <c r="CD2924" s="90">
        <f>IF($Y$2924="Inaccurate – Incorrect",1,0)</f>
        <v>0</v>
      </c>
      <c r="DA2924" s="90" t="s">
        <v>2769</v>
      </c>
      <c r="DB2924" s="90" t="s">
        <v>7653</v>
      </c>
    </row>
    <row r="2925" spans="4:106" ht="25.25" customHeight="1" x14ac:dyDescent="0.2">
      <c r="D2925" s="112" t="s">
        <v>7801</v>
      </c>
      <c r="E2925" s="189" t="s">
        <v>802</v>
      </c>
      <c r="F2925" s="190"/>
      <c r="G2925" s="190"/>
      <c r="H2925" s="190"/>
      <c r="I2925" s="190"/>
      <c r="J2925" s="190"/>
      <c r="K2925" s="190"/>
      <c r="L2925" s="190"/>
      <c r="M2925" s="190"/>
      <c r="N2925" s="190"/>
      <c r="O2925" s="190"/>
      <c r="P2925" s="115"/>
      <c r="Q2925" s="191" t="s">
        <v>12702</v>
      </c>
      <c r="R2925" s="191"/>
      <c r="S2925" s="192"/>
      <c r="T2925" s="192"/>
      <c r="U2925" s="192"/>
      <c r="V2925" s="192"/>
      <c r="W2925" s="192"/>
      <c r="X2925" s="193"/>
      <c r="Y2925" s="108"/>
      <c r="AW2925" s="90" t="s">
        <v>6211</v>
      </c>
      <c r="AX2925" s="90">
        <f t="shared" si="399"/>
        <v>1</v>
      </c>
      <c r="AY2925" s="90" t="s">
        <v>774</v>
      </c>
      <c r="AZ2925" s="90" t="s">
        <v>7800</v>
      </c>
      <c r="BA2925" s="90">
        <f>IF(AND($BC$2925=1,$BB$2925=1),1,0)</f>
        <v>0</v>
      </c>
      <c r="BB2925" s="90">
        <f t="shared" si="400"/>
        <v>0</v>
      </c>
      <c r="BC2925" s="90">
        <v>1</v>
      </c>
      <c r="BD2925" s="90">
        <v>1</v>
      </c>
      <c r="BE2925" s="90">
        <v>1</v>
      </c>
      <c r="BL2925" s="90">
        <v>2926</v>
      </c>
      <c r="BX2925" s="90">
        <v>1</v>
      </c>
      <c r="CA2925" s="90" t="s">
        <v>7696</v>
      </c>
      <c r="CC2925" s="90" t="s">
        <v>775</v>
      </c>
      <c r="CD2925" s="90">
        <f>IF($Y$2925="Inaccurate – Incorrect",1,0)</f>
        <v>0</v>
      </c>
      <c r="DA2925" s="90" t="s">
        <v>2769</v>
      </c>
      <c r="DB2925" s="90" t="s">
        <v>7653</v>
      </c>
    </row>
    <row r="2926" spans="4:106" ht="25.25" customHeight="1" x14ac:dyDescent="0.2">
      <c r="D2926" s="112" t="s">
        <v>7803</v>
      </c>
      <c r="E2926" s="189" t="s">
        <v>643</v>
      </c>
      <c r="F2926" s="190"/>
      <c r="G2926" s="190"/>
      <c r="H2926" s="190"/>
      <c r="I2926" s="190"/>
      <c r="J2926" s="190"/>
      <c r="K2926" s="190"/>
      <c r="L2926" s="190"/>
      <c r="M2926" s="190"/>
      <c r="N2926" s="190"/>
      <c r="O2926" s="190"/>
      <c r="P2926" s="115"/>
      <c r="Q2926" s="191" t="s">
        <v>12699</v>
      </c>
      <c r="R2926" s="191"/>
      <c r="S2926" s="192"/>
      <c r="T2926" s="192"/>
      <c r="U2926" s="192"/>
      <c r="V2926" s="192"/>
      <c r="W2926" s="192"/>
      <c r="X2926" s="193"/>
      <c r="Y2926" s="108"/>
      <c r="AW2926" s="90" t="s">
        <v>6211</v>
      </c>
      <c r="AX2926" s="90">
        <f t="shared" si="399"/>
        <v>1</v>
      </c>
      <c r="AZ2926" s="90" t="s">
        <v>7802</v>
      </c>
      <c r="BA2926" s="90">
        <f>IF(AND($BB$2926=1,$BC$2926=1),1,0)</f>
        <v>0</v>
      </c>
      <c r="BB2926" s="90">
        <f t="shared" si="400"/>
        <v>0</v>
      </c>
      <c r="BC2926" s="90">
        <f>IF(OR(AND(OR($S$2925&lt;&gt;"",$AB$2925&lt;&gt;""),$AX$2925=1)),1,0)</f>
        <v>0</v>
      </c>
      <c r="BD2926" s="90">
        <f>IF(OR(AND(OR($AB$2925&lt;&gt;""),$AX$2925=1)),1,0)</f>
        <v>0</v>
      </c>
      <c r="BE2926" s="90">
        <f>IF(OR(AND(OR($S$2925&lt;&gt;""),$AX$2925=1)),1,0)</f>
        <v>0</v>
      </c>
      <c r="CB2926" s="90">
        <f>IF($S$2926&lt;&gt;"",1,0)</f>
        <v>0</v>
      </c>
      <c r="CD2926" s="90">
        <f>IF($Y$2926="Inaccurate – Incorrect",1,0)</f>
        <v>0</v>
      </c>
      <c r="DA2926" s="90" t="s">
        <v>2769</v>
      </c>
      <c r="DB2926" s="90" t="s">
        <v>7653</v>
      </c>
    </row>
    <row r="2927" spans="4:106" ht="25.25" customHeight="1" x14ac:dyDescent="0.2">
      <c r="D2927" s="112" t="s">
        <v>7806</v>
      </c>
      <c r="E2927" s="189" t="s">
        <v>7807</v>
      </c>
      <c r="F2927" s="190"/>
      <c r="G2927" s="190"/>
      <c r="H2927" s="190"/>
      <c r="I2927" s="190"/>
      <c r="J2927" s="190"/>
      <c r="K2927" s="190"/>
      <c r="L2927" s="190"/>
      <c r="M2927" s="190"/>
      <c r="N2927" s="190"/>
      <c r="O2927" s="190"/>
      <c r="P2927" s="115"/>
      <c r="Q2927" s="191" t="s">
        <v>12702</v>
      </c>
      <c r="R2927" s="191"/>
      <c r="S2927" s="197"/>
      <c r="T2927" s="197"/>
      <c r="U2927" s="197"/>
      <c r="V2927" s="197"/>
      <c r="W2927" s="197"/>
      <c r="X2927" s="198"/>
      <c r="Y2927" s="108"/>
      <c r="AW2927" s="90" t="s">
        <v>6211</v>
      </c>
      <c r="AX2927" s="90">
        <f t="shared" si="399"/>
        <v>1</v>
      </c>
      <c r="AY2927" s="90" t="s">
        <v>774</v>
      </c>
      <c r="AZ2927" s="90" t="s">
        <v>7805</v>
      </c>
      <c r="BA2927" s="90">
        <f>IF(AND($BC$2927=1,$BB$2927=1),1,0)</f>
        <v>0</v>
      </c>
      <c r="BB2927" s="90">
        <f t="shared" si="400"/>
        <v>0</v>
      </c>
      <c r="BC2927" s="90">
        <v>1</v>
      </c>
      <c r="BD2927" s="90">
        <v>1</v>
      </c>
      <c r="BE2927" s="90">
        <v>1</v>
      </c>
      <c r="BX2927" s="90">
        <v>2</v>
      </c>
      <c r="CA2927" s="90" t="s">
        <v>7696</v>
      </c>
      <c r="CC2927" s="90" t="s">
        <v>775</v>
      </c>
      <c r="CD2927" s="90">
        <f>IF($Y$2927="Inaccurate – Incorrect",1,0)</f>
        <v>0</v>
      </c>
      <c r="DA2927" s="90" t="s">
        <v>2769</v>
      </c>
      <c r="DB2927" s="90" t="s">
        <v>7653</v>
      </c>
    </row>
    <row r="2928" spans="4:106" x14ac:dyDescent="0.2">
      <c r="D2928" s="103"/>
      <c r="E2928" s="114"/>
      <c r="F2928" s="114"/>
      <c r="G2928" s="114"/>
      <c r="H2928" s="114"/>
      <c r="I2928" s="114"/>
      <c r="J2928" s="114"/>
      <c r="K2928" s="114"/>
      <c r="L2928" s="114"/>
      <c r="M2928" s="114"/>
      <c r="N2928" s="114"/>
      <c r="O2928" s="114"/>
      <c r="P2928" s="114"/>
      <c r="Q2928" s="114"/>
      <c r="R2928" s="114"/>
      <c r="S2928" s="114"/>
      <c r="T2928" s="114"/>
      <c r="U2928" s="114"/>
      <c r="V2928" s="114"/>
      <c r="W2928" s="114"/>
      <c r="X2928" s="114"/>
      <c r="Y2928" s="105"/>
      <c r="AX2928" s="90">
        <f t="shared" si="399"/>
        <v>0</v>
      </c>
      <c r="BA2928" s="90">
        <f>IF(OR($S$22="Step 3",$S$22="Step 2"),1,0)</f>
        <v>0</v>
      </c>
    </row>
    <row r="2929" spans="4:106" ht="21" x14ac:dyDescent="0.25">
      <c r="D2929" s="103"/>
      <c r="E2929" s="106" t="s">
        <v>7810</v>
      </c>
      <c r="F2929" s="104"/>
      <c r="G2929" s="104"/>
      <c r="H2929" s="104"/>
      <c r="I2929" s="104"/>
      <c r="J2929" s="104"/>
      <c r="K2929" s="104"/>
      <c r="L2929" s="104"/>
      <c r="M2929" s="104"/>
      <c r="N2929" s="104"/>
      <c r="O2929" s="104"/>
      <c r="P2929" s="104"/>
      <c r="Q2929" s="104"/>
      <c r="R2929" s="104"/>
      <c r="S2929" s="104"/>
      <c r="T2929" s="104"/>
      <c r="U2929" s="104"/>
      <c r="V2929" s="104"/>
      <c r="W2929" s="104"/>
      <c r="X2929" s="104"/>
      <c r="Y2929" s="105"/>
      <c r="AX2929" s="90">
        <f t="shared" si="399"/>
        <v>0</v>
      </c>
      <c r="BA2929" s="90">
        <f>IF(OR($S$22="Step 3",$S$22="Step 2"),1,0)</f>
        <v>0</v>
      </c>
    </row>
    <row r="2930" spans="4:106" ht="21" x14ac:dyDescent="0.25">
      <c r="D2930" s="103"/>
      <c r="E2930" s="109" t="s">
        <v>7811</v>
      </c>
      <c r="F2930" s="110"/>
      <c r="G2930" s="110"/>
      <c r="H2930" s="110"/>
      <c r="I2930" s="110"/>
      <c r="J2930" s="110"/>
      <c r="K2930" s="110"/>
      <c r="L2930" s="110"/>
      <c r="M2930" s="110"/>
      <c r="N2930" s="110"/>
      <c r="O2930" s="110"/>
      <c r="P2930" s="110"/>
      <c r="Q2930" s="110"/>
      <c r="R2930" s="110"/>
      <c r="S2930" s="110"/>
      <c r="T2930" s="110"/>
      <c r="U2930" s="110"/>
      <c r="V2930" s="110"/>
      <c r="W2930" s="110"/>
      <c r="X2930" s="110"/>
      <c r="Y2930" s="105"/>
      <c r="AX2930" s="90">
        <f t="shared" si="399"/>
        <v>0</v>
      </c>
      <c r="BA2930" s="90">
        <f>IF(OR($S$22="Step 3",$S$22="Step 2"),1,0)</f>
        <v>0</v>
      </c>
    </row>
    <row r="2931" spans="4:106" ht="53.75" customHeight="1" x14ac:dyDescent="0.2">
      <c r="D2931" s="112" t="s">
        <v>7809</v>
      </c>
      <c r="E2931" s="120"/>
      <c r="F2931" s="118"/>
      <c r="G2931" s="118"/>
      <c r="H2931" s="118"/>
      <c r="I2931" s="118"/>
      <c r="J2931" s="118"/>
      <c r="K2931" s="118"/>
      <c r="L2931" s="118"/>
      <c r="M2931" s="118"/>
      <c r="N2931" s="118"/>
      <c r="O2931" s="118"/>
      <c r="P2931" s="118"/>
      <c r="Q2931" s="219" t="s">
        <v>7812</v>
      </c>
      <c r="R2931" s="220"/>
      <c r="S2931" s="220"/>
      <c r="T2931" s="220"/>
      <c r="U2931" s="220"/>
      <c r="V2931" s="220"/>
      <c r="W2931" s="220"/>
      <c r="X2931" s="217"/>
      <c r="Y2931" s="108"/>
      <c r="AX2931" s="90">
        <f t="shared" si="399"/>
        <v>1</v>
      </c>
      <c r="AZ2931" s="90" t="s">
        <v>7808</v>
      </c>
      <c r="BA2931" s="90">
        <f>IF(AND($BC$2931=1,$BB$2931=1),1,0)</f>
        <v>0</v>
      </c>
      <c r="BB2931" s="90">
        <f t="shared" ref="BB2931:BB2939" si="401">IF(OR($S$22="Step 3",$S$22="Step 2"),1,0)</f>
        <v>0</v>
      </c>
      <c r="BC2931" s="90">
        <v>1</v>
      </c>
      <c r="BD2931" s="90">
        <v>1</v>
      </c>
      <c r="BE2931" s="90">
        <v>1</v>
      </c>
    </row>
    <row r="2932" spans="4:106" ht="25.25" customHeight="1" x14ac:dyDescent="0.2">
      <c r="D2932" s="112" t="s">
        <v>7814</v>
      </c>
      <c r="E2932" s="189" t="s">
        <v>7815</v>
      </c>
      <c r="F2932" s="190"/>
      <c r="G2932" s="190"/>
      <c r="H2932" s="190"/>
      <c r="I2932" s="190"/>
      <c r="J2932" s="190"/>
      <c r="K2932" s="190"/>
      <c r="L2932" s="190"/>
      <c r="M2932" s="190"/>
      <c r="N2932" s="190"/>
      <c r="O2932" s="190"/>
      <c r="P2932" s="115"/>
      <c r="Q2932" s="191" t="s">
        <v>12702</v>
      </c>
      <c r="R2932" s="191"/>
      <c r="S2932" s="192"/>
      <c r="T2932" s="192"/>
      <c r="U2932" s="192"/>
      <c r="V2932" s="192"/>
      <c r="W2932" s="192"/>
      <c r="X2932" s="193"/>
      <c r="Y2932" s="108"/>
      <c r="AW2932" s="90" t="s">
        <v>6211</v>
      </c>
      <c r="AX2932" s="90">
        <f t="shared" si="399"/>
        <v>1</v>
      </c>
      <c r="AY2932" s="90" t="s">
        <v>774</v>
      </c>
      <c r="AZ2932" s="90" t="s">
        <v>7813</v>
      </c>
      <c r="BA2932" s="90">
        <f>IF(AND($BC$2932=1,$BB$2932=1),1,0)</f>
        <v>0</v>
      </c>
      <c r="BB2932" s="90">
        <f t="shared" si="401"/>
        <v>0</v>
      </c>
      <c r="BC2932" s="90">
        <v>1</v>
      </c>
      <c r="BD2932" s="90">
        <v>1</v>
      </c>
      <c r="BE2932" s="90">
        <v>1</v>
      </c>
      <c r="BX2932" s="90">
        <v>1</v>
      </c>
      <c r="CA2932" s="90" t="s">
        <v>7808</v>
      </c>
      <c r="CB2932" s="90">
        <f>IF((+COUNTA($S$2932)+COUNTA($S$2933)+COUNTA($S$2934)+COUNTA($S$2935)+COUNTA($S$2936)+COUNTA($S$2937)+COUNTA($S$2939))&gt;0,1,0)</f>
        <v>0</v>
      </c>
      <c r="CC2932" s="90" t="s">
        <v>775</v>
      </c>
      <c r="CD2932" s="90">
        <f>IF($Y$2932="Inaccurate – Incorrect",1,0)</f>
        <v>0</v>
      </c>
      <c r="DA2932" s="90" t="s">
        <v>7810</v>
      </c>
      <c r="DB2932" s="90" t="s">
        <v>7811</v>
      </c>
    </row>
    <row r="2933" spans="4:106" ht="25.25" customHeight="1" x14ac:dyDescent="0.2">
      <c r="D2933" s="112" t="s">
        <v>7817</v>
      </c>
      <c r="E2933" s="189" t="s">
        <v>7818</v>
      </c>
      <c r="F2933" s="190"/>
      <c r="G2933" s="190"/>
      <c r="H2933" s="190"/>
      <c r="I2933" s="190"/>
      <c r="J2933" s="190"/>
      <c r="K2933" s="190"/>
      <c r="L2933" s="190"/>
      <c r="M2933" s="190"/>
      <c r="N2933" s="190"/>
      <c r="O2933" s="190"/>
      <c r="P2933" s="115"/>
      <c r="Q2933" s="191" t="s">
        <v>12702</v>
      </c>
      <c r="R2933" s="191"/>
      <c r="S2933" s="192"/>
      <c r="T2933" s="192"/>
      <c r="U2933" s="192"/>
      <c r="V2933" s="192"/>
      <c r="W2933" s="192"/>
      <c r="X2933" s="193"/>
      <c r="Y2933" s="108"/>
      <c r="AW2933" s="90" t="s">
        <v>6211</v>
      </c>
      <c r="AX2933" s="90">
        <f t="shared" si="399"/>
        <v>1</v>
      </c>
      <c r="AY2933" s="90" t="s">
        <v>774</v>
      </c>
      <c r="AZ2933" s="90" t="s">
        <v>7816</v>
      </c>
      <c r="BA2933" s="90">
        <f>IF(AND($BC$2933=1,$BB$2933=1),1,0)</f>
        <v>0</v>
      </c>
      <c r="BB2933" s="90">
        <f t="shared" si="401"/>
        <v>0</v>
      </c>
      <c r="BC2933" s="90">
        <v>1</v>
      </c>
      <c r="BD2933" s="90">
        <v>1</v>
      </c>
      <c r="BE2933" s="90">
        <v>1</v>
      </c>
      <c r="BX2933" s="90">
        <v>1</v>
      </c>
      <c r="CA2933" s="90" t="s">
        <v>7808</v>
      </c>
      <c r="CC2933" s="90" t="s">
        <v>775</v>
      </c>
      <c r="CD2933" s="90">
        <f>IF($Y$2933="Inaccurate – Incorrect",1,0)</f>
        <v>0</v>
      </c>
      <c r="DA2933" s="90" t="s">
        <v>7810</v>
      </c>
      <c r="DB2933" s="90" t="s">
        <v>7811</v>
      </c>
    </row>
    <row r="2934" spans="4:106" ht="25.25" customHeight="1" x14ac:dyDescent="0.2">
      <c r="D2934" s="112" t="s">
        <v>7820</v>
      </c>
      <c r="E2934" s="189" t="s">
        <v>7821</v>
      </c>
      <c r="F2934" s="190"/>
      <c r="G2934" s="190"/>
      <c r="H2934" s="190"/>
      <c r="I2934" s="190"/>
      <c r="J2934" s="190"/>
      <c r="K2934" s="190"/>
      <c r="L2934" s="190"/>
      <c r="M2934" s="190"/>
      <c r="N2934" s="190"/>
      <c r="O2934" s="190"/>
      <c r="P2934" s="115"/>
      <c r="Q2934" s="191" t="s">
        <v>12702</v>
      </c>
      <c r="R2934" s="191"/>
      <c r="S2934" s="192"/>
      <c r="T2934" s="192"/>
      <c r="U2934" s="192"/>
      <c r="V2934" s="192"/>
      <c r="W2934" s="192"/>
      <c r="X2934" s="193"/>
      <c r="Y2934" s="108"/>
      <c r="AW2934" s="90" t="s">
        <v>6211</v>
      </c>
      <c r="AX2934" s="90">
        <f t="shared" si="399"/>
        <v>1</v>
      </c>
      <c r="AY2934" s="90" t="s">
        <v>774</v>
      </c>
      <c r="AZ2934" s="90" t="s">
        <v>7819</v>
      </c>
      <c r="BA2934" s="90">
        <f>IF(AND($BC$2934=1,$BB$2934=1),1,0)</f>
        <v>0</v>
      </c>
      <c r="BB2934" s="90">
        <f t="shared" si="401"/>
        <v>0</v>
      </c>
      <c r="BC2934" s="90">
        <v>1</v>
      </c>
      <c r="BD2934" s="90">
        <v>1</v>
      </c>
      <c r="BE2934" s="90">
        <v>1</v>
      </c>
      <c r="BX2934" s="90">
        <v>1</v>
      </c>
      <c r="CA2934" s="90" t="s">
        <v>7808</v>
      </c>
      <c r="CC2934" s="90" t="s">
        <v>775</v>
      </c>
      <c r="CD2934" s="90">
        <f>IF($Y$2934="Inaccurate – Incorrect",1,0)</f>
        <v>0</v>
      </c>
      <c r="DA2934" s="90" t="s">
        <v>7810</v>
      </c>
      <c r="DB2934" s="90" t="s">
        <v>7811</v>
      </c>
    </row>
    <row r="2935" spans="4:106" ht="25.25" customHeight="1" x14ac:dyDescent="0.2">
      <c r="D2935" s="112" t="s">
        <v>7823</v>
      </c>
      <c r="E2935" s="189" t="s">
        <v>7824</v>
      </c>
      <c r="F2935" s="190"/>
      <c r="G2935" s="190"/>
      <c r="H2935" s="190"/>
      <c r="I2935" s="190"/>
      <c r="J2935" s="190"/>
      <c r="K2935" s="190"/>
      <c r="L2935" s="190"/>
      <c r="M2935" s="190"/>
      <c r="N2935" s="190"/>
      <c r="O2935" s="190"/>
      <c r="P2935" s="115"/>
      <c r="Q2935" s="191" t="s">
        <v>12702</v>
      </c>
      <c r="R2935" s="191"/>
      <c r="S2935" s="192"/>
      <c r="T2935" s="192"/>
      <c r="U2935" s="192"/>
      <c r="V2935" s="192"/>
      <c r="W2935" s="192"/>
      <c r="X2935" s="193"/>
      <c r="Y2935" s="108"/>
      <c r="AW2935" s="90" t="s">
        <v>6211</v>
      </c>
      <c r="AX2935" s="90">
        <f t="shared" si="399"/>
        <v>1</v>
      </c>
      <c r="AY2935" s="90" t="s">
        <v>774</v>
      </c>
      <c r="AZ2935" s="90" t="s">
        <v>7822</v>
      </c>
      <c r="BA2935" s="90">
        <f>IF(AND($BC$2935=1,$BB$2935=1),1,0)</f>
        <v>0</v>
      </c>
      <c r="BB2935" s="90">
        <f t="shared" si="401"/>
        <v>0</v>
      </c>
      <c r="BC2935" s="90">
        <v>1</v>
      </c>
      <c r="BD2935" s="90">
        <v>1</v>
      </c>
      <c r="BE2935" s="90">
        <v>1</v>
      </c>
      <c r="BX2935" s="90">
        <v>1</v>
      </c>
      <c r="CA2935" s="90" t="s">
        <v>7808</v>
      </c>
      <c r="CC2935" s="90" t="s">
        <v>775</v>
      </c>
      <c r="CD2935" s="90">
        <f>IF($Y$2935="Inaccurate – Incorrect",1,0)</f>
        <v>0</v>
      </c>
      <c r="DA2935" s="90" t="s">
        <v>7810</v>
      </c>
      <c r="DB2935" s="90" t="s">
        <v>7811</v>
      </c>
    </row>
    <row r="2936" spans="4:106" ht="25.25" customHeight="1" x14ac:dyDescent="0.2">
      <c r="D2936" s="112" t="s">
        <v>7826</v>
      </c>
      <c r="E2936" s="189" t="s">
        <v>7827</v>
      </c>
      <c r="F2936" s="190"/>
      <c r="G2936" s="190"/>
      <c r="H2936" s="190"/>
      <c r="I2936" s="190"/>
      <c r="J2936" s="190"/>
      <c r="K2936" s="190"/>
      <c r="L2936" s="190"/>
      <c r="M2936" s="190"/>
      <c r="N2936" s="190"/>
      <c r="O2936" s="190"/>
      <c r="P2936" s="115"/>
      <c r="Q2936" s="191" t="s">
        <v>12702</v>
      </c>
      <c r="R2936" s="191"/>
      <c r="S2936" s="192"/>
      <c r="T2936" s="192"/>
      <c r="U2936" s="192"/>
      <c r="V2936" s="192"/>
      <c r="W2936" s="192"/>
      <c r="X2936" s="193"/>
      <c r="Y2936" s="108"/>
      <c r="AW2936" s="90" t="s">
        <v>6211</v>
      </c>
      <c r="AX2936" s="90">
        <f t="shared" si="399"/>
        <v>1</v>
      </c>
      <c r="AY2936" s="90" t="s">
        <v>774</v>
      </c>
      <c r="AZ2936" s="90" t="s">
        <v>7825</v>
      </c>
      <c r="BA2936" s="90">
        <f>IF(AND($BC$2936=1,$BB$2936=1),1,0)</f>
        <v>0</v>
      </c>
      <c r="BB2936" s="90">
        <f t="shared" si="401"/>
        <v>0</v>
      </c>
      <c r="BC2936" s="90">
        <v>1</v>
      </c>
      <c r="BD2936" s="90">
        <v>1</v>
      </c>
      <c r="BE2936" s="90">
        <v>1</v>
      </c>
      <c r="BX2936" s="90">
        <v>1</v>
      </c>
      <c r="CA2936" s="90" t="s">
        <v>7808</v>
      </c>
      <c r="CC2936" s="90" t="s">
        <v>775</v>
      </c>
      <c r="CD2936" s="90">
        <f>IF($Y$2936="Inaccurate – Incorrect",1,0)</f>
        <v>0</v>
      </c>
      <c r="DA2936" s="90" t="s">
        <v>7810</v>
      </c>
      <c r="DB2936" s="90" t="s">
        <v>7811</v>
      </c>
    </row>
    <row r="2937" spans="4:106" ht="25.25" customHeight="1" x14ac:dyDescent="0.2">
      <c r="D2937" s="112" t="s">
        <v>7829</v>
      </c>
      <c r="E2937" s="189" t="s">
        <v>802</v>
      </c>
      <c r="F2937" s="190"/>
      <c r="G2937" s="190"/>
      <c r="H2937" s="190"/>
      <c r="I2937" s="190"/>
      <c r="J2937" s="190"/>
      <c r="K2937" s="190"/>
      <c r="L2937" s="190"/>
      <c r="M2937" s="190"/>
      <c r="N2937" s="190"/>
      <c r="O2937" s="190"/>
      <c r="P2937" s="115"/>
      <c r="Q2937" s="191" t="s">
        <v>12702</v>
      </c>
      <c r="R2937" s="191"/>
      <c r="S2937" s="192"/>
      <c r="T2937" s="192"/>
      <c r="U2937" s="192"/>
      <c r="V2937" s="192"/>
      <c r="W2937" s="192"/>
      <c r="X2937" s="193"/>
      <c r="Y2937" s="108"/>
      <c r="AW2937" s="90" t="s">
        <v>6211</v>
      </c>
      <c r="AX2937" s="90">
        <f t="shared" si="399"/>
        <v>1</v>
      </c>
      <c r="AY2937" s="90" t="s">
        <v>774</v>
      </c>
      <c r="AZ2937" s="90" t="s">
        <v>7828</v>
      </c>
      <c r="BA2937" s="90">
        <f>IF(AND($BC$2937=1,$BB$2937=1),1,0)</f>
        <v>0</v>
      </c>
      <c r="BB2937" s="90">
        <f t="shared" si="401"/>
        <v>0</v>
      </c>
      <c r="BC2937" s="90">
        <v>1</v>
      </c>
      <c r="BD2937" s="90">
        <v>1</v>
      </c>
      <c r="BE2937" s="90">
        <v>1</v>
      </c>
      <c r="BL2937" s="90">
        <v>2938</v>
      </c>
      <c r="BX2937" s="90">
        <v>1</v>
      </c>
      <c r="CA2937" s="90" t="s">
        <v>7808</v>
      </c>
      <c r="CC2937" s="90" t="s">
        <v>775</v>
      </c>
      <c r="CD2937" s="90">
        <f>IF($Y$2937="Inaccurate – Incorrect",1,0)</f>
        <v>0</v>
      </c>
      <c r="DA2937" s="90" t="s">
        <v>7810</v>
      </c>
      <c r="DB2937" s="90" t="s">
        <v>7811</v>
      </c>
    </row>
    <row r="2938" spans="4:106" ht="25.25" customHeight="1" x14ac:dyDescent="0.2">
      <c r="D2938" s="112" t="s">
        <v>7831</v>
      </c>
      <c r="E2938" s="189" t="s">
        <v>643</v>
      </c>
      <c r="F2938" s="190"/>
      <c r="G2938" s="190"/>
      <c r="H2938" s="190"/>
      <c r="I2938" s="190"/>
      <c r="J2938" s="190"/>
      <c r="K2938" s="190"/>
      <c r="L2938" s="190"/>
      <c r="M2938" s="190"/>
      <c r="N2938" s="190"/>
      <c r="O2938" s="190"/>
      <c r="P2938" s="115"/>
      <c r="Q2938" s="191" t="s">
        <v>12699</v>
      </c>
      <c r="R2938" s="191"/>
      <c r="S2938" s="192"/>
      <c r="T2938" s="192"/>
      <c r="U2938" s="192"/>
      <c r="V2938" s="192"/>
      <c r="W2938" s="192"/>
      <c r="X2938" s="193"/>
      <c r="Y2938" s="108"/>
      <c r="AW2938" s="90" t="s">
        <v>6211</v>
      </c>
      <c r="AX2938" s="90">
        <f t="shared" si="399"/>
        <v>1</v>
      </c>
      <c r="AZ2938" s="90" t="s">
        <v>7830</v>
      </c>
      <c r="BA2938" s="90">
        <f>IF(AND($BB$2938=1,$BC$2938=1),1,0)</f>
        <v>0</v>
      </c>
      <c r="BB2938" s="90">
        <f t="shared" si="401"/>
        <v>0</v>
      </c>
      <c r="BC2938" s="90">
        <f>IF(OR(AND(OR($S$2937&lt;&gt;"",$AB$2937&lt;&gt;""),$AX$2937=1)),1,0)</f>
        <v>0</v>
      </c>
      <c r="BD2938" s="90">
        <f>IF(OR(AND(OR($AB$2937&lt;&gt;""),$AX$2937=1)),1,0)</f>
        <v>0</v>
      </c>
      <c r="BE2938" s="90">
        <f>IF(OR(AND(OR($S$2937&lt;&gt;""),$AX$2937=1)),1,0)</f>
        <v>0</v>
      </c>
      <c r="CB2938" s="90">
        <f>IF($S$2938&lt;&gt;"",1,0)</f>
        <v>0</v>
      </c>
      <c r="CD2938" s="90">
        <f>IF($Y$2938="Inaccurate – Incorrect",1,0)</f>
        <v>0</v>
      </c>
      <c r="DA2938" s="90" t="s">
        <v>7810</v>
      </c>
      <c r="DB2938" s="90" t="s">
        <v>7811</v>
      </c>
    </row>
    <row r="2939" spans="4:106" ht="25.25" customHeight="1" x14ac:dyDescent="0.2">
      <c r="D2939" s="112" t="s">
        <v>7834</v>
      </c>
      <c r="E2939" s="189" t="s">
        <v>7835</v>
      </c>
      <c r="F2939" s="190"/>
      <c r="G2939" s="190"/>
      <c r="H2939" s="190"/>
      <c r="I2939" s="190"/>
      <c r="J2939" s="190"/>
      <c r="K2939" s="190"/>
      <c r="L2939" s="190"/>
      <c r="M2939" s="190"/>
      <c r="N2939" s="190"/>
      <c r="O2939" s="190"/>
      <c r="P2939" s="115"/>
      <c r="Q2939" s="191" t="s">
        <v>12702</v>
      </c>
      <c r="R2939" s="191"/>
      <c r="S2939" s="192"/>
      <c r="T2939" s="192"/>
      <c r="U2939" s="192"/>
      <c r="V2939" s="192"/>
      <c r="W2939" s="192"/>
      <c r="X2939" s="193"/>
      <c r="Y2939" s="108"/>
      <c r="AW2939" s="90" t="s">
        <v>6211</v>
      </c>
      <c r="AX2939" s="90">
        <f t="shared" si="399"/>
        <v>1</v>
      </c>
      <c r="AY2939" s="90" t="s">
        <v>774</v>
      </c>
      <c r="AZ2939" s="90" t="s">
        <v>7833</v>
      </c>
      <c r="BA2939" s="90">
        <f>IF(AND($BC$2939=1,$BB$2939=1),1,0)</f>
        <v>0</v>
      </c>
      <c r="BB2939" s="90">
        <f t="shared" si="401"/>
        <v>0</v>
      </c>
      <c r="BC2939" s="90">
        <v>1</v>
      </c>
      <c r="BD2939" s="90">
        <v>1</v>
      </c>
      <c r="BE2939" s="90">
        <v>1</v>
      </c>
      <c r="BX2939" s="90">
        <v>2</v>
      </c>
      <c r="CA2939" s="90" t="s">
        <v>7808</v>
      </c>
      <c r="CC2939" s="90" t="s">
        <v>775</v>
      </c>
      <c r="CD2939" s="90">
        <f>IF($Y$2939="Inaccurate – Incorrect",1,0)</f>
        <v>0</v>
      </c>
      <c r="DA2939" s="90" t="s">
        <v>7810</v>
      </c>
      <c r="DB2939" s="90" t="s">
        <v>7811</v>
      </c>
    </row>
    <row r="2940" spans="4:106" ht="53.75" customHeight="1" x14ac:dyDescent="0.2">
      <c r="D2940" s="112" t="s">
        <v>7837</v>
      </c>
      <c r="E2940" s="119"/>
      <c r="F2940" s="118"/>
      <c r="G2940" s="118"/>
      <c r="H2940" s="118"/>
      <c r="I2940" s="118"/>
      <c r="J2940" s="118"/>
      <c r="K2940" s="118"/>
      <c r="L2940" s="118"/>
      <c r="M2940" s="118"/>
      <c r="N2940" s="118"/>
      <c r="O2940" s="118"/>
      <c r="P2940" s="118"/>
      <c r="Q2940" s="215" t="s">
        <v>7838</v>
      </c>
      <c r="R2940" s="216"/>
      <c r="S2940" s="216"/>
      <c r="T2940" s="216"/>
      <c r="U2940" s="216"/>
      <c r="V2940" s="216"/>
      <c r="W2940" s="216"/>
      <c r="X2940" s="217"/>
      <c r="Y2940" s="108"/>
      <c r="AX2940" s="90">
        <f t="shared" si="399"/>
        <v>1</v>
      </c>
      <c r="AZ2940" s="90" t="s">
        <v>7836</v>
      </c>
      <c r="BA2940" s="90">
        <f>IF(AND($BC$2940=1,$BB$2940=1),1,0)</f>
        <v>0</v>
      </c>
      <c r="BB2940" s="90">
        <f t="shared" ref="BB2940:BB2945" si="402">IF($S$22="Step 3",1,0)</f>
        <v>0</v>
      </c>
      <c r="BC2940" s="90">
        <v>1</v>
      </c>
      <c r="BD2940" s="90">
        <v>1</v>
      </c>
      <c r="BE2940" s="90">
        <v>1</v>
      </c>
    </row>
    <row r="2941" spans="4:106" ht="25.25" customHeight="1" x14ac:dyDescent="0.2">
      <c r="D2941" s="112" t="s">
        <v>7840</v>
      </c>
      <c r="E2941" s="189" t="s">
        <v>7211</v>
      </c>
      <c r="F2941" s="190"/>
      <c r="G2941" s="190"/>
      <c r="H2941" s="190"/>
      <c r="I2941" s="190"/>
      <c r="J2941" s="190"/>
      <c r="K2941" s="190"/>
      <c r="L2941" s="190"/>
      <c r="M2941" s="190"/>
      <c r="N2941" s="190"/>
      <c r="O2941" s="190"/>
      <c r="P2941" s="115"/>
      <c r="Q2941" s="191" t="s">
        <v>12702</v>
      </c>
      <c r="R2941" s="191"/>
      <c r="S2941" s="192"/>
      <c r="T2941" s="192"/>
      <c r="U2941" s="192"/>
      <c r="V2941" s="192"/>
      <c r="W2941" s="192"/>
      <c r="X2941" s="193"/>
      <c r="Y2941" s="108"/>
      <c r="AW2941" s="90" t="s">
        <v>6211</v>
      </c>
      <c r="AX2941" s="90">
        <f t="shared" si="399"/>
        <v>1</v>
      </c>
      <c r="AY2941" s="90" t="s">
        <v>774</v>
      </c>
      <c r="AZ2941" s="90" t="s">
        <v>7839</v>
      </c>
      <c r="BA2941" s="90">
        <f>IF(AND($BC$2941=1,$BB$2941=1),1,0)</f>
        <v>0</v>
      </c>
      <c r="BB2941" s="90">
        <f t="shared" si="402"/>
        <v>0</v>
      </c>
      <c r="BC2941" s="90">
        <v>1</v>
      </c>
      <c r="BD2941" s="90">
        <v>1</v>
      </c>
      <c r="BE2941" s="90">
        <v>1</v>
      </c>
      <c r="BX2941" s="90">
        <v>1</v>
      </c>
      <c r="CA2941" s="90" t="s">
        <v>7836</v>
      </c>
      <c r="CB2941" s="90">
        <f>IF((+COUNTA($S$2941)+COUNTA($S$2942)+COUNTA($S$2943)+COUNTA($S$2944))&gt;0,1,0)</f>
        <v>0</v>
      </c>
      <c r="CC2941" s="90" t="s">
        <v>775</v>
      </c>
      <c r="CD2941" s="90">
        <f>IF($Y$2941="Inaccurate – Incorrect",1,0)</f>
        <v>0</v>
      </c>
      <c r="DA2941" s="90" t="s">
        <v>7810</v>
      </c>
      <c r="DB2941" s="90" t="s">
        <v>7811</v>
      </c>
    </row>
    <row r="2942" spans="4:106" ht="25.25" customHeight="1" x14ac:dyDescent="0.2">
      <c r="D2942" s="112" t="s">
        <v>7842</v>
      </c>
      <c r="E2942" s="189" t="s">
        <v>309</v>
      </c>
      <c r="F2942" s="190"/>
      <c r="G2942" s="190"/>
      <c r="H2942" s="190"/>
      <c r="I2942" s="190"/>
      <c r="J2942" s="190"/>
      <c r="K2942" s="190"/>
      <c r="L2942" s="190"/>
      <c r="M2942" s="190"/>
      <c r="N2942" s="190"/>
      <c r="O2942" s="190"/>
      <c r="P2942" s="115"/>
      <c r="Q2942" s="191" t="s">
        <v>12702</v>
      </c>
      <c r="R2942" s="191"/>
      <c r="S2942" s="192"/>
      <c r="T2942" s="192"/>
      <c r="U2942" s="192"/>
      <c r="V2942" s="192"/>
      <c r="W2942" s="192"/>
      <c r="X2942" s="193"/>
      <c r="Y2942" s="108"/>
      <c r="AW2942" s="90" t="s">
        <v>6211</v>
      </c>
      <c r="AX2942" s="90">
        <f t="shared" si="399"/>
        <v>1</v>
      </c>
      <c r="AY2942" s="90" t="s">
        <v>774</v>
      </c>
      <c r="AZ2942" s="90" t="s">
        <v>7841</v>
      </c>
      <c r="BA2942" s="90">
        <f>IF(AND($BC$2942=1,$BB$2942=1),1,0)</f>
        <v>0</v>
      </c>
      <c r="BB2942" s="90">
        <f t="shared" si="402"/>
        <v>0</v>
      </c>
      <c r="BC2942" s="90">
        <v>1</v>
      </c>
      <c r="BD2942" s="90">
        <v>1</v>
      </c>
      <c r="BE2942" s="90">
        <v>1</v>
      </c>
      <c r="BX2942" s="90">
        <v>1</v>
      </c>
      <c r="CA2942" s="90" t="s">
        <v>7836</v>
      </c>
      <c r="CC2942" s="90" t="s">
        <v>775</v>
      </c>
      <c r="CD2942" s="90">
        <f>IF($Y$2942="Inaccurate – Incorrect",1,0)</f>
        <v>0</v>
      </c>
      <c r="DA2942" s="90" t="s">
        <v>7810</v>
      </c>
      <c r="DB2942" s="90" t="s">
        <v>7811</v>
      </c>
    </row>
    <row r="2943" spans="4:106" ht="25.25" customHeight="1" x14ac:dyDescent="0.2">
      <c r="D2943" s="112" t="s">
        <v>7844</v>
      </c>
      <c r="E2943" s="189" t="s">
        <v>7845</v>
      </c>
      <c r="F2943" s="190"/>
      <c r="G2943" s="190"/>
      <c r="H2943" s="190"/>
      <c r="I2943" s="190"/>
      <c r="J2943" s="190"/>
      <c r="K2943" s="190"/>
      <c r="L2943" s="190"/>
      <c r="M2943" s="190"/>
      <c r="N2943" s="190"/>
      <c r="O2943" s="190"/>
      <c r="P2943" s="115"/>
      <c r="Q2943" s="191" t="s">
        <v>12702</v>
      </c>
      <c r="R2943" s="191"/>
      <c r="S2943" s="192"/>
      <c r="T2943" s="192"/>
      <c r="U2943" s="192"/>
      <c r="V2943" s="192"/>
      <c r="W2943" s="192"/>
      <c r="X2943" s="193"/>
      <c r="Y2943" s="108"/>
      <c r="AW2943" s="90" t="s">
        <v>6211</v>
      </c>
      <c r="AX2943" s="90">
        <f t="shared" si="399"/>
        <v>1</v>
      </c>
      <c r="AY2943" s="90" t="s">
        <v>774</v>
      </c>
      <c r="AZ2943" s="90" t="s">
        <v>7843</v>
      </c>
      <c r="BA2943" s="90">
        <f>IF(AND($BC$2943=1,$BB$2943=1),1,0)</f>
        <v>0</v>
      </c>
      <c r="BB2943" s="90">
        <f t="shared" si="402"/>
        <v>0</v>
      </c>
      <c r="BC2943" s="90">
        <v>1</v>
      </c>
      <c r="BD2943" s="90">
        <v>1</v>
      </c>
      <c r="BE2943" s="90">
        <v>1</v>
      </c>
      <c r="BX2943" s="90">
        <v>1</v>
      </c>
      <c r="CA2943" s="90" t="s">
        <v>7836</v>
      </c>
      <c r="CC2943" s="90" t="s">
        <v>775</v>
      </c>
      <c r="CD2943" s="90">
        <f>IF($Y$2943="Inaccurate – Incorrect",1,0)</f>
        <v>0</v>
      </c>
      <c r="DA2943" s="90" t="s">
        <v>7810</v>
      </c>
      <c r="DB2943" s="90" t="s">
        <v>7811</v>
      </c>
    </row>
    <row r="2944" spans="4:106" ht="25.25" customHeight="1" x14ac:dyDescent="0.2">
      <c r="D2944" s="112" t="s">
        <v>7847</v>
      </c>
      <c r="E2944" s="189" t="s">
        <v>802</v>
      </c>
      <c r="F2944" s="190"/>
      <c r="G2944" s="190"/>
      <c r="H2944" s="190"/>
      <c r="I2944" s="190"/>
      <c r="J2944" s="190"/>
      <c r="K2944" s="190"/>
      <c r="L2944" s="190"/>
      <c r="M2944" s="190"/>
      <c r="N2944" s="190"/>
      <c r="O2944" s="190"/>
      <c r="P2944" s="115"/>
      <c r="Q2944" s="191" t="s">
        <v>12702</v>
      </c>
      <c r="R2944" s="191"/>
      <c r="S2944" s="192"/>
      <c r="T2944" s="192"/>
      <c r="U2944" s="192"/>
      <c r="V2944" s="192"/>
      <c r="W2944" s="192"/>
      <c r="X2944" s="193"/>
      <c r="Y2944" s="108"/>
      <c r="AW2944" s="90" t="s">
        <v>6211</v>
      </c>
      <c r="AX2944" s="90">
        <f t="shared" si="399"/>
        <v>1</v>
      </c>
      <c r="AY2944" s="90" t="s">
        <v>774</v>
      </c>
      <c r="AZ2944" s="90" t="s">
        <v>7846</v>
      </c>
      <c r="BA2944" s="90">
        <f>IF(AND($BC$2944=1,$BB$2944=1),1,0)</f>
        <v>0</v>
      </c>
      <c r="BB2944" s="90">
        <f t="shared" si="402"/>
        <v>0</v>
      </c>
      <c r="BC2944" s="90">
        <v>1</v>
      </c>
      <c r="BD2944" s="90">
        <v>1</v>
      </c>
      <c r="BE2944" s="90">
        <v>1</v>
      </c>
      <c r="BL2944" s="90">
        <v>2945</v>
      </c>
      <c r="BX2944" s="90">
        <v>1</v>
      </c>
      <c r="CA2944" s="90" t="s">
        <v>7836</v>
      </c>
      <c r="CC2944" s="90" t="s">
        <v>775</v>
      </c>
      <c r="CD2944" s="90">
        <f>IF($Y$2944="Inaccurate – Incorrect",1,0)</f>
        <v>0</v>
      </c>
      <c r="DA2944" s="90" t="s">
        <v>7810</v>
      </c>
      <c r="DB2944" s="90" t="s">
        <v>7811</v>
      </c>
    </row>
    <row r="2945" spans="4:106" ht="25.25" customHeight="1" x14ac:dyDescent="0.2">
      <c r="D2945" s="112" t="s">
        <v>7849</v>
      </c>
      <c r="E2945" s="189" t="s">
        <v>643</v>
      </c>
      <c r="F2945" s="190"/>
      <c r="G2945" s="190"/>
      <c r="H2945" s="190"/>
      <c r="I2945" s="190"/>
      <c r="J2945" s="190"/>
      <c r="K2945" s="190"/>
      <c r="L2945" s="190"/>
      <c r="M2945" s="190"/>
      <c r="N2945" s="190"/>
      <c r="O2945" s="190"/>
      <c r="P2945" s="115"/>
      <c r="Q2945" s="191" t="s">
        <v>12699</v>
      </c>
      <c r="R2945" s="191"/>
      <c r="S2945" s="197"/>
      <c r="T2945" s="197"/>
      <c r="U2945" s="197"/>
      <c r="V2945" s="197"/>
      <c r="W2945" s="197"/>
      <c r="X2945" s="198"/>
      <c r="Y2945" s="108"/>
      <c r="AW2945" s="90" t="s">
        <v>6211</v>
      </c>
      <c r="AX2945" s="90">
        <f t="shared" si="399"/>
        <v>1</v>
      </c>
      <c r="AZ2945" s="90" t="s">
        <v>7848</v>
      </c>
      <c r="BA2945" s="90">
        <f>IF(AND($BB$2945=1,$BC$2945=1),1,0)</f>
        <v>0</v>
      </c>
      <c r="BB2945" s="90">
        <f t="shared" si="402"/>
        <v>0</v>
      </c>
      <c r="BC2945" s="90">
        <f>IF(OR(AND(OR($S$2944&lt;&gt;"",$AB$2944&lt;&gt;""),$AX$2944=1)),1,0)</f>
        <v>0</v>
      </c>
      <c r="BD2945" s="90">
        <f>IF(OR(AND(OR($AB$2944&lt;&gt;""),$AX$2944=1)),1,0)</f>
        <v>0</v>
      </c>
      <c r="BE2945" s="90">
        <f>IF(OR(AND(OR($S$2944&lt;&gt;""),$AX$2944=1)),1,0)</f>
        <v>0</v>
      </c>
      <c r="CB2945" s="90">
        <f>IF($S$2945&lt;&gt;"",1,0)</f>
        <v>0</v>
      </c>
      <c r="CD2945" s="90">
        <f>IF($Y$2945="Inaccurate – Incorrect",1,0)</f>
        <v>0</v>
      </c>
      <c r="DA2945" s="90" t="s">
        <v>7810</v>
      </c>
      <c r="DB2945" s="90" t="s">
        <v>7811</v>
      </c>
    </row>
    <row r="2946" spans="4:106" x14ac:dyDescent="0.2">
      <c r="D2946" s="103"/>
      <c r="E2946" s="114"/>
      <c r="F2946" s="114"/>
      <c r="G2946" s="114"/>
      <c r="H2946" s="114"/>
      <c r="I2946" s="114"/>
      <c r="J2946" s="114"/>
      <c r="K2946" s="114"/>
      <c r="L2946" s="114"/>
      <c r="M2946" s="114"/>
      <c r="N2946" s="114"/>
      <c r="O2946" s="114"/>
      <c r="P2946" s="114"/>
      <c r="Q2946" s="114"/>
      <c r="R2946" s="114"/>
      <c r="S2946" s="114"/>
      <c r="T2946" s="114"/>
      <c r="U2946" s="114"/>
      <c r="V2946" s="114"/>
      <c r="W2946" s="114"/>
      <c r="X2946" s="114"/>
      <c r="Y2946" s="105"/>
      <c r="AX2946" s="90">
        <f t="shared" si="399"/>
        <v>0</v>
      </c>
      <c r="BA2946" s="90">
        <f>IF(OR($S$22="Step 3",$S$22="Step 2"),1,0)</f>
        <v>0</v>
      </c>
    </row>
    <row r="2947" spans="4:106" ht="21" x14ac:dyDescent="0.25">
      <c r="D2947" s="103"/>
      <c r="E2947" s="106" t="s">
        <v>1249</v>
      </c>
      <c r="F2947" s="104"/>
      <c r="G2947" s="104"/>
      <c r="H2947" s="104"/>
      <c r="I2947" s="104"/>
      <c r="J2947" s="104"/>
      <c r="K2947" s="104"/>
      <c r="L2947" s="104"/>
      <c r="M2947" s="104"/>
      <c r="N2947" s="104"/>
      <c r="O2947" s="104"/>
      <c r="P2947" s="104"/>
      <c r="Q2947" s="104"/>
      <c r="R2947" s="104"/>
      <c r="S2947" s="104"/>
      <c r="T2947" s="104"/>
      <c r="U2947" s="104"/>
      <c r="V2947" s="104"/>
      <c r="W2947" s="104"/>
      <c r="X2947" s="104"/>
      <c r="Y2947" s="105"/>
      <c r="AX2947" s="90">
        <f t="shared" si="399"/>
        <v>0</v>
      </c>
      <c r="BA2947" s="90">
        <f>IF(OR($S$22="Step 3",$S$22="Step 2"),1,0)</f>
        <v>0</v>
      </c>
    </row>
    <row r="2948" spans="4:106" ht="21" x14ac:dyDescent="0.25">
      <c r="D2948" s="103"/>
      <c r="E2948" s="109"/>
      <c r="F2948" s="110"/>
      <c r="G2948" s="110"/>
      <c r="H2948" s="110"/>
      <c r="I2948" s="110"/>
      <c r="J2948" s="110"/>
      <c r="K2948" s="110"/>
      <c r="L2948" s="110"/>
      <c r="M2948" s="110"/>
      <c r="N2948" s="110"/>
      <c r="O2948" s="110"/>
      <c r="P2948" s="110"/>
      <c r="Q2948" s="110"/>
      <c r="R2948" s="110"/>
      <c r="S2948" s="110"/>
      <c r="T2948" s="110"/>
      <c r="U2948" s="110"/>
      <c r="V2948" s="110"/>
      <c r="W2948" s="110"/>
      <c r="X2948" s="110"/>
      <c r="Y2948" s="105"/>
      <c r="AX2948" s="90">
        <f t="shared" si="399"/>
        <v>0</v>
      </c>
      <c r="BA2948" s="90">
        <f>IF(OR($S$22="Step 3",$S$22="Step 2"),1,0)</f>
        <v>0</v>
      </c>
    </row>
    <row r="2949" spans="4:106" ht="25.25" customHeight="1" x14ac:dyDescent="0.2">
      <c r="D2949" s="112" t="s">
        <v>7852</v>
      </c>
      <c r="E2949" s="194" t="s">
        <v>1250</v>
      </c>
      <c r="F2949" s="195"/>
      <c r="G2949" s="195"/>
      <c r="H2949" s="195"/>
      <c r="I2949" s="195"/>
      <c r="J2949" s="195"/>
      <c r="K2949" s="195"/>
      <c r="L2949" s="195"/>
      <c r="M2949" s="195"/>
      <c r="N2949" s="195"/>
      <c r="O2949" s="195"/>
      <c r="P2949" s="113" t="s">
        <v>12697</v>
      </c>
      <c r="Q2949" s="196" t="s">
        <v>12699</v>
      </c>
      <c r="R2949" s="196"/>
      <c r="S2949" s="192"/>
      <c r="T2949" s="192"/>
      <c r="U2949" s="192"/>
      <c r="V2949" s="192"/>
      <c r="W2949" s="192"/>
      <c r="X2949" s="193"/>
      <c r="Y2949" s="108"/>
      <c r="AW2949" s="90" t="s">
        <v>6211</v>
      </c>
      <c r="AX2949" s="90">
        <f t="shared" si="399"/>
        <v>1</v>
      </c>
      <c r="AZ2949" s="90" t="s">
        <v>7851</v>
      </c>
      <c r="BA2949" s="90">
        <f>IF(AND($BC$2949=1,$BB$2949=1),1,0)</f>
        <v>0</v>
      </c>
      <c r="BB2949" s="90">
        <f>IF(OR($S$22="Step 3",$S$22="Step 2"),1,0)</f>
        <v>0</v>
      </c>
      <c r="BC2949" s="90">
        <v>1</v>
      </c>
      <c r="BD2949" s="90">
        <v>1</v>
      </c>
      <c r="BE2949" s="90">
        <v>1</v>
      </c>
      <c r="DA2949" s="90" t="s">
        <v>1249</v>
      </c>
    </row>
    <row r="2950" spans="4:106" x14ac:dyDescent="0.2">
      <c r="D2950" s="121"/>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3"/>
      <c r="AX2950" s="90">
        <f t="shared" si="399"/>
        <v>0</v>
      </c>
    </row>
    <row r="2951" spans="4:106" x14ac:dyDescent="0.2">
      <c r="D2951" s="91"/>
      <c r="E2951" s="91"/>
      <c r="F2951" s="91"/>
      <c r="G2951" s="91"/>
      <c r="H2951" s="91"/>
      <c r="I2951" s="91"/>
      <c r="J2951" s="91"/>
      <c r="K2951" s="91"/>
      <c r="L2951" s="91"/>
      <c r="M2951" s="91"/>
      <c r="N2951" s="91"/>
      <c r="O2951" s="91"/>
      <c r="P2951" s="91"/>
      <c r="Q2951" s="91"/>
      <c r="R2951" s="91"/>
      <c r="S2951" s="91"/>
      <c r="T2951" s="91"/>
      <c r="U2951" s="91"/>
      <c r="V2951" s="91"/>
      <c r="W2951" s="91"/>
      <c r="X2951" s="91"/>
      <c r="Y2951" s="91"/>
      <c r="AX2951" s="90">
        <f t="shared" si="399"/>
        <v>0</v>
      </c>
      <c r="BA2951" s="90">
        <f>IF($S$22="Step 3",1,0)</f>
        <v>0</v>
      </c>
    </row>
    <row r="2952" spans="4:106" ht="21" x14ac:dyDescent="0.25">
      <c r="D2952" s="101" t="s">
        <v>7854</v>
      </c>
      <c r="E2952" s="100"/>
      <c r="F2952" s="100"/>
      <c r="G2952" s="100"/>
      <c r="H2952" s="100"/>
      <c r="I2952" s="100"/>
      <c r="J2952" s="100"/>
      <c r="K2952" s="100"/>
      <c r="L2952" s="100"/>
      <c r="M2952" s="100"/>
      <c r="N2952" s="100"/>
      <c r="O2952" s="100"/>
      <c r="P2952" s="100"/>
      <c r="Q2952" s="100"/>
      <c r="R2952" s="100"/>
      <c r="S2952" s="100"/>
      <c r="T2952" s="100"/>
      <c r="U2952" s="100"/>
      <c r="V2952" s="100"/>
      <c r="W2952" s="100"/>
      <c r="X2952" s="100"/>
      <c r="Y2952" s="102"/>
      <c r="AX2952" s="90">
        <f t="shared" si="399"/>
        <v>0</v>
      </c>
      <c r="BA2952" s="90">
        <f>IF($S$22="Step 3",1,0)</f>
        <v>0</v>
      </c>
    </row>
    <row r="2953" spans="4:106" x14ac:dyDescent="0.2">
      <c r="D2953" s="103"/>
      <c r="E2953" s="104"/>
      <c r="F2953" s="104"/>
      <c r="G2953" s="104"/>
      <c r="H2953" s="104"/>
      <c r="I2953" s="104"/>
      <c r="J2953" s="104"/>
      <c r="K2953" s="104"/>
      <c r="L2953" s="104"/>
      <c r="M2953" s="104"/>
      <c r="N2953" s="104"/>
      <c r="O2953" s="104"/>
      <c r="P2953" s="104"/>
      <c r="Q2953" s="104"/>
      <c r="R2953" s="104"/>
      <c r="S2953" s="104"/>
      <c r="T2953" s="104"/>
      <c r="U2953" s="104"/>
      <c r="V2953" s="104"/>
      <c r="W2953" s="104"/>
      <c r="X2953" s="104"/>
      <c r="Y2953" s="105"/>
      <c r="AX2953" s="90">
        <f t="shared" si="399"/>
        <v>0</v>
      </c>
      <c r="BA2953" s="90">
        <f>IF($S$22="Step 3",1,0)</f>
        <v>0</v>
      </c>
    </row>
    <row r="2954" spans="4:106" ht="21" x14ac:dyDescent="0.25">
      <c r="D2954" s="103"/>
      <c r="E2954" s="106" t="s">
        <v>39</v>
      </c>
      <c r="F2954" s="104"/>
      <c r="G2954" s="104"/>
      <c r="H2954" s="104"/>
      <c r="I2954" s="104"/>
      <c r="J2954" s="104"/>
      <c r="K2954" s="104"/>
      <c r="L2954" s="104"/>
      <c r="M2954" s="104"/>
      <c r="N2954" s="104"/>
      <c r="O2954" s="104"/>
      <c r="P2954" s="104"/>
      <c r="Q2954" s="104"/>
      <c r="R2954" s="104"/>
      <c r="S2954" s="104"/>
      <c r="T2954" s="104"/>
      <c r="U2954" s="104"/>
      <c r="V2954" s="104"/>
      <c r="W2954" s="104"/>
      <c r="X2954" s="104"/>
      <c r="Y2954" s="105"/>
      <c r="AX2954" s="90">
        <f t="shared" si="399"/>
        <v>0</v>
      </c>
      <c r="BA2954" s="90">
        <f>IF($S$22="Step 3",1,0)</f>
        <v>0</v>
      </c>
    </row>
    <row r="2955" spans="4:106" ht="111.5" customHeight="1" x14ac:dyDescent="0.2">
      <c r="D2955" s="108"/>
      <c r="E2955" s="224" t="s">
        <v>7855</v>
      </c>
      <c r="F2955" s="225"/>
      <c r="G2955" s="225"/>
      <c r="H2955" s="225"/>
      <c r="I2955" s="225"/>
      <c r="J2955" s="225"/>
      <c r="K2955" s="225"/>
      <c r="L2955" s="225"/>
      <c r="M2955" s="225"/>
      <c r="N2955" s="225"/>
      <c r="O2955" s="225"/>
      <c r="P2955" s="225"/>
      <c r="Q2955" s="225"/>
      <c r="R2955" s="225"/>
      <c r="S2955" s="225"/>
      <c r="T2955" s="225"/>
      <c r="U2955" s="225"/>
      <c r="V2955" s="225"/>
      <c r="W2955" s="225"/>
      <c r="X2955" s="226"/>
      <c r="Y2955" s="108"/>
      <c r="AX2955" s="90">
        <f t="shared" si="399"/>
        <v>0</v>
      </c>
      <c r="AZ2955" s="90" t="s">
        <v>7853</v>
      </c>
      <c r="BA2955" s="90">
        <f>IF(AND($BC$2955=1,$BB$2955=1),1,0)</f>
        <v>0</v>
      </c>
      <c r="BB2955" s="90">
        <f>IF($S$22="Step 3",1,0)</f>
        <v>0</v>
      </c>
      <c r="BC2955" s="90">
        <v>1</v>
      </c>
      <c r="BD2955" s="90">
        <v>1</v>
      </c>
      <c r="BE2955" s="90">
        <v>1</v>
      </c>
    </row>
    <row r="2956" spans="4:106" x14ac:dyDescent="0.2">
      <c r="D2956" s="103"/>
      <c r="E2956" s="100"/>
      <c r="F2956" s="100"/>
      <c r="G2956" s="100"/>
      <c r="H2956" s="100"/>
      <c r="I2956" s="100"/>
      <c r="J2956" s="100"/>
      <c r="K2956" s="100"/>
      <c r="L2956" s="100"/>
      <c r="M2956" s="100"/>
      <c r="N2956" s="100"/>
      <c r="O2956" s="100"/>
      <c r="P2956" s="100"/>
      <c r="Q2956" s="100"/>
      <c r="R2956" s="100"/>
      <c r="S2956" s="100"/>
      <c r="T2956" s="100"/>
      <c r="U2956" s="100"/>
      <c r="V2956" s="100"/>
      <c r="W2956" s="100"/>
      <c r="X2956" s="100"/>
      <c r="Y2956" s="105"/>
      <c r="AX2956" s="90">
        <f t="shared" si="399"/>
        <v>0</v>
      </c>
      <c r="BA2956" s="90">
        <f>IF($S$22="Step 3",1,0)</f>
        <v>0</v>
      </c>
    </row>
    <row r="2957" spans="4:106" ht="21" x14ac:dyDescent="0.25">
      <c r="D2957" s="103"/>
      <c r="E2957" s="106" t="s">
        <v>7858</v>
      </c>
      <c r="F2957" s="104"/>
      <c r="G2957" s="104"/>
      <c r="H2957" s="104"/>
      <c r="I2957" s="104"/>
      <c r="J2957" s="104"/>
      <c r="K2957" s="104"/>
      <c r="L2957" s="104"/>
      <c r="M2957" s="104"/>
      <c r="N2957" s="104"/>
      <c r="O2957" s="104"/>
      <c r="P2957" s="104"/>
      <c r="Q2957" s="104"/>
      <c r="R2957" s="104"/>
      <c r="S2957" s="104"/>
      <c r="T2957" s="104"/>
      <c r="U2957" s="104"/>
      <c r="V2957" s="104"/>
      <c r="W2957" s="104"/>
      <c r="X2957" s="104"/>
      <c r="Y2957" s="105"/>
      <c r="AX2957" s="90">
        <f t="shared" si="399"/>
        <v>0</v>
      </c>
      <c r="BA2957" s="90">
        <f>IF($S$22="Step 3",1,0)</f>
        <v>0</v>
      </c>
    </row>
    <row r="2958" spans="4:106" ht="21" x14ac:dyDescent="0.25">
      <c r="D2958" s="103"/>
      <c r="E2958" s="109" t="s">
        <v>12703</v>
      </c>
      <c r="F2958" s="110"/>
      <c r="G2958" s="110"/>
      <c r="H2958" s="110"/>
      <c r="I2958" s="110"/>
      <c r="J2958" s="110"/>
      <c r="K2958" s="110"/>
      <c r="L2958" s="110"/>
      <c r="M2958" s="110"/>
      <c r="N2958" s="110"/>
      <c r="O2958" s="110"/>
      <c r="P2958" s="110"/>
      <c r="Q2958" s="110"/>
      <c r="R2958" s="110"/>
      <c r="S2958" s="110"/>
      <c r="T2958" s="110"/>
      <c r="U2958" s="110"/>
      <c r="V2958" s="110"/>
      <c r="W2958" s="110"/>
      <c r="X2958" s="110"/>
      <c r="Y2958" s="105"/>
      <c r="AX2958" s="90">
        <f t="shared" si="399"/>
        <v>0</v>
      </c>
      <c r="BA2958" s="90">
        <f>IF($S$22="Step 3",1,0)</f>
        <v>0</v>
      </c>
    </row>
    <row r="2959" spans="4:106" ht="97" customHeight="1" x14ac:dyDescent="0.2">
      <c r="D2959" s="108"/>
      <c r="E2959" s="205" t="s">
        <v>7859</v>
      </c>
      <c r="F2959" s="206"/>
      <c r="G2959" s="206"/>
      <c r="H2959" s="206"/>
      <c r="I2959" s="206"/>
      <c r="J2959" s="206"/>
      <c r="K2959" s="206"/>
      <c r="L2959" s="206"/>
      <c r="M2959" s="206"/>
      <c r="N2959" s="206"/>
      <c r="O2959" s="206"/>
      <c r="P2959" s="206"/>
      <c r="Q2959" s="206"/>
      <c r="R2959" s="206"/>
      <c r="S2959" s="206"/>
      <c r="T2959" s="206"/>
      <c r="U2959" s="206"/>
      <c r="V2959" s="206"/>
      <c r="W2959" s="206"/>
      <c r="X2959" s="207"/>
      <c r="Y2959" s="108"/>
      <c r="AX2959" s="90">
        <f t="shared" ref="AX2959:AX3022" si="403">IF(SUBTOTAL(103,Q2959)=1,1,0)</f>
        <v>0</v>
      </c>
      <c r="AZ2959" s="90" t="s">
        <v>7857</v>
      </c>
      <c r="BA2959" s="90">
        <f>IF(AND($BC$2959=1,$BB$2959=1),1,0)</f>
        <v>0</v>
      </c>
      <c r="BB2959" s="90">
        <f>IF($S$22="Step 3",1,0)</f>
        <v>0</v>
      </c>
      <c r="BC2959" s="90">
        <v>1</v>
      </c>
      <c r="BD2959" s="90">
        <v>1</v>
      </c>
      <c r="BE2959" s="90">
        <v>1</v>
      </c>
    </row>
    <row r="2960" spans="4:106" x14ac:dyDescent="0.2">
      <c r="D2960" s="103"/>
      <c r="E2960" s="107"/>
      <c r="F2960" s="107"/>
      <c r="G2960" s="107"/>
      <c r="H2960" s="107"/>
      <c r="I2960" s="107"/>
      <c r="J2960" s="107"/>
      <c r="K2960" s="107"/>
      <c r="L2960" s="107"/>
      <c r="M2960" s="107"/>
      <c r="N2960" s="107"/>
      <c r="O2960" s="107"/>
      <c r="P2960" s="107"/>
      <c r="Q2960" s="107"/>
      <c r="R2960" s="107"/>
      <c r="S2960" s="107"/>
      <c r="T2960" s="107"/>
      <c r="U2960" s="107"/>
      <c r="V2960" s="107"/>
      <c r="W2960" s="107"/>
      <c r="X2960" s="107"/>
      <c r="Y2960" s="105"/>
      <c r="AX2960" s="90">
        <f t="shared" si="403"/>
        <v>0</v>
      </c>
      <c r="BA2960" s="90">
        <f>IF($S$22="Step 3",1,0)</f>
        <v>0</v>
      </c>
    </row>
    <row r="2961" spans="4:106" ht="21" x14ac:dyDescent="0.25">
      <c r="D2961" s="103"/>
      <c r="E2961" s="109" t="s">
        <v>7862</v>
      </c>
      <c r="F2961" s="110"/>
      <c r="G2961" s="110"/>
      <c r="H2961" s="110"/>
      <c r="I2961" s="110"/>
      <c r="J2961" s="110"/>
      <c r="K2961" s="110"/>
      <c r="L2961" s="110"/>
      <c r="M2961" s="110"/>
      <c r="N2961" s="110"/>
      <c r="O2961" s="110"/>
      <c r="P2961" s="110"/>
      <c r="Q2961" s="110"/>
      <c r="R2961" s="110"/>
      <c r="S2961" s="110"/>
      <c r="T2961" s="110"/>
      <c r="U2961" s="110"/>
      <c r="V2961" s="110"/>
      <c r="W2961" s="110"/>
      <c r="X2961" s="110"/>
      <c r="Y2961" s="105"/>
      <c r="AX2961" s="90">
        <f t="shared" si="403"/>
        <v>0</v>
      </c>
      <c r="BA2961" s="90">
        <f>IF($S$22="Step 3",1,0)</f>
        <v>0</v>
      </c>
    </row>
    <row r="2962" spans="4:106" ht="53.75" customHeight="1" x14ac:dyDescent="0.2">
      <c r="D2962" s="112" t="s">
        <v>7861</v>
      </c>
      <c r="E2962" s="120"/>
      <c r="F2962" s="118"/>
      <c r="G2962" s="118"/>
      <c r="H2962" s="118"/>
      <c r="I2962" s="118"/>
      <c r="J2962" s="118"/>
      <c r="K2962" s="118"/>
      <c r="L2962" s="118"/>
      <c r="M2962" s="118"/>
      <c r="N2962" s="118"/>
      <c r="O2962" s="118"/>
      <c r="P2962" s="118"/>
      <c r="Q2962" s="219" t="s">
        <v>7863</v>
      </c>
      <c r="R2962" s="220"/>
      <c r="S2962" s="220"/>
      <c r="T2962" s="220"/>
      <c r="U2962" s="220"/>
      <c r="V2962" s="220"/>
      <c r="W2962" s="220"/>
      <c r="X2962" s="217"/>
      <c r="Y2962" s="108"/>
      <c r="AX2962" s="90">
        <f t="shared" si="403"/>
        <v>1</v>
      </c>
      <c r="AZ2962" s="90" t="s">
        <v>7860</v>
      </c>
      <c r="BA2962" s="90">
        <f>IF(AND($BC$2962=1,$BB$2962=1),1,0)</f>
        <v>0</v>
      </c>
      <c r="BB2962" s="90">
        <f t="shared" ref="BB2962:BB2993" si="404">IF($S$22="Step 3",1,0)</f>
        <v>0</v>
      </c>
      <c r="BC2962" s="90">
        <v>1</v>
      </c>
      <c r="BD2962" s="90">
        <v>1</v>
      </c>
      <c r="BE2962" s="90">
        <v>1</v>
      </c>
    </row>
    <row r="2963" spans="4:106" ht="25.25" customHeight="1" x14ac:dyDescent="0.2">
      <c r="D2963" s="112" t="s">
        <v>7865</v>
      </c>
      <c r="E2963" s="189" t="s">
        <v>7866</v>
      </c>
      <c r="F2963" s="190"/>
      <c r="G2963" s="190"/>
      <c r="H2963" s="190"/>
      <c r="I2963" s="190"/>
      <c r="J2963" s="190"/>
      <c r="K2963" s="190"/>
      <c r="L2963" s="190"/>
      <c r="M2963" s="190"/>
      <c r="N2963" s="190"/>
      <c r="O2963" s="190"/>
      <c r="P2963" s="116" t="s">
        <v>12697</v>
      </c>
      <c r="Q2963" s="191" t="s">
        <v>12702</v>
      </c>
      <c r="R2963" s="191"/>
      <c r="S2963" s="192"/>
      <c r="T2963" s="192"/>
      <c r="U2963" s="192"/>
      <c r="V2963" s="192"/>
      <c r="W2963" s="192"/>
      <c r="X2963" s="193"/>
      <c r="Y2963" s="108"/>
      <c r="AW2963" s="90" t="s">
        <v>7854</v>
      </c>
      <c r="AX2963" s="90">
        <f t="shared" si="403"/>
        <v>1</v>
      </c>
      <c r="AY2963" s="90" t="s">
        <v>774</v>
      </c>
      <c r="AZ2963" s="90" t="s">
        <v>7864</v>
      </c>
      <c r="BA2963" s="90">
        <f>IF(AND($BC$2963=1,$BB$2963=1),1,0)</f>
        <v>0</v>
      </c>
      <c r="BB2963" s="90">
        <f t="shared" si="404"/>
        <v>0</v>
      </c>
      <c r="BC2963" s="90">
        <v>1</v>
      </c>
      <c r="BD2963" s="90">
        <v>1</v>
      </c>
      <c r="BE2963" s="90">
        <v>1</v>
      </c>
      <c r="BL2963" s="90" t="s">
        <v>12821</v>
      </c>
      <c r="BX2963" s="90">
        <v>1</v>
      </c>
      <c r="CA2963" s="90" t="s">
        <v>7860</v>
      </c>
      <c r="CB2963" s="90">
        <f>IF((+COUNTA($S$2963)+COUNTA($S$2965)+COUNTA($S$2967)+COUNTA($S$2969)+COUNTA($S$2971)+COUNTA($S$2973))&gt;0,1,0)</f>
        <v>0</v>
      </c>
      <c r="CC2963" s="90" t="s">
        <v>775</v>
      </c>
      <c r="CD2963" s="90">
        <f>IF($Y$2963="Inaccurate – Incorrect",1,0)</f>
        <v>0</v>
      </c>
      <c r="DA2963" s="90" t="s">
        <v>7858</v>
      </c>
      <c r="DB2963" s="90" t="s">
        <v>7862</v>
      </c>
    </row>
    <row r="2964" spans="4:106" ht="25.25" customHeight="1" x14ac:dyDescent="0.2">
      <c r="D2964" s="112" t="s">
        <v>7869</v>
      </c>
      <c r="E2964" s="189" t="s">
        <v>3058</v>
      </c>
      <c r="F2964" s="190"/>
      <c r="G2964" s="190"/>
      <c r="H2964" s="190"/>
      <c r="I2964" s="190"/>
      <c r="J2964" s="190"/>
      <c r="K2964" s="190"/>
      <c r="L2964" s="190"/>
      <c r="M2964" s="190"/>
      <c r="N2964" s="190"/>
      <c r="O2964" s="190"/>
      <c r="P2964" s="115"/>
      <c r="Q2964" s="191" t="s">
        <v>12699</v>
      </c>
      <c r="R2964" s="191"/>
      <c r="S2964" s="192"/>
      <c r="T2964" s="192"/>
      <c r="U2964" s="192"/>
      <c r="V2964" s="192"/>
      <c r="W2964" s="192"/>
      <c r="X2964" s="193"/>
      <c r="Y2964" s="108"/>
      <c r="AW2964" s="90" t="s">
        <v>7854</v>
      </c>
      <c r="AX2964" s="90">
        <f t="shared" si="403"/>
        <v>1</v>
      </c>
      <c r="AZ2964" s="90" t="s">
        <v>7868</v>
      </c>
      <c r="BA2964" s="90">
        <f>IF(AND($BB$2964=1,$BC$2964=1),1,0)</f>
        <v>0</v>
      </c>
      <c r="BB2964" s="90">
        <f t="shared" si="404"/>
        <v>0</v>
      </c>
      <c r="BC2964" s="90">
        <f>IF(OR(AND(OR($S$2963&lt;&gt;"",$AB$2963&lt;&gt;""),$AX$2963=1)),1,0)</f>
        <v>0</v>
      </c>
      <c r="BD2964" s="90">
        <f>IF(OR(AND(OR($AB$2963&lt;&gt;""),$AX$2963=1)),1,0)</f>
        <v>0</v>
      </c>
      <c r="BE2964" s="90">
        <f>IF(OR(AND(OR($S$2963&lt;&gt;""),$AX$2963=1)),1,0)</f>
        <v>0</v>
      </c>
      <c r="CB2964" s="90">
        <f>IF($S$2964&lt;&gt;"",1,0)</f>
        <v>0</v>
      </c>
      <c r="CD2964" s="90">
        <f>IF($Y$2964="Inaccurate – Incorrect",1,0)</f>
        <v>0</v>
      </c>
      <c r="DA2964" s="90" t="s">
        <v>7858</v>
      </c>
      <c r="DB2964" s="90" t="s">
        <v>7862</v>
      </c>
    </row>
    <row r="2965" spans="4:106" ht="25.25" customHeight="1" x14ac:dyDescent="0.2">
      <c r="D2965" s="112" t="s">
        <v>7872</v>
      </c>
      <c r="E2965" s="189" t="s">
        <v>7873</v>
      </c>
      <c r="F2965" s="190"/>
      <c r="G2965" s="190"/>
      <c r="H2965" s="190"/>
      <c r="I2965" s="190"/>
      <c r="J2965" s="190"/>
      <c r="K2965" s="190"/>
      <c r="L2965" s="190"/>
      <c r="M2965" s="190"/>
      <c r="N2965" s="190"/>
      <c r="O2965" s="190"/>
      <c r="P2965" s="115"/>
      <c r="Q2965" s="191" t="s">
        <v>12702</v>
      </c>
      <c r="R2965" s="191"/>
      <c r="S2965" s="192"/>
      <c r="T2965" s="192"/>
      <c r="U2965" s="192"/>
      <c r="V2965" s="192"/>
      <c r="W2965" s="192"/>
      <c r="X2965" s="193"/>
      <c r="Y2965" s="108"/>
      <c r="AW2965" s="90" t="s">
        <v>7854</v>
      </c>
      <c r="AX2965" s="90">
        <f t="shared" si="403"/>
        <v>1</v>
      </c>
      <c r="AY2965" s="90" t="s">
        <v>774</v>
      </c>
      <c r="AZ2965" s="90" t="s">
        <v>7871</v>
      </c>
      <c r="BA2965" s="90">
        <f>IF(AND($BC$2965=1,$BB$2965=1),1,0)</f>
        <v>0</v>
      </c>
      <c r="BB2965" s="90">
        <f t="shared" si="404"/>
        <v>0</v>
      </c>
      <c r="BC2965" s="90">
        <v>1</v>
      </c>
      <c r="BD2965" s="90">
        <v>1</v>
      </c>
      <c r="BE2965" s="90">
        <v>1</v>
      </c>
      <c r="BL2965" s="90">
        <v>2966</v>
      </c>
      <c r="BX2965" s="90">
        <v>1</v>
      </c>
      <c r="CA2965" s="90" t="s">
        <v>7860</v>
      </c>
      <c r="CC2965" s="90" t="s">
        <v>775</v>
      </c>
      <c r="CD2965" s="90">
        <f>IF($Y$2965="Inaccurate – Incorrect",1,0)</f>
        <v>0</v>
      </c>
      <c r="DA2965" s="90" t="s">
        <v>7858</v>
      </c>
      <c r="DB2965" s="90" t="s">
        <v>7862</v>
      </c>
    </row>
    <row r="2966" spans="4:106" ht="25.25" customHeight="1" x14ac:dyDescent="0.2">
      <c r="D2966" s="112" t="s">
        <v>7875</v>
      </c>
      <c r="E2966" s="189" t="s">
        <v>3058</v>
      </c>
      <c r="F2966" s="190"/>
      <c r="G2966" s="190"/>
      <c r="H2966" s="190"/>
      <c r="I2966" s="190"/>
      <c r="J2966" s="190"/>
      <c r="K2966" s="190"/>
      <c r="L2966" s="190"/>
      <c r="M2966" s="190"/>
      <c r="N2966" s="190"/>
      <c r="O2966" s="190"/>
      <c r="P2966" s="115"/>
      <c r="Q2966" s="191" t="s">
        <v>12699</v>
      </c>
      <c r="R2966" s="191"/>
      <c r="S2966" s="192"/>
      <c r="T2966" s="192"/>
      <c r="U2966" s="192"/>
      <c r="V2966" s="192"/>
      <c r="W2966" s="192"/>
      <c r="X2966" s="193"/>
      <c r="Y2966" s="108"/>
      <c r="AW2966" s="90" t="s">
        <v>7854</v>
      </c>
      <c r="AX2966" s="90">
        <f t="shared" si="403"/>
        <v>1</v>
      </c>
      <c r="AZ2966" s="90" t="s">
        <v>7874</v>
      </c>
      <c r="BA2966" s="90">
        <f>IF(AND($BB$2966=1,$BC$2966=1),1,0)</f>
        <v>0</v>
      </c>
      <c r="BB2966" s="90">
        <f t="shared" si="404"/>
        <v>0</v>
      </c>
      <c r="BC2966" s="90">
        <f>IF(OR(AND(OR($S$2965&lt;&gt;"",$AB$2965&lt;&gt;""),$AX$2965=1)),1,0)</f>
        <v>0</v>
      </c>
      <c r="BD2966" s="90">
        <f>IF(OR(AND(OR($AB$2965&lt;&gt;""),$AX$2965=1)),1,0)</f>
        <v>0</v>
      </c>
      <c r="BE2966" s="90">
        <f>IF(OR(AND(OR($S$2965&lt;&gt;""),$AX$2965=1)),1,0)</f>
        <v>0</v>
      </c>
      <c r="CB2966" s="90">
        <f>IF($S$2966&lt;&gt;"",1,0)</f>
        <v>0</v>
      </c>
      <c r="CD2966" s="90">
        <f>IF($Y$2966="Inaccurate – Incorrect",1,0)</f>
        <v>0</v>
      </c>
      <c r="DA2966" s="90" t="s">
        <v>7858</v>
      </c>
      <c r="DB2966" s="90" t="s">
        <v>7862</v>
      </c>
    </row>
    <row r="2967" spans="4:106" ht="25.25" customHeight="1" x14ac:dyDescent="0.2">
      <c r="D2967" s="112" t="s">
        <v>7878</v>
      </c>
      <c r="E2967" s="189" t="s">
        <v>7879</v>
      </c>
      <c r="F2967" s="190"/>
      <c r="G2967" s="190"/>
      <c r="H2967" s="190"/>
      <c r="I2967" s="190"/>
      <c r="J2967" s="190"/>
      <c r="K2967" s="190"/>
      <c r="L2967" s="190"/>
      <c r="M2967" s="190"/>
      <c r="N2967" s="190"/>
      <c r="O2967" s="190"/>
      <c r="P2967" s="115"/>
      <c r="Q2967" s="191" t="s">
        <v>12702</v>
      </c>
      <c r="R2967" s="191"/>
      <c r="S2967" s="192"/>
      <c r="T2967" s="192"/>
      <c r="U2967" s="192"/>
      <c r="V2967" s="192"/>
      <c r="W2967" s="192"/>
      <c r="X2967" s="193"/>
      <c r="Y2967" s="108"/>
      <c r="AW2967" s="90" t="s">
        <v>7854</v>
      </c>
      <c r="AX2967" s="90">
        <f t="shared" si="403"/>
        <v>1</v>
      </c>
      <c r="AY2967" s="90" t="s">
        <v>774</v>
      </c>
      <c r="AZ2967" s="90" t="s">
        <v>7877</v>
      </c>
      <c r="BA2967" s="90">
        <f>IF(AND($BC$2967=1,$BB$2967=1),1,0)</f>
        <v>0</v>
      </c>
      <c r="BB2967" s="90">
        <f t="shared" si="404"/>
        <v>0</v>
      </c>
      <c r="BC2967" s="90">
        <v>1</v>
      </c>
      <c r="BD2967" s="90">
        <v>1</v>
      </c>
      <c r="BE2967" s="90">
        <v>1</v>
      </c>
      <c r="BL2967" s="90">
        <v>2968</v>
      </c>
      <c r="BX2967" s="90">
        <v>1</v>
      </c>
      <c r="CA2967" s="90" t="s">
        <v>7860</v>
      </c>
      <c r="CC2967" s="90" t="s">
        <v>775</v>
      </c>
      <c r="CD2967" s="90">
        <f>IF($Y$2967="Inaccurate – Incorrect",1,0)</f>
        <v>0</v>
      </c>
      <c r="DA2967" s="90" t="s">
        <v>7858</v>
      </c>
      <c r="DB2967" s="90" t="s">
        <v>7862</v>
      </c>
    </row>
    <row r="2968" spans="4:106" ht="25.25" customHeight="1" x14ac:dyDescent="0.2">
      <c r="D2968" s="112" t="s">
        <v>7881</v>
      </c>
      <c r="E2968" s="189" t="s">
        <v>3058</v>
      </c>
      <c r="F2968" s="190"/>
      <c r="G2968" s="190"/>
      <c r="H2968" s="190"/>
      <c r="I2968" s="190"/>
      <c r="J2968" s="190"/>
      <c r="K2968" s="190"/>
      <c r="L2968" s="190"/>
      <c r="M2968" s="190"/>
      <c r="N2968" s="190"/>
      <c r="O2968" s="190"/>
      <c r="P2968" s="115"/>
      <c r="Q2968" s="191" t="s">
        <v>12699</v>
      </c>
      <c r="R2968" s="191"/>
      <c r="S2968" s="192"/>
      <c r="T2968" s="192"/>
      <c r="U2968" s="192"/>
      <c r="V2968" s="192"/>
      <c r="W2968" s="192"/>
      <c r="X2968" s="193"/>
      <c r="Y2968" s="108"/>
      <c r="AW2968" s="90" t="s">
        <v>7854</v>
      </c>
      <c r="AX2968" s="90">
        <f t="shared" si="403"/>
        <v>1</v>
      </c>
      <c r="AZ2968" s="90" t="s">
        <v>7880</v>
      </c>
      <c r="BA2968" s="90">
        <f>IF(AND($BB$2968=1,$BC$2968=1),1,0)</f>
        <v>0</v>
      </c>
      <c r="BB2968" s="90">
        <f t="shared" si="404"/>
        <v>0</v>
      </c>
      <c r="BC2968" s="90">
        <f>IF(OR(AND(OR($S$2967&lt;&gt;"",$AB$2967&lt;&gt;""),$AX$2967=1)),1,0)</f>
        <v>0</v>
      </c>
      <c r="BD2968" s="90">
        <f>IF(OR(AND(OR($AB$2967&lt;&gt;""),$AX$2967=1)),1,0)</f>
        <v>0</v>
      </c>
      <c r="BE2968" s="90">
        <f>IF(OR(AND(OR($S$2967&lt;&gt;""),$AX$2967=1)),1,0)</f>
        <v>0</v>
      </c>
      <c r="CB2968" s="90">
        <f>IF($S$2968&lt;&gt;"",1,0)</f>
        <v>0</v>
      </c>
      <c r="CD2968" s="90">
        <f>IF($Y$2968="Inaccurate – Incorrect",1,0)</f>
        <v>0</v>
      </c>
      <c r="DA2968" s="90" t="s">
        <v>7858</v>
      </c>
      <c r="DB2968" s="90" t="s">
        <v>7862</v>
      </c>
    </row>
    <row r="2969" spans="4:106" ht="25.25" customHeight="1" x14ac:dyDescent="0.2">
      <c r="D2969" s="112" t="s">
        <v>7884</v>
      </c>
      <c r="E2969" s="189" t="s">
        <v>7885</v>
      </c>
      <c r="F2969" s="190"/>
      <c r="G2969" s="190"/>
      <c r="H2969" s="190"/>
      <c r="I2969" s="190"/>
      <c r="J2969" s="190"/>
      <c r="K2969" s="190"/>
      <c r="L2969" s="190"/>
      <c r="M2969" s="190"/>
      <c r="N2969" s="190"/>
      <c r="O2969" s="190"/>
      <c r="P2969" s="115"/>
      <c r="Q2969" s="191" t="s">
        <v>12702</v>
      </c>
      <c r="R2969" s="191"/>
      <c r="S2969" s="192"/>
      <c r="T2969" s="192"/>
      <c r="U2969" s="192"/>
      <c r="V2969" s="192"/>
      <c r="W2969" s="192"/>
      <c r="X2969" s="193"/>
      <c r="Y2969" s="108"/>
      <c r="AW2969" s="90" t="s">
        <v>7854</v>
      </c>
      <c r="AX2969" s="90">
        <f t="shared" si="403"/>
        <v>1</v>
      </c>
      <c r="AY2969" s="90" t="s">
        <v>774</v>
      </c>
      <c r="AZ2969" s="90" t="s">
        <v>7883</v>
      </c>
      <c r="BA2969" s="90">
        <f>IF(AND($BC$2969=1,$BB$2969=1),1,0)</f>
        <v>0</v>
      </c>
      <c r="BB2969" s="90">
        <f t="shared" si="404"/>
        <v>0</v>
      </c>
      <c r="BC2969" s="90">
        <v>1</v>
      </c>
      <c r="BD2969" s="90">
        <v>1</v>
      </c>
      <c r="BE2969" s="90">
        <v>1</v>
      </c>
      <c r="BL2969" s="90">
        <v>2970</v>
      </c>
      <c r="BX2969" s="90">
        <v>1</v>
      </c>
      <c r="CA2969" s="90" t="s">
        <v>7860</v>
      </c>
      <c r="CC2969" s="90" t="s">
        <v>775</v>
      </c>
      <c r="CD2969" s="90">
        <f>IF($Y$2969="Inaccurate – Incorrect",1,0)</f>
        <v>0</v>
      </c>
      <c r="DA2969" s="90" t="s">
        <v>7858</v>
      </c>
      <c r="DB2969" s="90" t="s">
        <v>7862</v>
      </c>
    </row>
    <row r="2970" spans="4:106" ht="25.25" customHeight="1" x14ac:dyDescent="0.2">
      <c r="D2970" s="112" t="s">
        <v>7887</v>
      </c>
      <c r="E2970" s="189" t="s">
        <v>3058</v>
      </c>
      <c r="F2970" s="190"/>
      <c r="G2970" s="190"/>
      <c r="H2970" s="190"/>
      <c r="I2970" s="190"/>
      <c r="J2970" s="190"/>
      <c r="K2970" s="190"/>
      <c r="L2970" s="190"/>
      <c r="M2970" s="190"/>
      <c r="N2970" s="190"/>
      <c r="O2970" s="190"/>
      <c r="P2970" s="115"/>
      <c r="Q2970" s="191" t="s">
        <v>12699</v>
      </c>
      <c r="R2970" s="191"/>
      <c r="S2970" s="192"/>
      <c r="T2970" s="192"/>
      <c r="U2970" s="192"/>
      <c r="V2970" s="192"/>
      <c r="W2970" s="192"/>
      <c r="X2970" s="193"/>
      <c r="Y2970" s="108"/>
      <c r="AW2970" s="90" t="s">
        <v>7854</v>
      </c>
      <c r="AX2970" s="90">
        <f t="shared" si="403"/>
        <v>1</v>
      </c>
      <c r="AZ2970" s="90" t="s">
        <v>7886</v>
      </c>
      <c r="BA2970" s="90">
        <f>IF(AND($BB$2970=1,$BC$2970=1),1,0)</f>
        <v>0</v>
      </c>
      <c r="BB2970" s="90">
        <f t="shared" si="404"/>
        <v>0</v>
      </c>
      <c r="BC2970" s="90">
        <f>IF(OR(AND(OR($S$2969&lt;&gt;"",$AB$2969&lt;&gt;""),$AX$2969=1)),1,0)</f>
        <v>0</v>
      </c>
      <c r="BD2970" s="90">
        <f>IF(OR(AND(OR($AB$2969&lt;&gt;""),$AX$2969=1)),1,0)</f>
        <v>0</v>
      </c>
      <c r="BE2970" s="90">
        <f>IF(OR(AND(OR($S$2969&lt;&gt;""),$AX$2969=1)),1,0)</f>
        <v>0</v>
      </c>
      <c r="CB2970" s="90">
        <f>IF($S$2970&lt;&gt;"",1,0)</f>
        <v>0</v>
      </c>
      <c r="CD2970" s="90">
        <f>IF($Y$2970="Inaccurate – Incorrect",1,0)</f>
        <v>0</v>
      </c>
      <c r="DA2970" s="90" t="s">
        <v>7858</v>
      </c>
      <c r="DB2970" s="90" t="s">
        <v>7862</v>
      </c>
    </row>
    <row r="2971" spans="4:106" ht="25.25" customHeight="1" x14ac:dyDescent="0.2">
      <c r="D2971" s="112" t="s">
        <v>7890</v>
      </c>
      <c r="E2971" s="189" t="s">
        <v>802</v>
      </c>
      <c r="F2971" s="190"/>
      <c r="G2971" s="190"/>
      <c r="H2971" s="190"/>
      <c r="I2971" s="190"/>
      <c r="J2971" s="190"/>
      <c r="K2971" s="190"/>
      <c r="L2971" s="190"/>
      <c r="M2971" s="190"/>
      <c r="N2971" s="190"/>
      <c r="O2971" s="190"/>
      <c r="P2971" s="115"/>
      <c r="Q2971" s="191" t="s">
        <v>12702</v>
      </c>
      <c r="R2971" s="191"/>
      <c r="S2971" s="192"/>
      <c r="T2971" s="192"/>
      <c r="U2971" s="192"/>
      <c r="V2971" s="192"/>
      <c r="W2971" s="192"/>
      <c r="X2971" s="193"/>
      <c r="Y2971" s="108"/>
      <c r="AW2971" s="90" t="s">
        <v>7854</v>
      </c>
      <c r="AX2971" s="90">
        <f t="shared" si="403"/>
        <v>1</v>
      </c>
      <c r="AY2971" s="90" t="s">
        <v>774</v>
      </c>
      <c r="AZ2971" s="90" t="s">
        <v>7889</v>
      </c>
      <c r="BA2971" s="90">
        <f>IF(AND($BC$2971=1,$BB$2971=1),1,0)</f>
        <v>0</v>
      </c>
      <c r="BB2971" s="90">
        <f t="shared" si="404"/>
        <v>0</v>
      </c>
      <c r="BC2971" s="90">
        <v>1</v>
      </c>
      <c r="BD2971" s="90">
        <v>1</v>
      </c>
      <c r="BE2971" s="90">
        <v>1</v>
      </c>
      <c r="BL2971" s="90">
        <v>2972</v>
      </c>
      <c r="BX2971" s="90">
        <v>1</v>
      </c>
      <c r="CA2971" s="90" t="s">
        <v>7860</v>
      </c>
      <c r="CC2971" s="90" t="s">
        <v>775</v>
      </c>
      <c r="CD2971" s="90">
        <f>IF($Y$2971="Inaccurate – Incorrect",1,0)</f>
        <v>0</v>
      </c>
      <c r="DA2971" s="90" t="s">
        <v>7858</v>
      </c>
      <c r="DB2971" s="90" t="s">
        <v>7862</v>
      </c>
    </row>
    <row r="2972" spans="4:106" ht="25.25" customHeight="1" x14ac:dyDescent="0.2">
      <c r="D2972" s="112" t="s">
        <v>7892</v>
      </c>
      <c r="E2972" s="189" t="s">
        <v>643</v>
      </c>
      <c r="F2972" s="190"/>
      <c r="G2972" s="190"/>
      <c r="H2972" s="190"/>
      <c r="I2972" s="190"/>
      <c r="J2972" s="190"/>
      <c r="K2972" s="190"/>
      <c r="L2972" s="190"/>
      <c r="M2972" s="190"/>
      <c r="N2972" s="190"/>
      <c r="O2972" s="190"/>
      <c r="P2972" s="115"/>
      <c r="Q2972" s="191" t="s">
        <v>12699</v>
      </c>
      <c r="R2972" s="191"/>
      <c r="S2972" s="192"/>
      <c r="T2972" s="192"/>
      <c r="U2972" s="192"/>
      <c r="V2972" s="192"/>
      <c r="W2972" s="192"/>
      <c r="X2972" s="193"/>
      <c r="Y2972" s="108"/>
      <c r="AW2972" s="90" t="s">
        <v>7854</v>
      </c>
      <c r="AX2972" s="90">
        <f t="shared" si="403"/>
        <v>1</v>
      </c>
      <c r="AZ2972" s="90" t="s">
        <v>7891</v>
      </c>
      <c r="BA2972" s="90">
        <f>IF(AND($BB$2972=1,$BC$2972=1),1,0)</f>
        <v>0</v>
      </c>
      <c r="BB2972" s="90">
        <f t="shared" si="404"/>
        <v>0</v>
      </c>
      <c r="BC2972" s="90">
        <f>IF(OR(AND(OR($S$2971&lt;&gt;"",$AB$2971&lt;&gt;""),$AX$2971=1)),1,0)</f>
        <v>0</v>
      </c>
      <c r="BD2972" s="90">
        <f>IF(OR(AND(OR($AB$2971&lt;&gt;""),$AX$2971=1)),1,0)</f>
        <v>0</v>
      </c>
      <c r="BE2972" s="90">
        <f>IF(OR(AND(OR($S$2971&lt;&gt;""),$AX$2971=1)),1,0)</f>
        <v>0</v>
      </c>
      <c r="CB2972" s="90">
        <f>IF($S$2972&lt;&gt;"",1,0)</f>
        <v>0</v>
      </c>
      <c r="CD2972" s="90">
        <f>IF($Y$2972="Inaccurate – Incorrect",1,0)</f>
        <v>0</v>
      </c>
      <c r="DA2972" s="90" t="s">
        <v>7858</v>
      </c>
      <c r="DB2972" s="90" t="s">
        <v>7862</v>
      </c>
    </row>
    <row r="2973" spans="4:106" ht="25.25" customHeight="1" x14ac:dyDescent="0.2">
      <c r="D2973" s="112" t="s">
        <v>7895</v>
      </c>
      <c r="E2973" s="189" t="s">
        <v>1408</v>
      </c>
      <c r="F2973" s="190"/>
      <c r="G2973" s="190"/>
      <c r="H2973" s="190"/>
      <c r="I2973" s="190"/>
      <c r="J2973" s="190"/>
      <c r="K2973" s="190"/>
      <c r="L2973" s="190"/>
      <c r="M2973" s="190"/>
      <c r="N2973" s="190"/>
      <c r="O2973" s="190"/>
      <c r="P2973" s="115"/>
      <c r="Q2973" s="191" t="s">
        <v>12702</v>
      </c>
      <c r="R2973" s="191"/>
      <c r="S2973" s="192"/>
      <c r="T2973" s="192"/>
      <c r="U2973" s="192"/>
      <c r="V2973" s="192"/>
      <c r="W2973" s="192"/>
      <c r="X2973" s="193"/>
      <c r="Y2973" s="108"/>
      <c r="AW2973" s="90" t="s">
        <v>7854</v>
      </c>
      <c r="AX2973" s="90">
        <f t="shared" si="403"/>
        <v>1</v>
      </c>
      <c r="AY2973" s="90" t="s">
        <v>774</v>
      </c>
      <c r="AZ2973" s="90" t="s">
        <v>7894</v>
      </c>
      <c r="BA2973" s="90">
        <f>IF(AND($BC$2973=1,$BB$2973=1),1,0)</f>
        <v>0</v>
      </c>
      <c r="BB2973" s="90">
        <f t="shared" si="404"/>
        <v>0</v>
      </c>
      <c r="BC2973" s="90">
        <v>1</v>
      </c>
      <c r="BD2973" s="90">
        <v>1</v>
      </c>
      <c r="BE2973" s="90">
        <v>1</v>
      </c>
      <c r="BX2973" s="90">
        <v>2</v>
      </c>
      <c r="CA2973" s="90" t="s">
        <v>7860</v>
      </c>
      <c r="CC2973" s="90" t="s">
        <v>775</v>
      </c>
      <c r="CD2973" s="90">
        <f>IF($Y$2973="Inaccurate – Incorrect",1,0)</f>
        <v>0</v>
      </c>
      <c r="DA2973" s="90" t="s">
        <v>7858</v>
      </c>
      <c r="DB2973" s="90" t="s">
        <v>7862</v>
      </c>
    </row>
    <row r="2974" spans="4:106" ht="53.75" customHeight="1" x14ac:dyDescent="0.2">
      <c r="D2974" s="112" t="s">
        <v>7897</v>
      </c>
      <c r="E2974" s="119"/>
      <c r="F2974" s="118"/>
      <c r="G2974" s="118"/>
      <c r="H2974" s="118"/>
      <c r="I2974" s="118"/>
      <c r="J2974" s="118"/>
      <c r="K2974" s="118"/>
      <c r="L2974" s="118"/>
      <c r="M2974" s="118"/>
      <c r="N2974" s="118"/>
      <c r="O2974" s="118"/>
      <c r="P2974" s="118"/>
      <c r="Q2974" s="215" t="s">
        <v>7898</v>
      </c>
      <c r="R2974" s="216"/>
      <c r="S2974" s="216"/>
      <c r="T2974" s="216"/>
      <c r="U2974" s="216"/>
      <c r="V2974" s="216"/>
      <c r="W2974" s="216"/>
      <c r="X2974" s="217"/>
      <c r="Y2974" s="108"/>
      <c r="AX2974" s="90">
        <f t="shared" si="403"/>
        <v>1</v>
      </c>
      <c r="AZ2974" s="90" t="s">
        <v>7896</v>
      </c>
      <c r="BA2974" s="90">
        <f>IF(AND($BB$2974=1,$BC$2974=1),1,0)</f>
        <v>0</v>
      </c>
      <c r="BB2974" s="90">
        <f t="shared" si="404"/>
        <v>0</v>
      </c>
      <c r="BC2974" s="90">
        <f>IF(OR(AND(OR($S$2963&lt;&gt;"",$AB$2963&lt;&gt;""),$AX$2963=1)),1,0)</f>
        <v>0</v>
      </c>
      <c r="BD2974" s="90">
        <f>IF(OR(AND(OR($AB$2963&lt;&gt;""),$AX$2963=1)),1,0)</f>
        <v>0</v>
      </c>
      <c r="BE2974" s="90">
        <f>IF(OR(AND(OR($S$2963&lt;&gt;""),$AX$2963=1)),1,0)</f>
        <v>0</v>
      </c>
    </row>
    <row r="2975" spans="4:106" ht="25.25" customHeight="1" x14ac:dyDescent="0.2">
      <c r="D2975" s="112" t="s">
        <v>7900</v>
      </c>
      <c r="E2975" s="189" t="s">
        <v>7901</v>
      </c>
      <c r="F2975" s="190"/>
      <c r="G2975" s="190"/>
      <c r="H2975" s="190"/>
      <c r="I2975" s="190"/>
      <c r="J2975" s="190"/>
      <c r="K2975" s="190"/>
      <c r="L2975" s="190"/>
      <c r="M2975" s="190"/>
      <c r="N2975" s="190"/>
      <c r="O2975" s="190"/>
      <c r="P2975" s="115"/>
      <c r="Q2975" s="191" t="s">
        <v>12702</v>
      </c>
      <c r="R2975" s="191"/>
      <c r="S2975" s="192"/>
      <c r="T2975" s="192"/>
      <c r="U2975" s="192"/>
      <c r="V2975" s="192"/>
      <c r="W2975" s="192"/>
      <c r="X2975" s="193"/>
      <c r="Y2975" s="108"/>
      <c r="AW2975" s="90" t="s">
        <v>7854</v>
      </c>
      <c r="AX2975" s="90">
        <f t="shared" si="403"/>
        <v>1</v>
      </c>
      <c r="AY2975" s="90" t="s">
        <v>774</v>
      </c>
      <c r="AZ2975" s="90" t="s">
        <v>7899</v>
      </c>
      <c r="BA2975" s="90">
        <f>IF(AND($BB$2975=1,$BC$2975=1),1,0)</f>
        <v>0</v>
      </c>
      <c r="BB2975" s="90">
        <f t="shared" si="404"/>
        <v>0</v>
      </c>
      <c r="BC2975" s="90">
        <f>IF(OR(AND(OR($S$2963&lt;&gt;"",$AB$2963&lt;&gt;""),$AX$2963=1)),1,0)</f>
        <v>0</v>
      </c>
      <c r="BD2975" s="90">
        <f>IF(OR(AND(OR($AB$2963&lt;&gt;""),$AX$2963=1)),1,0)</f>
        <v>0</v>
      </c>
      <c r="BE2975" s="90">
        <f>IF(OR(AND(OR($S$2963&lt;&gt;""),$AX$2963=1)),1,0)</f>
        <v>0</v>
      </c>
      <c r="BL2975" s="90">
        <v>2976</v>
      </c>
      <c r="BX2975" s="90">
        <v>1</v>
      </c>
      <c r="CA2975" s="90" t="s">
        <v>7896</v>
      </c>
      <c r="CB2975" s="90">
        <f>IF((+COUNTA($S$2975)+COUNTA($S$2977)+COUNTA($S$2979)+COUNTA($S$2981)+COUNTA($S$2983)+COUNTA($S$2985)+COUNTA($S$2987)+COUNTA($S$2989)+COUNTA($S$2991)+COUNTA($S$2993))&gt;0,1,0)</f>
        <v>0</v>
      </c>
      <c r="CC2975" s="90" t="s">
        <v>775</v>
      </c>
      <c r="CD2975" s="90">
        <f>IF($Y$2975="Inaccurate – Incorrect",1,0)</f>
        <v>0</v>
      </c>
      <c r="DA2975" s="90" t="s">
        <v>7858</v>
      </c>
      <c r="DB2975" s="90" t="s">
        <v>7862</v>
      </c>
    </row>
    <row r="2976" spans="4:106" ht="25.25" customHeight="1" x14ac:dyDescent="0.2">
      <c r="D2976" s="112" t="s">
        <v>7903</v>
      </c>
      <c r="E2976" s="189" t="s">
        <v>3058</v>
      </c>
      <c r="F2976" s="190"/>
      <c r="G2976" s="190"/>
      <c r="H2976" s="190"/>
      <c r="I2976" s="190"/>
      <c r="J2976" s="190"/>
      <c r="K2976" s="190"/>
      <c r="L2976" s="190"/>
      <c r="M2976" s="190"/>
      <c r="N2976" s="190"/>
      <c r="O2976" s="190"/>
      <c r="P2976" s="115"/>
      <c r="Q2976" s="191" t="s">
        <v>12699</v>
      </c>
      <c r="R2976" s="191"/>
      <c r="S2976" s="192"/>
      <c r="T2976" s="192"/>
      <c r="U2976" s="192"/>
      <c r="V2976" s="192"/>
      <c r="W2976" s="192"/>
      <c r="X2976" s="193"/>
      <c r="Y2976" s="108"/>
      <c r="AW2976" s="90" t="s">
        <v>7854</v>
      </c>
      <c r="AX2976" s="90">
        <f t="shared" si="403"/>
        <v>1</v>
      </c>
      <c r="AZ2976" s="90" t="s">
        <v>7902</v>
      </c>
      <c r="BA2976" s="90">
        <f>IF(AND($BB$2976=1,$BC$2976=1),1,0)</f>
        <v>0</v>
      </c>
      <c r="BB2976" s="90">
        <f t="shared" si="404"/>
        <v>0</v>
      </c>
      <c r="BC2976" s="90">
        <f>IF(OR(AND(OR($S$2975&lt;&gt;"",$AB$2975&lt;&gt;""),$AX$2975=1)),1,0)</f>
        <v>0</v>
      </c>
      <c r="BD2976" s="90">
        <f>IF(OR(AND(OR($AB$2975&lt;&gt;""),$AX$2975=1)),1,0)</f>
        <v>0</v>
      </c>
      <c r="BE2976" s="90">
        <f>IF(OR(AND(OR($S$2975&lt;&gt;""),$AX$2975=1)),1,0)</f>
        <v>0</v>
      </c>
      <c r="CB2976" s="90">
        <f>IF($S$2976&lt;&gt;"",1,0)</f>
        <v>0</v>
      </c>
      <c r="CD2976" s="90">
        <f>IF($Y$2976="Inaccurate – Incorrect",1,0)</f>
        <v>0</v>
      </c>
      <c r="DA2976" s="90" t="s">
        <v>7858</v>
      </c>
      <c r="DB2976" s="90" t="s">
        <v>7862</v>
      </c>
    </row>
    <row r="2977" spans="4:106" ht="25.25" customHeight="1" x14ac:dyDescent="0.2">
      <c r="D2977" s="112" t="s">
        <v>7906</v>
      </c>
      <c r="E2977" s="189" t="s">
        <v>7907</v>
      </c>
      <c r="F2977" s="190"/>
      <c r="G2977" s="190"/>
      <c r="H2977" s="190"/>
      <c r="I2977" s="190"/>
      <c r="J2977" s="190"/>
      <c r="K2977" s="190"/>
      <c r="L2977" s="190"/>
      <c r="M2977" s="190"/>
      <c r="N2977" s="190"/>
      <c r="O2977" s="190"/>
      <c r="P2977" s="115"/>
      <c r="Q2977" s="191" t="s">
        <v>12702</v>
      </c>
      <c r="R2977" s="191"/>
      <c r="S2977" s="192"/>
      <c r="T2977" s="192"/>
      <c r="U2977" s="192"/>
      <c r="V2977" s="192"/>
      <c r="W2977" s="192"/>
      <c r="X2977" s="193"/>
      <c r="Y2977" s="108"/>
      <c r="AW2977" s="90" t="s">
        <v>7854</v>
      </c>
      <c r="AX2977" s="90">
        <f t="shared" si="403"/>
        <v>1</v>
      </c>
      <c r="AY2977" s="90" t="s">
        <v>774</v>
      </c>
      <c r="AZ2977" s="90" t="s">
        <v>7905</v>
      </c>
      <c r="BA2977" s="90">
        <f>IF(AND($BB$2977=1,$BC$2977=1),1,0)</f>
        <v>0</v>
      </c>
      <c r="BB2977" s="90">
        <f t="shared" si="404"/>
        <v>0</v>
      </c>
      <c r="BC2977" s="90">
        <f>IF(OR(AND(OR($S$2963&lt;&gt;"",$AB$2963&lt;&gt;""),$AX$2963=1)),1,0)</f>
        <v>0</v>
      </c>
      <c r="BD2977" s="90">
        <f>IF(OR(AND(OR($AB$2963&lt;&gt;""),$AX$2963=1)),1,0)</f>
        <v>0</v>
      </c>
      <c r="BE2977" s="90">
        <f>IF(OR(AND(OR($S$2963&lt;&gt;""),$AX$2963=1)),1,0)</f>
        <v>0</v>
      </c>
      <c r="BL2977" s="90">
        <v>2978</v>
      </c>
      <c r="BX2977" s="90">
        <v>1</v>
      </c>
      <c r="CA2977" s="90" t="s">
        <v>7896</v>
      </c>
      <c r="CC2977" s="90" t="s">
        <v>775</v>
      </c>
      <c r="CD2977" s="90">
        <f>IF($Y$2977="Inaccurate – Incorrect",1,0)</f>
        <v>0</v>
      </c>
      <c r="DA2977" s="90" t="s">
        <v>7858</v>
      </c>
      <c r="DB2977" s="90" t="s">
        <v>7862</v>
      </c>
    </row>
    <row r="2978" spans="4:106" ht="25.25" customHeight="1" x14ac:dyDescent="0.2">
      <c r="D2978" s="112" t="s">
        <v>7909</v>
      </c>
      <c r="E2978" s="189" t="s">
        <v>3058</v>
      </c>
      <c r="F2978" s="190"/>
      <c r="G2978" s="190"/>
      <c r="H2978" s="190"/>
      <c r="I2978" s="190"/>
      <c r="J2978" s="190"/>
      <c r="K2978" s="190"/>
      <c r="L2978" s="190"/>
      <c r="M2978" s="190"/>
      <c r="N2978" s="190"/>
      <c r="O2978" s="190"/>
      <c r="P2978" s="115"/>
      <c r="Q2978" s="191" t="s">
        <v>12699</v>
      </c>
      <c r="R2978" s="191"/>
      <c r="S2978" s="192"/>
      <c r="T2978" s="192"/>
      <c r="U2978" s="192"/>
      <c r="V2978" s="192"/>
      <c r="W2978" s="192"/>
      <c r="X2978" s="193"/>
      <c r="Y2978" s="108"/>
      <c r="AW2978" s="90" t="s">
        <v>7854</v>
      </c>
      <c r="AX2978" s="90">
        <f t="shared" si="403"/>
        <v>1</v>
      </c>
      <c r="AZ2978" s="90" t="s">
        <v>7908</v>
      </c>
      <c r="BA2978" s="90">
        <f>IF(AND($BB$2978=1,$BC$2978=1),1,0)</f>
        <v>0</v>
      </c>
      <c r="BB2978" s="90">
        <f t="shared" si="404"/>
        <v>0</v>
      </c>
      <c r="BC2978" s="90">
        <f>IF(OR(AND(OR($S$2977&lt;&gt;"",$AB$2977&lt;&gt;""),$AX$2977=1)),1,0)</f>
        <v>0</v>
      </c>
      <c r="BD2978" s="90">
        <f>IF(OR(AND(OR($AB$2977&lt;&gt;""),$AX$2977=1)),1,0)</f>
        <v>0</v>
      </c>
      <c r="BE2978" s="90">
        <f>IF(OR(AND(OR($S$2977&lt;&gt;""),$AX$2977=1)),1,0)</f>
        <v>0</v>
      </c>
      <c r="CB2978" s="90">
        <f>IF($S$2978&lt;&gt;"",1,0)</f>
        <v>0</v>
      </c>
      <c r="CD2978" s="90">
        <f>IF($Y$2978="Inaccurate – Incorrect",1,0)</f>
        <v>0</v>
      </c>
      <c r="DA2978" s="90" t="s">
        <v>7858</v>
      </c>
      <c r="DB2978" s="90" t="s">
        <v>7862</v>
      </c>
    </row>
    <row r="2979" spans="4:106" ht="25.25" customHeight="1" x14ac:dyDescent="0.2">
      <c r="D2979" s="112" t="s">
        <v>7912</v>
      </c>
      <c r="E2979" s="189" t="s">
        <v>7913</v>
      </c>
      <c r="F2979" s="190"/>
      <c r="G2979" s="190"/>
      <c r="H2979" s="190"/>
      <c r="I2979" s="190"/>
      <c r="J2979" s="190"/>
      <c r="K2979" s="190"/>
      <c r="L2979" s="190"/>
      <c r="M2979" s="190"/>
      <c r="N2979" s="190"/>
      <c r="O2979" s="190"/>
      <c r="P2979" s="115"/>
      <c r="Q2979" s="191" t="s">
        <v>12702</v>
      </c>
      <c r="R2979" s="191"/>
      <c r="S2979" s="192"/>
      <c r="T2979" s="192"/>
      <c r="U2979" s="192"/>
      <c r="V2979" s="192"/>
      <c r="W2979" s="192"/>
      <c r="X2979" s="193"/>
      <c r="Y2979" s="108"/>
      <c r="AW2979" s="90" t="s">
        <v>7854</v>
      </c>
      <c r="AX2979" s="90">
        <f t="shared" si="403"/>
        <v>1</v>
      </c>
      <c r="AY2979" s="90" t="s">
        <v>774</v>
      </c>
      <c r="AZ2979" s="90" t="s">
        <v>7911</v>
      </c>
      <c r="BA2979" s="90">
        <f>IF(AND($BB$2979=1,$BC$2979=1),1,0)</f>
        <v>0</v>
      </c>
      <c r="BB2979" s="90">
        <f t="shared" si="404"/>
        <v>0</v>
      </c>
      <c r="BC2979" s="90">
        <f>IF(OR(AND(OR($S$2963&lt;&gt;"",$AB$2963&lt;&gt;""),$AX$2963=1)),1,0)</f>
        <v>0</v>
      </c>
      <c r="BD2979" s="90">
        <f>IF(OR(AND(OR($AB$2963&lt;&gt;""),$AX$2963=1)),1,0)</f>
        <v>0</v>
      </c>
      <c r="BE2979" s="90">
        <f>IF(OR(AND(OR($S$2963&lt;&gt;""),$AX$2963=1)),1,0)</f>
        <v>0</v>
      </c>
      <c r="BL2979" s="90">
        <v>2980</v>
      </c>
      <c r="BX2979" s="90">
        <v>1</v>
      </c>
      <c r="CA2979" s="90" t="s">
        <v>7896</v>
      </c>
      <c r="CC2979" s="90" t="s">
        <v>775</v>
      </c>
      <c r="CD2979" s="90">
        <f>IF($Y$2979="Inaccurate – Incorrect",1,0)</f>
        <v>0</v>
      </c>
      <c r="DA2979" s="90" t="s">
        <v>7858</v>
      </c>
      <c r="DB2979" s="90" t="s">
        <v>7862</v>
      </c>
    </row>
    <row r="2980" spans="4:106" ht="25.25" customHeight="1" x14ac:dyDescent="0.2">
      <c r="D2980" s="112" t="s">
        <v>7915</v>
      </c>
      <c r="E2980" s="189" t="s">
        <v>3058</v>
      </c>
      <c r="F2980" s="190"/>
      <c r="G2980" s="190"/>
      <c r="H2980" s="190"/>
      <c r="I2980" s="190"/>
      <c r="J2980" s="190"/>
      <c r="K2980" s="190"/>
      <c r="L2980" s="190"/>
      <c r="M2980" s="190"/>
      <c r="N2980" s="190"/>
      <c r="O2980" s="190"/>
      <c r="P2980" s="115"/>
      <c r="Q2980" s="191" t="s">
        <v>12699</v>
      </c>
      <c r="R2980" s="191"/>
      <c r="S2980" s="192"/>
      <c r="T2980" s="192"/>
      <c r="U2980" s="192"/>
      <c r="V2980" s="192"/>
      <c r="W2980" s="192"/>
      <c r="X2980" s="193"/>
      <c r="Y2980" s="108"/>
      <c r="AW2980" s="90" t="s">
        <v>7854</v>
      </c>
      <c r="AX2980" s="90">
        <f t="shared" si="403"/>
        <v>1</v>
      </c>
      <c r="AZ2980" s="90" t="s">
        <v>7914</v>
      </c>
      <c r="BA2980" s="90">
        <f>IF(AND($BB$2980=1,$BC$2980=1),1,0)</f>
        <v>0</v>
      </c>
      <c r="BB2980" s="90">
        <f t="shared" si="404"/>
        <v>0</v>
      </c>
      <c r="BC2980" s="90">
        <f>IF(OR(AND(OR($S$2979&lt;&gt;"",$AB$2979&lt;&gt;""),$AX$2979=1)),1,0)</f>
        <v>0</v>
      </c>
      <c r="BD2980" s="90">
        <f>IF(OR(AND(OR($AB$2979&lt;&gt;""),$AX$2979=1)),1,0)</f>
        <v>0</v>
      </c>
      <c r="BE2980" s="90">
        <f>IF(OR(AND(OR($S$2979&lt;&gt;""),$AX$2979=1)),1,0)</f>
        <v>0</v>
      </c>
      <c r="CB2980" s="90">
        <f>IF($S$2980&lt;&gt;"",1,0)</f>
        <v>0</v>
      </c>
      <c r="CD2980" s="90">
        <f>IF($Y$2980="Inaccurate – Incorrect",1,0)</f>
        <v>0</v>
      </c>
      <c r="DA2980" s="90" t="s">
        <v>7858</v>
      </c>
      <c r="DB2980" s="90" t="s">
        <v>7862</v>
      </c>
    </row>
    <row r="2981" spans="4:106" ht="25.25" customHeight="1" x14ac:dyDescent="0.2">
      <c r="D2981" s="112" t="s">
        <v>7918</v>
      </c>
      <c r="E2981" s="189" t="s">
        <v>7919</v>
      </c>
      <c r="F2981" s="190"/>
      <c r="G2981" s="190"/>
      <c r="H2981" s="190"/>
      <c r="I2981" s="190"/>
      <c r="J2981" s="190"/>
      <c r="K2981" s="190"/>
      <c r="L2981" s="190"/>
      <c r="M2981" s="190"/>
      <c r="N2981" s="190"/>
      <c r="O2981" s="190"/>
      <c r="P2981" s="115"/>
      <c r="Q2981" s="191" t="s">
        <v>12702</v>
      </c>
      <c r="R2981" s="191"/>
      <c r="S2981" s="192"/>
      <c r="T2981" s="192"/>
      <c r="U2981" s="192"/>
      <c r="V2981" s="192"/>
      <c r="W2981" s="192"/>
      <c r="X2981" s="193"/>
      <c r="Y2981" s="108"/>
      <c r="AW2981" s="90" t="s">
        <v>7854</v>
      </c>
      <c r="AX2981" s="90">
        <f t="shared" si="403"/>
        <v>1</v>
      </c>
      <c r="AY2981" s="90" t="s">
        <v>774</v>
      </c>
      <c r="AZ2981" s="90" t="s">
        <v>7917</v>
      </c>
      <c r="BA2981" s="90">
        <f>IF(AND($BB$2981=1,$BC$2981=1),1,0)</f>
        <v>0</v>
      </c>
      <c r="BB2981" s="90">
        <f t="shared" si="404"/>
        <v>0</v>
      </c>
      <c r="BC2981" s="90">
        <f>IF(OR(AND(OR($S$2963&lt;&gt;"",$AB$2963&lt;&gt;""),$AX$2963=1)),1,0)</f>
        <v>0</v>
      </c>
      <c r="BD2981" s="90">
        <f>IF(OR(AND(OR($AB$2963&lt;&gt;""),$AX$2963=1)),1,0)</f>
        <v>0</v>
      </c>
      <c r="BE2981" s="90">
        <f>IF(OR(AND(OR($S$2963&lt;&gt;""),$AX$2963=1)),1,0)</f>
        <v>0</v>
      </c>
      <c r="BL2981" s="90">
        <v>2982</v>
      </c>
      <c r="BX2981" s="90">
        <v>1</v>
      </c>
      <c r="CA2981" s="90" t="s">
        <v>7896</v>
      </c>
      <c r="CC2981" s="90" t="s">
        <v>775</v>
      </c>
      <c r="CD2981" s="90">
        <f>IF($Y$2981="Inaccurate – Incorrect",1,0)</f>
        <v>0</v>
      </c>
      <c r="DA2981" s="90" t="s">
        <v>7858</v>
      </c>
      <c r="DB2981" s="90" t="s">
        <v>7862</v>
      </c>
    </row>
    <row r="2982" spans="4:106" ht="25.25" customHeight="1" x14ac:dyDescent="0.2">
      <c r="D2982" s="112" t="s">
        <v>7921</v>
      </c>
      <c r="E2982" s="189" t="s">
        <v>3058</v>
      </c>
      <c r="F2982" s="190"/>
      <c r="G2982" s="190"/>
      <c r="H2982" s="190"/>
      <c r="I2982" s="190"/>
      <c r="J2982" s="190"/>
      <c r="K2982" s="190"/>
      <c r="L2982" s="190"/>
      <c r="M2982" s="190"/>
      <c r="N2982" s="190"/>
      <c r="O2982" s="190"/>
      <c r="P2982" s="115"/>
      <c r="Q2982" s="191" t="s">
        <v>12699</v>
      </c>
      <c r="R2982" s="191"/>
      <c r="S2982" s="192"/>
      <c r="T2982" s="192"/>
      <c r="U2982" s="192"/>
      <c r="V2982" s="192"/>
      <c r="W2982" s="192"/>
      <c r="X2982" s="193"/>
      <c r="Y2982" s="108"/>
      <c r="AW2982" s="90" t="s">
        <v>7854</v>
      </c>
      <c r="AX2982" s="90">
        <f t="shared" si="403"/>
        <v>1</v>
      </c>
      <c r="AZ2982" s="90" t="s">
        <v>7920</v>
      </c>
      <c r="BA2982" s="90">
        <f>IF(AND($BB$2982=1,$BC$2982=1),1,0)</f>
        <v>0</v>
      </c>
      <c r="BB2982" s="90">
        <f t="shared" si="404"/>
        <v>0</v>
      </c>
      <c r="BC2982" s="90">
        <f>IF(OR(AND(OR($S$2981&lt;&gt;"",$AB$2981&lt;&gt;""),$AX$2981=1)),1,0)</f>
        <v>0</v>
      </c>
      <c r="BD2982" s="90">
        <f>IF(OR(AND(OR($AB$2981&lt;&gt;""),$AX$2981=1)),1,0)</f>
        <v>0</v>
      </c>
      <c r="BE2982" s="90">
        <f>IF(OR(AND(OR($S$2981&lt;&gt;""),$AX$2981=1)),1,0)</f>
        <v>0</v>
      </c>
      <c r="CB2982" s="90">
        <f>IF($S$2982&lt;&gt;"",1,0)</f>
        <v>0</v>
      </c>
      <c r="CD2982" s="90">
        <f>IF($Y$2982="Inaccurate – Incorrect",1,0)</f>
        <v>0</v>
      </c>
      <c r="DA2982" s="90" t="s">
        <v>7858</v>
      </c>
      <c r="DB2982" s="90" t="s">
        <v>7862</v>
      </c>
    </row>
    <row r="2983" spans="4:106" ht="25.25" customHeight="1" x14ac:dyDescent="0.2">
      <c r="D2983" s="112" t="s">
        <v>7924</v>
      </c>
      <c r="E2983" s="189" t="s">
        <v>7925</v>
      </c>
      <c r="F2983" s="190"/>
      <c r="G2983" s="190"/>
      <c r="H2983" s="190"/>
      <c r="I2983" s="190"/>
      <c r="J2983" s="190"/>
      <c r="K2983" s="190"/>
      <c r="L2983" s="190"/>
      <c r="M2983" s="190"/>
      <c r="N2983" s="190"/>
      <c r="O2983" s="190"/>
      <c r="P2983" s="115"/>
      <c r="Q2983" s="191" t="s">
        <v>12702</v>
      </c>
      <c r="R2983" s="191"/>
      <c r="S2983" s="192"/>
      <c r="T2983" s="192"/>
      <c r="U2983" s="192"/>
      <c r="V2983" s="192"/>
      <c r="W2983" s="192"/>
      <c r="X2983" s="193"/>
      <c r="Y2983" s="108"/>
      <c r="AW2983" s="90" t="s">
        <v>7854</v>
      </c>
      <c r="AX2983" s="90">
        <f t="shared" si="403"/>
        <v>1</v>
      </c>
      <c r="AY2983" s="90" t="s">
        <v>774</v>
      </c>
      <c r="AZ2983" s="90" t="s">
        <v>7923</v>
      </c>
      <c r="BA2983" s="90">
        <f>IF(AND($BB$2983=1,$BC$2983=1),1,0)</f>
        <v>0</v>
      </c>
      <c r="BB2983" s="90">
        <f t="shared" si="404"/>
        <v>0</v>
      </c>
      <c r="BC2983" s="90">
        <f>IF(OR(AND(OR($S$2963&lt;&gt;"",$AB$2963&lt;&gt;""),$AX$2963=1)),1,0)</f>
        <v>0</v>
      </c>
      <c r="BD2983" s="90">
        <f>IF(OR(AND(OR($AB$2963&lt;&gt;""),$AX$2963=1)),1,0)</f>
        <v>0</v>
      </c>
      <c r="BE2983" s="90">
        <f>IF(OR(AND(OR($S$2963&lt;&gt;""),$AX$2963=1)),1,0)</f>
        <v>0</v>
      </c>
      <c r="BL2983" s="90">
        <v>2984</v>
      </c>
      <c r="BX2983" s="90">
        <v>1</v>
      </c>
      <c r="CA2983" s="90" t="s">
        <v>7896</v>
      </c>
      <c r="CC2983" s="90" t="s">
        <v>775</v>
      </c>
      <c r="CD2983" s="90">
        <f>IF($Y$2983="Inaccurate – Incorrect",1,0)</f>
        <v>0</v>
      </c>
      <c r="DA2983" s="90" t="s">
        <v>7858</v>
      </c>
      <c r="DB2983" s="90" t="s">
        <v>7862</v>
      </c>
    </row>
    <row r="2984" spans="4:106" ht="25.25" customHeight="1" x14ac:dyDescent="0.2">
      <c r="D2984" s="112" t="s">
        <v>7927</v>
      </c>
      <c r="E2984" s="189" t="s">
        <v>3058</v>
      </c>
      <c r="F2984" s="190"/>
      <c r="G2984" s="190"/>
      <c r="H2984" s="190"/>
      <c r="I2984" s="190"/>
      <c r="J2984" s="190"/>
      <c r="K2984" s="190"/>
      <c r="L2984" s="190"/>
      <c r="M2984" s="190"/>
      <c r="N2984" s="190"/>
      <c r="O2984" s="190"/>
      <c r="P2984" s="115"/>
      <c r="Q2984" s="191" t="s">
        <v>12699</v>
      </c>
      <c r="R2984" s="191"/>
      <c r="S2984" s="192"/>
      <c r="T2984" s="192"/>
      <c r="U2984" s="192"/>
      <c r="V2984" s="192"/>
      <c r="W2984" s="192"/>
      <c r="X2984" s="193"/>
      <c r="Y2984" s="108"/>
      <c r="AW2984" s="90" t="s">
        <v>7854</v>
      </c>
      <c r="AX2984" s="90">
        <f t="shared" si="403"/>
        <v>1</v>
      </c>
      <c r="AZ2984" s="90" t="s">
        <v>7926</v>
      </c>
      <c r="BA2984" s="90">
        <f>IF(AND($BB$2984=1,$BC$2984=1),1,0)</f>
        <v>0</v>
      </c>
      <c r="BB2984" s="90">
        <f t="shared" si="404"/>
        <v>0</v>
      </c>
      <c r="BC2984" s="90">
        <f>IF(OR(AND(OR($S$2983&lt;&gt;"",$AB$2983&lt;&gt;""),$AX$2983=1)),1,0)</f>
        <v>0</v>
      </c>
      <c r="BD2984" s="90">
        <f>IF(OR(AND(OR($AB$2983&lt;&gt;""),$AX$2983=1)),1,0)</f>
        <v>0</v>
      </c>
      <c r="BE2984" s="90">
        <f>IF(OR(AND(OR($S$2983&lt;&gt;""),$AX$2983=1)),1,0)</f>
        <v>0</v>
      </c>
      <c r="CB2984" s="90">
        <f>IF($S$2984&lt;&gt;"",1,0)</f>
        <v>0</v>
      </c>
      <c r="CD2984" s="90">
        <f>IF($Y$2984="Inaccurate – Incorrect",1,0)</f>
        <v>0</v>
      </c>
      <c r="DA2984" s="90" t="s">
        <v>7858</v>
      </c>
      <c r="DB2984" s="90" t="s">
        <v>7862</v>
      </c>
    </row>
    <row r="2985" spans="4:106" ht="25.25" customHeight="1" x14ac:dyDescent="0.2">
      <c r="D2985" s="112" t="s">
        <v>7930</v>
      </c>
      <c r="E2985" s="189" t="s">
        <v>7931</v>
      </c>
      <c r="F2985" s="190"/>
      <c r="G2985" s="190"/>
      <c r="H2985" s="190"/>
      <c r="I2985" s="190"/>
      <c r="J2985" s="190"/>
      <c r="K2985" s="190"/>
      <c r="L2985" s="190"/>
      <c r="M2985" s="190"/>
      <c r="N2985" s="190"/>
      <c r="O2985" s="190"/>
      <c r="P2985" s="116" t="s">
        <v>12697</v>
      </c>
      <c r="Q2985" s="191" t="s">
        <v>12702</v>
      </c>
      <c r="R2985" s="191"/>
      <c r="S2985" s="192"/>
      <c r="T2985" s="192"/>
      <c r="U2985" s="192"/>
      <c r="V2985" s="192"/>
      <c r="W2985" s="192"/>
      <c r="X2985" s="193"/>
      <c r="Y2985" s="108"/>
      <c r="AW2985" s="90" t="s">
        <v>7854</v>
      </c>
      <c r="AX2985" s="90">
        <f t="shared" si="403"/>
        <v>1</v>
      </c>
      <c r="AY2985" s="90" t="s">
        <v>774</v>
      </c>
      <c r="AZ2985" s="90" t="s">
        <v>7929</v>
      </c>
      <c r="BA2985" s="90">
        <f>IF(AND($BB$2985=1,$BC$2985=1),1,0)</f>
        <v>0</v>
      </c>
      <c r="BB2985" s="90">
        <f t="shared" si="404"/>
        <v>0</v>
      </c>
      <c r="BC2985" s="90">
        <f>IF(OR(AND(OR($S$2963&lt;&gt;"",$AB$2963&lt;&gt;""),$AX$2963=1)),1,0)</f>
        <v>0</v>
      </c>
      <c r="BD2985" s="90">
        <f>IF(OR(AND(OR($AB$2963&lt;&gt;""),$AX$2963=1)),1,0)</f>
        <v>0</v>
      </c>
      <c r="BE2985" s="90">
        <f>IF(OR(AND(OR($S$2963&lt;&gt;""),$AX$2963=1)),1,0)</f>
        <v>0</v>
      </c>
      <c r="BL2985" s="90">
        <v>2986</v>
      </c>
      <c r="BX2985" s="90">
        <v>1</v>
      </c>
      <c r="CA2985" s="90" t="s">
        <v>7896</v>
      </c>
      <c r="CC2985" s="90" t="s">
        <v>775</v>
      </c>
      <c r="CD2985" s="90">
        <f>IF($Y$2985="Inaccurate – Incorrect",1,0)</f>
        <v>0</v>
      </c>
      <c r="DA2985" s="90" t="s">
        <v>7858</v>
      </c>
      <c r="DB2985" s="90" t="s">
        <v>7862</v>
      </c>
    </row>
    <row r="2986" spans="4:106" ht="25.25" customHeight="1" x14ac:dyDescent="0.2">
      <c r="D2986" s="112" t="s">
        <v>7934</v>
      </c>
      <c r="E2986" s="189" t="s">
        <v>3058</v>
      </c>
      <c r="F2986" s="190"/>
      <c r="G2986" s="190"/>
      <c r="H2986" s="190"/>
      <c r="I2986" s="190"/>
      <c r="J2986" s="190"/>
      <c r="K2986" s="190"/>
      <c r="L2986" s="190"/>
      <c r="M2986" s="190"/>
      <c r="N2986" s="190"/>
      <c r="O2986" s="190"/>
      <c r="P2986" s="115"/>
      <c r="Q2986" s="191" t="s">
        <v>12699</v>
      </c>
      <c r="R2986" s="191"/>
      <c r="S2986" s="192"/>
      <c r="T2986" s="192"/>
      <c r="U2986" s="192"/>
      <c r="V2986" s="192"/>
      <c r="W2986" s="192"/>
      <c r="X2986" s="193"/>
      <c r="Y2986" s="108"/>
      <c r="AW2986" s="90" t="s">
        <v>7854</v>
      </c>
      <c r="AX2986" s="90">
        <f t="shared" si="403"/>
        <v>1</v>
      </c>
      <c r="AZ2986" s="90" t="s">
        <v>7933</v>
      </c>
      <c r="BA2986" s="90">
        <f>IF(AND($BB$2986=1,$BC$2986=1),1,0)</f>
        <v>0</v>
      </c>
      <c r="BB2986" s="90">
        <f t="shared" si="404"/>
        <v>0</v>
      </c>
      <c r="BC2986" s="90">
        <f>IF(OR(AND(OR($S$2985&lt;&gt;"",$AB$2985&lt;&gt;""),$AX$2985=1)),1,0)</f>
        <v>0</v>
      </c>
      <c r="BD2986" s="90">
        <f>IF(OR(AND(OR($AB$2985&lt;&gt;""),$AX$2985=1)),1,0)</f>
        <v>0</v>
      </c>
      <c r="BE2986" s="90">
        <f>IF(OR(AND(OR($S$2985&lt;&gt;""),$AX$2985=1)),1,0)</f>
        <v>0</v>
      </c>
      <c r="CB2986" s="90">
        <f>IF($S$2986&lt;&gt;"",1,0)</f>
        <v>0</v>
      </c>
      <c r="CD2986" s="90">
        <f>IF($Y$2986="Inaccurate – Incorrect",1,0)</f>
        <v>0</v>
      </c>
      <c r="DA2986" s="90" t="s">
        <v>7858</v>
      </c>
      <c r="DB2986" s="90" t="s">
        <v>7862</v>
      </c>
    </row>
    <row r="2987" spans="4:106" ht="25.25" customHeight="1" x14ac:dyDescent="0.2">
      <c r="D2987" s="112" t="s">
        <v>7937</v>
      </c>
      <c r="E2987" s="189" t="s">
        <v>7938</v>
      </c>
      <c r="F2987" s="190"/>
      <c r="G2987" s="190"/>
      <c r="H2987" s="190"/>
      <c r="I2987" s="190"/>
      <c r="J2987" s="190"/>
      <c r="K2987" s="190"/>
      <c r="L2987" s="190"/>
      <c r="M2987" s="190"/>
      <c r="N2987" s="190"/>
      <c r="O2987" s="190"/>
      <c r="P2987" s="115"/>
      <c r="Q2987" s="191" t="s">
        <v>12702</v>
      </c>
      <c r="R2987" s="191"/>
      <c r="S2987" s="192"/>
      <c r="T2987" s="192"/>
      <c r="U2987" s="192"/>
      <c r="V2987" s="192"/>
      <c r="W2987" s="192"/>
      <c r="X2987" s="193"/>
      <c r="Y2987" s="108"/>
      <c r="AW2987" s="90" t="s">
        <v>7854</v>
      </c>
      <c r="AX2987" s="90">
        <f t="shared" si="403"/>
        <v>1</v>
      </c>
      <c r="AY2987" s="90" t="s">
        <v>774</v>
      </c>
      <c r="AZ2987" s="90" t="s">
        <v>7936</v>
      </c>
      <c r="BA2987" s="90">
        <f>IF(AND($BB$2987=1,$BC$2987=1),1,0)</f>
        <v>0</v>
      </c>
      <c r="BB2987" s="90">
        <f t="shared" si="404"/>
        <v>0</v>
      </c>
      <c r="BC2987" s="90">
        <f>IF(OR(AND(OR($S$2963&lt;&gt;"",$AB$2963&lt;&gt;""),$AX$2963=1)),1,0)</f>
        <v>0</v>
      </c>
      <c r="BD2987" s="90">
        <f>IF(OR(AND(OR($AB$2963&lt;&gt;""),$AX$2963=1)),1,0)</f>
        <v>0</v>
      </c>
      <c r="BE2987" s="90">
        <f>IF(OR(AND(OR($S$2963&lt;&gt;""),$AX$2963=1)),1,0)</f>
        <v>0</v>
      </c>
      <c r="BL2987" s="90">
        <v>2988</v>
      </c>
      <c r="BX2987" s="90">
        <v>1</v>
      </c>
      <c r="CA2987" s="90" t="s">
        <v>7896</v>
      </c>
      <c r="CC2987" s="90" t="s">
        <v>775</v>
      </c>
      <c r="CD2987" s="90">
        <f>IF($Y$2987="Inaccurate – Incorrect",1,0)</f>
        <v>0</v>
      </c>
      <c r="DA2987" s="90" t="s">
        <v>7858</v>
      </c>
      <c r="DB2987" s="90" t="s">
        <v>7862</v>
      </c>
    </row>
    <row r="2988" spans="4:106" ht="25.25" customHeight="1" x14ac:dyDescent="0.2">
      <c r="D2988" s="112" t="s">
        <v>7940</v>
      </c>
      <c r="E2988" s="189" t="s">
        <v>3058</v>
      </c>
      <c r="F2988" s="190"/>
      <c r="G2988" s="190"/>
      <c r="H2988" s="190"/>
      <c r="I2988" s="190"/>
      <c r="J2988" s="190"/>
      <c r="K2988" s="190"/>
      <c r="L2988" s="190"/>
      <c r="M2988" s="190"/>
      <c r="N2988" s="190"/>
      <c r="O2988" s="190"/>
      <c r="P2988" s="115"/>
      <c r="Q2988" s="191" t="s">
        <v>12699</v>
      </c>
      <c r="R2988" s="191"/>
      <c r="S2988" s="192"/>
      <c r="T2988" s="192"/>
      <c r="U2988" s="192"/>
      <c r="V2988" s="192"/>
      <c r="W2988" s="192"/>
      <c r="X2988" s="193"/>
      <c r="Y2988" s="108"/>
      <c r="AW2988" s="90" t="s">
        <v>7854</v>
      </c>
      <c r="AX2988" s="90">
        <f t="shared" si="403"/>
        <v>1</v>
      </c>
      <c r="AZ2988" s="90" t="s">
        <v>7939</v>
      </c>
      <c r="BA2988" s="90">
        <f>IF(AND($BB$2988=1,$BC$2988=1),1,0)</f>
        <v>0</v>
      </c>
      <c r="BB2988" s="90">
        <f t="shared" si="404"/>
        <v>0</v>
      </c>
      <c r="BC2988" s="90">
        <f>IF(OR(AND(OR($S$2987&lt;&gt;"",$AB$2987&lt;&gt;""),$AX$2987=1)),1,0)</f>
        <v>0</v>
      </c>
      <c r="BD2988" s="90">
        <f>IF(OR(AND(OR($AB$2987&lt;&gt;""),$AX$2987=1)),1,0)</f>
        <v>0</v>
      </c>
      <c r="BE2988" s="90">
        <f>IF(OR(AND(OR($S$2987&lt;&gt;""),$AX$2987=1)),1,0)</f>
        <v>0</v>
      </c>
      <c r="CB2988" s="90">
        <f>IF($S$2988&lt;&gt;"",1,0)</f>
        <v>0</v>
      </c>
      <c r="CD2988" s="90">
        <f>IF($Y$2988="Inaccurate – Incorrect",1,0)</f>
        <v>0</v>
      </c>
      <c r="DA2988" s="90" t="s">
        <v>7858</v>
      </c>
      <c r="DB2988" s="90" t="s">
        <v>7862</v>
      </c>
    </row>
    <row r="2989" spans="4:106" ht="25.25" customHeight="1" x14ac:dyDescent="0.2">
      <c r="D2989" s="112" t="s">
        <v>7943</v>
      </c>
      <c r="E2989" s="189" t="s">
        <v>7944</v>
      </c>
      <c r="F2989" s="190"/>
      <c r="G2989" s="190"/>
      <c r="H2989" s="190"/>
      <c r="I2989" s="190"/>
      <c r="J2989" s="190"/>
      <c r="K2989" s="190"/>
      <c r="L2989" s="190"/>
      <c r="M2989" s="190"/>
      <c r="N2989" s="190"/>
      <c r="O2989" s="190"/>
      <c r="P2989" s="115"/>
      <c r="Q2989" s="191" t="s">
        <v>12702</v>
      </c>
      <c r="R2989" s="191"/>
      <c r="S2989" s="192"/>
      <c r="T2989" s="192"/>
      <c r="U2989" s="192"/>
      <c r="V2989" s="192"/>
      <c r="W2989" s="192"/>
      <c r="X2989" s="193"/>
      <c r="Y2989" s="108"/>
      <c r="AW2989" s="90" t="s">
        <v>7854</v>
      </c>
      <c r="AX2989" s="90">
        <f t="shared" si="403"/>
        <v>1</v>
      </c>
      <c r="AY2989" s="90" t="s">
        <v>774</v>
      </c>
      <c r="AZ2989" s="90" t="s">
        <v>7942</v>
      </c>
      <c r="BA2989" s="90">
        <f>IF(AND($BB$2989=1,$BC$2989=1),1,0)</f>
        <v>0</v>
      </c>
      <c r="BB2989" s="90">
        <f t="shared" si="404"/>
        <v>0</v>
      </c>
      <c r="BC2989" s="90">
        <f>IF(OR(AND(OR($S$2963&lt;&gt;"",$AB$2963&lt;&gt;""),$AX$2963=1)),1,0)</f>
        <v>0</v>
      </c>
      <c r="BD2989" s="90">
        <f>IF(OR(AND(OR($AB$2963&lt;&gt;""),$AX$2963=1)),1,0)</f>
        <v>0</v>
      </c>
      <c r="BE2989" s="90">
        <f>IF(OR(AND(OR($S$2963&lt;&gt;""),$AX$2963=1)),1,0)</f>
        <v>0</v>
      </c>
      <c r="BL2989" s="90">
        <v>2990</v>
      </c>
      <c r="BX2989" s="90">
        <v>1</v>
      </c>
      <c r="CA2989" s="90" t="s">
        <v>7896</v>
      </c>
      <c r="CC2989" s="90" t="s">
        <v>775</v>
      </c>
      <c r="CD2989" s="90">
        <f>IF($Y$2989="Inaccurate – Incorrect",1,0)</f>
        <v>0</v>
      </c>
      <c r="DA2989" s="90" t="s">
        <v>7858</v>
      </c>
      <c r="DB2989" s="90" t="s">
        <v>7862</v>
      </c>
    </row>
    <row r="2990" spans="4:106" ht="25.25" customHeight="1" x14ac:dyDescent="0.2">
      <c r="D2990" s="112" t="s">
        <v>7946</v>
      </c>
      <c r="E2990" s="189" t="s">
        <v>3058</v>
      </c>
      <c r="F2990" s="190"/>
      <c r="G2990" s="190"/>
      <c r="H2990" s="190"/>
      <c r="I2990" s="190"/>
      <c r="J2990" s="190"/>
      <c r="K2990" s="190"/>
      <c r="L2990" s="190"/>
      <c r="M2990" s="190"/>
      <c r="N2990" s="190"/>
      <c r="O2990" s="190"/>
      <c r="P2990" s="115"/>
      <c r="Q2990" s="191" t="s">
        <v>12699</v>
      </c>
      <c r="R2990" s="191"/>
      <c r="S2990" s="192"/>
      <c r="T2990" s="192"/>
      <c r="U2990" s="192"/>
      <c r="V2990" s="192"/>
      <c r="W2990" s="192"/>
      <c r="X2990" s="193"/>
      <c r="Y2990" s="108"/>
      <c r="AW2990" s="90" t="s">
        <v>7854</v>
      </c>
      <c r="AX2990" s="90">
        <f t="shared" si="403"/>
        <v>1</v>
      </c>
      <c r="AZ2990" s="90" t="s">
        <v>7945</v>
      </c>
      <c r="BA2990" s="90">
        <f>IF(AND($BB$2990=1,$BC$2990=1),1,0)</f>
        <v>0</v>
      </c>
      <c r="BB2990" s="90">
        <f t="shared" si="404"/>
        <v>0</v>
      </c>
      <c r="BC2990" s="90">
        <f>IF(OR(AND(OR($S$2989&lt;&gt;"",$AB$2989&lt;&gt;""),$AX$2989=1)),1,0)</f>
        <v>0</v>
      </c>
      <c r="BD2990" s="90">
        <f>IF(OR(AND(OR($AB$2989&lt;&gt;""),$AX$2989=1)),1,0)</f>
        <v>0</v>
      </c>
      <c r="BE2990" s="90">
        <f>IF(OR(AND(OR($S$2989&lt;&gt;""),$AX$2989=1)),1,0)</f>
        <v>0</v>
      </c>
      <c r="CB2990" s="90">
        <f>IF($S$2990&lt;&gt;"",1,0)</f>
        <v>0</v>
      </c>
      <c r="CD2990" s="90">
        <f>IF($Y$2990="Inaccurate – Incorrect",1,0)</f>
        <v>0</v>
      </c>
      <c r="DA2990" s="90" t="s">
        <v>7858</v>
      </c>
      <c r="DB2990" s="90" t="s">
        <v>7862</v>
      </c>
    </row>
    <row r="2991" spans="4:106" ht="25.25" customHeight="1" x14ac:dyDescent="0.2">
      <c r="D2991" s="112" t="s">
        <v>7949</v>
      </c>
      <c r="E2991" s="189" t="s">
        <v>802</v>
      </c>
      <c r="F2991" s="190"/>
      <c r="G2991" s="190"/>
      <c r="H2991" s="190"/>
      <c r="I2991" s="190"/>
      <c r="J2991" s="190"/>
      <c r="K2991" s="190"/>
      <c r="L2991" s="190"/>
      <c r="M2991" s="190"/>
      <c r="N2991" s="190"/>
      <c r="O2991" s="190"/>
      <c r="P2991" s="115"/>
      <c r="Q2991" s="191" t="s">
        <v>12702</v>
      </c>
      <c r="R2991" s="191"/>
      <c r="S2991" s="192"/>
      <c r="T2991" s="192"/>
      <c r="U2991" s="192"/>
      <c r="V2991" s="192"/>
      <c r="W2991" s="192"/>
      <c r="X2991" s="193"/>
      <c r="Y2991" s="108"/>
      <c r="AW2991" s="90" t="s">
        <v>7854</v>
      </c>
      <c r="AX2991" s="90">
        <f t="shared" si="403"/>
        <v>1</v>
      </c>
      <c r="AY2991" s="90" t="s">
        <v>774</v>
      </c>
      <c r="AZ2991" s="90" t="s">
        <v>7948</v>
      </c>
      <c r="BA2991" s="90">
        <f>IF(AND($BB$2991=1,$BC$2991=1),1,0)</f>
        <v>0</v>
      </c>
      <c r="BB2991" s="90">
        <f t="shared" si="404"/>
        <v>0</v>
      </c>
      <c r="BC2991" s="90">
        <f>IF(OR(AND(OR($S$2963&lt;&gt;"",$AB$2963&lt;&gt;""),$AX$2963=1)),1,0)</f>
        <v>0</v>
      </c>
      <c r="BD2991" s="90">
        <f>IF(OR(AND(OR($AB$2963&lt;&gt;""),$AX$2963=1)),1,0)</f>
        <v>0</v>
      </c>
      <c r="BE2991" s="90">
        <f>IF(OR(AND(OR($S$2963&lt;&gt;""),$AX$2963=1)),1,0)</f>
        <v>0</v>
      </c>
      <c r="BL2991" s="90">
        <v>2992</v>
      </c>
      <c r="BX2991" s="90">
        <v>1</v>
      </c>
      <c r="CA2991" s="90" t="s">
        <v>7896</v>
      </c>
      <c r="CC2991" s="90" t="s">
        <v>775</v>
      </c>
      <c r="CD2991" s="90">
        <f>IF($Y$2991="Inaccurate – Incorrect",1,0)</f>
        <v>0</v>
      </c>
      <c r="DA2991" s="90" t="s">
        <v>7858</v>
      </c>
      <c r="DB2991" s="90" t="s">
        <v>7862</v>
      </c>
    </row>
    <row r="2992" spans="4:106" ht="25.25" customHeight="1" x14ac:dyDescent="0.2">
      <c r="D2992" s="112" t="s">
        <v>7951</v>
      </c>
      <c r="E2992" s="189" t="s">
        <v>643</v>
      </c>
      <c r="F2992" s="190"/>
      <c r="G2992" s="190"/>
      <c r="H2992" s="190"/>
      <c r="I2992" s="190"/>
      <c r="J2992" s="190"/>
      <c r="K2992" s="190"/>
      <c r="L2992" s="190"/>
      <c r="M2992" s="190"/>
      <c r="N2992" s="190"/>
      <c r="O2992" s="190"/>
      <c r="P2992" s="115"/>
      <c r="Q2992" s="191" t="s">
        <v>12699</v>
      </c>
      <c r="R2992" s="191"/>
      <c r="S2992" s="192"/>
      <c r="T2992" s="192"/>
      <c r="U2992" s="192"/>
      <c r="V2992" s="192"/>
      <c r="W2992" s="192"/>
      <c r="X2992" s="193"/>
      <c r="Y2992" s="108"/>
      <c r="AW2992" s="90" t="s">
        <v>7854</v>
      </c>
      <c r="AX2992" s="90">
        <f t="shared" si="403"/>
        <v>1</v>
      </c>
      <c r="AZ2992" s="90" t="s">
        <v>7950</v>
      </c>
      <c r="BA2992" s="90">
        <f>IF(AND($BB$2992=1,$BC$2992=1),1,0)</f>
        <v>0</v>
      </c>
      <c r="BB2992" s="90">
        <f t="shared" si="404"/>
        <v>0</v>
      </c>
      <c r="BC2992" s="90">
        <f>IF(OR(AND(OR($S$2991&lt;&gt;"",$AB$2991&lt;&gt;""),$AX$2991=1)),1,0)</f>
        <v>0</v>
      </c>
      <c r="BD2992" s="90">
        <f>IF(OR(AND(OR($AB$2991&lt;&gt;""),$AX$2991=1)),1,0)</f>
        <v>0</v>
      </c>
      <c r="BE2992" s="90">
        <f>IF(OR(AND(OR($S$2991&lt;&gt;""),$AX$2991=1)),1,0)</f>
        <v>0</v>
      </c>
      <c r="CB2992" s="90">
        <f>IF($S$2992&lt;&gt;"",1,0)</f>
        <v>0</v>
      </c>
      <c r="CD2992" s="90">
        <f>IF($Y$2992="Inaccurate – Incorrect",1,0)</f>
        <v>0</v>
      </c>
      <c r="DA2992" s="90" t="s">
        <v>7858</v>
      </c>
      <c r="DB2992" s="90" t="s">
        <v>7862</v>
      </c>
    </row>
    <row r="2993" spans="4:106" ht="25.25" customHeight="1" x14ac:dyDescent="0.2">
      <c r="D2993" s="112" t="s">
        <v>7954</v>
      </c>
      <c r="E2993" s="189" t="s">
        <v>1408</v>
      </c>
      <c r="F2993" s="190"/>
      <c r="G2993" s="190"/>
      <c r="H2993" s="190"/>
      <c r="I2993" s="190"/>
      <c r="J2993" s="190"/>
      <c r="K2993" s="190"/>
      <c r="L2993" s="190"/>
      <c r="M2993" s="190"/>
      <c r="N2993" s="190"/>
      <c r="O2993" s="190"/>
      <c r="P2993" s="115"/>
      <c r="Q2993" s="191" t="s">
        <v>12702</v>
      </c>
      <c r="R2993" s="191"/>
      <c r="S2993" s="197"/>
      <c r="T2993" s="197"/>
      <c r="U2993" s="197"/>
      <c r="V2993" s="197"/>
      <c r="W2993" s="197"/>
      <c r="X2993" s="198"/>
      <c r="Y2993" s="108"/>
      <c r="AW2993" s="90" t="s">
        <v>7854</v>
      </c>
      <c r="AX2993" s="90">
        <f t="shared" si="403"/>
        <v>1</v>
      </c>
      <c r="AY2993" s="90" t="s">
        <v>774</v>
      </c>
      <c r="AZ2993" s="90" t="s">
        <v>7953</v>
      </c>
      <c r="BA2993" s="90">
        <f>IF(AND($BB$2993=1,$BC$2993=1),1,0)</f>
        <v>0</v>
      </c>
      <c r="BB2993" s="90">
        <f t="shared" si="404"/>
        <v>0</v>
      </c>
      <c r="BC2993" s="90">
        <f>IF(OR(AND(OR($S$2963&lt;&gt;"",$AB$2963&lt;&gt;""),$AX$2963=1)),1,0)</f>
        <v>0</v>
      </c>
      <c r="BD2993" s="90">
        <f>IF(OR(AND(OR($AB$2963&lt;&gt;""),$AX$2963=1)),1,0)</f>
        <v>0</v>
      </c>
      <c r="BE2993" s="90">
        <f>IF(OR(AND(OR($S$2963&lt;&gt;""),$AX$2963=1)),1,0)</f>
        <v>0</v>
      </c>
      <c r="BX2993" s="90">
        <v>2</v>
      </c>
      <c r="CA2993" s="90" t="s">
        <v>7896</v>
      </c>
      <c r="CC2993" s="90" t="s">
        <v>775</v>
      </c>
      <c r="CD2993" s="90">
        <f>IF($Y$2993="Inaccurate – Incorrect",1,0)</f>
        <v>0</v>
      </c>
      <c r="DA2993" s="90" t="s">
        <v>7858</v>
      </c>
      <c r="DB2993" s="90" t="s">
        <v>7862</v>
      </c>
    </row>
    <row r="2994" spans="4:106" x14ac:dyDescent="0.2">
      <c r="D2994" s="103"/>
      <c r="E2994" s="117"/>
      <c r="F2994" s="117"/>
      <c r="G2994" s="117"/>
      <c r="H2994" s="117"/>
      <c r="I2994" s="117"/>
      <c r="J2994" s="117"/>
      <c r="K2994" s="117"/>
      <c r="L2994" s="117"/>
      <c r="M2994" s="117"/>
      <c r="N2994" s="117"/>
      <c r="O2994" s="117"/>
      <c r="P2994" s="117"/>
      <c r="Q2994" s="117"/>
      <c r="R2994" s="117"/>
      <c r="S2994" s="117"/>
      <c r="T2994" s="117"/>
      <c r="U2994" s="117"/>
      <c r="V2994" s="117"/>
      <c r="W2994" s="117"/>
      <c r="X2994" s="117"/>
      <c r="Y2994" s="105"/>
      <c r="AX2994" s="90">
        <f t="shared" si="403"/>
        <v>0</v>
      </c>
      <c r="BA2994" s="90">
        <f>IF($S$22="Step 3",1,0)</f>
        <v>0</v>
      </c>
    </row>
    <row r="2995" spans="4:106" ht="21" x14ac:dyDescent="0.25">
      <c r="D2995" s="103"/>
      <c r="E2995" s="109" t="s">
        <v>7957</v>
      </c>
      <c r="F2995" s="110"/>
      <c r="G2995" s="110"/>
      <c r="H2995" s="110"/>
      <c r="I2995" s="110"/>
      <c r="J2995" s="110"/>
      <c r="K2995" s="110"/>
      <c r="L2995" s="110"/>
      <c r="M2995" s="110"/>
      <c r="N2995" s="110"/>
      <c r="O2995" s="110"/>
      <c r="P2995" s="110"/>
      <c r="Q2995" s="110"/>
      <c r="R2995" s="110"/>
      <c r="S2995" s="110"/>
      <c r="T2995" s="110"/>
      <c r="U2995" s="110"/>
      <c r="V2995" s="110"/>
      <c r="W2995" s="110"/>
      <c r="X2995" s="110"/>
      <c r="Y2995" s="105"/>
      <c r="AX2995" s="90">
        <f t="shared" si="403"/>
        <v>0</v>
      </c>
      <c r="BA2995" s="90">
        <f>IF($S$22="Step 3",1,0)</f>
        <v>0</v>
      </c>
    </row>
    <row r="2996" spans="4:106" ht="53.75" customHeight="1" x14ac:dyDescent="0.2">
      <c r="D2996" s="112" t="s">
        <v>7956</v>
      </c>
      <c r="E2996" s="120"/>
      <c r="F2996" s="118"/>
      <c r="G2996" s="118"/>
      <c r="H2996" s="118"/>
      <c r="I2996" s="118"/>
      <c r="J2996" s="118"/>
      <c r="K2996" s="118"/>
      <c r="L2996" s="118"/>
      <c r="M2996" s="118"/>
      <c r="N2996" s="118"/>
      <c r="O2996" s="118"/>
      <c r="P2996" s="118"/>
      <c r="Q2996" s="219" t="s">
        <v>7958</v>
      </c>
      <c r="R2996" s="220"/>
      <c r="S2996" s="220"/>
      <c r="T2996" s="220"/>
      <c r="U2996" s="220"/>
      <c r="V2996" s="220"/>
      <c r="W2996" s="220"/>
      <c r="X2996" s="217"/>
      <c r="Y2996" s="108"/>
      <c r="AX2996" s="90">
        <f t="shared" si="403"/>
        <v>1</v>
      </c>
      <c r="AZ2996" s="90" t="s">
        <v>7955</v>
      </c>
      <c r="BA2996" s="90">
        <f>IF(AND($BC$2996=1,$BB$2996=1),1,0)</f>
        <v>0</v>
      </c>
      <c r="BB2996" s="90">
        <f t="shared" ref="BB2996:BB3005" si="405">IF($S$22="Step 3",1,0)</f>
        <v>0</v>
      </c>
      <c r="BC2996" s="90">
        <v>1</v>
      </c>
      <c r="BD2996" s="90">
        <v>1</v>
      </c>
      <c r="BE2996" s="90">
        <v>1</v>
      </c>
    </row>
    <row r="2997" spans="4:106" ht="25.25" customHeight="1" x14ac:dyDescent="0.2">
      <c r="D2997" s="112" t="s">
        <v>7960</v>
      </c>
      <c r="E2997" s="189" t="s">
        <v>7961</v>
      </c>
      <c r="F2997" s="190"/>
      <c r="G2997" s="190"/>
      <c r="H2997" s="190"/>
      <c r="I2997" s="190"/>
      <c r="J2997" s="190"/>
      <c r="K2997" s="190"/>
      <c r="L2997" s="190"/>
      <c r="M2997" s="190"/>
      <c r="N2997" s="190"/>
      <c r="O2997" s="190"/>
      <c r="P2997" s="115"/>
      <c r="Q2997" s="191" t="s">
        <v>12702</v>
      </c>
      <c r="R2997" s="191"/>
      <c r="S2997" s="192"/>
      <c r="T2997" s="192"/>
      <c r="U2997" s="192"/>
      <c r="V2997" s="192"/>
      <c r="W2997" s="192"/>
      <c r="X2997" s="193"/>
      <c r="Y2997" s="108"/>
      <c r="AW2997" s="90" t="s">
        <v>7854</v>
      </c>
      <c r="AX2997" s="90">
        <f t="shared" si="403"/>
        <v>1</v>
      </c>
      <c r="AY2997" s="90" t="s">
        <v>774</v>
      </c>
      <c r="AZ2997" s="90" t="s">
        <v>7959</v>
      </c>
      <c r="BA2997" s="90">
        <f>IF(AND($BC$2997=1,$BB$2997=1),1,0)</f>
        <v>0</v>
      </c>
      <c r="BB2997" s="90">
        <f t="shared" si="405"/>
        <v>0</v>
      </c>
      <c r="BC2997" s="90">
        <v>1</v>
      </c>
      <c r="BD2997" s="90">
        <v>1</v>
      </c>
      <c r="BE2997" s="90">
        <v>1</v>
      </c>
      <c r="BL2997" s="90">
        <v>2998</v>
      </c>
      <c r="BX2997" s="90">
        <v>1</v>
      </c>
      <c r="CA2997" s="90" t="s">
        <v>7955</v>
      </c>
      <c r="CB2997" s="90">
        <f>IF((+COUNTA($S$2997)+COUNTA($S$2999)+COUNTA($S$3001)+COUNTA($S$3003)+COUNTA($S$3005))&gt;0,1,0)</f>
        <v>0</v>
      </c>
      <c r="CC2997" s="90" t="s">
        <v>775</v>
      </c>
      <c r="CD2997" s="90">
        <f>IF($Y$2997="Inaccurate – Incorrect",1,0)</f>
        <v>0</v>
      </c>
      <c r="DA2997" s="90" t="s">
        <v>7858</v>
      </c>
      <c r="DB2997" s="90" t="s">
        <v>7957</v>
      </c>
    </row>
    <row r="2998" spans="4:106" ht="25.25" customHeight="1" x14ac:dyDescent="0.2">
      <c r="D2998" s="112" t="s">
        <v>7963</v>
      </c>
      <c r="E2998" s="189" t="s">
        <v>3058</v>
      </c>
      <c r="F2998" s="190"/>
      <c r="G2998" s="190"/>
      <c r="H2998" s="190"/>
      <c r="I2998" s="190"/>
      <c r="J2998" s="190"/>
      <c r="K2998" s="190"/>
      <c r="L2998" s="190"/>
      <c r="M2998" s="190"/>
      <c r="N2998" s="190"/>
      <c r="O2998" s="190"/>
      <c r="P2998" s="115"/>
      <c r="Q2998" s="191" t="s">
        <v>12699</v>
      </c>
      <c r="R2998" s="191"/>
      <c r="S2998" s="192"/>
      <c r="T2998" s="192"/>
      <c r="U2998" s="192"/>
      <c r="V2998" s="192"/>
      <c r="W2998" s="192"/>
      <c r="X2998" s="193"/>
      <c r="Y2998" s="108"/>
      <c r="AW2998" s="90" t="s">
        <v>7854</v>
      </c>
      <c r="AX2998" s="90">
        <f t="shared" si="403"/>
        <v>1</v>
      </c>
      <c r="AZ2998" s="90" t="s">
        <v>7962</v>
      </c>
      <c r="BA2998" s="90">
        <f>IF(AND($BB$2998=1,$BC$2998=1),1,0)</f>
        <v>0</v>
      </c>
      <c r="BB2998" s="90">
        <f t="shared" si="405"/>
        <v>0</v>
      </c>
      <c r="BC2998" s="90">
        <f>IF(OR(AND(OR($S$2997&lt;&gt;"",$AB$2997&lt;&gt;""),$AX$2997=1)),1,0)</f>
        <v>0</v>
      </c>
      <c r="BD2998" s="90">
        <f>IF(OR(AND(OR($AB$2997&lt;&gt;""),$AX$2997=1)),1,0)</f>
        <v>0</v>
      </c>
      <c r="BE2998" s="90">
        <f>IF(OR(AND(OR($S$2997&lt;&gt;""),$AX$2997=1)),1,0)</f>
        <v>0</v>
      </c>
      <c r="CB2998" s="90">
        <f>IF($S$2998&lt;&gt;"",1,0)</f>
        <v>0</v>
      </c>
      <c r="CD2998" s="90">
        <f>IF($Y$2998="Inaccurate – Incorrect",1,0)</f>
        <v>0</v>
      </c>
      <c r="DA2998" s="90" t="s">
        <v>7858</v>
      </c>
      <c r="DB2998" s="90" t="s">
        <v>7957</v>
      </c>
    </row>
    <row r="2999" spans="4:106" ht="25.25" customHeight="1" x14ac:dyDescent="0.2">
      <c r="D2999" s="112" t="s">
        <v>7966</v>
      </c>
      <c r="E2999" s="189" t="s">
        <v>7967</v>
      </c>
      <c r="F2999" s="190"/>
      <c r="G2999" s="190"/>
      <c r="H2999" s="190"/>
      <c r="I2999" s="190"/>
      <c r="J2999" s="190"/>
      <c r="K2999" s="190"/>
      <c r="L2999" s="190"/>
      <c r="M2999" s="190"/>
      <c r="N2999" s="190"/>
      <c r="O2999" s="190"/>
      <c r="P2999" s="115"/>
      <c r="Q2999" s="191" t="s">
        <v>12702</v>
      </c>
      <c r="R2999" s="191"/>
      <c r="S2999" s="192"/>
      <c r="T2999" s="192"/>
      <c r="U2999" s="192"/>
      <c r="V2999" s="192"/>
      <c r="W2999" s="192"/>
      <c r="X2999" s="193"/>
      <c r="Y2999" s="108"/>
      <c r="AW2999" s="90" t="s">
        <v>7854</v>
      </c>
      <c r="AX2999" s="90">
        <f t="shared" si="403"/>
        <v>1</v>
      </c>
      <c r="AY2999" s="90" t="s">
        <v>774</v>
      </c>
      <c r="AZ2999" s="90" t="s">
        <v>7965</v>
      </c>
      <c r="BA2999" s="90">
        <f>IF(AND($BC$2999=1,$BB$2999=1),1,0)</f>
        <v>0</v>
      </c>
      <c r="BB2999" s="90">
        <f t="shared" si="405"/>
        <v>0</v>
      </c>
      <c r="BC2999" s="90">
        <v>1</v>
      </c>
      <c r="BD2999" s="90">
        <v>1</v>
      </c>
      <c r="BE2999" s="90">
        <v>1</v>
      </c>
      <c r="BL2999" s="90">
        <v>3000</v>
      </c>
      <c r="BX2999" s="90">
        <v>1</v>
      </c>
      <c r="CA2999" s="90" t="s">
        <v>7955</v>
      </c>
      <c r="CC2999" s="90" t="s">
        <v>775</v>
      </c>
      <c r="CD2999" s="90">
        <f>IF($Y$2999="Inaccurate – Incorrect",1,0)</f>
        <v>0</v>
      </c>
      <c r="DA2999" s="90" t="s">
        <v>7858</v>
      </c>
      <c r="DB2999" s="90" t="s">
        <v>7957</v>
      </c>
    </row>
    <row r="3000" spans="4:106" ht="25.25" customHeight="1" x14ac:dyDescent="0.2">
      <c r="D3000" s="112" t="s">
        <v>7969</v>
      </c>
      <c r="E3000" s="189" t="s">
        <v>3058</v>
      </c>
      <c r="F3000" s="190"/>
      <c r="G3000" s="190"/>
      <c r="H3000" s="190"/>
      <c r="I3000" s="190"/>
      <c r="J3000" s="190"/>
      <c r="K3000" s="190"/>
      <c r="L3000" s="190"/>
      <c r="M3000" s="190"/>
      <c r="N3000" s="190"/>
      <c r="O3000" s="190"/>
      <c r="P3000" s="115"/>
      <c r="Q3000" s="191" t="s">
        <v>12699</v>
      </c>
      <c r="R3000" s="191"/>
      <c r="S3000" s="192"/>
      <c r="T3000" s="192"/>
      <c r="U3000" s="192"/>
      <c r="V3000" s="192"/>
      <c r="W3000" s="192"/>
      <c r="X3000" s="193"/>
      <c r="Y3000" s="108"/>
      <c r="AW3000" s="90" t="s">
        <v>7854</v>
      </c>
      <c r="AX3000" s="90">
        <f t="shared" si="403"/>
        <v>1</v>
      </c>
      <c r="AZ3000" s="90" t="s">
        <v>7968</v>
      </c>
      <c r="BA3000" s="90">
        <f>IF(AND($BB$3000=1,$BC$3000=1),1,0)</f>
        <v>0</v>
      </c>
      <c r="BB3000" s="90">
        <f t="shared" si="405"/>
        <v>0</v>
      </c>
      <c r="BC3000" s="90">
        <f>IF(OR(AND(OR($S$2999&lt;&gt;"",$AB$2999&lt;&gt;""),$AX$2999=1)),1,0)</f>
        <v>0</v>
      </c>
      <c r="BD3000" s="90">
        <f>IF(OR(AND(OR($AB$2999&lt;&gt;""),$AX$2999=1)),1,0)</f>
        <v>0</v>
      </c>
      <c r="BE3000" s="90">
        <f>IF(OR(AND(OR($S$2999&lt;&gt;""),$AX$2999=1)),1,0)</f>
        <v>0</v>
      </c>
      <c r="CB3000" s="90">
        <f>IF($S$3000&lt;&gt;"",1,0)</f>
        <v>0</v>
      </c>
      <c r="CD3000" s="90">
        <f>IF($Y$3000="Inaccurate – Incorrect",1,0)</f>
        <v>0</v>
      </c>
      <c r="DA3000" s="90" t="s">
        <v>7858</v>
      </c>
      <c r="DB3000" s="90" t="s">
        <v>7957</v>
      </c>
    </row>
    <row r="3001" spans="4:106" ht="25.25" customHeight="1" x14ac:dyDescent="0.2">
      <c r="D3001" s="112" t="s">
        <v>7972</v>
      </c>
      <c r="E3001" s="189" t="s">
        <v>7973</v>
      </c>
      <c r="F3001" s="190"/>
      <c r="G3001" s="190"/>
      <c r="H3001" s="190"/>
      <c r="I3001" s="190"/>
      <c r="J3001" s="190"/>
      <c r="K3001" s="190"/>
      <c r="L3001" s="190"/>
      <c r="M3001" s="190"/>
      <c r="N3001" s="190"/>
      <c r="O3001" s="190"/>
      <c r="P3001" s="116" t="s">
        <v>12697</v>
      </c>
      <c r="Q3001" s="191" t="s">
        <v>12702</v>
      </c>
      <c r="R3001" s="191"/>
      <c r="S3001" s="192"/>
      <c r="T3001" s="192"/>
      <c r="U3001" s="192"/>
      <c r="V3001" s="192"/>
      <c r="W3001" s="192"/>
      <c r="X3001" s="193"/>
      <c r="Y3001" s="108"/>
      <c r="AW3001" s="90" t="s">
        <v>7854</v>
      </c>
      <c r="AX3001" s="90">
        <f t="shared" si="403"/>
        <v>1</v>
      </c>
      <c r="AY3001" s="90" t="s">
        <v>774</v>
      </c>
      <c r="AZ3001" s="90" t="s">
        <v>7971</v>
      </c>
      <c r="BA3001" s="90">
        <f>IF(AND($BC$3001=1,$BB$3001=1),1,0)</f>
        <v>0</v>
      </c>
      <c r="BB3001" s="90">
        <f t="shared" si="405"/>
        <v>0</v>
      </c>
      <c r="BC3001" s="90">
        <v>1</v>
      </c>
      <c r="BD3001" s="90">
        <v>1</v>
      </c>
      <c r="BE3001" s="90">
        <v>1</v>
      </c>
      <c r="BL3001" s="90">
        <v>3002</v>
      </c>
      <c r="BX3001" s="90">
        <v>1</v>
      </c>
      <c r="CA3001" s="90" t="s">
        <v>7955</v>
      </c>
      <c r="CC3001" s="90" t="s">
        <v>775</v>
      </c>
      <c r="CD3001" s="90">
        <f>IF($Y$3001="Inaccurate – Incorrect",1,0)</f>
        <v>0</v>
      </c>
      <c r="DA3001" s="90" t="s">
        <v>7858</v>
      </c>
      <c r="DB3001" s="90" t="s">
        <v>7957</v>
      </c>
    </row>
    <row r="3002" spans="4:106" ht="25.25" customHeight="1" x14ac:dyDescent="0.2">
      <c r="D3002" s="112" t="s">
        <v>7976</v>
      </c>
      <c r="E3002" s="189" t="s">
        <v>3058</v>
      </c>
      <c r="F3002" s="190"/>
      <c r="G3002" s="190"/>
      <c r="H3002" s="190"/>
      <c r="I3002" s="190"/>
      <c r="J3002" s="190"/>
      <c r="K3002" s="190"/>
      <c r="L3002" s="190"/>
      <c r="M3002" s="190"/>
      <c r="N3002" s="190"/>
      <c r="O3002" s="190"/>
      <c r="P3002" s="115"/>
      <c r="Q3002" s="191" t="s">
        <v>12699</v>
      </c>
      <c r="R3002" s="191"/>
      <c r="S3002" s="192"/>
      <c r="T3002" s="192"/>
      <c r="U3002" s="192"/>
      <c r="V3002" s="192"/>
      <c r="W3002" s="192"/>
      <c r="X3002" s="193"/>
      <c r="Y3002" s="108"/>
      <c r="AW3002" s="90" t="s">
        <v>7854</v>
      </c>
      <c r="AX3002" s="90">
        <f t="shared" si="403"/>
        <v>1</v>
      </c>
      <c r="AZ3002" s="90" t="s">
        <v>7975</v>
      </c>
      <c r="BA3002" s="90">
        <f>IF(AND($BB$3002=1,$BC$3002=1),1,0)</f>
        <v>0</v>
      </c>
      <c r="BB3002" s="90">
        <f t="shared" si="405"/>
        <v>0</v>
      </c>
      <c r="BC3002" s="90">
        <f>IF(OR(AND(OR($S$3001&lt;&gt;"",$AB$3001&lt;&gt;""),$AX$3001=1)),1,0)</f>
        <v>0</v>
      </c>
      <c r="BD3002" s="90">
        <f>IF(OR(AND(OR($AB$3001&lt;&gt;""),$AX$3001=1)),1,0)</f>
        <v>0</v>
      </c>
      <c r="BE3002" s="90">
        <f>IF(OR(AND(OR($S$3001&lt;&gt;""),$AX$3001=1)),1,0)</f>
        <v>0</v>
      </c>
      <c r="CB3002" s="90">
        <f>IF($S$3002&lt;&gt;"",1,0)</f>
        <v>0</v>
      </c>
      <c r="CD3002" s="90">
        <f>IF($Y$3002="Inaccurate – Incorrect",1,0)</f>
        <v>0</v>
      </c>
      <c r="DA3002" s="90" t="s">
        <v>7858</v>
      </c>
      <c r="DB3002" s="90" t="s">
        <v>7957</v>
      </c>
    </row>
    <row r="3003" spans="4:106" ht="25.25" customHeight="1" x14ac:dyDescent="0.2">
      <c r="D3003" s="112" t="s">
        <v>7979</v>
      </c>
      <c r="E3003" s="189" t="s">
        <v>802</v>
      </c>
      <c r="F3003" s="190"/>
      <c r="G3003" s="190"/>
      <c r="H3003" s="190"/>
      <c r="I3003" s="190"/>
      <c r="J3003" s="190"/>
      <c r="K3003" s="190"/>
      <c r="L3003" s="190"/>
      <c r="M3003" s="190"/>
      <c r="N3003" s="190"/>
      <c r="O3003" s="190"/>
      <c r="P3003" s="115"/>
      <c r="Q3003" s="191" t="s">
        <v>12702</v>
      </c>
      <c r="R3003" s="191"/>
      <c r="S3003" s="192"/>
      <c r="T3003" s="192"/>
      <c r="U3003" s="192"/>
      <c r="V3003" s="192"/>
      <c r="W3003" s="192"/>
      <c r="X3003" s="193"/>
      <c r="Y3003" s="108"/>
      <c r="AW3003" s="90" t="s">
        <v>7854</v>
      </c>
      <c r="AX3003" s="90">
        <f t="shared" si="403"/>
        <v>1</v>
      </c>
      <c r="AY3003" s="90" t="s">
        <v>774</v>
      </c>
      <c r="AZ3003" s="90" t="s">
        <v>7978</v>
      </c>
      <c r="BA3003" s="90">
        <f>IF(AND($BC$3003=1,$BB$3003=1),1,0)</f>
        <v>0</v>
      </c>
      <c r="BB3003" s="90">
        <f t="shared" si="405"/>
        <v>0</v>
      </c>
      <c r="BC3003" s="90">
        <v>1</v>
      </c>
      <c r="BD3003" s="90">
        <v>1</v>
      </c>
      <c r="BE3003" s="90">
        <v>1</v>
      </c>
      <c r="BL3003" s="90">
        <v>3004</v>
      </c>
      <c r="BX3003" s="90">
        <v>1</v>
      </c>
      <c r="CA3003" s="90" t="s">
        <v>7955</v>
      </c>
      <c r="CC3003" s="90" t="s">
        <v>775</v>
      </c>
      <c r="CD3003" s="90">
        <f>IF($Y$3003="Inaccurate – Incorrect",1,0)</f>
        <v>0</v>
      </c>
      <c r="DA3003" s="90" t="s">
        <v>7858</v>
      </c>
      <c r="DB3003" s="90" t="s">
        <v>7957</v>
      </c>
    </row>
    <row r="3004" spans="4:106" ht="25.25" customHeight="1" x14ac:dyDescent="0.2">
      <c r="D3004" s="112" t="s">
        <v>7981</v>
      </c>
      <c r="E3004" s="189" t="s">
        <v>643</v>
      </c>
      <c r="F3004" s="190"/>
      <c r="G3004" s="190"/>
      <c r="H3004" s="190"/>
      <c r="I3004" s="190"/>
      <c r="J3004" s="190"/>
      <c r="K3004" s="190"/>
      <c r="L3004" s="190"/>
      <c r="M3004" s="190"/>
      <c r="N3004" s="190"/>
      <c r="O3004" s="190"/>
      <c r="P3004" s="115"/>
      <c r="Q3004" s="191" t="s">
        <v>12699</v>
      </c>
      <c r="R3004" s="191"/>
      <c r="S3004" s="192"/>
      <c r="T3004" s="192"/>
      <c r="U3004" s="192"/>
      <c r="V3004" s="192"/>
      <c r="W3004" s="192"/>
      <c r="X3004" s="193"/>
      <c r="Y3004" s="108"/>
      <c r="AW3004" s="90" t="s">
        <v>7854</v>
      </c>
      <c r="AX3004" s="90">
        <f t="shared" si="403"/>
        <v>1</v>
      </c>
      <c r="AZ3004" s="90" t="s">
        <v>7980</v>
      </c>
      <c r="BA3004" s="90">
        <f>IF(AND($BB$3004=1,$BC$3004=1),1,0)</f>
        <v>0</v>
      </c>
      <c r="BB3004" s="90">
        <f t="shared" si="405"/>
        <v>0</v>
      </c>
      <c r="BC3004" s="90">
        <f>IF(OR(AND(OR($S$3003&lt;&gt;"",$AB$3003&lt;&gt;""),$AX$3003=1)),1,0)</f>
        <v>0</v>
      </c>
      <c r="BD3004" s="90">
        <f>IF(OR(AND(OR($AB$3003&lt;&gt;""),$AX$3003=1)),1,0)</f>
        <v>0</v>
      </c>
      <c r="BE3004" s="90">
        <f>IF(OR(AND(OR($S$3003&lt;&gt;""),$AX$3003=1)),1,0)</f>
        <v>0</v>
      </c>
      <c r="CB3004" s="90">
        <f>IF($S$3004&lt;&gt;"",1,0)</f>
        <v>0</v>
      </c>
      <c r="CD3004" s="90">
        <f>IF($Y$3004="Inaccurate – Incorrect",1,0)</f>
        <v>0</v>
      </c>
      <c r="DA3004" s="90" t="s">
        <v>7858</v>
      </c>
      <c r="DB3004" s="90" t="s">
        <v>7957</v>
      </c>
    </row>
    <row r="3005" spans="4:106" ht="25.25" customHeight="1" x14ac:dyDescent="0.2">
      <c r="D3005" s="112" t="s">
        <v>7984</v>
      </c>
      <c r="E3005" s="189" t="s">
        <v>1408</v>
      </c>
      <c r="F3005" s="190"/>
      <c r="G3005" s="190"/>
      <c r="H3005" s="190"/>
      <c r="I3005" s="190"/>
      <c r="J3005" s="190"/>
      <c r="K3005" s="190"/>
      <c r="L3005" s="190"/>
      <c r="M3005" s="190"/>
      <c r="N3005" s="190"/>
      <c r="O3005" s="190"/>
      <c r="P3005" s="115"/>
      <c r="Q3005" s="191" t="s">
        <v>12702</v>
      </c>
      <c r="R3005" s="191"/>
      <c r="S3005" s="197"/>
      <c r="T3005" s="197"/>
      <c r="U3005" s="197"/>
      <c r="V3005" s="197"/>
      <c r="W3005" s="197"/>
      <c r="X3005" s="198"/>
      <c r="Y3005" s="108"/>
      <c r="AW3005" s="90" t="s">
        <v>7854</v>
      </c>
      <c r="AX3005" s="90">
        <f t="shared" si="403"/>
        <v>1</v>
      </c>
      <c r="AY3005" s="90" t="s">
        <v>774</v>
      </c>
      <c r="AZ3005" s="90" t="s">
        <v>7983</v>
      </c>
      <c r="BA3005" s="90">
        <f>IF(AND($BC$3005=1,$BB$3005=1),1,0)</f>
        <v>0</v>
      </c>
      <c r="BB3005" s="90">
        <f t="shared" si="405"/>
        <v>0</v>
      </c>
      <c r="BC3005" s="90">
        <v>1</v>
      </c>
      <c r="BD3005" s="90">
        <v>1</v>
      </c>
      <c r="BE3005" s="90">
        <v>1</v>
      </c>
      <c r="BX3005" s="90">
        <v>2</v>
      </c>
      <c r="CA3005" s="90" t="s">
        <v>7955</v>
      </c>
      <c r="CC3005" s="90" t="s">
        <v>775</v>
      </c>
      <c r="CD3005" s="90">
        <f>IF($Y$3005="Inaccurate – Incorrect",1,0)</f>
        <v>0</v>
      </c>
      <c r="DA3005" s="90" t="s">
        <v>7858</v>
      </c>
      <c r="DB3005" s="90" t="s">
        <v>7957</v>
      </c>
    </row>
    <row r="3006" spans="4:106" x14ac:dyDescent="0.2">
      <c r="D3006" s="103"/>
      <c r="E3006" s="117"/>
      <c r="F3006" s="117"/>
      <c r="G3006" s="117"/>
      <c r="H3006" s="117"/>
      <c r="I3006" s="117"/>
      <c r="J3006" s="117"/>
      <c r="K3006" s="117"/>
      <c r="L3006" s="117"/>
      <c r="M3006" s="117"/>
      <c r="N3006" s="117"/>
      <c r="O3006" s="117"/>
      <c r="P3006" s="117"/>
      <c r="Q3006" s="117"/>
      <c r="R3006" s="117"/>
      <c r="S3006" s="117"/>
      <c r="T3006" s="117"/>
      <c r="U3006" s="117"/>
      <c r="V3006" s="117"/>
      <c r="W3006" s="117"/>
      <c r="X3006" s="117"/>
      <c r="Y3006" s="105"/>
      <c r="AX3006" s="90">
        <f t="shared" si="403"/>
        <v>0</v>
      </c>
      <c r="BA3006" s="90">
        <f>IF($S$22="Step 3",1,0)</f>
        <v>0</v>
      </c>
    </row>
    <row r="3007" spans="4:106" ht="21" x14ac:dyDescent="0.25">
      <c r="D3007" s="103"/>
      <c r="E3007" s="109" t="s">
        <v>7987</v>
      </c>
      <c r="F3007" s="110"/>
      <c r="G3007" s="110"/>
      <c r="H3007" s="110"/>
      <c r="I3007" s="110"/>
      <c r="J3007" s="110"/>
      <c r="K3007" s="110"/>
      <c r="L3007" s="110"/>
      <c r="M3007" s="110"/>
      <c r="N3007" s="110"/>
      <c r="O3007" s="110"/>
      <c r="P3007" s="110"/>
      <c r="Q3007" s="110"/>
      <c r="R3007" s="110"/>
      <c r="S3007" s="110"/>
      <c r="T3007" s="110"/>
      <c r="U3007" s="110"/>
      <c r="V3007" s="110"/>
      <c r="W3007" s="110"/>
      <c r="X3007" s="110"/>
      <c r="Y3007" s="105"/>
      <c r="AX3007" s="90">
        <f t="shared" si="403"/>
        <v>0</v>
      </c>
      <c r="BA3007" s="90">
        <f>IF($S$22="Step 3",1,0)</f>
        <v>0</v>
      </c>
    </row>
    <row r="3008" spans="4:106" ht="68.25" customHeight="1" x14ac:dyDescent="0.2">
      <c r="D3008" s="112" t="s">
        <v>7986</v>
      </c>
      <c r="E3008" s="120"/>
      <c r="F3008" s="118"/>
      <c r="G3008" s="118"/>
      <c r="H3008" s="118"/>
      <c r="I3008" s="118"/>
      <c r="J3008" s="118"/>
      <c r="K3008" s="118"/>
      <c r="L3008" s="118"/>
      <c r="M3008" s="118"/>
      <c r="N3008" s="118"/>
      <c r="O3008" s="118"/>
      <c r="P3008" s="118"/>
      <c r="Q3008" s="219" t="s">
        <v>7988</v>
      </c>
      <c r="R3008" s="220"/>
      <c r="S3008" s="220"/>
      <c r="T3008" s="220"/>
      <c r="U3008" s="220"/>
      <c r="V3008" s="220"/>
      <c r="W3008" s="220"/>
      <c r="X3008" s="217"/>
      <c r="Y3008" s="108"/>
      <c r="AX3008" s="90">
        <f t="shared" si="403"/>
        <v>1</v>
      </c>
      <c r="AZ3008" s="90" t="s">
        <v>7985</v>
      </c>
      <c r="BA3008" s="90">
        <f>IF(AND($BC$3008=1,$BB$3008=1),1,0)</f>
        <v>0</v>
      </c>
      <c r="BB3008" s="90">
        <f t="shared" ref="BB3008:BB3015" si="406">IF($S$22="Step 3",1,0)</f>
        <v>0</v>
      </c>
      <c r="BC3008" s="90">
        <v>1</v>
      </c>
      <c r="BD3008" s="90">
        <v>1</v>
      </c>
      <c r="BE3008" s="90">
        <v>1</v>
      </c>
    </row>
    <row r="3009" spans="4:106" ht="25.25" customHeight="1" x14ac:dyDescent="0.2">
      <c r="D3009" s="112" t="s">
        <v>7990</v>
      </c>
      <c r="E3009" s="189" t="s">
        <v>7991</v>
      </c>
      <c r="F3009" s="190"/>
      <c r="G3009" s="190"/>
      <c r="H3009" s="190"/>
      <c r="I3009" s="190"/>
      <c r="J3009" s="190"/>
      <c r="K3009" s="190"/>
      <c r="L3009" s="190"/>
      <c r="M3009" s="190"/>
      <c r="N3009" s="190"/>
      <c r="O3009" s="190"/>
      <c r="P3009" s="116" t="s">
        <v>12697</v>
      </c>
      <c r="Q3009" s="191" t="s">
        <v>12702</v>
      </c>
      <c r="R3009" s="191"/>
      <c r="S3009" s="192"/>
      <c r="T3009" s="192"/>
      <c r="U3009" s="192"/>
      <c r="V3009" s="192"/>
      <c r="W3009" s="192"/>
      <c r="X3009" s="193"/>
      <c r="Y3009" s="108"/>
      <c r="AW3009" s="90" t="s">
        <v>7854</v>
      </c>
      <c r="AX3009" s="90">
        <f t="shared" si="403"/>
        <v>1</v>
      </c>
      <c r="AY3009" s="90" t="s">
        <v>774</v>
      </c>
      <c r="AZ3009" s="90" t="s">
        <v>7989</v>
      </c>
      <c r="BA3009" s="90">
        <f>IF(AND($BC$3009=1,$BB$3009=1),1,0)</f>
        <v>0</v>
      </c>
      <c r="BB3009" s="90">
        <f t="shared" si="406"/>
        <v>0</v>
      </c>
      <c r="BC3009" s="90">
        <v>1</v>
      </c>
      <c r="BD3009" s="90">
        <v>1</v>
      </c>
      <c r="BE3009" s="90">
        <v>1</v>
      </c>
      <c r="BL3009" s="90">
        <v>3010</v>
      </c>
      <c r="BX3009" s="90">
        <v>1</v>
      </c>
      <c r="CA3009" s="90" t="s">
        <v>7985</v>
      </c>
      <c r="CB3009" s="90">
        <f>IF((+COUNTA($S$3009)+COUNTA($S$3011)+COUNTA($S$3013)+COUNTA($S$3015))&gt;0,1,0)</f>
        <v>0</v>
      </c>
      <c r="CC3009" s="90" t="s">
        <v>775</v>
      </c>
      <c r="CD3009" s="90">
        <f>IF($Y$3009="Inaccurate – Incorrect",1,0)</f>
        <v>0</v>
      </c>
      <c r="DA3009" s="90" t="s">
        <v>7858</v>
      </c>
      <c r="DB3009" s="90" t="s">
        <v>7987</v>
      </c>
    </row>
    <row r="3010" spans="4:106" ht="25.25" customHeight="1" x14ac:dyDescent="0.2">
      <c r="D3010" s="112" t="s">
        <v>7994</v>
      </c>
      <c r="E3010" s="189" t="s">
        <v>3058</v>
      </c>
      <c r="F3010" s="190"/>
      <c r="G3010" s="190"/>
      <c r="H3010" s="190"/>
      <c r="I3010" s="190"/>
      <c r="J3010" s="190"/>
      <c r="K3010" s="190"/>
      <c r="L3010" s="190"/>
      <c r="M3010" s="190"/>
      <c r="N3010" s="190"/>
      <c r="O3010" s="190"/>
      <c r="P3010" s="115"/>
      <c r="Q3010" s="191" t="s">
        <v>12699</v>
      </c>
      <c r="R3010" s="191"/>
      <c r="S3010" s="192"/>
      <c r="T3010" s="192"/>
      <c r="U3010" s="192"/>
      <c r="V3010" s="192"/>
      <c r="W3010" s="192"/>
      <c r="X3010" s="193"/>
      <c r="Y3010" s="108"/>
      <c r="AW3010" s="90" t="s">
        <v>7854</v>
      </c>
      <c r="AX3010" s="90">
        <f t="shared" si="403"/>
        <v>1</v>
      </c>
      <c r="AZ3010" s="90" t="s">
        <v>7993</v>
      </c>
      <c r="BA3010" s="90">
        <f>IF(AND($BB$3010=1,$BC$3010=1),1,0)</f>
        <v>0</v>
      </c>
      <c r="BB3010" s="90">
        <f t="shared" si="406"/>
        <v>0</v>
      </c>
      <c r="BC3010" s="90">
        <f>IF(OR(AND(OR($S$3009&lt;&gt;"",$AB$3009&lt;&gt;""),$AX$3009=1)),1,0)</f>
        <v>0</v>
      </c>
      <c r="BD3010" s="90">
        <f>IF(OR(AND(OR($AB$3009&lt;&gt;""),$AX$3009=1)),1,0)</f>
        <v>0</v>
      </c>
      <c r="BE3010" s="90">
        <f>IF(OR(AND(OR($S$3009&lt;&gt;""),$AX$3009=1)),1,0)</f>
        <v>0</v>
      </c>
      <c r="CB3010" s="90">
        <f>IF($S$3010&lt;&gt;"",1,0)</f>
        <v>0</v>
      </c>
      <c r="CD3010" s="90">
        <f>IF($Y$3010="Inaccurate – Incorrect",1,0)</f>
        <v>0</v>
      </c>
      <c r="DA3010" s="90" t="s">
        <v>7858</v>
      </c>
      <c r="DB3010" s="90" t="s">
        <v>7987</v>
      </c>
    </row>
    <row r="3011" spans="4:106" ht="25.25" customHeight="1" x14ac:dyDescent="0.2">
      <c r="D3011" s="112" t="s">
        <v>7997</v>
      </c>
      <c r="E3011" s="189" t="s">
        <v>7998</v>
      </c>
      <c r="F3011" s="190"/>
      <c r="G3011" s="190"/>
      <c r="H3011" s="190"/>
      <c r="I3011" s="190"/>
      <c r="J3011" s="190"/>
      <c r="K3011" s="190"/>
      <c r="L3011" s="190"/>
      <c r="M3011" s="190"/>
      <c r="N3011" s="190"/>
      <c r="O3011" s="190"/>
      <c r="P3011" s="116" t="s">
        <v>12697</v>
      </c>
      <c r="Q3011" s="191" t="s">
        <v>12702</v>
      </c>
      <c r="R3011" s="191"/>
      <c r="S3011" s="192"/>
      <c r="T3011" s="192"/>
      <c r="U3011" s="192"/>
      <c r="V3011" s="192"/>
      <c r="W3011" s="192"/>
      <c r="X3011" s="193"/>
      <c r="Y3011" s="108"/>
      <c r="AW3011" s="90" t="s">
        <v>7854</v>
      </c>
      <c r="AX3011" s="90">
        <f t="shared" si="403"/>
        <v>1</v>
      </c>
      <c r="AY3011" s="90" t="s">
        <v>774</v>
      </c>
      <c r="AZ3011" s="90" t="s">
        <v>7996</v>
      </c>
      <c r="BA3011" s="90">
        <f>IF(AND($BC$3011=1,$BB$3011=1),1,0)</f>
        <v>0</v>
      </c>
      <c r="BB3011" s="90">
        <f t="shared" si="406"/>
        <v>0</v>
      </c>
      <c r="BC3011" s="90">
        <v>1</v>
      </c>
      <c r="BD3011" s="90">
        <v>1</v>
      </c>
      <c r="BE3011" s="90">
        <v>1</v>
      </c>
      <c r="BL3011" s="90">
        <v>3012</v>
      </c>
      <c r="BX3011" s="90">
        <v>1</v>
      </c>
      <c r="CA3011" s="90" t="s">
        <v>7985</v>
      </c>
      <c r="CC3011" s="90" t="s">
        <v>775</v>
      </c>
      <c r="CD3011" s="90">
        <f>IF($Y$3011="Inaccurate – Incorrect",1,0)</f>
        <v>0</v>
      </c>
      <c r="DA3011" s="90" t="s">
        <v>7858</v>
      </c>
      <c r="DB3011" s="90" t="s">
        <v>7987</v>
      </c>
    </row>
    <row r="3012" spans="4:106" ht="25.25" customHeight="1" x14ac:dyDescent="0.2">
      <c r="D3012" s="112" t="s">
        <v>8001</v>
      </c>
      <c r="E3012" s="189" t="s">
        <v>3058</v>
      </c>
      <c r="F3012" s="190"/>
      <c r="G3012" s="190"/>
      <c r="H3012" s="190"/>
      <c r="I3012" s="190"/>
      <c r="J3012" s="190"/>
      <c r="K3012" s="190"/>
      <c r="L3012" s="190"/>
      <c r="M3012" s="190"/>
      <c r="N3012" s="190"/>
      <c r="O3012" s="190"/>
      <c r="P3012" s="115"/>
      <c r="Q3012" s="191" t="s">
        <v>12699</v>
      </c>
      <c r="R3012" s="191"/>
      <c r="S3012" s="192"/>
      <c r="T3012" s="192"/>
      <c r="U3012" s="192"/>
      <c r="V3012" s="192"/>
      <c r="W3012" s="192"/>
      <c r="X3012" s="193"/>
      <c r="Y3012" s="108"/>
      <c r="AW3012" s="90" t="s">
        <v>7854</v>
      </c>
      <c r="AX3012" s="90">
        <f t="shared" si="403"/>
        <v>1</v>
      </c>
      <c r="AZ3012" s="90" t="s">
        <v>8000</v>
      </c>
      <c r="BA3012" s="90">
        <f>IF(AND($BB$3012=1,$BC$3012=1),1,0)</f>
        <v>0</v>
      </c>
      <c r="BB3012" s="90">
        <f t="shared" si="406"/>
        <v>0</v>
      </c>
      <c r="BC3012" s="90">
        <f>IF(OR(AND(OR($S$3011&lt;&gt;"",$AB$3011&lt;&gt;""),$AX$3011=1)),1,0)</f>
        <v>0</v>
      </c>
      <c r="BD3012" s="90">
        <f>IF(OR(AND(OR($AB$3011&lt;&gt;""),$AX$3011=1)),1,0)</f>
        <v>0</v>
      </c>
      <c r="BE3012" s="90">
        <f>IF(OR(AND(OR($S$3011&lt;&gt;""),$AX$3011=1)),1,0)</f>
        <v>0</v>
      </c>
      <c r="CB3012" s="90">
        <f>IF($S$3012&lt;&gt;"",1,0)</f>
        <v>0</v>
      </c>
      <c r="CD3012" s="90">
        <f>IF($Y$3012="Inaccurate – Incorrect",1,0)</f>
        <v>0</v>
      </c>
      <c r="DA3012" s="90" t="s">
        <v>7858</v>
      </c>
      <c r="DB3012" s="90" t="s">
        <v>7987</v>
      </c>
    </row>
    <row r="3013" spans="4:106" ht="25.25" customHeight="1" x14ac:dyDescent="0.2">
      <c r="D3013" s="112" t="s">
        <v>8004</v>
      </c>
      <c r="E3013" s="189" t="s">
        <v>802</v>
      </c>
      <c r="F3013" s="190"/>
      <c r="G3013" s="190"/>
      <c r="H3013" s="190"/>
      <c r="I3013" s="190"/>
      <c r="J3013" s="190"/>
      <c r="K3013" s="190"/>
      <c r="L3013" s="190"/>
      <c r="M3013" s="190"/>
      <c r="N3013" s="190"/>
      <c r="O3013" s="190"/>
      <c r="P3013" s="115"/>
      <c r="Q3013" s="191" t="s">
        <v>12702</v>
      </c>
      <c r="R3013" s="191"/>
      <c r="S3013" s="192"/>
      <c r="T3013" s="192"/>
      <c r="U3013" s="192"/>
      <c r="V3013" s="192"/>
      <c r="W3013" s="192"/>
      <c r="X3013" s="193"/>
      <c r="Y3013" s="108"/>
      <c r="AW3013" s="90" t="s">
        <v>7854</v>
      </c>
      <c r="AX3013" s="90">
        <f t="shared" si="403"/>
        <v>1</v>
      </c>
      <c r="AY3013" s="90" t="s">
        <v>774</v>
      </c>
      <c r="AZ3013" s="90" t="s">
        <v>8003</v>
      </c>
      <c r="BA3013" s="90">
        <f>IF(AND($BC$3013=1,$BB$3013=1),1,0)</f>
        <v>0</v>
      </c>
      <c r="BB3013" s="90">
        <f t="shared" si="406"/>
        <v>0</v>
      </c>
      <c r="BC3013" s="90">
        <v>1</v>
      </c>
      <c r="BD3013" s="90">
        <v>1</v>
      </c>
      <c r="BE3013" s="90">
        <v>1</v>
      </c>
      <c r="BL3013" s="90">
        <v>3014</v>
      </c>
      <c r="BX3013" s="90">
        <v>1</v>
      </c>
      <c r="CA3013" s="90" t="s">
        <v>7985</v>
      </c>
      <c r="CC3013" s="90" t="s">
        <v>775</v>
      </c>
      <c r="CD3013" s="90">
        <f>IF($Y$3013="Inaccurate – Incorrect",1,0)</f>
        <v>0</v>
      </c>
      <c r="DA3013" s="90" t="s">
        <v>7858</v>
      </c>
      <c r="DB3013" s="90" t="s">
        <v>7987</v>
      </c>
    </row>
    <row r="3014" spans="4:106" ht="25.25" customHeight="1" x14ac:dyDescent="0.2">
      <c r="D3014" s="112" t="s">
        <v>8006</v>
      </c>
      <c r="E3014" s="189" t="s">
        <v>643</v>
      </c>
      <c r="F3014" s="190"/>
      <c r="G3014" s="190"/>
      <c r="H3014" s="190"/>
      <c r="I3014" s="190"/>
      <c r="J3014" s="190"/>
      <c r="K3014" s="190"/>
      <c r="L3014" s="190"/>
      <c r="M3014" s="190"/>
      <c r="N3014" s="190"/>
      <c r="O3014" s="190"/>
      <c r="P3014" s="115"/>
      <c r="Q3014" s="191" t="s">
        <v>12699</v>
      </c>
      <c r="R3014" s="191"/>
      <c r="S3014" s="192"/>
      <c r="T3014" s="192"/>
      <c r="U3014" s="192"/>
      <c r="V3014" s="192"/>
      <c r="W3014" s="192"/>
      <c r="X3014" s="193"/>
      <c r="Y3014" s="108"/>
      <c r="AW3014" s="90" t="s">
        <v>7854</v>
      </c>
      <c r="AX3014" s="90">
        <f t="shared" si="403"/>
        <v>1</v>
      </c>
      <c r="AZ3014" s="90" t="s">
        <v>8005</v>
      </c>
      <c r="BA3014" s="90">
        <f>IF(AND($BB$3014=1,$BC$3014=1),1,0)</f>
        <v>0</v>
      </c>
      <c r="BB3014" s="90">
        <f t="shared" si="406"/>
        <v>0</v>
      </c>
      <c r="BC3014" s="90">
        <f>IF(OR(AND(OR($S$3013&lt;&gt;"",$AB$3013&lt;&gt;""),$AX$3013=1)),1,0)</f>
        <v>0</v>
      </c>
      <c r="BD3014" s="90">
        <f>IF(OR(AND(OR($AB$3013&lt;&gt;""),$AX$3013=1)),1,0)</f>
        <v>0</v>
      </c>
      <c r="BE3014" s="90">
        <f>IF(OR(AND(OR($S$3013&lt;&gt;""),$AX$3013=1)),1,0)</f>
        <v>0</v>
      </c>
      <c r="CB3014" s="90">
        <f>IF($S$3014&lt;&gt;"",1,0)</f>
        <v>0</v>
      </c>
      <c r="CD3014" s="90">
        <f>IF($Y$3014="Inaccurate – Incorrect",1,0)</f>
        <v>0</v>
      </c>
      <c r="DA3014" s="90" t="s">
        <v>7858</v>
      </c>
      <c r="DB3014" s="90" t="s">
        <v>7987</v>
      </c>
    </row>
    <row r="3015" spans="4:106" ht="25.25" customHeight="1" x14ac:dyDescent="0.2">
      <c r="D3015" s="112" t="s">
        <v>8009</v>
      </c>
      <c r="E3015" s="189" t="s">
        <v>1408</v>
      </c>
      <c r="F3015" s="190"/>
      <c r="G3015" s="190"/>
      <c r="H3015" s="190"/>
      <c r="I3015" s="190"/>
      <c r="J3015" s="190"/>
      <c r="K3015" s="190"/>
      <c r="L3015" s="190"/>
      <c r="M3015" s="190"/>
      <c r="N3015" s="190"/>
      <c r="O3015" s="190"/>
      <c r="P3015" s="115"/>
      <c r="Q3015" s="191" t="s">
        <v>12702</v>
      </c>
      <c r="R3015" s="191"/>
      <c r="S3015" s="197"/>
      <c r="T3015" s="197"/>
      <c r="U3015" s="197"/>
      <c r="V3015" s="197"/>
      <c r="W3015" s="197"/>
      <c r="X3015" s="198"/>
      <c r="Y3015" s="108"/>
      <c r="AW3015" s="90" t="s">
        <v>7854</v>
      </c>
      <c r="AX3015" s="90">
        <f t="shared" si="403"/>
        <v>1</v>
      </c>
      <c r="AY3015" s="90" t="s">
        <v>774</v>
      </c>
      <c r="AZ3015" s="90" t="s">
        <v>8008</v>
      </c>
      <c r="BA3015" s="90">
        <f>IF(AND($BC$3015=1,$BB$3015=1),1,0)</f>
        <v>0</v>
      </c>
      <c r="BB3015" s="90">
        <f t="shared" si="406"/>
        <v>0</v>
      </c>
      <c r="BC3015" s="90">
        <v>1</v>
      </c>
      <c r="BD3015" s="90">
        <v>1</v>
      </c>
      <c r="BE3015" s="90">
        <v>1</v>
      </c>
      <c r="BX3015" s="90">
        <v>2</v>
      </c>
      <c r="CA3015" s="90" t="s">
        <v>7985</v>
      </c>
      <c r="CC3015" s="90" t="s">
        <v>775</v>
      </c>
      <c r="CD3015" s="90">
        <f>IF($Y$3015="Inaccurate – Incorrect",1,0)</f>
        <v>0</v>
      </c>
      <c r="DA3015" s="90" t="s">
        <v>7858</v>
      </c>
      <c r="DB3015" s="90" t="s">
        <v>7987</v>
      </c>
    </row>
    <row r="3016" spans="4:106" x14ac:dyDescent="0.2">
      <c r="D3016" s="103"/>
      <c r="E3016" s="117"/>
      <c r="F3016" s="117"/>
      <c r="G3016" s="117"/>
      <c r="H3016" s="117"/>
      <c r="I3016" s="117"/>
      <c r="J3016" s="117"/>
      <c r="K3016" s="117"/>
      <c r="L3016" s="117"/>
      <c r="M3016" s="117"/>
      <c r="N3016" s="117"/>
      <c r="O3016" s="117"/>
      <c r="P3016" s="117"/>
      <c r="Q3016" s="117"/>
      <c r="R3016" s="117"/>
      <c r="S3016" s="117"/>
      <c r="T3016" s="117"/>
      <c r="U3016" s="117"/>
      <c r="V3016" s="117"/>
      <c r="W3016" s="117"/>
      <c r="X3016" s="117"/>
      <c r="Y3016" s="105"/>
      <c r="AX3016" s="90">
        <f t="shared" si="403"/>
        <v>0</v>
      </c>
      <c r="BA3016" s="90">
        <f>IF($S$22="Step 3",1,0)</f>
        <v>0</v>
      </c>
    </row>
    <row r="3017" spans="4:106" ht="21" x14ac:dyDescent="0.25">
      <c r="D3017" s="103"/>
      <c r="E3017" s="109" t="s">
        <v>8012</v>
      </c>
      <c r="F3017" s="110"/>
      <c r="G3017" s="110"/>
      <c r="H3017" s="110"/>
      <c r="I3017" s="110"/>
      <c r="J3017" s="110"/>
      <c r="K3017" s="110"/>
      <c r="L3017" s="110"/>
      <c r="M3017" s="110"/>
      <c r="N3017" s="110"/>
      <c r="O3017" s="110"/>
      <c r="P3017" s="110"/>
      <c r="Q3017" s="110"/>
      <c r="R3017" s="110"/>
      <c r="S3017" s="110"/>
      <c r="T3017" s="110"/>
      <c r="U3017" s="110"/>
      <c r="V3017" s="110"/>
      <c r="W3017" s="110"/>
      <c r="X3017" s="110"/>
      <c r="Y3017" s="105"/>
      <c r="AX3017" s="90">
        <f t="shared" si="403"/>
        <v>0</v>
      </c>
      <c r="BA3017" s="90">
        <f>IF($S$22="Step 3",1,0)</f>
        <v>0</v>
      </c>
    </row>
    <row r="3018" spans="4:106" ht="53.75" customHeight="1" x14ac:dyDescent="0.2">
      <c r="D3018" s="112" t="s">
        <v>8011</v>
      </c>
      <c r="E3018" s="120"/>
      <c r="F3018" s="118"/>
      <c r="G3018" s="118"/>
      <c r="H3018" s="118"/>
      <c r="I3018" s="118"/>
      <c r="J3018" s="118"/>
      <c r="K3018" s="118"/>
      <c r="L3018" s="118"/>
      <c r="M3018" s="118"/>
      <c r="N3018" s="118"/>
      <c r="O3018" s="118"/>
      <c r="P3018" s="118"/>
      <c r="Q3018" s="219" t="s">
        <v>8013</v>
      </c>
      <c r="R3018" s="220"/>
      <c r="S3018" s="220"/>
      <c r="T3018" s="220"/>
      <c r="U3018" s="220"/>
      <c r="V3018" s="220"/>
      <c r="W3018" s="220"/>
      <c r="X3018" s="217"/>
      <c r="Y3018" s="108"/>
      <c r="AX3018" s="90">
        <f t="shared" si="403"/>
        <v>1</v>
      </c>
      <c r="AZ3018" s="90" t="s">
        <v>8010</v>
      </c>
      <c r="BA3018" s="90">
        <f>IF(AND($BC$3018=1,$BB$3018=1),1,0)</f>
        <v>0</v>
      </c>
      <c r="BB3018" s="90">
        <f t="shared" ref="BB3018:BB3028" si="407">IF($S$22="Step 3",1,0)</f>
        <v>0</v>
      </c>
      <c r="BC3018" s="90">
        <v>1</v>
      </c>
      <c r="BD3018" s="90">
        <v>1</v>
      </c>
      <c r="BE3018" s="90">
        <v>1</v>
      </c>
    </row>
    <row r="3019" spans="4:106" ht="25.25" customHeight="1" x14ac:dyDescent="0.2">
      <c r="D3019" s="112" t="s">
        <v>8015</v>
      </c>
      <c r="E3019" s="189" t="s">
        <v>8016</v>
      </c>
      <c r="F3019" s="190"/>
      <c r="G3019" s="190"/>
      <c r="H3019" s="190"/>
      <c r="I3019" s="190"/>
      <c r="J3019" s="190"/>
      <c r="K3019" s="190"/>
      <c r="L3019" s="190"/>
      <c r="M3019" s="190"/>
      <c r="N3019" s="190"/>
      <c r="O3019" s="190"/>
      <c r="P3019" s="116" t="s">
        <v>12697</v>
      </c>
      <c r="Q3019" s="191" t="s">
        <v>12702</v>
      </c>
      <c r="R3019" s="191"/>
      <c r="S3019" s="192"/>
      <c r="T3019" s="192"/>
      <c r="U3019" s="192"/>
      <c r="V3019" s="192"/>
      <c r="W3019" s="192"/>
      <c r="X3019" s="193"/>
      <c r="Y3019" s="108"/>
      <c r="AW3019" s="90" t="s">
        <v>7854</v>
      </c>
      <c r="AX3019" s="90">
        <f t="shared" si="403"/>
        <v>1</v>
      </c>
      <c r="AY3019" s="90" t="s">
        <v>774</v>
      </c>
      <c r="AZ3019" s="90" t="s">
        <v>8014</v>
      </c>
      <c r="BA3019" s="90">
        <f>IF(AND($BC$3019=1,$BB$3019=1),1,0)</f>
        <v>0</v>
      </c>
      <c r="BB3019" s="90">
        <f t="shared" si="407"/>
        <v>0</v>
      </c>
      <c r="BC3019" s="90">
        <v>1</v>
      </c>
      <c r="BD3019" s="90">
        <v>1</v>
      </c>
      <c r="BE3019" s="90">
        <v>1</v>
      </c>
      <c r="BL3019" s="90">
        <v>3020</v>
      </c>
      <c r="BX3019" s="90">
        <v>1</v>
      </c>
      <c r="CA3019" s="90" t="s">
        <v>8010</v>
      </c>
      <c r="CB3019" s="90">
        <f>IF((+COUNTA($S$3019)+COUNTA($S$3021)+COUNTA($S$3023)+COUNTA($S$3024)+COUNTA($S$3026)+COUNTA($S$3028))&gt;0,1,0)</f>
        <v>0</v>
      </c>
      <c r="CC3019" s="90" t="s">
        <v>775</v>
      </c>
      <c r="CD3019" s="90">
        <f>IF($Y$3019="Inaccurate – Incorrect",1,0)</f>
        <v>0</v>
      </c>
      <c r="DA3019" s="90" t="s">
        <v>7858</v>
      </c>
      <c r="DB3019" s="90" t="s">
        <v>8012</v>
      </c>
    </row>
    <row r="3020" spans="4:106" ht="25.25" customHeight="1" x14ac:dyDescent="0.2">
      <c r="D3020" s="112" t="s">
        <v>8019</v>
      </c>
      <c r="E3020" s="189" t="s">
        <v>3058</v>
      </c>
      <c r="F3020" s="190"/>
      <c r="G3020" s="190"/>
      <c r="H3020" s="190"/>
      <c r="I3020" s="190"/>
      <c r="J3020" s="190"/>
      <c r="K3020" s="190"/>
      <c r="L3020" s="190"/>
      <c r="M3020" s="190"/>
      <c r="N3020" s="190"/>
      <c r="O3020" s="190"/>
      <c r="P3020" s="115"/>
      <c r="Q3020" s="191" t="s">
        <v>12699</v>
      </c>
      <c r="R3020" s="191"/>
      <c r="S3020" s="192"/>
      <c r="T3020" s="192"/>
      <c r="U3020" s="192"/>
      <c r="V3020" s="192"/>
      <c r="W3020" s="192"/>
      <c r="X3020" s="193"/>
      <c r="Y3020" s="108"/>
      <c r="AW3020" s="90" t="s">
        <v>7854</v>
      </c>
      <c r="AX3020" s="90">
        <f t="shared" si="403"/>
        <v>1</v>
      </c>
      <c r="AZ3020" s="90" t="s">
        <v>8018</v>
      </c>
      <c r="BA3020" s="90">
        <f>IF(AND($BB$3020=1,$BC$3020=1),1,0)</f>
        <v>0</v>
      </c>
      <c r="BB3020" s="90">
        <f t="shared" si="407"/>
        <v>0</v>
      </c>
      <c r="BC3020" s="90">
        <f>IF(OR(AND(OR($S$3019&lt;&gt;"",$AB$3019&lt;&gt;""),$AX$3019=1)),1,0)</f>
        <v>0</v>
      </c>
      <c r="BD3020" s="90">
        <f>IF(OR(AND(OR($AB$3019&lt;&gt;""),$AX$3019=1)),1,0)</f>
        <v>0</v>
      </c>
      <c r="BE3020" s="90">
        <f>IF(OR(AND(OR($S$3019&lt;&gt;""),$AX$3019=1)),1,0)</f>
        <v>0</v>
      </c>
      <c r="CB3020" s="90">
        <f>IF($S$3020&lt;&gt;"",1,0)</f>
        <v>0</v>
      </c>
      <c r="CD3020" s="90">
        <f>IF($Y$3020="Inaccurate – Incorrect",1,0)</f>
        <v>0</v>
      </c>
      <c r="DA3020" s="90" t="s">
        <v>7858</v>
      </c>
      <c r="DB3020" s="90" t="s">
        <v>8012</v>
      </c>
    </row>
    <row r="3021" spans="4:106" ht="25.25" customHeight="1" x14ac:dyDescent="0.2">
      <c r="D3021" s="112" t="s">
        <v>8022</v>
      </c>
      <c r="E3021" s="189" t="s">
        <v>8023</v>
      </c>
      <c r="F3021" s="190"/>
      <c r="G3021" s="190"/>
      <c r="H3021" s="190"/>
      <c r="I3021" s="190"/>
      <c r="J3021" s="190"/>
      <c r="K3021" s="190"/>
      <c r="L3021" s="190"/>
      <c r="M3021" s="190"/>
      <c r="N3021" s="190"/>
      <c r="O3021" s="190"/>
      <c r="P3021" s="116" t="s">
        <v>12697</v>
      </c>
      <c r="Q3021" s="191" t="s">
        <v>12702</v>
      </c>
      <c r="R3021" s="191"/>
      <c r="S3021" s="192"/>
      <c r="T3021" s="192"/>
      <c r="U3021" s="192"/>
      <c r="V3021" s="192"/>
      <c r="W3021" s="192"/>
      <c r="X3021" s="193"/>
      <c r="Y3021" s="108"/>
      <c r="AW3021" s="90" t="s">
        <v>7854</v>
      </c>
      <c r="AX3021" s="90">
        <f t="shared" si="403"/>
        <v>1</v>
      </c>
      <c r="AY3021" s="90" t="s">
        <v>774</v>
      </c>
      <c r="AZ3021" s="90" t="s">
        <v>8021</v>
      </c>
      <c r="BA3021" s="90">
        <f>IF(AND($BC$3021=1,$BB$3021=1),1,0)</f>
        <v>0</v>
      </c>
      <c r="BB3021" s="90">
        <f t="shared" si="407"/>
        <v>0</v>
      </c>
      <c r="BC3021" s="90">
        <v>1</v>
      </c>
      <c r="BD3021" s="90">
        <v>1</v>
      </c>
      <c r="BE3021" s="90">
        <v>1</v>
      </c>
      <c r="BL3021" s="90">
        <v>3022</v>
      </c>
      <c r="BX3021" s="90">
        <v>1</v>
      </c>
      <c r="CA3021" s="90" t="s">
        <v>8010</v>
      </c>
      <c r="CC3021" s="90" t="s">
        <v>775</v>
      </c>
      <c r="CD3021" s="90">
        <f>IF($Y$3021="Inaccurate – Incorrect",1,0)</f>
        <v>0</v>
      </c>
      <c r="DA3021" s="90" t="s">
        <v>7858</v>
      </c>
      <c r="DB3021" s="90" t="s">
        <v>8012</v>
      </c>
    </row>
    <row r="3022" spans="4:106" ht="25.25" customHeight="1" x14ac:dyDescent="0.2">
      <c r="D3022" s="112" t="s">
        <v>8026</v>
      </c>
      <c r="E3022" s="189" t="s">
        <v>3058</v>
      </c>
      <c r="F3022" s="190"/>
      <c r="G3022" s="190"/>
      <c r="H3022" s="190"/>
      <c r="I3022" s="190"/>
      <c r="J3022" s="190"/>
      <c r="K3022" s="190"/>
      <c r="L3022" s="190"/>
      <c r="M3022" s="190"/>
      <c r="N3022" s="190"/>
      <c r="O3022" s="190"/>
      <c r="P3022" s="115"/>
      <c r="Q3022" s="191" t="s">
        <v>12699</v>
      </c>
      <c r="R3022" s="191"/>
      <c r="S3022" s="192"/>
      <c r="T3022" s="192"/>
      <c r="U3022" s="192"/>
      <c r="V3022" s="192"/>
      <c r="W3022" s="192"/>
      <c r="X3022" s="193"/>
      <c r="Y3022" s="108"/>
      <c r="AW3022" s="90" t="s">
        <v>7854</v>
      </c>
      <c r="AX3022" s="90">
        <f t="shared" si="403"/>
        <v>1</v>
      </c>
      <c r="AZ3022" s="90" t="s">
        <v>8025</v>
      </c>
      <c r="BA3022" s="90">
        <f>IF(AND($BB$3022=1,$BC$3022=1),1,0)</f>
        <v>0</v>
      </c>
      <c r="BB3022" s="90">
        <f t="shared" si="407"/>
        <v>0</v>
      </c>
      <c r="BC3022" s="90">
        <f>IF(OR(AND(OR($S$3021&lt;&gt;"",$AB$3021&lt;&gt;""),$AX$3021=1)),1,0)</f>
        <v>0</v>
      </c>
      <c r="BD3022" s="90">
        <f>IF(OR(AND(OR($AB$3021&lt;&gt;""),$AX$3021=1)),1,0)</f>
        <v>0</v>
      </c>
      <c r="BE3022" s="90">
        <f>IF(OR(AND(OR($S$3021&lt;&gt;""),$AX$3021=1)),1,0)</f>
        <v>0</v>
      </c>
      <c r="CB3022" s="90">
        <f>IF($S$3022&lt;&gt;"",1,0)</f>
        <v>0</v>
      </c>
      <c r="CD3022" s="90">
        <f>IF($Y$3022="Inaccurate – Incorrect",1,0)</f>
        <v>0</v>
      </c>
      <c r="DA3022" s="90" t="s">
        <v>7858</v>
      </c>
      <c r="DB3022" s="90" t="s">
        <v>8012</v>
      </c>
    </row>
    <row r="3023" spans="4:106" ht="25.25" customHeight="1" x14ac:dyDescent="0.2">
      <c r="D3023" s="112" t="s">
        <v>8029</v>
      </c>
      <c r="E3023" s="189" t="s">
        <v>8030</v>
      </c>
      <c r="F3023" s="190"/>
      <c r="G3023" s="190"/>
      <c r="H3023" s="190"/>
      <c r="I3023" s="190"/>
      <c r="J3023" s="190"/>
      <c r="K3023" s="190"/>
      <c r="L3023" s="190"/>
      <c r="M3023" s="190"/>
      <c r="N3023" s="190"/>
      <c r="O3023" s="190"/>
      <c r="P3023" s="115"/>
      <c r="Q3023" s="191" t="s">
        <v>12702</v>
      </c>
      <c r="R3023" s="191"/>
      <c r="S3023" s="192"/>
      <c r="T3023" s="192"/>
      <c r="U3023" s="192"/>
      <c r="V3023" s="192"/>
      <c r="W3023" s="192"/>
      <c r="X3023" s="193"/>
      <c r="Y3023" s="108"/>
      <c r="AW3023" s="90" t="s">
        <v>7854</v>
      </c>
      <c r="AX3023" s="90">
        <f t="shared" ref="AX3023:AX3086" si="408">IF(SUBTOTAL(103,Q3023)=1,1,0)</f>
        <v>1</v>
      </c>
      <c r="AY3023" s="90" t="s">
        <v>774</v>
      </c>
      <c r="AZ3023" s="90" t="s">
        <v>8028</v>
      </c>
      <c r="BA3023" s="90">
        <f>IF(AND($BC$3023=1,$BB$3023=1),1,0)</f>
        <v>0</v>
      </c>
      <c r="BB3023" s="90">
        <f t="shared" si="407"/>
        <v>0</v>
      </c>
      <c r="BC3023" s="90">
        <v>1</v>
      </c>
      <c r="BD3023" s="90">
        <v>1</v>
      </c>
      <c r="BE3023" s="90">
        <v>1</v>
      </c>
      <c r="BX3023" s="90">
        <v>1</v>
      </c>
      <c r="CA3023" s="90" t="s">
        <v>8010</v>
      </c>
      <c r="CC3023" s="90" t="s">
        <v>775</v>
      </c>
      <c r="CD3023" s="90">
        <f>IF($Y$3023="Inaccurate – Incorrect",1,0)</f>
        <v>0</v>
      </c>
      <c r="DA3023" s="90" t="s">
        <v>7858</v>
      </c>
      <c r="DB3023" s="90" t="s">
        <v>8012</v>
      </c>
    </row>
    <row r="3024" spans="4:106" ht="25.25" customHeight="1" x14ac:dyDescent="0.2">
      <c r="D3024" s="112" t="s">
        <v>8032</v>
      </c>
      <c r="E3024" s="189" t="s">
        <v>8033</v>
      </c>
      <c r="F3024" s="190"/>
      <c r="G3024" s="190"/>
      <c r="H3024" s="190"/>
      <c r="I3024" s="190"/>
      <c r="J3024" s="190"/>
      <c r="K3024" s="190"/>
      <c r="L3024" s="190"/>
      <c r="M3024" s="190"/>
      <c r="N3024" s="190"/>
      <c r="O3024" s="190"/>
      <c r="P3024" s="115"/>
      <c r="Q3024" s="191" t="s">
        <v>12702</v>
      </c>
      <c r="R3024" s="191"/>
      <c r="S3024" s="192"/>
      <c r="T3024" s="192"/>
      <c r="U3024" s="192"/>
      <c r="V3024" s="192"/>
      <c r="W3024" s="192"/>
      <c r="X3024" s="193"/>
      <c r="Y3024" s="108"/>
      <c r="AW3024" s="90" t="s">
        <v>7854</v>
      </c>
      <c r="AX3024" s="90">
        <f t="shared" si="408"/>
        <v>1</v>
      </c>
      <c r="AY3024" s="90" t="s">
        <v>774</v>
      </c>
      <c r="AZ3024" s="90" t="s">
        <v>8031</v>
      </c>
      <c r="BA3024" s="90">
        <f>IF(AND($BC$3024=1,$BB$3024=1),1,0)</f>
        <v>0</v>
      </c>
      <c r="BB3024" s="90">
        <f t="shared" si="407"/>
        <v>0</v>
      </c>
      <c r="BC3024" s="90">
        <v>1</v>
      </c>
      <c r="BD3024" s="90">
        <v>1</v>
      </c>
      <c r="BE3024" s="90">
        <v>1</v>
      </c>
      <c r="BL3024" s="90">
        <v>3025</v>
      </c>
      <c r="BX3024" s="90">
        <v>1</v>
      </c>
      <c r="CA3024" s="90" t="s">
        <v>8010</v>
      </c>
      <c r="CC3024" s="90" t="s">
        <v>775</v>
      </c>
      <c r="CD3024" s="90">
        <f>IF($Y$3024="Inaccurate – Incorrect",1,0)</f>
        <v>0</v>
      </c>
      <c r="DA3024" s="90" t="s">
        <v>7858</v>
      </c>
      <c r="DB3024" s="90" t="s">
        <v>8012</v>
      </c>
    </row>
    <row r="3025" spans="4:106" ht="25.25" customHeight="1" x14ac:dyDescent="0.2">
      <c r="D3025" s="112" t="s">
        <v>8035</v>
      </c>
      <c r="E3025" s="189" t="s">
        <v>3058</v>
      </c>
      <c r="F3025" s="190"/>
      <c r="G3025" s="190"/>
      <c r="H3025" s="190"/>
      <c r="I3025" s="190"/>
      <c r="J3025" s="190"/>
      <c r="K3025" s="190"/>
      <c r="L3025" s="190"/>
      <c r="M3025" s="190"/>
      <c r="N3025" s="190"/>
      <c r="O3025" s="190"/>
      <c r="P3025" s="115"/>
      <c r="Q3025" s="191" t="s">
        <v>12699</v>
      </c>
      <c r="R3025" s="191"/>
      <c r="S3025" s="192"/>
      <c r="T3025" s="192"/>
      <c r="U3025" s="192"/>
      <c r="V3025" s="192"/>
      <c r="W3025" s="192"/>
      <c r="X3025" s="193"/>
      <c r="Y3025" s="108"/>
      <c r="AW3025" s="90" t="s">
        <v>7854</v>
      </c>
      <c r="AX3025" s="90">
        <f t="shared" si="408"/>
        <v>1</v>
      </c>
      <c r="AZ3025" s="90" t="s">
        <v>8034</v>
      </c>
      <c r="BA3025" s="90">
        <f>IF(AND($BB$3025=1,$BC$3025=1),1,0)</f>
        <v>0</v>
      </c>
      <c r="BB3025" s="90">
        <f t="shared" si="407"/>
        <v>0</v>
      </c>
      <c r="BC3025" s="90">
        <f>IF(OR(AND(OR($S$3024&lt;&gt;"",$AB$3024&lt;&gt;""),$AX$3024=1)),1,0)</f>
        <v>0</v>
      </c>
      <c r="BD3025" s="90">
        <f>IF(OR(AND(OR($AB$3024&lt;&gt;""),$AX$3024=1)),1,0)</f>
        <v>0</v>
      </c>
      <c r="BE3025" s="90">
        <f>IF(OR(AND(OR($S$3024&lt;&gt;""),$AX$3024=1)),1,0)</f>
        <v>0</v>
      </c>
      <c r="CB3025" s="90">
        <f>IF($S$3025&lt;&gt;"",1,0)</f>
        <v>0</v>
      </c>
      <c r="CD3025" s="90">
        <f>IF($Y$3025="Inaccurate – Incorrect",1,0)</f>
        <v>0</v>
      </c>
      <c r="DA3025" s="90" t="s">
        <v>7858</v>
      </c>
      <c r="DB3025" s="90" t="s">
        <v>8012</v>
      </c>
    </row>
    <row r="3026" spans="4:106" ht="25.25" customHeight="1" x14ac:dyDescent="0.2">
      <c r="D3026" s="112" t="s">
        <v>8038</v>
      </c>
      <c r="E3026" s="189" t="s">
        <v>802</v>
      </c>
      <c r="F3026" s="190"/>
      <c r="G3026" s="190"/>
      <c r="H3026" s="190"/>
      <c r="I3026" s="190"/>
      <c r="J3026" s="190"/>
      <c r="K3026" s="190"/>
      <c r="L3026" s="190"/>
      <c r="M3026" s="190"/>
      <c r="N3026" s="190"/>
      <c r="O3026" s="190"/>
      <c r="P3026" s="115"/>
      <c r="Q3026" s="191" t="s">
        <v>12702</v>
      </c>
      <c r="R3026" s="191"/>
      <c r="S3026" s="192"/>
      <c r="T3026" s="192"/>
      <c r="U3026" s="192"/>
      <c r="V3026" s="192"/>
      <c r="W3026" s="192"/>
      <c r="X3026" s="193"/>
      <c r="Y3026" s="108"/>
      <c r="AW3026" s="90" t="s">
        <v>7854</v>
      </c>
      <c r="AX3026" s="90">
        <f t="shared" si="408"/>
        <v>1</v>
      </c>
      <c r="AY3026" s="90" t="s">
        <v>774</v>
      </c>
      <c r="AZ3026" s="90" t="s">
        <v>8037</v>
      </c>
      <c r="BA3026" s="90">
        <f>IF(AND($BC$3026=1,$BB$3026=1),1,0)</f>
        <v>0</v>
      </c>
      <c r="BB3026" s="90">
        <f t="shared" si="407"/>
        <v>0</v>
      </c>
      <c r="BC3026" s="90">
        <v>1</v>
      </c>
      <c r="BD3026" s="90">
        <v>1</v>
      </c>
      <c r="BE3026" s="90">
        <v>1</v>
      </c>
      <c r="BL3026" s="90">
        <v>3027</v>
      </c>
      <c r="BX3026" s="90">
        <v>1</v>
      </c>
      <c r="CA3026" s="90" t="s">
        <v>8010</v>
      </c>
      <c r="CC3026" s="90" t="s">
        <v>775</v>
      </c>
      <c r="CD3026" s="90">
        <f>IF($Y$3026="Inaccurate – Incorrect",1,0)</f>
        <v>0</v>
      </c>
      <c r="DA3026" s="90" t="s">
        <v>7858</v>
      </c>
      <c r="DB3026" s="90" t="s">
        <v>8012</v>
      </c>
    </row>
    <row r="3027" spans="4:106" ht="25.25" customHeight="1" x14ac:dyDescent="0.2">
      <c r="D3027" s="112" t="s">
        <v>8040</v>
      </c>
      <c r="E3027" s="189" t="s">
        <v>643</v>
      </c>
      <c r="F3027" s="190"/>
      <c r="G3027" s="190"/>
      <c r="H3027" s="190"/>
      <c r="I3027" s="190"/>
      <c r="J3027" s="190"/>
      <c r="K3027" s="190"/>
      <c r="L3027" s="190"/>
      <c r="M3027" s="190"/>
      <c r="N3027" s="190"/>
      <c r="O3027" s="190"/>
      <c r="P3027" s="115"/>
      <c r="Q3027" s="191" t="s">
        <v>12699</v>
      </c>
      <c r="R3027" s="191"/>
      <c r="S3027" s="192"/>
      <c r="T3027" s="192"/>
      <c r="U3027" s="192"/>
      <c r="V3027" s="192"/>
      <c r="W3027" s="192"/>
      <c r="X3027" s="193"/>
      <c r="Y3027" s="108"/>
      <c r="AW3027" s="90" t="s">
        <v>7854</v>
      </c>
      <c r="AX3027" s="90">
        <f t="shared" si="408"/>
        <v>1</v>
      </c>
      <c r="AZ3027" s="90" t="s">
        <v>8039</v>
      </c>
      <c r="BA3027" s="90">
        <f>IF(AND($BB$3027=1,$BC$3027=1),1,0)</f>
        <v>0</v>
      </c>
      <c r="BB3027" s="90">
        <f t="shared" si="407"/>
        <v>0</v>
      </c>
      <c r="BC3027" s="90">
        <f>IF(OR(AND(OR($S$3026&lt;&gt;"",$AB$3026&lt;&gt;""),$AX$3026=1)),1,0)</f>
        <v>0</v>
      </c>
      <c r="BD3027" s="90">
        <f>IF(OR(AND(OR($AB$3026&lt;&gt;""),$AX$3026=1)),1,0)</f>
        <v>0</v>
      </c>
      <c r="BE3027" s="90">
        <f>IF(OR(AND(OR($S$3026&lt;&gt;""),$AX$3026=1)),1,0)</f>
        <v>0</v>
      </c>
      <c r="CB3027" s="90">
        <f>IF($S$3027&lt;&gt;"",1,0)</f>
        <v>0</v>
      </c>
      <c r="CD3027" s="90">
        <f>IF($Y$3027="Inaccurate – Incorrect",1,0)</f>
        <v>0</v>
      </c>
      <c r="DA3027" s="90" t="s">
        <v>7858</v>
      </c>
      <c r="DB3027" s="90" t="s">
        <v>8012</v>
      </c>
    </row>
    <row r="3028" spans="4:106" ht="25.25" customHeight="1" x14ac:dyDescent="0.2">
      <c r="D3028" s="112" t="s">
        <v>8043</v>
      </c>
      <c r="E3028" s="189" t="s">
        <v>1408</v>
      </c>
      <c r="F3028" s="190"/>
      <c r="G3028" s="190"/>
      <c r="H3028" s="190"/>
      <c r="I3028" s="190"/>
      <c r="J3028" s="190"/>
      <c r="K3028" s="190"/>
      <c r="L3028" s="190"/>
      <c r="M3028" s="190"/>
      <c r="N3028" s="190"/>
      <c r="O3028" s="190"/>
      <c r="P3028" s="115"/>
      <c r="Q3028" s="191" t="s">
        <v>12702</v>
      </c>
      <c r="R3028" s="191"/>
      <c r="S3028" s="197"/>
      <c r="T3028" s="197"/>
      <c r="U3028" s="197"/>
      <c r="V3028" s="197"/>
      <c r="W3028" s="197"/>
      <c r="X3028" s="198"/>
      <c r="Y3028" s="108"/>
      <c r="AW3028" s="90" t="s">
        <v>7854</v>
      </c>
      <c r="AX3028" s="90">
        <f t="shared" si="408"/>
        <v>1</v>
      </c>
      <c r="AY3028" s="90" t="s">
        <v>774</v>
      </c>
      <c r="AZ3028" s="90" t="s">
        <v>8042</v>
      </c>
      <c r="BA3028" s="90">
        <f>IF(AND($BC$3028=1,$BB$3028=1),1,0)</f>
        <v>0</v>
      </c>
      <c r="BB3028" s="90">
        <f t="shared" si="407"/>
        <v>0</v>
      </c>
      <c r="BC3028" s="90">
        <v>1</v>
      </c>
      <c r="BD3028" s="90">
        <v>1</v>
      </c>
      <c r="BE3028" s="90">
        <v>1</v>
      </c>
      <c r="BX3028" s="90">
        <v>2</v>
      </c>
      <c r="CA3028" s="90" t="s">
        <v>8010</v>
      </c>
      <c r="CC3028" s="90" t="s">
        <v>775</v>
      </c>
      <c r="CD3028" s="90">
        <f>IF($Y$3028="Inaccurate – Incorrect",1,0)</f>
        <v>0</v>
      </c>
      <c r="DA3028" s="90" t="s">
        <v>7858</v>
      </c>
      <c r="DB3028" s="90" t="s">
        <v>8012</v>
      </c>
    </row>
    <row r="3029" spans="4:106" x14ac:dyDescent="0.2">
      <c r="D3029" s="103"/>
      <c r="E3029" s="117"/>
      <c r="F3029" s="117"/>
      <c r="G3029" s="117"/>
      <c r="H3029" s="117"/>
      <c r="I3029" s="117"/>
      <c r="J3029" s="117"/>
      <c r="K3029" s="117"/>
      <c r="L3029" s="117"/>
      <c r="M3029" s="117"/>
      <c r="N3029" s="117"/>
      <c r="O3029" s="117"/>
      <c r="P3029" s="117"/>
      <c r="Q3029" s="117"/>
      <c r="R3029" s="117"/>
      <c r="S3029" s="117"/>
      <c r="T3029" s="117"/>
      <c r="U3029" s="117"/>
      <c r="V3029" s="117"/>
      <c r="W3029" s="117"/>
      <c r="X3029" s="117"/>
      <c r="Y3029" s="105"/>
      <c r="AX3029" s="90">
        <f t="shared" si="408"/>
        <v>0</v>
      </c>
      <c r="BA3029" s="90">
        <f>IF($S$22="Step 3",1,0)</f>
        <v>0</v>
      </c>
    </row>
    <row r="3030" spans="4:106" ht="21" x14ac:dyDescent="0.25">
      <c r="D3030" s="103"/>
      <c r="E3030" s="109" t="s">
        <v>8046</v>
      </c>
      <c r="F3030" s="110"/>
      <c r="G3030" s="110"/>
      <c r="H3030" s="110"/>
      <c r="I3030" s="110"/>
      <c r="J3030" s="110"/>
      <c r="K3030" s="110"/>
      <c r="L3030" s="110"/>
      <c r="M3030" s="110"/>
      <c r="N3030" s="110"/>
      <c r="O3030" s="110"/>
      <c r="P3030" s="110"/>
      <c r="Q3030" s="110"/>
      <c r="R3030" s="110"/>
      <c r="S3030" s="110"/>
      <c r="T3030" s="110"/>
      <c r="U3030" s="110"/>
      <c r="V3030" s="110"/>
      <c r="W3030" s="110"/>
      <c r="X3030" s="110"/>
      <c r="Y3030" s="105"/>
      <c r="AX3030" s="90">
        <f t="shared" si="408"/>
        <v>0</v>
      </c>
      <c r="BA3030" s="90">
        <f>IF($S$22="Step 3",1,0)</f>
        <v>0</v>
      </c>
    </row>
    <row r="3031" spans="4:106" ht="50.5" customHeight="1" x14ac:dyDescent="0.2">
      <c r="D3031" s="112" t="s">
        <v>8045</v>
      </c>
      <c r="E3031" s="194" t="s">
        <v>8047</v>
      </c>
      <c r="F3031" s="195"/>
      <c r="G3031" s="195"/>
      <c r="H3031" s="195"/>
      <c r="I3031" s="195"/>
      <c r="J3031" s="195"/>
      <c r="K3031" s="195"/>
      <c r="L3031" s="195"/>
      <c r="M3031" s="195"/>
      <c r="N3031" s="195"/>
      <c r="O3031" s="195"/>
      <c r="P3031" s="111"/>
      <c r="Q3031" s="196" t="s">
        <v>12698</v>
      </c>
      <c r="R3031" s="196"/>
      <c r="S3031" s="192"/>
      <c r="T3031" s="192"/>
      <c r="U3031" s="192"/>
      <c r="V3031" s="192"/>
      <c r="W3031" s="192"/>
      <c r="X3031" s="193"/>
      <c r="Y3031" s="108"/>
      <c r="AW3031" s="90" t="s">
        <v>7854</v>
      </c>
      <c r="AX3031" s="90">
        <f t="shared" si="408"/>
        <v>1</v>
      </c>
      <c r="AY3031" s="90" t="s">
        <v>236</v>
      </c>
      <c r="AZ3031" s="90" t="s">
        <v>8044</v>
      </c>
      <c r="BA3031" s="90">
        <f>IF(AND($BC$3031=1,$BB$3031=1),1,0)</f>
        <v>0</v>
      </c>
      <c r="BB3031" s="90">
        <f>IF($S$22="Step 3",1,0)</f>
        <v>0</v>
      </c>
      <c r="BC3031" s="90">
        <v>1</v>
      </c>
      <c r="BD3031" s="90">
        <v>1</v>
      </c>
      <c r="BE3031" s="90">
        <v>1</v>
      </c>
      <c r="BL3031" s="90">
        <v>3032</v>
      </c>
      <c r="CB3031" s="90">
        <f>IF($S$3031&lt;&gt;"",1,0)</f>
        <v>0</v>
      </c>
      <c r="CD3031" s="90">
        <f>IF($Y$3031="Inaccurate – Incorrect",1,0)</f>
        <v>0</v>
      </c>
      <c r="DA3031" s="90" t="s">
        <v>7858</v>
      </c>
      <c r="DB3031" s="90" t="s">
        <v>8046</v>
      </c>
    </row>
    <row r="3032" spans="4:106" ht="25.25" customHeight="1" x14ac:dyDescent="0.2">
      <c r="D3032" s="112" t="s">
        <v>8049</v>
      </c>
      <c r="E3032" s="189" t="s">
        <v>1126</v>
      </c>
      <c r="F3032" s="190"/>
      <c r="G3032" s="190"/>
      <c r="H3032" s="190"/>
      <c r="I3032" s="190"/>
      <c r="J3032" s="190"/>
      <c r="K3032" s="190"/>
      <c r="L3032" s="190"/>
      <c r="M3032" s="190"/>
      <c r="N3032" s="190"/>
      <c r="O3032" s="190"/>
      <c r="P3032" s="115"/>
      <c r="Q3032" s="191" t="s">
        <v>12699</v>
      </c>
      <c r="R3032" s="191"/>
      <c r="S3032" s="197"/>
      <c r="T3032" s="197"/>
      <c r="U3032" s="197"/>
      <c r="V3032" s="197"/>
      <c r="W3032" s="197"/>
      <c r="X3032" s="198"/>
      <c r="Y3032" s="108"/>
      <c r="AW3032" s="90" t="s">
        <v>7854</v>
      </c>
      <c r="AX3032" s="90">
        <f t="shared" si="408"/>
        <v>1</v>
      </c>
      <c r="AZ3032" s="90" t="s">
        <v>8048</v>
      </c>
      <c r="BA3032" s="90">
        <f>IF(AND($BB$3032=1,$BC$3032=1),1,0)</f>
        <v>0</v>
      </c>
      <c r="BB3032" s="90">
        <f>IF($S$22="Step 3",1,0)</f>
        <v>0</v>
      </c>
      <c r="BC3032" s="90">
        <f>IF(AND(AND(OR($S$3031="Yes",$AB$3031="Yes"),$AX$3031=1)),1,0)</f>
        <v>0</v>
      </c>
      <c r="BD3032" s="90">
        <f>IF(AND(AND(OR($AB$3031="Yes"),$AX$3031=1)),1,0)</f>
        <v>0</v>
      </c>
      <c r="BE3032" s="90">
        <f>IF(AND(AND(OR($S$3031="Yes"),$AX$3031=1)),1,0)</f>
        <v>0</v>
      </c>
      <c r="CB3032" s="90">
        <f>IF($S$3032&lt;&gt;"",1,0)</f>
        <v>0</v>
      </c>
      <c r="CD3032" s="90">
        <f>IF($Y$3032="Inaccurate – Incorrect",1,0)</f>
        <v>0</v>
      </c>
      <c r="DA3032" s="90" t="s">
        <v>7858</v>
      </c>
      <c r="DB3032" s="90" t="s">
        <v>8046</v>
      </c>
    </row>
    <row r="3033" spans="4:106" x14ac:dyDescent="0.2">
      <c r="D3033" s="103"/>
      <c r="E3033" s="117"/>
      <c r="F3033" s="117"/>
      <c r="G3033" s="117"/>
      <c r="H3033" s="117"/>
      <c r="I3033" s="117"/>
      <c r="J3033" s="117"/>
      <c r="K3033" s="117"/>
      <c r="L3033" s="117"/>
      <c r="M3033" s="117"/>
      <c r="N3033" s="117"/>
      <c r="O3033" s="117"/>
      <c r="P3033" s="117"/>
      <c r="Q3033" s="117"/>
      <c r="R3033" s="117"/>
      <c r="S3033" s="117"/>
      <c r="T3033" s="117"/>
      <c r="U3033" s="117"/>
      <c r="V3033" s="117"/>
      <c r="W3033" s="117"/>
      <c r="X3033" s="117"/>
      <c r="Y3033" s="105"/>
      <c r="AX3033" s="90">
        <f t="shared" si="408"/>
        <v>0</v>
      </c>
      <c r="BA3033" s="90">
        <f>IF($S$22="Step 3",1,0)</f>
        <v>0</v>
      </c>
    </row>
    <row r="3034" spans="4:106" ht="21" x14ac:dyDescent="0.25">
      <c r="D3034" s="103"/>
      <c r="E3034" s="109" t="s">
        <v>802</v>
      </c>
      <c r="F3034" s="110"/>
      <c r="G3034" s="110"/>
      <c r="H3034" s="110"/>
      <c r="I3034" s="110"/>
      <c r="J3034" s="110"/>
      <c r="K3034" s="110"/>
      <c r="L3034" s="110"/>
      <c r="M3034" s="110"/>
      <c r="N3034" s="110"/>
      <c r="O3034" s="110"/>
      <c r="P3034" s="110"/>
      <c r="Q3034" s="110"/>
      <c r="R3034" s="110"/>
      <c r="S3034" s="110"/>
      <c r="T3034" s="110"/>
      <c r="U3034" s="110"/>
      <c r="V3034" s="110"/>
      <c r="W3034" s="110"/>
      <c r="X3034" s="110"/>
      <c r="Y3034" s="105"/>
      <c r="AX3034" s="90">
        <f t="shared" si="408"/>
        <v>0</v>
      </c>
      <c r="BA3034" s="90">
        <f>IF($S$22="Step 3",1,0)</f>
        <v>0</v>
      </c>
    </row>
    <row r="3035" spans="4:106" ht="50.5" customHeight="1" x14ac:dyDescent="0.2">
      <c r="D3035" s="112" t="s">
        <v>8053</v>
      </c>
      <c r="E3035" s="194" t="s">
        <v>8054</v>
      </c>
      <c r="F3035" s="195"/>
      <c r="G3035" s="195"/>
      <c r="H3035" s="195"/>
      <c r="I3035" s="195"/>
      <c r="J3035" s="195"/>
      <c r="K3035" s="195"/>
      <c r="L3035" s="195"/>
      <c r="M3035" s="195"/>
      <c r="N3035" s="195"/>
      <c r="O3035" s="195"/>
      <c r="P3035" s="111"/>
      <c r="Q3035" s="196" t="s">
        <v>12698</v>
      </c>
      <c r="R3035" s="196"/>
      <c r="S3035" s="192"/>
      <c r="T3035" s="192"/>
      <c r="U3035" s="192"/>
      <c r="V3035" s="192"/>
      <c r="W3035" s="192"/>
      <c r="X3035" s="193"/>
      <c r="Y3035" s="108"/>
      <c r="AW3035" s="90" t="s">
        <v>7854</v>
      </c>
      <c r="AX3035" s="90">
        <f t="shared" si="408"/>
        <v>1</v>
      </c>
      <c r="AY3035" s="90" t="s">
        <v>236</v>
      </c>
      <c r="AZ3035" s="90" t="s">
        <v>8052</v>
      </c>
      <c r="BA3035" s="90">
        <f>IF(AND($BC$3035=1,$BB$3035=1),1,0)</f>
        <v>0</v>
      </c>
      <c r="BB3035" s="90">
        <f>IF($S$22="Step 3",1,0)</f>
        <v>0</v>
      </c>
      <c r="BC3035" s="90">
        <v>1</v>
      </c>
      <c r="BD3035" s="90">
        <v>1</v>
      </c>
      <c r="BE3035" s="90">
        <v>1</v>
      </c>
      <c r="BL3035" s="90">
        <v>3036</v>
      </c>
      <c r="CB3035" s="90">
        <f>IF($S$3035&lt;&gt;"",1,0)</f>
        <v>0</v>
      </c>
      <c r="CD3035" s="90">
        <f>IF($Y$3035="Inaccurate – Incorrect",1,0)</f>
        <v>0</v>
      </c>
      <c r="DA3035" s="90" t="s">
        <v>7858</v>
      </c>
      <c r="DB3035" s="90" t="s">
        <v>802</v>
      </c>
    </row>
    <row r="3036" spans="4:106" ht="25.25" customHeight="1" x14ac:dyDescent="0.2">
      <c r="D3036" s="112" t="s">
        <v>8056</v>
      </c>
      <c r="E3036" s="189" t="s">
        <v>1126</v>
      </c>
      <c r="F3036" s="190"/>
      <c r="G3036" s="190"/>
      <c r="H3036" s="190"/>
      <c r="I3036" s="190"/>
      <c r="J3036" s="190"/>
      <c r="K3036" s="190"/>
      <c r="L3036" s="190"/>
      <c r="M3036" s="190"/>
      <c r="N3036" s="190"/>
      <c r="O3036" s="190"/>
      <c r="P3036" s="115"/>
      <c r="Q3036" s="191" t="s">
        <v>12699</v>
      </c>
      <c r="R3036" s="191"/>
      <c r="S3036" s="197"/>
      <c r="T3036" s="197"/>
      <c r="U3036" s="197"/>
      <c r="V3036" s="197"/>
      <c r="W3036" s="197"/>
      <c r="X3036" s="198"/>
      <c r="Y3036" s="108"/>
      <c r="AW3036" s="90" t="s">
        <v>7854</v>
      </c>
      <c r="AX3036" s="90">
        <f t="shared" si="408"/>
        <v>1</v>
      </c>
      <c r="AZ3036" s="90" t="s">
        <v>8055</v>
      </c>
      <c r="BA3036" s="90">
        <f>IF(AND($BB$3036=1,$BC$3036=1),1,0)</f>
        <v>0</v>
      </c>
      <c r="BB3036" s="90">
        <f>IF($S$22="Step 3",1,0)</f>
        <v>0</v>
      </c>
      <c r="BC3036" s="90">
        <f>IF(AND(AND(OR($S$3035="Yes",$AB$3035="Yes"),$AX$3035=1)),1,0)</f>
        <v>0</v>
      </c>
      <c r="BD3036" s="90">
        <f>IF(AND(AND(OR($AB$3035="Yes"),$AX$3035=1)),1,0)</f>
        <v>0</v>
      </c>
      <c r="BE3036" s="90">
        <f>IF(AND(AND(OR($S$3035="Yes"),$AX$3035=1)),1,0)</f>
        <v>0</v>
      </c>
      <c r="CB3036" s="90">
        <f>IF($S$3036&lt;&gt;"",1,0)</f>
        <v>0</v>
      </c>
      <c r="CD3036" s="90">
        <f>IF($Y$3036="Inaccurate – Incorrect",1,0)</f>
        <v>0</v>
      </c>
      <c r="DA3036" s="90" t="s">
        <v>7858</v>
      </c>
      <c r="DB3036" s="90" t="s">
        <v>802</v>
      </c>
    </row>
    <row r="3037" spans="4:106" x14ac:dyDescent="0.2">
      <c r="D3037" s="103"/>
      <c r="E3037" s="114"/>
      <c r="F3037" s="114"/>
      <c r="G3037" s="114"/>
      <c r="H3037" s="114"/>
      <c r="I3037" s="114"/>
      <c r="J3037" s="114"/>
      <c r="K3037" s="114"/>
      <c r="L3037" s="114"/>
      <c r="M3037" s="114"/>
      <c r="N3037" s="114"/>
      <c r="O3037" s="114"/>
      <c r="P3037" s="114"/>
      <c r="Q3037" s="114"/>
      <c r="R3037" s="114"/>
      <c r="S3037" s="114"/>
      <c r="T3037" s="114"/>
      <c r="U3037" s="114"/>
      <c r="V3037" s="114"/>
      <c r="W3037" s="114"/>
      <c r="X3037" s="114"/>
      <c r="Y3037" s="105"/>
      <c r="AX3037" s="90">
        <f t="shared" si="408"/>
        <v>0</v>
      </c>
      <c r="BA3037" s="90">
        <f>IF($S$22="Step 3",1,0)</f>
        <v>0</v>
      </c>
    </row>
    <row r="3038" spans="4:106" ht="21" x14ac:dyDescent="0.25">
      <c r="D3038" s="103"/>
      <c r="E3038" s="106" t="s">
        <v>8060</v>
      </c>
      <c r="F3038" s="104"/>
      <c r="G3038" s="104"/>
      <c r="H3038" s="104"/>
      <c r="I3038" s="104"/>
      <c r="J3038" s="104"/>
      <c r="K3038" s="104"/>
      <c r="L3038" s="104"/>
      <c r="M3038" s="104"/>
      <c r="N3038" s="104"/>
      <c r="O3038" s="104"/>
      <c r="P3038" s="104"/>
      <c r="Q3038" s="104"/>
      <c r="R3038" s="104"/>
      <c r="S3038" s="104"/>
      <c r="T3038" s="104"/>
      <c r="U3038" s="104"/>
      <c r="V3038" s="104"/>
      <c r="W3038" s="104"/>
      <c r="X3038" s="104"/>
      <c r="Y3038" s="105"/>
      <c r="AX3038" s="90">
        <f t="shared" si="408"/>
        <v>0</v>
      </c>
      <c r="BA3038" s="90">
        <f>IF($S$22="Step 3",1,0)</f>
        <v>0</v>
      </c>
    </row>
    <row r="3039" spans="4:106" ht="21" x14ac:dyDescent="0.25">
      <c r="D3039" s="103"/>
      <c r="E3039" s="109" t="s">
        <v>12703</v>
      </c>
      <c r="F3039" s="110"/>
      <c r="G3039" s="110"/>
      <c r="H3039" s="110"/>
      <c r="I3039" s="110"/>
      <c r="J3039" s="110"/>
      <c r="K3039" s="110"/>
      <c r="L3039" s="110"/>
      <c r="M3039" s="110"/>
      <c r="N3039" s="110"/>
      <c r="O3039" s="110"/>
      <c r="P3039" s="110"/>
      <c r="Q3039" s="110"/>
      <c r="R3039" s="110"/>
      <c r="S3039" s="110"/>
      <c r="T3039" s="110"/>
      <c r="U3039" s="110"/>
      <c r="V3039" s="110"/>
      <c r="W3039" s="110"/>
      <c r="X3039" s="110"/>
      <c r="Y3039" s="105"/>
      <c r="AX3039" s="90">
        <f t="shared" si="408"/>
        <v>0</v>
      </c>
      <c r="BA3039" s="90">
        <f>IF($S$22="Step 3",1,0)</f>
        <v>0</v>
      </c>
    </row>
    <row r="3040" spans="4:106" ht="39.5" customHeight="1" x14ac:dyDescent="0.2">
      <c r="D3040" s="108"/>
      <c r="E3040" s="205" t="s">
        <v>8061</v>
      </c>
      <c r="F3040" s="206"/>
      <c r="G3040" s="206"/>
      <c r="H3040" s="206"/>
      <c r="I3040" s="206"/>
      <c r="J3040" s="206"/>
      <c r="K3040" s="206"/>
      <c r="L3040" s="206"/>
      <c r="M3040" s="206"/>
      <c r="N3040" s="206"/>
      <c r="O3040" s="206"/>
      <c r="P3040" s="206"/>
      <c r="Q3040" s="206"/>
      <c r="R3040" s="206"/>
      <c r="S3040" s="206"/>
      <c r="T3040" s="206"/>
      <c r="U3040" s="206"/>
      <c r="V3040" s="206"/>
      <c r="W3040" s="206"/>
      <c r="X3040" s="207"/>
      <c r="Y3040" s="108"/>
      <c r="AX3040" s="90">
        <f t="shared" si="408"/>
        <v>0</v>
      </c>
      <c r="AZ3040" s="90" t="s">
        <v>8059</v>
      </c>
      <c r="BA3040" s="90">
        <f>IF(AND($BC$3040=1,$BB$3040=1),1,0)</f>
        <v>0</v>
      </c>
      <c r="BB3040" s="90">
        <f>IF($S$22="Step 3",1,0)</f>
        <v>0</v>
      </c>
      <c r="BC3040" s="90">
        <v>1</v>
      </c>
      <c r="BD3040" s="90">
        <v>1</v>
      </c>
      <c r="BE3040" s="90">
        <v>1</v>
      </c>
    </row>
    <row r="3041" spans="4:106" x14ac:dyDescent="0.2">
      <c r="D3041" s="103"/>
      <c r="E3041" s="107"/>
      <c r="F3041" s="107"/>
      <c r="G3041" s="107"/>
      <c r="H3041" s="107"/>
      <c r="I3041" s="107"/>
      <c r="J3041" s="107"/>
      <c r="K3041" s="107"/>
      <c r="L3041" s="107"/>
      <c r="M3041" s="107"/>
      <c r="N3041" s="107"/>
      <c r="O3041" s="107"/>
      <c r="P3041" s="107"/>
      <c r="Q3041" s="107"/>
      <c r="R3041" s="107"/>
      <c r="S3041" s="107"/>
      <c r="T3041" s="107"/>
      <c r="U3041" s="107"/>
      <c r="V3041" s="107"/>
      <c r="W3041" s="107"/>
      <c r="X3041" s="107"/>
      <c r="Y3041" s="105"/>
      <c r="AX3041" s="90">
        <f t="shared" si="408"/>
        <v>0</v>
      </c>
      <c r="BA3041" s="90">
        <f>IF($S$22="Step 3",1,0)</f>
        <v>0</v>
      </c>
    </row>
    <row r="3042" spans="4:106" ht="21" x14ac:dyDescent="0.25">
      <c r="D3042" s="103"/>
      <c r="E3042" s="109" t="s">
        <v>8064</v>
      </c>
      <c r="F3042" s="110"/>
      <c r="G3042" s="110"/>
      <c r="H3042" s="110"/>
      <c r="I3042" s="110"/>
      <c r="J3042" s="110"/>
      <c r="K3042" s="110"/>
      <c r="L3042" s="110"/>
      <c r="M3042" s="110"/>
      <c r="N3042" s="110"/>
      <c r="O3042" s="110"/>
      <c r="P3042" s="110"/>
      <c r="Q3042" s="110"/>
      <c r="R3042" s="110"/>
      <c r="S3042" s="110"/>
      <c r="T3042" s="110"/>
      <c r="U3042" s="110"/>
      <c r="V3042" s="110"/>
      <c r="W3042" s="110"/>
      <c r="X3042" s="110"/>
      <c r="Y3042" s="105"/>
      <c r="AX3042" s="90">
        <f t="shared" si="408"/>
        <v>0</v>
      </c>
      <c r="BA3042" s="90">
        <f>IF($S$22="Step 3",1,0)</f>
        <v>0</v>
      </c>
    </row>
    <row r="3043" spans="4:106" ht="68.25" customHeight="1" x14ac:dyDescent="0.2">
      <c r="D3043" s="112" t="s">
        <v>8063</v>
      </c>
      <c r="E3043" s="120"/>
      <c r="F3043" s="118"/>
      <c r="G3043" s="118"/>
      <c r="H3043" s="118"/>
      <c r="I3043" s="118"/>
      <c r="J3043" s="118"/>
      <c r="K3043" s="118"/>
      <c r="L3043" s="118"/>
      <c r="M3043" s="118"/>
      <c r="N3043" s="118"/>
      <c r="O3043" s="118"/>
      <c r="P3043" s="118"/>
      <c r="Q3043" s="219" t="s">
        <v>8065</v>
      </c>
      <c r="R3043" s="220"/>
      <c r="S3043" s="220"/>
      <c r="T3043" s="220"/>
      <c r="U3043" s="220"/>
      <c r="V3043" s="220"/>
      <c r="W3043" s="220"/>
      <c r="X3043" s="217"/>
      <c r="Y3043" s="108"/>
      <c r="AX3043" s="90">
        <f t="shared" si="408"/>
        <v>1</v>
      </c>
      <c r="AZ3043" s="90" t="s">
        <v>8062</v>
      </c>
      <c r="BA3043" s="90">
        <f>IF(AND($BC$3043=1,$BB$3043=1),1,0)</f>
        <v>0</v>
      </c>
      <c r="BB3043" s="90">
        <f t="shared" ref="BB3043:BB3052" si="409">IF($S$22="Step 3",1,0)</f>
        <v>0</v>
      </c>
      <c r="BC3043" s="90">
        <v>1</v>
      </c>
      <c r="BD3043" s="90">
        <v>1</v>
      </c>
      <c r="BE3043" s="90">
        <v>1</v>
      </c>
    </row>
    <row r="3044" spans="4:106" ht="25.25" customHeight="1" x14ac:dyDescent="0.2">
      <c r="D3044" s="112" t="s">
        <v>8067</v>
      </c>
      <c r="E3044" s="189" t="s">
        <v>8068</v>
      </c>
      <c r="F3044" s="190"/>
      <c r="G3044" s="190"/>
      <c r="H3044" s="190"/>
      <c r="I3044" s="190"/>
      <c r="J3044" s="190"/>
      <c r="K3044" s="190"/>
      <c r="L3044" s="190"/>
      <c r="M3044" s="190"/>
      <c r="N3044" s="190"/>
      <c r="O3044" s="190"/>
      <c r="P3044" s="116" t="s">
        <v>12697</v>
      </c>
      <c r="Q3044" s="191" t="s">
        <v>12702</v>
      </c>
      <c r="R3044" s="191"/>
      <c r="S3044" s="192"/>
      <c r="T3044" s="192"/>
      <c r="U3044" s="192"/>
      <c r="V3044" s="192"/>
      <c r="W3044" s="192"/>
      <c r="X3044" s="193"/>
      <c r="Y3044" s="108"/>
      <c r="AW3044" s="90" t="s">
        <v>7854</v>
      </c>
      <c r="AX3044" s="90">
        <f t="shared" si="408"/>
        <v>1</v>
      </c>
      <c r="AY3044" s="90" t="s">
        <v>774</v>
      </c>
      <c r="AZ3044" s="90" t="s">
        <v>8066</v>
      </c>
      <c r="BA3044" s="90">
        <f>IF(AND($BC$3044=1,$BB$3044=1),1,0)</f>
        <v>0</v>
      </c>
      <c r="BB3044" s="90">
        <f t="shared" si="409"/>
        <v>0</v>
      </c>
      <c r="BC3044" s="90">
        <v>1</v>
      </c>
      <c r="BD3044" s="90">
        <v>1</v>
      </c>
      <c r="BE3044" s="90">
        <v>1</v>
      </c>
      <c r="BL3044" s="90">
        <v>3045</v>
      </c>
      <c r="BX3044" s="90">
        <v>1</v>
      </c>
      <c r="CA3044" s="90" t="s">
        <v>8062</v>
      </c>
      <c r="CB3044" s="90">
        <f>IF((+COUNTA($S$3044)+COUNTA($S$3046)+COUNTA($S$3048)+COUNTA($S$3050)+COUNTA($S$3052))&gt;0,1,0)</f>
        <v>0</v>
      </c>
      <c r="CC3044" s="90" t="s">
        <v>775</v>
      </c>
      <c r="CD3044" s="90">
        <f>IF($Y$3044="Inaccurate – Incorrect",1,0)</f>
        <v>0</v>
      </c>
      <c r="DA3044" s="90" t="s">
        <v>8060</v>
      </c>
      <c r="DB3044" s="90" t="s">
        <v>8064</v>
      </c>
    </row>
    <row r="3045" spans="4:106" ht="25.25" customHeight="1" x14ac:dyDescent="0.2">
      <c r="D3045" s="112" t="s">
        <v>8071</v>
      </c>
      <c r="E3045" s="189" t="s">
        <v>3058</v>
      </c>
      <c r="F3045" s="190"/>
      <c r="G3045" s="190"/>
      <c r="H3045" s="190"/>
      <c r="I3045" s="190"/>
      <c r="J3045" s="190"/>
      <c r="K3045" s="190"/>
      <c r="L3045" s="190"/>
      <c r="M3045" s="190"/>
      <c r="N3045" s="190"/>
      <c r="O3045" s="190"/>
      <c r="P3045" s="115"/>
      <c r="Q3045" s="191" t="s">
        <v>12699</v>
      </c>
      <c r="R3045" s="191"/>
      <c r="S3045" s="192"/>
      <c r="T3045" s="192"/>
      <c r="U3045" s="192"/>
      <c r="V3045" s="192"/>
      <c r="W3045" s="192"/>
      <c r="X3045" s="193"/>
      <c r="Y3045" s="108"/>
      <c r="AW3045" s="90" t="s">
        <v>7854</v>
      </c>
      <c r="AX3045" s="90">
        <f t="shared" si="408"/>
        <v>1</v>
      </c>
      <c r="AZ3045" s="90" t="s">
        <v>8070</v>
      </c>
      <c r="BA3045" s="90">
        <f>IF(AND($BB$3045=1,$BC$3045=1),1,0)</f>
        <v>0</v>
      </c>
      <c r="BB3045" s="90">
        <f t="shared" si="409"/>
        <v>0</v>
      </c>
      <c r="BC3045" s="90">
        <f>IF(OR(AND(OR($S$3044&lt;&gt;"",$AB$3044&lt;&gt;""),$AX$3044=1)),1,0)</f>
        <v>0</v>
      </c>
      <c r="BD3045" s="90">
        <f>IF(OR(AND(OR($AB$3044&lt;&gt;""),$AX$3044=1)),1,0)</f>
        <v>0</v>
      </c>
      <c r="BE3045" s="90">
        <f>IF(OR(AND(OR($S$3044&lt;&gt;""),$AX$3044=1)),1,0)</f>
        <v>0</v>
      </c>
      <c r="CB3045" s="90">
        <f>IF($S$3045&lt;&gt;"",1,0)</f>
        <v>0</v>
      </c>
      <c r="CD3045" s="90">
        <f>IF($Y$3045="Inaccurate – Incorrect",1,0)</f>
        <v>0</v>
      </c>
      <c r="DA3045" s="90" t="s">
        <v>8060</v>
      </c>
      <c r="DB3045" s="90" t="s">
        <v>8064</v>
      </c>
    </row>
    <row r="3046" spans="4:106" ht="25.25" customHeight="1" x14ac:dyDescent="0.2">
      <c r="D3046" s="112" t="s">
        <v>8074</v>
      </c>
      <c r="E3046" s="189" t="s">
        <v>8075</v>
      </c>
      <c r="F3046" s="190"/>
      <c r="G3046" s="190"/>
      <c r="H3046" s="190"/>
      <c r="I3046" s="190"/>
      <c r="J3046" s="190"/>
      <c r="K3046" s="190"/>
      <c r="L3046" s="190"/>
      <c r="M3046" s="190"/>
      <c r="N3046" s="190"/>
      <c r="O3046" s="190"/>
      <c r="P3046" s="116" t="s">
        <v>12697</v>
      </c>
      <c r="Q3046" s="191" t="s">
        <v>12702</v>
      </c>
      <c r="R3046" s="191"/>
      <c r="S3046" s="192"/>
      <c r="T3046" s="192"/>
      <c r="U3046" s="192"/>
      <c r="V3046" s="192"/>
      <c r="W3046" s="192"/>
      <c r="X3046" s="193"/>
      <c r="Y3046" s="108"/>
      <c r="AW3046" s="90" t="s">
        <v>7854</v>
      </c>
      <c r="AX3046" s="90">
        <f t="shared" si="408"/>
        <v>1</v>
      </c>
      <c r="AY3046" s="90" t="s">
        <v>774</v>
      </c>
      <c r="AZ3046" s="90" t="s">
        <v>8073</v>
      </c>
      <c r="BA3046" s="90">
        <f>IF(AND($BC$3046=1,$BB$3046=1),1,0)</f>
        <v>0</v>
      </c>
      <c r="BB3046" s="90">
        <f t="shared" si="409"/>
        <v>0</v>
      </c>
      <c r="BC3046" s="90">
        <v>1</v>
      </c>
      <c r="BD3046" s="90">
        <v>1</v>
      </c>
      <c r="BE3046" s="90">
        <v>1</v>
      </c>
      <c r="BL3046" s="90">
        <v>3047</v>
      </c>
      <c r="BX3046" s="90">
        <v>1</v>
      </c>
      <c r="CA3046" s="90" t="s">
        <v>8062</v>
      </c>
      <c r="CC3046" s="90" t="s">
        <v>775</v>
      </c>
      <c r="CD3046" s="90">
        <f>IF($Y$3046="Inaccurate – Incorrect",1,0)</f>
        <v>0</v>
      </c>
      <c r="DA3046" s="90" t="s">
        <v>8060</v>
      </c>
      <c r="DB3046" s="90" t="s">
        <v>8064</v>
      </c>
    </row>
    <row r="3047" spans="4:106" ht="25.25" customHeight="1" x14ac:dyDescent="0.2">
      <c r="D3047" s="112" t="s">
        <v>8078</v>
      </c>
      <c r="E3047" s="189" t="s">
        <v>3058</v>
      </c>
      <c r="F3047" s="190"/>
      <c r="G3047" s="190"/>
      <c r="H3047" s="190"/>
      <c r="I3047" s="190"/>
      <c r="J3047" s="190"/>
      <c r="K3047" s="190"/>
      <c r="L3047" s="190"/>
      <c r="M3047" s="190"/>
      <c r="N3047" s="190"/>
      <c r="O3047" s="190"/>
      <c r="P3047" s="115"/>
      <c r="Q3047" s="191" t="s">
        <v>12699</v>
      </c>
      <c r="R3047" s="191"/>
      <c r="S3047" s="192"/>
      <c r="T3047" s="192"/>
      <c r="U3047" s="192"/>
      <c r="V3047" s="192"/>
      <c r="W3047" s="192"/>
      <c r="X3047" s="193"/>
      <c r="Y3047" s="108"/>
      <c r="AW3047" s="90" t="s">
        <v>7854</v>
      </c>
      <c r="AX3047" s="90">
        <f t="shared" si="408"/>
        <v>1</v>
      </c>
      <c r="AZ3047" s="90" t="s">
        <v>8077</v>
      </c>
      <c r="BA3047" s="90">
        <f>IF(AND($BB$3047=1,$BC$3047=1),1,0)</f>
        <v>0</v>
      </c>
      <c r="BB3047" s="90">
        <f t="shared" si="409"/>
        <v>0</v>
      </c>
      <c r="BC3047" s="90">
        <f>IF(OR(AND(OR($S$3046&lt;&gt;"",$AB$3046&lt;&gt;""),$AX$3046=1)),1,0)</f>
        <v>0</v>
      </c>
      <c r="BD3047" s="90">
        <f>IF(OR(AND(OR($AB$3046&lt;&gt;""),$AX$3046=1)),1,0)</f>
        <v>0</v>
      </c>
      <c r="BE3047" s="90">
        <f>IF(OR(AND(OR($S$3046&lt;&gt;""),$AX$3046=1)),1,0)</f>
        <v>0</v>
      </c>
      <c r="CB3047" s="90">
        <f>IF($S$3047&lt;&gt;"",1,0)</f>
        <v>0</v>
      </c>
      <c r="CD3047" s="90">
        <f>IF($Y$3047="Inaccurate – Incorrect",1,0)</f>
        <v>0</v>
      </c>
      <c r="DA3047" s="90" t="s">
        <v>8060</v>
      </c>
      <c r="DB3047" s="90" t="s">
        <v>8064</v>
      </c>
    </row>
    <row r="3048" spans="4:106" ht="25.25" customHeight="1" x14ac:dyDescent="0.2">
      <c r="D3048" s="112" t="s">
        <v>8081</v>
      </c>
      <c r="E3048" s="189" t="s">
        <v>8082</v>
      </c>
      <c r="F3048" s="190"/>
      <c r="G3048" s="190"/>
      <c r="H3048" s="190"/>
      <c r="I3048" s="190"/>
      <c r="J3048" s="190"/>
      <c r="K3048" s="190"/>
      <c r="L3048" s="190"/>
      <c r="M3048" s="190"/>
      <c r="N3048" s="190"/>
      <c r="O3048" s="190"/>
      <c r="P3048" s="116" t="s">
        <v>12697</v>
      </c>
      <c r="Q3048" s="191" t="s">
        <v>12702</v>
      </c>
      <c r="R3048" s="191"/>
      <c r="S3048" s="192"/>
      <c r="T3048" s="192"/>
      <c r="U3048" s="192"/>
      <c r="V3048" s="192"/>
      <c r="W3048" s="192"/>
      <c r="X3048" s="193"/>
      <c r="Y3048" s="108"/>
      <c r="AW3048" s="90" t="s">
        <v>7854</v>
      </c>
      <c r="AX3048" s="90">
        <f t="shared" si="408"/>
        <v>1</v>
      </c>
      <c r="AY3048" s="90" t="s">
        <v>774</v>
      </c>
      <c r="AZ3048" s="90" t="s">
        <v>8080</v>
      </c>
      <c r="BA3048" s="90">
        <f>IF(AND($BC$3048=1,$BB$3048=1),1,0)</f>
        <v>0</v>
      </c>
      <c r="BB3048" s="90">
        <f t="shared" si="409"/>
        <v>0</v>
      </c>
      <c r="BC3048" s="90">
        <v>1</v>
      </c>
      <c r="BD3048" s="90">
        <v>1</v>
      </c>
      <c r="BE3048" s="90">
        <v>1</v>
      </c>
      <c r="BL3048" s="90">
        <v>3049</v>
      </c>
      <c r="BX3048" s="90">
        <v>1</v>
      </c>
      <c r="CA3048" s="90" t="s">
        <v>8062</v>
      </c>
      <c r="CC3048" s="90" t="s">
        <v>775</v>
      </c>
      <c r="CD3048" s="90">
        <f>IF($Y$3048="Inaccurate – Incorrect",1,0)</f>
        <v>0</v>
      </c>
      <c r="DA3048" s="90" t="s">
        <v>8060</v>
      </c>
      <c r="DB3048" s="90" t="s">
        <v>8064</v>
      </c>
    </row>
    <row r="3049" spans="4:106" ht="25.25" customHeight="1" x14ac:dyDescent="0.2">
      <c r="D3049" s="112" t="s">
        <v>8085</v>
      </c>
      <c r="E3049" s="189" t="s">
        <v>3058</v>
      </c>
      <c r="F3049" s="190"/>
      <c r="G3049" s="190"/>
      <c r="H3049" s="190"/>
      <c r="I3049" s="190"/>
      <c r="J3049" s="190"/>
      <c r="K3049" s="190"/>
      <c r="L3049" s="190"/>
      <c r="M3049" s="190"/>
      <c r="N3049" s="190"/>
      <c r="O3049" s="190"/>
      <c r="P3049" s="115"/>
      <c r="Q3049" s="191" t="s">
        <v>12699</v>
      </c>
      <c r="R3049" s="191"/>
      <c r="S3049" s="192"/>
      <c r="T3049" s="192"/>
      <c r="U3049" s="192"/>
      <c r="V3049" s="192"/>
      <c r="W3049" s="192"/>
      <c r="X3049" s="193"/>
      <c r="Y3049" s="108"/>
      <c r="AW3049" s="90" t="s">
        <v>7854</v>
      </c>
      <c r="AX3049" s="90">
        <f t="shared" si="408"/>
        <v>1</v>
      </c>
      <c r="AZ3049" s="90" t="s">
        <v>8084</v>
      </c>
      <c r="BA3049" s="90">
        <f>IF(AND($BB$3049=1,$BC$3049=1),1,0)</f>
        <v>0</v>
      </c>
      <c r="BB3049" s="90">
        <f t="shared" si="409"/>
        <v>0</v>
      </c>
      <c r="BC3049" s="90">
        <f>IF(OR(AND(OR($S$3048&lt;&gt;"",$AB$3048&lt;&gt;""),$AX$3048=1)),1,0)</f>
        <v>0</v>
      </c>
      <c r="BD3049" s="90">
        <f>IF(OR(AND(OR($AB$3048&lt;&gt;""),$AX$3048=1)),1,0)</f>
        <v>0</v>
      </c>
      <c r="BE3049" s="90">
        <f>IF(OR(AND(OR($S$3048&lt;&gt;""),$AX$3048=1)),1,0)</f>
        <v>0</v>
      </c>
      <c r="CB3049" s="90">
        <f>IF($S$3049&lt;&gt;"",1,0)</f>
        <v>0</v>
      </c>
      <c r="CD3049" s="90">
        <f>IF($Y$3049="Inaccurate – Incorrect",1,0)</f>
        <v>0</v>
      </c>
      <c r="DA3049" s="90" t="s">
        <v>8060</v>
      </c>
      <c r="DB3049" s="90" t="s">
        <v>8064</v>
      </c>
    </row>
    <row r="3050" spans="4:106" ht="25.25" customHeight="1" x14ac:dyDescent="0.2">
      <c r="D3050" s="112" t="s">
        <v>8088</v>
      </c>
      <c r="E3050" s="189" t="s">
        <v>802</v>
      </c>
      <c r="F3050" s="190"/>
      <c r="G3050" s="190"/>
      <c r="H3050" s="190"/>
      <c r="I3050" s="190"/>
      <c r="J3050" s="190"/>
      <c r="K3050" s="190"/>
      <c r="L3050" s="190"/>
      <c r="M3050" s="190"/>
      <c r="N3050" s="190"/>
      <c r="O3050" s="190"/>
      <c r="P3050" s="115"/>
      <c r="Q3050" s="191" t="s">
        <v>12702</v>
      </c>
      <c r="R3050" s="191"/>
      <c r="S3050" s="192"/>
      <c r="T3050" s="192"/>
      <c r="U3050" s="192"/>
      <c r="V3050" s="192"/>
      <c r="W3050" s="192"/>
      <c r="X3050" s="193"/>
      <c r="Y3050" s="108"/>
      <c r="AW3050" s="90" t="s">
        <v>7854</v>
      </c>
      <c r="AX3050" s="90">
        <f t="shared" si="408"/>
        <v>1</v>
      </c>
      <c r="AY3050" s="90" t="s">
        <v>774</v>
      </c>
      <c r="AZ3050" s="90" t="s">
        <v>8087</v>
      </c>
      <c r="BA3050" s="90">
        <f>IF(AND($BC$3050=1,$BB$3050=1),1,0)</f>
        <v>0</v>
      </c>
      <c r="BB3050" s="90">
        <f t="shared" si="409"/>
        <v>0</v>
      </c>
      <c r="BC3050" s="90">
        <v>1</v>
      </c>
      <c r="BD3050" s="90">
        <v>1</v>
      </c>
      <c r="BE3050" s="90">
        <v>1</v>
      </c>
      <c r="BL3050" s="90">
        <v>3051</v>
      </c>
      <c r="BX3050" s="90">
        <v>1</v>
      </c>
      <c r="CA3050" s="90" t="s">
        <v>8062</v>
      </c>
      <c r="CC3050" s="90" t="s">
        <v>775</v>
      </c>
      <c r="CD3050" s="90">
        <f>IF($Y$3050="Inaccurate – Incorrect",1,0)</f>
        <v>0</v>
      </c>
      <c r="DA3050" s="90" t="s">
        <v>8060</v>
      </c>
      <c r="DB3050" s="90" t="s">
        <v>8064</v>
      </c>
    </row>
    <row r="3051" spans="4:106" ht="25.25" customHeight="1" x14ac:dyDescent="0.2">
      <c r="D3051" s="112" t="s">
        <v>8090</v>
      </c>
      <c r="E3051" s="189" t="s">
        <v>643</v>
      </c>
      <c r="F3051" s="190"/>
      <c r="G3051" s="190"/>
      <c r="H3051" s="190"/>
      <c r="I3051" s="190"/>
      <c r="J3051" s="190"/>
      <c r="K3051" s="190"/>
      <c r="L3051" s="190"/>
      <c r="M3051" s="190"/>
      <c r="N3051" s="190"/>
      <c r="O3051" s="190"/>
      <c r="P3051" s="115"/>
      <c r="Q3051" s="191" t="s">
        <v>12699</v>
      </c>
      <c r="R3051" s="191"/>
      <c r="S3051" s="192"/>
      <c r="T3051" s="192"/>
      <c r="U3051" s="192"/>
      <c r="V3051" s="192"/>
      <c r="W3051" s="192"/>
      <c r="X3051" s="193"/>
      <c r="Y3051" s="108"/>
      <c r="AW3051" s="90" t="s">
        <v>7854</v>
      </c>
      <c r="AX3051" s="90">
        <f t="shared" si="408"/>
        <v>1</v>
      </c>
      <c r="AZ3051" s="90" t="s">
        <v>8089</v>
      </c>
      <c r="BA3051" s="90">
        <f>IF(AND($BB$3051=1,$BC$3051=1),1,0)</f>
        <v>0</v>
      </c>
      <c r="BB3051" s="90">
        <f t="shared" si="409"/>
        <v>0</v>
      </c>
      <c r="BC3051" s="90">
        <f>IF(OR(AND(OR($S$3050&lt;&gt;"",$AB$3050&lt;&gt;""),$AX$3050=1)),1,0)</f>
        <v>0</v>
      </c>
      <c r="BD3051" s="90">
        <f>IF(OR(AND(OR($AB$3050&lt;&gt;""),$AX$3050=1)),1,0)</f>
        <v>0</v>
      </c>
      <c r="BE3051" s="90">
        <f>IF(OR(AND(OR($S$3050&lt;&gt;""),$AX$3050=1)),1,0)</f>
        <v>0</v>
      </c>
      <c r="CB3051" s="90">
        <f>IF($S$3051&lt;&gt;"",1,0)</f>
        <v>0</v>
      </c>
      <c r="CD3051" s="90">
        <f>IF($Y$3051="Inaccurate – Incorrect",1,0)</f>
        <v>0</v>
      </c>
      <c r="DA3051" s="90" t="s">
        <v>8060</v>
      </c>
      <c r="DB3051" s="90" t="s">
        <v>8064</v>
      </c>
    </row>
    <row r="3052" spans="4:106" ht="25.25" customHeight="1" x14ac:dyDescent="0.2">
      <c r="D3052" s="112" t="s">
        <v>8093</v>
      </c>
      <c r="E3052" s="189" t="s">
        <v>1408</v>
      </c>
      <c r="F3052" s="190"/>
      <c r="G3052" s="190"/>
      <c r="H3052" s="190"/>
      <c r="I3052" s="190"/>
      <c r="J3052" s="190"/>
      <c r="K3052" s="190"/>
      <c r="L3052" s="190"/>
      <c r="M3052" s="190"/>
      <c r="N3052" s="190"/>
      <c r="O3052" s="190"/>
      <c r="P3052" s="115"/>
      <c r="Q3052" s="191" t="s">
        <v>12702</v>
      </c>
      <c r="R3052" s="191"/>
      <c r="S3052" s="197"/>
      <c r="T3052" s="197"/>
      <c r="U3052" s="197"/>
      <c r="V3052" s="197"/>
      <c r="W3052" s="197"/>
      <c r="X3052" s="198"/>
      <c r="Y3052" s="108"/>
      <c r="AW3052" s="90" t="s">
        <v>7854</v>
      </c>
      <c r="AX3052" s="90">
        <f t="shared" si="408"/>
        <v>1</v>
      </c>
      <c r="AY3052" s="90" t="s">
        <v>774</v>
      </c>
      <c r="AZ3052" s="90" t="s">
        <v>8092</v>
      </c>
      <c r="BA3052" s="90">
        <f>IF(AND($BC$3052=1,$BB$3052=1),1,0)</f>
        <v>0</v>
      </c>
      <c r="BB3052" s="90">
        <f t="shared" si="409"/>
        <v>0</v>
      </c>
      <c r="BC3052" s="90">
        <v>1</v>
      </c>
      <c r="BD3052" s="90">
        <v>1</v>
      </c>
      <c r="BE3052" s="90">
        <v>1</v>
      </c>
      <c r="BX3052" s="90">
        <v>2</v>
      </c>
      <c r="CA3052" s="90" t="s">
        <v>8062</v>
      </c>
      <c r="CC3052" s="90" t="s">
        <v>775</v>
      </c>
      <c r="CD3052" s="90">
        <f>IF($Y$3052="Inaccurate – Incorrect",1,0)</f>
        <v>0</v>
      </c>
      <c r="DA3052" s="90" t="s">
        <v>8060</v>
      </c>
      <c r="DB3052" s="90" t="s">
        <v>8064</v>
      </c>
    </row>
    <row r="3053" spans="4:106" x14ac:dyDescent="0.2">
      <c r="D3053" s="103"/>
      <c r="E3053" s="117"/>
      <c r="F3053" s="117"/>
      <c r="G3053" s="117"/>
      <c r="H3053" s="117"/>
      <c r="I3053" s="117"/>
      <c r="J3053" s="117"/>
      <c r="K3053" s="117"/>
      <c r="L3053" s="117"/>
      <c r="M3053" s="117"/>
      <c r="N3053" s="117"/>
      <c r="O3053" s="117"/>
      <c r="P3053" s="117"/>
      <c r="Q3053" s="117"/>
      <c r="R3053" s="117"/>
      <c r="S3053" s="117"/>
      <c r="T3053" s="117"/>
      <c r="U3053" s="117"/>
      <c r="V3053" s="117"/>
      <c r="W3053" s="117"/>
      <c r="X3053" s="117"/>
      <c r="Y3053" s="105"/>
      <c r="AX3053" s="90">
        <f t="shared" si="408"/>
        <v>0</v>
      </c>
      <c r="BA3053" s="90">
        <f>IF($S$22="Step 3",1,0)</f>
        <v>0</v>
      </c>
    </row>
    <row r="3054" spans="4:106" ht="21" x14ac:dyDescent="0.25">
      <c r="D3054" s="103"/>
      <c r="E3054" s="109" t="s">
        <v>8096</v>
      </c>
      <c r="F3054" s="110"/>
      <c r="G3054" s="110"/>
      <c r="H3054" s="110"/>
      <c r="I3054" s="110"/>
      <c r="J3054" s="110"/>
      <c r="K3054" s="110"/>
      <c r="L3054" s="110"/>
      <c r="M3054" s="110"/>
      <c r="N3054" s="110"/>
      <c r="O3054" s="110"/>
      <c r="P3054" s="110"/>
      <c r="Q3054" s="110"/>
      <c r="R3054" s="110"/>
      <c r="S3054" s="110"/>
      <c r="T3054" s="110"/>
      <c r="U3054" s="110"/>
      <c r="V3054" s="110"/>
      <c r="W3054" s="110"/>
      <c r="X3054" s="110"/>
      <c r="Y3054" s="105"/>
      <c r="AX3054" s="90">
        <f t="shared" si="408"/>
        <v>0</v>
      </c>
      <c r="BA3054" s="90">
        <f>IF($S$22="Step 3",1,0)</f>
        <v>0</v>
      </c>
    </row>
    <row r="3055" spans="4:106" ht="53.75" customHeight="1" x14ac:dyDescent="0.2">
      <c r="D3055" s="112" t="s">
        <v>8095</v>
      </c>
      <c r="E3055" s="120"/>
      <c r="F3055" s="118"/>
      <c r="G3055" s="118"/>
      <c r="H3055" s="118"/>
      <c r="I3055" s="118"/>
      <c r="J3055" s="118"/>
      <c r="K3055" s="118"/>
      <c r="L3055" s="118"/>
      <c r="M3055" s="118"/>
      <c r="N3055" s="118"/>
      <c r="O3055" s="118"/>
      <c r="P3055" s="118"/>
      <c r="Q3055" s="219" t="s">
        <v>8097</v>
      </c>
      <c r="R3055" s="220"/>
      <c r="S3055" s="220"/>
      <c r="T3055" s="220"/>
      <c r="U3055" s="220"/>
      <c r="V3055" s="220"/>
      <c r="W3055" s="220"/>
      <c r="X3055" s="217"/>
      <c r="Y3055" s="108"/>
      <c r="AX3055" s="90">
        <f t="shared" si="408"/>
        <v>1</v>
      </c>
      <c r="AZ3055" s="90" t="s">
        <v>8094</v>
      </c>
      <c r="BA3055" s="90">
        <f>IF(AND($BC$3055=1,$BB$3055=1),1,0)</f>
        <v>0</v>
      </c>
      <c r="BB3055" s="90">
        <f t="shared" ref="BB3055:BB3068" si="410">IF($S$22="Step 3",1,0)</f>
        <v>0</v>
      </c>
      <c r="BC3055" s="90">
        <v>1</v>
      </c>
      <c r="BD3055" s="90">
        <v>1</v>
      </c>
      <c r="BE3055" s="90">
        <v>1</v>
      </c>
    </row>
    <row r="3056" spans="4:106" ht="25.25" customHeight="1" x14ac:dyDescent="0.2">
      <c r="D3056" s="112" t="s">
        <v>8099</v>
      </c>
      <c r="E3056" s="189" t="s">
        <v>8100</v>
      </c>
      <c r="F3056" s="190"/>
      <c r="G3056" s="190"/>
      <c r="H3056" s="190"/>
      <c r="I3056" s="190"/>
      <c r="J3056" s="190"/>
      <c r="K3056" s="190"/>
      <c r="L3056" s="190"/>
      <c r="M3056" s="190"/>
      <c r="N3056" s="190"/>
      <c r="O3056" s="190"/>
      <c r="P3056" s="115"/>
      <c r="Q3056" s="191" t="s">
        <v>12702</v>
      </c>
      <c r="R3056" s="191"/>
      <c r="S3056" s="192"/>
      <c r="T3056" s="192"/>
      <c r="U3056" s="192"/>
      <c r="V3056" s="192"/>
      <c r="W3056" s="192"/>
      <c r="X3056" s="193"/>
      <c r="Y3056" s="108"/>
      <c r="AW3056" s="90" t="s">
        <v>7854</v>
      </c>
      <c r="AX3056" s="90">
        <f t="shared" si="408"/>
        <v>1</v>
      </c>
      <c r="AY3056" s="90" t="s">
        <v>774</v>
      </c>
      <c r="AZ3056" s="90" t="s">
        <v>8098</v>
      </c>
      <c r="BA3056" s="90">
        <f>IF(AND($BC$3056=1,$BB$3056=1),1,0)</f>
        <v>0</v>
      </c>
      <c r="BB3056" s="90">
        <f t="shared" si="410"/>
        <v>0</v>
      </c>
      <c r="BC3056" s="90">
        <v>1</v>
      </c>
      <c r="BD3056" s="90">
        <v>1</v>
      </c>
      <c r="BE3056" s="90">
        <v>1</v>
      </c>
      <c r="BL3056" s="90">
        <v>3057</v>
      </c>
      <c r="BX3056" s="90">
        <v>1</v>
      </c>
      <c r="CA3056" s="90" t="s">
        <v>8094</v>
      </c>
      <c r="CB3056" s="90">
        <f>IF((+COUNTA($S$3056)+COUNTA($S$3058)+COUNTA($S$3060)+COUNTA($S$3062)+COUNTA($S$3064)+COUNTA($S$3066)+COUNTA($S$3068))&gt;0,1,0)</f>
        <v>0</v>
      </c>
      <c r="CC3056" s="90" t="s">
        <v>775</v>
      </c>
      <c r="CD3056" s="90">
        <f>IF($Y$3056="Inaccurate – Incorrect",1,0)</f>
        <v>0</v>
      </c>
      <c r="DA3056" s="90" t="s">
        <v>8060</v>
      </c>
      <c r="DB3056" s="90" t="s">
        <v>8096</v>
      </c>
    </row>
    <row r="3057" spans="4:106" ht="25.25" customHeight="1" x14ac:dyDescent="0.2">
      <c r="D3057" s="112" t="s">
        <v>8102</v>
      </c>
      <c r="E3057" s="189" t="s">
        <v>3058</v>
      </c>
      <c r="F3057" s="190"/>
      <c r="G3057" s="190"/>
      <c r="H3057" s="190"/>
      <c r="I3057" s="190"/>
      <c r="J3057" s="190"/>
      <c r="K3057" s="190"/>
      <c r="L3057" s="190"/>
      <c r="M3057" s="190"/>
      <c r="N3057" s="190"/>
      <c r="O3057" s="190"/>
      <c r="P3057" s="115"/>
      <c r="Q3057" s="191" t="s">
        <v>12699</v>
      </c>
      <c r="R3057" s="191"/>
      <c r="S3057" s="192"/>
      <c r="T3057" s="192"/>
      <c r="U3057" s="192"/>
      <c r="V3057" s="192"/>
      <c r="W3057" s="192"/>
      <c r="X3057" s="193"/>
      <c r="Y3057" s="108"/>
      <c r="AW3057" s="90" t="s">
        <v>7854</v>
      </c>
      <c r="AX3057" s="90">
        <f t="shared" si="408"/>
        <v>1</v>
      </c>
      <c r="AZ3057" s="90" t="s">
        <v>8101</v>
      </c>
      <c r="BA3057" s="90">
        <f>IF(AND($BB$3057=1,$BC$3057=1),1,0)</f>
        <v>0</v>
      </c>
      <c r="BB3057" s="90">
        <f t="shared" si="410"/>
        <v>0</v>
      </c>
      <c r="BC3057" s="90">
        <f>IF(OR(AND(OR($S$3056&lt;&gt;"",$AB$3056&lt;&gt;""),$AX$3056=1)),1,0)</f>
        <v>0</v>
      </c>
      <c r="BD3057" s="90">
        <f>IF(OR(AND(OR($AB$3056&lt;&gt;""),$AX$3056=1)),1,0)</f>
        <v>0</v>
      </c>
      <c r="BE3057" s="90">
        <f>IF(OR(AND(OR($S$3056&lt;&gt;""),$AX$3056=1)),1,0)</f>
        <v>0</v>
      </c>
      <c r="CB3057" s="90">
        <f>IF($S$3057&lt;&gt;"",1,0)</f>
        <v>0</v>
      </c>
      <c r="CD3057" s="90">
        <f>IF($Y$3057="Inaccurate – Incorrect",1,0)</f>
        <v>0</v>
      </c>
      <c r="DA3057" s="90" t="s">
        <v>8060</v>
      </c>
      <c r="DB3057" s="90" t="s">
        <v>8096</v>
      </c>
    </row>
    <row r="3058" spans="4:106" ht="25.25" customHeight="1" x14ac:dyDescent="0.2">
      <c r="D3058" s="112" t="s">
        <v>8105</v>
      </c>
      <c r="E3058" s="189" t="s">
        <v>8106</v>
      </c>
      <c r="F3058" s="190"/>
      <c r="G3058" s="190"/>
      <c r="H3058" s="190"/>
      <c r="I3058" s="190"/>
      <c r="J3058" s="190"/>
      <c r="K3058" s="190"/>
      <c r="L3058" s="190"/>
      <c r="M3058" s="190"/>
      <c r="N3058" s="190"/>
      <c r="O3058" s="190"/>
      <c r="P3058" s="115"/>
      <c r="Q3058" s="191" t="s">
        <v>12702</v>
      </c>
      <c r="R3058" s="191"/>
      <c r="S3058" s="192"/>
      <c r="T3058" s="192"/>
      <c r="U3058" s="192"/>
      <c r="V3058" s="192"/>
      <c r="W3058" s="192"/>
      <c r="X3058" s="193"/>
      <c r="Y3058" s="108"/>
      <c r="AW3058" s="90" t="s">
        <v>7854</v>
      </c>
      <c r="AX3058" s="90">
        <f t="shared" si="408"/>
        <v>1</v>
      </c>
      <c r="AY3058" s="90" t="s">
        <v>774</v>
      </c>
      <c r="AZ3058" s="90" t="s">
        <v>8104</v>
      </c>
      <c r="BA3058" s="90">
        <f>IF(AND($BC$3058=1,$BB$3058=1),1,0)</f>
        <v>0</v>
      </c>
      <c r="BB3058" s="90">
        <f t="shared" si="410"/>
        <v>0</v>
      </c>
      <c r="BC3058" s="90">
        <v>1</v>
      </c>
      <c r="BD3058" s="90">
        <v>1</v>
      </c>
      <c r="BE3058" s="90">
        <v>1</v>
      </c>
      <c r="BL3058" s="90">
        <v>3059</v>
      </c>
      <c r="BX3058" s="90">
        <v>1</v>
      </c>
      <c r="CA3058" s="90" t="s">
        <v>8094</v>
      </c>
      <c r="CC3058" s="90" t="s">
        <v>775</v>
      </c>
      <c r="CD3058" s="90">
        <f>IF($Y$3058="Inaccurate – Incorrect",1,0)</f>
        <v>0</v>
      </c>
      <c r="DA3058" s="90" t="s">
        <v>8060</v>
      </c>
      <c r="DB3058" s="90" t="s">
        <v>8096</v>
      </c>
    </row>
    <row r="3059" spans="4:106" ht="25.25" customHeight="1" x14ac:dyDescent="0.2">
      <c r="D3059" s="112" t="s">
        <v>8108</v>
      </c>
      <c r="E3059" s="189" t="s">
        <v>3058</v>
      </c>
      <c r="F3059" s="190"/>
      <c r="G3059" s="190"/>
      <c r="H3059" s="190"/>
      <c r="I3059" s="190"/>
      <c r="J3059" s="190"/>
      <c r="K3059" s="190"/>
      <c r="L3059" s="190"/>
      <c r="M3059" s="190"/>
      <c r="N3059" s="190"/>
      <c r="O3059" s="190"/>
      <c r="P3059" s="115"/>
      <c r="Q3059" s="191" t="s">
        <v>12699</v>
      </c>
      <c r="R3059" s="191"/>
      <c r="S3059" s="192"/>
      <c r="T3059" s="192"/>
      <c r="U3059" s="192"/>
      <c r="V3059" s="192"/>
      <c r="W3059" s="192"/>
      <c r="X3059" s="193"/>
      <c r="Y3059" s="108"/>
      <c r="AW3059" s="90" t="s">
        <v>7854</v>
      </c>
      <c r="AX3059" s="90">
        <f t="shared" si="408"/>
        <v>1</v>
      </c>
      <c r="AZ3059" s="90" t="s">
        <v>8107</v>
      </c>
      <c r="BA3059" s="90">
        <f>IF(AND($BB$3059=1,$BC$3059=1),1,0)</f>
        <v>0</v>
      </c>
      <c r="BB3059" s="90">
        <f t="shared" si="410"/>
        <v>0</v>
      </c>
      <c r="BC3059" s="90">
        <f>IF(OR(AND(OR($S$3058&lt;&gt;"",$AB$3058&lt;&gt;""),$AX$3058=1)),1,0)</f>
        <v>0</v>
      </c>
      <c r="BD3059" s="90">
        <f>IF(OR(AND(OR($AB$3058&lt;&gt;""),$AX$3058=1)),1,0)</f>
        <v>0</v>
      </c>
      <c r="BE3059" s="90">
        <f>IF(OR(AND(OR($S$3058&lt;&gt;""),$AX$3058=1)),1,0)</f>
        <v>0</v>
      </c>
      <c r="CB3059" s="90">
        <f>IF($S$3059&lt;&gt;"",1,0)</f>
        <v>0</v>
      </c>
      <c r="CD3059" s="90">
        <f>IF($Y$3059="Inaccurate – Incorrect",1,0)</f>
        <v>0</v>
      </c>
      <c r="DA3059" s="90" t="s">
        <v>8060</v>
      </c>
      <c r="DB3059" s="90" t="s">
        <v>8096</v>
      </c>
    </row>
    <row r="3060" spans="4:106" ht="50.5" customHeight="1" x14ac:dyDescent="0.2">
      <c r="D3060" s="112" t="s">
        <v>8111</v>
      </c>
      <c r="E3060" s="189" t="s">
        <v>8112</v>
      </c>
      <c r="F3060" s="190"/>
      <c r="G3060" s="190"/>
      <c r="H3060" s="190"/>
      <c r="I3060" s="190"/>
      <c r="J3060" s="190"/>
      <c r="K3060" s="190"/>
      <c r="L3060" s="190"/>
      <c r="M3060" s="190"/>
      <c r="N3060" s="190"/>
      <c r="O3060" s="190"/>
      <c r="P3060" s="115"/>
      <c r="Q3060" s="191" t="s">
        <v>12702</v>
      </c>
      <c r="R3060" s="191"/>
      <c r="S3060" s="192"/>
      <c r="T3060" s="192"/>
      <c r="U3060" s="192"/>
      <c r="V3060" s="192"/>
      <c r="W3060" s="192"/>
      <c r="X3060" s="193"/>
      <c r="Y3060" s="108"/>
      <c r="AW3060" s="90" t="s">
        <v>7854</v>
      </c>
      <c r="AX3060" s="90">
        <f t="shared" si="408"/>
        <v>1</v>
      </c>
      <c r="AY3060" s="90" t="s">
        <v>774</v>
      </c>
      <c r="AZ3060" s="90" t="s">
        <v>8110</v>
      </c>
      <c r="BA3060" s="90">
        <f>IF(AND($BC$3060=1,$BB$3060=1),1,0)</f>
        <v>0</v>
      </c>
      <c r="BB3060" s="90">
        <f t="shared" si="410"/>
        <v>0</v>
      </c>
      <c r="BC3060" s="90">
        <v>1</v>
      </c>
      <c r="BD3060" s="90">
        <v>1</v>
      </c>
      <c r="BE3060" s="90">
        <v>1</v>
      </c>
      <c r="BL3060" s="90">
        <v>3061</v>
      </c>
      <c r="BX3060" s="90">
        <v>1</v>
      </c>
      <c r="CA3060" s="90" t="s">
        <v>8094</v>
      </c>
      <c r="CC3060" s="90" t="s">
        <v>775</v>
      </c>
      <c r="CD3060" s="90">
        <f>IF($Y$3060="Inaccurate – Incorrect",1,0)</f>
        <v>0</v>
      </c>
      <c r="DA3060" s="90" t="s">
        <v>8060</v>
      </c>
      <c r="DB3060" s="90" t="s">
        <v>8096</v>
      </c>
    </row>
    <row r="3061" spans="4:106" ht="25.25" customHeight="1" x14ac:dyDescent="0.2">
      <c r="D3061" s="112" t="s">
        <v>8114</v>
      </c>
      <c r="E3061" s="189" t="s">
        <v>3058</v>
      </c>
      <c r="F3061" s="190"/>
      <c r="G3061" s="190"/>
      <c r="H3061" s="190"/>
      <c r="I3061" s="190"/>
      <c r="J3061" s="190"/>
      <c r="K3061" s="190"/>
      <c r="L3061" s="190"/>
      <c r="M3061" s="190"/>
      <c r="N3061" s="190"/>
      <c r="O3061" s="190"/>
      <c r="P3061" s="115"/>
      <c r="Q3061" s="191" t="s">
        <v>12699</v>
      </c>
      <c r="R3061" s="191"/>
      <c r="S3061" s="192"/>
      <c r="T3061" s="192"/>
      <c r="U3061" s="192"/>
      <c r="V3061" s="192"/>
      <c r="W3061" s="192"/>
      <c r="X3061" s="193"/>
      <c r="Y3061" s="108"/>
      <c r="AW3061" s="90" t="s">
        <v>7854</v>
      </c>
      <c r="AX3061" s="90">
        <f t="shared" si="408"/>
        <v>1</v>
      </c>
      <c r="AZ3061" s="90" t="s">
        <v>8113</v>
      </c>
      <c r="BA3061" s="90">
        <f>IF(AND($BB$3061=1,$BC$3061=1),1,0)</f>
        <v>0</v>
      </c>
      <c r="BB3061" s="90">
        <f t="shared" si="410"/>
        <v>0</v>
      </c>
      <c r="BC3061" s="90">
        <f>IF(OR(AND(OR($S$3060&lt;&gt;"",$AB$3060&lt;&gt;""),$AX$3060=1)),1,0)</f>
        <v>0</v>
      </c>
      <c r="BD3061" s="90">
        <f>IF(OR(AND(OR($AB$3060&lt;&gt;""),$AX$3060=1)),1,0)</f>
        <v>0</v>
      </c>
      <c r="BE3061" s="90">
        <f>IF(OR(AND(OR($S$3060&lt;&gt;""),$AX$3060=1)),1,0)</f>
        <v>0</v>
      </c>
      <c r="CB3061" s="90">
        <f>IF($S$3061&lt;&gt;"",1,0)</f>
        <v>0</v>
      </c>
      <c r="CD3061" s="90">
        <f>IF($Y$3061="Inaccurate – Incorrect",1,0)</f>
        <v>0</v>
      </c>
      <c r="DA3061" s="90" t="s">
        <v>8060</v>
      </c>
      <c r="DB3061" s="90" t="s">
        <v>8096</v>
      </c>
    </row>
    <row r="3062" spans="4:106" ht="25.25" customHeight="1" x14ac:dyDescent="0.2">
      <c r="D3062" s="112" t="s">
        <v>8117</v>
      </c>
      <c r="E3062" s="189" t="s">
        <v>8118</v>
      </c>
      <c r="F3062" s="190"/>
      <c r="G3062" s="190"/>
      <c r="H3062" s="190"/>
      <c r="I3062" s="190"/>
      <c r="J3062" s="190"/>
      <c r="K3062" s="190"/>
      <c r="L3062" s="190"/>
      <c r="M3062" s="190"/>
      <c r="N3062" s="190"/>
      <c r="O3062" s="190"/>
      <c r="P3062" s="115"/>
      <c r="Q3062" s="191" t="s">
        <v>12702</v>
      </c>
      <c r="R3062" s="191"/>
      <c r="S3062" s="192"/>
      <c r="T3062" s="192"/>
      <c r="U3062" s="192"/>
      <c r="V3062" s="192"/>
      <c r="W3062" s="192"/>
      <c r="X3062" s="193"/>
      <c r="Y3062" s="108"/>
      <c r="AW3062" s="90" t="s">
        <v>7854</v>
      </c>
      <c r="AX3062" s="90">
        <f t="shared" si="408"/>
        <v>1</v>
      </c>
      <c r="AY3062" s="90" t="s">
        <v>774</v>
      </c>
      <c r="AZ3062" s="90" t="s">
        <v>8116</v>
      </c>
      <c r="BA3062" s="90">
        <f>IF(AND($BC$3062=1,$BB$3062=1),1,0)</f>
        <v>0</v>
      </c>
      <c r="BB3062" s="90">
        <f t="shared" si="410"/>
        <v>0</v>
      </c>
      <c r="BC3062" s="90">
        <v>1</v>
      </c>
      <c r="BD3062" s="90">
        <v>1</v>
      </c>
      <c r="BE3062" s="90">
        <v>1</v>
      </c>
      <c r="BL3062" s="90">
        <v>3063</v>
      </c>
      <c r="BX3062" s="90">
        <v>1</v>
      </c>
      <c r="CA3062" s="90" t="s">
        <v>8094</v>
      </c>
      <c r="CC3062" s="90" t="s">
        <v>775</v>
      </c>
      <c r="CD3062" s="90">
        <f>IF($Y$3062="Inaccurate – Incorrect",1,0)</f>
        <v>0</v>
      </c>
      <c r="DA3062" s="90" t="s">
        <v>8060</v>
      </c>
      <c r="DB3062" s="90" t="s">
        <v>8096</v>
      </c>
    </row>
    <row r="3063" spans="4:106" ht="25.25" customHeight="1" x14ac:dyDescent="0.2">
      <c r="D3063" s="112" t="s">
        <v>8120</v>
      </c>
      <c r="E3063" s="189" t="s">
        <v>3058</v>
      </c>
      <c r="F3063" s="190"/>
      <c r="G3063" s="190"/>
      <c r="H3063" s="190"/>
      <c r="I3063" s="190"/>
      <c r="J3063" s="190"/>
      <c r="K3063" s="190"/>
      <c r="L3063" s="190"/>
      <c r="M3063" s="190"/>
      <c r="N3063" s="190"/>
      <c r="O3063" s="190"/>
      <c r="P3063" s="115"/>
      <c r="Q3063" s="191" t="s">
        <v>12699</v>
      </c>
      <c r="R3063" s="191"/>
      <c r="S3063" s="192"/>
      <c r="T3063" s="192"/>
      <c r="U3063" s="192"/>
      <c r="V3063" s="192"/>
      <c r="W3063" s="192"/>
      <c r="X3063" s="193"/>
      <c r="Y3063" s="108"/>
      <c r="AW3063" s="90" t="s">
        <v>7854</v>
      </c>
      <c r="AX3063" s="90">
        <f t="shared" si="408"/>
        <v>1</v>
      </c>
      <c r="AZ3063" s="90" t="s">
        <v>8119</v>
      </c>
      <c r="BA3063" s="90">
        <f>IF(AND($BB$3063=1,$BC$3063=1),1,0)</f>
        <v>0</v>
      </c>
      <c r="BB3063" s="90">
        <f t="shared" si="410"/>
        <v>0</v>
      </c>
      <c r="BC3063" s="90">
        <f>IF(OR(AND(OR($S$3062&lt;&gt;"",$AB$3062&lt;&gt;""),$AX$3062=1)),1,0)</f>
        <v>0</v>
      </c>
      <c r="BD3063" s="90">
        <f>IF(OR(AND(OR($AB$3062&lt;&gt;""),$AX$3062=1)),1,0)</f>
        <v>0</v>
      </c>
      <c r="BE3063" s="90">
        <f>IF(OR(AND(OR($S$3062&lt;&gt;""),$AX$3062=1)),1,0)</f>
        <v>0</v>
      </c>
      <c r="CB3063" s="90">
        <f>IF($S$3063&lt;&gt;"",1,0)</f>
        <v>0</v>
      </c>
      <c r="CD3063" s="90">
        <f>IF($Y$3063="Inaccurate – Incorrect",1,0)</f>
        <v>0</v>
      </c>
      <c r="DA3063" s="90" t="s">
        <v>8060</v>
      </c>
      <c r="DB3063" s="90" t="s">
        <v>8096</v>
      </c>
    </row>
    <row r="3064" spans="4:106" ht="25.25" customHeight="1" x14ac:dyDescent="0.2">
      <c r="D3064" s="112" t="s">
        <v>8123</v>
      </c>
      <c r="E3064" s="189" t="s">
        <v>8124</v>
      </c>
      <c r="F3064" s="190"/>
      <c r="G3064" s="190"/>
      <c r="H3064" s="190"/>
      <c r="I3064" s="190"/>
      <c r="J3064" s="190"/>
      <c r="K3064" s="190"/>
      <c r="L3064" s="190"/>
      <c r="M3064" s="190"/>
      <c r="N3064" s="190"/>
      <c r="O3064" s="190"/>
      <c r="P3064" s="115"/>
      <c r="Q3064" s="191" t="s">
        <v>12702</v>
      </c>
      <c r="R3064" s="191"/>
      <c r="S3064" s="192"/>
      <c r="T3064" s="192"/>
      <c r="U3064" s="192"/>
      <c r="V3064" s="192"/>
      <c r="W3064" s="192"/>
      <c r="X3064" s="193"/>
      <c r="Y3064" s="108"/>
      <c r="AW3064" s="90" t="s">
        <v>7854</v>
      </c>
      <c r="AX3064" s="90">
        <f t="shared" si="408"/>
        <v>1</v>
      </c>
      <c r="AY3064" s="90" t="s">
        <v>774</v>
      </c>
      <c r="AZ3064" s="90" t="s">
        <v>8122</v>
      </c>
      <c r="BA3064" s="90">
        <f>IF(AND($BC$3064=1,$BB$3064=1),1,0)</f>
        <v>0</v>
      </c>
      <c r="BB3064" s="90">
        <f t="shared" si="410"/>
        <v>0</v>
      </c>
      <c r="BC3064" s="90">
        <v>1</v>
      </c>
      <c r="BD3064" s="90">
        <v>1</v>
      </c>
      <c r="BE3064" s="90">
        <v>1</v>
      </c>
      <c r="BL3064" s="90">
        <v>3065</v>
      </c>
      <c r="BX3064" s="90">
        <v>1</v>
      </c>
      <c r="CA3064" s="90" t="s">
        <v>8094</v>
      </c>
      <c r="CC3064" s="90" t="s">
        <v>775</v>
      </c>
      <c r="CD3064" s="90">
        <f>IF($Y$3064="Inaccurate – Incorrect",1,0)</f>
        <v>0</v>
      </c>
      <c r="DA3064" s="90" t="s">
        <v>8060</v>
      </c>
      <c r="DB3064" s="90" t="s">
        <v>8096</v>
      </c>
    </row>
    <row r="3065" spans="4:106" ht="25.25" customHeight="1" x14ac:dyDescent="0.2">
      <c r="D3065" s="112" t="s">
        <v>8126</v>
      </c>
      <c r="E3065" s="189" t="s">
        <v>3058</v>
      </c>
      <c r="F3065" s="190"/>
      <c r="G3065" s="190"/>
      <c r="H3065" s="190"/>
      <c r="I3065" s="190"/>
      <c r="J3065" s="190"/>
      <c r="K3065" s="190"/>
      <c r="L3065" s="190"/>
      <c r="M3065" s="190"/>
      <c r="N3065" s="190"/>
      <c r="O3065" s="190"/>
      <c r="P3065" s="115"/>
      <c r="Q3065" s="191" t="s">
        <v>12699</v>
      </c>
      <c r="R3065" s="191"/>
      <c r="S3065" s="192"/>
      <c r="T3065" s="192"/>
      <c r="U3065" s="192"/>
      <c r="V3065" s="192"/>
      <c r="W3065" s="192"/>
      <c r="X3065" s="193"/>
      <c r="Y3065" s="108"/>
      <c r="AW3065" s="90" t="s">
        <v>7854</v>
      </c>
      <c r="AX3065" s="90">
        <f t="shared" si="408"/>
        <v>1</v>
      </c>
      <c r="AZ3065" s="90" t="s">
        <v>8125</v>
      </c>
      <c r="BA3065" s="90">
        <f>IF(AND($BB$3065=1,$BC$3065=1),1,0)</f>
        <v>0</v>
      </c>
      <c r="BB3065" s="90">
        <f t="shared" si="410"/>
        <v>0</v>
      </c>
      <c r="BC3065" s="90">
        <f>IF(OR(AND(OR($S$3064&lt;&gt;"",$AB$3064&lt;&gt;""),$AX$3064=1)),1,0)</f>
        <v>0</v>
      </c>
      <c r="BD3065" s="90">
        <f>IF(OR(AND(OR($AB$3064&lt;&gt;""),$AX$3064=1)),1,0)</f>
        <v>0</v>
      </c>
      <c r="BE3065" s="90">
        <f>IF(OR(AND(OR($S$3064&lt;&gt;""),$AX$3064=1)),1,0)</f>
        <v>0</v>
      </c>
      <c r="CB3065" s="90">
        <f>IF($S$3065&lt;&gt;"",1,0)</f>
        <v>0</v>
      </c>
      <c r="CD3065" s="90">
        <f>IF($Y$3065="Inaccurate – Incorrect",1,0)</f>
        <v>0</v>
      </c>
      <c r="DA3065" s="90" t="s">
        <v>8060</v>
      </c>
      <c r="DB3065" s="90" t="s">
        <v>8096</v>
      </c>
    </row>
    <row r="3066" spans="4:106" ht="25.25" customHeight="1" x14ac:dyDescent="0.2">
      <c r="D3066" s="112" t="s">
        <v>8129</v>
      </c>
      <c r="E3066" s="189" t="s">
        <v>802</v>
      </c>
      <c r="F3066" s="190"/>
      <c r="G3066" s="190"/>
      <c r="H3066" s="190"/>
      <c r="I3066" s="190"/>
      <c r="J3066" s="190"/>
      <c r="K3066" s="190"/>
      <c r="L3066" s="190"/>
      <c r="M3066" s="190"/>
      <c r="N3066" s="190"/>
      <c r="O3066" s="190"/>
      <c r="P3066" s="115"/>
      <c r="Q3066" s="191" t="s">
        <v>12702</v>
      </c>
      <c r="R3066" s="191"/>
      <c r="S3066" s="192"/>
      <c r="T3066" s="192"/>
      <c r="U3066" s="192"/>
      <c r="V3066" s="192"/>
      <c r="W3066" s="192"/>
      <c r="X3066" s="193"/>
      <c r="Y3066" s="108"/>
      <c r="AW3066" s="90" t="s">
        <v>7854</v>
      </c>
      <c r="AX3066" s="90">
        <f t="shared" si="408"/>
        <v>1</v>
      </c>
      <c r="AY3066" s="90" t="s">
        <v>774</v>
      </c>
      <c r="AZ3066" s="90" t="s">
        <v>8128</v>
      </c>
      <c r="BA3066" s="90">
        <f>IF(AND($BC$3066=1,$BB$3066=1),1,0)</f>
        <v>0</v>
      </c>
      <c r="BB3066" s="90">
        <f t="shared" si="410"/>
        <v>0</v>
      </c>
      <c r="BC3066" s="90">
        <v>1</v>
      </c>
      <c r="BD3066" s="90">
        <v>1</v>
      </c>
      <c r="BE3066" s="90">
        <v>1</v>
      </c>
      <c r="BL3066" s="90">
        <v>3067</v>
      </c>
      <c r="BX3066" s="90">
        <v>1</v>
      </c>
      <c r="CA3066" s="90" t="s">
        <v>8094</v>
      </c>
      <c r="CC3066" s="90" t="s">
        <v>775</v>
      </c>
      <c r="CD3066" s="90">
        <f>IF($Y$3066="Inaccurate – Incorrect",1,0)</f>
        <v>0</v>
      </c>
      <c r="DA3066" s="90" t="s">
        <v>8060</v>
      </c>
      <c r="DB3066" s="90" t="s">
        <v>8096</v>
      </c>
    </row>
    <row r="3067" spans="4:106" ht="25.25" customHeight="1" x14ac:dyDescent="0.2">
      <c r="D3067" s="112" t="s">
        <v>8131</v>
      </c>
      <c r="E3067" s="189" t="s">
        <v>643</v>
      </c>
      <c r="F3067" s="190"/>
      <c r="G3067" s="190"/>
      <c r="H3067" s="190"/>
      <c r="I3067" s="190"/>
      <c r="J3067" s="190"/>
      <c r="K3067" s="190"/>
      <c r="L3067" s="190"/>
      <c r="M3067" s="190"/>
      <c r="N3067" s="190"/>
      <c r="O3067" s="190"/>
      <c r="P3067" s="115"/>
      <c r="Q3067" s="191" t="s">
        <v>12699</v>
      </c>
      <c r="R3067" s="191"/>
      <c r="S3067" s="192"/>
      <c r="T3067" s="192"/>
      <c r="U3067" s="192"/>
      <c r="V3067" s="192"/>
      <c r="W3067" s="192"/>
      <c r="X3067" s="193"/>
      <c r="Y3067" s="108"/>
      <c r="AW3067" s="90" t="s">
        <v>7854</v>
      </c>
      <c r="AX3067" s="90">
        <f t="shared" si="408"/>
        <v>1</v>
      </c>
      <c r="AZ3067" s="90" t="s">
        <v>8130</v>
      </c>
      <c r="BA3067" s="90">
        <f>IF(AND($BB$3067=1,$BC$3067=1),1,0)</f>
        <v>0</v>
      </c>
      <c r="BB3067" s="90">
        <f t="shared" si="410"/>
        <v>0</v>
      </c>
      <c r="BC3067" s="90">
        <f>IF(OR(AND(OR($S$3066&lt;&gt;"",$AB$3066&lt;&gt;""),$AX$3066=1)),1,0)</f>
        <v>0</v>
      </c>
      <c r="BD3067" s="90">
        <f>IF(OR(AND(OR($AB$3066&lt;&gt;""),$AX$3066=1)),1,0)</f>
        <v>0</v>
      </c>
      <c r="BE3067" s="90">
        <f>IF(OR(AND(OR($S$3066&lt;&gt;""),$AX$3066=1)),1,0)</f>
        <v>0</v>
      </c>
      <c r="CB3067" s="90">
        <f>IF($S$3067&lt;&gt;"",1,0)</f>
        <v>0</v>
      </c>
      <c r="CD3067" s="90">
        <f>IF($Y$3067="Inaccurate – Incorrect",1,0)</f>
        <v>0</v>
      </c>
      <c r="DA3067" s="90" t="s">
        <v>8060</v>
      </c>
      <c r="DB3067" s="90" t="s">
        <v>8096</v>
      </c>
    </row>
    <row r="3068" spans="4:106" ht="25.25" customHeight="1" x14ac:dyDescent="0.2">
      <c r="D3068" s="112" t="s">
        <v>8134</v>
      </c>
      <c r="E3068" s="189" t="s">
        <v>1408</v>
      </c>
      <c r="F3068" s="190"/>
      <c r="G3068" s="190"/>
      <c r="H3068" s="190"/>
      <c r="I3068" s="190"/>
      <c r="J3068" s="190"/>
      <c r="K3068" s="190"/>
      <c r="L3068" s="190"/>
      <c r="M3068" s="190"/>
      <c r="N3068" s="190"/>
      <c r="O3068" s="190"/>
      <c r="P3068" s="115"/>
      <c r="Q3068" s="191" t="s">
        <v>12702</v>
      </c>
      <c r="R3068" s="191"/>
      <c r="S3068" s="197"/>
      <c r="T3068" s="197"/>
      <c r="U3068" s="197"/>
      <c r="V3068" s="197"/>
      <c r="W3068" s="197"/>
      <c r="X3068" s="198"/>
      <c r="Y3068" s="108"/>
      <c r="AW3068" s="90" t="s">
        <v>7854</v>
      </c>
      <c r="AX3068" s="90">
        <f t="shared" si="408"/>
        <v>1</v>
      </c>
      <c r="AY3068" s="90" t="s">
        <v>774</v>
      </c>
      <c r="AZ3068" s="90" t="s">
        <v>8133</v>
      </c>
      <c r="BA3068" s="90">
        <f>IF(AND($BC$3068=1,$BB$3068=1),1,0)</f>
        <v>0</v>
      </c>
      <c r="BB3068" s="90">
        <f t="shared" si="410"/>
        <v>0</v>
      </c>
      <c r="BC3068" s="90">
        <v>1</v>
      </c>
      <c r="BD3068" s="90">
        <v>1</v>
      </c>
      <c r="BE3068" s="90">
        <v>1</v>
      </c>
      <c r="BX3068" s="90">
        <v>2</v>
      </c>
      <c r="CA3068" s="90" t="s">
        <v>8094</v>
      </c>
      <c r="CC3068" s="90" t="s">
        <v>775</v>
      </c>
      <c r="CD3068" s="90">
        <f>IF($Y$3068="Inaccurate – Incorrect",1,0)</f>
        <v>0</v>
      </c>
      <c r="DA3068" s="90" t="s">
        <v>8060</v>
      </c>
      <c r="DB3068" s="90" t="s">
        <v>8096</v>
      </c>
    </row>
    <row r="3069" spans="4:106" x14ac:dyDescent="0.2">
      <c r="D3069" s="103"/>
      <c r="E3069" s="117"/>
      <c r="F3069" s="117"/>
      <c r="G3069" s="117"/>
      <c r="H3069" s="117"/>
      <c r="I3069" s="117"/>
      <c r="J3069" s="117"/>
      <c r="K3069" s="117"/>
      <c r="L3069" s="117"/>
      <c r="M3069" s="117"/>
      <c r="N3069" s="117"/>
      <c r="O3069" s="117"/>
      <c r="P3069" s="117"/>
      <c r="Q3069" s="117"/>
      <c r="R3069" s="117"/>
      <c r="S3069" s="117"/>
      <c r="T3069" s="117"/>
      <c r="U3069" s="117"/>
      <c r="V3069" s="117"/>
      <c r="W3069" s="117"/>
      <c r="X3069" s="117"/>
      <c r="Y3069" s="105"/>
      <c r="AX3069" s="90">
        <f t="shared" si="408"/>
        <v>0</v>
      </c>
      <c r="BA3069" s="90">
        <f>IF($S$22="Step 3",1,0)</f>
        <v>0</v>
      </c>
    </row>
    <row r="3070" spans="4:106" ht="21" x14ac:dyDescent="0.25">
      <c r="D3070" s="103"/>
      <c r="E3070" s="109" t="s">
        <v>8137</v>
      </c>
      <c r="F3070" s="110"/>
      <c r="G3070" s="110"/>
      <c r="H3070" s="110"/>
      <c r="I3070" s="110"/>
      <c r="J3070" s="110"/>
      <c r="K3070" s="110"/>
      <c r="L3070" s="110"/>
      <c r="M3070" s="110"/>
      <c r="N3070" s="110"/>
      <c r="O3070" s="110"/>
      <c r="P3070" s="110"/>
      <c r="Q3070" s="110"/>
      <c r="R3070" s="110"/>
      <c r="S3070" s="110"/>
      <c r="T3070" s="110"/>
      <c r="U3070" s="110"/>
      <c r="V3070" s="110"/>
      <c r="W3070" s="110"/>
      <c r="X3070" s="110"/>
      <c r="Y3070" s="105"/>
      <c r="AX3070" s="90">
        <f t="shared" si="408"/>
        <v>0</v>
      </c>
      <c r="BA3070" s="90">
        <f>IF($S$22="Step 3",1,0)</f>
        <v>0</v>
      </c>
    </row>
    <row r="3071" spans="4:106" ht="53.75" customHeight="1" x14ac:dyDescent="0.2">
      <c r="D3071" s="112" t="s">
        <v>8136</v>
      </c>
      <c r="E3071" s="120"/>
      <c r="F3071" s="118"/>
      <c r="G3071" s="118"/>
      <c r="H3071" s="118"/>
      <c r="I3071" s="118"/>
      <c r="J3071" s="118"/>
      <c r="K3071" s="118"/>
      <c r="L3071" s="118"/>
      <c r="M3071" s="118"/>
      <c r="N3071" s="118"/>
      <c r="O3071" s="118"/>
      <c r="P3071" s="118"/>
      <c r="Q3071" s="219" t="s">
        <v>8138</v>
      </c>
      <c r="R3071" s="220"/>
      <c r="S3071" s="220"/>
      <c r="T3071" s="220"/>
      <c r="U3071" s="220"/>
      <c r="V3071" s="220"/>
      <c r="W3071" s="220"/>
      <c r="X3071" s="217"/>
      <c r="Y3071" s="108"/>
      <c r="AX3071" s="90">
        <f t="shared" si="408"/>
        <v>1</v>
      </c>
      <c r="AZ3071" s="90" t="s">
        <v>8135</v>
      </c>
      <c r="BA3071" s="90">
        <f>IF(AND($BC$3071=1,$BB$3071=1),1,0)</f>
        <v>0</v>
      </c>
      <c r="BB3071" s="90">
        <f t="shared" ref="BB3071:BB3078" si="411">IF($S$22="Step 3",1,0)</f>
        <v>0</v>
      </c>
      <c r="BC3071" s="90">
        <v>1</v>
      </c>
      <c r="BD3071" s="90">
        <v>1</v>
      </c>
      <c r="BE3071" s="90">
        <v>1</v>
      </c>
    </row>
    <row r="3072" spans="4:106" ht="25.25" customHeight="1" x14ac:dyDescent="0.2">
      <c r="D3072" s="112" t="s">
        <v>8140</v>
      </c>
      <c r="E3072" s="189" t="s">
        <v>8141</v>
      </c>
      <c r="F3072" s="190"/>
      <c r="G3072" s="190"/>
      <c r="H3072" s="190"/>
      <c r="I3072" s="190"/>
      <c r="J3072" s="190"/>
      <c r="K3072" s="190"/>
      <c r="L3072" s="190"/>
      <c r="M3072" s="190"/>
      <c r="N3072" s="190"/>
      <c r="O3072" s="190"/>
      <c r="P3072" s="115"/>
      <c r="Q3072" s="191" t="s">
        <v>12702</v>
      </c>
      <c r="R3072" s="191"/>
      <c r="S3072" s="192"/>
      <c r="T3072" s="192"/>
      <c r="U3072" s="192"/>
      <c r="V3072" s="192"/>
      <c r="W3072" s="192"/>
      <c r="X3072" s="193"/>
      <c r="Y3072" s="108"/>
      <c r="AW3072" s="90" t="s">
        <v>7854</v>
      </c>
      <c r="AX3072" s="90">
        <f t="shared" si="408"/>
        <v>1</v>
      </c>
      <c r="AY3072" s="90" t="s">
        <v>774</v>
      </c>
      <c r="AZ3072" s="90" t="s">
        <v>8139</v>
      </c>
      <c r="BA3072" s="90">
        <f>IF(AND($BC$3072=1,$BB$3072=1),1,0)</f>
        <v>0</v>
      </c>
      <c r="BB3072" s="90">
        <f t="shared" si="411"/>
        <v>0</v>
      </c>
      <c r="BC3072" s="90">
        <v>1</v>
      </c>
      <c r="BD3072" s="90">
        <v>1</v>
      </c>
      <c r="BE3072" s="90">
        <v>1</v>
      </c>
      <c r="BL3072" s="90">
        <v>3073</v>
      </c>
      <c r="BX3072" s="90">
        <v>1</v>
      </c>
      <c r="CA3072" s="90" t="s">
        <v>8135</v>
      </c>
      <c r="CB3072" s="90">
        <f>IF((+COUNTA($S$3072)+COUNTA($S$3074)+COUNTA($S$3076)+COUNTA($S$3078))&gt;0,1,0)</f>
        <v>0</v>
      </c>
      <c r="CC3072" s="90" t="s">
        <v>775</v>
      </c>
      <c r="CD3072" s="90">
        <f>IF($Y$3072="Inaccurate – Incorrect",1,0)</f>
        <v>0</v>
      </c>
      <c r="DA3072" s="90" t="s">
        <v>8060</v>
      </c>
      <c r="DB3072" s="90" t="s">
        <v>8137</v>
      </c>
    </row>
    <row r="3073" spans="4:106" ht="25.25" customHeight="1" x14ac:dyDescent="0.2">
      <c r="D3073" s="112" t="s">
        <v>8143</v>
      </c>
      <c r="E3073" s="189" t="s">
        <v>3058</v>
      </c>
      <c r="F3073" s="190"/>
      <c r="G3073" s="190"/>
      <c r="H3073" s="190"/>
      <c r="I3073" s="190"/>
      <c r="J3073" s="190"/>
      <c r="K3073" s="190"/>
      <c r="L3073" s="190"/>
      <c r="M3073" s="190"/>
      <c r="N3073" s="190"/>
      <c r="O3073" s="190"/>
      <c r="P3073" s="115"/>
      <c r="Q3073" s="191" t="s">
        <v>12699</v>
      </c>
      <c r="R3073" s="191"/>
      <c r="S3073" s="192"/>
      <c r="T3073" s="192"/>
      <c r="U3073" s="192"/>
      <c r="V3073" s="192"/>
      <c r="W3073" s="192"/>
      <c r="X3073" s="193"/>
      <c r="Y3073" s="108"/>
      <c r="AW3073" s="90" t="s">
        <v>7854</v>
      </c>
      <c r="AX3073" s="90">
        <f t="shared" si="408"/>
        <v>1</v>
      </c>
      <c r="AZ3073" s="90" t="s">
        <v>8142</v>
      </c>
      <c r="BA3073" s="90">
        <f>IF(AND($BB$3073=1,$BC$3073=1),1,0)</f>
        <v>0</v>
      </c>
      <c r="BB3073" s="90">
        <f t="shared" si="411"/>
        <v>0</v>
      </c>
      <c r="BC3073" s="90">
        <f>IF(OR(AND(OR($S$3072&lt;&gt;"",$AB$3072&lt;&gt;""),$AX$3072=1)),1,0)</f>
        <v>0</v>
      </c>
      <c r="BD3073" s="90">
        <f>IF(OR(AND(OR($AB$3072&lt;&gt;""),$AX$3072=1)),1,0)</f>
        <v>0</v>
      </c>
      <c r="BE3073" s="90">
        <f>IF(OR(AND(OR($S$3072&lt;&gt;""),$AX$3072=1)),1,0)</f>
        <v>0</v>
      </c>
      <c r="CB3073" s="90">
        <f>IF($S$3073&lt;&gt;"",1,0)</f>
        <v>0</v>
      </c>
      <c r="CD3073" s="90">
        <f>IF($Y$3073="Inaccurate – Incorrect",1,0)</f>
        <v>0</v>
      </c>
      <c r="DA3073" s="90" t="s">
        <v>8060</v>
      </c>
      <c r="DB3073" s="90" t="s">
        <v>8137</v>
      </c>
    </row>
    <row r="3074" spans="4:106" ht="25.25" customHeight="1" x14ac:dyDescent="0.2">
      <c r="D3074" s="112" t="s">
        <v>8146</v>
      </c>
      <c r="E3074" s="189" t="s">
        <v>8147</v>
      </c>
      <c r="F3074" s="190"/>
      <c r="G3074" s="190"/>
      <c r="H3074" s="190"/>
      <c r="I3074" s="190"/>
      <c r="J3074" s="190"/>
      <c r="K3074" s="190"/>
      <c r="L3074" s="190"/>
      <c r="M3074" s="190"/>
      <c r="N3074" s="190"/>
      <c r="O3074" s="190"/>
      <c r="P3074" s="115"/>
      <c r="Q3074" s="191" t="s">
        <v>12702</v>
      </c>
      <c r="R3074" s="191"/>
      <c r="S3074" s="192"/>
      <c r="T3074" s="192"/>
      <c r="U3074" s="192"/>
      <c r="V3074" s="192"/>
      <c r="W3074" s="192"/>
      <c r="X3074" s="193"/>
      <c r="Y3074" s="108"/>
      <c r="AW3074" s="90" t="s">
        <v>7854</v>
      </c>
      <c r="AX3074" s="90">
        <f t="shared" si="408"/>
        <v>1</v>
      </c>
      <c r="AY3074" s="90" t="s">
        <v>774</v>
      </c>
      <c r="AZ3074" s="90" t="s">
        <v>8145</v>
      </c>
      <c r="BA3074" s="90">
        <f>IF(AND($BC$3074=1,$BB$3074=1),1,0)</f>
        <v>0</v>
      </c>
      <c r="BB3074" s="90">
        <f t="shared" si="411"/>
        <v>0</v>
      </c>
      <c r="BC3074" s="90">
        <v>1</v>
      </c>
      <c r="BD3074" s="90">
        <v>1</v>
      </c>
      <c r="BE3074" s="90">
        <v>1</v>
      </c>
      <c r="BL3074" s="90">
        <v>3075</v>
      </c>
      <c r="BX3074" s="90">
        <v>1</v>
      </c>
      <c r="CA3074" s="90" t="s">
        <v>8135</v>
      </c>
      <c r="CC3074" s="90" t="s">
        <v>775</v>
      </c>
      <c r="CD3074" s="90">
        <f>IF($Y$3074="Inaccurate – Incorrect",1,0)</f>
        <v>0</v>
      </c>
      <c r="DA3074" s="90" t="s">
        <v>8060</v>
      </c>
      <c r="DB3074" s="90" t="s">
        <v>8137</v>
      </c>
    </row>
    <row r="3075" spans="4:106" ht="25.25" customHeight="1" x14ac:dyDescent="0.2">
      <c r="D3075" s="112" t="s">
        <v>8149</v>
      </c>
      <c r="E3075" s="189" t="s">
        <v>3058</v>
      </c>
      <c r="F3075" s="190"/>
      <c r="G3075" s="190"/>
      <c r="H3075" s="190"/>
      <c r="I3075" s="190"/>
      <c r="J3075" s="190"/>
      <c r="K3075" s="190"/>
      <c r="L3075" s="190"/>
      <c r="M3075" s="190"/>
      <c r="N3075" s="190"/>
      <c r="O3075" s="190"/>
      <c r="P3075" s="115"/>
      <c r="Q3075" s="191" t="s">
        <v>12699</v>
      </c>
      <c r="R3075" s="191"/>
      <c r="S3075" s="192"/>
      <c r="T3075" s="192"/>
      <c r="U3075" s="192"/>
      <c r="V3075" s="192"/>
      <c r="W3075" s="192"/>
      <c r="X3075" s="193"/>
      <c r="Y3075" s="108"/>
      <c r="AW3075" s="90" t="s">
        <v>7854</v>
      </c>
      <c r="AX3075" s="90">
        <f t="shared" si="408"/>
        <v>1</v>
      </c>
      <c r="AZ3075" s="90" t="s">
        <v>8148</v>
      </c>
      <c r="BA3075" s="90">
        <f>IF(AND($BB$3075=1,$BC$3075=1),1,0)</f>
        <v>0</v>
      </c>
      <c r="BB3075" s="90">
        <f t="shared" si="411"/>
        <v>0</v>
      </c>
      <c r="BC3075" s="90">
        <f>IF(OR(AND(OR($S$3074&lt;&gt;"",$AB$3074&lt;&gt;""),$AX$3074=1)),1,0)</f>
        <v>0</v>
      </c>
      <c r="BD3075" s="90">
        <f>IF(OR(AND(OR($AB$3074&lt;&gt;""),$AX$3074=1)),1,0)</f>
        <v>0</v>
      </c>
      <c r="BE3075" s="90">
        <f>IF(OR(AND(OR($S$3074&lt;&gt;""),$AX$3074=1)),1,0)</f>
        <v>0</v>
      </c>
      <c r="CB3075" s="90">
        <f>IF($S$3075&lt;&gt;"",1,0)</f>
        <v>0</v>
      </c>
      <c r="CD3075" s="90">
        <f>IF($Y$3075="Inaccurate – Incorrect",1,0)</f>
        <v>0</v>
      </c>
      <c r="DA3075" s="90" t="s">
        <v>8060</v>
      </c>
      <c r="DB3075" s="90" t="s">
        <v>8137</v>
      </c>
    </row>
    <row r="3076" spans="4:106" ht="25.25" customHeight="1" x14ac:dyDescent="0.2">
      <c r="D3076" s="112" t="s">
        <v>8152</v>
      </c>
      <c r="E3076" s="189" t="s">
        <v>802</v>
      </c>
      <c r="F3076" s="190"/>
      <c r="G3076" s="190"/>
      <c r="H3076" s="190"/>
      <c r="I3076" s="190"/>
      <c r="J3076" s="190"/>
      <c r="K3076" s="190"/>
      <c r="L3076" s="190"/>
      <c r="M3076" s="190"/>
      <c r="N3076" s="190"/>
      <c r="O3076" s="190"/>
      <c r="P3076" s="115"/>
      <c r="Q3076" s="191" t="s">
        <v>12702</v>
      </c>
      <c r="R3076" s="191"/>
      <c r="S3076" s="192"/>
      <c r="T3076" s="192"/>
      <c r="U3076" s="192"/>
      <c r="V3076" s="192"/>
      <c r="W3076" s="192"/>
      <c r="X3076" s="193"/>
      <c r="Y3076" s="108"/>
      <c r="AW3076" s="90" t="s">
        <v>7854</v>
      </c>
      <c r="AX3076" s="90">
        <f t="shared" si="408"/>
        <v>1</v>
      </c>
      <c r="AY3076" s="90" t="s">
        <v>774</v>
      </c>
      <c r="AZ3076" s="90" t="s">
        <v>8151</v>
      </c>
      <c r="BA3076" s="90">
        <f>IF(AND($BC$3076=1,$BB$3076=1),1,0)</f>
        <v>0</v>
      </c>
      <c r="BB3076" s="90">
        <f t="shared" si="411"/>
        <v>0</v>
      </c>
      <c r="BC3076" s="90">
        <v>1</v>
      </c>
      <c r="BD3076" s="90">
        <v>1</v>
      </c>
      <c r="BE3076" s="90">
        <v>1</v>
      </c>
      <c r="BL3076" s="90">
        <v>3077</v>
      </c>
      <c r="BX3076" s="90">
        <v>1</v>
      </c>
      <c r="CA3076" s="90" t="s">
        <v>8135</v>
      </c>
      <c r="CC3076" s="90" t="s">
        <v>775</v>
      </c>
      <c r="CD3076" s="90">
        <f>IF($Y$3076="Inaccurate – Incorrect",1,0)</f>
        <v>0</v>
      </c>
      <c r="DA3076" s="90" t="s">
        <v>8060</v>
      </c>
      <c r="DB3076" s="90" t="s">
        <v>8137</v>
      </c>
    </row>
    <row r="3077" spans="4:106" ht="25.25" customHeight="1" x14ac:dyDescent="0.2">
      <c r="D3077" s="112" t="s">
        <v>8154</v>
      </c>
      <c r="E3077" s="189" t="s">
        <v>643</v>
      </c>
      <c r="F3077" s="190"/>
      <c r="G3077" s="190"/>
      <c r="H3077" s="190"/>
      <c r="I3077" s="190"/>
      <c r="J3077" s="190"/>
      <c r="K3077" s="190"/>
      <c r="L3077" s="190"/>
      <c r="M3077" s="190"/>
      <c r="N3077" s="190"/>
      <c r="O3077" s="190"/>
      <c r="P3077" s="115"/>
      <c r="Q3077" s="191" t="s">
        <v>12699</v>
      </c>
      <c r="R3077" s="191"/>
      <c r="S3077" s="192"/>
      <c r="T3077" s="192"/>
      <c r="U3077" s="192"/>
      <c r="V3077" s="192"/>
      <c r="W3077" s="192"/>
      <c r="X3077" s="193"/>
      <c r="Y3077" s="108"/>
      <c r="AW3077" s="90" t="s">
        <v>7854</v>
      </c>
      <c r="AX3077" s="90">
        <f t="shared" si="408"/>
        <v>1</v>
      </c>
      <c r="AZ3077" s="90" t="s">
        <v>8153</v>
      </c>
      <c r="BA3077" s="90">
        <f>IF(AND($BB$3077=1,$BC$3077=1),1,0)</f>
        <v>0</v>
      </c>
      <c r="BB3077" s="90">
        <f t="shared" si="411"/>
        <v>0</v>
      </c>
      <c r="BC3077" s="90">
        <f>IF(OR(AND(OR($S$3076&lt;&gt;"",$AB$3076&lt;&gt;""),$AX$3076=1)),1,0)</f>
        <v>0</v>
      </c>
      <c r="BD3077" s="90">
        <f>IF(OR(AND(OR($AB$3076&lt;&gt;""),$AX$3076=1)),1,0)</f>
        <v>0</v>
      </c>
      <c r="BE3077" s="90">
        <f>IF(OR(AND(OR($S$3076&lt;&gt;""),$AX$3076=1)),1,0)</f>
        <v>0</v>
      </c>
      <c r="CB3077" s="90">
        <f>IF($S$3077&lt;&gt;"",1,0)</f>
        <v>0</v>
      </c>
      <c r="CD3077" s="90">
        <f>IF($Y$3077="Inaccurate – Incorrect",1,0)</f>
        <v>0</v>
      </c>
      <c r="DA3077" s="90" t="s">
        <v>8060</v>
      </c>
      <c r="DB3077" s="90" t="s">
        <v>8137</v>
      </c>
    </row>
    <row r="3078" spans="4:106" ht="25.25" customHeight="1" x14ac:dyDescent="0.2">
      <c r="D3078" s="112" t="s">
        <v>8157</v>
      </c>
      <c r="E3078" s="189" t="s">
        <v>1408</v>
      </c>
      <c r="F3078" s="190"/>
      <c r="G3078" s="190"/>
      <c r="H3078" s="190"/>
      <c r="I3078" s="190"/>
      <c r="J3078" s="190"/>
      <c r="K3078" s="190"/>
      <c r="L3078" s="190"/>
      <c r="M3078" s="190"/>
      <c r="N3078" s="190"/>
      <c r="O3078" s="190"/>
      <c r="P3078" s="115"/>
      <c r="Q3078" s="191" t="s">
        <v>12702</v>
      </c>
      <c r="R3078" s="191"/>
      <c r="S3078" s="197"/>
      <c r="T3078" s="197"/>
      <c r="U3078" s="197"/>
      <c r="V3078" s="197"/>
      <c r="W3078" s="197"/>
      <c r="X3078" s="198"/>
      <c r="Y3078" s="108"/>
      <c r="AW3078" s="90" t="s">
        <v>7854</v>
      </c>
      <c r="AX3078" s="90">
        <f t="shared" si="408"/>
        <v>1</v>
      </c>
      <c r="AY3078" s="90" t="s">
        <v>774</v>
      </c>
      <c r="AZ3078" s="90" t="s">
        <v>8156</v>
      </c>
      <c r="BA3078" s="90">
        <f>IF(AND($BC$3078=1,$BB$3078=1),1,0)</f>
        <v>0</v>
      </c>
      <c r="BB3078" s="90">
        <f t="shared" si="411"/>
        <v>0</v>
      </c>
      <c r="BC3078" s="90">
        <v>1</v>
      </c>
      <c r="BD3078" s="90">
        <v>1</v>
      </c>
      <c r="BE3078" s="90">
        <v>1</v>
      </c>
      <c r="BX3078" s="90">
        <v>2</v>
      </c>
      <c r="CA3078" s="90" t="s">
        <v>8135</v>
      </c>
      <c r="CC3078" s="90" t="s">
        <v>775</v>
      </c>
      <c r="CD3078" s="90">
        <f>IF($Y$3078="Inaccurate – Incorrect",1,0)</f>
        <v>0</v>
      </c>
      <c r="DA3078" s="90" t="s">
        <v>8060</v>
      </c>
      <c r="DB3078" s="90" t="s">
        <v>8137</v>
      </c>
    </row>
    <row r="3079" spans="4:106" x14ac:dyDescent="0.2">
      <c r="D3079" s="103"/>
      <c r="E3079" s="117"/>
      <c r="F3079" s="117"/>
      <c r="G3079" s="117"/>
      <c r="H3079" s="117"/>
      <c r="I3079" s="117"/>
      <c r="J3079" s="117"/>
      <c r="K3079" s="117"/>
      <c r="L3079" s="117"/>
      <c r="M3079" s="117"/>
      <c r="N3079" s="117"/>
      <c r="O3079" s="117"/>
      <c r="P3079" s="117"/>
      <c r="Q3079" s="117"/>
      <c r="R3079" s="117"/>
      <c r="S3079" s="117"/>
      <c r="T3079" s="117"/>
      <c r="U3079" s="117"/>
      <c r="V3079" s="117"/>
      <c r="W3079" s="117"/>
      <c r="X3079" s="117"/>
      <c r="Y3079" s="105"/>
      <c r="AX3079" s="90">
        <f t="shared" si="408"/>
        <v>0</v>
      </c>
      <c r="BA3079" s="90">
        <f>IF($S$22="Step 3",1,0)</f>
        <v>0</v>
      </c>
    </row>
    <row r="3080" spans="4:106" ht="21" x14ac:dyDescent="0.25">
      <c r="D3080" s="103"/>
      <c r="E3080" s="109" t="s">
        <v>8160</v>
      </c>
      <c r="F3080" s="110"/>
      <c r="G3080" s="110"/>
      <c r="H3080" s="110"/>
      <c r="I3080" s="110"/>
      <c r="J3080" s="110"/>
      <c r="K3080" s="110"/>
      <c r="L3080" s="110"/>
      <c r="M3080" s="110"/>
      <c r="N3080" s="110"/>
      <c r="O3080" s="110"/>
      <c r="P3080" s="110"/>
      <c r="Q3080" s="110"/>
      <c r="R3080" s="110"/>
      <c r="S3080" s="110"/>
      <c r="T3080" s="110"/>
      <c r="U3080" s="110"/>
      <c r="V3080" s="110"/>
      <c r="W3080" s="110"/>
      <c r="X3080" s="110"/>
      <c r="Y3080" s="105"/>
      <c r="AX3080" s="90">
        <f t="shared" si="408"/>
        <v>0</v>
      </c>
      <c r="BA3080" s="90">
        <f>IF($S$22="Step 3",1,0)</f>
        <v>0</v>
      </c>
    </row>
    <row r="3081" spans="4:106" ht="53.75" customHeight="1" x14ac:dyDescent="0.2">
      <c r="D3081" s="112" t="s">
        <v>8159</v>
      </c>
      <c r="E3081" s="120"/>
      <c r="F3081" s="118"/>
      <c r="G3081" s="118"/>
      <c r="H3081" s="118"/>
      <c r="I3081" s="118"/>
      <c r="J3081" s="118"/>
      <c r="K3081" s="118"/>
      <c r="L3081" s="118"/>
      <c r="M3081" s="118"/>
      <c r="N3081" s="118"/>
      <c r="O3081" s="118"/>
      <c r="P3081" s="118"/>
      <c r="Q3081" s="219" t="s">
        <v>8161</v>
      </c>
      <c r="R3081" s="220"/>
      <c r="S3081" s="220"/>
      <c r="T3081" s="220"/>
      <c r="U3081" s="220"/>
      <c r="V3081" s="220"/>
      <c r="W3081" s="220"/>
      <c r="X3081" s="217"/>
      <c r="Y3081" s="108"/>
      <c r="AX3081" s="90">
        <f t="shared" si="408"/>
        <v>1</v>
      </c>
      <c r="AZ3081" s="90" t="s">
        <v>8158</v>
      </c>
      <c r="BA3081" s="90">
        <f>IF(AND($BC$3081=1,$BB$3081=1),1,0)</f>
        <v>0</v>
      </c>
      <c r="BB3081" s="90">
        <f t="shared" ref="BB3081:BB3090" si="412">IF($S$22="Step 3",1,0)</f>
        <v>0</v>
      </c>
      <c r="BC3081" s="90">
        <v>1</v>
      </c>
      <c r="BD3081" s="90">
        <v>1</v>
      </c>
      <c r="BE3081" s="90">
        <v>1</v>
      </c>
    </row>
    <row r="3082" spans="4:106" ht="50.5" customHeight="1" x14ac:dyDescent="0.2">
      <c r="D3082" s="112" t="s">
        <v>8163</v>
      </c>
      <c r="E3082" s="189" t="s">
        <v>8164</v>
      </c>
      <c r="F3082" s="190"/>
      <c r="G3082" s="190"/>
      <c r="H3082" s="190"/>
      <c r="I3082" s="190"/>
      <c r="J3082" s="190"/>
      <c r="K3082" s="190"/>
      <c r="L3082" s="190"/>
      <c r="M3082" s="190"/>
      <c r="N3082" s="190"/>
      <c r="O3082" s="190"/>
      <c r="P3082" s="116" t="s">
        <v>12697</v>
      </c>
      <c r="Q3082" s="191" t="s">
        <v>12702</v>
      </c>
      <c r="R3082" s="191"/>
      <c r="S3082" s="192"/>
      <c r="T3082" s="192"/>
      <c r="U3082" s="192"/>
      <c r="V3082" s="192"/>
      <c r="W3082" s="192"/>
      <c r="X3082" s="193"/>
      <c r="Y3082" s="108"/>
      <c r="AW3082" s="90" t="s">
        <v>7854</v>
      </c>
      <c r="AX3082" s="90">
        <f t="shared" si="408"/>
        <v>1</v>
      </c>
      <c r="AY3082" s="90" t="s">
        <v>774</v>
      </c>
      <c r="AZ3082" s="90" t="s">
        <v>8162</v>
      </c>
      <c r="BA3082" s="90">
        <f>IF(AND($BC$3082=1,$BB$3082=1),1,0)</f>
        <v>0</v>
      </c>
      <c r="BB3082" s="90">
        <f t="shared" si="412"/>
        <v>0</v>
      </c>
      <c r="BC3082" s="90">
        <v>1</v>
      </c>
      <c r="BD3082" s="90">
        <v>1</v>
      </c>
      <c r="BE3082" s="90">
        <v>1</v>
      </c>
      <c r="BL3082" s="90">
        <v>3083</v>
      </c>
      <c r="BX3082" s="90">
        <v>1</v>
      </c>
      <c r="CA3082" s="90" t="s">
        <v>8158</v>
      </c>
      <c r="CB3082" s="90">
        <f>IF((+COUNTA($S$3082)+COUNTA($S$3084)+COUNTA($S$3086)+COUNTA($S$3088)+COUNTA($S$3090))&gt;0,1,0)</f>
        <v>0</v>
      </c>
      <c r="CC3082" s="90" t="s">
        <v>775</v>
      </c>
      <c r="CD3082" s="90">
        <f>IF($Y$3082="Inaccurate – Incorrect",1,0)</f>
        <v>0</v>
      </c>
      <c r="DA3082" s="90" t="s">
        <v>8060</v>
      </c>
      <c r="DB3082" s="90" t="s">
        <v>8160</v>
      </c>
    </row>
    <row r="3083" spans="4:106" ht="25.25" customHeight="1" x14ac:dyDescent="0.2">
      <c r="D3083" s="112" t="s">
        <v>8167</v>
      </c>
      <c r="E3083" s="189" t="s">
        <v>3058</v>
      </c>
      <c r="F3083" s="190"/>
      <c r="G3083" s="190"/>
      <c r="H3083" s="190"/>
      <c r="I3083" s="190"/>
      <c r="J3083" s="190"/>
      <c r="K3083" s="190"/>
      <c r="L3083" s="190"/>
      <c r="M3083" s="190"/>
      <c r="N3083" s="190"/>
      <c r="O3083" s="190"/>
      <c r="P3083" s="115"/>
      <c r="Q3083" s="191" t="s">
        <v>12699</v>
      </c>
      <c r="R3083" s="191"/>
      <c r="S3083" s="192"/>
      <c r="T3083" s="192"/>
      <c r="U3083" s="192"/>
      <c r="V3083" s="192"/>
      <c r="W3083" s="192"/>
      <c r="X3083" s="193"/>
      <c r="Y3083" s="108"/>
      <c r="AW3083" s="90" t="s">
        <v>7854</v>
      </c>
      <c r="AX3083" s="90">
        <f t="shared" si="408"/>
        <v>1</v>
      </c>
      <c r="AZ3083" s="90" t="s">
        <v>8166</v>
      </c>
      <c r="BA3083" s="90">
        <f>IF(AND($BB$3083=1,$BC$3083=1),1,0)</f>
        <v>0</v>
      </c>
      <c r="BB3083" s="90">
        <f t="shared" si="412"/>
        <v>0</v>
      </c>
      <c r="BC3083" s="90">
        <f>IF(OR(AND(OR($S$3082&lt;&gt;"",$AB$3082&lt;&gt;""),$AX$3082=1)),1,0)</f>
        <v>0</v>
      </c>
      <c r="BD3083" s="90">
        <f>IF(OR(AND(OR($AB$3082&lt;&gt;""),$AX$3082=1)),1,0)</f>
        <v>0</v>
      </c>
      <c r="BE3083" s="90">
        <f>IF(OR(AND(OR($S$3082&lt;&gt;""),$AX$3082=1)),1,0)</f>
        <v>0</v>
      </c>
      <c r="CB3083" s="90">
        <f>IF($S$3083&lt;&gt;"",1,0)</f>
        <v>0</v>
      </c>
      <c r="CD3083" s="90">
        <f>IF($Y$3083="Inaccurate – Incorrect",1,0)</f>
        <v>0</v>
      </c>
      <c r="DA3083" s="90" t="s">
        <v>8060</v>
      </c>
      <c r="DB3083" s="90" t="s">
        <v>8160</v>
      </c>
    </row>
    <row r="3084" spans="4:106" ht="50.5" customHeight="1" x14ac:dyDescent="0.2">
      <c r="D3084" s="112" t="s">
        <v>8170</v>
      </c>
      <c r="E3084" s="189" t="s">
        <v>8171</v>
      </c>
      <c r="F3084" s="190"/>
      <c r="G3084" s="190"/>
      <c r="H3084" s="190"/>
      <c r="I3084" s="190"/>
      <c r="J3084" s="190"/>
      <c r="K3084" s="190"/>
      <c r="L3084" s="190"/>
      <c r="M3084" s="190"/>
      <c r="N3084" s="190"/>
      <c r="O3084" s="190"/>
      <c r="P3084" s="115"/>
      <c r="Q3084" s="191" t="s">
        <v>12702</v>
      </c>
      <c r="R3084" s="191"/>
      <c r="S3084" s="192"/>
      <c r="T3084" s="192"/>
      <c r="U3084" s="192"/>
      <c r="V3084" s="192"/>
      <c r="W3084" s="192"/>
      <c r="X3084" s="193"/>
      <c r="Y3084" s="108"/>
      <c r="AW3084" s="90" t="s">
        <v>7854</v>
      </c>
      <c r="AX3084" s="90">
        <f t="shared" si="408"/>
        <v>1</v>
      </c>
      <c r="AY3084" s="90" t="s">
        <v>774</v>
      </c>
      <c r="AZ3084" s="90" t="s">
        <v>8169</v>
      </c>
      <c r="BA3084" s="90">
        <f>IF(AND($BC$3084=1,$BB$3084=1),1,0)</f>
        <v>0</v>
      </c>
      <c r="BB3084" s="90">
        <f t="shared" si="412"/>
        <v>0</v>
      </c>
      <c r="BC3084" s="90">
        <v>1</v>
      </c>
      <c r="BD3084" s="90">
        <v>1</v>
      </c>
      <c r="BE3084" s="90">
        <v>1</v>
      </c>
      <c r="BL3084" s="90">
        <v>3085</v>
      </c>
      <c r="BX3084" s="90">
        <v>1</v>
      </c>
      <c r="CA3084" s="90" t="s">
        <v>8158</v>
      </c>
      <c r="CC3084" s="90" t="s">
        <v>775</v>
      </c>
      <c r="CD3084" s="90">
        <f>IF($Y$3084="Inaccurate – Incorrect",1,0)</f>
        <v>0</v>
      </c>
      <c r="DA3084" s="90" t="s">
        <v>8060</v>
      </c>
      <c r="DB3084" s="90" t="s">
        <v>8160</v>
      </c>
    </row>
    <row r="3085" spans="4:106" ht="25.25" customHeight="1" x14ac:dyDescent="0.2">
      <c r="D3085" s="112" t="s">
        <v>8173</v>
      </c>
      <c r="E3085" s="189" t="s">
        <v>3058</v>
      </c>
      <c r="F3085" s="190"/>
      <c r="G3085" s="190"/>
      <c r="H3085" s="190"/>
      <c r="I3085" s="190"/>
      <c r="J3085" s="190"/>
      <c r="K3085" s="190"/>
      <c r="L3085" s="190"/>
      <c r="M3085" s="190"/>
      <c r="N3085" s="190"/>
      <c r="O3085" s="190"/>
      <c r="P3085" s="115"/>
      <c r="Q3085" s="191" t="s">
        <v>12699</v>
      </c>
      <c r="R3085" s="191"/>
      <c r="S3085" s="192"/>
      <c r="T3085" s="192"/>
      <c r="U3085" s="192"/>
      <c r="V3085" s="192"/>
      <c r="W3085" s="192"/>
      <c r="X3085" s="193"/>
      <c r="Y3085" s="108"/>
      <c r="AW3085" s="90" t="s">
        <v>7854</v>
      </c>
      <c r="AX3085" s="90">
        <f t="shared" si="408"/>
        <v>1</v>
      </c>
      <c r="AZ3085" s="90" t="s">
        <v>8172</v>
      </c>
      <c r="BA3085" s="90">
        <f>IF(AND($BB$3085=1,$BC$3085=1),1,0)</f>
        <v>0</v>
      </c>
      <c r="BB3085" s="90">
        <f t="shared" si="412"/>
        <v>0</v>
      </c>
      <c r="BC3085" s="90">
        <f>IF(OR(AND(OR($S$3084&lt;&gt;"",$AB$3084&lt;&gt;""),$AX$3084=1)),1,0)</f>
        <v>0</v>
      </c>
      <c r="BD3085" s="90">
        <f>IF(OR(AND(OR($AB$3084&lt;&gt;""),$AX$3084=1)),1,0)</f>
        <v>0</v>
      </c>
      <c r="BE3085" s="90">
        <f>IF(OR(AND(OR($S$3084&lt;&gt;""),$AX$3084=1)),1,0)</f>
        <v>0</v>
      </c>
      <c r="CB3085" s="90">
        <f>IF($S$3085&lt;&gt;"",1,0)</f>
        <v>0</v>
      </c>
      <c r="CD3085" s="90">
        <f>IF($Y$3085="Inaccurate – Incorrect",1,0)</f>
        <v>0</v>
      </c>
      <c r="DA3085" s="90" t="s">
        <v>8060</v>
      </c>
      <c r="DB3085" s="90" t="s">
        <v>8160</v>
      </c>
    </row>
    <row r="3086" spans="4:106" ht="50.5" customHeight="1" x14ac:dyDescent="0.2">
      <c r="D3086" s="112" t="s">
        <v>8176</v>
      </c>
      <c r="E3086" s="189" t="s">
        <v>8177</v>
      </c>
      <c r="F3086" s="190"/>
      <c r="G3086" s="190"/>
      <c r="H3086" s="190"/>
      <c r="I3086" s="190"/>
      <c r="J3086" s="190"/>
      <c r="K3086" s="190"/>
      <c r="L3086" s="190"/>
      <c r="M3086" s="190"/>
      <c r="N3086" s="190"/>
      <c r="O3086" s="190"/>
      <c r="P3086" s="116" t="s">
        <v>12697</v>
      </c>
      <c r="Q3086" s="191" t="s">
        <v>12702</v>
      </c>
      <c r="R3086" s="191"/>
      <c r="S3086" s="192"/>
      <c r="T3086" s="192"/>
      <c r="U3086" s="192"/>
      <c r="V3086" s="192"/>
      <c r="W3086" s="192"/>
      <c r="X3086" s="193"/>
      <c r="Y3086" s="108"/>
      <c r="AW3086" s="90" t="s">
        <v>7854</v>
      </c>
      <c r="AX3086" s="90">
        <f t="shared" si="408"/>
        <v>1</v>
      </c>
      <c r="AY3086" s="90" t="s">
        <v>774</v>
      </c>
      <c r="AZ3086" s="90" t="s">
        <v>8175</v>
      </c>
      <c r="BA3086" s="90">
        <f>IF(AND($BC$3086=1,$BB$3086=1),1,0)</f>
        <v>0</v>
      </c>
      <c r="BB3086" s="90">
        <f t="shared" si="412"/>
        <v>0</v>
      </c>
      <c r="BC3086" s="90">
        <v>1</v>
      </c>
      <c r="BD3086" s="90">
        <v>1</v>
      </c>
      <c r="BE3086" s="90">
        <v>1</v>
      </c>
      <c r="BL3086" s="90">
        <v>3087</v>
      </c>
      <c r="BX3086" s="90">
        <v>1</v>
      </c>
      <c r="CA3086" s="90" t="s">
        <v>8158</v>
      </c>
      <c r="CC3086" s="90" t="s">
        <v>775</v>
      </c>
      <c r="CD3086" s="90">
        <f>IF($Y$3086="Inaccurate – Incorrect",1,0)</f>
        <v>0</v>
      </c>
      <c r="DA3086" s="90" t="s">
        <v>8060</v>
      </c>
      <c r="DB3086" s="90" t="s">
        <v>8160</v>
      </c>
    </row>
    <row r="3087" spans="4:106" ht="25.25" customHeight="1" x14ac:dyDescent="0.2">
      <c r="D3087" s="112" t="s">
        <v>8180</v>
      </c>
      <c r="E3087" s="189" t="s">
        <v>3058</v>
      </c>
      <c r="F3087" s="190"/>
      <c r="G3087" s="190"/>
      <c r="H3087" s="190"/>
      <c r="I3087" s="190"/>
      <c r="J3087" s="190"/>
      <c r="K3087" s="190"/>
      <c r="L3087" s="190"/>
      <c r="M3087" s="190"/>
      <c r="N3087" s="190"/>
      <c r="O3087" s="190"/>
      <c r="P3087" s="115"/>
      <c r="Q3087" s="191" t="s">
        <v>12699</v>
      </c>
      <c r="R3087" s="191"/>
      <c r="S3087" s="192"/>
      <c r="T3087" s="192"/>
      <c r="U3087" s="192"/>
      <c r="V3087" s="192"/>
      <c r="W3087" s="192"/>
      <c r="X3087" s="193"/>
      <c r="Y3087" s="108"/>
      <c r="AW3087" s="90" t="s">
        <v>7854</v>
      </c>
      <c r="AX3087" s="90">
        <f t="shared" ref="AX3087:AX3150" si="413">IF(SUBTOTAL(103,Q3087)=1,1,0)</f>
        <v>1</v>
      </c>
      <c r="AZ3087" s="90" t="s">
        <v>8179</v>
      </c>
      <c r="BA3087" s="90">
        <f>IF(AND($BB$3087=1,$BC$3087=1),1,0)</f>
        <v>0</v>
      </c>
      <c r="BB3087" s="90">
        <f t="shared" si="412"/>
        <v>0</v>
      </c>
      <c r="BC3087" s="90">
        <f>IF(OR(AND(OR($S$3086&lt;&gt;"",$AB$3086&lt;&gt;""),$AX$3086=1)),1,0)</f>
        <v>0</v>
      </c>
      <c r="BD3087" s="90">
        <f>IF(OR(AND(OR($AB$3086&lt;&gt;""),$AX$3086=1)),1,0)</f>
        <v>0</v>
      </c>
      <c r="BE3087" s="90">
        <f>IF(OR(AND(OR($S$3086&lt;&gt;""),$AX$3086=1)),1,0)</f>
        <v>0</v>
      </c>
      <c r="CB3087" s="90">
        <f>IF($S$3087&lt;&gt;"",1,0)</f>
        <v>0</v>
      </c>
      <c r="CD3087" s="90">
        <f>IF($Y$3087="Inaccurate – Incorrect",1,0)</f>
        <v>0</v>
      </c>
      <c r="DA3087" s="90" t="s">
        <v>8060</v>
      </c>
      <c r="DB3087" s="90" t="s">
        <v>8160</v>
      </c>
    </row>
    <row r="3088" spans="4:106" ht="25.25" customHeight="1" x14ac:dyDescent="0.2">
      <c r="D3088" s="112" t="s">
        <v>8183</v>
      </c>
      <c r="E3088" s="189" t="s">
        <v>802</v>
      </c>
      <c r="F3088" s="190"/>
      <c r="G3088" s="190"/>
      <c r="H3088" s="190"/>
      <c r="I3088" s="190"/>
      <c r="J3088" s="190"/>
      <c r="K3088" s="190"/>
      <c r="L3088" s="190"/>
      <c r="M3088" s="190"/>
      <c r="N3088" s="190"/>
      <c r="O3088" s="190"/>
      <c r="P3088" s="115"/>
      <c r="Q3088" s="191" t="s">
        <v>12702</v>
      </c>
      <c r="R3088" s="191"/>
      <c r="S3088" s="192"/>
      <c r="T3088" s="192"/>
      <c r="U3088" s="192"/>
      <c r="V3088" s="192"/>
      <c r="W3088" s="192"/>
      <c r="X3088" s="193"/>
      <c r="Y3088" s="108"/>
      <c r="AW3088" s="90" t="s">
        <v>7854</v>
      </c>
      <c r="AX3088" s="90">
        <f t="shared" si="413"/>
        <v>1</v>
      </c>
      <c r="AY3088" s="90" t="s">
        <v>774</v>
      </c>
      <c r="AZ3088" s="90" t="s">
        <v>8182</v>
      </c>
      <c r="BA3088" s="90">
        <f>IF(AND($BC$3088=1,$BB$3088=1),1,0)</f>
        <v>0</v>
      </c>
      <c r="BB3088" s="90">
        <f t="shared" si="412"/>
        <v>0</v>
      </c>
      <c r="BC3088" s="90">
        <v>1</v>
      </c>
      <c r="BD3088" s="90">
        <v>1</v>
      </c>
      <c r="BE3088" s="90">
        <v>1</v>
      </c>
      <c r="BL3088" s="90">
        <v>3089</v>
      </c>
      <c r="BX3088" s="90">
        <v>1</v>
      </c>
      <c r="CA3088" s="90" t="s">
        <v>8158</v>
      </c>
      <c r="CC3088" s="90" t="s">
        <v>775</v>
      </c>
      <c r="CD3088" s="90">
        <f>IF($Y$3088="Inaccurate – Incorrect",1,0)</f>
        <v>0</v>
      </c>
      <c r="DA3088" s="90" t="s">
        <v>8060</v>
      </c>
      <c r="DB3088" s="90" t="s">
        <v>8160</v>
      </c>
    </row>
    <row r="3089" spans="4:106" ht="25.25" customHeight="1" x14ac:dyDescent="0.2">
      <c r="D3089" s="112" t="s">
        <v>8185</v>
      </c>
      <c r="E3089" s="189" t="s">
        <v>643</v>
      </c>
      <c r="F3089" s="190"/>
      <c r="G3089" s="190"/>
      <c r="H3089" s="190"/>
      <c r="I3089" s="190"/>
      <c r="J3089" s="190"/>
      <c r="K3089" s="190"/>
      <c r="L3089" s="190"/>
      <c r="M3089" s="190"/>
      <c r="N3089" s="190"/>
      <c r="O3089" s="190"/>
      <c r="P3089" s="115"/>
      <c r="Q3089" s="191" t="s">
        <v>12699</v>
      </c>
      <c r="R3089" s="191"/>
      <c r="S3089" s="192"/>
      <c r="T3089" s="192"/>
      <c r="U3089" s="192"/>
      <c r="V3089" s="192"/>
      <c r="W3089" s="192"/>
      <c r="X3089" s="193"/>
      <c r="Y3089" s="108"/>
      <c r="AW3089" s="90" t="s">
        <v>7854</v>
      </c>
      <c r="AX3089" s="90">
        <f t="shared" si="413"/>
        <v>1</v>
      </c>
      <c r="AZ3089" s="90" t="s">
        <v>8184</v>
      </c>
      <c r="BA3089" s="90">
        <f>IF(AND($BB$3089=1,$BC$3089=1),1,0)</f>
        <v>0</v>
      </c>
      <c r="BB3089" s="90">
        <f t="shared" si="412"/>
        <v>0</v>
      </c>
      <c r="BC3089" s="90">
        <f>IF(OR(AND(OR($S$3088&lt;&gt;"",$AB$3088&lt;&gt;""),$AX$3088=1)),1,0)</f>
        <v>0</v>
      </c>
      <c r="BD3089" s="90">
        <f>IF(OR(AND(OR($AB$3088&lt;&gt;""),$AX$3088=1)),1,0)</f>
        <v>0</v>
      </c>
      <c r="BE3089" s="90">
        <f>IF(OR(AND(OR($S$3088&lt;&gt;""),$AX$3088=1)),1,0)</f>
        <v>0</v>
      </c>
      <c r="CB3089" s="90">
        <f>IF($S$3089&lt;&gt;"",1,0)</f>
        <v>0</v>
      </c>
      <c r="CD3089" s="90">
        <f>IF($Y$3089="Inaccurate – Incorrect",1,0)</f>
        <v>0</v>
      </c>
      <c r="DA3089" s="90" t="s">
        <v>8060</v>
      </c>
      <c r="DB3089" s="90" t="s">
        <v>8160</v>
      </c>
    </row>
    <row r="3090" spans="4:106" ht="25.25" customHeight="1" x14ac:dyDescent="0.2">
      <c r="D3090" s="112" t="s">
        <v>8188</v>
      </c>
      <c r="E3090" s="189" t="s">
        <v>1408</v>
      </c>
      <c r="F3090" s="190"/>
      <c r="G3090" s="190"/>
      <c r="H3090" s="190"/>
      <c r="I3090" s="190"/>
      <c r="J3090" s="190"/>
      <c r="K3090" s="190"/>
      <c r="L3090" s="190"/>
      <c r="M3090" s="190"/>
      <c r="N3090" s="190"/>
      <c r="O3090" s="190"/>
      <c r="P3090" s="115"/>
      <c r="Q3090" s="191" t="s">
        <v>12702</v>
      </c>
      <c r="R3090" s="191"/>
      <c r="S3090" s="197"/>
      <c r="T3090" s="197"/>
      <c r="U3090" s="197"/>
      <c r="V3090" s="197"/>
      <c r="W3090" s="197"/>
      <c r="X3090" s="198"/>
      <c r="Y3090" s="108"/>
      <c r="AW3090" s="90" t="s">
        <v>7854</v>
      </c>
      <c r="AX3090" s="90">
        <f t="shared" si="413"/>
        <v>1</v>
      </c>
      <c r="AY3090" s="90" t="s">
        <v>774</v>
      </c>
      <c r="AZ3090" s="90" t="s">
        <v>8187</v>
      </c>
      <c r="BA3090" s="90">
        <f>IF(AND($BC$3090=1,$BB$3090=1),1,0)</f>
        <v>0</v>
      </c>
      <c r="BB3090" s="90">
        <f t="shared" si="412"/>
        <v>0</v>
      </c>
      <c r="BC3090" s="90">
        <v>1</v>
      </c>
      <c r="BD3090" s="90">
        <v>1</v>
      </c>
      <c r="BE3090" s="90">
        <v>1</v>
      </c>
      <c r="BX3090" s="90">
        <v>2</v>
      </c>
      <c r="CA3090" s="90" t="s">
        <v>8158</v>
      </c>
      <c r="CC3090" s="90" t="s">
        <v>775</v>
      </c>
      <c r="CD3090" s="90">
        <f>IF($Y$3090="Inaccurate – Incorrect",1,0)</f>
        <v>0</v>
      </c>
      <c r="DA3090" s="90" t="s">
        <v>8060</v>
      </c>
      <c r="DB3090" s="90" t="s">
        <v>8160</v>
      </c>
    </row>
    <row r="3091" spans="4:106" x14ac:dyDescent="0.2">
      <c r="D3091" s="103"/>
      <c r="E3091" s="117"/>
      <c r="F3091" s="117"/>
      <c r="G3091" s="117"/>
      <c r="H3091" s="117"/>
      <c r="I3091" s="117"/>
      <c r="J3091" s="117"/>
      <c r="K3091" s="117"/>
      <c r="L3091" s="117"/>
      <c r="M3091" s="117"/>
      <c r="N3091" s="117"/>
      <c r="O3091" s="117"/>
      <c r="P3091" s="117"/>
      <c r="Q3091" s="117"/>
      <c r="R3091" s="117"/>
      <c r="S3091" s="117"/>
      <c r="T3091" s="117"/>
      <c r="U3091" s="117"/>
      <c r="V3091" s="117"/>
      <c r="W3091" s="117"/>
      <c r="X3091" s="117"/>
      <c r="Y3091" s="105"/>
      <c r="AX3091" s="90">
        <f t="shared" si="413"/>
        <v>0</v>
      </c>
      <c r="BA3091" s="90">
        <f>IF($S$22="Step 3",1,0)</f>
        <v>0</v>
      </c>
    </row>
    <row r="3092" spans="4:106" ht="21" x14ac:dyDescent="0.25">
      <c r="D3092" s="103"/>
      <c r="E3092" s="109" t="s">
        <v>8191</v>
      </c>
      <c r="F3092" s="110"/>
      <c r="G3092" s="110"/>
      <c r="H3092" s="110"/>
      <c r="I3092" s="110"/>
      <c r="J3092" s="110"/>
      <c r="K3092" s="110"/>
      <c r="L3092" s="110"/>
      <c r="M3092" s="110"/>
      <c r="N3092" s="110"/>
      <c r="O3092" s="110"/>
      <c r="P3092" s="110"/>
      <c r="Q3092" s="110"/>
      <c r="R3092" s="110"/>
      <c r="S3092" s="110"/>
      <c r="T3092" s="110"/>
      <c r="U3092" s="110"/>
      <c r="V3092" s="110"/>
      <c r="W3092" s="110"/>
      <c r="X3092" s="110"/>
      <c r="Y3092" s="105"/>
      <c r="AX3092" s="90">
        <f t="shared" si="413"/>
        <v>0</v>
      </c>
      <c r="BA3092" s="90">
        <f>IF($S$22="Step 3",1,0)</f>
        <v>0</v>
      </c>
    </row>
    <row r="3093" spans="4:106" ht="53.75" customHeight="1" x14ac:dyDescent="0.2">
      <c r="D3093" s="112" t="s">
        <v>8190</v>
      </c>
      <c r="E3093" s="120"/>
      <c r="F3093" s="118"/>
      <c r="G3093" s="118"/>
      <c r="H3093" s="118"/>
      <c r="I3093" s="118"/>
      <c r="J3093" s="118"/>
      <c r="K3093" s="118"/>
      <c r="L3093" s="118"/>
      <c r="M3093" s="118"/>
      <c r="N3093" s="118"/>
      <c r="O3093" s="118"/>
      <c r="P3093" s="118"/>
      <c r="Q3093" s="219" t="s">
        <v>8192</v>
      </c>
      <c r="R3093" s="220"/>
      <c r="S3093" s="220"/>
      <c r="T3093" s="220"/>
      <c r="U3093" s="220"/>
      <c r="V3093" s="220"/>
      <c r="W3093" s="220"/>
      <c r="X3093" s="217"/>
      <c r="Y3093" s="108"/>
      <c r="AX3093" s="90">
        <f t="shared" si="413"/>
        <v>1</v>
      </c>
      <c r="AZ3093" s="90" t="s">
        <v>8189</v>
      </c>
      <c r="BA3093" s="90">
        <f>IF(AND($BC$3093=1,$BB$3093=1),1,0)</f>
        <v>0</v>
      </c>
      <c r="BB3093" s="90">
        <f t="shared" ref="BB3093:BB3115" si="414">IF($S$22="Step 3",1,0)</f>
        <v>0</v>
      </c>
      <c r="BC3093" s="90">
        <v>1</v>
      </c>
      <c r="BD3093" s="90">
        <v>1</v>
      </c>
      <c r="BE3093" s="90">
        <v>1</v>
      </c>
    </row>
    <row r="3094" spans="4:106" ht="25.25" customHeight="1" x14ac:dyDescent="0.2">
      <c r="D3094" s="112" t="s">
        <v>8194</v>
      </c>
      <c r="E3094" s="189" t="s">
        <v>8195</v>
      </c>
      <c r="F3094" s="190"/>
      <c r="G3094" s="190"/>
      <c r="H3094" s="190"/>
      <c r="I3094" s="190"/>
      <c r="J3094" s="190"/>
      <c r="K3094" s="190"/>
      <c r="L3094" s="190"/>
      <c r="M3094" s="190"/>
      <c r="N3094" s="190"/>
      <c r="O3094" s="190"/>
      <c r="P3094" s="115"/>
      <c r="Q3094" s="191" t="s">
        <v>12702</v>
      </c>
      <c r="R3094" s="191"/>
      <c r="S3094" s="192"/>
      <c r="T3094" s="192"/>
      <c r="U3094" s="192"/>
      <c r="V3094" s="192"/>
      <c r="W3094" s="192"/>
      <c r="X3094" s="193"/>
      <c r="Y3094" s="108"/>
      <c r="AW3094" s="90" t="s">
        <v>7854</v>
      </c>
      <c r="AX3094" s="90">
        <f t="shared" si="413"/>
        <v>1</v>
      </c>
      <c r="AY3094" s="90" t="s">
        <v>774</v>
      </c>
      <c r="AZ3094" s="90" t="s">
        <v>8193</v>
      </c>
      <c r="BA3094" s="90">
        <f>IF(AND($BC$3094=1,$BB$3094=1),1,0)</f>
        <v>0</v>
      </c>
      <c r="BB3094" s="90">
        <f t="shared" si="414"/>
        <v>0</v>
      </c>
      <c r="BC3094" s="90">
        <v>1</v>
      </c>
      <c r="BD3094" s="90">
        <v>1</v>
      </c>
      <c r="BE3094" s="90">
        <v>1</v>
      </c>
      <c r="BL3094" s="90">
        <v>3095</v>
      </c>
      <c r="BX3094" s="90">
        <v>1</v>
      </c>
      <c r="CA3094" s="90" t="s">
        <v>8189</v>
      </c>
      <c r="CB3094" s="90">
        <f>IF((+COUNTA($S$3094)+COUNTA($S$3096)+COUNTA($S$3098)+COUNTA($S$3100)+COUNTA($S$3102)+COUNTA($S$3103)+COUNTA($S$3105))&gt;0,1,0)</f>
        <v>0</v>
      </c>
      <c r="CC3094" s="90" t="s">
        <v>775</v>
      </c>
      <c r="CD3094" s="90">
        <f>IF($Y$3094="Inaccurate – Incorrect",1,0)</f>
        <v>0</v>
      </c>
      <c r="DA3094" s="90" t="s">
        <v>8060</v>
      </c>
      <c r="DB3094" s="90" t="s">
        <v>8191</v>
      </c>
    </row>
    <row r="3095" spans="4:106" ht="25.25" customHeight="1" x14ac:dyDescent="0.2">
      <c r="D3095" s="112" t="s">
        <v>8197</v>
      </c>
      <c r="E3095" s="189" t="s">
        <v>8198</v>
      </c>
      <c r="F3095" s="190"/>
      <c r="G3095" s="190"/>
      <c r="H3095" s="190"/>
      <c r="I3095" s="190"/>
      <c r="J3095" s="190"/>
      <c r="K3095" s="190"/>
      <c r="L3095" s="190"/>
      <c r="M3095" s="190"/>
      <c r="N3095" s="190"/>
      <c r="O3095" s="190"/>
      <c r="P3095" s="115"/>
      <c r="Q3095" s="191" t="s">
        <v>12699</v>
      </c>
      <c r="R3095" s="191"/>
      <c r="S3095" s="192"/>
      <c r="T3095" s="192"/>
      <c r="U3095" s="192"/>
      <c r="V3095" s="192"/>
      <c r="W3095" s="192"/>
      <c r="X3095" s="193"/>
      <c r="Y3095" s="108"/>
      <c r="AW3095" s="90" t="s">
        <v>7854</v>
      </c>
      <c r="AX3095" s="90">
        <f t="shared" si="413"/>
        <v>1</v>
      </c>
      <c r="AZ3095" s="90" t="s">
        <v>8196</v>
      </c>
      <c r="BA3095" s="90">
        <f>IF(AND($BB$3095=1,$BC$3095=1),1,0)</f>
        <v>0</v>
      </c>
      <c r="BB3095" s="90">
        <f t="shared" si="414"/>
        <v>0</v>
      </c>
      <c r="BC3095" s="90">
        <f>IF(OR(AND(OR($S$3094&lt;&gt;"",$AB$3094&lt;&gt;""),$AX$3094=1)),1,0)</f>
        <v>0</v>
      </c>
      <c r="BD3095" s="90">
        <f>IF(OR(AND(OR($AB$3094&lt;&gt;""),$AX$3094=1)),1,0)</f>
        <v>0</v>
      </c>
      <c r="BE3095" s="90">
        <f>IF(OR(AND(OR($S$3094&lt;&gt;""),$AX$3094=1)),1,0)</f>
        <v>0</v>
      </c>
      <c r="CB3095" s="90">
        <f>IF($S$3095&lt;&gt;"",1,0)</f>
        <v>0</v>
      </c>
      <c r="CD3095" s="90">
        <f>IF($Y$3095="Inaccurate – Incorrect",1,0)</f>
        <v>0</v>
      </c>
      <c r="DA3095" s="90" t="s">
        <v>8060</v>
      </c>
      <c r="DB3095" s="90" t="s">
        <v>8191</v>
      </c>
    </row>
    <row r="3096" spans="4:106" ht="50.5" customHeight="1" x14ac:dyDescent="0.2">
      <c r="D3096" s="112" t="s">
        <v>8201</v>
      </c>
      <c r="E3096" s="189" t="s">
        <v>8202</v>
      </c>
      <c r="F3096" s="190"/>
      <c r="G3096" s="190"/>
      <c r="H3096" s="190"/>
      <c r="I3096" s="190"/>
      <c r="J3096" s="190"/>
      <c r="K3096" s="190"/>
      <c r="L3096" s="190"/>
      <c r="M3096" s="190"/>
      <c r="N3096" s="190"/>
      <c r="O3096" s="190"/>
      <c r="P3096" s="115"/>
      <c r="Q3096" s="191" t="s">
        <v>12702</v>
      </c>
      <c r="R3096" s="191"/>
      <c r="S3096" s="192"/>
      <c r="T3096" s="192"/>
      <c r="U3096" s="192"/>
      <c r="V3096" s="192"/>
      <c r="W3096" s="192"/>
      <c r="X3096" s="193"/>
      <c r="Y3096" s="108"/>
      <c r="AW3096" s="90" t="s">
        <v>7854</v>
      </c>
      <c r="AX3096" s="90">
        <f t="shared" si="413"/>
        <v>1</v>
      </c>
      <c r="AY3096" s="90" t="s">
        <v>774</v>
      </c>
      <c r="AZ3096" s="90" t="s">
        <v>8200</v>
      </c>
      <c r="BA3096" s="90">
        <f>IF(AND($BC$3096=1,$BB$3096=1),1,0)</f>
        <v>0</v>
      </c>
      <c r="BB3096" s="90">
        <f t="shared" si="414"/>
        <v>0</v>
      </c>
      <c r="BC3096" s="90">
        <v>1</v>
      </c>
      <c r="BD3096" s="90">
        <v>1</v>
      </c>
      <c r="BE3096" s="90">
        <v>1</v>
      </c>
      <c r="BL3096" s="90">
        <v>3097</v>
      </c>
      <c r="BX3096" s="90">
        <v>1</v>
      </c>
      <c r="CA3096" s="90" t="s">
        <v>8189</v>
      </c>
      <c r="CC3096" s="90" t="s">
        <v>775</v>
      </c>
      <c r="CD3096" s="90">
        <f>IF($Y$3096="Inaccurate – Incorrect",1,0)</f>
        <v>0</v>
      </c>
      <c r="DA3096" s="90" t="s">
        <v>8060</v>
      </c>
      <c r="DB3096" s="90" t="s">
        <v>8191</v>
      </c>
    </row>
    <row r="3097" spans="4:106" ht="25.25" customHeight="1" x14ac:dyDescent="0.2">
      <c r="D3097" s="112" t="s">
        <v>8204</v>
      </c>
      <c r="E3097" s="189" t="s">
        <v>8205</v>
      </c>
      <c r="F3097" s="190"/>
      <c r="G3097" s="190"/>
      <c r="H3097" s="190"/>
      <c r="I3097" s="190"/>
      <c r="J3097" s="190"/>
      <c r="K3097" s="190"/>
      <c r="L3097" s="190"/>
      <c r="M3097" s="190"/>
      <c r="N3097" s="190"/>
      <c r="O3097" s="190"/>
      <c r="P3097" s="115"/>
      <c r="Q3097" s="191" t="s">
        <v>12699</v>
      </c>
      <c r="R3097" s="191"/>
      <c r="S3097" s="192"/>
      <c r="T3097" s="192"/>
      <c r="U3097" s="192"/>
      <c r="V3097" s="192"/>
      <c r="W3097" s="192"/>
      <c r="X3097" s="193"/>
      <c r="Y3097" s="108"/>
      <c r="AW3097" s="90" t="s">
        <v>7854</v>
      </c>
      <c r="AX3097" s="90">
        <f t="shared" si="413"/>
        <v>1</v>
      </c>
      <c r="AZ3097" s="90" t="s">
        <v>8203</v>
      </c>
      <c r="BA3097" s="90">
        <f>IF(AND($BB$3097=1,$BC$3097=1),1,0)</f>
        <v>0</v>
      </c>
      <c r="BB3097" s="90">
        <f t="shared" si="414"/>
        <v>0</v>
      </c>
      <c r="BC3097" s="90">
        <f>IF(OR(AND(OR($S$3096&lt;&gt;"",$AB$3096&lt;&gt;""),$AX$3096=1)),1,0)</f>
        <v>0</v>
      </c>
      <c r="BD3097" s="90">
        <f>IF(OR(AND(OR($AB$3096&lt;&gt;""),$AX$3096=1)),1,0)</f>
        <v>0</v>
      </c>
      <c r="BE3097" s="90">
        <f>IF(OR(AND(OR($S$3096&lt;&gt;""),$AX$3096=1)),1,0)</f>
        <v>0</v>
      </c>
      <c r="CB3097" s="90">
        <f>IF($S$3097&lt;&gt;"",1,0)</f>
        <v>0</v>
      </c>
      <c r="CD3097" s="90">
        <f>IF($Y$3097="Inaccurate – Incorrect",1,0)</f>
        <v>0</v>
      </c>
      <c r="DA3097" s="90" t="s">
        <v>8060</v>
      </c>
      <c r="DB3097" s="90" t="s">
        <v>8191</v>
      </c>
    </row>
    <row r="3098" spans="4:106" ht="25.25" customHeight="1" x14ac:dyDescent="0.2">
      <c r="D3098" s="112" t="s">
        <v>8208</v>
      </c>
      <c r="E3098" s="189" t="s">
        <v>8209</v>
      </c>
      <c r="F3098" s="190"/>
      <c r="G3098" s="190"/>
      <c r="H3098" s="190"/>
      <c r="I3098" s="190"/>
      <c r="J3098" s="190"/>
      <c r="K3098" s="190"/>
      <c r="L3098" s="190"/>
      <c r="M3098" s="190"/>
      <c r="N3098" s="190"/>
      <c r="O3098" s="190"/>
      <c r="P3098" s="116" t="s">
        <v>12697</v>
      </c>
      <c r="Q3098" s="191" t="s">
        <v>12702</v>
      </c>
      <c r="R3098" s="191"/>
      <c r="S3098" s="192"/>
      <c r="T3098" s="192"/>
      <c r="U3098" s="192"/>
      <c r="V3098" s="192"/>
      <c r="W3098" s="192"/>
      <c r="X3098" s="193"/>
      <c r="Y3098" s="108"/>
      <c r="AW3098" s="90" t="s">
        <v>7854</v>
      </c>
      <c r="AX3098" s="90">
        <f t="shared" si="413"/>
        <v>1</v>
      </c>
      <c r="AY3098" s="90" t="s">
        <v>774</v>
      </c>
      <c r="AZ3098" s="90" t="s">
        <v>8207</v>
      </c>
      <c r="BA3098" s="90">
        <f>IF(AND($BC$3098=1,$BB$3098=1),1,0)</f>
        <v>0</v>
      </c>
      <c r="BB3098" s="90">
        <f t="shared" si="414"/>
        <v>0</v>
      </c>
      <c r="BC3098" s="90">
        <v>1</v>
      </c>
      <c r="BD3098" s="90">
        <v>1</v>
      </c>
      <c r="BE3098" s="90">
        <v>1</v>
      </c>
      <c r="BL3098" s="90">
        <v>3099</v>
      </c>
      <c r="BX3098" s="90">
        <v>1</v>
      </c>
      <c r="CA3098" s="90" t="s">
        <v>8189</v>
      </c>
      <c r="CC3098" s="90" t="s">
        <v>775</v>
      </c>
      <c r="CD3098" s="90">
        <f>IF($Y$3098="Inaccurate – Incorrect",1,0)</f>
        <v>0</v>
      </c>
      <c r="DA3098" s="90" t="s">
        <v>8060</v>
      </c>
      <c r="DB3098" s="90" t="s">
        <v>8191</v>
      </c>
    </row>
    <row r="3099" spans="4:106" ht="25.25" customHeight="1" x14ac:dyDescent="0.2">
      <c r="D3099" s="112" t="s">
        <v>8212</v>
      </c>
      <c r="E3099" s="189" t="s">
        <v>8213</v>
      </c>
      <c r="F3099" s="190"/>
      <c r="G3099" s="190"/>
      <c r="H3099" s="190"/>
      <c r="I3099" s="190"/>
      <c r="J3099" s="190"/>
      <c r="K3099" s="190"/>
      <c r="L3099" s="190"/>
      <c r="M3099" s="190"/>
      <c r="N3099" s="190"/>
      <c r="O3099" s="190"/>
      <c r="P3099" s="115"/>
      <c r="Q3099" s="191" t="s">
        <v>12699</v>
      </c>
      <c r="R3099" s="191"/>
      <c r="S3099" s="192"/>
      <c r="T3099" s="192"/>
      <c r="U3099" s="192"/>
      <c r="V3099" s="192"/>
      <c r="W3099" s="192"/>
      <c r="X3099" s="193"/>
      <c r="Y3099" s="108"/>
      <c r="AW3099" s="90" t="s">
        <v>7854</v>
      </c>
      <c r="AX3099" s="90">
        <f t="shared" si="413"/>
        <v>1</v>
      </c>
      <c r="AZ3099" s="90" t="s">
        <v>8211</v>
      </c>
      <c r="BA3099" s="90">
        <f>IF(AND($BB$3099=1,$BC$3099=1),1,0)</f>
        <v>0</v>
      </c>
      <c r="BB3099" s="90">
        <f t="shared" si="414"/>
        <v>0</v>
      </c>
      <c r="BC3099" s="90">
        <f>IF(OR(AND(OR($S$3098&lt;&gt;"",$AB$3098&lt;&gt;""),$AX$3098=1)),1,0)</f>
        <v>0</v>
      </c>
      <c r="BD3099" s="90">
        <f>IF(OR(AND(OR($AB$3098&lt;&gt;""),$AX$3098=1)),1,0)</f>
        <v>0</v>
      </c>
      <c r="BE3099" s="90">
        <f>IF(OR(AND(OR($S$3098&lt;&gt;""),$AX$3098=1)),1,0)</f>
        <v>0</v>
      </c>
      <c r="CB3099" s="90">
        <f>IF($S$3099&lt;&gt;"",1,0)</f>
        <v>0</v>
      </c>
      <c r="CD3099" s="90">
        <f>IF($Y$3099="Inaccurate – Incorrect",1,0)</f>
        <v>0</v>
      </c>
      <c r="DA3099" s="90" t="s">
        <v>8060</v>
      </c>
      <c r="DB3099" s="90" t="s">
        <v>8191</v>
      </c>
    </row>
    <row r="3100" spans="4:106" ht="50.5" customHeight="1" x14ac:dyDescent="0.2">
      <c r="D3100" s="112" t="s">
        <v>8216</v>
      </c>
      <c r="E3100" s="189" t="s">
        <v>8217</v>
      </c>
      <c r="F3100" s="190"/>
      <c r="G3100" s="190"/>
      <c r="H3100" s="190"/>
      <c r="I3100" s="190"/>
      <c r="J3100" s="190"/>
      <c r="K3100" s="190"/>
      <c r="L3100" s="190"/>
      <c r="M3100" s="190"/>
      <c r="N3100" s="190"/>
      <c r="O3100" s="190"/>
      <c r="P3100" s="115"/>
      <c r="Q3100" s="191" t="s">
        <v>12702</v>
      </c>
      <c r="R3100" s="191"/>
      <c r="S3100" s="192"/>
      <c r="T3100" s="192"/>
      <c r="U3100" s="192"/>
      <c r="V3100" s="192"/>
      <c r="W3100" s="192"/>
      <c r="X3100" s="193"/>
      <c r="Y3100" s="108"/>
      <c r="AW3100" s="90" t="s">
        <v>7854</v>
      </c>
      <c r="AX3100" s="90">
        <f t="shared" si="413"/>
        <v>1</v>
      </c>
      <c r="AY3100" s="90" t="s">
        <v>774</v>
      </c>
      <c r="AZ3100" s="90" t="s">
        <v>8215</v>
      </c>
      <c r="BA3100" s="90">
        <f>IF(AND($BC$3100=1,$BB$3100=1),1,0)</f>
        <v>0</v>
      </c>
      <c r="BB3100" s="90">
        <f t="shared" si="414"/>
        <v>0</v>
      </c>
      <c r="BC3100" s="90">
        <v>1</v>
      </c>
      <c r="BD3100" s="90">
        <v>1</v>
      </c>
      <c r="BE3100" s="90">
        <v>1</v>
      </c>
      <c r="BL3100" s="90">
        <v>3101</v>
      </c>
      <c r="BX3100" s="90">
        <v>1</v>
      </c>
      <c r="CA3100" s="90" t="s">
        <v>8189</v>
      </c>
      <c r="CC3100" s="90" t="s">
        <v>775</v>
      </c>
      <c r="CD3100" s="90">
        <f>IF($Y$3100="Inaccurate – Incorrect",1,0)</f>
        <v>0</v>
      </c>
      <c r="DA3100" s="90" t="s">
        <v>8060</v>
      </c>
      <c r="DB3100" s="90" t="s">
        <v>8191</v>
      </c>
    </row>
    <row r="3101" spans="4:106" ht="25.25" customHeight="1" x14ac:dyDescent="0.2">
      <c r="D3101" s="112" t="s">
        <v>8219</v>
      </c>
      <c r="E3101" s="189" t="s">
        <v>8213</v>
      </c>
      <c r="F3101" s="190"/>
      <c r="G3101" s="190"/>
      <c r="H3101" s="190"/>
      <c r="I3101" s="190"/>
      <c r="J3101" s="190"/>
      <c r="K3101" s="190"/>
      <c r="L3101" s="190"/>
      <c r="M3101" s="190"/>
      <c r="N3101" s="190"/>
      <c r="O3101" s="190"/>
      <c r="P3101" s="115"/>
      <c r="Q3101" s="191" t="s">
        <v>12699</v>
      </c>
      <c r="R3101" s="191"/>
      <c r="S3101" s="192"/>
      <c r="T3101" s="192"/>
      <c r="U3101" s="192"/>
      <c r="V3101" s="192"/>
      <c r="W3101" s="192"/>
      <c r="X3101" s="193"/>
      <c r="Y3101" s="108"/>
      <c r="AW3101" s="90" t="s">
        <v>7854</v>
      </c>
      <c r="AX3101" s="90">
        <f t="shared" si="413"/>
        <v>1</v>
      </c>
      <c r="AZ3101" s="90" t="s">
        <v>8218</v>
      </c>
      <c r="BA3101" s="90">
        <f>IF(AND($BB$3101=1,$BC$3101=1),1,0)</f>
        <v>0</v>
      </c>
      <c r="BB3101" s="90">
        <f t="shared" si="414"/>
        <v>0</v>
      </c>
      <c r="BC3101" s="90">
        <f>IF(OR(AND(OR($S$3100&lt;&gt;"",$AB$3100&lt;&gt;""),$AX$3100=1)),1,0)</f>
        <v>0</v>
      </c>
      <c r="BD3101" s="90">
        <f>IF(OR(AND(OR($AB$3100&lt;&gt;""),$AX$3100=1)),1,0)</f>
        <v>0</v>
      </c>
      <c r="BE3101" s="90">
        <f>IF(OR(AND(OR($S$3100&lt;&gt;""),$AX$3100=1)),1,0)</f>
        <v>0</v>
      </c>
      <c r="CB3101" s="90">
        <f>IF($S$3101&lt;&gt;"",1,0)</f>
        <v>0</v>
      </c>
      <c r="CD3101" s="90">
        <f>IF($Y$3101="Inaccurate – Incorrect",1,0)</f>
        <v>0</v>
      </c>
      <c r="DA3101" s="90" t="s">
        <v>8060</v>
      </c>
      <c r="DB3101" s="90" t="s">
        <v>8191</v>
      </c>
    </row>
    <row r="3102" spans="4:106" ht="50.5" customHeight="1" x14ac:dyDescent="0.2">
      <c r="D3102" s="112" t="s">
        <v>8222</v>
      </c>
      <c r="E3102" s="189" t="s">
        <v>8223</v>
      </c>
      <c r="F3102" s="190"/>
      <c r="G3102" s="190"/>
      <c r="H3102" s="190"/>
      <c r="I3102" s="190"/>
      <c r="J3102" s="190"/>
      <c r="K3102" s="190"/>
      <c r="L3102" s="190"/>
      <c r="M3102" s="190"/>
      <c r="N3102" s="190"/>
      <c r="O3102" s="190"/>
      <c r="P3102" s="115"/>
      <c r="Q3102" s="191" t="s">
        <v>12702</v>
      </c>
      <c r="R3102" s="191"/>
      <c r="S3102" s="192"/>
      <c r="T3102" s="192"/>
      <c r="U3102" s="192"/>
      <c r="V3102" s="192"/>
      <c r="W3102" s="192"/>
      <c r="X3102" s="193"/>
      <c r="Y3102" s="108"/>
      <c r="AW3102" s="90" t="s">
        <v>7854</v>
      </c>
      <c r="AX3102" s="90">
        <f t="shared" si="413"/>
        <v>1</v>
      </c>
      <c r="AY3102" s="90" t="s">
        <v>774</v>
      </c>
      <c r="AZ3102" s="90" t="s">
        <v>8221</v>
      </c>
      <c r="BA3102" s="90">
        <f>IF(AND($BC$3102=1,$BB$3102=1),1,0)</f>
        <v>0</v>
      </c>
      <c r="BB3102" s="90">
        <f t="shared" si="414"/>
        <v>0</v>
      </c>
      <c r="BC3102" s="90">
        <v>1</v>
      </c>
      <c r="BD3102" s="90">
        <v>1</v>
      </c>
      <c r="BE3102" s="90">
        <v>1</v>
      </c>
      <c r="BL3102" s="90" t="s">
        <v>12822</v>
      </c>
      <c r="BX3102" s="90">
        <v>1</v>
      </c>
      <c r="CA3102" s="90" t="s">
        <v>8189</v>
      </c>
      <c r="CC3102" s="90" t="s">
        <v>775</v>
      </c>
      <c r="CD3102" s="90">
        <f>IF($Y$3102="Inaccurate – Incorrect",1,0)</f>
        <v>0</v>
      </c>
      <c r="DA3102" s="90" t="s">
        <v>8060</v>
      </c>
      <c r="DB3102" s="90" t="s">
        <v>8191</v>
      </c>
    </row>
    <row r="3103" spans="4:106" ht="25.25" customHeight="1" x14ac:dyDescent="0.2">
      <c r="D3103" s="112" t="s">
        <v>8225</v>
      </c>
      <c r="E3103" s="189" t="s">
        <v>802</v>
      </c>
      <c r="F3103" s="190"/>
      <c r="G3103" s="190"/>
      <c r="H3103" s="190"/>
      <c r="I3103" s="190"/>
      <c r="J3103" s="190"/>
      <c r="K3103" s="190"/>
      <c r="L3103" s="190"/>
      <c r="M3103" s="190"/>
      <c r="N3103" s="190"/>
      <c r="O3103" s="190"/>
      <c r="P3103" s="115"/>
      <c r="Q3103" s="191" t="s">
        <v>12702</v>
      </c>
      <c r="R3103" s="191"/>
      <c r="S3103" s="192"/>
      <c r="T3103" s="192"/>
      <c r="U3103" s="192"/>
      <c r="V3103" s="192"/>
      <c r="W3103" s="192"/>
      <c r="X3103" s="193"/>
      <c r="Y3103" s="108"/>
      <c r="AW3103" s="90" t="s">
        <v>7854</v>
      </c>
      <c r="AX3103" s="90">
        <f t="shared" si="413"/>
        <v>1</v>
      </c>
      <c r="AY3103" s="90" t="s">
        <v>774</v>
      </c>
      <c r="AZ3103" s="90" t="s">
        <v>8224</v>
      </c>
      <c r="BA3103" s="90">
        <f>IF(AND($BC$3103=1,$BB$3103=1),1,0)</f>
        <v>0</v>
      </c>
      <c r="BB3103" s="90">
        <f t="shared" si="414"/>
        <v>0</v>
      </c>
      <c r="BC3103" s="90">
        <v>1</v>
      </c>
      <c r="BD3103" s="90">
        <v>1</v>
      </c>
      <c r="BE3103" s="90">
        <v>1</v>
      </c>
      <c r="BL3103" s="90">
        <v>3104</v>
      </c>
      <c r="BX3103" s="90">
        <v>1</v>
      </c>
      <c r="CA3103" s="90" t="s">
        <v>8189</v>
      </c>
      <c r="CC3103" s="90" t="s">
        <v>775</v>
      </c>
      <c r="CD3103" s="90">
        <f>IF($Y$3103="Inaccurate – Incorrect",1,0)</f>
        <v>0</v>
      </c>
      <c r="DA3103" s="90" t="s">
        <v>8060</v>
      </c>
      <c r="DB3103" s="90" t="s">
        <v>8191</v>
      </c>
    </row>
    <row r="3104" spans="4:106" ht="25.25" customHeight="1" x14ac:dyDescent="0.2">
      <c r="D3104" s="112" t="s">
        <v>8227</v>
      </c>
      <c r="E3104" s="189" t="s">
        <v>643</v>
      </c>
      <c r="F3104" s="190"/>
      <c r="G3104" s="190"/>
      <c r="H3104" s="190"/>
      <c r="I3104" s="190"/>
      <c r="J3104" s="190"/>
      <c r="K3104" s="190"/>
      <c r="L3104" s="190"/>
      <c r="M3104" s="190"/>
      <c r="N3104" s="190"/>
      <c r="O3104" s="190"/>
      <c r="P3104" s="115"/>
      <c r="Q3104" s="191" t="s">
        <v>12699</v>
      </c>
      <c r="R3104" s="191"/>
      <c r="S3104" s="192"/>
      <c r="T3104" s="192"/>
      <c r="U3104" s="192"/>
      <c r="V3104" s="192"/>
      <c r="W3104" s="192"/>
      <c r="X3104" s="193"/>
      <c r="Y3104" s="108"/>
      <c r="AW3104" s="90" t="s">
        <v>7854</v>
      </c>
      <c r="AX3104" s="90">
        <f t="shared" si="413"/>
        <v>1</v>
      </c>
      <c r="AZ3104" s="90" t="s">
        <v>8226</v>
      </c>
      <c r="BA3104" s="90">
        <f>IF(AND($BB$3104=1,$BC$3104=1),1,0)</f>
        <v>0</v>
      </c>
      <c r="BB3104" s="90">
        <f t="shared" si="414"/>
        <v>0</v>
      </c>
      <c r="BC3104" s="90">
        <f>IF(OR(AND(OR($S$3103&lt;&gt;"",$AB$3103&lt;&gt;""),$AX$3103=1)),1,0)</f>
        <v>0</v>
      </c>
      <c r="BD3104" s="90">
        <f>IF(OR(AND(OR($AB$3103&lt;&gt;""),$AX$3103=1)),1,0)</f>
        <v>0</v>
      </c>
      <c r="BE3104" s="90">
        <f>IF(OR(AND(OR($S$3103&lt;&gt;""),$AX$3103=1)),1,0)</f>
        <v>0</v>
      </c>
      <c r="CB3104" s="90">
        <f>IF($S$3104&lt;&gt;"",1,0)</f>
        <v>0</v>
      </c>
      <c r="CD3104" s="90">
        <f>IF($Y$3104="Inaccurate – Incorrect",1,0)</f>
        <v>0</v>
      </c>
      <c r="DA3104" s="90" t="s">
        <v>8060</v>
      </c>
      <c r="DB3104" s="90" t="s">
        <v>8191</v>
      </c>
    </row>
    <row r="3105" spans="4:106" ht="25.25" customHeight="1" x14ac:dyDescent="0.2">
      <c r="D3105" s="112" t="s">
        <v>8230</v>
      </c>
      <c r="E3105" s="189" t="s">
        <v>1408</v>
      </c>
      <c r="F3105" s="190"/>
      <c r="G3105" s="190"/>
      <c r="H3105" s="190"/>
      <c r="I3105" s="190"/>
      <c r="J3105" s="190"/>
      <c r="K3105" s="190"/>
      <c r="L3105" s="190"/>
      <c r="M3105" s="190"/>
      <c r="N3105" s="190"/>
      <c r="O3105" s="190"/>
      <c r="P3105" s="115"/>
      <c r="Q3105" s="191" t="s">
        <v>12702</v>
      </c>
      <c r="R3105" s="191"/>
      <c r="S3105" s="192"/>
      <c r="T3105" s="192"/>
      <c r="U3105" s="192"/>
      <c r="V3105" s="192"/>
      <c r="W3105" s="192"/>
      <c r="X3105" s="193"/>
      <c r="Y3105" s="108"/>
      <c r="AW3105" s="90" t="s">
        <v>7854</v>
      </c>
      <c r="AX3105" s="90">
        <f t="shared" si="413"/>
        <v>1</v>
      </c>
      <c r="AY3105" s="90" t="s">
        <v>774</v>
      </c>
      <c r="AZ3105" s="90" t="s">
        <v>8229</v>
      </c>
      <c r="BA3105" s="90">
        <f>IF(AND($BC$3105=1,$BB$3105=1),1,0)</f>
        <v>0</v>
      </c>
      <c r="BB3105" s="90">
        <f t="shared" si="414"/>
        <v>0</v>
      </c>
      <c r="BC3105" s="90">
        <v>1</v>
      </c>
      <c r="BD3105" s="90">
        <v>1</v>
      </c>
      <c r="BE3105" s="90">
        <v>1</v>
      </c>
      <c r="BX3105" s="90">
        <v>2</v>
      </c>
      <c r="CA3105" s="90" t="s">
        <v>8189</v>
      </c>
      <c r="CC3105" s="90" t="s">
        <v>775</v>
      </c>
      <c r="CD3105" s="90">
        <f>IF($Y$3105="Inaccurate – Incorrect",1,0)</f>
        <v>0</v>
      </c>
      <c r="DA3105" s="90" t="s">
        <v>8060</v>
      </c>
      <c r="DB3105" s="90" t="s">
        <v>8191</v>
      </c>
    </row>
    <row r="3106" spans="4:106" ht="82.75" customHeight="1" x14ac:dyDescent="0.2">
      <c r="D3106" s="112" t="s">
        <v>8232</v>
      </c>
      <c r="E3106" s="119"/>
      <c r="F3106" s="118"/>
      <c r="G3106" s="118"/>
      <c r="H3106" s="118"/>
      <c r="I3106" s="118"/>
      <c r="J3106" s="118"/>
      <c r="K3106" s="118"/>
      <c r="L3106" s="118"/>
      <c r="M3106" s="118"/>
      <c r="N3106" s="118"/>
      <c r="O3106" s="118"/>
      <c r="P3106" s="118"/>
      <c r="Q3106" s="215" t="s">
        <v>8233</v>
      </c>
      <c r="R3106" s="216"/>
      <c r="S3106" s="216"/>
      <c r="T3106" s="216"/>
      <c r="U3106" s="216"/>
      <c r="V3106" s="216"/>
      <c r="W3106" s="216"/>
      <c r="X3106" s="217"/>
      <c r="Y3106" s="108"/>
      <c r="AX3106" s="90">
        <f t="shared" si="413"/>
        <v>1</v>
      </c>
      <c r="AZ3106" s="90" t="s">
        <v>8231</v>
      </c>
      <c r="BA3106" s="90">
        <f>IF(AND($BB$3106=1,$BC$3106=1),1,0)</f>
        <v>0</v>
      </c>
      <c r="BB3106" s="90">
        <f t="shared" si="414"/>
        <v>0</v>
      </c>
      <c r="BC3106" s="90">
        <f>IF(OR(AND(OR($S$3102&lt;&gt;"",$AB$3102&lt;&gt;""),$AX$3102=1)),1,0)</f>
        <v>0</v>
      </c>
      <c r="BD3106" s="90">
        <f>IF(OR(AND(OR($AB$3102&lt;&gt;""),$AX$3102=1)),1,0)</f>
        <v>0</v>
      </c>
      <c r="BE3106" s="90">
        <f>IF(OR(AND(OR($S$3102&lt;&gt;""),$AX$3102=1)),1,0)</f>
        <v>0</v>
      </c>
    </row>
    <row r="3107" spans="4:106" ht="25.25" customHeight="1" x14ac:dyDescent="0.2">
      <c r="D3107" s="112" t="s">
        <v>8236</v>
      </c>
      <c r="E3107" s="189" t="s">
        <v>8237</v>
      </c>
      <c r="F3107" s="190"/>
      <c r="G3107" s="190"/>
      <c r="H3107" s="190"/>
      <c r="I3107" s="190"/>
      <c r="J3107" s="190"/>
      <c r="K3107" s="190"/>
      <c r="L3107" s="190"/>
      <c r="M3107" s="190"/>
      <c r="N3107" s="190"/>
      <c r="O3107" s="190"/>
      <c r="P3107" s="115"/>
      <c r="Q3107" s="191" t="s">
        <v>12702</v>
      </c>
      <c r="R3107" s="191"/>
      <c r="S3107" s="192"/>
      <c r="T3107" s="192"/>
      <c r="U3107" s="192"/>
      <c r="V3107" s="192"/>
      <c r="W3107" s="192"/>
      <c r="X3107" s="193"/>
      <c r="Y3107" s="108"/>
      <c r="AW3107" s="90" t="s">
        <v>7854</v>
      </c>
      <c r="AX3107" s="90">
        <f t="shared" si="413"/>
        <v>1</v>
      </c>
      <c r="AY3107" s="90" t="s">
        <v>774</v>
      </c>
      <c r="AZ3107" s="90" t="s">
        <v>8235</v>
      </c>
      <c r="BA3107" s="90">
        <f>IF(AND($BB$3107=1,$BC$3107=1),1,0)</f>
        <v>0</v>
      </c>
      <c r="BB3107" s="90">
        <f t="shared" si="414"/>
        <v>0</v>
      </c>
      <c r="BC3107" s="90">
        <f>IF(OR(AND(OR($S$3102&lt;&gt;"",$AB$3102&lt;&gt;""),$AX$3102=1)),1,0)</f>
        <v>0</v>
      </c>
      <c r="BD3107" s="90">
        <f>IF(OR(AND(OR($AB$3102&lt;&gt;""),$AX$3102=1)),1,0)</f>
        <v>0</v>
      </c>
      <c r="BE3107" s="90">
        <f>IF(OR(AND(OR($S$3102&lt;&gt;""),$AX$3102=1)),1,0)</f>
        <v>0</v>
      </c>
      <c r="BL3107" s="90">
        <v>3108</v>
      </c>
      <c r="BX3107" s="90">
        <v>1</v>
      </c>
      <c r="CA3107" s="90" t="s">
        <v>8231</v>
      </c>
      <c r="CB3107" s="90">
        <f>IF((+COUNTA($S$3107)+COUNTA($S$3109)+COUNTA($S$3111)+COUNTA($S$3113)+COUNTA($S$3115))&gt;0,1,0)</f>
        <v>0</v>
      </c>
      <c r="CC3107" s="90" t="s">
        <v>775</v>
      </c>
      <c r="CD3107" s="90">
        <f>IF($Y$3107="Inaccurate – Incorrect",1,0)</f>
        <v>0</v>
      </c>
      <c r="DA3107" s="90" t="s">
        <v>8060</v>
      </c>
      <c r="DB3107" s="90" t="s">
        <v>8191</v>
      </c>
    </row>
    <row r="3108" spans="4:106" ht="25.25" customHeight="1" x14ac:dyDescent="0.2">
      <c r="D3108" s="112" t="s">
        <v>8239</v>
      </c>
      <c r="E3108" s="189" t="s">
        <v>3058</v>
      </c>
      <c r="F3108" s="190"/>
      <c r="G3108" s="190"/>
      <c r="H3108" s="190"/>
      <c r="I3108" s="190"/>
      <c r="J3108" s="190"/>
      <c r="K3108" s="190"/>
      <c r="L3108" s="190"/>
      <c r="M3108" s="190"/>
      <c r="N3108" s="190"/>
      <c r="O3108" s="190"/>
      <c r="P3108" s="115"/>
      <c r="Q3108" s="191" t="s">
        <v>12699</v>
      </c>
      <c r="R3108" s="191"/>
      <c r="S3108" s="192"/>
      <c r="T3108" s="192"/>
      <c r="U3108" s="192"/>
      <c r="V3108" s="192"/>
      <c r="W3108" s="192"/>
      <c r="X3108" s="193"/>
      <c r="Y3108" s="108"/>
      <c r="AW3108" s="90" t="s">
        <v>7854</v>
      </c>
      <c r="AX3108" s="90">
        <f t="shared" si="413"/>
        <v>1</v>
      </c>
      <c r="AZ3108" s="90" t="s">
        <v>8238</v>
      </c>
      <c r="BA3108" s="90">
        <f>IF(AND($BB$3108=1,$BC$3108=1),1,0)</f>
        <v>0</v>
      </c>
      <c r="BB3108" s="90">
        <f t="shared" si="414"/>
        <v>0</v>
      </c>
      <c r="BC3108" s="90">
        <f>IF(OR(AND(OR($S$3107&lt;&gt;"",$AB$3107&lt;&gt;""),$AX$3107=1)),1,0)</f>
        <v>0</v>
      </c>
      <c r="BD3108" s="90">
        <f>IF(OR(AND(OR($AB$3107&lt;&gt;""),$AX$3107=1)),1,0)</f>
        <v>0</v>
      </c>
      <c r="BE3108" s="90">
        <f>IF(OR(AND(OR($S$3107&lt;&gt;""),$AX$3107=1)),1,0)</f>
        <v>0</v>
      </c>
      <c r="CB3108" s="90">
        <f>IF($S$3108&lt;&gt;"",1,0)</f>
        <v>0</v>
      </c>
      <c r="CD3108" s="90">
        <f>IF($Y$3108="Inaccurate – Incorrect",1,0)</f>
        <v>0</v>
      </c>
      <c r="DA3108" s="90" t="s">
        <v>8060</v>
      </c>
      <c r="DB3108" s="90" t="s">
        <v>8191</v>
      </c>
    </row>
    <row r="3109" spans="4:106" ht="25.25" customHeight="1" x14ac:dyDescent="0.2">
      <c r="D3109" s="112" t="s">
        <v>8242</v>
      </c>
      <c r="E3109" s="189" t="s">
        <v>8243</v>
      </c>
      <c r="F3109" s="190"/>
      <c r="G3109" s="190"/>
      <c r="H3109" s="190"/>
      <c r="I3109" s="190"/>
      <c r="J3109" s="190"/>
      <c r="K3109" s="190"/>
      <c r="L3109" s="190"/>
      <c r="M3109" s="190"/>
      <c r="N3109" s="190"/>
      <c r="O3109" s="190"/>
      <c r="P3109" s="115"/>
      <c r="Q3109" s="191" t="s">
        <v>12702</v>
      </c>
      <c r="R3109" s="191"/>
      <c r="S3109" s="192"/>
      <c r="T3109" s="192"/>
      <c r="U3109" s="192"/>
      <c r="V3109" s="192"/>
      <c r="W3109" s="192"/>
      <c r="X3109" s="193"/>
      <c r="Y3109" s="108"/>
      <c r="AW3109" s="90" t="s">
        <v>7854</v>
      </c>
      <c r="AX3109" s="90">
        <f t="shared" si="413"/>
        <v>1</v>
      </c>
      <c r="AY3109" s="90" t="s">
        <v>774</v>
      </c>
      <c r="AZ3109" s="90" t="s">
        <v>8241</v>
      </c>
      <c r="BA3109" s="90">
        <f>IF(AND($BB$3109=1,$BC$3109=1),1,0)</f>
        <v>0</v>
      </c>
      <c r="BB3109" s="90">
        <f t="shared" si="414"/>
        <v>0</v>
      </c>
      <c r="BC3109" s="90">
        <f>IF(OR(AND(OR($S$3102&lt;&gt;"",$AB$3102&lt;&gt;""),$AX$3102=1)),1,0)</f>
        <v>0</v>
      </c>
      <c r="BD3109" s="90">
        <f>IF(OR(AND(OR($AB$3102&lt;&gt;""),$AX$3102=1)),1,0)</f>
        <v>0</v>
      </c>
      <c r="BE3109" s="90">
        <f>IF(OR(AND(OR($S$3102&lt;&gt;""),$AX$3102=1)),1,0)</f>
        <v>0</v>
      </c>
      <c r="BL3109" s="90">
        <v>3110</v>
      </c>
      <c r="BX3109" s="90">
        <v>1</v>
      </c>
      <c r="CA3109" s="90" t="s">
        <v>8231</v>
      </c>
      <c r="CC3109" s="90" t="s">
        <v>775</v>
      </c>
      <c r="CD3109" s="90">
        <f>IF($Y$3109="Inaccurate – Incorrect",1,0)</f>
        <v>0</v>
      </c>
      <c r="DA3109" s="90" t="s">
        <v>8060</v>
      </c>
      <c r="DB3109" s="90" t="s">
        <v>8191</v>
      </c>
    </row>
    <row r="3110" spans="4:106" ht="25.25" customHeight="1" x14ac:dyDescent="0.2">
      <c r="D3110" s="112" t="s">
        <v>8245</v>
      </c>
      <c r="E3110" s="189" t="s">
        <v>3058</v>
      </c>
      <c r="F3110" s="190"/>
      <c r="G3110" s="190"/>
      <c r="H3110" s="190"/>
      <c r="I3110" s="190"/>
      <c r="J3110" s="190"/>
      <c r="K3110" s="190"/>
      <c r="L3110" s="190"/>
      <c r="M3110" s="190"/>
      <c r="N3110" s="190"/>
      <c r="O3110" s="190"/>
      <c r="P3110" s="115"/>
      <c r="Q3110" s="191" t="s">
        <v>12699</v>
      </c>
      <c r="R3110" s="191"/>
      <c r="S3110" s="192"/>
      <c r="T3110" s="192"/>
      <c r="U3110" s="192"/>
      <c r="V3110" s="192"/>
      <c r="W3110" s="192"/>
      <c r="X3110" s="193"/>
      <c r="Y3110" s="108"/>
      <c r="AW3110" s="90" t="s">
        <v>7854</v>
      </c>
      <c r="AX3110" s="90">
        <f t="shared" si="413"/>
        <v>1</v>
      </c>
      <c r="AZ3110" s="90" t="s">
        <v>8244</v>
      </c>
      <c r="BA3110" s="90">
        <f>IF(AND($BB$3110=1,$BC$3110=1),1,0)</f>
        <v>0</v>
      </c>
      <c r="BB3110" s="90">
        <f t="shared" si="414"/>
        <v>0</v>
      </c>
      <c r="BC3110" s="90">
        <f>IF(OR(AND(OR($S$3109&lt;&gt;"",$AB$3109&lt;&gt;""),$AX$3109=1)),1,0)</f>
        <v>0</v>
      </c>
      <c r="BD3110" s="90">
        <f>IF(OR(AND(OR($AB$3109&lt;&gt;""),$AX$3109=1)),1,0)</f>
        <v>0</v>
      </c>
      <c r="BE3110" s="90">
        <f>IF(OR(AND(OR($S$3109&lt;&gt;""),$AX$3109=1)),1,0)</f>
        <v>0</v>
      </c>
      <c r="CB3110" s="90">
        <f>IF($S$3110&lt;&gt;"",1,0)</f>
        <v>0</v>
      </c>
      <c r="CD3110" s="90">
        <f>IF($Y$3110="Inaccurate – Incorrect",1,0)</f>
        <v>0</v>
      </c>
      <c r="DA3110" s="90" t="s">
        <v>8060</v>
      </c>
      <c r="DB3110" s="90" t="s">
        <v>8191</v>
      </c>
    </row>
    <row r="3111" spans="4:106" ht="25.25" customHeight="1" x14ac:dyDescent="0.2">
      <c r="D3111" s="112" t="s">
        <v>8248</v>
      </c>
      <c r="E3111" s="189" t="s">
        <v>8249</v>
      </c>
      <c r="F3111" s="190"/>
      <c r="G3111" s="190"/>
      <c r="H3111" s="190"/>
      <c r="I3111" s="190"/>
      <c r="J3111" s="190"/>
      <c r="K3111" s="190"/>
      <c r="L3111" s="190"/>
      <c r="M3111" s="190"/>
      <c r="N3111" s="190"/>
      <c r="O3111" s="190"/>
      <c r="P3111" s="115"/>
      <c r="Q3111" s="191" t="s">
        <v>12702</v>
      </c>
      <c r="R3111" s="191"/>
      <c r="S3111" s="192"/>
      <c r="T3111" s="192"/>
      <c r="U3111" s="192"/>
      <c r="V3111" s="192"/>
      <c r="W3111" s="192"/>
      <c r="X3111" s="193"/>
      <c r="Y3111" s="108"/>
      <c r="AW3111" s="90" t="s">
        <v>7854</v>
      </c>
      <c r="AX3111" s="90">
        <f t="shared" si="413"/>
        <v>1</v>
      </c>
      <c r="AY3111" s="90" t="s">
        <v>774</v>
      </c>
      <c r="AZ3111" s="90" t="s">
        <v>8247</v>
      </c>
      <c r="BA3111" s="90">
        <f>IF(AND($BB$3111=1,$BC$3111=1),1,0)</f>
        <v>0</v>
      </c>
      <c r="BB3111" s="90">
        <f t="shared" si="414"/>
        <v>0</v>
      </c>
      <c r="BC3111" s="90">
        <f>IF(OR(AND(OR($S$3102&lt;&gt;"",$AB$3102&lt;&gt;""),$AX$3102=1)),1,0)</f>
        <v>0</v>
      </c>
      <c r="BD3111" s="90">
        <f>IF(OR(AND(OR($AB$3102&lt;&gt;""),$AX$3102=1)),1,0)</f>
        <v>0</v>
      </c>
      <c r="BE3111" s="90">
        <f>IF(OR(AND(OR($S$3102&lt;&gt;""),$AX$3102=1)),1,0)</f>
        <v>0</v>
      </c>
      <c r="BL3111" s="90">
        <v>3112</v>
      </c>
      <c r="BX3111" s="90">
        <v>1</v>
      </c>
      <c r="CA3111" s="90" t="s">
        <v>8231</v>
      </c>
      <c r="CC3111" s="90" t="s">
        <v>775</v>
      </c>
      <c r="CD3111" s="90">
        <f>IF($Y$3111="Inaccurate – Incorrect",1,0)</f>
        <v>0</v>
      </c>
      <c r="DA3111" s="90" t="s">
        <v>8060</v>
      </c>
      <c r="DB3111" s="90" t="s">
        <v>8191</v>
      </c>
    </row>
    <row r="3112" spans="4:106" ht="25.25" customHeight="1" x14ac:dyDescent="0.2">
      <c r="D3112" s="112" t="s">
        <v>8251</v>
      </c>
      <c r="E3112" s="189" t="s">
        <v>3058</v>
      </c>
      <c r="F3112" s="190"/>
      <c r="G3112" s="190"/>
      <c r="H3112" s="190"/>
      <c r="I3112" s="190"/>
      <c r="J3112" s="190"/>
      <c r="K3112" s="190"/>
      <c r="L3112" s="190"/>
      <c r="M3112" s="190"/>
      <c r="N3112" s="190"/>
      <c r="O3112" s="190"/>
      <c r="P3112" s="115"/>
      <c r="Q3112" s="191" t="s">
        <v>12699</v>
      </c>
      <c r="R3112" s="191"/>
      <c r="S3112" s="192"/>
      <c r="T3112" s="192"/>
      <c r="U3112" s="192"/>
      <c r="V3112" s="192"/>
      <c r="W3112" s="192"/>
      <c r="X3112" s="193"/>
      <c r="Y3112" s="108"/>
      <c r="AW3112" s="90" t="s">
        <v>7854</v>
      </c>
      <c r="AX3112" s="90">
        <f t="shared" si="413"/>
        <v>1</v>
      </c>
      <c r="AZ3112" s="90" t="s">
        <v>8250</v>
      </c>
      <c r="BA3112" s="90">
        <f>IF(AND($BB$3112=1,$BC$3112=1),1,0)</f>
        <v>0</v>
      </c>
      <c r="BB3112" s="90">
        <f t="shared" si="414"/>
        <v>0</v>
      </c>
      <c r="BC3112" s="90">
        <f>IF(OR(AND(OR($S$3111&lt;&gt;"",$AB$3111&lt;&gt;""),$AX$3111=1)),1,0)</f>
        <v>0</v>
      </c>
      <c r="BD3112" s="90">
        <f>IF(OR(AND(OR($AB$3111&lt;&gt;""),$AX$3111=1)),1,0)</f>
        <v>0</v>
      </c>
      <c r="BE3112" s="90">
        <f>IF(OR(AND(OR($S$3111&lt;&gt;""),$AX$3111=1)),1,0)</f>
        <v>0</v>
      </c>
      <c r="CB3112" s="90">
        <f>IF($S$3112&lt;&gt;"",1,0)</f>
        <v>0</v>
      </c>
      <c r="CD3112" s="90">
        <f>IF($Y$3112="Inaccurate – Incorrect",1,0)</f>
        <v>0</v>
      </c>
      <c r="DA3112" s="90" t="s">
        <v>8060</v>
      </c>
      <c r="DB3112" s="90" t="s">
        <v>8191</v>
      </c>
    </row>
    <row r="3113" spans="4:106" ht="25.25" customHeight="1" x14ac:dyDescent="0.2">
      <c r="D3113" s="112" t="s">
        <v>8254</v>
      </c>
      <c r="E3113" s="189" t="s">
        <v>802</v>
      </c>
      <c r="F3113" s="190"/>
      <c r="G3113" s="190"/>
      <c r="H3113" s="190"/>
      <c r="I3113" s="190"/>
      <c r="J3113" s="190"/>
      <c r="K3113" s="190"/>
      <c r="L3113" s="190"/>
      <c r="M3113" s="190"/>
      <c r="N3113" s="190"/>
      <c r="O3113" s="190"/>
      <c r="P3113" s="115"/>
      <c r="Q3113" s="191" t="s">
        <v>12702</v>
      </c>
      <c r="R3113" s="191"/>
      <c r="S3113" s="192"/>
      <c r="T3113" s="192"/>
      <c r="U3113" s="192"/>
      <c r="V3113" s="192"/>
      <c r="W3113" s="192"/>
      <c r="X3113" s="193"/>
      <c r="Y3113" s="108"/>
      <c r="AW3113" s="90" t="s">
        <v>7854</v>
      </c>
      <c r="AX3113" s="90">
        <f t="shared" si="413"/>
        <v>1</v>
      </c>
      <c r="AY3113" s="90" t="s">
        <v>774</v>
      </c>
      <c r="AZ3113" s="90" t="s">
        <v>8253</v>
      </c>
      <c r="BA3113" s="90">
        <f>IF(AND($BB$3113=1,$BC$3113=1),1,0)</f>
        <v>0</v>
      </c>
      <c r="BB3113" s="90">
        <f t="shared" si="414"/>
        <v>0</v>
      </c>
      <c r="BC3113" s="90">
        <f>IF(OR(AND(OR($S$3102&lt;&gt;"",$AB$3102&lt;&gt;""),$AX$3102=1)),1,0)</f>
        <v>0</v>
      </c>
      <c r="BD3113" s="90">
        <f>IF(OR(AND(OR($AB$3102&lt;&gt;""),$AX$3102=1)),1,0)</f>
        <v>0</v>
      </c>
      <c r="BE3113" s="90">
        <f>IF(OR(AND(OR($S$3102&lt;&gt;""),$AX$3102=1)),1,0)</f>
        <v>0</v>
      </c>
      <c r="BL3113" s="90">
        <v>3114</v>
      </c>
      <c r="BX3113" s="90">
        <v>1</v>
      </c>
      <c r="CA3113" s="90" t="s">
        <v>8231</v>
      </c>
      <c r="CC3113" s="90" t="s">
        <v>775</v>
      </c>
      <c r="CD3113" s="90">
        <f>IF($Y$3113="Inaccurate – Incorrect",1,0)</f>
        <v>0</v>
      </c>
      <c r="DA3113" s="90" t="s">
        <v>8060</v>
      </c>
      <c r="DB3113" s="90" t="s">
        <v>8191</v>
      </c>
    </row>
    <row r="3114" spans="4:106" ht="25.25" customHeight="1" x14ac:dyDescent="0.2">
      <c r="D3114" s="112" t="s">
        <v>8256</v>
      </c>
      <c r="E3114" s="189" t="s">
        <v>643</v>
      </c>
      <c r="F3114" s="190"/>
      <c r="G3114" s="190"/>
      <c r="H3114" s="190"/>
      <c r="I3114" s="190"/>
      <c r="J3114" s="190"/>
      <c r="K3114" s="190"/>
      <c r="L3114" s="190"/>
      <c r="M3114" s="190"/>
      <c r="N3114" s="190"/>
      <c r="O3114" s="190"/>
      <c r="P3114" s="115"/>
      <c r="Q3114" s="191" t="s">
        <v>12699</v>
      </c>
      <c r="R3114" s="191"/>
      <c r="S3114" s="192"/>
      <c r="T3114" s="192"/>
      <c r="U3114" s="192"/>
      <c r="V3114" s="192"/>
      <c r="W3114" s="192"/>
      <c r="X3114" s="193"/>
      <c r="Y3114" s="108"/>
      <c r="AW3114" s="90" t="s">
        <v>7854</v>
      </c>
      <c r="AX3114" s="90">
        <f t="shared" si="413"/>
        <v>1</v>
      </c>
      <c r="AZ3114" s="90" t="s">
        <v>8255</v>
      </c>
      <c r="BA3114" s="90">
        <f>IF(AND($BB$3114=1,$BC$3114=1),1,0)</f>
        <v>0</v>
      </c>
      <c r="BB3114" s="90">
        <f t="shared" si="414"/>
        <v>0</v>
      </c>
      <c r="BC3114" s="90">
        <f>IF(OR(AND(OR($S$3113&lt;&gt;"",$AB$3113&lt;&gt;""),$AX$3113=1)),1,0)</f>
        <v>0</v>
      </c>
      <c r="BD3114" s="90">
        <f>IF(OR(AND(OR($AB$3113&lt;&gt;""),$AX$3113=1)),1,0)</f>
        <v>0</v>
      </c>
      <c r="BE3114" s="90">
        <f>IF(OR(AND(OR($S$3113&lt;&gt;""),$AX$3113=1)),1,0)</f>
        <v>0</v>
      </c>
      <c r="CB3114" s="90">
        <f>IF($S$3114&lt;&gt;"",1,0)</f>
        <v>0</v>
      </c>
      <c r="CD3114" s="90">
        <f>IF($Y$3114="Inaccurate – Incorrect",1,0)</f>
        <v>0</v>
      </c>
      <c r="DA3114" s="90" t="s">
        <v>8060</v>
      </c>
      <c r="DB3114" s="90" t="s">
        <v>8191</v>
      </c>
    </row>
    <row r="3115" spans="4:106" ht="25.25" customHeight="1" x14ac:dyDescent="0.2">
      <c r="D3115" s="112" t="s">
        <v>8259</v>
      </c>
      <c r="E3115" s="189" t="s">
        <v>1408</v>
      </c>
      <c r="F3115" s="190"/>
      <c r="G3115" s="190"/>
      <c r="H3115" s="190"/>
      <c r="I3115" s="190"/>
      <c r="J3115" s="190"/>
      <c r="K3115" s="190"/>
      <c r="L3115" s="190"/>
      <c r="M3115" s="190"/>
      <c r="N3115" s="190"/>
      <c r="O3115" s="190"/>
      <c r="P3115" s="115"/>
      <c r="Q3115" s="191" t="s">
        <v>12702</v>
      </c>
      <c r="R3115" s="191"/>
      <c r="S3115" s="197"/>
      <c r="T3115" s="197"/>
      <c r="U3115" s="197"/>
      <c r="V3115" s="197"/>
      <c r="W3115" s="197"/>
      <c r="X3115" s="198"/>
      <c r="Y3115" s="108"/>
      <c r="AW3115" s="90" t="s">
        <v>7854</v>
      </c>
      <c r="AX3115" s="90">
        <f t="shared" si="413"/>
        <v>1</v>
      </c>
      <c r="AY3115" s="90" t="s">
        <v>774</v>
      </c>
      <c r="AZ3115" s="90" t="s">
        <v>8258</v>
      </c>
      <c r="BA3115" s="90">
        <f>IF(AND($BB$3115=1,$BC$3115=1),1,0)</f>
        <v>0</v>
      </c>
      <c r="BB3115" s="90">
        <f t="shared" si="414"/>
        <v>0</v>
      </c>
      <c r="BC3115" s="90">
        <f>IF(OR(AND(OR($S$3102&lt;&gt;"",$AB$3102&lt;&gt;""),$AX$3102=1)),1,0)</f>
        <v>0</v>
      </c>
      <c r="BD3115" s="90">
        <f>IF(OR(AND(OR($AB$3102&lt;&gt;""),$AX$3102=1)),1,0)</f>
        <v>0</v>
      </c>
      <c r="BE3115" s="90">
        <f>IF(OR(AND(OR($S$3102&lt;&gt;""),$AX$3102=1)),1,0)</f>
        <v>0</v>
      </c>
      <c r="BX3115" s="90">
        <v>2</v>
      </c>
      <c r="CA3115" s="90" t="s">
        <v>8231</v>
      </c>
      <c r="CC3115" s="90" t="s">
        <v>775</v>
      </c>
      <c r="CD3115" s="90">
        <f>IF($Y$3115="Inaccurate – Incorrect",1,0)</f>
        <v>0</v>
      </c>
      <c r="DA3115" s="90" t="s">
        <v>8060</v>
      </c>
      <c r="DB3115" s="90" t="s">
        <v>8191</v>
      </c>
    </row>
    <row r="3116" spans="4:106" x14ac:dyDescent="0.2">
      <c r="D3116" s="103"/>
      <c r="E3116" s="117"/>
      <c r="F3116" s="117"/>
      <c r="G3116" s="117"/>
      <c r="H3116" s="117"/>
      <c r="I3116" s="117"/>
      <c r="J3116" s="117"/>
      <c r="K3116" s="117"/>
      <c r="L3116" s="117"/>
      <c r="M3116" s="117"/>
      <c r="N3116" s="117"/>
      <c r="O3116" s="117"/>
      <c r="P3116" s="117"/>
      <c r="Q3116" s="117"/>
      <c r="R3116" s="117"/>
      <c r="S3116" s="117"/>
      <c r="T3116" s="117"/>
      <c r="U3116" s="117"/>
      <c r="V3116" s="117"/>
      <c r="W3116" s="117"/>
      <c r="X3116" s="117"/>
      <c r="Y3116" s="105"/>
      <c r="AX3116" s="90">
        <f t="shared" si="413"/>
        <v>0</v>
      </c>
      <c r="BA3116" s="90">
        <f>IF($S$22="Step 3",1,0)</f>
        <v>0</v>
      </c>
    </row>
    <row r="3117" spans="4:106" ht="21" x14ac:dyDescent="0.25">
      <c r="D3117" s="103"/>
      <c r="E3117" s="109" t="s">
        <v>8262</v>
      </c>
      <c r="F3117" s="110"/>
      <c r="G3117" s="110"/>
      <c r="H3117" s="110"/>
      <c r="I3117" s="110"/>
      <c r="J3117" s="110"/>
      <c r="K3117" s="110"/>
      <c r="L3117" s="110"/>
      <c r="M3117" s="110"/>
      <c r="N3117" s="110"/>
      <c r="O3117" s="110"/>
      <c r="P3117" s="110"/>
      <c r="Q3117" s="110"/>
      <c r="R3117" s="110"/>
      <c r="S3117" s="110"/>
      <c r="T3117" s="110"/>
      <c r="U3117" s="110"/>
      <c r="V3117" s="110"/>
      <c r="W3117" s="110"/>
      <c r="X3117" s="110"/>
      <c r="Y3117" s="105"/>
      <c r="AX3117" s="90">
        <f t="shared" si="413"/>
        <v>0</v>
      </c>
      <c r="BA3117" s="90">
        <f>IF($S$22="Step 3",1,0)</f>
        <v>0</v>
      </c>
    </row>
    <row r="3118" spans="4:106" ht="50.5" customHeight="1" x14ac:dyDescent="0.2">
      <c r="D3118" s="112" t="s">
        <v>8261</v>
      </c>
      <c r="E3118" s="194" t="s">
        <v>8263</v>
      </c>
      <c r="F3118" s="195"/>
      <c r="G3118" s="195"/>
      <c r="H3118" s="195"/>
      <c r="I3118" s="195"/>
      <c r="J3118" s="195"/>
      <c r="K3118" s="195"/>
      <c r="L3118" s="195"/>
      <c r="M3118" s="195"/>
      <c r="N3118" s="195"/>
      <c r="O3118" s="195"/>
      <c r="P3118" s="111"/>
      <c r="Q3118" s="196" t="s">
        <v>12698</v>
      </c>
      <c r="R3118" s="196"/>
      <c r="S3118" s="192"/>
      <c r="T3118" s="192"/>
      <c r="U3118" s="192"/>
      <c r="V3118" s="192"/>
      <c r="W3118" s="192"/>
      <c r="X3118" s="193"/>
      <c r="Y3118" s="108"/>
      <c r="AW3118" s="90" t="s">
        <v>7854</v>
      </c>
      <c r="AX3118" s="90">
        <f t="shared" si="413"/>
        <v>1</v>
      </c>
      <c r="AY3118" s="90" t="s">
        <v>236</v>
      </c>
      <c r="AZ3118" s="90" t="s">
        <v>8260</v>
      </c>
      <c r="BA3118" s="90">
        <f>IF(AND($BC$3118=1,$BB$3118=1),1,0)</f>
        <v>0</v>
      </c>
      <c r="BB3118" s="90">
        <f>IF($S$22="Step 3",1,0)</f>
        <v>0</v>
      </c>
      <c r="BC3118" s="90">
        <v>1</v>
      </c>
      <c r="BD3118" s="90">
        <v>1</v>
      </c>
      <c r="BE3118" s="90">
        <v>1</v>
      </c>
      <c r="BL3118" s="90">
        <v>3119</v>
      </c>
      <c r="CB3118" s="90">
        <f>IF($S$3118&lt;&gt;"",1,0)</f>
        <v>0</v>
      </c>
      <c r="CD3118" s="90">
        <f>IF($Y$3118="Inaccurate – Incorrect",1,0)</f>
        <v>0</v>
      </c>
      <c r="DA3118" s="90" t="s">
        <v>8060</v>
      </c>
      <c r="DB3118" s="90" t="s">
        <v>8262</v>
      </c>
    </row>
    <row r="3119" spans="4:106" ht="25.25" customHeight="1" x14ac:dyDescent="0.2">
      <c r="D3119" s="112" t="s">
        <v>8265</v>
      </c>
      <c r="E3119" s="189" t="s">
        <v>1126</v>
      </c>
      <c r="F3119" s="190"/>
      <c r="G3119" s="190"/>
      <c r="H3119" s="190"/>
      <c r="I3119" s="190"/>
      <c r="J3119" s="190"/>
      <c r="K3119" s="190"/>
      <c r="L3119" s="190"/>
      <c r="M3119" s="190"/>
      <c r="N3119" s="190"/>
      <c r="O3119" s="190"/>
      <c r="P3119" s="115"/>
      <c r="Q3119" s="191" t="s">
        <v>12699</v>
      </c>
      <c r="R3119" s="191"/>
      <c r="S3119" s="197"/>
      <c r="T3119" s="197"/>
      <c r="U3119" s="197"/>
      <c r="V3119" s="197"/>
      <c r="W3119" s="197"/>
      <c r="X3119" s="198"/>
      <c r="Y3119" s="108"/>
      <c r="AW3119" s="90" t="s">
        <v>7854</v>
      </c>
      <c r="AX3119" s="90">
        <f t="shared" si="413"/>
        <v>1</v>
      </c>
      <c r="AZ3119" s="90" t="s">
        <v>8264</v>
      </c>
      <c r="BA3119" s="90">
        <f>IF(AND($BB$3119=1,$BC$3119=1),1,0)</f>
        <v>0</v>
      </c>
      <c r="BB3119" s="90">
        <f>IF($S$22="Step 3",1,0)</f>
        <v>0</v>
      </c>
      <c r="BC3119" s="90">
        <f>IF(AND(AND(OR($S$3118="Yes",$AB$3118="Yes"),$AX$3118=1)),1,0)</f>
        <v>0</v>
      </c>
      <c r="BD3119" s="90">
        <f>IF(AND(AND(OR($AB$3118="Yes"),$AX$3118=1)),1,0)</f>
        <v>0</v>
      </c>
      <c r="BE3119" s="90">
        <f>IF(AND(AND(OR($S$3118="Yes"),$AX$3118=1)),1,0)</f>
        <v>0</v>
      </c>
      <c r="CB3119" s="90">
        <f>IF($S$3119&lt;&gt;"",1,0)</f>
        <v>0</v>
      </c>
      <c r="CD3119" s="90">
        <f>IF($Y$3119="Inaccurate – Incorrect",1,0)</f>
        <v>0</v>
      </c>
      <c r="DA3119" s="90" t="s">
        <v>8060</v>
      </c>
      <c r="DB3119" s="90" t="s">
        <v>8262</v>
      </c>
    </row>
    <row r="3120" spans="4:106" x14ac:dyDescent="0.2">
      <c r="D3120" s="103"/>
      <c r="E3120" s="117"/>
      <c r="F3120" s="117"/>
      <c r="G3120" s="117"/>
      <c r="H3120" s="117"/>
      <c r="I3120" s="117"/>
      <c r="J3120" s="117"/>
      <c r="K3120" s="117"/>
      <c r="L3120" s="117"/>
      <c r="M3120" s="117"/>
      <c r="N3120" s="117"/>
      <c r="O3120" s="117"/>
      <c r="P3120" s="117"/>
      <c r="Q3120" s="117"/>
      <c r="R3120" s="117"/>
      <c r="S3120" s="117"/>
      <c r="T3120" s="117"/>
      <c r="U3120" s="117"/>
      <c r="V3120" s="117"/>
      <c r="W3120" s="117"/>
      <c r="X3120" s="117"/>
      <c r="Y3120" s="105"/>
      <c r="AX3120" s="90">
        <f t="shared" si="413"/>
        <v>0</v>
      </c>
      <c r="BA3120" s="90">
        <f>IF($S$22="Step 3",1,0)</f>
        <v>0</v>
      </c>
    </row>
    <row r="3121" spans="4:106" ht="21" x14ac:dyDescent="0.25">
      <c r="D3121" s="103"/>
      <c r="E3121" s="109" t="s">
        <v>8270</v>
      </c>
      <c r="F3121" s="110"/>
      <c r="G3121" s="110"/>
      <c r="H3121" s="110"/>
      <c r="I3121" s="110"/>
      <c r="J3121" s="110"/>
      <c r="K3121" s="110"/>
      <c r="L3121" s="110"/>
      <c r="M3121" s="110"/>
      <c r="N3121" s="110"/>
      <c r="O3121" s="110"/>
      <c r="P3121" s="110"/>
      <c r="Q3121" s="110"/>
      <c r="R3121" s="110"/>
      <c r="S3121" s="110"/>
      <c r="T3121" s="110"/>
      <c r="U3121" s="110"/>
      <c r="V3121" s="110"/>
      <c r="W3121" s="110"/>
      <c r="X3121" s="110"/>
      <c r="Y3121" s="105"/>
      <c r="AX3121" s="90">
        <f t="shared" si="413"/>
        <v>0</v>
      </c>
      <c r="BA3121" s="90">
        <f>IF($S$22="Step 3",1,0)</f>
        <v>0</v>
      </c>
    </row>
    <row r="3122" spans="4:106" ht="75.5" customHeight="1" x14ac:dyDescent="0.2">
      <c r="D3122" s="112" t="s">
        <v>8269</v>
      </c>
      <c r="E3122" s="194" t="s">
        <v>8271</v>
      </c>
      <c r="F3122" s="195"/>
      <c r="G3122" s="195"/>
      <c r="H3122" s="195"/>
      <c r="I3122" s="195"/>
      <c r="J3122" s="195"/>
      <c r="K3122" s="195"/>
      <c r="L3122" s="195"/>
      <c r="M3122" s="195"/>
      <c r="N3122" s="195"/>
      <c r="O3122" s="195"/>
      <c r="P3122" s="111"/>
      <c r="Q3122" s="196" t="s">
        <v>12698</v>
      </c>
      <c r="R3122" s="196"/>
      <c r="S3122" s="192"/>
      <c r="T3122" s="192"/>
      <c r="U3122" s="192"/>
      <c r="V3122" s="192"/>
      <c r="W3122" s="192"/>
      <c r="X3122" s="193"/>
      <c r="Y3122" s="108"/>
      <c r="AW3122" s="90" t="s">
        <v>7854</v>
      </c>
      <c r="AX3122" s="90">
        <f t="shared" si="413"/>
        <v>1</v>
      </c>
      <c r="AY3122" s="90" t="s">
        <v>236</v>
      </c>
      <c r="AZ3122" s="90" t="s">
        <v>8268</v>
      </c>
      <c r="BA3122" s="90">
        <f>IF(AND($BC$3122=1,$BB$3122=1),1,0)</f>
        <v>0</v>
      </c>
      <c r="BB3122" s="90">
        <f>IF($S$22="Step 3",1,0)</f>
        <v>0</v>
      </c>
      <c r="BC3122" s="90">
        <v>1</v>
      </c>
      <c r="BD3122" s="90">
        <v>1</v>
      </c>
      <c r="BE3122" s="90">
        <v>1</v>
      </c>
      <c r="BL3122" s="90">
        <v>3123</v>
      </c>
      <c r="CB3122" s="90">
        <f>IF($S$3122&lt;&gt;"",1,0)</f>
        <v>0</v>
      </c>
      <c r="CD3122" s="90">
        <f>IF($Y$3122="Inaccurate – Incorrect",1,0)</f>
        <v>0</v>
      </c>
      <c r="DA3122" s="90" t="s">
        <v>8060</v>
      </c>
      <c r="DB3122" s="90" t="s">
        <v>8270</v>
      </c>
    </row>
    <row r="3123" spans="4:106" ht="25.25" customHeight="1" x14ac:dyDescent="0.2">
      <c r="D3123" s="112" t="s">
        <v>8273</v>
      </c>
      <c r="E3123" s="189" t="s">
        <v>1126</v>
      </c>
      <c r="F3123" s="190"/>
      <c r="G3123" s="190"/>
      <c r="H3123" s="190"/>
      <c r="I3123" s="190"/>
      <c r="J3123" s="190"/>
      <c r="K3123" s="190"/>
      <c r="L3123" s="190"/>
      <c r="M3123" s="190"/>
      <c r="N3123" s="190"/>
      <c r="O3123" s="190"/>
      <c r="P3123" s="115"/>
      <c r="Q3123" s="191" t="s">
        <v>12699</v>
      </c>
      <c r="R3123" s="191"/>
      <c r="S3123" s="197"/>
      <c r="T3123" s="197"/>
      <c r="U3123" s="197"/>
      <c r="V3123" s="197"/>
      <c r="W3123" s="197"/>
      <c r="X3123" s="198"/>
      <c r="Y3123" s="108"/>
      <c r="AW3123" s="90" t="s">
        <v>7854</v>
      </c>
      <c r="AX3123" s="90">
        <f t="shared" si="413"/>
        <v>1</v>
      </c>
      <c r="AZ3123" s="90" t="s">
        <v>8272</v>
      </c>
      <c r="BA3123" s="90">
        <f>IF(AND($BB$3123=1,$BC$3123=1),1,0)</f>
        <v>0</v>
      </c>
      <c r="BB3123" s="90">
        <f>IF($S$22="Step 3",1,0)</f>
        <v>0</v>
      </c>
      <c r="BC3123" s="90">
        <f>IF(AND(AND(OR($S$3122="Yes",$AB$3122="Yes"),$AX$3122=1)),1,0)</f>
        <v>0</v>
      </c>
      <c r="BD3123" s="90">
        <f>IF(AND(AND(OR($AB$3122="Yes"),$AX$3122=1)),1,0)</f>
        <v>0</v>
      </c>
      <c r="BE3123" s="90">
        <f>IF(AND(AND(OR($S$3122="Yes"),$AX$3122=1)),1,0)</f>
        <v>0</v>
      </c>
      <c r="CB3123" s="90">
        <f>IF($S$3123&lt;&gt;"",1,0)</f>
        <v>0</v>
      </c>
      <c r="CD3123" s="90">
        <f>IF($Y$3123="Inaccurate – Incorrect",1,0)</f>
        <v>0</v>
      </c>
      <c r="DA3123" s="90" t="s">
        <v>8060</v>
      </c>
      <c r="DB3123" s="90" t="s">
        <v>8270</v>
      </c>
    </row>
    <row r="3124" spans="4:106" x14ac:dyDescent="0.2">
      <c r="D3124" s="103"/>
      <c r="E3124" s="117"/>
      <c r="F3124" s="117"/>
      <c r="G3124" s="117"/>
      <c r="H3124" s="117"/>
      <c r="I3124" s="117"/>
      <c r="J3124" s="117"/>
      <c r="K3124" s="117"/>
      <c r="L3124" s="117"/>
      <c r="M3124" s="117"/>
      <c r="N3124" s="117"/>
      <c r="O3124" s="117"/>
      <c r="P3124" s="117"/>
      <c r="Q3124" s="117"/>
      <c r="R3124" s="117"/>
      <c r="S3124" s="117"/>
      <c r="T3124" s="117"/>
      <c r="U3124" s="117"/>
      <c r="V3124" s="117"/>
      <c r="W3124" s="117"/>
      <c r="X3124" s="117"/>
      <c r="Y3124" s="105"/>
      <c r="AX3124" s="90">
        <f t="shared" si="413"/>
        <v>0</v>
      </c>
      <c r="BA3124" s="90">
        <f>IF($S$22="Step 3",1,0)</f>
        <v>0</v>
      </c>
    </row>
    <row r="3125" spans="4:106" ht="21" x14ac:dyDescent="0.25">
      <c r="D3125" s="103"/>
      <c r="E3125" s="109" t="s">
        <v>8278</v>
      </c>
      <c r="F3125" s="110"/>
      <c r="G3125" s="110"/>
      <c r="H3125" s="110"/>
      <c r="I3125" s="110"/>
      <c r="J3125" s="110"/>
      <c r="K3125" s="110"/>
      <c r="L3125" s="110"/>
      <c r="M3125" s="110"/>
      <c r="N3125" s="110"/>
      <c r="O3125" s="110"/>
      <c r="P3125" s="110"/>
      <c r="Q3125" s="110"/>
      <c r="R3125" s="110"/>
      <c r="S3125" s="110"/>
      <c r="T3125" s="110"/>
      <c r="U3125" s="110"/>
      <c r="V3125" s="110"/>
      <c r="W3125" s="110"/>
      <c r="X3125" s="110"/>
      <c r="Y3125" s="105"/>
      <c r="AX3125" s="90">
        <f t="shared" si="413"/>
        <v>0</v>
      </c>
      <c r="BA3125" s="90">
        <f>IF($S$22="Step 3",1,0)</f>
        <v>0</v>
      </c>
    </row>
    <row r="3126" spans="4:106" ht="50.5" customHeight="1" x14ac:dyDescent="0.2">
      <c r="D3126" s="112" t="s">
        <v>8277</v>
      </c>
      <c r="E3126" s="194" t="s">
        <v>8279</v>
      </c>
      <c r="F3126" s="195"/>
      <c r="G3126" s="195"/>
      <c r="H3126" s="195"/>
      <c r="I3126" s="195"/>
      <c r="J3126" s="195"/>
      <c r="K3126" s="195"/>
      <c r="L3126" s="195"/>
      <c r="M3126" s="195"/>
      <c r="N3126" s="195"/>
      <c r="O3126" s="195"/>
      <c r="P3126" s="111"/>
      <c r="Q3126" s="196" t="s">
        <v>12698</v>
      </c>
      <c r="R3126" s="196"/>
      <c r="S3126" s="192"/>
      <c r="T3126" s="192"/>
      <c r="U3126" s="192"/>
      <c r="V3126" s="192"/>
      <c r="W3126" s="192"/>
      <c r="X3126" s="193"/>
      <c r="Y3126" s="108"/>
      <c r="AW3126" s="90" t="s">
        <v>7854</v>
      </c>
      <c r="AX3126" s="90">
        <f t="shared" si="413"/>
        <v>1</v>
      </c>
      <c r="AY3126" s="90" t="s">
        <v>236</v>
      </c>
      <c r="AZ3126" s="90" t="s">
        <v>8276</v>
      </c>
      <c r="BA3126" s="90">
        <f>IF(AND($BC$3126=1,$BB$3126=1),1,0)</f>
        <v>0</v>
      </c>
      <c r="BB3126" s="90">
        <f>IF($S$22="Step 3",1,0)</f>
        <v>0</v>
      </c>
      <c r="BC3126" s="90">
        <v>1</v>
      </c>
      <c r="BD3126" s="90">
        <v>1</v>
      </c>
      <c r="BE3126" s="90">
        <v>1</v>
      </c>
      <c r="BL3126" s="90">
        <v>3127</v>
      </c>
      <c r="CB3126" s="90">
        <f>IF($S$3126&lt;&gt;"",1,0)</f>
        <v>0</v>
      </c>
      <c r="CD3126" s="90">
        <f>IF($Y$3126="Inaccurate – Incorrect",1,0)</f>
        <v>0</v>
      </c>
      <c r="DA3126" s="90" t="s">
        <v>8060</v>
      </c>
      <c r="DB3126" s="90" t="s">
        <v>8278</v>
      </c>
    </row>
    <row r="3127" spans="4:106" ht="25.25" customHeight="1" x14ac:dyDescent="0.2">
      <c r="D3127" s="112" t="s">
        <v>8281</v>
      </c>
      <c r="E3127" s="189" t="s">
        <v>1126</v>
      </c>
      <c r="F3127" s="190"/>
      <c r="G3127" s="190"/>
      <c r="H3127" s="190"/>
      <c r="I3127" s="190"/>
      <c r="J3127" s="190"/>
      <c r="K3127" s="190"/>
      <c r="L3127" s="190"/>
      <c r="M3127" s="190"/>
      <c r="N3127" s="190"/>
      <c r="O3127" s="190"/>
      <c r="P3127" s="115"/>
      <c r="Q3127" s="191" t="s">
        <v>12699</v>
      </c>
      <c r="R3127" s="191"/>
      <c r="S3127" s="192"/>
      <c r="T3127" s="192"/>
      <c r="U3127" s="192"/>
      <c r="V3127" s="192"/>
      <c r="W3127" s="192"/>
      <c r="X3127" s="193"/>
      <c r="Y3127" s="108"/>
      <c r="AW3127" s="90" t="s">
        <v>7854</v>
      </c>
      <c r="AX3127" s="90">
        <f t="shared" si="413"/>
        <v>1</v>
      </c>
      <c r="AZ3127" s="90" t="s">
        <v>8280</v>
      </c>
      <c r="BA3127" s="90">
        <f>IF(AND($BB$3127=1,$BC$3127=1),1,0)</f>
        <v>0</v>
      </c>
      <c r="BB3127" s="90">
        <f>IF($S$22="Step 3",1,0)</f>
        <v>0</v>
      </c>
      <c r="BC3127" s="90">
        <f>IF(AND(AND(OR($S$3126="Yes",$AB$3126="Yes"),$AX$3126=1)),1,0)</f>
        <v>0</v>
      </c>
      <c r="BD3127" s="90">
        <f>IF(AND(AND(OR($AB$3126="Yes"),$AX$3126=1)),1,0)</f>
        <v>0</v>
      </c>
      <c r="BE3127" s="90">
        <f>IF(AND(AND(OR($S$3126="Yes"),$AX$3126=1)),1,0)</f>
        <v>0</v>
      </c>
      <c r="CB3127" s="90">
        <f>IF($S$3127&lt;&gt;"",1,0)</f>
        <v>0</v>
      </c>
      <c r="CD3127" s="90">
        <f>IF($Y$3127="Inaccurate – Incorrect",1,0)</f>
        <v>0</v>
      </c>
      <c r="DA3127" s="90" t="s">
        <v>8060</v>
      </c>
      <c r="DB3127" s="90" t="s">
        <v>8278</v>
      </c>
    </row>
    <row r="3128" spans="4:106" ht="25.25" customHeight="1" x14ac:dyDescent="0.2">
      <c r="D3128" s="112" t="s">
        <v>8285</v>
      </c>
      <c r="E3128" s="189" t="s">
        <v>8286</v>
      </c>
      <c r="F3128" s="190"/>
      <c r="G3128" s="190"/>
      <c r="H3128" s="190"/>
      <c r="I3128" s="190"/>
      <c r="J3128" s="190"/>
      <c r="K3128" s="190"/>
      <c r="L3128" s="190"/>
      <c r="M3128" s="190"/>
      <c r="N3128" s="190"/>
      <c r="O3128" s="190"/>
      <c r="P3128" s="116" t="s">
        <v>12697</v>
      </c>
      <c r="Q3128" s="191" t="s">
        <v>12698</v>
      </c>
      <c r="R3128" s="191"/>
      <c r="S3128" s="192"/>
      <c r="T3128" s="192"/>
      <c r="U3128" s="192"/>
      <c r="V3128" s="192"/>
      <c r="W3128" s="192"/>
      <c r="X3128" s="193"/>
      <c r="Y3128" s="108"/>
      <c r="AW3128" s="90" t="s">
        <v>7854</v>
      </c>
      <c r="AX3128" s="90">
        <f t="shared" si="413"/>
        <v>1</v>
      </c>
      <c r="AY3128" s="90" t="s">
        <v>2043</v>
      </c>
      <c r="AZ3128" s="90" t="s">
        <v>8284</v>
      </c>
      <c r="BA3128" s="90">
        <f>IF(AND($BC$3128=1,$BB$3128=1),1,0)</f>
        <v>0</v>
      </c>
      <c r="BB3128" s="90">
        <f>IF($S$22="Step 3",1,0)</f>
        <v>0</v>
      </c>
      <c r="BC3128" s="90">
        <v>1</v>
      </c>
      <c r="BD3128" s="90">
        <v>1</v>
      </c>
      <c r="BE3128" s="90">
        <v>1</v>
      </c>
      <c r="BL3128" s="90">
        <v>3129</v>
      </c>
      <c r="CB3128" s="90">
        <f>IF($S$3128&lt;&gt;"",1,0)</f>
        <v>0</v>
      </c>
      <c r="CD3128" s="90">
        <f>IF($Y$3128="Inaccurate – Incorrect",1,0)</f>
        <v>0</v>
      </c>
      <c r="DA3128" s="90" t="s">
        <v>8060</v>
      </c>
      <c r="DB3128" s="90" t="s">
        <v>8278</v>
      </c>
    </row>
    <row r="3129" spans="4:106" ht="25.25" customHeight="1" x14ac:dyDescent="0.2">
      <c r="D3129" s="112" t="s">
        <v>8289</v>
      </c>
      <c r="E3129" s="189" t="s">
        <v>1126</v>
      </c>
      <c r="F3129" s="190"/>
      <c r="G3129" s="190"/>
      <c r="H3129" s="190"/>
      <c r="I3129" s="190"/>
      <c r="J3129" s="190"/>
      <c r="K3129" s="190"/>
      <c r="L3129" s="190"/>
      <c r="M3129" s="190"/>
      <c r="N3129" s="190"/>
      <c r="O3129" s="190"/>
      <c r="P3129" s="115"/>
      <c r="Q3129" s="191" t="s">
        <v>12699</v>
      </c>
      <c r="R3129" s="191"/>
      <c r="S3129" s="197"/>
      <c r="T3129" s="197"/>
      <c r="U3129" s="197"/>
      <c r="V3129" s="197"/>
      <c r="W3129" s="197"/>
      <c r="X3129" s="198"/>
      <c r="Y3129" s="108"/>
      <c r="AW3129" s="90" t="s">
        <v>7854</v>
      </c>
      <c r="AX3129" s="90">
        <f t="shared" si="413"/>
        <v>1</v>
      </c>
      <c r="AZ3129" s="90" t="s">
        <v>8288</v>
      </c>
      <c r="BA3129" s="90">
        <f>IF(AND($BB$3129=1,$BC$3129=1),1,0)</f>
        <v>0</v>
      </c>
      <c r="BB3129" s="90">
        <f>IF($S$22="Step 3",1,0)</f>
        <v>0</v>
      </c>
      <c r="BC3129" s="90">
        <f>IF(AND(AND(OR($S$3128="Yes",$AB$3128="Yes"),$AX$3128=1)),1,0)</f>
        <v>0</v>
      </c>
      <c r="BD3129" s="90">
        <f>IF(AND(AND(OR($AB$3128="Yes"),$AX$3128=1)),1,0)</f>
        <v>0</v>
      </c>
      <c r="BE3129" s="90">
        <f>IF(AND(AND(OR($S$3128="Yes"),$AX$3128=1)),1,0)</f>
        <v>0</v>
      </c>
      <c r="CB3129" s="90">
        <f>IF($S$3129&lt;&gt;"",1,0)</f>
        <v>0</v>
      </c>
      <c r="CD3129" s="90">
        <f>IF($Y$3129="Inaccurate – Incorrect",1,0)</f>
        <v>0</v>
      </c>
      <c r="DA3129" s="90" t="s">
        <v>8060</v>
      </c>
      <c r="DB3129" s="90" t="s">
        <v>8278</v>
      </c>
    </row>
    <row r="3130" spans="4:106" x14ac:dyDescent="0.2">
      <c r="D3130" s="103"/>
      <c r="E3130" s="117"/>
      <c r="F3130" s="117"/>
      <c r="G3130" s="117"/>
      <c r="H3130" s="117"/>
      <c r="I3130" s="117"/>
      <c r="J3130" s="117"/>
      <c r="K3130" s="117"/>
      <c r="L3130" s="117"/>
      <c r="M3130" s="117"/>
      <c r="N3130" s="117"/>
      <c r="O3130" s="117"/>
      <c r="P3130" s="117"/>
      <c r="Q3130" s="117"/>
      <c r="R3130" s="117"/>
      <c r="S3130" s="117"/>
      <c r="T3130" s="117"/>
      <c r="U3130" s="117"/>
      <c r="V3130" s="117"/>
      <c r="W3130" s="117"/>
      <c r="X3130" s="117"/>
      <c r="Y3130" s="105"/>
      <c r="AX3130" s="90">
        <f t="shared" si="413"/>
        <v>0</v>
      </c>
      <c r="BA3130" s="90">
        <f>IF($S$22="Step 3",1,0)</f>
        <v>0</v>
      </c>
    </row>
    <row r="3131" spans="4:106" ht="21" x14ac:dyDescent="0.25">
      <c r="D3131" s="103"/>
      <c r="E3131" s="109" t="s">
        <v>8294</v>
      </c>
      <c r="F3131" s="110"/>
      <c r="G3131" s="110"/>
      <c r="H3131" s="110"/>
      <c r="I3131" s="110"/>
      <c r="J3131" s="110"/>
      <c r="K3131" s="110"/>
      <c r="L3131" s="110"/>
      <c r="M3131" s="110"/>
      <c r="N3131" s="110"/>
      <c r="O3131" s="110"/>
      <c r="P3131" s="110"/>
      <c r="Q3131" s="110"/>
      <c r="R3131" s="110"/>
      <c r="S3131" s="110"/>
      <c r="T3131" s="110"/>
      <c r="U3131" s="110"/>
      <c r="V3131" s="110"/>
      <c r="W3131" s="110"/>
      <c r="X3131" s="110"/>
      <c r="Y3131" s="105"/>
      <c r="AX3131" s="90">
        <f t="shared" si="413"/>
        <v>0</v>
      </c>
      <c r="BA3131" s="90">
        <f>IF($S$22="Step 3",1,0)</f>
        <v>0</v>
      </c>
    </row>
    <row r="3132" spans="4:106" ht="25.25" customHeight="1" x14ac:dyDescent="0.2">
      <c r="D3132" s="112" t="s">
        <v>8293</v>
      </c>
      <c r="E3132" s="194" t="s">
        <v>8295</v>
      </c>
      <c r="F3132" s="195"/>
      <c r="G3132" s="195"/>
      <c r="H3132" s="195"/>
      <c r="I3132" s="195"/>
      <c r="J3132" s="195"/>
      <c r="K3132" s="195"/>
      <c r="L3132" s="195"/>
      <c r="M3132" s="195"/>
      <c r="N3132" s="195"/>
      <c r="O3132" s="195"/>
      <c r="P3132" s="111"/>
      <c r="Q3132" s="196" t="s">
        <v>12698</v>
      </c>
      <c r="R3132" s="196"/>
      <c r="S3132" s="192"/>
      <c r="T3132" s="192"/>
      <c r="U3132" s="192"/>
      <c r="V3132" s="192"/>
      <c r="W3132" s="192"/>
      <c r="X3132" s="193"/>
      <c r="Y3132" s="108"/>
      <c r="AW3132" s="90" t="s">
        <v>7854</v>
      </c>
      <c r="AX3132" s="90">
        <f t="shared" si="413"/>
        <v>1</v>
      </c>
      <c r="AY3132" s="90" t="s">
        <v>236</v>
      </c>
      <c r="AZ3132" s="90" t="s">
        <v>8292</v>
      </c>
      <c r="BA3132" s="90">
        <f>IF(AND($BC$3132=1,$BB$3132=1),1,0)</f>
        <v>0</v>
      </c>
      <c r="BB3132" s="90">
        <f t="shared" ref="BB3132:BB3141" si="415">IF($S$22="Step 3",1,0)</f>
        <v>0</v>
      </c>
      <c r="BC3132" s="90">
        <v>1</v>
      </c>
      <c r="BD3132" s="90">
        <v>1</v>
      </c>
      <c r="BE3132" s="90">
        <v>1</v>
      </c>
      <c r="BL3132" s="90" t="s">
        <v>12823</v>
      </c>
      <c r="CB3132" s="90">
        <f>IF($S$3132&lt;&gt;"",1,0)</f>
        <v>0</v>
      </c>
      <c r="CD3132" s="90">
        <f>IF($Y$3132="Inaccurate – Incorrect",1,0)</f>
        <v>0</v>
      </c>
      <c r="DA3132" s="90" t="s">
        <v>8060</v>
      </c>
      <c r="DB3132" s="90" t="s">
        <v>8294</v>
      </c>
    </row>
    <row r="3133" spans="4:106" ht="53.75" customHeight="1" x14ac:dyDescent="0.2">
      <c r="D3133" s="112" t="s">
        <v>8297</v>
      </c>
      <c r="E3133" s="119"/>
      <c r="F3133" s="118"/>
      <c r="G3133" s="118"/>
      <c r="H3133" s="118"/>
      <c r="I3133" s="118"/>
      <c r="J3133" s="118"/>
      <c r="K3133" s="118"/>
      <c r="L3133" s="118"/>
      <c r="M3133" s="118"/>
      <c r="N3133" s="118"/>
      <c r="O3133" s="118"/>
      <c r="P3133" s="118"/>
      <c r="Q3133" s="215" t="s">
        <v>8298</v>
      </c>
      <c r="R3133" s="216"/>
      <c r="S3133" s="216"/>
      <c r="T3133" s="216"/>
      <c r="U3133" s="216"/>
      <c r="V3133" s="216"/>
      <c r="W3133" s="216"/>
      <c r="X3133" s="217"/>
      <c r="Y3133" s="108"/>
      <c r="AX3133" s="90">
        <f t="shared" si="413"/>
        <v>1</v>
      </c>
      <c r="AZ3133" s="90" t="s">
        <v>8296</v>
      </c>
      <c r="BA3133" s="90">
        <f>IF(AND($BB$3133=1,$BC$3133=1),1,0)</f>
        <v>0</v>
      </c>
      <c r="BB3133" s="90">
        <f t="shared" si="415"/>
        <v>0</v>
      </c>
      <c r="BC3133" s="90">
        <f t="shared" ref="BC3133:BC3140" si="416">IF(AND(AND(OR($S$3132="Yes",$AB$3132="Yes"),$AX$3132=1)),1,0)</f>
        <v>0</v>
      </c>
      <c r="BD3133" s="90">
        <f t="shared" ref="BD3133:BD3140" si="417">IF(AND(AND(OR($AB$3132="Yes"),$AX$3132=1)),1,0)</f>
        <v>0</v>
      </c>
      <c r="BE3133" s="90">
        <f t="shared" ref="BE3133:BE3140" si="418">IF(AND(AND(OR($S$3132="Yes"),$AX$3132=1)),1,0)</f>
        <v>0</v>
      </c>
    </row>
    <row r="3134" spans="4:106" ht="25.25" customHeight="1" x14ac:dyDescent="0.2">
      <c r="D3134" s="112" t="s">
        <v>8302</v>
      </c>
      <c r="E3134" s="189" t="s">
        <v>8303</v>
      </c>
      <c r="F3134" s="190"/>
      <c r="G3134" s="190"/>
      <c r="H3134" s="190"/>
      <c r="I3134" s="190"/>
      <c r="J3134" s="190"/>
      <c r="K3134" s="190"/>
      <c r="L3134" s="190"/>
      <c r="M3134" s="190"/>
      <c r="N3134" s="190"/>
      <c r="O3134" s="190"/>
      <c r="P3134" s="115"/>
      <c r="Q3134" s="191" t="s">
        <v>12702</v>
      </c>
      <c r="R3134" s="191"/>
      <c r="S3134" s="192"/>
      <c r="T3134" s="192"/>
      <c r="U3134" s="192"/>
      <c r="V3134" s="192"/>
      <c r="W3134" s="192"/>
      <c r="X3134" s="193"/>
      <c r="Y3134" s="108"/>
      <c r="AW3134" s="90" t="s">
        <v>7854</v>
      </c>
      <c r="AX3134" s="90">
        <f t="shared" si="413"/>
        <v>1</v>
      </c>
      <c r="AY3134" s="90" t="s">
        <v>774</v>
      </c>
      <c r="AZ3134" s="90" t="s">
        <v>8301</v>
      </c>
      <c r="BA3134" s="90">
        <f>IF(AND($BB$3134=1,$BC$3134=1),1,0)</f>
        <v>0</v>
      </c>
      <c r="BB3134" s="90">
        <f t="shared" si="415"/>
        <v>0</v>
      </c>
      <c r="BC3134" s="90">
        <f t="shared" si="416"/>
        <v>0</v>
      </c>
      <c r="BD3134" s="90">
        <f t="shared" si="417"/>
        <v>0</v>
      </c>
      <c r="BE3134" s="90">
        <f t="shared" si="418"/>
        <v>0</v>
      </c>
      <c r="BX3134" s="90">
        <v>1</v>
      </c>
      <c r="CA3134" s="90" t="s">
        <v>8296</v>
      </c>
      <c r="CB3134" s="90">
        <f>IF((+COUNTA($S$3134)+COUNTA($S$3135)+COUNTA($S$3136)+COUNTA($S$3137)+COUNTA($S$3138)+COUNTA($S$3139)+COUNTA($S$3140))&gt;0,1,0)</f>
        <v>0</v>
      </c>
      <c r="CC3134" s="90" t="s">
        <v>775</v>
      </c>
      <c r="CD3134" s="90">
        <f>IF($Y$3134="Inaccurate – Incorrect",1,0)</f>
        <v>0</v>
      </c>
      <c r="DA3134" s="90" t="s">
        <v>8060</v>
      </c>
      <c r="DB3134" s="90" t="s">
        <v>8294</v>
      </c>
    </row>
    <row r="3135" spans="4:106" ht="25.25" customHeight="1" x14ac:dyDescent="0.2">
      <c r="D3135" s="112" t="s">
        <v>8305</v>
      </c>
      <c r="E3135" s="189" t="s">
        <v>8306</v>
      </c>
      <c r="F3135" s="190"/>
      <c r="G3135" s="190"/>
      <c r="H3135" s="190"/>
      <c r="I3135" s="190"/>
      <c r="J3135" s="190"/>
      <c r="K3135" s="190"/>
      <c r="L3135" s="190"/>
      <c r="M3135" s="190"/>
      <c r="N3135" s="190"/>
      <c r="O3135" s="190"/>
      <c r="P3135" s="115"/>
      <c r="Q3135" s="191" t="s">
        <v>12702</v>
      </c>
      <c r="R3135" s="191"/>
      <c r="S3135" s="192"/>
      <c r="T3135" s="192"/>
      <c r="U3135" s="192"/>
      <c r="V3135" s="192"/>
      <c r="W3135" s="192"/>
      <c r="X3135" s="193"/>
      <c r="Y3135" s="108"/>
      <c r="AW3135" s="90" t="s">
        <v>7854</v>
      </c>
      <c r="AX3135" s="90">
        <f t="shared" si="413"/>
        <v>1</v>
      </c>
      <c r="AY3135" s="90" t="s">
        <v>774</v>
      </c>
      <c r="AZ3135" s="90" t="s">
        <v>8304</v>
      </c>
      <c r="BA3135" s="90">
        <f>IF(AND($BB$3135=1,$BC$3135=1),1,0)</f>
        <v>0</v>
      </c>
      <c r="BB3135" s="90">
        <f t="shared" si="415"/>
        <v>0</v>
      </c>
      <c r="BC3135" s="90">
        <f t="shared" si="416"/>
        <v>0</v>
      </c>
      <c r="BD3135" s="90">
        <f t="shared" si="417"/>
        <v>0</v>
      </c>
      <c r="BE3135" s="90">
        <f t="shared" si="418"/>
        <v>0</v>
      </c>
      <c r="BX3135" s="90">
        <v>1</v>
      </c>
      <c r="CA3135" s="90" t="s">
        <v>8296</v>
      </c>
      <c r="CC3135" s="90" t="s">
        <v>775</v>
      </c>
      <c r="CD3135" s="90">
        <f>IF($Y$3135="Inaccurate – Incorrect",1,0)</f>
        <v>0</v>
      </c>
      <c r="DA3135" s="90" t="s">
        <v>8060</v>
      </c>
      <c r="DB3135" s="90" t="s">
        <v>8294</v>
      </c>
    </row>
    <row r="3136" spans="4:106" ht="25.25" customHeight="1" x14ac:dyDescent="0.2">
      <c r="D3136" s="112" t="s">
        <v>8308</v>
      </c>
      <c r="E3136" s="189" t="s">
        <v>8309</v>
      </c>
      <c r="F3136" s="190"/>
      <c r="G3136" s="190"/>
      <c r="H3136" s="190"/>
      <c r="I3136" s="190"/>
      <c r="J3136" s="190"/>
      <c r="K3136" s="190"/>
      <c r="L3136" s="190"/>
      <c r="M3136" s="190"/>
      <c r="N3136" s="190"/>
      <c r="O3136" s="190"/>
      <c r="P3136" s="115"/>
      <c r="Q3136" s="191" t="s">
        <v>12702</v>
      </c>
      <c r="R3136" s="191"/>
      <c r="S3136" s="192"/>
      <c r="T3136" s="192"/>
      <c r="U3136" s="192"/>
      <c r="V3136" s="192"/>
      <c r="W3136" s="192"/>
      <c r="X3136" s="193"/>
      <c r="Y3136" s="108"/>
      <c r="AW3136" s="90" t="s">
        <v>7854</v>
      </c>
      <c r="AX3136" s="90">
        <f t="shared" si="413"/>
        <v>1</v>
      </c>
      <c r="AY3136" s="90" t="s">
        <v>774</v>
      </c>
      <c r="AZ3136" s="90" t="s">
        <v>8307</v>
      </c>
      <c r="BA3136" s="90">
        <f>IF(AND($BB$3136=1,$BC$3136=1),1,0)</f>
        <v>0</v>
      </c>
      <c r="BB3136" s="90">
        <f t="shared" si="415"/>
        <v>0</v>
      </c>
      <c r="BC3136" s="90">
        <f t="shared" si="416"/>
        <v>0</v>
      </c>
      <c r="BD3136" s="90">
        <f t="shared" si="417"/>
        <v>0</v>
      </c>
      <c r="BE3136" s="90">
        <f t="shared" si="418"/>
        <v>0</v>
      </c>
      <c r="BX3136" s="90">
        <v>1</v>
      </c>
      <c r="CA3136" s="90" t="s">
        <v>8296</v>
      </c>
      <c r="CC3136" s="90" t="s">
        <v>775</v>
      </c>
      <c r="CD3136" s="90">
        <f>IF($Y$3136="Inaccurate – Incorrect",1,0)</f>
        <v>0</v>
      </c>
      <c r="DA3136" s="90" t="s">
        <v>8060</v>
      </c>
      <c r="DB3136" s="90" t="s">
        <v>8294</v>
      </c>
    </row>
    <row r="3137" spans="4:106" ht="25.25" customHeight="1" x14ac:dyDescent="0.2">
      <c r="D3137" s="112" t="s">
        <v>8311</v>
      </c>
      <c r="E3137" s="189" t="s">
        <v>8312</v>
      </c>
      <c r="F3137" s="190"/>
      <c r="G3137" s="190"/>
      <c r="H3137" s="190"/>
      <c r="I3137" s="190"/>
      <c r="J3137" s="190"/>
      <c r="K3137" s="190"/>
      <c r="L3137" s="190"/>
      <c r="M3137" s="190"/>
      <c r="N3137" s="190"/>
      <c r="O3137" s="190"/>
      <c r="P3137" s="115"/>
      <c r="Q3137" s="191" t="s">
        <v>12702</v>
      </c>
      <c r="R3137" s="191"/>
      <c r="S3137" s="192"/>
      <c r="T3137" s="192"/>
      <c r="U3137" s="192"/>
      <c r="V3137" s="192"/>
      <c r="W3137" s="192"/>
      <c r="X3137" s="193"/>
      <c r="Y3137" s="108"/>
      <c r="AW3137" s="90" t="s">
        <v>7854</v>
      </c>
      <c r="AX3137" s="90">
        <f t="shared" si="413"/>
        <v>1</v>
      </c>
      <c r="AY3137" s="90" t="s">
        <v>774</v>
      </c>
      <c r="AZ3137" s="90" t="s">
        <v>8310</v>
      </c>
      <c r="BA3137" s="90">
        <f>IF(AND($BB$3137=1,$BC$3137=1),1,0)</f>
        <v>0</v>
      </c>
      <c r="BB3137" s="90">
        <f t="shared" si="415"/>
        <v>0</v>
      </c>
      <c r="BC3137" s="90">
        <f t="shared" si="416"/>
        <v>0</v>
      </c>
      <c r="BD3137" s="90">
        <f t="shared" si="417"/>
        <v>0</v>
      </c>
      <c r="BE3137" s="90">
        <f t="shared" si="418"/>
        <v>0</v>
      </c>
      <c r="BX3137" s="90">
        <v>1</v>
      </c>
      <c r="CA3137" s="90" t="s">
        <v>8296</v>
      </c>
      <c r="CC3137" s="90" t="s">
        <v>775</v>
      </c>
      <c r="CD3137" s="90">
        <f>IF($Y$3137="Inaccurate – Incorrect",1,0)</f>
        <v>0</v>
      </c>
      <c r="DA3137" s="90" t="s">
        <v>8060</v>
      </c>
      <c r="DB3137" s="90" t="s">
        <v>8294</v>
      </c>
    </row>
    <row r="3138" spans="4:106" ht="25.25" customHeight="1" x14ac:dyDescent="0.2">
      <c r="D3138" s="112" t="s">
        <v>8314</v>
      </c>
      <c r="E3138" s="189" t="s">
        <v>8315</v>
      </c>
      <c r="F3138" s="190"/>
      <c r="G3138" s="190"/>
      <c r="H3138" s="190"/>
      <c r="I3138" s="190"/>
      <c r="J3138" s="190"/>
      <c r="K3138" s="190"/>
      <c r="L3138" s="190"/>
      <c r="M3138" s="190"/>
      <c r="N3138" s="190"/>
      <c r="O3138" s="190"/>
      <c r="P3138" s="115"/>
      <c r="Q3138" s="191" t="s">
        <v>12702</v>
      </c>
      <c r="R3138" s="191"/>
      <c r="S3138" s="192"/>
      <c r="T3138" s="192"/>
      <c r="U3138" s="192"/>
      <c r="V3138" s="192"/>
      <c r="W3138" s="192"/>
      <c r="X3138" s="193"/>
      <c r="Y3138" s="108"/>
      <c r="AW3138" s="90" t="s">
        <v>7854</v>
      </c>
      <c r="AX3138" s="90">
        <f t="shared" si="413"/>
        <v>1</v>
      </c>
      <c r="AY3138" s="90" t="s">
        <v>774</v>
      </c>
      <c r="AZ3138" s="90" t="s">
        <v>8313</v>
      </c>
      <c r="BA3138" s="90">
        <f>IF(AND($BB$3138=1,$BC$3138=1),1,0)</f>
        <v>0</v>
      </c>
      <c r="BB3138" s="90">
        <f t="shared" si="415"/>
        <v>0</v>
      </c>
      <c r="BC3138" s="90">
        <f t="shared" si="416"/>
        <v>0</v>
      </c>
      <c r="BD3138" s="90">
        <f t="shared" si="417"/>
        <v>0</v>
      </c>
      <c r="BE3138" s="90">
        <f t="shared" si="418"/>
        <v>0</v>
      </c>
      <c r="BX3138" s="90">
        <v>1</v>
      </c>
      <c r="CA3138" s="90" t="s">
        <v>8296</v>
      </c>
      <c r="CC3138" s="90" t="s">
        <v>775</v>
      </c>
      <c r="CD3138" s="90">
        <f>IF($Y$3138="Inaccurate – Incorrect",1,0)</f>
        <v>0</v>
      </c>
      <c r="DA3138" s="90" t="s">
        <v>8060</v>
      </c>
      <c r="DB3138" s="90" t="s">
        <v>8294</v>
      </c>
    </row>
    <row r="3139" spans="4:106" ht="50.5" customHeight="1" x14ac:dyDescent="0.2">
      <c r="D3139" s="112" t="s">
        <v>8317</v>
      </c>
      <c r="E3139" s="189" t="s">
        <v>8318</v>
      </c>
      <c r="F3139" s="190"/>
      <c r="G3139" s="190"/>
      <c r="H3139" s="190"/>
      <c r="I3139" s="190"/>
      <c r="J3139" s="190"/>
      <c r="K3139" s="190"/>
      <c r="L3139" s="190"/>
      <c r="M3139" s="190"/>
      <c r="N3139" s="190"/>
      <c r="O3139" s="190"/>
      <c r="P3139" s="116" t="s">
        <v>12697</v>
      </c>
      <c r="Q3139" s="191" t="s">
        <v>12702</v>
      </c>
      <c r="R3139" s="191"/>
      <c r="S3139" s="192"/>
      <c r="T3139" s="192"/>
      <c r="U3139" s="192"/>
      <c r="V3139" s="192"/>
      <c r="W3139" s="192"/>
      <c r="X3139" s="193"/>
      <c r="Y3139" s="108"/>
      <c r="AW3139" s="90" t="s">
        <v>7854</v>
      </c>
      <c r="AX3139" s="90">
        <f t="shared" si="413"/>
        <v>1</v>
      </c>
      <c r="AY3139" s="90" t="s">
        <v>774</v>
      </c>
      <c r="AZ3139" s="90" t="s">
        <v>8316</v>
      </c>
      <c r="BA3139" s="90">
        <f>IF(AND($BB$3139=1,$BC$3139=1),1,0)</f>
        <v>0</v>
      </c>
      <c r="BB3139" s="90">
        <f t="shared" si="415"/>
        <v>0</v>
      </c>
      <c r="BC3139" s="90">
        <f t="shared" si="416"/>
        <v>0</v>
      </c>
      <c r="BD3139" s="90">
        <f t="shared" si="417"/>
        <v>0</v>
      </c>
      <c r="BE3139" s="90">
        <f t="shared" si="418"/>
        <v>0</v>
      </c>
      <c r="BX3139" s="90">
        <v>1</v>
      </c>
      <c r="CA3139" s="90" t="s">
        <v>8296</v>
      </c>
      <c r="CC3139" s="90" t="s">
        <v>775</v>
      </c>
      <c r="CD3139" s="90">
        <f>IF($Y$3139="Inaccurate – Incorrect",1,0)</f>
        <v>0</v>
      </c>
      <c r="DA3139" s="90" t="s">
        <v>8060</v>
      </c>
      <c r="DB3139" s="90" t="s">
        <v>8294</v>
      </c>
    </row>
    <row r="3140" spans="4:106" ht="25.25" customHeight="1" x14ac:dyDescent="0.2">
      <c r="D3140" s="112" t="s">
        <v>8321</v>
      </c>
      <c r="E3140" s="189" t="s">
        <v>1408</v>
      </c>
      <c r="F3140" s="190"/>
      <c r="G3140" s="190"/>
      <c r="H3140" s="190"/>
      <c r="I3140" s="190"/>
      <c r="J3140" s="190"/>
      <c r="K3140" s="190"/>
      <c r="L3140" s="190"/>
      <c r="M3140" s="190"/>
      <c r="N3140" s="190"/>
      <c r="O3140" s="190"/>
      <c r="P3140" s="115"/>
      <c r="Q3140" s="191" t="s">
        <v>12702</v>
      </c>
      <c r="R3140" s="191"/>
      <c r="S3140" s="192"/>
      <c r="T3140" s="192"/>
      <c r="U3140" s="192"/>
      <c r="V3140" s="192"/>
      <c r="W3140" s="192"/>
      <c r="X3140" s="193"/>
      <c r="Y3140" s="108"/>
      <c r="AW3140" s="90" t="s">
        <v>7854</v>
      </c>
      <c r="AX3140" s="90">
        <f t="shared" si="413"/>
        <v>1</v>
      </c>
      <c r="AY3140" s="90" t="s">
        <v>774</v>
      </c>
      <c r="AZ3140" s="90" t="s">
        <v>8320</v>
      </c>
      <c r="BA3140" s="90">
        <f>IF(AND($BB$3140=1,$BC$3140=1),1,0)</f>
        <v>0</v>
      </c>
      <c r="BB3140" s="90">
        <f t="shared" si="415"/>
        <v>0</v>
      </c>
      <c r="BC3140" s="90">
        <f t="shared" si="416"/>
        <v>0</v>
      </c>
      <c r="BD3140" s="90">
        <f t="shared" si="417"/>
        <v>0</v>
      </c>
      <c r="BE3140" s="90">
        <f t="shared" si="418"/>
        <v>0</v>
      </c>
      <c r="BX3140" s="90">
        <v>2</v>
      </c>
      <c r="CA3140" s="90" t="s">
        <v>8296</v>
      </c>
      <c r="CC3140" s="90" t="s">
        <v>775</v>
      </c>
      <c r="CD3140" s="90">
        <f>IF($Y$3140="Inaccurate – Incorrect",1,0)</f>
        <v>0</v>
      </c>
      <c r="DA3140" s="90" t="s">
        <v>8060</v>
      </c>
      <c r="DB3140" s="90" t="s">
        <v>8294</v>
      </c>
    </row>
    <row r="3141" spans="4:106" ht="50.5" customHeight="1" x14ac:dyDescent="0.2">
      <c r="D3141" s="112" t="s">
        <v>8323</v>
      </c>
      <c r="E3141" s="189" t="s">
        <v>8324</v>
      </c>
      <c r="F3141" s="190"/>
      <c r="G3141" s="190"/>
      <c r="H3141" s="190"/>
      <c r="I3141" s="190"/>
      <c r="J3141" s="190"/>
      <c r="K3141" s="190"/>
      <c r="L3141" s="190"/>
      <c r="M3141" s="190"/>
      <c r="N3141" s="190"/>
      <c r="O3141" s="190"/>
      <c r="P3141" s="115"/>
      <c r="Q3141" s="191" t="s">
        <v>12698</v>
      </c>
      <c r="R3141" s="191"/>
      <c r="S3141" s="197"/>
      <c r="T3141" s="197"/>
      <c r="U3141" s="197"/>
      <c r="V3141" s="197"/>
      <c r="W3141" s="197"/>
      <c r="X3141" s="198"/>
      <c r="Y3141" s="108"/>
      <c r="AW3141" s="90" t="s">
        <v>7854</v>
      </c>
      <c r="AX3141" s="90">
        <f t="shared" si="413"/>
        <v>1</v>
      </c>
      <c r="AY3141" s="90" t="s">
        <v>236</v>
      </c>
      <c r="AZ3141" s="90" t="s">
        <v>8322</v>
      </c>
      <c r="BA3141" s="90">
        <f>IF(AND($BC$3141=1,$BB$3141=1),1,0)</f>
        <v>0</v>
      </c>
      <c r="BB3141" s="90">
        <f t="shared" si="415"/>
        <v>0</v>
      </c>
      <c r="BC3141" s="90">
        <v>1</v>
      </c>
      <c r="BD3141" s="90">
        <v>1</v>
      </c>
      <c r="BE3141" s="90">
        <v>1</v>
      </c>
      <c r="CB3141" s="90">
        <f>IF($S$3141&lt;&gt;"",1,0)</f>
        <v>0</v>
      </c>
      <c r="CD3141" s="90">
        <f>IF($Y$3141="Inaccurate – Incorrect",1,0)</f>
        <v>0</v>
      </c>
      <c r="DA3141" s="90" t="s">
        <v>8060</v>
      </c>
      <c r="DB3141" s="90" t="s">
        <v>8294</v>
      </c>
    </row>
    <row r="3142" spans="4:106" x14ac:dyDescent="0.2">
      <c r="D3142" s="103"/>
      <c r="E3142" s="117"/>
      <c r="F3142" s="117"/>
      <c r="G3142" s="117"/>
      <c r="H3142" s="117"/>
      <c r="I3142" s="117"/>
      <c r="J3142" s="117"/>
      <c r="K3142" s="117"/>
      <c r="L3142" s="117"/>
      <c r="M3142" s="117"/>
      <c r="N3142" s="117"/>
      <c r="O3142" s="117"/>
      <c r="P3142" s="117"/>
      <c r="Q3142" s="117"/>
      <c r="R3142" s="117"/>
      <c r="S3142" s="117"/>
      <c r="T3142" s="117"/>
      <c r="U3142" s="117"/>
      <c r="V3142" s="117"/>
      <c r="W3142" s="117"/>
      <c r="X3142" s="117"/>
      <c r="Y3142" s="105"/>
      <c r="AX3142" s="90">
        <f t="shared" si="413"/>
        <v>0</v>
      </c>
      <c r="BA3142" s="90">
        <f>IF($S$22="Step 3",1,0)</f>
        <v>0</v>
      </c>
    </row>
    <row r="3143" spans="4:106" ht="21" x14ac:dyDescent="0.25">
      <c r="D3143" s="103"/>
      <c r="E3143" s="109" t="s">
        <v>802</v>
      </c>
      <c r="F3143" s="110"/>
      <c r="G3143" s="110"/>
      <c r="H3143" s="110"/>
      <c r="I3143" s="110"/>
      <c r="J3143" s="110"/>
      <c r="K3143" s="110"/>
      <c r="L3143" s="110"/>
      <c r="M3143" s="110"/>
      <c r="N3143" s="110"/>
      <c r="O3143" s="110"/>
      <c r="P3143" s="110"/>
      <c r="Q3143" s="110"/>
      <c r="R3143" s="110"/>
      <c r="S3143" s="110"/>
      <c r="T3143" s="110"/>
      <c r="U3143" s="110"/>
      <c r="V3143" s="110"/>
      <c r="W3143" s="110"/>
      <c r="X3143" s="110"/>
      <c r="Y3143" s="105"/>
      <c r="AX3143" s="90">
        <f t="shared" si="413"/>
        <v>0</v>
      </c>
      <c r="BA3143" s="90">
        <f>IF($S$22="Step 3",1,0)</f>
        <v>0</v>
      </c>
    </row>
    <row r="3144" spans="4:106" ht="50.5" customHeight="1" x14ac:dyDescent="0.2">
      <c r="D3144" s="112" t="s">
        <v>8326</v>
      </c>
      <c r="E3144" s="194" t="s">
        <v>8327</v>
      </c>
      <c r="F3144" s="195"/>
      <c r="G3144" s="195"/>
      <c r="H3144" s="195"/>
      <c r="I3144" s="195"/>
      <c r="J3144" s="195"/>
      <c r="K3144" s="195"/>
      <c r="L3144" s="195"/>
      <c r="M3144" s="195"/>
      <c r="N3144" s="195"/>
      <c r="O3144" s="195"/>
      <c r="P3144" s="111"/>
      <c r="Q3144" s="196" t="s">
        <v>12698</v>
      </c>
      <c r="R3144" s="196"/>
      <c r="S3144" s="192"/>
      <c r="T3144" s="192"/>
      <c r="U3144" s="192"/>
      <c r="V3144" s="192"/>
      <c r="W3144" s="192"/>
      <c r="X3144" s="193"/>
      <c r="Y3144" s="108"/>
      <c r="AW3144" s="90" t="s">
        <v>7854</v>
      </c>
      <c r="AX3144" s="90">
        <f t="shared" si="413"/>
        <v>1</v>
      </c>
      <c r="AY3144" s="90" t="s">
        <v>236</v>
      </c>
      <c r="AZ3144" s="90" t="s">
        <v>8325</v>
      </c>
      <c r="BA3144" s="90">
        <f>IF(AND($BC$3144=1,$BB$3144=1),1,0)</f>
        <v>0</v>
      </c>
      <c r="BB3144" s="90">
        <f>IF($S$22="Step 3",1,0)</f>
        <v>0</v>
      </c>
      <c r="BC3144" s="90">
        <v>1</v>
      </c>
      <c r="BD3144" s="90">
        <v>1</v>
      </c>
      <c r="BE3144" s="90">
        <v>1</v>
      </c>
      <c r="BL3144" s="90">
        <v>3145</v>
      </c>
      <c r="CB3144" s="90">
        <f>IF($S$3144&lt;&gt;"",1,0)</f>
        <v>0</v>
      </c>
      <c r="CD3144" s="90">
        <f>IF($Y$3144="Inaccurate – Incorrect",1,0)</f>
        <v>0</v>
      </c>
      <c r="DA3144" s="90" t="s">
        <v>8060</v>
      </c>
      <c r="DB3144" s="90" t="s">
        <v>802</v>
      </c>
    </row>
    <row r="3145" spans="4:106" ht="25.25" customHeight="1" x14ac:dyDescent="0.2">
      <c r="D3145" s="112" t="s">
        <v>8329</v>
      </c>
      <c r="E3145" s="189" t="s">
        <v>1126</v>
      </c>
      <c r="F3145" s="190"/>
      <c r="G3145" s="190"/>
      <c r="H3145" s="190"/>
      <c r="I3145" s="190"/>
      <c r="J3145" s="190"/>
      <c r="K3145" s="190"/>
      <c r="L3145" s="190"/>
      <c r="M3145" s="190"/>
      <c r="N3145" s="190"/>
      <c r="O3145" s="190"/>
      <c r="P3145" s="115"/>
      <c r="Q3145" s="191" t="s">
        <v>12699</v>
      </c>
      <c r="R3145" s="191"/>
      <c r="S3145" s="197"/>
      <c r="T3145" s="197"/>
      <c r="U3145" s="197"/>
      <c r="V3145" s="197"/>
      <c r="W3145" s="197"/>
      <c r="X3145" s="198"/>
      <c r="Y3145" s="108"/>
      <c r="AW3145" s="90" t="s">
        <v>7854</v>
      </c>
      <c r="AX3145" s="90">
        <f t="shared" si="413"/>
        <v>1</v>
      </c>
      <c r="AZ3145" s="90" t="s">
        <v>8328</v>
      </c>
      <c r="BA3145" s="90">
        <f>IF(AND($BB$3145=1,$BC$3145=1),1,0)</f>
        <v>0</v>
      </c>
      <c r="BB3145" s="90">
        <f>IF($S$22="Step 3",1,0)</f>
        <v>0</v>
      </c>
      <c r="BC3145" s="90">
        <f>IF(AND(AND(OR($S$3144="Yes",$AB$3144="Yes"),$AX$3144=1)),1,0)</f>
        <v>0</v>
      </c>
      <c r="BD3145" s="90">
        <f>IF(AND(AND(OR($AB$3144="Yes"),$AX$3144=1)),1,0)</f>
        <v>0</v>
      </c>
      <c r="BE3145" s="90">
        <f>IF(AND(AND(OR($S$3144="Yes"),$AX$3144=1)),1,0)</f>
        <v>0</v>
      </c>
      <c r="CB3145" s="90">
        <f>IF($S$3145&lt;&gt;"",1,0)</f>
        <v>0</v>
      </c>
      <c r="CD3145" s="90">
        <f>IF($Y$3145="Inaccurate – Incorrect",1,0)</f>
        <v>0</v>
      </c>
      <c r="DA3145" s="90" t="s">
        <v>8060</v>
      </c>
      <c r="DB3145" s="90" t="s">
        <v>802</v>
      </c>
    </row>
    <row r="3146" spans="4:106" x14ac:dyDescent="0.2">
      <c r="D3146" s="103"/>
      <c r="E3146" s="114"/>
      <c r="F3146" s="114"/>
      <c r="G3146" s="114"/>
      <c r="H3146" s="114"/>
      <c r="I3146" s="114"/>
      <c r="J3146" s="114"/>
      <c r="K3146" s="114"/>
      <c r="L3146" s="114"/>
      <c r="M3146" s="114"/>
      <c r="N3146" s="114"/>
      <c r="O3146" s="114"/>
      <c r="P3146" s="114"/>
      <c r="Q3146" s="114"/>
      <c r="R3146" s="114"/>
      <c r="S3146" s="114"/>
      <c r="T3146" s="114"/>
      <c r="U3146" s="114"/>
      <c r="V3146" s="114"/>
      <c r="W3146" s="114"/>
      <c r="X3146" s="114"/>
      <c r="Y3146" s="105"/>
      <c r="AX3146" s="90">
        <f t="shared" si="413"/>
        <v>0</v>
      </c>
      <c r="BA3146" s="90">
        <f>IF($S$22="Step 3",1,0)</f>
        <v>0</v>
      </c>
    </row>
    <row r="3147" spans="4:106" ht="21" x14ac:dyDescent="0.25">
      <c r="D3147" s="103"/>
      <c r="E3147" s="106" t="s">
        <v>1249</v>
      </c>
      <c r="F3147" s="104"/>
      <c r="G3147" s="104"/>
      <c r="H3147" s="104"/>
      <c r="I3147" s="104"/>
      <c r="J3147" s="104"/>
      <c r="K3147" s="104"/>
      <c r="L3147" s="104"/>
      <c r="M3147" s="104"/>
      <c r="N3147" s="104"/>
      <c r="O3147" s="104"/>
      <c r="P3147" s="104"/>
      <c r="Q3147" s="104"/>
      <c r="R3147" s="104"/>
      <c r="S3147" s="104"/>
      <c r="T3147" s="104"/>
      <c r="U3147" s="104"/>
      <c r="V3147" s="104"/>
      <c r="W3147" s="104"/>
      <c r="X3147" s="104"/>
      <c r="Y3147" s="105"/>
      <c r="AX3147" s="90">
        <f t="shared" si="413"/>
        <v>0</v>
      </c>
      <c r="BA3147" s="90">
        <f>IF($S$22="Step 3",1,0)</f>
        <v>0</v>
      </c>
    </row>
    <row r="3148" spans="4:106" ht="21" x14ac:dyDescent="0.25">
      <c r="D3148" s="103"/>
      <c r="E3148" s="109"/>
      <c r="F3148" s="110"/>
      <c r="G3148" s="110"/>
      <c r="H3148" s="110"/>
      <c r="I3148" s="110"/>
      <c r="J3148" s="110"/>
      <c r="K3148" s="110"/>
      <c r="L3148" s="110"/>
      <c r="M3148" s="110"/>
      <c r="N3148" s="110"/>
      <c r="O3148" s="110"/>
      <c r="P3148" s="110"/>
      <c r="Q3148" s="110"/>
      <c r="R3148" s="110"/>
      <c r="S3148" s="110"/>
      <c r="T3148" s="110"/>
      <c r="U3148" s="110"/>
      <c r="V3148" s="110"/>
      <c r="W3148" s="110"/>
      <c r="X3148" s="110"/>
      <c r="Y3148" s="105"/>
      <c r="AX3148" s="90">
        <f t="shared" si="413"/>
        <v>0</v>
      </c>
      <c r="BA3148" s="90">
        <f>IF($S$22="Step 3",1,0)</f>
        <v>0</v>
      </c>
    </row>
    <row r="3149" spans="4:106" ht="25.25" customHeight="1" x14ac:dyDescent="0.2">
      <c r="D3149" s="112" t="s">
        <v>8333</v>
      </c>
      <c r="E3149" s="194" t="s">
        <v>1250</v>
      </c>
      <c r="F3149" s="195"/>
      <c r="G3149" s="195"/>
      <c r="H3149" s="195"/>
      <c r="I3149" s="195"/>
      <c r="J3149" s="195"/>
      <c r="K3149" s="195"/>
      <c r="L3149" s="195"/>
      <c r="M3149" s="195"/>
      <c r="N3149" s="195"/>
      <c r="O3149" s="195"/>
      <c r="P3149" s="113" t="s">
        <v>12697</v>
      </c>
      <c r="Q3149" s="196" t="s">
        <v>12699</v>
      </c>
      <c r="R3149" s="196"/>
      <c r="S3149" s="192"/>
      <c r="T3149" s="192"/>
      <c r="U3149" s="192"/>
      <c r="V3149" s="192"/>
      <c r="W3149" s="192"/>
      <c r="X3149" s="193"/>
      <c r="Y3149" s="108"/>
      <c r="AW3149" s="90" t="s">
        <v>7854</v>
      </c>
      <c r="AX3149" s="90">
        <f t="shared" si="413"/>
        <v>1</v>
      </c>
      <c r="AZ3149" s="90" t="s">
        <v>8332</v>
      </c>
      <c r="BA3149" s="90">
        <f>IF(AND($BC$3149=1,$BB$3149=1),1,0)</f>
        <v>0</v>
      </c>
      <c r="BB3149" s="90">
        <f>IF($S$22="Step 3",1,0)</f>
        <v>0</v>
      </c>
      <c r="BC3149" s="90">
        <v>1</v>
      </c>
      <c r="BD3149" s="90">
        <v>1</v>
      </c>
      <c r="BE3149" s="90">
        <v>1</v>
      </c>
      <c r="DA3149" s="90" t="s">
        <v>1249</v>
      </c>
    </row>
    <row r="3150" spans="4:106" x14ac:dyDescent="0.2">
      <c r="D3150" s="121"/>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3"/>
      <c r="AX3150" s="90">
        <f t="shared" si="413"/>
        <v>0</v>
      </c>
    </row>
    <row r="3151" spans="4:106" x14ac:dyDescent="0.2">
      <c r="D3151" s="91"/>
      <c r="E3151" s="91"/>
      <c r="F3151" s="91"/>
      <c r="G3151" s="91"/>
      <c r="H3151" s="91"/>
      <c r="I3151" s="91"/>
      <c r="J3151" s="91"/>
      <c r="K3151" s="91"/>
      <c r="L3151" s="91"/>
      <c r="M3151" s="91"/>
      <c r="N3151" s="91"/>
      <c r="O3151" s="91"/>
      <c r="P3151" s="91"/>
      <c r="Q3151" s="91"/>
      <c r="R3151" s="91"/>
      <c r="S3151" s="91"/>
      <c r="T3151" s="91"/>
      <c r="U3151" s="91"/>
      <c r="V3151" s="91"/>
      <c r="W3151" s="91"/>
      <c r="X3151" s="91"/>
      <c r="Y3151" s="91"/>
      <c r="AX3151" s="90">
        <f t="shared" ref="AX3151:AX3198" si="419">IF(SUBTOTAL(103,Q3151)=1,1,0)</f>
        <v>0</v>
      </c>
      <c r="BA3151" s="90">
        <v>1</v>
      </c>
    </row>
    <row r="3152" spans="4:106" ht="21" x14ac:dyDescent="0.25">
      <c r="D3152" s="101" t="s">
        <v>8336</v>
      </c>
      <c r="E3152" s="100"/>
      <c r="F3152" s="100"/>
      <c r="G3152" s="100"/>
      <c r="H3152" s="100"/>
      <c r="I3152" s="100"/>
      <c r="J3152" s="100"/>
      <c r="K3152" s="100"/>
      <c r="L3152" s="100"/>
      <c r="M3152" s="100"/>
      <c r="N3152" s="100"/>
      <c r="O3152" s="100"/>
      <c r="P3152" s="100"/>
      <c r="Q3152" s="100"/>
      <c r="R3152" s="100"/>
      <c r="S3152" s="100"/>
      <c r="T3152" s="100"/>
      <c r="U3152" s="100"/>
      <c r="V3152" s="100"/>
      <c r="W3152" s="100"/>
      <c r="X3152" s="100"/>
      <c r="Y3152" s="102"/>
      <c r="AX3152" s="90">
        <f t="shared" si="419"/>
        <v>0</v>
      </c>
      <c r="BA3152" s="90">
        <v>0</v>
      </c>
    </row>
    <row r="3153" spans="4:106" x14ac:dyDescent="0.2">
      <c r="D3153" s="103"/>
      <c r="E3153" s="104"/>
      <c r="F3153" s="104"/>
      <c r="G3153" s="104"/>
      <c r="H3153" s="104"/>
      <c r="I3153" s="104"/>
      <c r="J3153" s="104"/>
      <c r="K3153" s="104"/>
      <c r="L3153" s="104"/>
      <c r="M3153" s="104"/>
      <c r="N3153" s="104"/>
      <c r="O3153" s="104"/>
      <c r="P3153" s="104"/>
      <c r="Q3153" s="104"/>
      <c r="R3153" s="104"/>
      <c r="S3153" s="104"/>
      <c r="T3153" s="104"/>
      <c r="U3153" s="104"/>
      <c r="V3153" s="104"/>
      <c r="W3153" s="104"/>
      <c r="X3153" s="104"/>
      <c r="Y3153" s="105"/>
      <c r="AX3153" s="90">
        <f t="shared" si="419"/>
        <v>0</v>
      </c>
      <c r="BA3153" s="90">
        <v>0</v>
      </c>
    </row>
    <row r="3154" spans="4:106" ht="21" x14ac:dyDescent="0.25">
      <c r="D3154" s="103"/>
      <c r="E3154" s="106" t="s">
        <v>8337</v>
      </c>
      <c r="F3154" s="104"/>
      <c r="G3154" s="104"/>
      <c r="H3154" s="104"/>
      <c r="I3154" s="104"/>
      <c r="J3154" s="104"/>
      <c r="K3154" s="104"/>
      <c r="L3154" s="104"/>
      <c r="M3154" s="104"/>
      <c r="N3154" s="104"/>
      <c r="O3154" s="104"/>
      <c r="P3154" s="104"/>
      <c r="Q3154" s="104"/>
      <c r="R3154" s="104"/>
      <c r="S3154" s="104"/>
      <c r="T3154" s="104"/>
      <c r="U3154" s="104"/>
      <c r="V3154" s="104"/>
      <c r="W3154" s="104"/>
      <c r="X3154" s="104"/>
      <c r="Y3154" s="105"/>
      <c r="AX3154" s="90">
        <f t="shared" si="419"/>
        <v>0</v>
      </c>
      <c r="BA3154" s="90">
        <v>0</v>
      </c>
    </row>
    <row r="3155" spans="4:106" ht="21" x14ac:dyDescent="0.25">
      <c r="D3155" s="103"/>
      <c r="E3155" s="109" t="s">
        <v>8338</v>
      </c>
      <c r="F3155" s="110"/>
      <c r="G3155" s="110"/>
      <c r="H3155" s="110"/>
      <c r="I3155" s="110"/>
      <c r="J3155" s="110"/>
      <c r="K3155" s="110"/>
      <c r="L3155" s="110"/>
      <c r="M3155" s="110"/>
      <c r="N3155" s="110"/>
      <c r="O3155" s="110"/>
      <c r="P3155" s="110"/>
      <c r="Q3155" s="110"/>
      <c r="R3155" s="110"/>
      <c r="S3155" s="110"/>
      <c r="T3155" s="110"/>
      <c r="U3155" s="110"/>
      <c r="V3155" s="110"/>
      <c r="W3155" s="110"/>
      <c r="X3155" s="110"/>
      <c r="Y3155" s="105"/>
      <c r="AX3155" s="90">
        <f t="shared" si="419"/>
        <v>0</v>
      </c>
      <c r="BA3155" s="90">
        <v>0</v>
      </c>
    </row>
    <row r="3156" spans="4:106" ht="25.25" customHeight="1" x14ac:dyDescent="0.2">
      <c r="D3156" s="112" t="s">
        <v>8335</v>
      </c>
      <c r="E3156" s="194" t="s">
        <v>8339</v>
      </c>
      <c r="F3156" s="195"/>
      <c r="G3156" s="195"/>
      <c r="H3156" s="195"/>
      <c r="I3156" s="195"/>
      <c r="J3156" s="195"/>
      <c r="K3156" s="195"/>
      <c r="L3156" s="195"/>
      <c r="M3156" s="195"/>
      <c r="N3156" s="195"/>
      <c r="O3156" s="195"/>
      <c r="P3156" s="113" t="s">
        <v>12697</v>
      </c>
      <c r="Q3156" s="196" t="s">
        <v>12698</v>
      </c>
      <c r="R3156" s="196"/>
      <c r="S3156" s="197"/>
      <c r="T3156" s="197"/>
      <c r="U3156" s="197"/>
      <c r="V3156" s="197"/>
      <c r="W3156" s="197"/>
      <c r="X3156" s="198"/>
      <c r="Y3156" s="108"/>
      <c r="AW3156" s="90" t="s">
        <v>8336</v>
      </c>
      <c r="AX3156" s="90">
        <f t="shared" si="419"/>
        <v>1</v>
      </c>
      <c r="AY3156" s="90" t="s">
        <v>8341</v>
      </c>
      <c r="AZ3156" s="90" t="s">
        <v>8334</v>
      </c>
      <c r="BA3156" s="90">
        <v>0</v>
      </c>
      <c r="DA3156" s="90" t="s">
        <v>8337</v>
      </c>
      <c r="DB3156" s="90" t="s">
        <v>8338</v>
      </c>
    </row>
    <row r="3157" spans="4:106" x14ac:dyDescent="0.2">
      <c r="D3157" s="103"/>
      <c r="E3157" s="117"/>
      <c r="F3157" s="117"/>
      <c r="G3157" s="117"/>
      <c r="H3157" s="117"/>
      <c r="I3157" s="117"/>
      <c r="J3157" s="117"/>
      <c r="K3157" s="117"/>
      <c r="L3157" s="117"/>
      <c r="M3157" s="117"/>
      <c r="N3157" s="117"/>
      <c r="O3157" s="117"/>
      <c r="P3157" s="117"/>
      <c r="Q3157" s="117"/>
      <c r="R3157" s="117"/>
      <c r="S3157" s="117"/>
      <c r="T3157" s="117"/>
      <c r="U3157" s="117"/>
      <c r="V3157" s="117"/>
      <c r="W3157" s="117"/>
      <c r="X3157" s="117"/>
      <c r="Y3157" s="105"/>
      <c r="AX3157" s="90">
        <f t="shared" si="419"/>
        <v>0</v>
      </c>
      <c r="BA3157" s="90">
        <v>0</v>
      </c>
    </row>
    <row r="3158" spans="4:106" ht="21" x14ac:dyDescent="0.25">
      <c r="D3158" s="103"/>
      <c r="E3158" s="109" t="s">
        <v>8344</v>
      </c>
      <c r="F3158" s="110"/>
      <c r="G3158" s="110"/>
      <c r="H3158" s="110"/>
      <c r="I3158" s="110"/>
      <c r="J3158" s="110"/>
      <c r="K3158" s="110"/>
      <c r="L3158" s="110"/>
      <c r="M3158" s="110"/>
      <c r="N3158" s="110"/>
      <c r="O3158" s="110"/>
      <c r="P3158" s="110"/>
      <c r="Q3158" s="110"/>
      <c r="R3158" s="110"/>
      <c r="S3158" s="110"/>
      <c r="T3158" s="110"/>
      <c r="U3158" s="110"/>
      <c r="V3158" s="110"/>
      <c r="W3158" s="110"/>
      <c r="X3158" s="110"/>
      <c r="Y3158" s="105"/>
      <c r="AX3158" s="90">
        <f t="shared" si="419"/>
        <v>0</v>
      </c>
      <c r="BA3158" s="90">
        <v>0</v>
      </c>
    </row>
    <row r="3159" spans="4:106" ht="25.25" customHeight="1" x14ac:dyDescent="0.2">
      <c r="D3159" s="112" t="s">
        <v>8343</v>
      </c>
      <c r="E3159" s="194" t="s">
        <v>8345</v>
      </c>
      <c r="F3159" s="195"/>
      <c r="G3159" s="195"/>
      <c r="H3159" s="195"/>
      <c r="I3159" s="195"/>
      <c r="J3159" s="195"/>
      <c r="K3159" s="195"/>
      <c r="L3159" s="195"/>
      <c r="M3159" s="195"/>
      <c r="N3159" s="195"/>
      <c r="O3159" s="195"/>
      <c r="P3159" s="113" t="s">
        <v>12697</v>
      </c>
      <c r="Q3159" s="196" t="s">
        <v>12700</v>
      </c>
      <c r="R3159" s="196"/>
      <c r="S3159" s="213"/>
      <c r="T3159" s="213"/>
      <c r="U3159" s="213"/>
      <c r="V3159" s="213"/>
      <c r="W3159" s="213"/>
      <c r="X3159" s="214"/>
      <c r="Y3159" s="108"/>
      <c r="AW3159" s="90" t="s">
        <v>8336</v>
      </c>
      <c r="AX3159" s="90">
        <f t="shared" si="419"/>
        <v>1</v>
      </c>
      <c r="AZ3159" s="90" t="s">
        <v>8342</v>
      </c>
      <c r="BA3159" s="90">
        <v>0</v>
      </c>
      <c r="DA3159" s="90" t="s">
        <v>8337</v>
      </c>
      <c r="DB3159" s="90" t="s">
        <v>8344</v>
      </c>
    </row>
    <row r="3160" spans="4:106" ht="25.25" customHeight="1" x14ac:dyDescent="0.2">
      <c r="D3160" s="112" t="s">
        <v>8348</v>
      </c>
      <c r="E3160" s="189" t="s">
        <v>8349</v>
      </c>
      <c r="F3160" s="190"/>
      <c r="G3160" s="190"/>
      <c r="H3160" s="190"/>
      <c r="I3160" s="190"/>
      <c r="J3160" s="190"/>
      <c r="K3160" s="190"/>
      <c r="L3160" s="190"/>
      <c r="M3160" s="190"/>
      <c r="N3160" s="190"/>
      <c r="O3160" s="190"/>
      <c r="P3160" s="116" t="s">
        <v>12697</v>
      </c>
      <c r="Q3160" s="191" t="s">
        <v>12700</v>
      </c>
      <c r="R3160" s="191"/>
      <c r="S3160" s="211"/>
      <c r="T3160" s="211"/>
      <c r="U3160" s="211"/>
      <c r="V3160" s="211"/>
      <c r="W3160" s="211"/>
      <c r="X3160" s="212"/>
      <c r="Y3160" s="108"/>
      <c r="AW3160" s="90" t="s">
        <v>8336</v>
      </c>
      <c r="AX3160" s="90">
        <f t="shared" si="419"/>
        <v>1</v>
      </c>
      <c r="AZ3160" s="90" t="s">
        <v>8347</v>
      </c>
      <c r="BA3160" s="90">
        <v>0</v>
      </c>
      <c r="DA3160" s="90" t="s">
        <v>8337</v>
      </c>
      <c r="DB3160" s="90" t="s">
        <v>8344</v>
      </c>
    </row>
    <row r="3161" spans="4:106" x14ac:dyDescent="0.2">
      <c r="D3161" s="103"/>
      <c r="E3161" s="117"/>
      <c r="F3161" s="117"/>
      <c r="G3161" s="117"/>
      <c r="H3161" s="117"/>
      <c r="I3161" s="117"/>
      <c r="J3161" s="117"/>
      <c r="K3161" s="117"/>
      <c r="L3161" s="117"/>
      <c r="M3161" s="117"/>
      <c r="N3161" s="117"/>
      <c r="O3161" s="117"/>
      <c r="P3161" s="117"/>
      <c r="Q3161" s="117"/>
      <c r="R3161" s="117"/>
      <c r="S3161" s="117"/>
      <c r="T3161" s="117"/>
      <c r="U3161" s="117"/>
      <c r="V3161" s="117"/>
      <c r="W3161" s="117"/>
      <c r="X3161" s="117"/>
      <c r="Y3161" s="105"/>
      <c r="AX3161" s="90">
        <f t="shared" si="419"/>
        <v>0</v>
      </c>
      <c r="BA3161" s="90">
        <v>0</v>
      </c>
    </row>
    <row r="3162" spans="4:106" ht="21" x14ac:dyDescent="0.25">
      <c r="D3162" s="103"/>
      <c r="E3162" s="109" t="s">
        <v>8353</v>
      </c>
      <c r="F3162" s="110"/>
      <c r="G3162" s="110"/>
      <c r="H3162" s="110"/>
      <c r="I3162" s="110"/>
      <c r="J3162" s="110"/>
      <c r="K3162" s="110"/>
      <c r="L3162" s="110"/>
      <c r="M3162" s="110"/>
      <c r="N3162" s="110"/>
      <c r="O3162" s="110"/>
      <c r="P3162" s="110"/>
      <c r="Q3162" s="110"/>
      <c r="R3162" s="110"/>
      <c r="S3162" s="110"/>
      <c r="T3162" s="110"/>
      <c r="U3162" s="110"/>
      <c r="V3162" s="110"/>
      <c r="W3162" s="110"/>
      <c r="X3162" s="110"/>
      <c r="Y3162" s="105"/>
      <c r="AX3162" s="90">
        <f t="shared" si="419"/>
        <v>0</v>
      </c>
      <c r="BA3162" s="90">
        <v>0</v>
      </c>
    </row>
    <row r="3163" spans="4:106" ht="25.25" customHeight="1" x14ac:dyDescent="0.2">
      <c r="D3163" s="112" t="s">
        <v>8352</v>
      </c>
      <c r="E3163" s="194" t="s">
        <v>8354</v>
      </c>
      <c r="F3163" s="195"/>
      <c r="G3163" s="195"/>
      <c r="H3163" s="195"/>
      <c r="I3163" s="195"/>
      <c r="J3163" s="195"/>
      <c r="K3163" s="195"/>
      <c r="L3163" s="195"/>
      <c r="M3163" s="195"/>
      <c r="N3163" s="195"/>
      <c r="O3163" s="195"/>
      <c r="P3163" s="113" t="s">
        <v>12697</v>
      </c>
      <c r="Q3163" s="196" t="s">
        <v>12698</v>
      </c>
      <c r="R3163" s="196"/>
      <c r="S3163" s="192"/>
      <c r="T3163" s="192"/>
      <c r="U3163" s="192"/>
      <c r="V3163" s="192"/>
      <c r="W3163" s="192"/>
      <c r="X3163" s="193"/>
      <c r="Y3163" s="108"/>
      <c r="AW3163" s="90" t="s">
        <v>8336</v>
      </c>
      <c r="AX3163" s="90">
        <f t="shared" si="419"/>
        <v>1</v>
      </c>
      <c r="AY3163" s="90" t="s">
        <v>8356</v>
      </c>
      <c r="AZ3163" s="90" t="s">
        <v>8351</v>
      </c>
      <c r="BA3163" s="90">
        <v>0</v>
      </c>
      <c r="BL3163" s="90">
        <v>3164</v>
      </c>
      <c r="DA3163" s="90" t="s">
        <v>8337</v>
      </c>
      <c r="DB3163" s="90" t="s">
        <v>8353</v>
      </c>
    </row>
    <row r="3164" spans="4:106" ht="25.25" customHeight="1" x14ac:dyDescent="0.2">
      <c r="D3164" s="112" t="s">
        <v>8358</v>
      </c>
      <c r="E3164" s="189" t="s">
        <v>8359</v>
      </c>
      <c r="F3164" s="190"/>
      <c r="G3164" s="190"/>
      <c r="H3164" s="190"/>
      <c r="I3164" s="190"/>
      <c r="J3164" s="190"/>
      <c r="K3164" s="190"/>
      <c r="L3164" s="190"/>
      <c r="M3164" s="190"/>
      <c r="N3164" s="190"/>
      <c r="O3164" s="190"/>
      <c r="P3164" s="115"/>
      <c r="Q3164" s="191" t="s">
        <v>12699</v>
      </c>
      <c r="R3164" s="191"/>
      <c r="S3164" s="192"/>
      <c r="T3164" s="192"/>
      <c r="U3164" s="192"/>
      <c r="V3164" s="192"/>
      <c r="W3164" s="192"/>
      <c r="X3164" s="193"/>
      <c r="Y3164" s="108"/>
      <c r="AW3164" s="90" t="s">
        <v>8336</v>
      </c>
      <c r="AX3164" s="90">
        <f t="shared" si="419"/>
        <v>1</v>
      </c>
      <c r="AZ3164" s="90" t="s">
        <v>8357</v>
      </c>
      <c r="BA3164" s="90">
        <v>0</v>
      </c>
      <c r="BC3164" s="90">
        <f>IF(AND(AND(OR($S$3163="More than 10 Person Days",$AB$3163="More than 10 Person Days"),$AX$3163=1)),1,0)</f>
        <v>0</v>
      </c>
      <c r="BD3164" s="90">
        <f>IF(AND(AND(OR($AB$3163="More than 10 Person Days"),$AX$3163=1)),1,0)</f>
        <v>0</v>
      </c>
      <c r="BE3164" s="90">
        <f>IF(AND(AND(OR($S$3163="More than 10 Person Days"),$AX$3163=1)),1,0)</f>
        <v>0</v>
      </c>
      <c r="DA3164" s="90" t="s">
        <v>8337</v>
      </c>
      <c r="DB3164" s="90" t="s">
        <v>8353</v>
      </c>
    </row>
    <row r="3165" spans="4:106" ht="25.25" customHeight="1" x14ac:dyDescent="0.2">
      <c r="D3165" s="112" t="s">
        <v>8363</v>
      </c>
      <c r="E3165" s="189" t="s">
        <v>8364</v>
      </c>
      <c r="F3165" s="190"/>
      <c r="G3165" s="190"/>
      <c r="H3165" s="190"/>
      <c r="I3165" s="190"/>
      <c r="J3165" s="190"/>
      <c r="K3165" s="190"/>
      <c r="L3165" s="190"/>
      <c r="M3165" s="190"/>
      <c r="N3165" s="190"/>
      <c r="O3165" s="190"/>
      <c r="P3165" s="116" t="s">
        <v>12697</v>
      </c>
      <c r="Q3165" s="191" t="s">
        <v>12698</v>
      </c>
      <c r="R3165" s="191"/>
      <c r="S3165" s="192"/>
      <c r="T3165" s="192"/>
      <c r="U3165" s="192"/>
      <c r="V3165" s="192"/>
      <c r="W3165" s="192"/>
      <c r="X3165" s="193"/>
      <c r="Y3165" s="108"/>
      <c r="AW3165" s="90" t="s">
        <v>8336</v>
      </c>
      <c r="AX3165" s="90">
        <f t="shared" si="419"/>
        <v>1</v>
      </c>
      <c r="AY3165" s="90" t="s">
        <v>236</v>
      </c>
      <c r="AZ3165" s="90" t="s">
        <v>8362</v>
      </c>
      <c r="BA3165" s="90">
        <v>0</v>
      </c>
      <c r="BL3165" s="90">
        <v>3166</v>
      </c>
      <c r="DA3165" s="90" t="s">
        <v>8337</v>
      </c>
      <c r="DB3165" s="90" t="s">
        <v>8353</v>
      </c>
    </row>
    <row r="3166" spans="4:106" ht="50.5" customHeight="1" x14ac:dyDescent="0.2">
      <c r="D3166" s="112" t="s">
        <v>8367</v>
      </c>
      <c r="E3166" s="189" t="s">
        <v>8368</v>
      </c>
      <c r="F3166" s="190"/>
      <c r="G3166" s="190"/>
      <c r="H3166" s="190"/>
      <c r="I3166" s="190"/>
      <c r="J3166" s="190"/>
      <c r="K3166" s="190"/>
      <c r="L3166" s="190"/>
      <c r="M3166" s="190"/>
      <c r="N3166" s="190"/>
      <c r="O3166" s="190"/>
      <c r="P3166" s="116" t="s">
        <v>12697</v>
      </c>
      <c r="Q3166" s="191" t="s">
        <v>12699</v>
      </c>
      <c r="R3166" s="191"/>
      <c r="S3166" s="197"/>
      <c r="T3166" s="197"/>
      <c r="U3166" s="197"/>
      <c r="V3166" s="197"/>
      <c r="W3166" s="197"/>
      <c r="X3166" s="198"/>
      <c r="Y3166" s="108"/>
      <c r="AW3166" s="90" t="s">
        <v>8336</v>
      </c>
      <c r="AX3166" s="90">
        <f t="shared" si="419"/>
        <v>1</v>
      </c>
      <c r="AZ3166" s="90" t="s">
        <v>8366</v>
      </c>
      <c r="BA3166" s="90">
        <v>0</v>
      </c>
      <c r="BC3166" s="90">
        <f>IF(AND(AND(OR($S$3165="No",$AB$3165="No"),$AX$3165=1)),1,0)</f>
        <v>0</v>
      </c>
      <c r="BD3166" s="90">
        <f>IF(AND(AND(OR($AB$3165="No"),$AX$3165=1)),1,0)</f>
        <v>0</v>
      </c>
      <c r="BE3166" s="90">
        <f>IF(AND(AND(OR($S$3165="No"),$AX$3165=1)),1,0)</f>
        <v>0</v>
      </c>
      <c r="DA3166" s="90" t="s">
        <v>8337</v>
      </c>
      <c r="DB3166" s="90" t="s">
        <v>8353</v>
      </c>
    </row>
    <row r="3167" spans="4:106" x14ac:dyDescent="0.2">
      <c r="D3167" s="103"/>
      <c r="E3167" s="117"/>
      <c r="F3167" s="117"/>
      <c r="G3167" s="117"/>
      <c r="H3167" s="117"/>
      <c r="I3167" s="117"/>
      <c r="J3167" s="117"/>
      <c r="K3167" s="117"/>
      <c r="L3167" s="117"/>
      <c r="M3167" s="117"/>
      <c r="N3167" s="117"/>
      <c r="O3167" s="117"/>
      <c r="P3167" s="117"/>
      <c r="Q3167" s="117"/>
      <c r="R3167" s="117"/>
      <c r="S3167" s="117"/>
      <c r="T3167" s="117"/>
      <c r="U3167" s="117"/>
      <c r="V3167" s="117"/>
      <c r="W3167" s="117"/>
      <c r="X3167" s="117"/>
      <c r="Y3167" s="105"/>
      <c r="AX3167" s="90">
        <f t="shared" si="419"/>
        <v>0</v>
      </c>
      <c r="BA3167" s="90">
        <v>0</v>
      </c>
    </row>
    <row r="3168" spans="4:106" ht="21" x14ac:dyDescent="0.25">
      <c r="D3168" s="103"/>
      <c r="E3168" s="109" t="s">
        <v>8374</v>
      </c>
      <c r="F3168" s="110"/>
      <c r="G3168" s="110"/>
      <c r="H3168" s="110"/>
      <c r="I3168" s="110"/>
      <c r="J3168" s="110"/>
      <c r="K3168" s="110"/>
      <c r="L3168" s="110"/>
      <c r="M3168" s="110"/>
      <c r="N3168" s="110"/>
      <c r="O3168" s="110"/>
      <c r="P3168" s="110"/>
      <c r="Q3168" s="110"/>
      <c r="R3168" s="110"/>
      <c r="S3168" s="110"/>
      <c r="T3168" s="110"/>
      <c r="U3168" s="110"/>
      <c r="V3168" s="110"/>
      <c r="W3168" s="110"/>
      <c r="X3168" s="110"/>
      <c r="Y3168" s="105"/>
      <c r="AX3168" s="90">
        <f t="shared" si="419"/>
        <v>0</v>
      </c>
      <c r="BA3168" s="90">
        <v>0</v>
      </c>
    </row>
    <row r="3169" spans="4:106" ht="25.25" customHeight="1" x14ac:dyDescent="0.2">
      <c r="D3169" s="112" t="s">
        <v>8373</v>
      </c>
      <c r="E3169" s="194" t="s">
        <v>8375</v>
      </c>
      <c r="F3169" s="195"/>
      <c r="G3169" s="195"/>
      <c r="H3169" s="195"/>
      <c r="I3169" s="195"/>
      <c r="J3169" s="195"/>
      <c r="K3169" s="195"/>
      <c r="L3169" s="195"/>
      <c r="M3169" s="195"/>
      <c r="N3169" s="195"/>
      <c r="O3169" s="195"/>
      <c r="P3169" s="111"/>
      <c r="Q3169" s="196" t="s">
        <v>12698</v>
      </c>
      <c r="R3169" s="196"/>
      <c r="S3169" s="197"/>
      <c r="T3169" s="197"/>
      <c r="U3169" s="197"/>
      <c r="V3169" s="197"/>
      <c r="W3169" s="197"/>
      <c r="X3169" s="198"/>
      <c r="Y3169" s="108"/>
      <c r="AW3169" s="90" t="s">
        <v>8336</v>
      </c>
      <c r="AX3169" s="90">
        <f t="shared" si="419"/>
        <v>1</v>
      </c>
      <c r="AY3169" s="90" t="s">
        <v>8376</v>
      </c>
      <c r="AZ3169" s="90" t="s">
        <v>8372</v>
      </c>
      <c r="BA3169" s="90">
        <v>0</v>
      </c>
      <c r="DA3169" s="90" t="s">
        <v>8337</v>
      </c>
      <c r="DB3169" s="90" t="s">
        <v>8374</v>
      </c>
    </row>
    <row r="3170" spans="4:106" x14ac:dyDescent="0.2">
      <c r="D3170" s="103"/>
      <c r="E3170" s="117"/>
      <c r="F3170" s="117"/>
      <c r="G3170" s="117"/>
      <c r="H3170" s="117"/>
      <c r="I3170" s="117"/>
      <c r="J3170" s="117"/>
      <c r="K3170" s="117"/>
      <c r="L3170" s="117"/>
      <c r="M3170" s="117"/>
      <c r="N3170" s="117"/>
      <c r="O3170" s="117"/>
      <c r="P3170" s="117"/>
      <c r="Q3170" s="117"/>
      <c r="R3170" s="117"/>
      <c r="S3170" s="117"/>
      <c r="T3170" s="117"/>
      <c r="U3170" s="117"/>
      <c r="V3170" s="117"/>
      <c r="W3170" s="117"/>
      <c r="X3170" s="117"/>
      <c r="Y3170" s="105"/>
      <c r="AX3170" s="90">
        <f t="shared" si="419"/>
        <v>0</v>
      </c>
      <c r="BA3170" s="90">
        <v>0</v>
      </c>
    </row>
    <row r="3171" spans="4:106" ht="21" x14ac:dyDescent="0.25">
      <c r="D3171" s="103"/>
      <c r="E3171" s="109" t="s">
        <v>8379</v>
      </c>
      <c r="F3171" s="110"/>
      <c r="G3171" s="110"/>
      <c r="H3171" s="110"/>
      <c r="I3171" s="110"/>
      <c r="J3171" s="110"/>
      <c r="K3171" s="110"/>
      <c r="L3171" s="110"/>
      <c r="M3171" s="110"/>
      <c r="N3171" s="110"/>
      <c r="O3171" s="110"/>
      <c r="P3171" s="110"/>
      <c r="Q3171" s="110"/>
      <c r="R3171" s="110"/>
      <c r="S3171" s="110"/>
      <c r="T3171" s="110"/>
      <c r="U3171" s="110"/>
      <c r="V3171" s="110"/>
      <c r="W3171" s="110"/>
      <c r="X3171" s="110"/>
      <c r="Y3171" s="105"/>
      <c r="AX3171" s="90">
        <f t="shared" si="419"/>
        <v>0</v>
      </c>
      <c r="BA3171" s="90">
        <v>0</v>
      </c>
    </row>
    <row r="3172" spans="4:106" ht="25.25" customHeight="1" x14ac:dyDescent="0.2">
      <c r="D3172" s="112" t="s">
        <v>8378</v>
      </c>
      <c r="E3172" s="194" t="s">
        <v>8380</v>
      </c>
      <c r="F3172" s="195"/>
      <c r="G3172" s="195"/>
      <c r="H3172" s="195"/>
      <c r="I3172" s="195"/>
      <c r="J3172" s="195"/>
      <c r="K3172" s="195"/>
      <c r="L3172" s="195"/>
      <c r="M3172" s="195"/>
      <c r="N3172" s="195"/>
      <c r="O3172" s="195"/>
      <c r="P3172" s="111"/>
      <c r="Q3172" s="196" t="s">
        <v>12698</v>
      </c>
      <c r="R3172" s="196"/>
      <c r="S3172" s="192"/>
      <c r="T3172" s="192"/>
      <c r="U3172" s="192"/>
      <c r="V3172" s="192"/>
      <c r="W3172" s="192"/>
      <c r="X3172" s="193"/>
      <c r="Y3172" s="108"/>
      <c r="AW3172" s="90" t="s">
        <v>8336</v>
      </c>
      <c r="AX3172" s="90">
        <f t="shared" si="419"/>
        <v>1</v>
      </c>
      <c r="AY3172" s="90" t="s">
        <v>8381</v>
      </c>
      <c r="AZ3172" s="90" t="s">
        <v>8377</v>
      </c>
      <c r="BA3172" s="90">
        <v>0</v>
      </c>
      <c r="DA3172" s="90" t="s">
        <v>8337</v>
      </c>
      <c r="DB3172" s="90" t="s">
        <v>8379</v>
      </c>
    </row>
    <row r="3173" spans="4:106" ht="25.25" customHeight="1" x14ac:dyDescent="0.2">
      <c r="D3173" s="112" t="s">
        <v>8383</v>
      </c>
      <c r="E3173" s="189" t="s">
        <v>8384</v>
      </c>
      <c r="F3173" s="190"/>
      <c r="G3173" s="190"/>
      <c r="H3173" s="190"/>
      <c r="I3173" s="190"/>
      <c r="J3173" s="190"/>
      <c r="K3173" s="190"/>
      <c r="L3173" s="190"/>
      <c r="M3173" s="190"/>
      <c r="N3173" s="190"/>
      <c r="O3173" s="190"/>
      <c r="P3173" s="115"/>
      <c r="Q3173" s="191" t="s">
        <v>12699</v>
      </c>
      <c r="R3173" s="191"/>
      <c r="S3173" s="192"/>
      <c r="T3173" s="192"/>
      <c r="U3173" s="192"/>
      <c r="V3173" s="192"/>
      <c r="W3173" s="192"/>
      <c r="X3173" s="193"/>
      <c r="Y3173" s="108"/>
      <c r="AW3173" s="90" t="s">
        <v>8336</v>
      </c>
      <c r="AX3173" s="90">
        <f t="shared" si="419"/>
        <v>1</v>
      </c>
      <c r="AZ3173" s="90" t="s">
        <v>8382</v>
      </c>
      <c r="BA3173" s="90">
        <v>0</v>
      </c>
      <c r="DA3173" s="90" t="s">
        <v>8337</v>
      </c>
      <c r="DB3173" s="90" t="s">
        <v>8379</v>
      </c>
    </row>
    <row r="3174" spans="4:106" ht="25.25" customHeight="1" x14ac:dyDescent="0.2">
      <c r="D3174" s="112" t="s">
        <v>8386</v>
      </c>
      <c r="E3174" s="189" t="s">
        <v>8387</v>
      </c>
      <c r="F3174" s="190"/>
      <c r="G3174" s="190"/>
      <c r="H3174" s="190"/>
      <c r="I3174" s="190"/>
      <c r="J3174" s="190"/>
      <c r="K3174" s="190"/>
      <c r="L3174" s="190"/>
      <c r="M3174" s="190"/>
      <c r="N3174" s="190"/>
      <c r="O3174" s="190"/>
      <c r="P3174" s="116" t="s">
        <v>12697</v>
      </c>
      <c r="Q3174" s="191" t="s">
        <v>12699</v>
      </c>
      <c r="R3174" s="191"/>
      <c r="S3174" s="197"/>
      <c r="T3174" s="197"/>
      <c r="U3174" s="197"/>
      <c r="V3174" s="197"/>
      <c r="W3174" s="197"/>
      <c r="X3174" s="198"/>
      <c r="Y3174" s="108"/>
      <c r="AW3174" s="90" t="s">
        <v>8336</v>
      </c>
      <c r="AX3174" s="90">
        <f t="shared" si="419"/>
        <v>1</v>
      </c>
      <c r="AZ3174" s="90" t="s">
        <v>8385</v>
      </c>
      <c r="BA3174" s="90">
        <v>0</v>
      </c>
      <c r="DA3174" s="90" t="s">
        <v>8337</v>
      </c>
      <c r="DB3174" s="90" t="s">
        <v>8379</v>
      </c>
    </row>
    <row r="3175" spans="4:106" x14ac:dyDescent="0.2">
      <c r="D3175" s="103"/>
      <c r="E3175" s="117"/>
      <c r="F3175" s="117"/>
      <c r="G3175" s="117"/>
      <c r="H3175" s="117"/>
      <c r="I3175" s="117"/>
      <c r="J3175" s="117"/>
      <c r="K3175" s="117"/>
      <c r="L3175" s="117"/>
      <c r="M3175" s="117"/>
      <c r="N3175" s="117"/>
      <c r="O3175" s="117"/>
      <c r="P3175" s="117"/>
      <c r="Q3175" s="117"/>
      <c r="R3175" s="117"/>
      <c r="S3175" s="117"/>
      <c r="T3175" s="117"/>
      <c r="U3175" s="117"/>
      <c r="V3175" s="117"/>
      <c r="W3175" s="117"/>
      <c r="X3175" s="117"/>
      <c r="Y3175" s="105"/>
      <c r="AX3175" s="90">
        <f t="shared" si="419"/>
        <v>0</v>
      </c>
      <c r="BA3175" s="90">
        <v>0</v>
      </c>
    </row>
    <row r="3176" spans="4:106" ht="21" x14ac:dyDescent="0.25">
      <c r="D3176" s="103"/>
      <c r="E3176" s="109" t="s">
        <v>8391</v>
      </c>
      <c r="F3176" s="110"/>
      <c r="G3176" s="110"/>
      <c r="H3176" s="110"/>
      <c r="I3176" s="110"/>
      <c r="J3176" s="110"/>
      <c r="K3176" s="110"/>
      <c r="L3176" s="110"/>
      <c r="M3176" s="110"/>
      <c r="N3176" s="110"/>
      <c r="O3176" s="110"/>
      <c r="P3176" s="110"/>
      <c r="Q3176" s="110"/>
      <c r="R3176" s="110"/>
      <c r="S3176" s="110"/>
      <c r="T3176" s="110"/>
      <c r="U3176" s="110"/>
      <c r="V3176" s="110"/>
      <c r="W3176" s="110"/>
      <c r="X3176" s="110"/>
      <c r="Y3176" s="105"/>
      <c r="AX3176" s="90">
        <f t="shared" si="419"/>
        <v>0</v>
      </c>
      <c r="BA3176" s="90">
        <v>0</v>
      </c>
    </row>
    <row r="3177" spans="4:106" ht="25.25" customHeight="1" x14ac:dyDescent="0.2">
      <c r="D3177" s="112" t="s">
        <v>8390</v>
      </c>
      <c r="E3177" s="194" t="s">
        <v>8392</v>
      </c>
      <c r="F3177" s="195"/>
      <c r="G3177" s="195"/>
      <c r="H3177" s="195"/>
      <c r="I3177" s="195"/>
      <c r="J3177" s="195"/>
      <c r="K3177" s="195"/>
      <c r="L3177" s="195"/>
      <c r="M3177" s="195"/>
      <c r="N3177" s="195"/>
      <c r="O3177" s="195"/>
      <c r="P3177" s="113" t="s">
        <v>12697</v>
      </c>
      <c r="Q3177" s="196" t="s">
        <v>12699</v>
      </c>
      <c r="R3177" s="196"/>
      <c r="S3177" s="197"/>
      <c r="T3177" s="197"/>
      <c r="U3177" s="197"/>
      <c r="V3177" s="197"/>
      <c r="W3177" s="197"/>
      <c r="X3177" s="198"/>
      <c r="Y3177" s="108"/>
      <c r="AW3177" s="90" t="s">
        <v>8336</v>
      </c>
      <c r="AX3177" s="90">
        <f t="shared" si="419"/>
        <v>1</v>
      </c>
      <c r="AZ3177" s="90" t="s">
        <v>8389</v>
      </c>
      <c r="BA3177" s="90">
        <v>0</v>
      </c>
      <c r="DA3177" s="90" t="s">
        <v>8337</v>
      </c>
      <c r="DB3177" s="90" t="s">
        <v>8391</v>
      </c>
    </row>
    <row r="3178" spans="4:106" x14ac:dyDescent="0.2">
      <c r="D3178" s="103"/>
      <c r="E3178" s="117"/>
      <c r="F3178" s="117"/>
      <c r="G3178" s="117"/>
      <c r="H3178" s="117"/>
      <c r="I3178" s="117"/>
      <c r="J3178" s="117"/>
      <c r="K3178" s="117"/>
      <c r="L3178" s="117"/>
      <c r="M3178" s="117"/>
      <c r="N3178" s="117"/>
      <c r="O3178" s="117"/>
      <c r="P3178" s="117"/>
      <c r="Q3178" s="117"/>
      <c r="R3178" s="117"/>
      <c r="S3178" s="117"/>
      <c r="T3178" s="117"/>
      <c r="U3178" s="117"/>
      <c r="V3178" s="117"/>
      <c r="W3178" s="117"/>
      <c r="X3178" s="117"/>
      <c r="Y3178" s="105"/>
      <c r="AX3178" s="90">
        <f t="shared" si="419"/>
        <v>0</v>
      </c>
      <c r="BA3178" s="90">
        <v>0</v>
      </c>
    </row>
    <row r="3179" spans="4:106" ht="21" x14ac:dyDescent="0.25">
      <c r="D3179" s="103"/>
      <c r="E3179" s="109" t="s">
        <v>8396</v>
      </c>
      <c r="F3179" s="110"/>
      <c r="G3179" s="110"/>
      <c r="H3179" s="110"/>
      <c r="I3179" s="110"/>
      <c r="J3179" s="110"/>
      <c r="K3179" s="110"/>
      <c r="L3179" s="110"/>
      <c r="M3179" s="110"/>
      <c r="N3179" s="110"/>
      <c r="O3179" s="110"/>
      <c r="P3179" s="110"/>
      <c r="Q3179" s="110"/>
      <c r="R3179" s="110"/>
      <c r="S3179" s="110"/>
      <c r="T3179" s="110"/>
      <c r="U3179" s="110"/>
      <c r="V3179" s="110"/>
      <c r="W3179" s="110"/>
      <c r="X3179" s="110"/>
      <c r="Y3179" s="105"/>
      <c r="AX3179" s="90">
        <f t="shared" si="419"/>
        <v>0</v>
      </c>
      <c r="BA3179" s="90">
        <v>0</v>
      </c>
    </row>
    <row r="3180" spans="4:106" ht="25.25" customHeight="1" x14ac:dyDescent="0.2">
      <c r="D3180" s="112" t="s">
        <v>8395</v>
      </c>
      <c r="E3180" s="194" t="s">
        <v>8397</v>
      </c>
      <c r="F3180" s="195"/>
      <c r="G3180" s="195"/>
      <c r="H3180" s="195"/>
      <c r="I3180" s="195"/>
      <c r="J3180" s="195"/>
      <c r="K3180" s="195"/>
      <c r="L3180" s="195"/>
      <c r="M3180" s="195"/>
      <c r="N3180" s="195"/>
      <c r="O3180" s="195"/>
      <c r="P3180" s="113" t="s">
        <v>12697</v>
      </c>
      <c r="Q3180" s="196" t="s">
        <v>12698</v>
      </c>
      <c r="R3180" s="196"/>
      <c r="S3180" s="192"/>
      <c r="T3180" s="192"/>
      <c r="U3180" s="192"/>
      <c r="V3180" s="192"/>
      <c r="W3180" s="192"/>
      <c r="X3180" s="193"/>
      <c r="Y3180" s="108"/>
      <c r="AW3180" s="90" t="s">
        <v>8336</v>
      </c>
      <c r="AX3180" s="90">
        <f t="shared" si="419"/>
        <v>1</v>
      </c>
      <c r="AY3180" s="90" t="s">
        <v>236</v>
      </c>
      <c r="AZ3180" s="90" t="s">
        <v>8394</v>
      </c>
      <c r="BA3180" s="90">
        <v>0</v>
      </c>
      <c r="DA3180" s="90" t="s">
        <v>8337</v>
      </c>
      <c r="DB3180" s="90" t="s">
        <v>8396</v>
      </c>
    </row>
    <row r="3181" spans="4:106" ht="75.5" customHeight="1" x14ac:dyDescent="0.2">
      <c r="D3181" s="112" t="s">
        <v>8400</v>
      </c>
      <c r="E3181" s="189" t="s">
        <v>8401</v>
      </c>
      <c r="F3181" s="190"/>
      <c r="G3181" s="190"/>
      <c r="H3181" s="190"/>
      <c r="I3181" s="190"/>
      <c r="J3181" s="190"/>
      <c r="K3181" s="190"/>
      <c r="L3181" s="190"/>
      <c r="M3181" s="190"/>
      <c r="N3181" s="190"/>
      <c r="O3181" s="190"/>
      <c r="P3181" s="116" t="s">
        <v>12697</v>
      </c>
      <c r="Q3181" s="191" t="s">
        <v>12699</v>
      </c>
      <c r="R3181" s="191"/>
      <c r="S3181" s="197"/>
      <c r="T3181" s="197"/>
      <c r="U3181" s="197"/>
      <c r="V3181" s="197"/>
      <c r="W3181" s="197"/>
      <c r="X3181" s="198"/>
      <c r="Y3181" s="108"/>
      <c r="AW3181" s="90" t="s">
        <v>8336</v>
      </c>
      <c r="AX3181" s="90">
        <f t="shared" si="419"/>
        <v>1</v>
      </c>
      <c r="AZ3181" s="90" t="s">
        <v>8399</v>
      </c>
      <c r="BA3181" s="90">
        <v>0</v>
      </c>
      <c r="DA3181" s="90" t="s">
        <v>8337</v>
      </c>
      <c r="DB3181" s="90" t="s">
        <v>8396</v>
      </c>
    </row>
    <row r="3182" spans="4:106" x14ac:dyDescent="0.2">
      <c r="D3182" s="103"/>
      <c r="E3182" s="117"/>
      <c r="F3182" s="117"/>
      <c r="G3182" s="117"/>
      <c r="H3182" s="117"/>
      <c r="I3182" s="117"/>
      <c r="J3182" s="117"/>
      <c r="K3182" s="117"/>
      <c r="L3182" s="117"/>
      <c r="M3182" s="117"/>
      <c r="N3182" s="117"/>
      <c r="O3182" s="117"/>
      <c r="P3182" s="117"/>
      <c r="Q3182" s="117"/>
      <c r="R3182" s="117"/>
      <c r="S3182" s="117"/>
      <c r="T3182" s="117"/>
      <c r="U3182" s="117"/>
      <c r="V3182" s="117"/>
      <c r="W3182" s="117"/>
      <c r="X3182" s="117"/>
      <c r="Y3182" s="105"/>
      <c r="AX3182" s="90">
        <f t="shared" si="419"/>
        <v>0</v>
      </c>
      <c r="BA3182" s="90">
        <v>0</v>
      </c>
    </row>
    <row r="3183" spans="4:106" ht="21" x14ac:dyDescent="0.25">
      <c r="D3183" s="103"/>
      <c r="E3183" s="109" t="s">
        <v>8405</v>
      </c>
      <c r="F3183" s="110"/>
      <c r="G3183" s="110"/>
      <c r="H3183" s="110"/>
      <c r="I3183" s="110"/>
      <c r="J3183" s="110"/>
      <c r="K3183" s="110"/>
      <c r="L3183" s="110"/>
      <c r="M3183" s="110"/>
      <c r="N3183" s="110"/>
      <c r="O3183" s="110"/>
      <c r="P3183" s="110"/>
      <c r="Q3183" s="110"/>
      <c r="R3183" s="110"/>
      <c r="S3183" s="110"/>
      <c r="T3183" s="110"/>
      <c r="U3183" s="110"/>
      <c r="V3183" s="110"/>
      <c r="W3183" s="110"/>
      <c r="X3183" s="110"/>
      <c r="Y3183" s="105"/>
      <c r="AX3183" s="90">
        <f t="shared" si="419"/>
        <v>0</v>
      </c>
      <c r="BA3183" s="90">
        <v>0</v>
      </c>
    </row>
    <row r="3184" spans="4:106" ht="25.25" customHeight="1" x14ac:dyDescent="0.2">
      <c r="D3184" s="112" t="s">
        <v>8404</v>
      </c>
      <c r="E3184" s="194" t="s">
        <v>8406</v>
      </c>
      <c r="F3184" s="195"/>
      <c r="G3184" s="195"/>
      <c r="H3184" s="195"/>
      <c r="I3184" s="195"/>
      <c r="J3184" s="195"/>
      <c r="K3184" s="195"/>
      <c r="L3184" s="195"/>
      <c r="M3184" s="195"/>
      <c r="N3184" s="195"/>
      <c r="O3184" s="195"/>
      <c r="P3184" s="113" t="s">
        <v>12697</v>
      </c>
      <c r="Q3184" s="196" t="s">
        <v>12698</v>
      </c>
      <c r="R3184" s="196"/>
      <c r="S3184" s="192"/>
      <c r="T3184" s="192"/>
      <c r="U3184" s="192"/>
      <c r="V3184" s="192"/>
      <c r="W3184" s="192"/>
      <c r="X3184" s="193"/>
      <c r="Y3184" s="108"/>
      <c r="AW3184" s="90" t="s">
        <v>8336</v>
      </c>
      <c r="AX3184" s="90">
        <f t="shared" si="419"/>
        <v>1</v>
      </c>
      <c r="AY3184" s="90" t="s">
        <v>236</v>
      </c>
      <c r="AZ3184" s="90" t="s">
        <v>8403</v>
      </c>
      <c r="BA3184" s="90">
        <v>0</v>
      </c>
      <c r="BL3184" s="90">
        <v>3185</v>
      </c>
      <c r="DA3184" s="90" t="s">
        <v>8337</v>
      </c>
      <c r="DB3184" s="90" t="s">
        <v>8405</v>
      </c>
    </row>
    <row r="3185" spans="4:106" ht="25.25" customHeight="1" x14ac:dyDescent="0.2">
      <c r="D3185" s="112" t="s">
        <v>8409</v>
      </c>
      <c r="E3185" s="189" t="s">
        <v>1126</v>
      </c>
      <c r="F3185" s="190"/>
      <c r="G3185" s="190"/>
      <c r="H3185" s="190"/>
      <c r="I3185" s="190"/>
      <c r="J3185" s="190"/>
      <c r="K3185" s="190"/>
      <c r="L3185" s="190"/>
      <c r="M3185" s="190"/>
      <c r="N3185" s="190"/>
      <c r="O3185" s="190"/>
      <c r="P3185" s="115"/>
      <c r="Q3185" s="191" t="s">
        <v>12699</v>
      </c>
      <c r="R3185" s="191"/>
      <c r="S3185" s="197"/>
      <c r="T3185" s="197"/>
      <c r="U3185" s="197"/>
      <c r="V3185" s="197"/>
      <c r="W3185" s="197"/>
      <c r="X3185" s="198"/>
      <c r="Y3185" s="108"/>
      <c r="AW3185" s="90" t="s">
        <v>8336</v>
      </c>
      <c r="AX3185" s="90">
        <f t="shared" si="419"/>
        <v>1</v>
      </c>
      <c r="AZ3185" s="90" t="s">
        <v>8408</v>
      </c>
      <c r="BA3185" s="90">
        <v>0</v>
      </c>
      <c r="BC3185" s="90">
        <f>IF(AND(AND(OR($S$3184="Yes",$AB$3184="Yes"),$AX$3184=1)),1,0)</f>
        <v>0</v>
      </c>
      <c r="BD3185" s="90">
        <f>IF(AND(AND(OR($AB$3184="Yes"),$AX$3184=1)),1,0)</f>
        <v>0</v>
      </c>
      <c r="BE3185" s="90">
        <f>IF(AND(AND(OR($S$3184="Yes"),$AX$3184=1)),1,0)</f>
        <v>0</v>
      </c>
      <c r="DA3185" s="90" t="s">
        <v>8337</v>
      </c>
      <c r="DB3185" s="90" t="s">
        <v>8405</v>
      </c>
    </row>
    <row r="3186" spans="4:106" x14ac:dyDescent="0.2">
      <c r="D3186" s="103"/>
      <c r="E3186" s="117"/>
      <c r="F3186" s="117"/>
      <c r="G3186" s="117"/>
      <c r="H3186" s="117"/>
      <c r="I3186" s="117"/>
      <c r="J3186" s="117"/>
      <c r="K3186" s="117"/>
      <c r="L3186" s="117"/>
      <c r="M3186" s="117"/>
      <c r="N3186" s="117"/>
      <c r="O3186" s="117"/>
      <c r="P3186" s="117"/>
      <c r="Q3186" s="117"/>
      <c r="R3186" s="117"/>
      <c r="S3186" s="117"/>
      <c r="T3186" s="117"/>
      <c r="U3186" s="117"/>
      <c r="V3186" s="117"/>
      <c r="W3186" s="117"/>
      <c r="X3186" s="117"/>
      <c r="Y3186" s="105"/>
      <c r="AX3186" s="90">
        <f t="shared" si="419"/>
        <v>0</v>
      </c>
      <c r="BA3186" s="90">
        <v>0</v>
      </c>
    </row>
    <row r="3187" spans="4:106" ht="21" x14ac:dyDescent="0.25">
      <c r="D3187" s="103"/>
      <c r="E3187" s="109" t="s">
        <v>8414</v>
      </c>
      <c r="F3187" s="110"/>
      <c r="G3187" s="110"/>
      <c r="H3187" s="110"/>
      <c r="I3187" s="110"/>
      <c r="J3187" s="110"/>
      <c r="K3187" s="110"/>
      <c r="L3187" s="110"/>
      <c r="M3187" s="110"/>
      <c r="N3187" s="110"/>
      <c r="O3187" s="110"/>
      <c r="P3187" s="110"/>
      <c r="Q3187" s="110"/>
      <c r="R3187" s="110"/>
      <c r="S3187" s="110"/>
      <c r="T3187" s="110"/>
      <c r="U3187" s="110"/>
      <c r="V3187" s="110"/>
      <c r="W3187" s="110"/>
      <c r="X3187" s="110"/>
      <c r="Y3187" s="105"/>
      <c r="AX3187" s="90">
        <f t="shared" si="419"/>
        <v>0</v>
      </c>
      <c r="BA3187" s="90">
        <v>0</v>
      </c>
    </row>
    <row r="3188" spans="4:106" ht="25.25" customHeight="1" x14ac:dyDescent="0.2">
      <c r="D3188" s="112" t="s">
        <v>8413</v>
      </c>
      <c r="E3188" s="194" t="s">
        <v>8415</v>
      </c>
      <c r="F3188" s="195"/>
      <c r="G3188" s="195"/>
      <c r="H3188" s="195"/>
      <c r="I3188" s="195"/>
      <c r="J3188" s="195"/>
      <c r="K3188" s="195"/>
      <c r="L3188" s="195"/>
      <c r="M3188" s="195"/>
      <c r="N3188" s="195"/>
      <c r="O3188" s="195"/>
      <c r="P3188" s="113" t="s">
        <v>12697</v>
      </c>
      <c r="Q3188" s="196" t="s">
        <v>12701</v>
      </c>
      <c r="R3188" s="196"/>
      <c r="S3188" s="192"/>
      <c r="T3188" s="192"/>
      <c r="U3188" s="192"/>
      <c r="V3188" s="192"/>
      <c r="W3188" s="192"/>
      <c r="X3188" s="193"/>
      <c r="Y3188" s="108"/>
      <c r="AW3188" s="90" t="s">
        <v>8336</v>
      </c>
      <c r="AX3188" s="90">
        <f t="shared" si="419"/>
        <v>1</v>
      </c>
      <c r="AZ3188" s="90" t="s">
        <v>8412</v>
      </c>
      <c r="BA3188" s="90">
        <v>0</v>
      </c>
      <c r="DA3188" s="90" t="s">
        <v>8337</v>
      </c>
      <c r="DB3188" s="90" t="s">
        <v>8414</v>
      </c>
    </row>
    <row r="3189" spans="4:106" ht="25.25" customHeight="1" x14ac:dyDescent="0.2">
      <c r="D3189" s="112" t="s">
        <v>8418</v>
      </c>
      <c r="E3189" s="189" t="s">
        <v>8419</v>
      </c>
      <c r="F3189" s="190"/>
      <c r="G3189" s="190"/>
      <c r="H3189" s="190"/>
      <c r="I3189" s="190"/>
      <c r="J3189" s="190"/>
      <c r="K3189" s="190"/>
      <c r="L3189" s="190"/>
      <c r="M3189" s="190"/>
      <c r="N3189" s="190"/>
      <c r="O3189" s="190"/>
      <c r="P3189" s="116" t="s">
        <v>12697</v>
      </c>
      <c r="Q3189" s="191" t="s">
        <v>12699</v>
      </c>
      <c r="R3189" s="191"/>
      <c r="S3189" s="197"/>
      <c r="T3189" s="197"/>
      <c r="U3189" s="197"/>
      <c r="V3189" s="197"/>
      <c r="W3189" s="197"/>
      <c r="X3189" s="198"/>
      <c r="Y3189" s="108"/>
      <c r="AW3189" s="90" t="s">
        <v>8336</v>
      </c>
      <c r="AX3189" s="90">
        <f t="shared" si="419"/>
        <v>1</v>
      </c>
      <c r="AZ3189" s="90" t="s">
        <v>8417</v>
      </c>
      <c r="BA3189" s="90">
        <v>0</v>
      </c>
      <c r="DA3189" s="90" t="s">
        <v>8337</v>
      </c>
      <c r="DB3189" s="90" t="s">
        <v>8414</v>
      </c>
    </row>
    <row r="3190" spans="4:106" x14ac:dyDescent="0.2">
      <c r="D3190" s="103"/>
      <c r="E3190" s="117"/>
      <c r="F3190" s="117"/>
      <c r="G3190" s="117"/>
      <c r="H3190" s="117"/>
      <c r="I3190" s="117"/>
      <c r="J3190" s="117"/>
      <c r="K3190" s="117"/>
      <c r="L3190" s="117"/>
      <c r="M3190" s="117"/>
      <c r="N3190" s="117"/>
      <c r="O3190" s="117"/>
      <c r="P3190" s="117"/>
      <c r="Q3190" s="117"/>
      <c r="R3190" s="117"/>
      <c r="S3190" s="117"/>
      <c r="T3190" s="117"/>
      <c r="U3190" s="117"/>
      <c r="V3190" s="117"/>
      <c r="W3190" s="117"/>
      <c r="X3190" s="117"/>
      <c r="Y3190" s="105"/>
      <c r="AX3190" s="90">
        <f t="shared" si="419"/>
        <v>0</v>
      </c>
      <c r="BA3190" s="90">
        <v>0</v>
      </c>
    </row>
    <row r="3191" spans="4:106" ht="21" x14ac:dyDescent="0.25">
      <c r="D3191" s="103"/>
      <c r="E3191" s="109" t="s">
        <v>8423</v>
      </c>
      <c r="F3191" s="110"/>
      <c r="G3191" s="110"/>
      <c r="H3191" s="110"/>
      <c r="I3191" s="110"/>
      <c r="J3191" s="110"/>
      <c r="K3191" s="110"/>
      <c r="L3191" s="110"/>
      <c r="M3191" s="110"/>
      <c r="N3191" s="110"/>
      <c r="O3191" s="110"/>
      <c r="P3191" s="110"/>
      <c r="Q3191" s="110"/>
      <c r="R3191" s="110"/>
      <c r="S3191" s="110"/>
      <c r="T3191" s="110"/>
      <c r="U3191" s="110"/>
      <c r="V3191" s="110"/>
      <c r="W3191" s="110"/>
      <c r="X3191" s="110"/>
      <c r="Y3191" s="105"/>
      <c r="AX3191" s="90">
        <f t="shared" si="419"/>
        <v>0</v>
      </c>
      <c r="BA3191" s="90">
        <v>0</v>
      </c>
    </row>
    <row r="3192" spans="4:106" ht="25.25" customHeight="1" x14ac:dyDescent="0.2">
      <c r="D3192" s="112" t="s">
        <v>8422</v>
      </c>
      <c r="E3192" s="194" t="s">
        <v>8424</v>
      </c>
      <c r="F3192" s="195"/>
      <c r="G3192" s="195"/>
      <c r="H3192" s="195"/>
      <c r="I3192" s="195"/>
      <c r="J3192" s="195"/>
      <c r="K3192" s="195"/>
      <c r="L3192" s="195"/>
      <c r="M3192" s="195"/>
      <c r="N3192" s="195"/>
      <c r="O3192" s="195"/>
      <c r="P3192" s="113" t="s">
        <v>12697</v>
      </c>
      <c r="Q3192" s="196" t="s">
        <v>12699</v>
      </c>
      <c r="R3192" s="196"/>
      <c r="S3192" s="192"/>
      <c r="T3192" s="192"/>
      <c r="U3192" s="192"/>
      <c r="V3192" s="192"/>
      <c r="W3192" s="192"/>
      <c r="X3192" s="193"/>
      <c r="Y3192" s="108"/>
      <c r="AW3192" s="90" t="s">
        <v>8336</v>
      </c>
      <c r="AX3192" s="90">
        <f t="shared" si="419"/>
        <v>1</v>
      </c>
      <c r="AZ3192" s="90" t="s">
        <v>8421</v>
      </c>
      <c r="BA3192" s="90">
        <v>0</v>
      </c>
      <c r="DA3192" s="90" t="s">
        <v>8337</v>
      </c>
      <c r="DB3192" s="90" t="s">
        <v>8423</v>
      </c>
    </row>
    <row r="3193" spans="4:106" ht="100.75" customHeight="1" x14ac:dyDescent="0.2">
      <c r="D3193" s="112" t="s">
        <v>8427</v>
      </c>
      <c r="E3193" s="189" t="s">
        <v>8428</v>
      </c>
      <c r="F3193" s="190"/>
      <c r="G3193" s="190"/>
      <c r="H3193" s="190"/>
      <c r="I3193" s="190"/>
      <c r="J3193" s="190"/>
      <c r="K3193" s="190"/>
      <c r="L3193" s="190"/>
      <c r="M3193" s="190"/>
      <c r="N3193" s="190"/>
      <c r="O3193" s="190"/>
      <c r="P3193" s="116" t="s">
        <v>12697</v>
      </c>
      <c r="Q3193" s="191" t="s">
        <v>12698</v>
      </c>
      <c r="R3193" s="191"/>
      <c r="S3193" s="192"/>
      <c r="T3193" s="192"/>
      <c r="U3193" s="192"/>
      <c r="V3193" s="192"/>
      <c r="W3193" s="192"/>
      <c r="X3193" s="193"/>
      <c r="Y3193" s="108"/>
      <c r="AW3193" s="90" t="s">
        <v>8336</v>
      </c>
      <c r="AX3193" s="90">
        <f t="shared" si="419"/>
        <v>1</v>
      </c>
      <c r="AY3193" s="90" t="s">
        <v>236</v>
      </c>
      <c r="AZ3193" s="90" t="s">
        <v>8426</v>
      </c>
      <c r="BA3193" s="90">
        <v>0</v>
      </c>
      <c r="DA3193" s="90" t="s">
        <v>8337</v>
      </c>
      <c r="DB3193" s="90" t="s">
        <v>8423</v>
      </c>
    </row>
    <row r="3194" spans="4:106" ht="25.25" customHeight="1" x14ac:dyDescent="0.2">
      <c r="D3194" s="112" t="s">
        <v>8431</v>
      </c>
      <c r="E3194" s="189" t="s">
        <v>8432</v>
      </c>
      <c r="F3194" s="190"/>
      <c r="G3194" s="190"/>
      <c r="H3194" s="190"/>
      <c r="I3194" s="190"/>
      <c r="J3194" s="190"/>
      <c r="K3194" s="190"/>
      <c r="L3194" s="190"/>
      <c r="M3194" s="190"/>
      <c r="N3194" s="190"/>
      <c r="O3194" s="190"/>
      <c r="P3194" s="116" t="s">
        <v>12697</v>
      </c>
      <c r="Q3194" s="191" t="s">
        <v>12699</v>
      </c>
      <c r="R3194" s="191"/>
      <c r="S3194" s="192"/>
      <c r="T3194" s="192"/>
      <c r="U3194" s="192"/>
      <c r="V3194" s="192"/>
      <c r="W3194" s="192"/>
      <c r="X3194" s="193"/>
      <c r="Y3194" s="108"/>
      <c r="AW3194" s="90" t="s">
        <v>8336</v>
      </c>
      <c r="AX3194" s="90">
        <f t="shared" si="419"/>
        <v>1</v>
      </c>
      <c r="AZ3194" s="90" t="s">
        <v>8430</v>
      </c>
      <c r="BA3194" s="90">
        <v>0</v>
      </c>
      <c r="DA3194" s="90" t="s">
        <v>8337</v>
      </c>
      <c r="DB3194" s="90" t="s">
        <v>8423</v>
      </c>
    </row>
    <row r="3195" spans="4:106" ht="25.25" customHeight="1" x14ac:dyDescent="0.2">
      <c r="D3195" s="112" t="s">
        <v>8435</v>
      </c>
      <c r="E3195" s="189" t="s">
        <v>8436</v>
      </c>
      <c r="F3195" s="190"/>
      <c r="G3195" s="190"/>
      <c r="H3195" s="190"/>
      <c r="I3195" s="190"/>
      <c r="J3195" s="190"/>
      <c r="K3195" s="190"/>
      <c r="L3195" s="190"/>
      <c r="M3195" s="190"/>
      <c r="N3195" s="190"/>
      <c r="O3195" s="190"/>
      <c r="P3195" s="116" t="s">
        <v>12697</v>
      </c>
      <c r="Q3195" s="191" t="s">
        <v>12699</v>
      </c>
      <c r="R3195" s="191"/>
      <c r="S3195" s="192"/>
      <c r="T3195" s="192"/>
      <c r="U3195" s="192"/>
      <c r="V3195" s="192"/>
      <c r="W3195" s="192"/>
      <c r="X3195" s="193"/>
      <c r="Y3195" s="108"/>
      <c r="AW3195" s="90" t="s">
        <v>8336</v>
      </c>
      <c r="AX3195" s="90">
        <f t="shared" si="419"/>
        <v>1</v>
      </c>
      <c r="AZ3195" s="90" t="s">
        <v>8434</v>
      </c>
      <c r="BA3195" s="90">
        <v>0</v>
      </c>
      <c r="DA3195" s="90" t="s">
        <v>8337</v>
      </c>
      <c r="DB3195" s="90" t="s">
        <v>8423</v>
      </c>
    </row>
    <row r="3196" spans="4:106" ht="25.25" customHeight="1" x14ac:dyDescent="0.2">
      <c r="D3196" s="112" t="s">
        <v>8439</v>
      </c>
      <c r="E3196" s="189" t="s">
        <v>8440</v>
      </c>
      <c r="F3196" s="190"/>
      <c r="G3196" s="190"/>
      <c r="H3196" s="190"/>
      <c r="I3196" s="190"/>
      <c r="J3196" s="190"/>
      <c r="K3196" s="190"/>
      <c r="L3196" s="190"/>
      <c r="M3196" s="190"/>
      <c r="N3196" s="190"/>
      <c r="O3196" s="190"/>
      <c r="P3196" s="116" t="s">
        <v>12697</v>
      </c>
      <c r="Q3196" s="191" t="s">
        <v>12699</v>
      </c>
      <c r="R3196" s="191"/>
      <c r="S3196" s="192"/>
      <c r="T3196" s="192"/>
      <c r="U3196" s="192"/>
      <c r="V3196" s="192"/>
      <c r="W3196" s="192"/>
      <c r="X3196" s="193"/>
      <c r="Y3196" s="108"/>
      <c r="AW3196" s="90" t="s">
        <v>8336</v>
      </c>
      <c r="AX3196" s="90">
        <f t="shared" si="419"/>
        <v>1</v>
      </c>
      <c r="AZ3196" s="90" t="s">
        <v>8438</v>
      </c>
      <c r="BA3196" s="90">
        <v>0</v>
      </c>
      <c r="DA3196" s="90" t="s">
        <v>8337</v>
      </c>
      <c r="DB3196" s="90" t="s">
        <v>8423</v>
      </c>
    </row>
    <row r="3197" spans="4:106" x14ac:dyDescent="0.2">
      <c r="D3197" s="121"/>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3"/>
      <c r="AX3197" s="90">
        <f t="shared" si="419"/>
        <v>0</v>
      </c>
      <c r="BA3197" s="90">
        <v>0</v>
      </c>
    </row>
    <row r="3198" spans="4:106" x14ac:dyDescent="0.2">
      <c r="D3198" s="91"/>
      <c r="E3198" s="91"/>
      <c r="F3198" s="91"/>
      <c r="G3198" s="91"/>
      <c r="H3198" s="91"/>
      <c r="I3198" s="91"/>
      <c r="J3198" s="91"/>
      <c r="K3198" s="91"/>
      <c r="L3198" s="91"/>
      <c r="M3198" s="91"/>
      <c r="N3198" s="91"/>
      <c r="O3198" s="91"/>
      <c r="P3198" s="91"/>
      <c r="Q3198" s="91"/>
      <c r="R3198" s="91"/>
      <c r="S3198" s="91"/>
      <c r="T3198" s="91"/>
      <c r="U3198" s="91"/>
      <c r="V3198" s="91"/>
      <c r="W3198" s="91"/>
      <c r="X3198" s="91"/>
      <c r="Y3198" s="91"/>
      <c r="AX3198" s="90">
        <f t="shared" si="419"/>
        <v>0</v>
      </c>
      <c r="BA3198" s="90">
        <v>1</v>
      </c>
    </row>
  </sheetData>
  <sheetProtection algorithmName="SHA-512" hashValue="Yx3Wy62zSBUoo2Fo5Llug6uX3M+VmCbD9gbe/KxmakBl4J2J8HB62PIpHx8GwtczIW/+UdLkXHumLAGJITg0ZQ==" saltValue="eI8Zklzmfwe3UV9wD884ow==" spinCount="100000" sheet="1" formatColumns="0" formatRows="0"/>
  <autoFilter ref="A11:DB3198" xr:uid="{3ABA97E8-75DC-4F37-AE50-44E1506F438A}"/>
  <dataConsolidate/>
  <mergeCells count="6891">
    <mergeCell ref="E3195:O3195"/>
    <mergeCell ref="Q3195:R3195"/>
    <mergeCell ref="S3195:X3195"/>
    <mergeCell ref="E3196:O3196"/>
    <mergeCell ref="Q3196:R3196"/>
    <mergeCell ref="S3196:X3196"/>
    <mergeCell ref="E3193:O3193"/>
    <mergeCell ref="Q3193:R3193"/>
    <mergeCell ref="S3193:X3193"/>
    <mergeCell ref="E3194:O3194"/>
    <mergeCell ref="Q3194:R3194"/>
    <mergeCell ref="S3194:X3194"/>
    <mergeCell ref="E3189:O3189"/>
    <mergeCell ref="Q3189:R3189"/>
    <mergeCell ref="S3189:X3189"/>
    <mergeCell ref="E3192:O3192"/>
    <mergeCell ref="Q3192:R3192"/>
    <mergeCell ref="S3192:X3192"/>
    <mergeCell ref="S3188:X3188"/>
    <mergeCell ref="E3181:O3181"/>
    <mergeCell ref="Q3181:R3181"/>
    <mergeCell ref="S3181:X3181"/>
    <mergeCell ref="E3184:O3184"/>
    <mergeCell ref="Q3184:R3184"/>
    <mergeCell ref="S3184:X3184"/>
    <mergeCell ref="E3177:O3177"/>
    <mergeCell ref="Q3177:R3177"/>
    <mergeCell ref="S3177:X3177"/>
    <mergeCell ref="E3180:O3180"/>
    <mergeCell ref="Q3180:R3180"/>
    <mergeCell ref="S3180:X3180"/>
    <mergeCell ref="E3173:O3173"/>
    <mergeCell ref="Q3173:R3173"/>
    <mergeCell ref="S3173:X3173"/>
    <mergeCell ref="E3174:O3174"/>
    <mergeCell ref="Q3174:R3174"/>
    <mergeCell ref="S3174:X3174"/>
    <mergeCell ref="E3185:O3185"/>
    <mergeCell ref="Q3185:R3185"/>
    <mergeCell ref="S3185:X3185"/>
    <mergeCell ref="E3188:O3188"/>
    <mergeCell ref="Q3188:R3188"/>
    <mergeCell ref="E3169:O3169"/>
    <mergeCell ref="Q3169:R3169"/>
    <mergeCell ref="S3169:X3169"/>
    <mergeCell ref="E3172:O3172"/>
    <mergeCell ref="Q3172:R3172"/>
    <mergeCell ref="S3172:X3172"/>
    <mergeCell ref="E3165:O3165"/>
    <mergeCell ref="Q3165:R3165"/>
    <mergeCell ref="S3165:X3165"/>
    <mergeCell ref="E3166:O3166"/>
    <mergeCell ref="Q3166:R3166"/>
    <mergeCell ref="S3166:X3166"/>
    <mergeCell ref="E3163:O3163"/>
    <mergeCell ref="Q3163:R3163"/>
    <mergeCell ref="S3163:X3163"/>
    <mergeCell ref="E3164:O3164"/>
    <mergeCell ref="Q3164:R3164"/>
    <mergeCell ref="S3164:X3164"/>
    <mergeCell ref="E3159:O3159"/>
    <mergeCell ref="Q3159:R3159"/>
    <mergeCell ref="S3159:X3159"/>
    <mergeCell ref="E3160:O3160"/>
    <mergeCell ref="Q3160:R3160"/>
    <mergeCell ref="S3160:X3160"/>
    <mergeCell ref="E3149:O3149"/>
    <mergeCell ref="Q3149:R3149"/>
    <mergeCell ref="S3149:X3149"/>
    <mergeCell ref="E3156:O3156"/>
    <mergeCell ref="Q3156:R3156"/>
    <mergeCell ref="S3156:X3156"/>
    <mergeCell ref="E3144:O3144"/>
    <mergeCell ref="Q3144:R3144"/>
    <mergeCell ref="S3144:X3144"/>
    <mergeCell ref="E3145:O3145"/>
    <mergeCell ref="Q3145:R3145"/>
    <mergeCell ref="S3145:X3145"/>
    <mergeCell ref="E3140:O3140"/>
    <mergeCell ref="Q3140:R3140"/>
    <mergeCell ref="S3140:X3140"/>
    <mergeCell ref="E3141:O3141"/>
    <mergeCell ref="Q3141:R3141"/>
    <mergeCell ref="S3141:X3141"/>
    <mergeCell ref="E3138:O3138"/>
    <mergeCell ref="Q3138:R3138"/>
    <mergeCell ref="S3138:X3138"/>
    <mergeCell ref="E3139:O3139"/>
    <mergeCell ref="Q3139:R3139"/>
    <mergeCell ref="S3139:X3139"/>
    <mergeCell ref="E3136:O3136"/>
    <mergeCell ref="Q3136:R3136"/>
    <mergeCell ref="S3136:X3136"/>
    <mergeCell ref="E3137:O3137"/>
    <mergeCell ref="Q3137:R3137"/>
    <mergeCell ref="S3137:X3137"/>
    <mergeCell ref="Q3133:X3133"/>
    <mergeCell ref="E3134:O3134"/>
    <mergeCell ref="Q3134:R3134"/>
    <mergeCell ref="S3134:X3134"/>
    <mergeCell ref="E3135:O3135"/>
    <mergeCell ref="Q3135:R3135"/>
    <mergeCell ref="S3135:X3135"/>
    <mergeCell ref="E3129:O3129"/>
    <mergeCell ref="Q3129:R3129"/>
    <mergeCell ref="S3129:X3129"/>
    <mergeCell ref="E3132:O3132"/>
    <mergeCell ref="Q3132:R3132"/>
    <mergeCell ref="S3132:X3132"/>
    <mergeCell ref="E3127:O3127"/>
    <mergeCell ref="Q3127:R3127"/>
    <mergeCell ref="S3127:X3127"/>
    <mergeCell ref="E3128:O3128"/>
    <mergeCell ref="Q3128:R3128"/>
    <mergeCell ref="S3128:X3128"/>
    <mergeCell ref="E3123:O3123"/>
    <mergeCell ref="Q3123:R3123"/>
    <mergeCell ref="S3123:X3123"/>
    <mergeCell ref="E3126:O3126"/>
    <mergeCell ref="Q3126:R3126"/>
    <mergeCell ref="S3126:X3126"/>
    <mergeCell ref="E3119:O3119"/>
    <mergeCell ref="Q3119:R3119"/>
    <mergeCell ref="S3119:X3119"/>
    <mergeCell ref="E3122:O3122"/>
    <mergeCell ref="Q3122:R3122"/>
    <mergeCell ref="S3122:X3122"/>
    <mergeCell ref="E3115:O3115"/>
    <mergeCell ref="Q3115:R3115"/>
    <mergeCell ref="S3115:X3115"/>
    <mergeCell ref="E3118:O3118"/>
    <mergeCell ref="Q3118:R3118"/>
    <mergeCell ref="S3118:X3118"/>
    <mergeCell ref="E3113:O3113"/>
    <mergeCell ref="Q3113:R3113"/>
    <mergeCell ref="S3113:X3113"/>
    <mergeCell ref="E3114:O3114"/>
    <mergeCell ref="Q3114:R3114"/>
    <mergeCell ref="S3114:X3114"/>
    <mergeCell ref="E3111:O3111"/>
    <mergeCell ref="Q3111:R3111"/>
    <mergeCell ref="S3111:X3111"/>
    <mergeCell ref="E3112:O3112"/>
    <mergeCell ref="Q3112:R3112"/>
    <mergeCell ref="S3112:X3112"/>
    <mergeCell ref="E3109:O3109"/>
    <mergeCell ref="Q3109:R3109"/>
    <mergeCell ref="S3109:X3109"/>
    <mergeCell ref="E3110:O3110"/>
    <mergeCell ref="Q3110:R3110"/>
    <mergeCell ref="S3110:X3110"/>
    <mergeCell ref="Q3106:X3106"/>
    <mergeCell ref="E3107:O3107"/>
    <mergeCell ref="Q3107:R3107"/>
    <mergeCell ref="S3107:X3107"/>
    <mergeCell ref="E3108:O3108"/>
    <mergeCell ref="Q3108:R3108"/>
    <mergeCell ref="S3108:X3108"/>
    <mergeCell ref="E3104:O3104"/>
    <mergeCell ref="Q3104:R3104"/>
    <mergeCell ref="S3104:X3104"/>
    <mergeCell ref="E3105:O3105"/>
    <mergeCell ref="Q3105:R3105"/>
    <mergeCell ref="S3105:X3105"/>
    <mergeCell ref="E3102:O3102"/>
    <mergeCell ref="Q3102:R3102"/>
    <mergeCell ref="S3102:X3102"/>
    <mergeCell ref="E3103:O3103"/>
    <mergeCell ref="Q3103:R3103"/>
    <mergeCell ref="S3103:X3103"/>
    <mergeCell ref="E3100:O3100"/>
    <mergeCell ref="Q3100:R3100"/>
    <mergeCell ref="S3100:X3100"/>
    <mergeCell ref="E3101:O3101"/>
    <mergeCell ref="Q3101:R3101"/>
    <mergeCell ref="S3101:X3101"/>
    <mergeCell ref="E3098:O3098"/>
    <mergeCell ref="Q3098:R3098"/>
    <mergeCell ref="S3098:X3098"/>
    <mergeCell ref="E3099:O3099"/>
    <mergeCell ref="Q3099:R3099"/>
    <mergeCell ref="S3099:X3099"/>
    <mergeCell ref="E3096:O3096"/>
    <mergeCell ref="Q3096:R3096"/>
    <mergeCell ref="S3096:X3096"/>
    <mergeCell ref="E3097:O3097"/>
    <mergeCell ref="Q3097:R3097"/>
    <mergeCell ref="S3097:X3097"/>
    <mergeCell ref="Q3093:X3093"/>
    <mergeCell ref="E3094:O3094"/>
    <mergeCell ref="Q3094:R3094"/>
    <mergeCell ref="S3094:X3094"/>
    <mergeCell ref="E3095:O3095"/>
    <mergeCell ref="Q3095:R3095"/>
    <mergeCell ref="S3095:X3095"/>
    <mergeCell ref="E3089:O3089"/>
    <mergeCell ref="Q3089:R3089"/>
    <mergeCell ref="S3089:X3089"/>
    <mergeCell ref="E3090:O3090"/>
    <mergeCell ref="Q3090:R3090"/>
    <mergeCell ref="S3090:X3090"/>
    <mergeCell ref="E3087:O3087"/>
    <mergeCell ref="Q3087:R3087"/>
    <mergeCell ref="S3087:X3087"/>
    <mergeCell ref="E3088:O3088"/>
    <mergeCell ref="Q3088:R3088"/>
    <mergeCell ref="S3088:X3088"/>
    <mergeCell ref="E3085:O3085"/>
    <mergeCell ref="Q3085:R3085"/>
    <mergeCell ref="S3085:X3085"/>
    <mergeCell ref="E3086:O3086"/>
    <mergeCell ref="Q3086:R3086"/>
    <mergeCell ref="S3086:X3086"/>
    <mergeCell ref="E3083:O3083"/>
    <mergeCell ref="Q3083:R3083"/>
    <mergeCell ref="S3083:X3083"/>
    <mergeCell ref="E3084:O3084"/>
    <mergeCell ref="Q3084:R3084"/>
    <mergeCell ref="S3084:X3084"/>
    <mergeCell ref="E3078:O3078"/>
    <mergeCell ref="Q3078:R3078"/>
    <mergeCell ref="S3078:X3078"/>
    <mergeCell ref="Q3081:X3081"/>
    <mergeCell ref="E3082:O3082"/>
    <mergeCell ref="Q3082:R3082"/>
    <mergeCell ref="S3082:X3082"/>
    <mergeCell ref="E3076:O3076"/>
    <mergeCell ref="Q3076:R3076"/>
    <mergeCell ref="S3076:X3076"/>
    <mergeCell ref="E3077:O3077"/>
    <mergeCell ref="Q3077:R3077"/>
    <mergeCell ref="S3077:X3077"/>
    <mergeCell ref="E3074:O3074"/>
    <mergeCell ref="Q3074:R3074"/>
    <mergeCell ref="S3074:X3074"/>
    <mergeCell ref="E3075:O3075"/>
    <mergeCell ref="Q3075:R3075"/>
    <mergeCell ref="S3075:X3075"/>
    <mergeCell ref="Q3071:X3071"/>
    <mergeCell ref="E3072:O3072"/>
    <mergeCell ref="Q3072:R3072"/>
    <mergeCell ref="S3072:X3072"/>
    <mergeCell ref="E3073:O3073"/>
    <mergeCell ref="Q3073:R3073"/>
    <mergeCell ref="S3073:X3073"/>
    <mergeCell ref="E3067:O3067"/>
    <mergeCell ref="Q3067:R3067"/>
    <mergeCell ref="S3067:X3067"/>
    <mergeCell ref="E3068:O3068"/>
    <mergeCell ref="Q3068:R3068"/>
    <mergeCell ref="S3068:X3068"/>
    <mergeCell ref="E3065:O3065"/>
    <mergeCell ref="Q3065:R3065"/>
    <mergeCell ref="S3065:X3065"/>
    <mergeCell ref="E3066:O3066"/>
    <mergeCell ref="Q3066:R3066"/>
    <mergeCell ref="S3066:X3066"/>
    <mergeCell ref="E3063:O3063"/>
    <mergeCell ref="Q3063:R3063"/>
    <mergeCell ref="S3063:X3063"/>
    <mergeCell ref="E3064:O3064"/>
    <mergeCell ref="Q3064:R3064"/>
    <mergeCell ref="S3064:X3064"/>
    <mergeCell ref="E3061:O3061"/>
    <mergeCell ref="Q3061:R3061"/>
    <mergeCell ref="S3061:X3061"/>
    <mergeCell ref="E3062:O3062"/>
    <mergeCell ref="Q3062:R3062"/>
    <mergeCell ref="S3062:X3062"/>
    <mergeCell ref="E3059:O3059"/>
    <mergeCell ref="Q3059:R3059"/>
    <mergeCell ref="S3059:X3059"/>
    <mergeCell ref="E3060:O3060"/>
    <mergeCell ref="Q3060:R3060"/>
    <mergeCell ref="S3060:X3060"/>
    <mergeCell ref="E3057:O3057"/>
    <mergeCell ref="Q3057:R3057"/>
    <mergeCell ref="S3057:X3057"/>
    <mergeCell ref="E3058:O3058"/>
    <mergeCell ref="Q3058:R3058"/>
    <mergeCell ref="S3058:X3058"/>
    <mergeCell ref="E3052:O3052"/>
    <mergeCell ref="Q3052:R3052"/>
    <mergeCell ref="S3052:X3052"/>
    <mergeCell ref="Q3055:X3055"/>
    <mergeCell ref="E3056:O3056"/>
    <mergeCell ref="Q3056:R3056"/>
    <mergeCell ref="S3056:X3056"/>
    <mergeCell ref="E3050:O3050"/>
    <mergeCell ref="Q3050:R3050"/>
    <mergeCell ref="S3050:X3050"/>
    <mergeCell ref="E3051:O3051"/>
    <mergeCell ref="Q3051:R3051"/>
    <mergeCell ref="S3051:X3051"/>
    <mergeCell ref="E3048:O3048"/>
    <mergeCell ref="Q3048:R3048"/>
    <mergeCell ref="S3048:X3048"/>
    <mergeCell ref="E3049:O3049"/>
    <mergeCell ref="Q3049:R3049"/>
    <mergeCell ref="S3049:X3049"/>
    <mergeCell ref="E3046:O3046"/>
    <mergeCell ref="Q3046:R3046"/>
    <mergeCell ref="S3046:X3046"/>
    <mergeCell ref="E3047:O3047"/>
    <mergeCell ref="Q3047:R3047"/>
    <mergeCell ref="S3047:X3047"/>
    <mergeCell ref="E3040:X3040"/>
    <mergeCell ref="Q3043:X3043"/>
    <mergeCell ref="E3044:O3044"/>
    <mergeCell ref="Q3044:R3044"/>
    <mergeCell ref="S3044:X3044"/>
    <mergeCell ref="E3045:O3045"/>
    <mergeCell ref="Q3045:R3045"/>
    <mergeCell ref="S3045:X3045"/>
    <mergeCell ref="E3035:O3035"/>
    <mergeCell ref="Q3035:R3035"/>
    <mergeCell ref="S3035:X3035"/>
    <mergeCell ref="E3036:O3036"/>
    <mergeCell ref="Q3036:R3036"/>
    <mergeCell ref="S3036:X3036"/>
    <mergeCell ref="E3031:O3031"/>
    <mergeCell ref="Q3031:R3031"/>
    <mergeCell ref="S3031:X3031"/>
    <mergeCell ref="E3032:O3032"/>
    <mergeCell ref="Q3032:R3032"/>
    <mergeCell ref="S3032:X3032"/>
    <mergeCell ref="E3027:O3027"/>
    <mergeCell ref="Q3027:R3027"/>
    <mergeCell ref="S3027:X3027"/>
    <mergeCell ref="E3028:O3028"/>
    <mergeCell ref="Q3028:R3028"/>
    <mergeCell ref="S3028:X3028"/>
    <mergeCell ref="E3025:O3025"/>
    <mergeCell ref="Q3025:R3025"/>
    <mergeCell ref="S3025:X3025"/>
    <mergeCell ref="E3026:O3026"/>
    <mergeCell ref="Q3026:R3026"/>
    <mergeCell ref="S3026:X3026"/>
    <mergeCell ref="E3023:O3023"/>
    <mergeCell ref="Q3023:R3023"/>
    <mergeCell ref="S3023:X3023"/>
    <mergeCell ref="E3024:O3024"/>
    <mergeCell ref="Q3024:R3024"/>
    <mergeCell ref="S3024:X3024"/>
    <mergeCell ref="E3021:O3021"/>
    <mergeCell ref="Q3021:R3021"/>
    <mergeCell ref="S3021:X3021"/>
    <mergeCell ref="E3022:O3022"/>
    <mergeCell ref="Q3022:R3022"/>
    <mergeCell ref="S3022:X3022"/>
    <mergeCell ref="Q3018:X3018"/>
    <mergeCell ref="E3019:O3019"/>
    <mergeCell ref="Q3019:R3019"/>
    <mergeCell ref="S3019:X3019"/>
    <mergeCell ref="E3020:O3020"/>
    <mergeCell ref="Q3020:R3020"/>
    <mergeCell ref="S3020:X3020"/>
    <mergeCell ref="E3014:O3014"/>
    <mergeCell ref="Q3014:R3014"/>
    <mergeCell ref="S3014:X3014"/>
    <mergeCell ref="E3015:O3015"/>
    <mergeCell ref="Q3015:R3015"/>
    <mergeCell ref="S3015:X3015"/>
    <mergeCell ref="E3012:O3012"/>
    <mergeCell ref="Q3012:R3012"/>
    <mergeCell ref="S3012:X3012"/>
    <mergeCell ref="E3013:O3013"/>
    <mergeCell ref="Q3013:R3013"/>
    <mergeCell ref="S3013:X3013"/>
    <mergeCell ref="E3010:O3010"/>
    <mergeCell ref="Q3010:R3010"/>
    <mergeCell ref="S3010:X3010"/>
    <mergeCell ref="E3011:O3011"/>
    <mergeCell ref="Q3011:R3011"/>
    <mergeCell ref="S3011:X3011"/>
    <mergeCell ref="E3005:O3005"/>
    <mergeCell ref="Q3005:R3005"/>
    <mergeCell ref="S3005:X3005"/>
    <mergeCell ref="Q3008:X3008"/>
    <mergeCell ref="E3009:O3009"/>
    <mergeCell ref="Q3009:R3009"/>
    <mergeCell ref="S3009:X3009"/>
    <mergeCell ref="E3003:O3003"/>
    <mergeCell ref="Q3003:R3003"/>
    <mergeCell ref="S3003:X3003"/>
    <mergeCell ref="E3004:O3004"/>
    <mergeCell ref="Q3004:R3004"/>
    <mergeCell ref="S3004:X3004"/>
    <mergeCell ref="E3001:O3001"/>
    <mergeCell ref="Q3001:R3001"/>
    <mergeCell ref="S3001:X3001"/>
    <mergeCell ref="E3002:O3002"/>
    <mergeCell ref="Q3002:R3002"/>
    <mergeCell ref="S3002:X3002"/>
    <mergeCell ref="E2999:O2999"/>
    <mergeCell ref="Q2999:R2999"/>
    <mergeCell ref="S2999:X2999"/>
    <mergeCell ref="E3000:O3000"/>
    <mergeCell ref="Q3000:R3000"/>
    <mergeCell ref="S3000:X3000"/>
    <mergeCell ref="Q2996:X2996"/>
    <mergeCell ref="E2997:O2997"/>
    <mergeCell ref="Q2997:R2997"/>
    <mergeCell ref="S2997:X2997"/>
    <mergeCell ref="E2998:O2998"/>
    <mergeCell ref="Q2998:R2998"/>
    <mergeCell ref="S2998:X2998"/>
    <mergeCell ref="E2992:O2992"/>
    <mergeCell ref="Q2992:R2992"/>
    <mergeCell ref="S2992:X2992"/>
    <mergeCell ref="E2993:O2993"/>
    <mergeCell ref="Q2993:R2993"/>
    <mergeCell ref="S2993:X2993"/>
    <mergeCell ref="E2990:O2990"/>
    <mergeCell ref="Q2990:R2990"/>
    <mergeCell ref="S2990:X2990"/>
    <mergeCell ref="E2991:O2991"/>
    <mergeCell ref="Q2991:R2991"/>
    <mergeCell ref="S2991:X2991"/>
    <mergeCell ref="E2988:O2988"/>
    <mergeCell ref="Q2988:R2988"/>
    <mergeCell ref="S2988:X2988"/>
    <mergeCell ref="E2989:O2989"/>
    <mergeCell ref="Q2989:R2989"/>
    <mergeCell ref="S2989:X2989"/>
    <mergeCell ref="E2986:O2986"/>
    <mergeCell ref="Q2986:R2986"/>
    <mergeCell ref="S2986:X2986"/>
    <mergeCell ref="E2987:O2987"/>
    <mergeCell ref="Q2987:R2987"/>
    <mergeCell ref="S2987:X2987"/>
    <mergeCell ref="E2984:O2984"/>
    <mergeCell ref="Q2984:R2984"/>
    <mergeCell ref="S2984:X2984"/>
    <mergeCell ref="E2985:O2985"/>
    <mergeCell ref="Q2985:R2985"/>
    <mergeCell ref="S2985:X2985"/>
    <mergeCell ref="E2982:O2982"/>
    <mergeCell ref="Q2982:R2982"/>
    <mergeCell ref="S2982:X2982"/>
    <mergeCell ref="E2983:O2983"/>
    <mergeCell ref="Q2983:R2983"/>
    <mergeCell ref="S2983:X2983"/>
    <mergeCell ref="E2980:O2980"/>
    <mergeCell ref="Q2980:R2980"/>
    <mergeCell ref="S2980:X2980"/>
    <mergeCell ref="E2981:O2981"/>
    <mergeCell ref="Q2981:R2981"/>
    <mergeCell ref="S2981:X2981"/>
    <mergeCell ref="E2978:O2978"/>
    <mergeCell ref="Q2978:R2978"/>
    <mergeCell ref="S2978:X2978"/>
    <mergeCell ref="E2979:O2979"/>
    <mergeCell ref="Q2979:R2979"/>
    <mergeCell ref="S2979:X2979"/>
    <mergeCell ref="E2976:O2976"/>
    <mergeCell ref="Q2976:R2976"/>
    <mergeCell ref="S2976:X2976"/>
    <mergeCell ref="E2977:O2977"/>
    <mergeCell ref="Q2977:R2977"/>
    <mergeCell ref="S2977:X2977"/>
    <mergeCell ref="E2973:O2973"/>
    <mergeCell ref="Q2973:R2973"/>
    <mergeCell ref="S2973:X2973"/>
    <mergeCell ref="Q2974:X2974"/>
    <mergeCell ref="E2975:O2975"/>
    <mergeCell ref="Q2975:R2975"/>
    <mergeCell ref="S2975:X2975"/>
    <mergeCell ref="E2971:O2971"/>
    <mergeCell ref="Q2971:R2971"/>
    <mergeCell ref="S2971:X2971"/>
    <mergeCell ref="E2972:O2972"/>
    <mergeCell ref="Q2972:R2972"/>
    <mergeCell ref="S2972:X2972"/>
    <mergeCell ref="E2969:O2969"/>
    <mergeCell ref="Q2969:R2969"/>
    <mergeCell ref="S2969:X2969"/>
    <mergeCell ref="E2970:O2970"/>
    <mergeCell ref="Q2970:R2970"/>
    <mergeCell ref="S2970:X2970"/>
    <mergeCell ref="E2967:O2967"/>
    <mergeCell ref="Q2967:R2967"/>
    <mergeCell ref="S2967:X2967"/>
    <mergeCell ref="E2968:O2968"/>
    <mergeCell ref="Q2968:R2968"/>
    <mergeCell ref="S2968:X2968"/>
    <mergeCell ref="E2965:O2965"/>
    <mergeCell ref="Q2965:R2965"/>
    <mergeCell ref="S2965:X2965"/>
    <mergeCell ref="E2966:O2966"/>
    <mergeCell ref="Q2966:R2966"/>
    <mergeCell ref="S2966:X2966"/>
    <mergeCell ref="E2963:O2963"/>
    <mergeCell ref="Q2963:R2963"/>
    <mergeCell ref="S2963:X2963"/>
    <mergeCell ref="E2964:O2964"/>
    <mergeCell ref="Q2964:R2964"/>
    <mergeCell ref="S2964:X2964"/>
    <mergeCell ref="E2949:O2949"/>
    <mergeCell ref="Q2949:R2949"/>
    <mergeCell ref="S2949:X2949"/>
    <mergeCell ref="E2955:X2955"/>
    <mergeCell ref="E2959:X2959"/>
    <mergeCell ref="Q2962:X2962"/>
    <mergeCell ref="E2944:O2944"/>
    <mergeCell ref="Q2944:R2944"/>
    <mergeCell ref="S2944:X2944"/>
    <mergeCell ref="E2945:O2945"/>
    <mergeCell ref="Q2945:R2945"/>
    <mergeCell ref="S2945:X2945"/>
    <mergeCell ref="E2942:O2942"/>
    <mergeCell ref="Q2942:R2942"/>
    <mergeCell ref="S2942:X2942"/>
    <mergeCell ref="E2943:O2943"/>
    <mergeCell ref="Q2943:R2943"/>
    <mergeCell ref="S2943:X2943"/>
    <mergeCell ref="E2939:O2939"/>
    <mergeCell ref="Q2939:R2939"/>
    <mergeCell ref="S2939:X2939"/>
    <mergeCell ref="Q2940:X2940"/>
    <mergeCell ref="E2941:O2941"/>
    <mergeCell ref="Q2941:R2941"/>
    <mergeCell ref="S2941:X2941"/>
    <mergeCell ref="E2937:O2937"/>
    <mergeCell ref="Q2937:R2937"/>
    <mergeCell ref="S2937:X2937"/>
    <mergeCell ref="E2938:O2938"/>
    <mergeCell ref="Q2938:R2938"/>
    <mergeCell ref="S2938:X2938"/>
    <mergeCell ref="E2935:O2935"/>
    <mergeCell ref="Q2935:R2935"/>
    <mergeCell ref="S2935:X2935"/>
    <mergeCell ref="E2936:O2936"/>
    <mergeCell ref="Q2936:R2936"/>
    <mergeCell ref="S2936:X2936"/>
    <mergeCell ref="E2933:O2933"/>
    <mergeCell ref="Q2933:R2933"/>
    <mergeCell ref="S2933:X2933"/>
    <mergeCell ref="E2934:O2934"/>
    <mergeCell ref="Q2934:R2934"/>
    <mergeCell ref="S2934:X2934"/>
    <mergeCell ref="E2927:O2927"/>
    <mergeCell ref="Q2927:R2927"/>
    <mergeCell ref="S2927:X2927"/>
    <mergeCell ref="Q2931:X2931"/>
    <mergeCell ref="E2932:O2932"/>
    <mergeCell ref="Q2932:R2932"/>
    <mergeCell ref="S2932:X2932"/>
    <mergeCell ref="E2925:O2925"/>
    <mergeCell ref="Q2925:R2925"/>
    <mergeCell ref="S2925:X2925"/>
    <mergeCell ref="E2926:O2926"/>
    <mergeCell ref="Q2926:R2926"/>
    <mergeCell ref="S2926:X2926"/>
    <mergeCell ref="E2923:O2923"/>
    <mergeCell ref="Q2923:R2923"/>
    <mergeCell ref="S2923:X2923"/>
    <mergeCell ref="E2924:O2924"/>
    <mergeCell ref="Q2924:R2924"/>
    <mergeCell ref="S2924:X2924"/>
    <mergeCell ref="E2921:O2921"/>
    <mergeCell ref="Q2921:R2921"/>
    <mergeCell ref="S2921:X2921"/>
    <mergeCell ref="E2922:O2922"/>
    <mergeCell ref="Q2922:R2922"/>
    <mergeCell ref="S2922:X2922"/>
    <mergeCell ref="E2919:O2919"/>
    <mergeCell ref="Q2919:R2919"/>
    <mergeCell ref="S2919:X2919"/>
    <mergeCell ref="E2920:O2920"/>
    <mergeCell ref="Q2920:R2920"/>
    <mergeCell ref="S2920:X2920"/>
    <mergeCell ref="E2917:O2917"/>
    <mergeCell ref="Q2917:R2917"/>
    <mergeCell ref="S2917:X2917"/>
    <mergeCell ref="E2918:O2918"/>
    <mergeCell ref="Q2918:R2918"/>
    <mergeCell ref="S2918:X2918"/>
    <mergeCell ref="E2915:O2915"/>
    <mergeCell ref="Q2915:R2915"/>
    <mergeCell ref="S2915:X2915"/>
    <mergeCell ref="E2916:O2916"/>
    <mergeCell ref="Q2916:R2916"/>
    <mergeCell ref="S2916:X2916"/>
    <mergeCell ref="E2913:O2913"/>
    <mergeCell ref="Q2913:R2913"/>
    <mergeCell ref="S2913:X2913"/>
    <mergeCell ref="E2914:O2914"/>
    <mergeCell ref="Q2914:R2914"/>
    <mergeCell ref="S2914:X2914"/>
    <mergeCell ref="E2911:O2911"/>
    <mergeCell ref="Q2911:R2911"/>
    <mergeCell ref="S2911:X2911"/>
    <mergeCell ref="E2912:O2912"/>
    <mergeCell ref="Q2912:R2912"/>
    <mergeCell ref="S2912:X2912"/>
    <mergeCell ref="E2909:O2909"/>
    <mergeCell ref="Q2909:R2909"/>
    <mergeCell ref="S2909:X2909"/>
    <mergeCell ref="E2910:O2910"/>
    <mergeCell ref="Q2910:R2910"/>
    <mergeCell ref="S2910:X2910"/>
    <mergeCell ref="E2907:O2907"/>
    <mergeCell ref="Q2907:R2907"/>
    <mergeCell ref="S2907:X2907"/>
    <mergeCell ref="E2908:O2908"/>
    <mergeCell ref="Q2908:R2908"/>
    <mergeCell ref="S2908:X2908"/>
    <mergeCell ref="E2905:O2905"/>
    <mergeCell ref="Q2905:R2905"/>
    <mergeCell ref="S2905:X2905"/>
    <mergeCell ref="E2906:O2906"/>
    <mergeCell ref="Q2906:R2906"/>
    <mergeCell ref="S2906:X2906"/>
    <mergeCell ref="E2903:O2903"/>
    <mergeCell ref="Q2903:R2903"/>
    <mergeCell ref="S2903:X2903"/>
    <mergeCell ref="E2904:O2904"/>
    <mergeCell ref="Q2904:R2904"/>
    <mergeCell ref="S2904:X2904"/>
    <mergeCell ref="E2901:O2901"/>
    <mergeCell ref="Q2901:R2901"/>
    <mergeCell ref="S2901:X2901"/>
    <mergeCell ref="E2902:O2902"/>
    <mergeCell ref="Q2902:R2902"/>
    <mergeCell ref="S2902:X2902"/>
    <mergeCell ref="E2899:O2899"/>
    <mergeCell ref="Q2899:R2899"/>
    <mergeCell ref="S2899:X2899"/>
    <mergeCell ref="E2900:O2900"/>
    <mergeCell ref="Q2900:R2900"/>
    <mergeCell ref="S2900:X2900"/>
    <mergeCell ref="E2897:O2897"/>
    <mergeCell ref="Q2897:R2897"/>
    <mergeCell ref="S2897:X2897"/>
    <mergeCell ref="E2898:O2898"/>
    <mergeCell ref="Q2898:R2898"/>
    <mergeCell ref="S2898:X2898"/>
    <mergeCell ref="E2895:O2895"/>
    <mergeCell ref="Q2895:R2895"/>
    <mergeCell ref="S2895:X2895"/>
    <mergeCell ref="E2896:O2896"/>
    <mergeCell ref="Q2896:R2896"/>
    <mergeCell ref="S2896:X2896"/>
    <mergeCell ref="E2893:O2893"/>
    <mergeCell ref="Q2893:R2893"/>
    <mergeCell ref="S2893:X2893"/>
    <mergeCell ref="E2894:O2894"/>
    <mergeCell ref="Q2894:R2894"/>
    <mergeCell ref="S2894:X2894"/>
    <mergeCell ref="E2891:O2891"/>
    <mergeCell ref="Q2891:R2891"/>
    <mergeCell ref="S2891:X2891"/>
    <mergeCell ref="E2892:O2892"/>
    <mergeCell ref="Q2892:R2892"/>
    <mergeCell ref="S2892:X2892"/>
    <mergeCell ref="E2889:O2889"/>
    <mergeCell ref="Q2889:R2889"/>
    <mergeCell ref="S2889:X2889"/>
    <mergeCell ref="E2890:O2890"/>
    <mergeCell ref="Q2890:R2890"/>
    <mergeCell ref="S2890:X2890"/>
    <mergeCell ref="E2887:O2887"/>
    <mergeCell ref="Q2887:R2887"/>
    <mergeCell ref="S2887:X2887"/>
    <mergeCell ref="E2888:O2888"/>
    <mergeCell ref="Q2888:R2888"/>
    <mergeCell ref="S2888:X2888"/>
    <mergeCell ref="Q2884:X2884"/>
    <mergeCell ref="E2885:O2885"/>
    <mergeCell ref="Q2885:R2885"/>
    <mergeCell ref="S2885:X2885"/>
    <mergeCell ref="E2886:O2886"/>
    <mergeCell ref="Q2886:R2886"/>
    <mergeCell ref="S2886:X2886"/>
    <mergeCell ref="E2882:O2882"/>
    <mergeCell ref="Q2882:R2882"/>
    <mergeCell ref="S2882:X2882"/>
    <mergeCell ref="E2883:O2883"/>
    <mergeCell ref="Q2883:R2883"/>
    <mergeCell ref="S2883:X2883"/>
    <mergeCell ref="E2880:O2880"/>
    <mergeCell ref="Q2880:R2880"/>
    <mergeCell ref="S2880:X2880"/>
    <mergeCell ref="E2881:O2881"/>
    <mergeCell ref="Q2881:R2881"/>
    <mergeCell ref="S2881:X2881"/>
    <mergeCell ref="E2878:O2878"/>
    <mergeCell ref="Q2878:R2878"/>
    <mergeCell ref="S2878:X2878"/>
    <mergeCell ref="E2879:O2879"/>
    <mergeCell ref="Q2879:R2879"/>
    <mergeCell ref="S2879:X2879"/>
    <mergeCell ref="E2876:O2876"/>
    <mergeCell ref="Q2876:R2876"/>
    <mergeCell ref="S2876:X2876"/>
    <mergeCell ref="E2877:O2877"/>
    <mergeCell ref="Q2877:R2877"/>
    <mergeCell ref="S2877:X2877"/>
    <mergeCell ref="E2874:O2874"/>
    <mergeCell ref="Q2874:R2874"/>
    <mergeCell ref="S2874:X2874"/>
    <mergeCell ref="E2875:O2875"/>
    <mergeCell ref="Q2875:R2875"/>
    <mergeCell ref="S2875:X2875"/>
    <mergeCell ref="E2872:O2872"/>
    <mergeCell ref="Q2872:R2872"/>
    <mergeCell ref="S2872:X2872"/>
    <mergeCell ref="E2873:O2873"/>
    <mergeCell ref="Q2873:R2873"/>
    <mergeCell ref="S2873:X2873"/>
    <mergeCell ref="Q2869:X2869"/>
    <mergeCell ref="E2870:O2870"/>
    <mergeCell ref="Q2870:R2870"/>
    <mergeCell ref="S2870:X2870"/>
    <mergeCell ref="E2871:O2871"/>
    <mergeCell ref="Q2871:R2871"/>
    <mergeCell ref="S2871:X2871"/>
    <mergeCell ref="E2865:O2865"/>
    <mergeCell ref="Q2865:R2865"/>
    <mergeCell ref="S2865:X2865"/>
    <mergeCell ref="E2866:O2866"/>
    <mergeCell ref="Q2866:R2866"/>
    <mergeCell ref="S2866:X2866"/>
    <mergeCell ref="E2863:O2863"/>
    <mergeCell ref="Q2863:R2863"/>
    <mergeCell ref="S2863:X2863"/>
    <mergeCell ref="E2864:O2864"/>
    <mergeCell ref="Q2864:R2864"/>
    <mergeCell ref="S2864:X2864"/>
    <mergeCell ref="E2857:O2857"/>
    <mergeCell ref="Q2857:R2857"/>
    <mergeCell ref="S2857:X2857"/>
    <mergeCell ref="Q2861:X2861"/>
    <mergeCell ref="E2862:O2862"/>
    <mergeCell ref="Q2862:R2862"/>
    <mergeCell ref="S2862:X2862"/>
    <mergeCell ref="E2855:O2855"/>
    <mergeCell ref="Q2855:R2855"/>
    <mergeCell ref="S2855:X2855"/>
    <mergeCell ref="E2856:O2856"/>
    <mergeCell ref="Q2856:R2856"/>
    <mergeCell ref="S2856:X2856"/>
    <mergeCell ref="E2853:O2853"/>
    <mergeCell ref="Q2853:R2853"/>
    <mergeCell ref="S2853:X2853"/>
    <mergeCell ref="E2854:O2854"/>
    <mergeCell ref="Q2854:R2854"/>
    <mergeCell ref="S2854:X2854"/>
    <mergeCell ref="E2851:O2851"/>
    <mergeCell ref="Q2851:R2851"/>
    <mergeCell ref="S2851:X2851"/>
    <mergeCell ref="E2852:O2852"/>
    <mergeCell ref="Q2852:R2852"/>
    <mergeCell ref="S2852:X2852"/>
    <mergeCell ref="E2849:O2849"/>
    <mergeCell ref="Q2849:R2849"/>
    <mergeCell ref="S2849:X2849"/>
    <mergeCell ref="E2850:O2850"/>
    <mergeCell ref="Q2850:R2850"/>
    <mergeCell ref="S2850:X2850"/>
    <mergeCell ref="E2847:O2847"/>
    <mergeCell ref="Q2847:R2847"/>
    <mergeCell ref="S2847:X2847"/>
    <mergeCell ref="E2848:O2848"/>
    <mergeCell ref="Q2848:R2848"/>
    <mergeCell ref="S2848:X2848"/>
    <mergeCell ref="E2845:O2845"/>
    <mergeCell ref="Q2845:R2845"/>
    <mergeCell ref="S2845:X2845"/>
    <mergeCell ref="E2846:O2846"/>
    <mergeCell ref="Q2846:R2846"/>
    <mergeCell ref="S2846:X2846"/>
    <mergeCell ref="E2843:O2843"/>
    <mergeCell ref="Q2843:R2843"/>
    <mergeCell ref="S2843:X2843"/>
    <mergeCell ref="E2844:O2844"/>
    <mergeCell ref="Q2844:R2844"/>
    <mergeCell ref="S2844:X2844"/>
    <mergeCell ref="E2841:O2841"/>
    <mergeCell ref="Q2841:R2841"/>
    <mergeCell ref="S2841:X2841"/>
    <mergeCell ref="E2842:O2842"/>
    <mergeCell ref="Q2842:R2842"/>
    <mergeCell ref="S2842:X2842"/>
    <mergeCell ref="E2838:O2838"/>
    <mergeCell ref="Q2838:R2838"/>
    <mergeCell ref="S2838:X2838"/>
    <mergeCell ref="Q2839:X2839"/>
    <mergeCell ref="E2840:O2840"/>
    <mergeCell ref="Q2840:R2840"/>
    <mergeCell ref="S2840:X2840"/>
    <mergeCell ref="E2836:O2836"/>
    <mergeCell ref="Q2836:R2836"/>
    <mergeCell ref="S2836:X2836"/>
    <mergeCell ref="E2837:O2837"/>
    <mergeCell ref="Q2837:R2837"/>
    <mergeCell ref="S2837:X2837"/>
    <mergeCell ref="E2834:O2834"/>
    <mergeCell ref="Q2834:R2834"/>
    <mergeCell ref="S2834:X2834"/>
    <mergeCell ref="E2835:O2835"/>
    <mergeCell ref="Q2835:R2835"/>
    <mergeCell ref="S2835:X2835"/>
    <mergeCell ref="Q2831:X2831"/>
    <mergeCell ref="E2832:O2832"/>
    <mergeCell ref="Q2832:R2832"/>
    <mergeCell ref="S2832:X2832"/>
    <mergeCell ref="E2833:O2833"/>
    <mergeCell ref="Q2833:R2833"/>
    <mergeCell ref="S2833:X2833"/>
    <mergeCell ref="E2829:O2829"/>
    <mergeCell ref="Q2829:R2829"/>
    <mergeCell ref="S2829:X2829"/>
    <mergeCell ref="E2830:O2830"/>
    <mergeCell ref="Q2830:R2830"/>
    <mergeCell ref="S2830:X2830"/>
    <mergeCell ref="E2827:O2827"/>
    <mergeCell ref="Q2827:R2827"/>
    <mergeCell ref="S2827:X2827"/>
    <mergeCell ref="E2828:O2828"/>
    <mergeCell ref="Q2828:R2828"/>
    <mergeCell ref="S2828:X2828"/>
    <mergeCell ref="Q2824:X2824"/>
    <mergeCell ref="E2825:O2825"/>
    <mergeCell ref="Q2825:R2825"/>
    <mergeCell ref="S2825:X2825"/>
    <mergeCell ref="E2826:O2826"/>
    <mergeCell ref="Q2826:R2826"/>
    <mergeCell ref="S2826:X2826"/>
    <mergeCell ref="E2822:O2822"/>
    <mergeCell ref="Q2822:R2822"/>
    <mergeCell ref="S2822:X2822"/>
    <mergeCell ref="E2823:O2823"/>
    <mergeCell ref="Q2823:R2823"/>
    <mergeCell ref="S2823:X2823"/>
    <mergeCell ref="E2820:O2820"/>
    <mergeCell ref="Q2820:R2820"/>
    <mergeCell ref="S2820:X2820"/>
    <mergeCell ref="E2821:O2821"/>
    <mergeCell ref="Q2821:R2821"/>
    <mergeCell ref="S2821:X2821"/>
    <mergeCell ref="E2818:O2818"/>
    <mergeCell ref="Q2818:R2818"/>
    <mergeCell ref="S2818:X2818"/>
    <mergeCell ref="E2819:O2819"/>
    <mergeCell ref="Q2819:R2819"/>
    <mergeCell ref="S2819:X2819"/>
    <mergeCell ref="Q2815:X2815"/>
    <mergeCell ref="E2816:O2816"/>
    <mergeCell ref="Q2816:R2816"/>
    <mergeCell ref="S2816:X2816"/>
    <mergeCell ref="E2817:O2817"/>
    <mergeCell ref="Q2817:R2817"/>
    <mergeCell ref="S2817:X2817"/>
    <mergeCell ref="E2813:O2813"/>
    <mergeCell ref="Q2813:R2813"/>
    <mergeCell ref="S2813:X2813"/>
    <mergeCell ref="E2814:O2814"/>
    <mergeCell ref="Q2814:R2814"/>
    <mergeCell ref="S2814:X2814"/>
    <mergeCell ref="E2811:O2811"/>
    <mergeCell ref="Q2811:R2811"/>
    <mergeCell ref="S2811:X2811"/>
    <mergeCell ref="E2812:O2812"/>
    <mergeCell ref="Q2812:R2812"/>
    <mergeCell ref="S2812:X2812"/>
    <mergeCell ref="E2809:O2809"/>
    <mergeCell ref="Q2809:R2809"/>
    <mergeCell ref="S2809:X2809"/>
    <mergeCell ref="E2810:O2810"/>
    <mergeCell ref="Q2810:R2810"/>
    <mergeCell ref="S2810:X2810"/>
    <mergeCell ref="E2807:O2807"/>
    <mergeCell ref="Q2807:R2807"/>
    <mergeCell ref="S2807:X2807"/>
    <mergeCell ref="E2808:O2808"/>
    <mergeCell ref="Q2808:R2808"/>
    <mergeCell ref="S2808:X2808"/>
    <mergeCell ref="E2805:O2805"/>
    <mergeCell ref="Q2805:R2805"/>
    <mergeCell ref="S2805:X2805"/>
    <mergeCell ref="E2806:O2806"/>
    <mergeCell ref="Q2806:R2806"/>
    <mergeCell ref="S2806:X2806"/>
    <mergeCell ref="E2803:O2803"/>
    <mergeCell ref="Q2803:R2803"/>
    <mergeCell ref="S2803:X2803"/>
    <mergeCell ref="E2804:O2804"/>
    <mergeCell ref="Q2804:R2804"/>
    <mergeCell ref="S2804:X2804"/>
    <mergeCell ref="E2801:O2801"/>
    <mergeCell ref="Q2801:R2801"/>
    <mergeCell ref="S2801:X2801"/>
    <mergeCell ref="E2802:O2802"/>
    <mergeCell ref="Q2802:R2802"/>
    <mergeCell ref="S2802:X2802"/>
    <mergeCell ref="E2799:O2799"/>
    <mergeCell ref="Q2799:R2799"/>
    <mergeCell ref="S2799:X2799"/>
    <mergeCell ref="E2800:O2800"/>
    <mergeCell ref="Q2800:R2800"/>
    <mergeCell ref="S2800:X2800"/>
    <mergeCell ref="E2797:O2797"/>
    <mergeCell ref="Q2797:R2797"/>
    <mergeCell ref="S2797:X2797"/>
    <mergeCell ref="E2798:O2798"/>
    <mergeCell ref="Q2798:R2798"/>
    <mergeCell ref="S2798:X2798"/>
    <mergeCell ref="E2795:O2795"/>
    <mergeCell ref="Q2795:R2795"/>
    <mergeCell ref="S2795:X2795"/>
    <mergeCell ref="E2796:O2796"/>
    <mergeCell ref="Q2796:R2796"/>
    <mergeCell ref="S2796:X2796"/>
    <mergeCell ref="E2792:O2792"/>
    <mergeCell ref="Q2792:R2792"/>
    <mergeCell ref="S2792:X2792"/>
    <mergeCell ref="Q2793:X2793"/>
    <mergeCell ref="E2794:O2794"/>
    <mergeCell ref="Q2794:R2794"/>
    <mergeCell ref="S2794:X2794"/>
    <mergeCell ref="E2790:O2790"/>
    <mergeCell ref="Q2790:R2790"/>
    <mergeCell ref="S2790:X2790"/>
    <mergeCell ref="E2791:O2791"/>
    <mergeCell ref="Q2791:R2791"/>
    <mergeCell ref="S2791:X2791"/>
    <mergeCell ref="E2788:O2788"/>
    <mergeCell ref="Q2788:R2788"/>
    <mergeCell ref="S2788:X2788"/>
    <mergeCell ref="E2789:O2789"/>
    <mergeCell ref="Q2789:R2789"/>
    <mergeCell ref="S2789:X2789"/>
    <mergeCell ref="E2786:O2786"/>
    <mergeCell ref="Q2786:R2786"/>
    <mergeCell ref="S2786:X2786"/>
    <mergeCell ref="E2787:O2787"/>
    <mergeCell ref="Q2787:R2787"/>
    <mergeCell ref="S2787:X2787"/>
    <mergeCell ref="E2783:O2783"/>
    <mergeCell ref="Q2783:R2783"/>
    <mergeCell ref="S2783:X2783"/>
    <mergeCell ref="Q2784:X2784"/>
    <mergeCell ref="E2785:O2785"/>
    <mergeCell ref="Q2785:R2785"/>
    <mergeCell ref="S2785:X2785"/>
    <mergeCell ref="E2781:O2781"/>
    <mergeCell ref="Q2781:R2781"/>
    <mergeCell ref="S2781:X2781"/>
    <mergeCell ref="E2782:O2782"/>
    <mergeCell ref="Q2782:R2782"/>
    <mergeCell ref="S2782:X2782"/>
    <mergeCell ref="E2779:O2779"/>
    <mergeCell ref="Q2779:R2779"/>
    <mergeCell ref="S2779:X2779"/>
    <mergeCell ref="E2780:O2780"/>
    <mergeCell ref="Q2780:R2780"/>
    <mergeCell ref="S2780:X2780"/>
    <mergeCell ref="E2777:O2777"/>
    <mergeCell ref="Q2777:R2777"/>
    <mergeCell ref="S2777:X2777"/>
    <mergeCell ref="E2778:O2778"/>
    <mergeCell ref="Q2778:R2778"/>
    <mergeCell ref="S2778:X2778"/>
    <mergeCell ref="E2775:O2775"/>
    <mergeCell ref="Q2775:R2775"/>
    <mergeCell ref="S2775:X2775"/>
    <mergeCell ref="E2776:O2776"/>
    <mergeCell ref="Q2776:R2776"/>
    <mergeCell ref="S2776:X2776"/>
    <mergeCell ref="E2773:O2773"/>
    <mergeCell ref="Q2773:R2773"/>
    <mergeCell ref="S2773:X2773"/>
    <mergeCell ref="E2774:O2774"/>
    <mergeCell ref="Q2774:R2774"/>
    <mergeCell ref="S2774:X2774"/>
    <mergeCell ref="E2771:O2771"/>
    <mergeCell ref="Q2771:R2771"/>
    <mergeCell ref="S2771:X2771"/>
    <mergeCell ref="E2772:O2772"/>
    <mergeCell ref="Q2772:R2772"/>
    <mergeCell ref="S2772:X2772"/>
    <mergeCell ref="E2769:O2769"/>
    <mergeCell ref="Q2769:R2769"/>
    <mergeCell ref="S2769:X2769"/>
    <mergeCell ref="E2770:O2770"/>
    <mergeCell ref="Q2770:R2770"/>
    <mergeCell ref="S2770:X2770"/>
    <mergeCell ref="E2767:O2767"/>
    <mergeCell ref="Q2767:R2767"/>
    <mergeCell ref="S2767:X2767"/>
    <mergeCell ref="E2768:O2768"/>
    <mergeCell ref="Q2768:R2768"/>
    <mergeCell ref="S2768:X2768"/>
    <mergeCell ref="E2765:O2765"/>
    <mergeCell ref="Q2765:R2765"/>
    <mergeCell ref="S2765:X2765"/>
    <mergeCell ref="E2766:O2766"/>
    <mergeCell ref="Q2766:R2766"/>
    <mergeCell ref="S2766:X2766"/>
    <mergeCell ref="Q2762:X2762"/>
    <mergeCell ref="E2763:O2763"/>
    <mergeCell ref="Q2763:R2763"/>
    <mergeCell ref="S2763:X2763"/>
    <mergeCell ref="E2764:O2764"/>
    <mergeCell ref="Q2764:R2764"/>
    <mergeCell ref="S2764:X2764"/>
    <mergeCell ref="E2760:O2760"/>
    <mergeCell ref="Q2760:R2760"/>
    <mergeCell ref="S2760:X2760"/>
    <mergeCell ref="E2761:O2761"/>
    <mergeCell ref="Q2761:R2761"/>
    <mergeCell ref="S2761:X2761"/>
    <mergeCell ref="E2758:O2758"/>
    <mergeCell ref="Q2758:R2758"/>
    <mergeCell ref="S2758:X2758"/>
    <mergeCell ref="E2759:O2759"/>
    <mergeCell ref="Q2759:R2759"/>
    <mergeCell ref="S2759:X2759"/>
    <mergeCell ref="E2756:O2756"/>
    <mergeCell ref="Q2756:R2756"/>
    <mergeCell ref="S2756:X2756"/>
    <mergeCell ref="E2757:O2757"/>
    <mergeCell ref="Q2757:R2757"/>
    <mergeCell ref="S2757:X2757"/>
    <mergeCell ref="Q2753:X2753"/>
    <mergeCell ref="E2754:O2754"/>
    <mergeCell ref="Q2754:R2754"/>
    <mergeCell ref="S2754:X2754"/>
    <mergeCell ref="E2755:O2755"/>
    <mergeCell ref="Q2755:R2755"/>
    <mergeCell ref="S2755:X2755"/>
    <mergeCell ref="E2751:O2751"/>
    <mergeCell ref="Q2751:R2751"/>
    <mergeCell ref="S2751:X2751"/>
    <mergeCell ref="E2752:O2752"/>
    <mergeCell ref="Q2752:R2752"/>
    <mergeCell ref="S2752:X2752"/>
    <mergeCell ref="E2749:O2749"/>
    <mergeCell ref="Q2749:R2749"/>
    <mergeCell ref="S2749:X2749"/>
    <mergeCell ref="E2750:O2750"/>
    <mergeCell ref="Q2750:R2750"/>
    <mergeCell ref="S2750:X2750"/>
    <mergeCell ref="E2747:O2747"/>
    <mergeCell ref="Q2747:R2747"/>
    <mergeCell ref="S2747:X2747"/>
    <mergeCell ref="E2748:O2748"/>
    <mergeCell ref="Q2748:R2748"/>
    <mergeCell ref="S2748:X2748"/>
    <mergeCell ref="E2745:O2745"/>
    <mergeCell ref="Q2745:R2745"/>
    <mergeCell ref="S2745:X2745"/>
    <mergeCell ref="E2746:O2746"/>
    <mergeCell ref="Q2746:R2746"/>
    <mergeCell ref="S2746:X2746"/>
    <mergeCell ref="E2743:O2743"/>
    <mergeCell ref="Q2743:R2743"/>
    <mergeCell ref="S2743:X2743"/>
    <mergeCell ref="E2744:O2744"/>
    <mergeCell ref="Q2744:R2744"/>
    <mergeCell ref="S2744:X2744"/>
    <mergeCell ref="E2741:O2741"/>
    <mergeCell ref="Q2741:R2741"/>
    <mergeCell ref="S2741:X2741"/>
    <mergeCell ref="E2742:O2742"/>
    <mergeCell ref="Q2742:R2742"/>
    <mergeCell ref="S2742:X2742"/>
    <mergeCell ref="E2739:O2739"/>
    <mergeCell ref="Q2739:R2739"/>
    <mergeCell ref="S2739:X2739"/>
    <mergeCell ref="E2740:O2740"/>
    <mergeCell ref="Q2740:R2740"/>
    <mergeCell ref="S2740:X2740"/>
    <mergeCell ref="E2737:O2737"/>
    <mergeCell ref="Q2737:R2737"/>
    <mergeCell ref="S2737:X2737"/>
    <mergeCell ref="E2738:O2738"/>
    <mergeCell ref="Q2738:R2738"/>
    <mergeCell ref="S2738:X2738"/>
    <mergeCell ref="E2735:O2735"/>
    <mergeCell ref="Q2735:R2735"/>
    <mergeCell ref="S2735:X2735"/>
    <mergeCell ref="E2736:O2736"/>
    <mergeCell ref="Q2736:R2736"/>
    <mergeCell ref="S2736:X2736"/>
    <mergeCell ref="E2733:O2733"/>
    <mergeCell ref="Q2733:R2733"/>
    <mergeCell ref="S2733:X2733"/>
    <mergeCell ref="E2734:O2734"/>
    <mergeCell ref="Q2734:R2734"/>
    <mergeCell ref="S2734:X2734"/>
    <mergeCell ref="E2731:O2731"/>
    <mergeCell ref="Q2731:R2731"/>
    <mergeCell ref="S2731:X2731"/>
    <mergeCell ref="E2732:O2732"/>
    <mergeCell ref="Q2732:R2732"/>
    <mergeCell ref="S2732:X2732"/>
    <mergeCell ref="E2728:O2728"/>
    <mergeCell ref="Q2728:R2728"/>
    <mergeCell ref="S2728:X2728"/>
    <mergeCell ref="Q2729:X2729"/>
    <mergeCell ref="E2730:O2730"/>
    <mergeCell ref="Q2730:R2730"/>
    <mergeCell ref="S2730:X2730"/>
    <mergeCell ref="E2726:O2726"/>
    <mergeCell ref="Q2726:R2726"/>
    <mergeCell ref="S2726:X2726"/>
    <mergeCell ref="E2727:O2727"/>
    <mergeCell ref="Q2727:R2727"/>
    <mergeCell ref="S2727:X2727"/>
    <mergeCell ref="E2724:O2724"/>
    <mergeCell ref="Q2724:R2724"/>
    <mergeCell ref="S2724:X2724"/>
    <mergeCell ref="E2725:O2725"/>
    <mergeCell ref="Q2725:R2725"/>
    <mergeCell ref="S2725:X2725"/>
    <mergeCell ref="Q2721:X2721"/>
    <mergeCell ref="E2722:O2722"/>
    <mergeCell ref="Q2722:R2722"/>
    <mergeCell ref="S2722:X2722"/>
    <mergeCell ref="E2723:O2723"/>
    <mergeCell ref="Q2723:R2723"/>
    <mergeCell ref="S2723:X2723"/>
    <mergeCell ref="E2719:O2719"/>
    <mergeCell ref="Q2719:R2719"/>
    <mergeCell ref="S2719:X2719"/>
    <mergeCell ref="E2720:O2720"/>
    <mergeCell ref="Q2720:R2720"/>
    <mergeCell ref="S2720:X2720"/>
    <mergeCell ref="E2717:O2717"/>
    <mergeCell ref="Q2717:R2717"/>
    <mergeCell ref="S2717:X2717"/>
    <mergeCell ref="E2718:O2718"/>
    <mergeCell ref="Q2718:R2718"/>
    <mergeCell ref="S2718:X2718"/>
    <mergeCell ref="E2715:O2715"/>
    <mergeCell ref="Q2715:R2715"/>
    <mergeCell ref="S2715:X2715"/>
    <mergeCell ref="E2716:O2716"/>
    <mergeCell ref="Q2716:R2716"/>
    <mergeCell ref="S2716:X2716"/>
    <mergeCell ref="E2713:O2713"/>
    <mergeCell ref="Q2713:R2713"/>
    <mergeCell ref="S2713:X2713"/>
    <mergeCell ref="E2714:O2714"/>
    <mergeCell ref="Q2714:R2714"/>
    <mergeCell ref="S2714:X2714"/>
    <mergeCell ref="E2711:O2711"/>
    <mergeCell ref="Q2711:R2711"/>
    <mergeCell ref="S2711:X2711"/>
    <mergeCell ref="E2712:O2712"/>
    <mergeCell ref="Q2712:R2712"/>
    <mergeCell ref="S2712:X2712"/>
    <mergeCell ref="E2709:O2709"/>
    <mergeCell ref="Q2709:R2709"/>
    <mergeCell ref="S2709:X2709"/>
    <mergeCell ref="E2710:O2710"/>
    <mergeCell ref="Q2710:R2710"/>
    <mergeCell ref="S2710:X2710"/>
    <mergeCell ref="E2707:O2707"/>
    <mergeCell ref="Q2707:R2707"/>
    <mergeCell ref="S2707:X2707"/>
    <mergeCell ref="E2708:O2708"/>
    <mergeCell ref="Q2708:R2708"/>
    <mergeCell ref="S2708:X2708"/>
    <mergeCell ref="E2705:O2705"/>
    <mergeCell ref="Q2705:R2705"/>
    <mergeCell ref="S2705:X2705"/>
    <mergeCell ref="E2706:O2706"/>
    <mergeCell ref="Q2706:R2706"/>
    <mergeCell ref="S2706:X2706"/>
    <mergeCell ref="E2703:O2703"/>
    <mergeCell ref="Q2703:R2703"/>
    <mergeCell ref="S2703:X2703"/>
    <mergeCell ref="E2704:O2704"/>
    <mergeCell ref="Q2704:R2704"/>
    <mergeCell ref="S2704:X2704"/>
    <mergeCell ref="E2701:O2701"/>
    <mergeCell ref="Q2701:R2701"/>
    <mergeCell ref="S2701:X2701"/>
    <mergeCell ref="E2702:O2702"/>
    <mergeCell ref="Q2702:R2702"/>
    <mergeCell ref="S2702:X2702"/>
    <mergeCell ref="Q2698:X2698"/>
    <mergeCell ref="E2699:O2699"/>
    <mergeCell ref="Q2699:R2699"/>
    <mergeCell ref="S2699:X2699"/>
    <mergeCell ref="E2700:O2700"/>
    <mergeCell ref="Q2700:R2700"/>
    <mergeCell ref="S2700:X2700"/>
    <mergeCell ref="E2696:O2696"/>
    <mergeCell ref="Q2696:R2696"/>
    <mergeCell ref="S2696:X2696"/>
    <mergeCell ref="E2697:O2697"/>
    <mergeCell ref="Q2697:R2697"/>
    <mergeCell ref="S2697:X2697"/>
    <mergeCell ref="E2694:O2694"/>
    <mergeCell ref="Q2694:R2694"/>
    <mergeCell ref="S2694:X2694"/>
    <mergeCell ref="E2695:O2695"/>
    <mergeCell ref="Q2695:R2695"/>
    <mergeCell ref="S2695:X2695"/>
    <mergeCell ref="Q2691:X2691"/>
    <mergeCell ref="E2692:O2692"/>
    <mergeCell ref="Q2692:R2692"/>
    <mergeCell ref="S2692:X2692"/>
    <mergeCell ref="E2693:O2693"/>
    <mergeCell ref="Q2693:R2693"/>
    <mergeCell ref="S2693:X2693"/>
    <mergeCell ref="E2689:O2689"/>
    <mergeCell ref="Q2689:R2689"/>
    <mergeCell ref="S2689:X2689"/>
    <mergeCell ref="E2690:O2690"/>
    <mergeCell ref="Q2690:R2690"/>
    <mergeCell ref="S2690:X2690"/>
    <mergeCell ref="E2687:O2687"/>
    <mergeCell ref="Q2687:R2687"/>
    <mergeCell ref="S2687:X2687"/>
    <mergeCell ref="E2688:O2688"/>
    <mergeCell ref="Q2688:R2688"/>
    <mergeCell ref="S2688:X2688"/>
    <mergeCell ref="E2685:O2685"/>
    <mergeCell ref="Q2685:R2685"/>
    <mergeCell ref="S2685:X2685"/>
    <mergeCell ref="E2686:O2686"/>
    <mergeCell ref="Q2686:R2686"/>
    <mergeCell ref="S2686:X2686"/>
    <mergeCell ref="E2682:O2682"/>
    <mergeCell ref="Q2682:R2682"/>
    <mergeCell ref="S2682:X2682"/>
    <mergeCell ref="Q2683:X2683"/>
    <mergeCell ref="E2684:O2684"/>
    <mergeCell ref="Q2684:R2684"/>
    <mergeCell ref="S2684:X2684"/>
    <mergeCell ref="Q2679:X2679"/>
    <mergeCell ref="E2680:O2680"/>
    <mergeCell ref="Q2680:R2680"/>
    <mergeCell ref="S2680:X2680"/>
    <mergeCell ref="E2681:O2681"/>
    <mergeCell ref="Q2681:R2681"/>
    <mergeCell ref="S2681:X2681"/>
    <mergeCell ref="E2675:O2675"/>
    <mergeCell ref="Q2675:R2675"/>
    <mergeCell ref="S2675:X2675"/>
    <mergeCell ref="E2676:O2676"/>
    <mergeCell ref="Q2676:R2676"/>
    <mergeCell ref="S2676:X2676"/>
    <mergeCell ref="E2673:O2673"/>
    <mergeCell ref="Q2673:R2673"/>
    <mergeCell ref="S2673:X2673"/>
    <mergeCell ref="E2674:O2674"/>
    <mergeCell ref="Q2674:R2674"/>
    <mergeCell ref="S2674:X2674"/>
    <mergeCell ref="E2671:O2671"/>
    <mergeCell ref="Q2671:R2671"/>
    <mergeCell ref="S2671:X2671"/>
    <mergeCell ref="E2672:O2672"/>
    <mergeCell ref="Q2672:R2672"/>
    <mergeCell ref="S2672:X2672"/>
    <mergeCell ref="E2669:O2669"/>
    <mergeCell ref="Q2669:R2669"/>
    <mergeCell ref="S2669:X2669"/>
    <mergeCell ref="E2670:O2670"/>
    <mergeCell ref="Q2670:R2670"/>
    <mergeCell ref="S2670:X2670"/>
    <mergeCell ref="E2667:O2667"/>
    <mergeCell ref="Q2667:R2667"/>
    <mergeCell ref="S2667:X2667"/>
    <mergeCell ref="E2668:O2668"/>
    <mergeCell ref="Q2668:R2668"/>
    <mergeCell ref="S2668:X2668"/>
    <mergeCell ref="E2665:O2665"/>
    <mergeCell ref="Q2665:R2665"/>
    <mergeCell ref="S2665:X2665"/>
    <mergeCell ref="E2666:O2666"/>
    <mergeCell ref="Q2666:R2666"/>
    <mergeCell ref="S2666:X2666"/>
    <mergeCell ref="E2663:O2663"/>
    <mergeCell ref="Q2663:R2663"/>
    <mergeCell ref="S2663:X2663"/>
    <mergeCell ref="E2664:O2664"/>
    <mergeCell ref="Q2664:R2664"/>
    <mergeCell ref="S2664:X2664"/>
    <mergeCell ref="E2661:O2661"/>
    <mergeCell ref="Q2661:R2661"/>
    <mergeCell ref="S2661:X2661"/>
    <mergeCell ref="E2662:O2662"/>
    <mergeCell ref="Q2662:R2662"/>
    <mergeCell ref="S2662:X2662"/>
    <mergeCell ref="E2659:O2659"/>
    <mergeCell ref="Q2659:R2659"/>
    <mergeCell ref="S2659:X2659"/>
    <mergeCell ref="E2660:O2660"/>
    <mergeCell ref="Q2660:R2660"/>
    <mergeCell ref="S2660:X2660"/>
    <mergeCell ref="E2657:O2657"/>
    <mergeCell ref="Q2657:R2657"/>
    <mergeCell ref="S2657:X2657"/>
    <mergeCell ref="E2658:O2658"/>
    <mergeCell ref="Q2658:R2658"/>
    <mergeCell ref="S2658:X2658"/>
    <mergeCell ref="E2655:O2655"/>
    <mergeCell ref="Q2655:R2655"/>
    <mergeCell ref="S2655:X2655"/>
    <mergeCell ref="E2656:O2656"/>
    <mergeCell ref="Q2656:R2656"/>
    <mergeCell ref="S2656:X2656"/>
    <mergeCell ref="Q2652:X2652"/>
    <mergeCell ref="E2653:O2653"/>
    <mergeCell ref="Q2653:R2653"/>
    <mergeCell ref="S2653:X2653"/>
    <mergeCell ref="E2654:O2654"/>
    <mergeCell ref="Q2654:R2654"/>
    <mergeCell ref="S2654:X2654"/>
    <mergeCell ref="E2650:O2650"/>
    <mergeCell ref="Q2650:R2650"/>
    <mergeCell ref="S2650:X2650"/>
    <mergeCell ref="E2651:O2651"/>
    <mergeCell ref="Q2651:R2651"/>
    <mergeCell ref="S2651:X2651"/>
    <mergeCell ref="E2644:O2644"/>
    <mergeCell ref="Q2644:R2644"/>
    <mergeCell ref="S2644:X2644"/>
    <mergeCell ref="Q2648:X2648"/>
    <mergeCell ref="E2649:O2649"/>
    <mergeCell ref="Q2649:R2649"/>
    <mergeCell ref="S2649:X2649"/>
    <mergeCell ref="E2642:O2642"/>
    <mergeCell ref="Q2642:R2642"/>
    <mergeCell ref="S2642:X2642"/>
    <mergeCell ref="E2643:O2643"/>
    <mergeCell ref="Q2643:R2643"/>
    <mergeCell ref="S2643:X2643"/>
    <mergeCell ref="E2640:O2640"/>
    <mergeCell ref="Q2640:R2640"/>
    <mergeCell ref="S2640:X2640"/>
    <mergeCell ref="E2641:O2641"/>
    <mergeCell ref="Q2641:R2641"/>
    <mergeCell ref="S2641:X2641"/>
    <mergeCell ref="E2638:O2638"/>
    <mergeCell ref="Q2638:R2638"/>
    <mergeCell ref="S2638:X2638"/>
    <mergeCell ref="E2639:O2639"/>
    <mergeCell ref="Q2639:R2639"/>
    <mergeCell ref="S2639:X2639"/>
    <mergeCell ref="E2636:O2636"/>
    <mergeCell ref="Q2636:R2636"/>
    <mergeCell ref="S2636:X2636"/>
    <mergeCell ref="E2637:O2637"/>
    <mergeCell ref="Q2637:R2637"/>
    <mergeCell ref="S2637:X2637"/>
    <mergeCell ref="E2634:O2634"/>
    <mergeCell ref="Q2634:R2634"/>
    <mergeCell ref="S2634:X2634"/>
    <mergeCell ref="E2635:O2635"/>
    <mergeCell ref="Q2635:R2635"/>
    <mergeCell ref="S2635:X2635"/>
    <mergeCell ref="E2632:O2632"/>
    <mergeCell ref="Q2632:R2632"/>
    <mergeCell ref="S2632:X2632"/>
    <mergeCell ref="E2633:O2633"/>
    <mergeCell ref="Q2633:R2633"/>
    <mergeCell ref="S2633:X2633"/>
    <mergeCell ref="E2630:O2630"/>
    <mergeCell ref="Q2630:R2630"/>
    <mergeCell ref="S2630:X2630"/>
    <mergeCell ref="E2631:O2631"/>
    <mergeCell ref="Q2631:R2631"/>
    <mergeCell ref="S2631:X2631"/>
    <mergeCell ref="E2628:O2628"/>
    <mergeCell ref="Q2628:R2628"/>
    <mergeCell ref="S2628:X2628"/>
    <mergeCell ref="E2629:O2629"/>
    <mergeCell ref="Q2629:R2629"/>
    <mergeCell ref="S2629:X2629"/>
    <mergeCell ref="E2626:O2626"/>
    <mergeCell ref="Q2626:R2626"/>
    <mergeCell ref="S2626:X2626"/>
    <mergeCell ref="E2627:O2627"/>
    <mergeCell ref="Q2627:R2627"/>
    <mergeCell ref="S2627:X2627"/>
    <mergeCell ref="E2624:O2624"/>
    <mergeCell ref="Q2624:R2624"/>
    <mergeCell ref="S2624:X2624"/>
    <mergeCell ref="E2625:O2625"/>
    <mergeCell ref="Q2625:R2625"/>
    <mergeCell ref="S2625:X2625"/>
    <mergeCell ref="E2622:O2622"/>
    <mergeCell ref="Q2622:R2622"/>
    <mergeCell ref="S2622:X2622"/>
    <mergeCell ref="E2623:O2623"/>
    <mergeCell ref="Q2623:R2623"/>
    <mergeCell ref="S2623:X2623"/>
    <mergeCell ref="E2620:O2620"/>
    <mergeCell ref="Q2620:R2620"/>
    <mergeCell ref="S2620:X2620"/>
    <mergeCell ref="E2621:O2621"/>
    <mergeCell ref="Q2621:R2621"/>
    <mergeCell ref="S2621:X2621"/>
    <mergeCell ref="E2618:O2618"/>
    <mergeCell ref="Q2618:R2618"/>
    <mergeCell ref="S2618:X2618"/>
    <mergeCell ref="E2619:O2619"/>
    <mergeCell ref="Q2619:R2619"/>
    <mergeCell ref="S2619:X2619"/>
    <mergeCell ref="E2616:O2616"/>
    <mergeCell ref="Q2616:R2616"/>
    <mergeCell ref="S2616:X2616"/>
    <mergeCell ref="E2617:O2617"/>
    <mergeCell ref="Q2617:R2617"/>
    <mergeCell ref="S2617:X2617"/>
    <mergeCell ref="E2614:O2614"/>
    <mergeCell ref="Q2614:R2614"/>
    <mergeCell ref="S2614:X2614"/>
    <mergeCell ref="E2615:O2615"/>
    <mergeCell ref="Q2615:R2615"/>
    <mergeCell ref="S2615:X2615"/>
    <mergeCell ref="E2612:O2612"/>
    <mergeCell ref="Q2612:R2612"/>
    <mergeCell ref="S2612:X2612"/>
    <mergeCell ref="E2613:O2613"/>
    <mergeCell ref="Q2613:R2613"/>
    <mergeCell ref="S2613:X2613"/>
    <mergeCell ref="E2610:O2610"/>
    <mergeCell ref="Q2610:R2610"/>
    <mergeCell ref="S2610:X2610"/>
    <mergeCell ref="E2611:O2611"/>
    <mergeCell ref="Q2611:R2611"/>
    <mergeCell ref="S2611:X2611"/>
    <mergeCell ref="Q2607:X2607"/>
    <mergeCell ref="E2608:O2608"/>
    <mergeCell ref="Q2608:R2608"/>
    <mergeCell ref="S2608:X2608"/>
    <mergeCell ref="E2609:O2609"/>
    <mergeCell ref="Q2609:R2609"/>
    <mergeCell ref="S2609:X2609"/>
    <mergeCell ref="E2605:O2605"/>
    <mergeCell ref="Q2605:R2605"/>
    <mergeCell ref="S2605:X2605"/>
    <mergeCell ref="E2606:O2606"/>
    <mergeCell ref="Q2606:R2606"/>
    <mergeCell ref="S2606:X2606"/>
    <mergeCell ref="E2603:O2603"/>
    <mergeCell ref="Q2603:R2603"/>
    <mergeCell ref="S2603:X2603"/>
    <mergeCell ref="E2604:O2604"/>
    <mergeCell ref="Q2604:R2604"/>
    <mergeCell ref="S2604:X2604"/>
    <mergeCell ref="E2601:O2601"/>
    <mergeCell ref="Q2601:R2601"/>
    <mergeCell ref="S2601:X2601"/>
    <mergeCell ref="E2602:O2602"/>
    <mergeCell ref="Q2602:R2602"/>
    <mergeCell ref="S2602:X2602"/>
    <mergeCell ref="E2599:O2599"/>
    <mergeCell ref="Q2599:R2599"/>
    <mergeCell ref="S2599:X2599"/>
    <mergeCell ref="E2600:O2600"/>
    <mergeCell ref="Q2600:R2600"/>
    <mergeCell ref="S2600:X2600"/>
    <mergeCell ref="E2597:O2597"/>
    <mergeCell ref="Q2597:R2597"/>
    <mergeCell ref="S2597:X2597"/>
    <mergeCell ref="E2598:O2598"/>
    <mergeCell ref="Q2598:R2598"/>
    <mergeCell ref="S2598:X2598"/>
    <mergeCell ref="Q2594:X2594"/>
    <mergeCell ref="E2595:O2595"/>
    <mergeCell ref="Q2595:R2595"/>
    <mergeCell ref="S2595:X2595"/>
    <mergeCell ref="E2596:O2596"/>
    <mergeCell ref="Q2596:R2596"/>
    <mergeCell ref="S2596:X2596"/>
    <mergeCell ref="E2590:O2590"/>
    <mergeCell ref="Q2590:R2590"/>
    <mergeCell ref="S2590:X2590"/>
    <mergeCell ref="E2591:O2591"/>
    <mergeCell ref="Q2591:R2591"/>
    <mergeCell ref="S2591:X2591"/>
    <mergeCell ref="E2588:O2588"/>
    <mergeCell ref="Q2588:R2588"/>
    <mergeCell ref="S2588:X2588"/>
    <mergeCell ref="E2589:O2589"/>
    <mergeCell ref="Q2589:R2589"/>
    <mergeCell ref="S2589:X2589"/>
    <mergeCell ref="E2585:O2585"/>
    <mergeCell ref="Q2585:R2585"/>
    <mergeCell ref="S2585:X2585"/>
    <mergeCell ref="Q2586:X2586"/>
    <mergeCell ref="E2587:O2587"/>
    <mergeCell ref="Q2587:R2587"/>
    <mergeCell ref="S2587:X2587"/>
    <mergeCell ref="E2583:O2583"/>
    <mergeCell ref="Q2583:R2583"/>
    <mergeCell ref="S2583:X2583"/>
    <mergeCell ref="E2584:O2584"/>
    <mergeCell ref="Q2584:R2584"/>
    <mergeCell ref="S2584:X2584"/>
    <mergeCell ref="E2581:O2581"/>
    <mergeCell ref="Q2581:R2581"/>
    <mergeCell ref="S2581:X2581"/>
    <mergeCell ref="E2582:O2582"/>
    <mergeCell ref="Q2582:R2582"/>
    <mergeCell ref="S2582:X2582"/>
    <mergeCell ref="E2579:O2579"/>
    <mergeCell ref="Q2579:R2579"/>
    <mergeCell ref="S2579:X2579"/>
    <mergeCell ref="E2580:O2580"/>
    <mergeCell ref="Q2580:R2580"/>
    <mergeCell ref="S2580:X2580"/>
    <mergeCell ref="E2576:O2576"/>
    <mergeCell ref="Q2576:R2576"/>
    <mergeCell ref="S2576:X2576"/>
    <mergeCell ref="Q2577:X2577"/>
    <mergeCell ref="E2578:O2578"/>
    <mergeCell ref="Q2578:R2578"/>
    <mergeCell ref="S2578:X2578"/>
    <mergeCell ref="E2574:O2574"/>
    <mergeCell ref="Q2574:R2574"/>
    <mergeCell ref="S2574:X2574"/>
    <mergeCell ref="E2575:O2575"/>
    <mergeCell ref="Q2575:R2575"/>
    <mergeCell ref="S2575:X2575"/>
    <mergeCell ref="E2572:O2572"/>
    <mergeCell ref="Q2572:R2572"/>
    <mergeCell ref="S2572:X2572"/>
    <mergeCell ref="E2573:O2573"/>
    <mergeCell ref="Q2573:R2573"/>
    <mergeCell ref="S2573:X2573"/>
    <mergeCell ref="E2570:O2570"/>
    <mergeCell ref="Q2570:R2570"/>
    <mergeCell ref="S2570:X2570"/>
    <mergeCell ref="E2571:O2571"/>
    <mergeCell ref="Q2571:R2571"/>
    <mergeCell ref="S2571:X2571"/>
    <mergeCell ref="E2568:O2568"/>
    <mergeCell ref="Q2568:R2568"/>
    <mergeCell ref="S2568:X2568"/>
    <mergeCell ref="E2569:O2569"/>
    <mergeCell ref="Q2569:R2569"/>
    <mergeCell ref="S2569:X2569"/>
    <mergeCell ref="E2566:O2566"/>
    <mergeCell ref="Q2566:R2566"/>
    <mergeCell ref="S2566:X2566"/>
    <mergeCell ref="E2567:O2567"/>
    <mergeCell ref="Q2567:R2567"/>
    <mergeCell ref="S2567:X2567"/>
    <mergeCell ref="E2564:O2564"/>
    <mergeCell ref="Q2564:R2564"/>
    <mergeCell ref="S2564:X2564"/>
    <mergeCell ref="E2565:O2565"/>
    <mergeCell ref="Q2565:R2565"/>
    <mergeCell ref="S2565:X2565"/>
    <mergeCell ref="E2561:O2561"/>
    <mergeCell ref="Q2561:R2561"/>
    <mergeCell ref="S2561:X2561"/>
    <mergeCell ref="Q2562:X2562"/>
    <mergeCell ref="E2563:O2563"/>
    <mergeCell ref="Q2563:R2563"/>
    <mergeCell ref="S2563:X2563"/>
    <mergeCell ref="E2559:O2559"/>
    <mergeCell ref="Q2559:R2559"/>
    <mergeCell ref="S2559:X2559"/>
    <mergeCell ref="E2560:O2560"/>
    <mergeCell ref="Q2560:R2560"/>
    <mergeCell ref="S2560:X2560"/>
    <mergeCell ref="E2557:O2557"/>
    <mergeCell ref="Q2557:R2557"/>
    <mergeCell ref="S2557:X2557"/>
    <mergeCell ref="E2558:O2558"/>
    <mergeCell ref="Q2558:R2558"/>
    <mergeCell ref="S2558:X2558"/>
    <mergeCell ref="E2555:O2555"/>
    <mergeCell ref="Q2555:R2555"/>
    <mergeCell ref="S2555:X2555"/>
    <mergeCell ref="E2556:O2556"/>
    <mergeCell ref="Q2556:R2556"/>
    <mergeCell ref="S2556:X2556"/>
    <mergeCell ref="E2553:O2553"/>
    <mergeCell ref="Q2553:R2553"/>
    <mergeCell ref="S2553:X2553"/>
    <mergeCell ref="E2554:O2554"/>
    <mergeCell ref="Q2554:R2554"/>
    <mergeCell ref="S2554:X2554"/>
    <mergeCell ref="E2551:O2551"/>
    <mergeCell ref="Q2551:R2551"/>
    <mergeCell ref="S2551:X2551"/>
    <mergeCell ref="E2552:O2552"/>
    <mergeCell ref="Q2552:R2552"/>
    <mergeCell ref="S2552:X2552"/>
    <mergeCell ref="E2549:O2549"/>
    <mergeCell ref="Q2549:R2549"/>
    <mergeCell ref="S2549:X2549"/>
    <mergeCell ref="E2550:O2550"/>
    <mergeCell ref="Q2550:R2550"/>
    <mergeCell ref="S2550:X2550"/>
    <mergeCell ref="E2547:O2547"/>
    <mergeCell ref="Q2547:R2547"/>
    <mergeCell ref="S2547:X2547"/>
    <mergeCell ref="E2548:O2548"/>
    <mergeCell ref="Q2548:R2548"/>
    <mergeCell ref="S2548:X2548"/>
    <mergeCell ref="E2545:O2545"/>
    <mergeCell ref="Q2545:R2545"/>
    <mergeCell ref="S2545:X2545"/>
    <mergeCell ref="E2546:O2546"/>
    <mergeCell ref="Q2546:R2546"/>
    <mergeCell ref="S2546:X2546"/>
    <mergeCell ref="E2542:O2542"/>
    <mergeCell ref="Q2542:R2542"/>
    <mergeCell ref="S2542:X2542"/>
    <mergeCell ref="Q2543:X2543"/>
    <mergeCell ref="E2544:O2544"/>
    <mergeCell ref="Q2544:R2544"/>
    <mergeCell ref="S2544:X2544"/>
    <mergeCell ref="E2540:O2540"/>
    <mergeCell ref="Q2540:R2540"/>
    <mergeCell ref="S2540:X2540"/>
    <mergeCell ref="E2541:O2541"/>
    <mergeCell ref="Q2541:R2541"/>
    <mergeCell ref="S2541:X2541"/>
    <mergeCell ref="E2538:O2538"/>
    <mergeCell ref="Q2538:R2538"/>
    <mergeCell ref="S2538:X2538"/>
    <mergeCell ref="E2539:O2539"/>
    <mergeCell ref="Q2539:R2539"/>
    <mergeCell ref="S2539:X2539"/>
    <mergeCell ref="E2536:O2536"/>
    <mergeCell ref="Q2536:R2536"/>
    <mergeCell ref="S2536:X2536"/>
    <mergeCell ref="E2537:O2537"/>
    <mergeCell ref="Q2537:R2537"/>
    <mergeCell ref="S2537:X2537"/>
    <mergeCell ref="E2534:O2534"/>
    <mergeCell ref="Q2534:R2534"/>
    <mergeCell ref="S2534:X2534"/>
    <mergeCell ref="E2535:O2535"/>
    <mergeCell ref="Q2535:R2535"/>
    <mergeCell ref="S2535:X2535"/>
    <mergeCell ref="E2532:O2532"/>
    <mergeCell ref="Q2532:R2532"/>
    <mergeCell ref="S2532:X2532"/>
    <mergeCell ref="E2533:O2533"/>
    <mergeCell ref="Q2533:R2533"/>
    <mergeCell ref="S2533:X2533"/>
    <mergeCell ref="E2530:O2530"/>
    <mergeCell ref="Q2530:R2530"/>
    <mergeCell ref="S2530:X2530"/>
    <mergeCell ref="E2531:O2531"/>
    <mergeCell ref="Q2531:R2531"/>
    <mergeCell ref="S2531:X2531"/>
    <mergeCell ref="E2528:O2528"/>
    <mergeCell ref="Q2528:R2528"/>
    <mergeCell ref="S2528:X2528"/>
    <mergeCell ref="E2529:O2529"/>
    <mergeCell ref="Q2529:R2529"/>
    <mergeCell ref="S2529:X2529"/>
    <mergeCell ref="E2526:O2526"/>
    <mergeCell ref="Q2526:R2526"/>
    <mergeCell ref="S2526:X2526"/>
    <mergeCell ref="E2527:O2527"/>
    <mergeCell ref="Q2527:R2527"/>
    <mergeCell ref="S2527:X2527"/>
    <mergeCell ref="E2524:O2524"/>
    <mergeCell ref="Q2524:R2524"/>
    <mergeCell ref="S2524:X2524"/>
    <mergeCell ref="E2525:O2525"/>
    <mergeCell ref="Q2525:R2525"/>
    <mergeCell ref="S2525:X2525"/>
    <mergeCell ref="E2522:O2522"/>
    <mergeCell ref="Q2522:R2522"/>
    <mergeCell ref="S2522:X2522"/>
    <mergeCell ref="E2523:O2523"/>
    <mergeCell ref="Q2523:R2523"/>
    <mergeCell ref="S2523:X2523"/>
    <mergeCell ref="Q2519:X2519"/>
    <mergeCell ref="E2520:O2520"/>
    <mergeCell ref="Q2520:R2520"/>
    <mergeCell ref="S2520:X2520"/>
    <mergeCell ref="E2521:O2521"/>
    <mergeCell ref="Q2521:R2521"/>
    <mergeCell ref="S2521:X2521"/>
    <mergeCell ref="E2517:O2517"/>
    <mergeCell ref="Q2517:R2517"/>
    <mergeCell ref="S2517:X2517"/>
    <mergeCell ref="E2518:O2518"/>
    <mergeCell ref="Q2518:R2518"/>
    <mergeCell ref="S2518:X2518"/>
    <mergeCell ref="E2515:O2515"/>
    <mergeCell ref="Q2515:R2515"/>
    <mergeCell ref="S2515:X2515"/>
    <mergeCell ref="E2516:O2516"/>
    <mergeCell ref="Q2516:R2516"/>
    <mergeCell ref="S2516:X2516"/>
    <mergeCell ref="E2513:O2513"/>
    <mergeCell ref="Q2513:R2513"/>
    <mergeCell ref="S2513:X2513"/>
    <mergeCell ref="E2514:O2514"/>
    <mergeCell ref="Q2514:R2514"/>
    <mergeCell ref="S2514:X2514"/>
    <mergeCell ref="E2511:O2511"/>
    <mergeCell ref="Q2511:R2511"/>
    <mergeCell ref="S2511:X2511"/>
    <mergeCell ref="E2512:O2512"/>
    <mergeCell ref="Q2512:R2512"/>
    <mergeCell ref="S2512:X2512"/>
    <mergeCell ref="E2508:O2508"/>
    <mergeCell ref="Q2508:R2508"/>
    <mergeCell ref="S2508:X2508"/>
    <mergeCell ref="Q2509:X2509"/>
    <mergeCell ref="E2510:O2510"/>
    <mergeCell ref="Q2510:R2510"/>
    <mergeCell ref="S2510:X2510"/>
    <mergeCell ref="E2506:O2506"/>
    <mergeCell ref="Q2506:R2506"/>
    <mergeCell ref="S2506:X2506"/>
    <mergeCell ref="E2507:O2507"/>
    <mergeCell ref="Q2507:R2507"/>
    <mergeCell ref="S2507:X2507"/>
    <mergeCell ref="E2504:O2504"/>
    <mergeCell ref="Q2504:R2504"/>
    <mergeCell ref="S2504:X2504"/>
    <mergeCell ref="E2505:O2505"/>
    <mergeCell ref="Q2505:R2505"/>
    <mergeCell ref="S2505:X2505"/>
    <mergeCell ref="E2502:O2502"/>
    <mergeCell ref="Q2502:R2502"/>
    <mergeCell ref="S2502:X2502"/>
    <mergeCell ref="E2503:O2503"/>
    <mergeCell ref="Q2503:R2503"/>
    <mergeCell ref="S2503:X2503"/>
    <mergeCell ref="E2500:O2500"/>
    <mergeCell ref="Q2500:R2500"/>
    <mergeCell ref="S2500:X2500"/>
    <mergeCell ref="E2501:O2501"/>
    <mergeCell ref="Q2501:R2501"/>
    <mergeCell ref="S2501:X2501"/>
    <mergeCell ref="E2497:O2497"/>
    <mergeCell ref="Q2497:R2497"/>
    <mergeCell ref="S2497:X2497"/>
    <mergeCell ref="Q2498:X2498"/>
    <mergeCell ref="E2499:O2499"/>
    <mergeCell ref="Q2499:R2499"/>
    <mergeCell ref="S2499:X2499"/>
    <mergeCell ref="E2495:O2495"/>
    <mergeCell ref="Q2495:R2495"/>
    <mergeCell ref="S2495:X2495"/>
    <mergeCell ref="E2496:O2496"/>
    <mergeCell ref="Q2496:R2496"/>
    <mergeCell ref="S2496:X2496"/>
    <mergeCell ref="Q2492:X2492"/>
    <mergeCell ref="E2493:O2493"/>
    <mergeCell ref="Q2493:R2493"/>
    <mergeCell ref="S2493:X2493"/>
    <mergeCell ref="E2494:O2494"/>
    <mergeCell ref="Q2494:R2494"/>
    <mergeCell ref="S2494:X2494"/>
    <mergeCell ref="E2490:O2490"/>
    <mergeCell ref="Q2490:R2490"/>
    <mergeCell ref="S2490:X2490"/>
    <mergeCell ref="E2491:O2491"/>
    <mergeCell ref="Q2491:R2491"/>
    <mergeCell ref="S2491:X2491"/>
    <mergeCell ref="E2488:O2488"/>
    <mergeCell ref="Q2488:R2488"/>
    <mergeCell ref="S2488:X2488"/>
    <mergeCell ref="E2489:O2489"/>
    <mergeCell ref="Q2489:R2489"/>
    <mergeCell ref="S2489:X2489"/>
    <mergeCell ref="E2486:O2486"/>
    <mergeCell ref="Q2486:R2486"/>
    <mergeCell ref="S2486:X2486"/>
    <mergeCell ref="E2487:O2487"/>
    <mergeCell ref="Q2487:R2487"/>
    <mergeCell ref="S2487:X2487"/>
    <mergeCell ref="E2484:O2484"/>
    <mergeCell ref="Q2484:R2484"/>
    <mergeCell ref="S2484:X2484"/>
    <mergeCell ref="E2485:O2485"/>
    <mergeCell ref="Q2485:R2485"/>
    <mergeCell ref="S2485:X2485"/>
    <mergeCell ref="E2482:O2482"/>
    <mergeCell ref="Q2482:R2482"/>
    <mergeCell ref="S2482:X2482"/>
    <mergeCell ref="E2483:O2483"/>
    <mergeCell ref="Q2483:R2483"/>
    <mergeCell ref="S2483:X2483"/>
    <mergeCell ref="E2480:O2480"/>
    <mergeCell ref="Q2480:R2480"/>
    <mergeCell ref="S2480:X2480"/>
    <mergeCell ref="E2481:O2481"/>
    <mergeCell ref="Q2481:R2481"/>
    <mergeCell ref="S2481:X2481"/>
    <mergeCell ref="Q2477:X2477"/>
    <mergeCell ref="E2478:O2478"/>
    <mergeCell ref="Q2478:R2478"/>
    <mergeCell ref="S2478:X2478"/>
    <mergeCell ref="E2479:O2479"/>
    <mergeCell ref="Q2479:R2479"/>
    <mergeCell ref="S2479:X2479"/>
    <mergeCell ref="E2475:O2475"/>
    <mergeCell ref="Q2475:R2475"/>
    <mergeCell ref="S2475:X2475"/>
    <mergeCell ref="E2476:O2476"/>
    <mergeCell ref="Q2476:R2476"/>
    <mergeCell ref="S2476:X2476"/>
    <mergeCell ref="E2473:O2473"/>
    <mergeCell ref="Q2473:R2473"/>
    <mergeCell ref="S2473:X2473"/>
    <mergeCell ref="E2474:O2474"/>
    <mergeCell ref="Q2474:R2474"/>
    <mergeCell ref="S2474:X2474"/>
    <mergeCell ref="E2471:O2471"/>
    <mergeCell ref="Q2471:R2471"/>
    <mergeCell ref="S2471:X2471"/>
    <mergeCell ref="E2472:O2472"/>
    <mergeCell ref="Q2472:R2472"/>
    <mergeCell ref="S2472:X2472"/>
    <mergeCell ref="E2468:O2468"/>
    <mergeCell ref="Q2468:R2468"/>
    <mergeCell ref="S2468:X2468"/>
    <mergeCell ref="Q2469:X2469"/>
    <mergeCell ref="E2470:O2470"/>
    <mergeCell ref="Q2470:R2470"/>
    <mergeCell ref="S2470:X2470"/>
    <mergeCell ref="E2466:O2466"/>
    <mergeCell ref="Q2466:R2466"/>
    <mergeCell ref="S2466:X2466"/>
    <mergeCell ref="E2467:O2467"/>
    <mergeCell ref="Q2467:R2467"/>
    <mergeCell ref="S2467:X2467"/>
    <mergeCell ref="E2464:O2464"/>
    <mergeCell ref="Q2464:R2464"/>
    <mergeCell ref="S2464:X2464"/>
    <mergeCell ref="E2465:O2465"/>
    <mergeCell ref="Q2465:R2465"/>
    <mergeCell ref="S2465:X2465"/>
    <mergeCell ref="E2462:O2462"/>
    <mergeCell ref="Q2462:R2462"/>
    <mergeCell ref="S2462:X2462"/>
    <mergeCell ref="E2463:O2463"/>
    <mergeCell ref="Q2463:R2463"/>
    <mergeCell ref="S2463:X2463"/>
    <mergeCell ref="E2460:O2460"/>
    <mergeCell ref="Q2460:R2460"/>
    <mergeCell ref="S2460:X2460"/>
    <mergeCell ref="E2461:O2461"/>
    <mergeCell ref="Q2461:R2461"/>
    <mergeCell ref="S2461:X2461"/>
    <mergeCell ref="E2458:O2458"/>
    <mergeCell ref="Q2458:R2458"/>
    <mergeCell ref="S2458:X2458"/>
    <mergeCell ref="E2459:O2459"/>
    <mergeCell ref="Q2459:R2459"/>
    <mergeCell ref="S2459:X2459"/>
    <mergeCell ref="E2456:O2456"/>
    <mergeCell ref="Q2456:R2456"/>
    <mergeCell ref="S2456:X2456"/>
    <mergeCell ref="E2457:O2457"/>
    <mergeCell ref="Q2457:R2457"/>
    <mergeCell ref="S2457:X2457"/>
    <mergeCell ref="E2454:O2454"/>
    <mergeCell ref="Q2454:R2454"/>
    <mergeCell ref="S2454:X2454"/>
    <mergeCell ref="E2455:O2455"/>
    <mergeCell ref="Q2455:R2455"/>
    <mergeCell ref="S2455:X2455"/>
    <mergeCell ref="E2452:O2452"/>
    <mergeCell ref="Q2452:R2452"/>
    <mergeCell ref="S2452:X2452"/>
    <mergeCell ref="E2453:O2453"/>
    <mergeCell ref="Q2453:R2453"/>
    <mergeCell ref="S2453:X2453"/>
    <mergeCell ref="E2450:O2450"/>
    <mergeCell ref="Q2450:R2450"/>
    <mergeCell ref="S2450:X2450"/>
    <mergeCell ref="E2451:O2451"/>
    <mergeCell ref="Q2451:R2451"/>
    <mergeCell ref="S2451:X2451"/>
    <mergeCell ref="E2448:O2448"/>
    <mergeCell ref="Q2448:R2448"/>
    <mergeCell ref="S2448:X2448"/>
    <mergeCell ref="E2449:O2449"/>
    <mergeCell ref="Q2449:R2449"/>
    <mergeCell ref="S2449:X2449"/>
    <mergeCell ref="Q2445:X2445"/>
    <mergeCell ref="E2446:O2446"/>
    <mergeCell ref="Q2446:R2446"/>
    <mergeCell ref="S2446:X2446"/>
    <mergeCell ref="E2447:O2447"/>
    <mergeCell ref="Q2447:R2447"/>
    <mergeCell ref="S2447:X2447"/>
    <mergeCell ref="E2443:O2443"/>
    <mergeCell ref="Q2443:R2443"/>
    <mergeCell ref="S2443:X2443"/>
    <mergeCell ref="E2444:O2444"/>
    <mergeCell ref="Q2444:R2444"/>
    <mergeCell ref="S2444:X2444"/>
    <mergeCell ref="E2441:O2441"/>
    <mergeCell ref="Q2441:R2441"/>
    <mergeCell ref="S2441:X2441"/>
    <mergeCell ref="E2442:O2442"/>
    <mergeCell ref="Q2442:R2442"/>
    <mergeCell ref="S2442:X2442"/>
    <mergeCell ref="Q2438:X2438"/>
    <mergeCell ref="E2439:O2439"/>
    <mergeCell ref="Q2439:R2439"/>
    <mergeCell ref="S2439:X2439"/>
    <mergeCell ref="E2440:O2440"/>
    <mergeCell ref="Q2440:R2440"/>
    <mergeCell ref="S2440:X2440"/>
    <mergeCell ref="E2436:O2436"/>
    <mergeCell ref="Q2436:R2436"/>
    <mergeCell ref="S2436:X2436"/>
    <mergeCell ref="E2437:O2437"/>
    <mergeCell ref="Q2437:R2437"/>
    <mergeCell ref="S2437:X2437"/>
    <mergeCell ref="E2434:O2434"/>
    <mergeCell ref="Q2434:R2434"/>
    <mergeCell ref="S2434:X2434"/>
    <mergeCell ref="E2435:O2435"/>
    <mergeCell ref="Q2435:R2435"/>
    <mergeCell ref="S2435:X2435"/>
    <mergeCell ref="E2432:O2432"/>
    <mergeCell ref="Q2432:R2432"/>
    <mergeCell ref="S2432:X2432"/>
    <mergeCell ref="E2433:O2433"/>
    <mergeCell ref="Q2433:R2433"/>
    <mergeCell ref="S2433:X2433"/>
    <mergeCell ref="E2430:O2430"/>
    <mergeCell ref="Q2430:R2430"/>
    <mergeCell ref="S2430:X2430"/>
    <mergeCell ref="E2431:O2431"/>
    <mergeCell ref="Q2431:R2431"/>
    <mergeCell ref="S2431:X2431"/>
    <mergeCell ref="E2428:O2428"/>
    <mergeCell ref="Q2428:R2428"/>
    <mergeCell ref="S2428:X2428"/>
    <mergeCell ref="E2429:O2429"/>
    <mergeCell ref="Q2429:R2429"/>
    <mergeCell ref="S2429:X2429"/>
    <mergeCell ref="E2426:O2426"/>
    <mergeCell ref="Q2426:R2426"/>
    <mergeCell ref="S2426:X2426"/>
    <mergeCell ref="E2427:O2427"/>
    <mergeCell ref="Q2427:R2427"/>
    <mergeCell ref="S2427:X2427"/>
    <mergeCell ref="E2423:O2423"/>
    <mergeCell ref="Q2423:R2423"/>
    <mergeCell ref="S2423:X2423"/>
    <mergeCell ref="Q2424:X2424"/>
    <mergeCell ref="E2425:O2425"/>
    <mergeCell ref="Q2425:R2425"/>
    <mergeCell ref="S2425:X2425"/>
    <mergeCell ref="E2421:O2421"/>
    <mergeCell ref="Q2421:R2421"/>
    <mergeCell ref="S2421:X2421"/>
    <mergeCell ref="E2422:O2422"/>
    <mergeCell ref="Q2422:R2422"/>
    <mergeCell ref="S2422:X2422"/>
    <mergeCell ref="E2419:O2419"/>
    <mergeCell ref="Q2419:R2419"/>
    <mergeCell ref="S2419:X2419"/>
    <mergeCell ref="E2420:O2420"/>
    <mergeCell ref="Q2420:R2420"/>
    <mergeCell ref="S2420:X2420"/>
    <mergeCell ref="E2417:O2417"/>
    <mergeCell ref="Q2417:R2417"/>
    <mergeCell ref="S2417:X2417"/>
    <mergeCell ref="E2418:O2418"/>
    <mergeCell ref="Q2418:R2418"/>
    <mergeCell ref="S2418:X2418"/>
    <mergeCell ref="Q2414:X2414"/>
    <mergeCell ref="E2415:O2415"/>
    <mergeCell ref="Q2415:R2415"/>
    <mergeCell ref="S2415:X2415"/>
    <mergeCell ref="E2416:O2416"/>
    <mergeCell ref="Q2416:R2416"/>
    <mergeCell ref="S2416:X2416"/>
    <mergeCell ref="E2412:O2412"/>
    <mergeCell ref="Q2412:R2412"/>
    <mergeCell ref="S2412:X2412"/>
    <mergeCell ref="E2413:O2413"/>
    <mergeCell ref="Q2413:R2413"/>
    <mergeCell ref="S2413:X2413"/>
    <mergeCell ref="E2410:O2410"/>
    <mergeCell ref="Q2410:R2410"/>
    <mergeCell ref="S2410:X2410"/>
    <mergeCell ref="E2411:O2411"/>
    <mergeCell ref="Q2411:R2411"/>
    <mergeCell ref="S2411:X2411"/>
    <mergeCell ref="E2408:O2408"/>
    <mergeCell ref="Q2408:R2408"/>
    <mergeCell ref="S2408:X2408"/>
    <mergeCell ref="E2409:O2409"/>
    <mergeCell ref="Q2409:R2409"/>
    <mergeCell ref="S2409:X2409"/>
    <mergeCell ref="E2406:O2406"/>
    <mergeCell ref="Q2406:R2406"/>
    <mergeCell ref="S2406:X2406"/>
    <mergeCell ref="E2407:O2407"/>
    <mergeCell ref="Q2407:R2407"/>
    <mergeCell ref="S2407:X2407"/>
    <mergeCell ref="E2404:O2404"/>
    <mergeCell ref="Q2404:R2404"/>
    <mergeCell ref="S2404:X2404"/>
    <mergeCell ref="E2405:O2405"/>
    <mergeCell ref="Q2405:R2405"/>
    <mergeCell ref="S2405:X2405"/>
    <mergeCell ref="E2402:O2402"/>
    <mergeCell ref="Q2402:R2402"/>
    <mergeCell ref="S2402:X2402"/>
    <mergeCell ref="E2403:O2403"/>
    <mergeCell ref="Q2403:R2403"/>
    <mergeCell ref="S2403:X2403"/>
    <mergeCell ref="E2400:O2400"/>
    <mergeCell ref="Q2400:R2400"/>
    <mergeCell ref="S2400:X2400"/>
    <mergeCell ref="E2401:O2401"/>
    <mergeCell ref="Q2401:R2401"/>
    <mergeCell ref="S2401:X2401"/>
    <mergeCell ref="E2398:O2398"/>
    <mergeCell ref="Q2398:R2398"/>
    <mergeCell ref="S2398:X2398"/>
    <mergeCell ref="E2399:O2399"/>
    <mergeCell ref="Q2399:R2399"/>
    <mergeCell ref="S2399:X2399"/>
    <mergeCell ref="E2396:O2396"/>
    <mergeCell ref="Q2396:R2396"/>
    <mergeCell ref="S2396:X2396"/>
    <mergeCell ref="E2397:O2397"/>
    <mergeCell ref="Q2397:R2397"/>
    <mergeCell ref="S2397:X2397"/>
    <mergeCell ref="E2394:O2394"/>
    <mergeCell ref="Q2394:R2394"/>
    <mergeCell ref="S2394:X2394"/>
    <mergeCell ref="E2395:O2395"/>
    <mergeCell ref="Q2395:R2395"/>
    <mergeCell ref="S2395:X2395"/>
    <mergeCell ref="E2392:O2392"/>
    <mergeCell ref="Q2392:R2392"/>
    <mergeCell ref="S2392:X2392"/>
    <mergeCell ref="E2393:O2393"/>
    <mergeCell ref="Q2393:R2393"/>
    <mergeCell ref="S2393:X2393"/>
    <mergeCell ref="E2390:O2390"/>
    <mergeCell ref="Q2390:R2390"/>
    <mergeCell ref="S2390:X2390"/>
    <mergeCell ref="E2391:O2391"/>
    <mergeCell ref="Q2391:R2391"/>
    <mergeCell ref="S2391:X2391"/>
    <mergeCell ref="E2388:O2388"/>
    <mergeCell ref="Q2388:R2388"/>
    <mergeCell ref="S2388:X2388"/>
    <mergeCell ref="E2389:O2389"/>
    <mergeCell ref="Q2389:R2389"/>
    <mergeCell ref="S2389:X2389"/>
    <mergeCell ref="E2386:O2386"/>
    <mergeCell ref="Q2386:R2386"/>
    <mergeCell ref="S2386:X2386"/>
    <mergeCell ref="E2387:O2387"/>
    <mergeCell ref="Q2387:R2387"/>
    <mergeCell ref="S2387:X2387"/>
    <mergeCell ref="E2384:O2384"/>
    <mergeCell ref="Q2384:R2384"/>
    <mergeCell ref="S2384:X2384"/>
    <mergeCell ref="E2385:O2385"/>
    <mergeCell ref="Q2385:R2385"/>
    <mergeCell ref="S2385:X2385"/>
    <mergeCell ref="E2382:O2382"/>
    <mergeCell ref="Q2382:R2382"/>
    <mergeCell ref="S2382:X2382"/>
    <mergeCell ref="E2383:O2383"/>
    <mergeCell ref="Q2383:R2383"/>
    <mergeCell ref="S2383:X2383"/>
    <mergeCell ref="E2380:O2380"/>
    <mergeCell ref="Q2380:R2380"/>
    <mergeCell ref="S2380:X2380"/>
    <mergeCell ref="E2381:O2381"/>
    <mergeCell ref="Q2381:R2381"/>
    <mergeCell ref="S2381:X2381"/>
    <mergeCell ref="E2378:O2378"/>
    <mergeCell ref="Q2378:R2378"/>
    <mergeCell ref="S2378:X2378"/>
    <mergeCell ref="E2379:O2379"/>
    <mergeCell ref="Q2379:R2379"/>
    <mergeCell ref="S2379:X2379"/>
    <mergeCell ref="E2376:O2376"/>
    <mergeCell ref="Q2376:R2376"/>
    <mergeCell ref="S2376:X2376"/>
    <mergeCell ref="E2377:O2377"/>
    <mergeCell ref="Q2377:R2377"/>
    <mergeCell ref="S2377:X2377"/>
    <mergeCell ref="E2374:O2374"/>
    <mergeCell ref="Q2374:R2374"/>
    <mergeCell ref="S2374:X2374"/>
    <mergeCell ref="E2375:O2375"/>
    <mergeCell ref="Q2375:R2375"/>
    <mergeCell ref="S2375:X2375"/>
    <mergeCell ref="Q2371:X2371"/>
    <mergeCell ref="E2372:O2372"/>
    <mergeCell ref="Q2372:R2372"/>
    <mergeCell ref="S2372:X2372"/>
    <mergeCell ref="E2373:O2373"/>
    <mergeCell ref="Q2373:R2373"/>
    <mergeCell ref="S2373:X2373"/>
    <mergeCell ref="E2369:O2369"/>
    <mergeCell ref="Q2369:R2369"/>
    <mergeCell ref="S2369:X2369"/>
    <mergeCell ref="E2370:O2370"/>
    <mergeCell ref="Q2370:R2370"/>
    <mergeCell ref="S2370:X2370"/>
    <mergeCell ref="E2367:O2367"/>
    <mergeCell ref="Q2367:R2367"/>
    <mergeCell ref="S2367:X2367"/>
    <mergeCell ref="E2368:O2368"/>
    <mergeCell ref="Q2368:R2368"/>
    <mergeCell ref="S2368:X2368"/>
    <mergeCell ref="Q2364:X2364"/>
    <mergeCell ref="E2365:O2365"/>
    <mergeCell ref="Q2365:R2365"/>
    <mergeCell ref="S2365:X2365"/>
    <mergeCell ref="E2366:O2366"/>
    <mergeCell ref="Q2366:R2366"/>
    <mergeCell ref="S2366:X2366"/>
    <mergeCell ref="E2362:O2362"/>
    <mergeCell ref="Q2362:R2362"/>
    <mergeCell ref="S2362:X2362"/>
    <mergeCell ref="E2363:O2363"/>
    <mergeCell ref="Q2363:R2363"/>
    <mergeCell ref="S2363:X2363"/>
    <mergeCell ref="E2360:O2360"/>
    <mergeCell ref="Q2360:R2360"/>
    <mergeCell ref="S2360:X2360"/>
    <mergeCell ref="E2361:O2361"/>
    <mergeCell ref="Q2361:R2361"/>
    <mergeCell ref="S2361:X2361"/>
    <mergeCell ref="E2353:X2353"/>
    <mergeCell ref="Q2357:X2357"/>
    <mergeCell ref="E2358:O2358"/>
    <mergeCell ref="Q2358:R2358"/>
    <mergeCell ref="S2358:X2358"/>
    <mergeCell ref="E2359:O2359"/>
    <mergeCell ref="Q2359:R2359"/>
    <mergeCell ref="S2359:X2359"/>
    <mergeCell ref="E2343:O2343"/>
    <mergeCell ref="Q2343:R2343"/>
    <mergeCell ref="S2343:X2343"/>
    <mergeCell ref="E2347:O2347"/>
    <mergeCell ref="Q2347:R2347"/>
    <mergeCell ref="S2347:X2347"/>
    <mergeCell ref="E2338:O2338"/>
    <mergeCell ref="Q2338:R2338"/>
    <mergeCell ref="S2338:X2338"/>
    <mergeCell ref="E2342:O2342"/>
    <mergeCell ref="Q2342:R2342"/>
    <mergeCell ref="S2342:X2342"/>
    <mergeCell ref="E2332:O2332"/>
    <mergeCell ref="Q2332:R2332"/>
    <mergeCell ref="S2332:X2332"/>
    <mergeCell ref="E2335:O2335"/>
    <mergeCell ref="Q2335:R2335"/>
    <mergeCell ref="S2335:X2335"/>
    <mergeCell ref="E2328:O2328"/>
    <mergeCell ref="Q2328:R2328"/>
    <mergeCell ref="S2328:X2328"/>
    <mergeCell ref="E2329:O2329"/>
    <mergeCell ref="Q2329:R2329"/>
    <mergeCell ref="S2329:X2329"/>
    <mergeCell ref="E2326:O2326"/>
    <mergeCell ref="Q2326:R2326"/>
    <mergeCell ref="S2326:X2326"/>
    <mergeCell ref="E2327:O2327"/>
    <mergeCell ref="Q2327:R2327"/>
    <mergeCell ref="S2327:X2327"/>
    <mergeCell ref="E2324:O2324"/>
    <mergeCell ref="Q2324:R2324"/>
    <mergeCell ref="S2324:X2324"/>
    <mergeCell ref="E2325:O2325"/>
    <mergeCell ref="Q2325:R2325"/>
    <mergeCell ref="S2325:X2325"/>
    <mergeCell ref="E2322:O2322"/>
    <mergeCell ref="Q2322:R2322"/>
    <mergeCell ref="S2322:X2322"/>
    <mergeCell ref="E2323:O2323"/>
    <mergeCell ref="Q2323:R2323"/>
    <mergeCell ref="S2323:X2323"/>
    <mergeCell ref="E2320:O2320"/>
    <mergeCell ref="Q2320:R2320"/>
    <mergeCell ref="S2320:X2320"/>
    <mergeCell ref="E2321:O2321"/>
    <mergeCell ref="Q2321:R2321"/>
    <mergeCell ref="S2321:X2321"/>
    <mergeCell ref="E2318:O2318"/>
    <mergeCell ref="Q2318:R2318"/>
    <mergeCell ref="S2318:X2318"/>
    <mergeCell ref="E2319:O2319"/>
    <mergeCell ref="Q2319:R2319"/>
    <mergeCell ref="S2319:X2319"/>
    <mergeCell ref="E2316:O2316"/>
    <mergeCell ref="Q2316:R2316"/>
    <mergeCell ref="S2316:X2316"/>
    <mergeCell ref="E2317:O2317"/>
    <mergeCell ref="Q2317:R2317"/>
    <mergeCell ref="S2317:X2317"/>
    <mergeCell ref="Q2313:X2313"/>
    <mergeCell ref="E2314:O2314"/>
    <mergeCell ref="Q2314:R2314"/>
    <mergeCell ref="S2314:X2314"/>
    <mergeCell ref="E2315:O2315"/>
    <mergeCell ref="Q2315:R2315"/>
    <mergeCell ref="S2315:X2315"/>
    <mergeCell ref="E2305:O2305"/>
    <mergeCell ref="Q2305:R2305"/>
    <mergeCell ref="S2305:X2305"/>
    <mergeCell ref="E2309:X2309"/>
    <mergeCell ref="E2312:O2312"/>
    <mergeCell ref="Q2312:R2312"/>
    <mergeCell ref="S2312:X2312"/>
    <mergeCell ref="E2301:O2301"/>
    <mergeCell ref="Q2301:R2301"/>
    <mergeCell ref="S2301:X2301"/>
    <mergeCell ref="E2304:O2304"/>
    <mergeCell ref="Q2304:R2304"/>
    <mergeCell ref="S2304:X2304"/>
    <mergeCell ref="E2295:O2295"/>
    <mergeCell ref="Q2295:R2295"/>
    <mergeCell ref="S2295:X2295"/>
    <mergeCell ref="E2298:O2298"/>
    <mergeCell ref="Q2298:R2298"/>
    <mergeCell ref="S2298:X2298"/>
    <mergeCell ref="E2289:O2289"/>
    <mergeCell ref="Q2289:R2289"/>
    <mergeCell ref="S2289:X2289"/>
    <mergeCell ref="E2292:O2292"/>
    <mergeCell ref="Q2292:R2292"/>
    <mergeCell ref="S2292:X2292"/>
    <mergeCell ref="E2283:O2283"/>
    <mergeCell ref="Q2283:R2283"/>
    <mergeCell ref="S2283:X2283"/>
    <mergeCell ref="E2286:O2286"/>
    <mergeCell ref="Q2286:R2286"/>
    <mergeCell ref="S2286:X2286"/>
    <mergeCell ref="Q2274:X2274"/>
    <mergeCell ref="E2277:O2277"/>
    <mergeCell ref="Q2277:R2277"/>
    <mergeCell ref="S2277:X2277"/>
    <mergeCell ref="E2280:O2280"/>
    <mergeCell ref="Q2280:R2280"/>
    <mergeCell ref="S2280:X2280"/>
    <mergeCell ref="E2269:O2269"/>
    <mergeCell ref="Q2269:R2269"/>
    <mergeCell ref="S2269:X2269"/>
    <mergeCell ref="E2273:O2273"/>
    <mergeCell ref="Q2273:R2273"/>
    <mergeCell ref="S2273:X2273"/>
    <mergeCell ref="E2263:O2263"/>
    <mergeCell ref="Q2263:R2263"/>
    <mergeCell ref="S2263:X2263"/>
    <mergeCell ref="E2266:O2266"/>
    <mergeCell ref="Q2266:R2266"/>
    <mergeCell ref="S2266:X2266"/>
    <mergeCell ref="E2247:O2247"/>
    <mergeCell ref="Q2247:R2247"/>
    <mergeCell ref="S2247:X2247"/>
    <mergeCell ref="E2253:X2253"/>
    <mergeCell ref="E2257:X2257"/>
    <mergeCell ref="E2260:O2260"/>
    <mergeCell ref="Q2260:R2260"/>
    <mergeCell ref="S2260:X2260"/>
    <mergeCell ref="E2242:O2242"/>
    <mergeCell ref="Q2242:R2242"/>
    <mergeCell ref="S2242:X2242"/>
    <mergeCell ref="E2243:O2243"/>
    <mergeCell ref="Q2243:R2243"/>
    <mergeCell ref="S2243:X2243"/>
    <mergeCell ref="E2234:O2234"/>
    <mergeCell ref="Q2234:R2234"/>
    <mergeCell ref="S2234:X2234"/>
    <mergeCell ref="E2238:O2238"/>
    <mergeCell ref="Q2238:R2238"/>
    <mergeCell ref="S2238:X2238"/>
    <mergeCell ref="E2229:O2229"/>
    <mergeCell ref="Q2229:R2229"/>
    <mergeCell ref="S2229:X2229"/>
    <mergeCell ref="E2230:O2230"/>
    <mergeCell ref="Q2230:R2230"/>
    <mergeCell ref="S2230:X2230"/>
    <mergeCell ref="E2227:O2227"/>
    <mergeCell ref="Q2227:R2227"/>
    <mergeCell ref="S2227:X2227"/>
    <mergeCell ref="E2228:O2228"/>
    <mergeCell ref="Q2228:R2228"/>
    <mergeCell ref="S2228:X2228"/>
    <mergeCell ref="E2225:O2225"/>
    <mergeCell ref="Q2225:R2225"/>
    <mergeCell ref="S2225:X2225"/>
    <mergeCell ref="E2226:O2226"/>
    <mergeCell ref="Q2226:R2226"/>
    <mergeCell ref="S2226:X2226"/>
    <mergeCell ref="Q2222:X2222"/>
    <mergeCell ref="E2223:O2223"/>
    <mergeCell ref="Q2223:R2223"/>
    <mergeCell ref="S2223:X2223"/>
    <mergeCell ref="E2224:O2224"/>
    <mergeCell ref="Q2224:R2224"/>
    <mergeCell ref="S2224:X2224"/>
    <mergeCell ref="E2217:O2217"/>
    <mergeCell ref="Q2217:R2217"/>
    <mergeCell ref="S2217:X2217"/>
    <mergeCell ref="E2221:O2221"/>
    <mergeCell ref="Q2221:R2221"/>
    <mergeCell ref="S2221:X2221"/>
    <mergeCell ref="E2215:O2215"/>
    <mergeCell ref="Q2215:R2215"/>
    <mergeCell ref="S2215:X2215"/>
    <mergeCell ref="E2216:O2216"/>
    <mergeCell ref="Q2216:R2216"/>
    <mergeCell ref="S2216:X2216"/>
    <mergeCell ref="E2213:O2213"/>
    <mergeCell ref="Q2213:R2213"/>
    <mergeCell ref="S2213:X2213"/>
    <mergeCell ref="E2214:O2214"/>
    <mergeCell ref="Q2214:R2214"/>
    <mergeCell ref="S2214:X2214"/>
    <mergeCell ref="E2211:O2211"/>
    <mergeCell ref="Q2211:R2211"/>
    <mergeCell ref="S2211:X2211"/>
    <mergeCell ref="E2212:O2212"/>
    <mergeCell ref="Q2212:R2212"/>
    <mergeCell ref="S2212:X2212"/>
    <mergeCell ref="E2208:O2208"/>
    <mergeCell ref="Q2208:R2208"/>
    <mergeCell ref="S2208:X2208"/>
    <mergeCell ref="Q2209:X2209"/>
    <mergeCell ref="E2210:O2210"/>
    <mergeCell ref="Q2210:R2210"/>
    <mergeCell ref="S2210:X2210"/>
    <mergeCell ref="E2203:O2203"/>
    <mergeCell ref="Q2203:R2203"/>
    <mergeCell ref="S2203:X2203"/>
    <mergeCell ref="E2204:O2204"/>
    <mergeCell ref="Q2204:R2204"/>
    <mergeCell ref="S2204:X2204"/>
    <mergeCell ref="E2201:O2201"/>
    <mergeCell ref="Q2201:R2201"/>
    <mergeCell ref="S2201:X2201"/>
    <mergeCell ref="E2202:O2202"/>
    <mergeCell ref="Q2202:R2202"/>
    <mergeCell ref="S2202:X2202"/>
    <mergeCell ref="E2199:O2199"/>
    <mergeCell ref="Q2199:R2199"/>
    <mergeCell ref="S2199:X2199"/>
    <mergeCell ref="E2200:O2200"/>
    <mergeCell ref="Q2200:R2200"/>
    <mergeCell ref="S2200:X2200"/>
    <mergeCell ref="E2197:O2197"/>
    <mergeCell ref="Q2197:R2197"/>
    <mergeCell ref="S2197:X2197"/>
    <mergeCell ref="E2198:O2198"/>
    <mergeCell ref="Q2198:R2198"/>
    <mergeCell ref="S2198:X2198"/>
    <mergeCell ref="E2195:O2195"/>
    <mergeCell ref="Q2195:R2195"/>
    <mergeCell ref="S2195:X2195"/>
    <mergeCell ref="E2196:O2196"/>
    <mergeCell ref="Q2196:R2196"/>
    <mergeCell ref="S2196:X2196"/>
    <mergeCell ref="E2193:O2193"/>
    <mergeCell ref="Q2193:R2193"/>
    <mergeCell ref="S2193:X2193"/>
    <mergeCell ref="E2194:O2194"/>
    <mergeCell ref="Q2194:R2194"/>
    <mergeCell ref="S2194:X2194"/>
    <mergeCell ref="E2191:O2191"/>
    <mergeCell ref="Q2191:R2191"/>
    <mergeCell ref="S2191:X2191"/>
    <mergeCell ref="E2192:O2192"/>
    <mergeCell ref="Q2192:R2192"/>
    <mergeCell ref="S2192:X2192"/>
    <mergeCell ref="E2189:O2189"/>
    <mergeCell ref="Q2189:R2189"/>
    <mergeCell ref="S2189:X2189"/>
    <mergeCell ref="E2190:O2190"/>
    <mergeCell ref="Q2190:R2190"/>
    <mergeCell ref="S2190:X2190"/>
    <mergeCell ref="E2187:O2187"/>
    <mergeCell ref="Q2187:R2187"/>
    <mergeCell ref="S2187:X2187"/>
    <mergeCell ref="E2188:O2188"/>
    <mergeCell ref="Q2188:R2188"/>
    <mergeCell ref="S2188:X2188"/>
    <mergeCell ref="E2185:O2185"/>
    <mergeCell ref="Q2185:R2185"/>
    <mergeCell ref="S2185:X2185"/>
    <mergeCell ref="E2186:O2186"/>
    <mergeCell ref="Q2186:R2186"/>
    <mergeCell ref="S2186:X2186"/>
    <mergeCell ref="E2182:O2182"/>
    <mergeCell ref="Q2182:R2182"/>
    <mergeCell ref="S2182:X2182"/>
    <mergeCell ref="Q2183:X2183"/>
    <mergeCell ref="E2184:O2184"/>
    <mergeCell ref="Q2184:R2184"/>
    <mergeCell ref="S2184:X2184"/>
    <mergeCell ref="E2177:O2177"/>
    <mergeCell ref="Q2177:R2177"/>
    <mergeCell ref="S2177:X2177"/>
    <mergeCell ref="E2178:O2178"/>
    <mergeCell ref="Q2178:R2178"/>
    <mergeCell ref="S2178:X2178"/>
    <mergeCell ref="E2175:O2175"/>
    <mergeCell ref="Q2175:R2175"/>
    <mergeCell ref="S2175:X2175"/>
    <mergeCell ref="E2176:O2176"/>
    <mergeCell ref="Q2176:R2176"/>
    <mergeCell ref="S2176:X2176"/>
    <mergeCell ref="E2173:O2173"/>
    <mergeCell ref="Q2173:R2173"/>
    <mergeCell ref="S2173:X2173"/>
    <mergeCell ref="E2174:O2174"/>
    <mergeCell ref="Q2174:R2174"/>
    <mergeCell ref="S2174:X2174"/>
    <mergeCell ref="Q2170:X2170"/>
    <mergeCell ref="E2171:O2171"/>
    <mergeCell ref="Q2171:R2171"/>
    <mergeCell ref="S2171:X2171"/>
    <mergeCell ref="E2172:O2172"/>
    <mergeCell ref="Q2172:R2172"/>
    <mergeCell ref="S2172:X2172"/>
    <mergeCell ref="E2165:O2165"/>
    <mergeCell ref="Q2165:R2165"/>
    <mergeCell ref="S2165:X2165"/>
    <mergeCell ref="E2169:O2169"/>
    <mergeCell ref="Q2169:R2169"/>
    <mergeCell ref="S2169:X2169"/>
    <mergeCell ref="E2163:O2163"/>
    <mergeCell ref="Q2163:R2163"/>
    <mergeCell ref="S2163:X2163"/>
    <mergeCell ref="E2164:O2164"/>
    <mergeCell ref="Q2164:R2164"/>
    <mergeCell ref="S2164:X2164"/>
    <mergeCell ref="E2161:O2161"/>
    <mergeCell ref="Q2161:R2161"/>
    <mergeCell ref="S2161:X2161"/>
    <mergeCell ref="E2162:O2162"/>
    <mergeCell ref="Q2162:R2162"/>
    <mergeCell ref="S2162:X2162"/>
    <mergeCell ref="E2159:O2159"/>
    <mergeCell ref="Q2159:R2159"/>
    <mergeCell ref="S2159:X2159"/>
    <mergeCell ref="E2160:O2160"/>
    <mergeCell ref="Q2160:R2160"/>
    <mergeCell ref="S2160:X2160"/>
    <mergeCell ref="E2157:O2157"/>
    <mergeCell ref="Q2157:R2157"/>
    <mergeCell ref="S2157:X2157"/>
    <mergeCell ref="E2158:O2158"/>
    <mergeCell ref="Q2158:R2158"/>
    <mergeCell ref="S2158:X2158"/>
    <mergeCell ref="E2153:O2153"/>
    <mergeCell ref="Q2153:R2153"/>
    <mergeCell ref="S2153:X2153"/>
    <mergeCell ref="E2154:O2154"/>
    <mergeCell ref="Q2154:R2154"/>
    <mergeCell ref="S2154:X2154"/>
    <mergeCell ref="E2151:O2151"/>
    <mergeCell ref="Q2151:R2151"/>
    <mergeCell ref="S2151:X2151"/>
    <mergeCell ref="E2152:O2152"/>
    <mergeCell ref="Q2152:R2152"/>
    <mergeCell ref="S2152:X2152"/>
    <mergeCell ref="E2149:O2149"/>
    <mergeCell ref="Q2149:R2149"/>
    <mergeCell ref="S2149:X2149"/>
    <mergeCell ref="E2150:O2150"/>
    <mergeCell ref="Q2150:R2150"/>
    <mergeCell ref="S2150:X2150"/>
    <mergeCell ref="E2147:O2147"/>
    <mergeCell ref="Q2147:R2147"/>
    <mergeCell ref="S2147:X2147"/>
    <mergeCell ref="E2148:O2148"/>
    <mergeCell ref="Q2148:R2148"/>
    <mergeCell ref="S2148:X2148"/>
    <mergeCell ref="E2145:O2145"/>
    <mergeCell ref="Q2145:R2145"/>
    <mergeCell ref="S2145:X2145"/>
    <mergeCell ref="E2146:O2146"/>
    <mergeCell ref="Q2146:R2146"/>
    <mergeCell ref="S2146:X2146"/>
    <mergeCell ref="Q2142:X2142"/>
    <mergeCell ref="E2143:O2143"/>
    <mergeCell ref="Q2143:R2143"/>
    <mergeCell ref="S2143:X2143"/>
    <mergeCell ref="E2144:O2144"/>
    <mergeCell ref="Q2144:R2144"/>
    <mergeCell ref="S2144:X2144"/>
    <mergeCell ref="E2138:O2138"/>
    <mergeCell ref="Q2138:R2138"/>
    <mergeCell ref="S2138:X2138"/>
    <mergeCell ref="E2141:O2141"/>
    <mergeCell ref="Q2141:R2141"/>
    <mergeCell ref="S2141:X2141"/>
    <mergeCell ref="E2134:O2134"/>
    <mergeCell ref="Q2134:R2134"/>
    <mergeCell ref="S2134:X2134"/>
    <mergeCell ref="E2135:O2135"/>
    <mergeCell ref="Q2135:R2135"/>
    <mergeCell ref="S2135:X2135"/>
    <mergeCell ref="E2132:O2132"/>
    <mergeCell ref="Q2132:R2132"/>
    <mergeCell ref="S2132:X2132"/>
    <mergeCell ref="E2133:O2133"/>
    <mergeCell ref="Q2133:R2133"/>
    <mergeCell ref="S2133:X2133"/>
    <mergeCell ref="E2130:O2130"/>
    <mergeCell ref="Q2130:R2130"/>
    <mergeCell ref="S2130:X2130"/>
    <mergeCell ref="E2131:O2131"/>
    <mergeCell ref="Q2131:R2131"/>
    <mergeCell ref="S2131:X2131"/>
    <mergeCell ref="E2127:O2127"/>
    <mergeCell ref="Q2127:R2127"/>
    <mergeCell ref="S2127:X2127"/>
    <mergeCell ref="Q2128:X2128"/>
    <mergeCell ref="E2129:O2129"/>
    <mergeCell ref="Q2129:R2129"/>
    <mergeCell ref="S2129:X2129"/>
    <mergeCell ref="E2123:O2123"/>
    <mergeCell ref="Q2123:R2123"/>
    <mergeCell ref="S2123:X2123"/>
    <mergeCell ref="E2124:O2124"/>
    <mergeCell ref="Q2124:R2124"/>
    <mergeCell ref="S2124:X2124"/>
    <mergeCell ref="E2119:O2119"/>
    <mergeCell ref="Q2119:R2119"/>
    <mergeCell ref="S2119:X2119"/>
    <mergeCell ref="E2122:O2122"/>
    <mergeCell ref="Q2122:R2122"/>
    <mergeCell ref="S2122:X2122"/>
    <mergeCell ref="E2117:O2117"/>
    <mergeCell ref="Q2117:R2117"/>
    <mergeCell ref="S2117:X2117"/>
    <mergeCell ref="E2118:O2118"/>
    <mergeCell ref="Q2118:R2118"/>
    <mergeCell ref="S2118:X2118"/>
    <mergeCell ref="E2115:O2115"/>
    <mergeCell ref="Q2115:R2115"/>
    <mergeCell ref="S2115:X2115"/>
    <mergeCell ref="E2116:O2116"/>
    <mergeCell ref="Q2116:R2116"/>
    <mergeCell ref="S2116:X2116"/>
    <mergeCell ref="E2109:O2109"/>
    <mergeCell ref="Q2109:R2109"/>
    <mergeCell ref="S2109:X2109"/>
    <mergeCell ref="Q2113:X2113"/>
    <mergeCell ref="E2114:O2114"/>
    <mergeCell ref="Q2114:R2114"/>
    <mergeCell ref="S2114:X2114"/>
    <mergeCell ref="E2105:O2105"/>
    <mergeCell ref="Q2105:R2105"/>
    <mergeCell ref="S2105:X2105"/>
    <mergeCell ref="E2106:O2106"/>
    <mergeCell ref="Q2106:R2106"/>
    <mergeCell ref="S2106:X2106"/>
    <mergeCell ref="E2101:O2101"/>
    <mergeCell ref="Q2101:R2101"/>
    <mergeCell ref="S2101:X2101"/>
    <mergeCell ref="E2104:O2104"/>
    <mergeCell ref="Q2104:R2104"/>
    <mergeCell ref="S2104:X2104"/>
    <mergeCell ref="E2097:O2097"/>
    <mergeCell ref="Q2097:R2097"/>
    <mergeCell ref="S2097:X2097"/>
    <mergeCell ref="E2100:O2100"/>
    <mergeCell ref="Q2100:R2100"/>
    <mergeCell ref="S2100:X2100"/>
    <mergeCell ref="E2093:O2093"/>
    <mergeCell ref="Q2093:R2093"/>
    <mergeCell ref="S2093:X2093"/>
    <mergeCell ref="E2096:O2096"/>
    <mergeCell ref="Q2096:R2096"/>
    <mergeCell ref="S2096:X2096"/>
    <mergeCell ref="E2091:O2091"/>
    <mergeCell ref="Q2091:R2091"/>
    <mergeCell ref="S2091:X2091"/>
    <mergeCell ref="E2092:O2092"/>
    <mergeCell ref="Q2092:R2092"/>
    <mergeCell ref="S2092:X2092"/>
    <mergeCell ref="E2087:O2087"/>
    <mergeCell ref="Q2087:R2087"/>
    <mergeCell ref="S2087:X2087"/>
    <mergeCell ref="E2088:O2088"/>
    <mergeCell ref="Q2088:R2088"/>
    <mergeCell ref="S2088:X2088"/>
    <mergeCell ref="E2083:O2083"/>
    <mergeCell ref="Q2083:R2083"/>
    <mergeCell ref="S2083:X2083"/>
    <mergeCell ref="E2086:O2086"/>
    <mergeCell ref="Q2086:R2086"/>
    <mergeCell ref="S2086:X2086"/>
    <mergeCell ref="E2081:O2081"/>
    <mergeCell ref="Q2081:R2081"/>
    <mergeCell ref="S2081:X2081"/>
    <mergeCell ref="E2082:O2082"/>
    <mergeCell ref="Q2082:R2082"/>
    <mergeCell ref="S2082:X2082"/>
    <mergeCell ref="E2079:O2079"/>
    <mergeCell ref="Q2079:R2079"/>
    <mergeCell ref="S2079:X2079"/>
    <mergeCell ref="E2080:O2080"/>
    <mergeCell ref="Q2080:R2080"/>
    <mergeCell ref="S2080:X2080"/>
    <mergeCell ref="Q2076:X2076"/>
    <mergeCell ref="E2077:O2077"/>
    <mergeCell ref="Q2077:R2077"/>
    <mergeCell ref="S2077:X2077"/>
    <mergeCell ref="E2078:O2078"/>
    <mergeCell ref="Q2078:R2078"/>
    <mergeCell ref="S2078:X2078"/>
    <mergeCell ref="E2072:O2072"/>
    <mergeCell ref="Q2072:R2072"/>
    <mergeCell ref="S2072:X2072"/>
    <mergeCell ref="E2073:O2073"/>
    <mergeCell ref="Q2073:R2073"/>
    <mergeCell ref="S2073:X2073"/>
    <mergeCell ref="E2070:O2070"/>
    <mergeCell ref="Q2070:R2070"/>
    <mergeCell ref="S2070:X2070"/>
    <mergeCell ref="E2071:O2071"/>
    <mergeCell ref="Q2071:R2071"/>
    <mergeCell ref="S2071:X2071"/>
    <mergeCell ref="E2068:O2068"/>
    <mergeCell ref="Q2068:R2068"/>
    <mergeCell ref="S2068:X2068"/>
    <mergeCell ref="E2069:O2069"/>
    <mergeCell ref="Q2069:R2069"/>
    <mergeCell ref="S2069:X2069"/>
    <mergeCell ref="E2066:O2066"/>
    <mergeCell ref="Q2066:R2066"/>
    <mergeCell ref="S2066:X2066"/>
    <mergeCell ref="E2067:O2067"/>
    <mergeCell ref="Q2067:R2067"/>
    <mergeCell ref="S2067:X2067"/>
    <mergeCell ref="E2061:O2061"/>
    <mergeCell ref="Q2061:R2061"/>
    <mergeCell ref="S2061:X2061"/>
    <mergeCell ref="Q2064:X2064"/>
    <mergeCell ref="E2065:O2065"/>
    <mergeCell ref="Q2065:R2065"/>
    <mergeCell ref="S2065:X2065"/>
    <mergeCell ref="E2053:O2053"/>
    <mergeCell ref="Q2053:R2053"/>
    <mergeCell ref="S2053:X2053"/>
    <mergeCell ref="E2057:O2057"/>
    <mergeCell ref="Q2057:R2057"/>
    <mergeCell ref="S2057:X2057"/>
    <mergeCell ref="E2051:O2051"/>
    <mergeCell ref="Q2051:R2051"/>
    <mergeCell ref="S2051:X2051"/>
    <mergeCell ref="E2052:O2052"/>
    <mergeCell ref="Q2052:R2052"/>
    <mergeCell ref="S2052:X2052"/>
    <mergeCell ref="E2049:O2049"/>
    <mergeCell ref="Q2049:R2049"/>
    <mergeCell ref="S2049:X2049"/>
    <mergeCell ref="E2050:O2050"/>
    <mergeCell ref="Q2050:R2050"/>
    <mergeCell ref="S2050:X2050"/>
    <mergeCell ref="E2047:O2047"/>
    <mergeCell ref="Q2047:R2047"/>
    <mergeCell ref="S2047:X2047"/>
    <mergeCell ref="E2048:O2048"/>
    <mergeCell ref="Q2048:R2048"/>
    <mergeCell ref="S2048:X2048"/>
    <mergeCell ref="E2044:O2044"/>
    <mergeCell ref="Q2044:R2044"/>
    <mergeCell ref="S2044:X2044"/>
    <mergeCell ref="Q2045:X2045"/>
    <mergeCell ref="E2046:O2046"/>
    <mergeCell ref="Q2046:R2046"/>
    <mergeCell ref="S2046:X2046"/>
    <mergeCell ref="E2040:O2040"/>
    <mergeCell ref="Q2040:R2040"/>
    <mergeCell ref="S2040:X2040"/>
    <mergeCell ref="E2041:O2041"/>
    <mergeCell ref="Q2041:R2041"/>
    <mergeCell ref="S2041:X2041"/>
    <mergeCell ref="E2038:O2038"/>
    <mergeCell ref="Q2038:R2038"/>
    <mergeCell ref="S2038:X2038"/>
    <mergeCell ref="E2039:O2039"/>
    <mergeCell ref="Q2039:R2039"/>
    <mergeCell ref="S2039:X2039"/>
    <mergeCell ref="E2036:O2036"/>
    <mergeCell ref="Q2036:R2036"/>
    <mergeCell ref="S2036:X2036"/>
    <mergeCell ref="E2037:O2037"/>
    <mergeCell ref="Q2037:R2037"/>
    <mergeCell ref="S2037:X2037"/>
    <mergeCell ref="Q2033:X2033"/>
    <mergeCell ref="E2034:O2034"/>
    <mergeCell ref="Q2034:R2034"/>
    <mergeCell ref="S2034:X2034"/>
    <mergeCell ref="E2035:O2035"/>
    <mergeCell ref="Q2035:R2035"/>
    <mergeCell ref="S2035:X2035"/>
    <mergeCell ref="E2029:O2029"/>
    <mergeCell ref="Q2029:R2029"/>
    <mergeCell ref="S2029:X2029"/>
    <mergeCell ref="E2032:O2032"/>
    <mergeCell ref="Q2032:R2032"/>
    <mergeCell ref="S2032:X2032"/>
    <mergeCell ref="E2027:O2027"/>
    <mergeCell ref="Q2027:R2027"/>
    <mergeCell ref="S2027:X2027"/>
    <mergeCell ref="E2028:O2028"/>
    <mergeCell ref="Q2028:R2028"/>
    <mergeCell ref="S2028:X2028"/>
    <mergeCell ref="Q2024:X2024"/>
    <mergeCell ref="E2025:O2025"/>
    <mergeCell ref="Q2025:R2025"/>
    <mergeCell ref="S2025:X2025"/>
    <mergeCell ref="E2026:O2026"/>
    <mergeCell ref="Q2026:R2026"/>
    <mergeCell ref="S2026:X2026"/>
    <mergeCell ref="E2019:O2019"/>
    <mergeCell ref="Q2019:R2019"/>
    <mergeCell ref="S2019:X2019"/>
    <mergeCell ref="E2020:O2020"/>
    <mergeCell ref="Q2020:R2020"/>
    <mergeCell ref="S2020:X2020"/>
    <mergeCell ref="E2017:O2017"/>
    <mergeCell ref="Q2017:R2017"/>
    <mergeCell ref="S2017:X2017"/>
    <mergeCell ref="E2018:O2018"/>
    <mergeCell ref="Q2018:R2018"/>
    <mergeCell ref="S2018:X2018"/>
    <mergeCell ref="E2014:O2014"/>
    <mergeCell ref="Q2014:R2014"/>
    <mergeCell ref="S2014:X2014"/>
    <mergeCell ref="Q2015:X2015"/>
    <mergeCell ref="E2016:O2016"/>
    <mergeCell ref="Q2016:R2016"/>
    <mergeCell ref="S2016:X2016"/>
    <mergeCell ref="E2012:O2012"/>
    <mergeCell ref="Q2012:R2012"/>
    <mergeCell ref="S2012:X2012"/>
    <mergeCell ref="E2013:O2013"/>
    <mergeCell ref="Q2013:R2013"/>
    <mergeCell ref="S2013:X2013"/>
    <mergeCell ref="E2008:O2008"/>
    <mergeCell ref="Q2008:R2008"/>
    <mergeCell ref="S2008:X2008"/>
    <mergeCell ref="E2009:O2009"/>
    <mergeCell ref="Q2009:R2009"/>
    <mergeCell ref="S2009:X2009"/>
    <mergeCell ref="E2006:O2006"/>
    <mergeCell ref="Q2006:R2006"/>
    <mergeCell ref="S2006:X2006"/>
    <mergeCell ref="E2007:O2007"/>
    <mergeCell ref="Q2007:R2007"/>
    <mergeCell ref="S2007:X2007"/>
    <mergeCell ref="E2004:O2004"/>
    <mergeCell ref="Q2004:R2004"/>
    <mergeCell ref="S2004:X2004"/>
    <mergeCell ref="E2005:O2005"/>
    <mergeCell ref="Q2005:R2005"/>
    <mergeCell ref="S2005:X2005"/>
    <mergeCell ref="Q2001:X2001"/>
    <mergeCell ref="E2002:O2002"/>
    <mergeCell ref="Q2002:R2002"/>
    <mergeCell ref="S2002:X2002"/>
    <mergeCell ref="E2003:O2003"/>
    <mergeCell ref="Q2003:R2003"/>
    <mergeCell ref="S2003:X2003"/>
    <mergeCell ref="E1997:O1997"/>
    <mergeCell ref="Q1997:R1997"/>
    <mergeCell ref="S1997:X1997"/>
    <mergeCell ref="E2000:O2000"/>
    <mergeCell ref="Q2000:R2000"/>
    <mergeCell ref="S2000:X2000"/>
    <mergeCell ref="E1995:O1995"/>
    <mergeCell ref="Q1995:R1995"/>
    <mergeCell ref="S1995:X1995"/>
    <mergeCell ref="E1996:O1996"/>
    <mergeCell ref="Q1996:R1996"/>
    <mergeCell ref="S1996:X1996"/>
    <mergeCell ref="E1993:O1993"/>
    <mergeCell ref="Q1993:R1993"/>
    <mergeCell ref="S1993:X1993"/>
    <mergeCell ref="E1994:O1994"/>
    <mergeCell ref="Q1994:R1994"/>
    <mergeCell ref="S1994:X1994"/>
    <mergeCell ref="Q1990:X1990"/>
    <mergeCell ref="E1991:O1991"/>
    <mergeCell ref="Q1991:R1991"/>
    <mergeCell ref="S1991:X1991"/>
    <mergeCell ref="E1992:O1992"/>
    <mergeCell ref="Q1992:R1992"/>
    <mergeCell ref="S1992:X1992"/>
    <mergeCell ref="E1988:O1988"/>
    <mergeCell ref="Q1988:R1988"/>
    <mergeCell ref="S1988:X1988"/>
    <mergeCell ref="E1989:O1989"/>
    <mergeCell ref="Q1989:R1989"/>
    <mergeCell ref="S1989:X1989"/>
    <mergeCell ref="E1986:O1986"/>
    <mergeCell ref="Q1986:R1986"/>
    <mergeCell ref="S1986:X1986"/>
    <mergeCell ref="E1987:O1987"/>
    <mergeCell ref="Q1987:R1987"/>
    <mergeCell ref="S1987:X1987"/>
    <mergeCell ref="Q1983:X1983"/>
    <mergeCell ref="E1984:O1984"/>
    <mergeCell ref="Q1984:R1984"/>
    <mergeCell ref="S1984:X1984"/>
    <mergeCell ref="E1985:O1985"/>
    <mergeCell ref="Q1985:R1985"/>
    <mergeCell ref="S1985:X1985"/>
    <mergeCell ref="E1981:O1981"/>
    <mergeCell ref="Q1981:R1981"/>
    <mergeCell ref="S1981:X1981"/>
    <mergeCell ref="E1982:O1982"/>
    <mergeCell ref="Q1982:R1982"/>
    <mergeCell ref="S1982:X1982"/>
    <mergeCell ref="E1977:O1977"/>
    <mergeCell ref="Q1977:R1977"/>
    <mergeCell ref="S1977:X1977"/>
    <mergeCell ref="E1980:O1980"/>
    <mergeCell ref="Q1980:R1980"/>
    <mergeCell ref="S1980:X1980"/>
    <mergeCell ref="E1975:O1975"/>
    <mergeCell ref="Q1975:R1975"/>
    <mergeCell ref="S1975:X1975"/>
    <mergeCell ref="E1976:O1976"/>
    <mergeCell ref="Q1976:R1976"/>
    <mergeCell ref="S1976:X1976"/>
    <mergeCell ref="E1973:O1973"/>
    <mergeCell ref="Q1973:R1973"/>
    <mergeCell ref="S1973:X1973"/>
    <mergeCell ref="E1974:O1974"/>
    <mergeCell ref="Q1974:R1974"/>
    <mergeCell ref="S1974:X1974"/>
    <mergeCell ref="E1971:O1971"/>
    <mergeCell ref="Q1971:R1971"/>
    <mergeCell ref="S1971:X1971"/>
    <mergeCell ref="E1972:O1972"/>
    <mergeCell ref="Q1972:R1972"/>
    <mergeCell ref="S1972:X1972"/>
    <mergeCell ref="Q1968:X1968"/>
    <mergeCell ref="E1969:O1969"/>
    <mergeCell ref="Q1969:R1969"/>
    <mergeCell ref="S1969:X1969"/>
    <mergeCell ref="E1970:O1970"/>
    <mergeCell ref="Q1970:R1970"/>
    <mergeCell ref="S1970:X1970"/>
    <mergeCell ref="E1966:O1966"/>
    <mergeCell ref="Q1966:R1966"/>
    <mergeCell ref="S1966:X1966"/>
    <mergeCell ref="E1967:O1967"/>
    <mergeCell ref="Q1967:R1967"/>
    <mergeCell ref="S1967:X1967"/>
    <mergeCell ref="E1964:O1964"/>
    <mergeCell ref="Q1964:R1964"/>
    <mergeCell ref="S1964:X1964"/>
    <mergeCell ref="E1965:O1965"/>
    <mergeCell ref="Q1965:R1965"/>
    <mergeCell ref="S1965:X1965"/>
    <mergeCell ref="E1958:O1958"/>
    <mergeCell ref="Q1958:R1958"/>
    <mergeCell ref="S1958:X1958"/>
    <mergeCell ref="E1961:O1961"/>
    <mergeCell ref="Q1961:R1961"/>
    <mergeCell ref="S1961:X1961"/>
    <mergeCell ref="E1951:O1951"/>
    <mergeCell ref="Q1951:R1951"/>
    <mergeCell ref="S1951:X1951"/>
    <mergeCell ref="E1955:O1955"/>
    <mergeCell ref="Q1955:R1955"/>
    <mergeCell ref="S1955:X1955"/>
    <mergeCell ref="E1949:O1949"/>
    <mergeCell ref="Q1949:R1949"/>
    <mergeCell ref="S1949:X1949"/>
    <mergeCell ref="E1950:O1950"/>
    <mergeCell ref="Q1950:R1950"/>
    <mergeCell ref="S1950:X1950"/>
    <mergeCell ref="E1945:O1945"/>
    <mergeCell ref="Q1945:R1945"/>
    <mergeCell ref="S1945:X1945"/>
    <mergeCell ref="E1946:O1946"/>
    <mergeCell ref="Q1946:R1946"/>
    <mergeCell ref="S1946:X1946"/>
    <mergeCell ref="E1943:O1943"/>
    <mergeCell ref="Q1943:R1943"/>
    <mergeCell ref="S1943:X1943"/>
    <mergeCell ref="E1944:O1944"/>
    <mergeCell ref="Q1944:R1944"/>
    <mergeCell ref="S1944:X1944"/>
    <mergeCell ref="E1941:O1941"/>
    <mergeCell ref="Q1941:R1941"/>
    <mergeCell ref="S1941:X1941"/>
    <mergeCell ref="E1942:O1942"/>
    <mergeCell ref="Q1942:R1942"/>
    <mergeCell ref="S1942:X1942"/>
    <mergeCell ref="E1939:O1939"/>
    <mergeCell ref="Q1939:R1939"/>
    <mergeCell ref="S1939:X1939"/>
    <mergeCell ref="E1940:O1940"/>
    <mergeCell ref="Q1940:R1940"/>
    <mergeCell ref="S1940:X1940"/>
    <mergeCell ref="E1936:O1936"/>
    <mergeCell ref="Q1936:R1936"/>
    <mergeCell ref="S1936:X1936"/>
    <mergeCell ref="Q1937:X1937"/>
    <mergeCell ref="E1938:O1938"/>
    <mergeCell ref="Q1938:R1938"/>
    <mergeCell ref="S1938:X1938"/>
    <mergeCell ref="E1932:O1932"/>
    <mergeCell ref="Q1932:R1932"/>
    <mergeCell ref="S1932:X1932"/>
    <mergeCell ref="E1933:O1933"/>
    <mergeCell ref="Q1933:R1933"/>
    <mergeCell ref="S1933:X1933"/>
    <mergeCell ref="E1930:O1930"/>
    <mergeCell ref="Q1930:R1930"/>
    <mergeCell ref="S1930:X1930"/>
    <mergeCell ref="E1931:O1931"/>
    <mergeCell ref="Q1931:R1931"/>
    <mergeCell ref="S1931:X1931"/>
    <mergeCell ref="E1928:O1928"/>
    <mergeCell ref="Q1928:R1928"/>
    <mergeCell ref="S1928:X1928"/>
    <mergeCell ref="E1929:O1929"/>
    <mergeCell ref="Q1929:R1929"/>
    <mergeCell ref="S1929:X1929"/>
    <mergeCell ref="E1925:O1925"/>
    <mergeCell ref="Q1925:R1925"/>
    <mergeCell ref="S1925:X1925"/>
    <mergeCell ref="Q1926:X1926"/>
    <mergeCell ref="E1927:O1927"/>
    <mergeCell ref="Q1927:R1927"/>
    <mergeCell ref="S1927:X1927"/>
    <mergeCell ref="E1923:O1923"/>
    <mergeCell ref="Q1923:R1923"/>
    <mergeCell ref="S1923:X1923"/>
    <mergeCell ref="E1924:O1924"/>
    <mergeCell ref="Q1924:R1924"/>
    <mergeCell ref="S1924:X1924"/>
    <mergeCell ref="E1921:O1921"/>
    <mergeCell ref="Q1921:R1921"/>
    <mergeCell ref="S1921:X1921"/>
    <mergeCell ref="E1922:O1922"/>
    <mergeCell ref="Q1922:R1922"/>
    <mergeCell ref="S1922:X1922"/>
    <mergeCell ref="Q1918:X1918"/>
    <mergeCell ref="E1919:O1919"/>
    <mergeCell ref="Q1919:R1919"/>
    <mergeCell ref="S1919:X1919"/>
    <mergeCell ref="E1920:O1920"/>
    <mergeCell ref="Q1920:R1920"/>
    <mergeCell ref="S1920:X1920"/>
    <mergeCell ref="E1914:O1914"/>
    <mergeCell ref="Q1914:R1914"/>
    <mergeCell ref="S1914:X1914"/>
    <mergeCell ref="E1917:O1917"/>
    <mergeCell ref="Q1917:R1917"/>
    <mergeCell ref="S1917:X1917"/>
    <mergeCell ref="E1912:O1912"/>
    <mergeCell ref="Q1912:R1912"/>
    <mergeCell ref="S1912:X1912"/>
    <mergeCell ref="E1913:O1913"/>
    <mergeCell ref="Q1913:R1913"/>
    <mergeCell ref="S1913:X1913"/>
    <mergeCell ref="E1910:O1910"/>
    <mergeCell ref="Q1910:R1910"/>
    <mergeCell ref="S1910:X1910"/>
    <mergeCell ref="E1911:O1911"/>
    <mergeCell ref="Q1911:R1911"/>
    <mergeCell ref="S1911:X1911"/>
    <mergeCell ref="Q1907:X1907"/>
    <mergeCell ref="E1908:O1908"/>
    <mergeCell ref="Q1908:R1908"/>
    <mergeCell ref="S1908:X1908"/>
    <mergeCell ref="E1909:O1909"/>
    <mergeCell ref="Q1909:R1909"/>
    <mergeCell ref="S1909:X1909"/>
    <mergeCell ref="E1905:O1905"/>
    <mergeCell ref="Q1905:R1905"/>
    <mergeCell ref="S1905:X1905"/>
    <mergeCell ref="E1906:O1906"/>
    <mergeCell ref="Q1906:R1906"/>
    <mergeCell ref="S1906:X1906"/>
    <mergeCell ref="E1903:O1903"/>
    <mergeCell ref="Q1903:R1903"/>
    <mergeCell ref="S1903:X1903"/>
    <mergeCell ref="E1904:O1904"/>
    <mergeCell ref="Q1904:R1904"/>
    <mergeCell ref="S1904:X1904"/>
    <mergeCell ref="E1897:O1897"/>
    <mergeCell ref="Q1897:R1897"/>
    <mergeCell ref="S1897:X1897"/>
    <mergeCell ref="E1900:O1900"/>
    <mergeCell ref="Q1900:R1900"/>
    <mergeCell ref="S1900:X1900"/>
    <mergeCell ref="E1892:O1892"/>
    <mergeCell ref="Q1892:R1892"/>
    <mergeCell ref="S1892:X1892"/>
    <mergeCell ref="E1896:O1896"/>
    <mergeCell ref="Q1896:R1896"/>
    <mergeCell ref="S1896:X1896"/>
    <mergeCell ref="E1887:O1887"/>
    <mergeCell ref="Q1887:R1887"/>
    <mergeCell ref="S1887:X1887"/>
    <mergeCell ref="E1891:O1891"/>
    <mergeCell ref="Q1891:R1891"/>
    <mergeCell ref="S1891:X1891"/>
    <mergeCell ref="E1885:O1885"/>
    <mergeCell ref="Q1885:R1885"/>
    <mergeCell ref="S1885:X1885"/>
    <mergeCell ref="E1886:O1886"/>
    <mergeCell ref="Q1886:R1886"/>
    <mergeCell ref="S1886:X1886"/>
    <mergeCell ref="Q1882:X1882"/>
    <mergeCell ref="E1883:O1883"/>
    <mergeCell ref="Q1883:R1883"/>
    <mergeCell ref="S1883:X1883"/>
    <mergeCell ref="E1884:O1884"/>
    <mergeCell ref="Q1884:R1884"/>
    <mergeCell ref="S1884:X1884"/>
    <mergeCell ref="E1878:O1878"/>
    <mergeCell ref="Q1878:R1878"/>
    <mergeCell ref="S1878:X1878"/>
    <mergeCell ref="E1881:O1881"/>
    <mergeCell ref="Q1881:R1881"/>
    <mergeCell ref="S1881:X1881"/>
    <mergeCell ref="E1876:O1876"/>
    <mergeCell ref="Q1876:R1876"/>
    <mergeCell ref="S1876:X1876"/>
    <mergeCell ref="E1877:O1877"/>
    <mergeCell ref="Q1877:R1877"/>
    <mergeCell ref="S1877:X1877"/>
    <mergeCell ref="E1874:O1874"/>
    <mergeCell ref="Q1874:R1874"/>
    <mergeCell ref="S1874:X1874"/>
    <mergeCell ref="E1875:O1875"/>
    <mergeCell ref="Q1875:R1875"/>
    <mergeCell ref="S1875:X1875"/>
    <mergeCell ref="E1872:O1872"/>
    <mergeCell ref="Q1872:R1872"/>
    <mergeCell ref="S1872:X1872"/>
    <mergeCell ref="E1873:O1873"/>
    <mergeCell ref="Q1873:R1873"/>
    <mergeCell ref="S1873:X1873"/>
    <mergeCell ref="E1870:O1870"/>
    <mergeCell ref="Q1870:R1870"/>
    <mergeCell ref="S1870:X1870"/>
    <mergeCell ref="E1871:O1871"/>
    <mergeCell ref="Q1871:R1871"/>
    <mergeCell ref="S1871:X1871"/>
    <mergeCell ref="E1868:O1868"/>
    <mergeCell ref="Q1868:R1868"/>
    <mergeCell ref="S1868:X1868"/>
    <mergeCell ref="E1869:O1869"/>
    <mergeCell ref="Q1869:R1869"/>
    <mergeCell ref="S1869:X1869"/>
    <mergeCell ref="E1866:O1866"/>
    <mergeCell ref="Q1866:R1866"/>
    <mergeCell ref="S1866:X1866"/>
    <mergeCell ref="E1867:O1867"/>
    <mergeCell ref="Q1867:R1867"/>
    <mergeCell ref="S1867:X1867"/>
    <mergeCell ref="E1863:O1863"/>
    <mergeCell ref="Q1863:R1863"/>
    <mergeCell ref="S1863:X1863"/>
    <mergeCell ref="Q1864:X1864"/>
    <mergeCell ref="E1865:O1865"/>
    <mergeCell ref="Q1865:R1865"/>
    <mergeCell ref="S1865:X1865"/>
    <mergeCell ref="E1859:O1859"/>
    <mergeCell ref="Q1859:R1859"/>
    <mergeCell ref="S1859:X1859"/>
    <mergeCell ref="E1860:O1860"/>
    <mergeCell ref="Q1860:R1860"/>
    <mergeCell ref="S1860:X1860"/>
    <mergeCell ref="E1857:O1857"/>
    <mergeCell ref="Q1857:R1857"/>
    <mergeCell ref="S1857:X1857"/>
    <mergeCell ref="E1858:O1858"/>
    <mergeCell ref="Q1858:R1858"/>
    <mergeCell ref="S1858:X1858"/>
    <mergeCell ref="Q1854:X1854"/>
    <mergeCell ref="E1855:O1855"/>
    <mergeCell ref="Q1855:R1855"/>
    <mergeCell ref="S1855:X1855"/>
    <mergeCell ref="E1856:O1856"/>
    <mergeCell ref="Q1856:R1856"/>
    <mergeCell ref="S1856:X1856"/>
    <mergeCell ref="E1852:O1852"/>
    <mergeCell ref="Q1852:R1852"/>
    <mergeCell ref="S1852:X1852"/>
    <mergeCell ref="E1853:O1853"/>
    <mergeCell ref="Q1853:R1853"/>
    <mergeCell ref="S1853:X1853"/>
    <mergeCell ref="E1848:O1848"/>
    <mergeCell ref="Q1848:R1848"/>
    <mergeCell ref="S1848:X1848"/>
    <mergeCell ref="E1851:O1851"/>
    <mergeCell ref="Q1851:R1851"/>
    <mergeCell ref="S1851:X1851"/>
    <mergeCell ref="E1844:O1844"/>
    <mergeCell ref="Q1844:R1844"/>
    <mergeCell ref="S1844:X1844"/>
    <mergeCell ref="E1845:O1845"/>
    <mergeCell ref="Q1845:R1845"/>
    <mergeCell ref="S1845:X1845"/>
    <mergeCell ref="Q1841:X1841"/>
    <mergeCell ref="E1842:O1842"/>
    <mergeCell ref="Q1842:R1842"/>
    <mergeCell ref="S1842:X1842"/>
    <mergeCell ref="E1843:O1843"/>
    <mergeCell ref="Q1843:R1843"/>
    <mergeCell ref="S1843:X1843"/>
    <mergeCell ref="E1839:O1839"/>
    <mergeCell ref="Q1839:R1839"/>
    <mergeCell ref="S1839:X1839"/>
    <mergeCell ref="E1840:O1840"/>
    <mergeCell ref="Q1840:R1840"/>
    <mergeCell ref="S1840:X1840"/>
    <mergeCell ref="E1835:O1835"/>
    <mergeCell ref="Q1835:R1835"/>
    <mergeCell ref="S1835:X1835"/>
    <mergeCell ref="E1838:O1838"/>
    <mergeCell ref="Q1838:R1838"/>
    <mergeCell ref="S1838:X1838"/>
    <mergeCell ref="E1833:O1833"/>
    <mergeCell ref="Q1833:R1833"/>
    <mergeCell ref="S1833:X1833"/>
    <mergeCell ref="E1834:O1834"/>
    <mergeCell ref="Q1834:R1834"/>
    <mergeCell ref="S1834:X1834"/>
    <mergeCell ref="E1831:O1831"/>
    <mergeCell ref="Q1831:R1831"/>
    <mergeCell ref="S1831:X1831"/>
    <mergeCell ref="E1832:O1832"/>
    <mergeCell ref="Q1832:R1832"/>
    <mergeCell ref="S1832:X1832"/>
    <mergeCell ref="E1829:O1829"/>
    <mergeCell ref="Q1829:R1829"/>
    <mergeCell ref="S1829:X1829"/>
    <mergeCell ref="E1830:O1830"/>
    <mergeCell ref="Q1830:R1830"/>
    <mergeCell ref="S1830:X1830"/>
    <mergeCell ref="E1826:O1826"/>
    <mergeCell ref="Q1826:R1826"/>
    <mergeCell ref="S1826:X1826"/>
    <mergeCell ref="Q1827:X1827"/>
    <mergeCell ref="E1828:O1828"/>
    <mergeCell ref="Q1828:R1828"/>
    <mergeCell ref="S1828:X1828"/>
    <mergeCell ref="E1824:O1824"/>
    <mergeCell ref="Q1824:R1824"/>
    <mergeCell ref="S1824:X1824"/>
    <mergeCell ref="E1825:O1825"/>
    <mergeCell ref="Q1825:R1825"/>
    <mergeCell ref="S1825:X1825"/>
    <mergeCell ref="E1820:O1820"/>
    <mergeCell ref="Q1820:R1820"/>
    <mergeCell ref="S1820:X1820"/>
    <mergeCell ref="E1823:O1823"/>
    <mergeCell ref="Q1823:R1823"/>
    <mergeCell ref="S1823:X1823"/>
    <mergeCell ref="E1815:O1815"/>
    <mergeCell ref="Q1815:R1815"/>
    <mergeCell ref="S1815:X1815"/>
    <mergeCell ref="E1819:O1819"/>
    <mergeCell ref="Q1819:R1819"/>
    <mergeCell ref="S1819:X1819"/>
    <mergeCell ref="E1810:O1810"/>
    <mergeCell ref="Q1810:R1810"/>
    <mergeCell ref="S1810:X1810"/>
    <mergeCell ref="E1811:O1811"/>
    <mergeCell ref="Q1811:R1811"/>
    <mergeCell ref="S1811:X1811"/>
    <mergeCell ref="E1808:O1808"/>
    <mergeCell ref="Q1808:R1808"/>
    <mergeCell ref="S1808:X1808"/>
    <mergeCell ref="E1809:O1809"/>
    <mergeCell ref="Q1809:R1809"/>
    <mergeCell ref="S1809:X1809"/>
    <mergeCell ref="E1806:O1806"/>
    <mergeCell ref="Q1806:R1806"/>
    <mergeCell ref="S1806:X1806"/>
    <mergeCell ref="E1807:O1807"/>
    <mergeCell ref="Q1807:R1807"/>
    <mergeCell ref="S1807:X1807"/>
    <mergeCell ref="Q1803:X1803"/>
    <mergeCell ref="E1804:O1804"/>
    <mergeCell ref="Q1804:R1804"/>
    <mergeCell ref="S1804:X1804"/>
    <mergeCell ref="E1805:O1805"/>
    <mergeCell ref="Q1805:R1805"/>
    <mergeCell ref="S1805:X1805"/>
    <mergeCell ref="E1801:O1801"/>
    <mergeCell ref="Q1801:R1801"/>
    <mergeCell ref="S1801:X1801"/>
    <mergeCell ref="E1802:O1802"/>
    <mergeCell ref="Q1802:R1802"/>
    <mergeCell ref="S1802:X1802"/>
    <mergeCell ref="E1799:O1799"/>
    <mergeCell ref="Q1799:R1799"/>
    <mergeCell ref="S1799:X1799"/>
    <mergeCell ref="E1800:O1800"/>
    <mergeCell ref="Q1800:R1800"/>
    <mergeCell ref="S1800:X1800"/>
    <mergeCell ref="E1797:O1797"/>
    <mergeCell ref="Q1797:R1797"/>
    <mergeCell ref="S1797:X1797"/>
    <mergeCell ref="E1798:O1798"/>
    <mergeCell ref="Q1798:R1798"/>
    <mergeCell ref="S1798:X1798"/>
    <mergeCell ref="E1795:O1795"/>
    <mergeCell ref="Q1795:R1795"/>
    <mergeCell ref="S1795:X1795"/>
    <mergeCell ref="E1796:O1796"/>
    <mergeCell ref="Q1796:R1796"/>
    <mergeCell ref="S1796:X1796"/>
    <mergeCell ref="E1787:O1787"/>
    <mergeCell ref="Q1787:R1787"/>
    <mergeCell ref="S1787:X1787"/>
    <mergeCell ref="E1791:O1791"/>
    <mergeCell ref="Q1791:R1791"/>
    <mergeCell ref="S1791:X1791"/>
    <mergeCell ref="E1782:O1782"/>
    <mergeCell ref="Q1782:R1782"/>
    <mergeCell ref="S1782:X1782"/>
    <mergeCell ref="E1786:O1786"/>
    <mergeCell ref="Q1786:R1786"/>
    <mergeCell ref="S1786:X1786"/>
    <mergeCell ref="E1780:O1780"/>
    <mergeCell ref="Q1780:R1780"/>
    <mergeCell ref="S1780:X1780"/>
    <mergeCell ref="E1781:O1781"/>
    <mergeCell ref="Q1781:R1781"/>
    <mergeCell ref="S1781:X1781"/>
    <mergeCell ref="E1775:O1775"/>
    <mergeCell ref="Q1775:R1775"/>
    <mergeCell ref="S1775:X1775"/>
    <mergeCell ref="E1779:O1779"/>
    <mergeCell ref="Q1779:R1779"/>
    <mergeCell ref="S1779:X1779"/>
    <mergeCell ref="E1773:O1773"/>
    <mergeCell ref="Q1773:R1773"/>
    <mergeCell ref="S1773:X1773"/>
    <mergeCell ref="E1774:O1774"/>
    <mergeCell ref="Q1774:R1774"/>
    <mergeCell ref="S1774:X1774"/>
    <mergeCell ref="E1771:O1771"/>
    <mergeCell ref="Q1771:R1771"/>
    <mergeCell ref="S1771:X1771"/>
    <mergeCell ref="E1772:O1772"/>
    <mergeCell ref="Q1772:R1772"/>
    <mergeCell ref="S1772:X1772"/>
    <mergeCell ref="E1769:O1769"/>
    <mergeCell ref="Q1769:R1769"/>
    <mergeCell ref="S1769:X1769"/>
    <mergeCell ref="E1770:O1770"/>
    <mergeCell ref="Q1770:R1770"/>
    <mergeCell ref="S1770:X1770"/>
    <mergeCell ref="E1766:O1766"/>
    <mergeCell ref="Q1766:R1766"/>
    <mergeCell ref="S1766:X1766"/>
    <mergeCell ref="Q1767:X1767"/>
    <mergeCell ref="E1768:O1768"/>
    <mergeCell ref="Q1768:R1768"/>
    <mergeCell ref="S1768:X1768"/>
    <mergeCell ref="E1762:O1762"/>
    <mergeCell ref="Q1762:R1762"/>
    <mergeCell ref="S1762:X1762"/>
    <mergeCell ref="E1763:O1763"/>
    <mergeCell ref="Q1763:R1763"/>
    <mergeCell ref="S1763:X1763"/>
    <mergeCell ref="Q1759:X1759"/>
    <mergeCell ref="E1760:O1760"/>
    <mergeCell ref="Q1760:R1760"/>
    <mergeCell ref="S1760:X1760"/>
    <mergeCell ref="E1761:O1761"/>
    <mergeCell ref="Q1761:R1761"/>
    <mergeCell ref="S1761:X1761"/>
    <mergeCell ref="E1755:O1755"/>
    <mergeCell ref="Q1755:R1755"/>
    <mergeCell ref="S1755:X1755"/>
    <mergeCell ref="E1756:O1756"/>
    <mergeCell ref="Q1756:R1756"/>
    <mergeCell ref="S1756:X1756"/>
    <mergeCell ref="E1751:O1751"/>
    <mergeCell ref="Q1751:R1751"/>
    <mergeCell ref="S1751:X1751"/>
    <mergeCell ref="E1752:O1752"/>
    <mergeCell ref="Q1752:R1752"/>
    <mergeCell ref="S1752:X1752"/>
    <mergeCell ref="E1749:O1749"/>
    <mergeCell ref="Q1749:R1749"/>
    <mergeCell ref="S1749:X1749"/>
    <mergeCell ref="E1750:O1750"/>
    <mergeCell ref="Q1750:R1750"/>
    <mergeCell ref="S1750:X1750"/>
    <mergeCell ref="E1747:O1747"/>
    <mergeCell ref="Q1747:R1747"/>
    <mergeCell ref="S1747:X1747"/>
    <mergeCell ref="E1748:O1748"/>
    <mergeCell ref="Q1748:R1748"/>
    <mergeCell ref="S1748:X1748"/>
    <mergeCell ref="Q1744:X1744"/>
    <mergeCell ref="E1745:O1745"/>
    <mergeCell ref="Q1745:R1745"/>
    <mergeCell ref="S1745:X1745"/>
    <mergeCell ref="E1746:O1746"/>
    <mergeCell ref="Q1746:R1746"/>
    <mergeCell ref="S1746:X1746"/>
    <mergeCell ref="E1742:O1742"/>
    <mergeCell ref="Q1742:R1742"/>
    <mergeCell ref="S1742:X1742"/>
    <mergeCell ref="E1743:O1743"/>
    <mergeCell ref="Q1743:R1743"/>
    <mergeCell ref="S1743:X1743"/>
    <mergeCell ref="E1738:O1738"/>
    <mergeCell ref="Q1738:R1738"/>
    <mergeCell ref="S1738:X1738"/>
    <mergeCell ref="E1739:O1739"/>
    <mergeCell ref="Q1739:R1739"/>
    <mergeCell ref="S1739:X1739"/>
    <mergeCell ref="E1736:O1736"/>
    <mergeCell ref="Q1736:R1736"/>
    <mergeCell ref="S1736:X1736"/>
    <mergeCell ref="E1737:O1737"/>
    <mergeCell ref="Q1737:R1737"/>
    <mergeCell ref="S1737:X1737"/>
    <mergeCell ref="E1734:O1734"/>
    <mergeCell ref="Q1734:R1734"/>
    <mergeCell ref="S1734:X1734"/>
    <mergeCell ref="E1735:O1735"/>
    <mergeCell ref="Q1735:R1735"/>
    <mergeCell ref="S1735:X1735"/>
    <mergeCell ref="E1731:O1731"/>
    <mergeCell ref="Q1731:R1731"/>
    <mergeCell ref="S1731:X1731"/>
    <mergeCell ref="Q1732:X1732"/>
    <mergeCell ref="E1733:O1733"/>
    <mergeCell ref="Q1733:R1733"/>
    <mergeCell ref="S1733:X1733"/>
    <mergeCell ref="E1727:O1727"/>
    <mergeCell ref="Q1727:R1727"/>
    <mergeCell ref="S1727:X1727"/>
    <mergeCell ref="E1728:O1728"/>
    <mergeCell ref="Q1728:R1728"/>
    <mergeCell ref="S1728:X1728"/>
    <mergeCell ref="E1725:O1725"/>
    <mergeCell ref="Q1725:R1725"/>
    <mergeCell ref="S1725:X1725"/>
    <mergeCell ref="E1726:O1726"/>
    <mergeCell ref="Q1726:R1726"/>
    <mergeCell ref="S1726:X1726"/>
    <mergeCell ref="E1723:O1723"/>
    <mergeCell ref="Q1723:R1723"/>
    <mergeCell ref="S1723:X1723"/>
    <mergeCell ref="E1724:O1724"/>
    <mergeCell ref="Q1724:R1724"/>
    <mergeCell ref="S1724:X1724"/>
    <mergeCell ref="E1720:O1720"/>
    <mergeCell ref="Q1720:R1720"/>
    <mergeCell ref="S1720:X1720"/>
    <mergeCell ref="Q1721:X1721"/>
    <mergeCell ref="E1722:O1722"/>
    <mergeCell ref="Q1722:R1722"/>
    <mergeCell ref="S1722:X1722"/>
    <mergeCell ref="E1716:O1716"/>
    <mergeCell ref="Q1716:R1716"/>
    <mergeCell ref="S1716:X1716"/>
    <mergeCell ref="E1717:O1717"/>
    <mergeCell ref="Q1717:R1717"/>
    <mergeCell ref="S1717:X1717"/>
    <mergeCell ref="E1714:O1714"/>
    <mergeCell ref="Q1714:R1714"/>
    <mergeCell ref="S1714:X1714"/>
    <mergeCell ref="E1715:O1715"/>
    <mergeCell ref="Q1715:R1715"/>
    <mergeCell ref="S1715:X1715"/>
    <mergeCell ref="Q1711:X1711"/>
    <mergeCell ref="E1712:O1712"/>
    <mergeCell ref="Q1712:R1712"/>
    <mergeCell ref="S1712:X1712"/>
    <mergeCell ref="E1713:O1713"/>
    <mergeCell ref="Q1713:R1713"/>
    <mergeCell ref="S1713:X1713"/>
    <mergeCell ref="E1707:O1707"/>
    <mergeCell ref="Q1707:R1707"/>
    <mergeCell ref="S1707:X1707"/>
    <mergeCell ref="E1708:O1708"/>
    <mergeCell ref="Q1708:R1708"/>
    <mergeCell ref="S1708:X1708"/>
    <mergeCell ref="Q1704:X1704"/>
    <mergeCell ref="E1705:O1705"/>
    <mergeCell ref="Q1705:R1705"/>
    <mergeCell ref="S1705:X1705"/>
    <mergeCell ref="E1706:O1706"/>
    <mergeCell ref="Q1706:R1706"/>
    <mergeCell ref="S1706:X1706"/>
    <mergeCell ref="E1700:O1700"/>
    <mergeCell ref="Q1700:R1700"/>
    <mergeCell ref="S1700:X1700"/>
    <mergeCell ref="E1701:O1701"/>
    <mergeCell ref="Q1701:R1701"/>
    <mergeCell ref="S1701:X1701"/>
    <mergeCell ref="E1698:O1698"/>
    <mergeCell ref="Q1698:R1698"/>
    <mergeCell ref="S1698:X1698"/>
    <mergeCell ref="E1699:O1699"/>
    <mergeCell ref="Q1699:R1699"/>
    <mergeCell ref="S1699:X1699"/>
    <mergeCell ref="E1691:O1691"/>
    <mergeCell ref="Q1691:R1691"/>
    <mergeCell ref="S1691:X1691"/>
    <mergeCell ref="E1695:O1695"/>
    <mergeCell ref="Q1695:R1695"/>
    <mergeCell ref="S1695:X1695"/>
    <mergeCell ref="E1687:O1687"/>
    <mergeCell ref="Q1687:R1687"/>
    <mergeCell ref="S1687:X1687"/>
    <mergeCell ref="E1690:O1690"/>
    <mergeCell ref="Q1690:R1690"/>
    <mergeCell ref="S1690:X1690"/>
    <mergeCell ref="E1683:O1683"/>
    <mergeCell ref="Q1683:R1683"/>
    <mergeCell ref="S1683:X1683"/>
    <mergeCell ref="E1684:O1684"/>
    <mergeCell ref="Q1684:R1684"/>
    <mergeCell ref="S1684:X1684"/>
    <mergeCell ref="E1677:O1677"/>
    <mergeCell ref="Q1677:R1677"/>
    <mergeCell ref="S1677:X1677"/>
    <mergeCell ref="E1680:O1680"/>
    <mergeCell ref="Q1680:R1680"/>
    <mergeCell ref="S1680:X1680"/>
    <mergeCell ref="E1675:O1675"/>
    <mergeCell ref="Q1675:R1675"/>
    <mergeCell ref="S1675:X1675"/>
    <mergeCell ref="E1676:O1676"/>
    <mergeCell ref="Q1676:R1676"/>
    <mergeCell ref="S1676:X1676"/>
    <mergeCell ref="E1673:O1673"/>
    <mergeCell ref="Q1673:R1673"/>
    <mergeCell ref="S1673:X1673"/>
    <mergeCell ref="E1674:O1674"/>
    <mergeCell ref="Q1674:R1674"/>
    <mergeCell ref="S1674:X1674"/>
    <mergeCell ref="E1669:O1669"/>
    <mergeCell ref="Q1669:R1669"/>
    <mergeCell ref="S1669:X1669"/>
    <mergeCell ref="E1672:O1672"/>
    <mergeCell ref="Q1672:R1672"/>
    <mergeCell ref="S1672:X1672"/>
    <mergeCell ref="E1667:O1667"/>
    <mergeCell ref="Q1667:R1667"/>
    <mergeCell ref="S1667:X1667"/>
    <mergeCell ref="E1668:O1668"/>
    <mergeCell ref="Q1668:R1668"/>
    <mergeCell ref="S1668:X1668"/>
    <mergeCell ref="E1665:O1665"/>
    <mergeCell ref="Q1665:R1665"/>
    <mergeCell ref="S1665:X1665"/>
    <mergeCell ref="E1666:O1666"/>
    <mergeCell ref="Q1666:R1666"/>
    <mergeCell ref="S1666:X1666"/>
    <mergeCell ref="E1663:O1663"/>
    <mergeCell ref="Q1663:R1663"/>
    <mergeCell ref="S1663:X1663"/>
    <mergeCell ref="E1664:O1664"/>
    <mergeCell ref="Q1664:R1664"/>
    <mergeCell ref="S1664:X1664"/>
    <mergeCell ref="E1661:O1661"/>
    <mergeCell ref="Q1661:R1661"/>
    <mergeCell ref="S1661:X1661"/>
    <mergeCell ref="E1662:O1662"/>
    <mergeCell ref="Q1662:R1662"/>
    <mergeCell ref="S1662:X1662"/>
    <mergeCell ref="E1657:O1657"/>
    <mergeCell ref="Q1657:R1657"/>
    <mergeCell ref="S1657:X1657"/>
    <mergeCell ref="E1660:O1660"/>
    <mergeCell ref="Q1660:R1660"/>
    <mergeCell ref="S1660:X1660"/>
    <mergeCell ref="E1653:O1653"/>
    <mergeCell ref="Q1653:R1653"/>
    <mergeCell ref="S1653:X1653"/>
    <mergeCell ref="E1654:O1654"/>
    <mergeCell ref="Q1654:R1654"/>
    <mergeCell ref="S1654:X1654"/>
    <mergeCell ref="E1649:O1649"/>
    <mergeCell ref="Q1649:R1649"/>
    <mergeCell ref="S1649:X1649"/>
    <mergeCell ref="E1652:O1652"/>
    <mergeCell ref="Q1652:R1652"/>
    <mergeCell ref="S1652:X1652"/>
    <mergeCell ref="E1643:O1643"/>
    <mergeCell ref="Q1643:R1643"/>
    <mergeCell ref="S1643:X1643"/>
    <mergeCell ref="E1646:O1646"/>
    <mergeCell ref="Q1646:R1646"/>
    <mergeCell ref="S1646:X1646"/>
    <mergeCell ref="E1641:O1641"/>
    <mergeCell ref="Q1641:R1641"/>
    <mergeCell ref="S1641:X1641"/>
    <mergeCell ref="E1642:O1642"/>
    <mergeCell ref="Q1642:R1642"/>
    <mergeCell ref="S1642:X1642"/>
    <mergeCell ref="E1626:O1626"/>
    <mergeCell ref="Q1626:R1626"/>
    <mergeCell ref="S1626:X1626"/>
    <mergeCell ref="E1632:X1632"/>
    <mergeCell ref="E1636:X1636"/>
    <mergeCell ref="E1640:O1640"/>
    <mergeCell ref="Q1640:R1640"/>
    <mergeCell ref="S1640:X1640"/>
    <mergeCell ref="E1621:O1621"/>
    <mergeCell ref="Q1621:R1621"/>
    <mergeCell ref="S1621:X1621"/>
    <mergeCell ref="E1622:O1622"/>
    <mergeCell ref="Q1622:R1622"/>
    <mergeCell ref="S1622:X1622"/>
    <mergeCell ref="E1619:O1619"/>
    <mergeCell ref="Q1619:R1619"/>
    <mergeCell ref="S1619:X1619"/>
    <mergeCell ref="E1620:O1620"/>
    <mergeCell ref="Q1620:R1620"/>
    <mergeCell ref="S1620:X1620"/>
    <mergeCell ref="E1617:O1617"/>
    <mergeCell ref="Q1617:R1617"/>
    <mergeCell ref="S1617:X1617"/>
    <mergeCell ref="E1618:O1618"/>
    <mergeCell ref="Q1618:R1618"/>
    <mergeCell ref="S1618:X1618"/>
    <mergeCell ref="E1615:O1615"/>
    <mergeCell ref="Q1615:R1615"/>
    <mergeCell ref="S1615:X1615"/>
    <mergeCell ref="E1616:O1616"/>
    <mergeCell ref="Q1616:R1616"/>
    <mergeCell ref="S1616:X1616"/>
    <mergeCell ref="E1609:O1609"/>
    <mergeCell ref="Q1609:R1609"/>
    <mergeCell ref="S1609:X1609"/>
    <mergeCell ref="Q1613:X1613"/>
    <mergeCell ref="E1614:O1614"/>
    <mergeCell ref="Q1614:R1614"/>
    <mergeCell ref="S1614:X1614"/>
    <mergeCell ref="E1607:O1607"/>
    <mergeCell ref="Q1607:R1607"/>
    <mergeCell ref="S1607:X1607"/>
    <mergeCell ref="E1608:O1608"/>
    <mergeCell ref="Q1608:R1608"/>
    <mergeCell ref="S1608:X1608"/>
    <mergeCell ref="E1601:O1601"/>
    <mergeCell ref="Q1601:R1601"/>
    <mergeCell ref="S1601:X1601"/>
    <mergeCell ref="E1604:O1604"/>
    <mergeCell ref="Q1604:R1604"/>
    <mergeCell ref="S1604:X1604"/>
    <mergeCell ref="E1599:O1599"/>
    <mergeCell ref="Q1599:R1599"/>
    <mergeCell ref="S1599:X1599"/>
    <mergeCell ref="E1600:O1600"/>
    <mergeCell ref="Q1600:R1600"/>
    <mergeCell ref="S1600:X1600"/>
    <mergeCell ref="E1597:O1597"/>
    <mergeCell ref="Q1597:R1597"/>
    <mergeCell ref="S1597:X1597"/>
    <mergeCell ref="E1598:O1598"/>
    <mergeCell ref="Q1598:R1598"/>
    <mergeCell ref="S1598:X1598"/>
    <mergeCell ref="Q1594:X1594"/>
    <mergeCell ref="E1595:O1595"/>
    <mergeCell ref="Q1595:R1595"/>
    <mergeCell ref="S1595:X1595"/>
    <mergeCell ref="E1596:O1596"/>
    <mergeCell ref="Q1596:R1596"/>
    <mergeCell ref="S1596:X1596"/>
    <mergeCell ref="E1590:O1590"/>
    <mergeCell ref="Q1590:R1590"/>
    <mergeCell ref="S1590:X1590"/>
    <mergeCell ref="E1591:O1591"/>
    <mergeCell ref="Q1591:R1591"/>
    <mergeCell ref="S1591:X1591"/>
    <mergeCell ref="E1588:O1588"/>
    <mergeCell ref="Q1588:R1588"/>
    <mergeCell ref="S1588:X1588"/>
    <mergeCell ref="E1589:O1589"/>
    <mergeCell ref="Q1589:R1589"/>
    <mergeCell ref="S1589:X1589"/>
    <mergeCell ref="E1586:O1586"/>
    <mergeCell ref="Q1586:R1586"/>
    <mergeCell ref="S1586:X1586"/>
    <mergeCell ref="E1587:O1587"/>
    <mergeCell ref="Q1587:R1587"/>
    <mergeCell ref="S1587:X1587"/>
    <mergeCell ref="E1584:O1584"/>
    <mergeCell ref="Q1584:R1584"/>
    <mergeCell ref="S1584:X1584"/>
    <mergeCell ref="E1585:O1585"/>
    <mergeCell ref="Q1585:R1585"/>
    <mergeCell ref="S1585:X1585"/>
    <mergeCell ref="Q1581:X1581"/>
    <mergeCell ref="E1582:O1582"/>
    <mergeCell ref="Q1582:R1582"/>
    <mergeCell ref="S1582:X1582"/>
    <mergeCell ref="E1583:O1583"/>
    <mergeCell ref="Q1583:R1583"/>
    <mergeCell ref="S1583:X1583"/>
    <mergeCell ref="E1577:O1577"/>
    <mergeCell ref="Q1577:R1577"/>
    <mergeCell ref="S1577:X1577"/>
    <mergeCell ref="E1580:O1580"/>
    <mergeCell ref="Q1580:R1580"/>
    <mergeCell ref="S1580:X1580"/>
    <mergeCell ref="E1575:O1575"/>
    <mergeCell ref="Q1575:R1575"/>
    <mergeCell ref="S1575:X1575"/>
    <mergeCell ref="E1576:O1576"/>
    <mergeCell ref="Q1576:R1576"/>
    <mergeCell ref="S1576:X1576"/>
    <mergeCell ref="Q1572:X1572"/>
    <mergeCell ref="E1573:O1573"/>
    <mergeCell ref="Q1573:R1573"/>
    <mergeCell ref="S1573:X1573"/>
    <mergeCell ref="E1574:O1574"/>
    <mergeCell ref="Q1574:R1574"/>
    <mergeCell ref="S1574:X1574"/>
    <mergeCell ref="E1567:X1567"/>
    <mergeCell ref="E1570:O1570"/>
    <mergeCell ref="Q1570:R1570"/>
    <mergeCell ref="S1570:X1570"/>
    <mergeCell ref="E1571:O1571"/>
    <mergeCell ref="Q1571:R1571"/>
    <mergeCell ref="S1571:X1571"/>
    <mergeCell ref="E1560:O1560"/>
    <mergeCell ref="Q1560:R1560"/>
    <mergeCell ref="S1560:X1560"/>
    <mergeCell ref="E1563:O1563"/>
    <mergeCell ref="Q1563:R1563"/>
    <mergeCell ref="S1563:X1563"/>
    <mergeCell ref="E1558:O1558"/>
    <mergeCell ref="Q1558:R1558"/>
    <mergeCell ref="S1558:X1558"/>
    <mergeCell ref="E1559:O1559"/>
    <mergeCell ref="Q1559:R1559"/>
    <mergeCell ref="S1559:X1559"/>
    <mergeCell ref="E1555:O1555"/>
    <mergeCell ref="Q1555:R1555"/>
    <mergeCell ref="S1555:X1555"/>
    <mergeCell ref="Q1556:X1556"/>
    <mergeCell ref="E1557:O1557"/>
    <mergeCell ref="Q1557:R1557"/>
    <mergeCell ref="S1557:X1557"/>
    <mergeCell ref="E1553:O1553"/>
    <mergeCell ref="Q1553:R1553"/>
    <mergeCell ref="S1553:X1553"/>
    <mergeCell ref="E1554:O1554"/>
    <mergeCell ref="Q1554:R1554"/>
    <mergeCell ref="S1554:X1554"/>
    <mergeCell ref="E1551:O1551"/>
    <mergeCell ref="Q1551:R1551"/>
    <mergeCell ref="S1551:X1551"/>
    <mergeCell ref="E1552:O1552"/>
    <mergeCell ref="Q1552:R1552"/>
    <mergeCell ref="S1552:X1552"/>
    <mergeCell ref="E1547:O1547"/>
    <mergeCell ref="Q1547:R1547"/>
    <mergeCell ref="S1547:X1547"/>
    <mergeCell ref="E1548:O1548"/>
    <mergeCell ref="Q1548:R1548"/>
    <mergeCell ref="S1548:X1548"/>
    <mergeCell ref="E1545:O1545"/>
    <mergeCell ref="Q1545:R1545"/>
    <mergeCell ref="S1545:X1545"/>
    <mergeCell ref="E1546:O1546"/>
    <mergeCell ref="Q1546:R1546"/>
    <mergeCell ref="S1546:X1546"/>
    <mergeCell ref="E1543:O1543"/>
    <mergeCell ref="Q1543:R1543"/>
    <mergeCell ref="S1543:X1543"/>
    <mergeCell ref="E1544:O1544"/>
    <mergeCell ref="Q1544:R1544"/>
    <mergeCell ref="S1544:X1544"/>
    <mergeCell ref="E1541:O1541"/>
    <mergeCell ref="Q1541:R1541"/>
    <mergeCell ref="S1541:X1541"/>
    <mergeCell ref="E1542:O1542"/>
    <mergeCell ref="Q1542:R1542"/>
    <mergeCell ref="S1542:X1542"/>
    <mergeCell ref="E1539:O1539"/>
    <mergeCell ref="Q1539:R1539"/>
    <mergeCell ref="S1539:X1539"/>
    <mergeCell ref="E1540:O1540"/>
    <mergeCell ref="Q1540:R1540"/>
    <mergeCell ref="S1540:X1540"/>
    <mergeCell ref="E1537:O1537"/>
    <mergeCell ref="Q1537:R1537"/>
    <mergeCell ref="S1537:X1537"/>
    <mergeCell ref="E1538:O1538"/>
    <mergeCell ref="Q1538:R1538"/>
    <mergeCell ref="S1538:X1538"/>
    <mergeCell ref="E1535:O1535"/>
    <mergeCell ref="Q1535:R1535"/>
    <mergeCell ref="S1535:X1535"/>
    <mergeCell ref="E1536:O1536"/>
    <mergeCell ref="Q1536:R1536"/>
    <mergeCell ref="S1536:X1536"/>
    <mergeCell ref="E1533:O1533"/>
    <mergeCell ref="Q1533:R1533"/>
    <mergeCell ref="S1533:X1533"/>
    <mergeCell ref="E1534:O1534"/>
    <mergeCell ref="Q1534:R1534"/>
    <mergeCell ref="S1534:X1534"/>
    <mergeCell ref="E1531:O1531"/>
    <mergeCell ref="Q1531:R1531"/>
    <mergeCell ref="S1531:X1531"/>
    <mergeCell ref="E1532:O1532"/>
    <mergeCell ref="Q1532:R1532"/>
    <mergeCell ref="S1532:X1532"/>
    <mergeCell ref="E1524:O1524"/>
    <mergeCell ref="Q1524:R1524"/>
    <mergeCell ref="S1524:X1524"/>
    <mergeCell ref="E1527:O1527"/>
    <mergeCell ref="Q1527:R1527"/>
    <mergeCell ref="S1527:X1527"/>
    <mergeCell ref="E1520:O1520"/>
    <mergeCell ref="Q1520:R1520"/>
    <mergeCell ref="S1520:X1520"/>
    <mergeCell ref="E1521:O1521"/>
    <mergeCell ref="Q1521:R1521"/>
    <mergeCell ref="S1521:X1521"/>
    <mergeCell ref="E1518:O1518"/>
    <mergeCell ref="Q1518:R1518"/>
    <mergeCell ref="S1518:X1518"/>
    <mergeCell ref="E1519:O1519"/>
    <mergeCell ref="Q1519:R1519"/>
    <mergeCell ref="S1519:X1519"/>
    <mergeCell ref="Q1515:X1515"/>
    <mergeCell ref="E1516:O1516"/>
    <mergeCell ref="Q1516:R1516"/>
    <mergeCell ref="S1516:X1516"/>
    <mergeCell ref="E1517:O1517"/>
    <mergeCell ref="Q1517:R1517"/>
    <mergeCell ref="S1517:X1517"/>
    <mergeCell ref="E1513:O1513"/>
    <mergeCell ref="Q1513:R1513"/>
    <mergeCell ref="S1513:X1513"/>
    <mergeCell ref="E1514:O1514"/>
    <mergeCell ref="Q1514:R1514"/>
    <mergeCell ref="S1514:X1514"/>
    <mergeCell ref="E1511:O1511"/>
    <mergeCell ref="Q1511:R1511"/>
    <mergeCell ref="S1511:X1511"/>
    <mergeCell ref="E1512:O1512"/>
    <mergeCell ref="Q1512:R1512"/>
    <mergeCell ref="S1512:X1512"/>
    <mergeCell ref="E1509:O1509"/>
    <mergeCell ref="Q1509:R1509"/>
    <mergeCell ref="S1509:X1509"/>
    <mergeCell ref="E1510:O1510"/>
    <mergeCell ref="Q1510:R1510"/>
    <mergeCell ref="S1510:X1510"/>
    <mergeCell ref="E1507:O1507"/>
    <mergeCell ref="Q1507:R1507"/>
    <mergeCell ref="S1507:X1507"/>
    <mergeCell ref="E1508:O1508"/>
    <mergeCell ref="Q1508:R1508"/>
    <mergeCell ref="S1508:X1508"/>
    <mergeCell ref="E1498:X1498"/>
    <mergeCell ref="E1501:O1501"/>
    <mergeCell ref="Q1501:R1501"/>
    <mergeCell ref="S1501:X1501"/>
    <mergeCell ref="E1504:O1504"/>
    <mergeCell ref="Q1504:R1504"/>
    <mergeCell ref="S1504:X1504"/>
    <mergeCell ref="E1491:O1491"/>
    <mergeCell ref="Q1491:R1491"/>
    <mergeCell ref="S1491:X1491"/>
    <mergeCell ref="E1494:O1494"/>
    <mergeCell ref="Q1494:R1494"/>
    <mergeCell ref="S1494:X1494"/>
    <mergeCell ref="E1487:O1487"/>
    <mergeCell ref="Q1487:R1487"/>
    <mergeCell ref="S1487:X1487"/>
    <mergeCell ref="E1488:O1488"/>
    <mergeCell ref="Q1488:R1488"/>
    <mergeCell ref="S1488:X1488"/>
    <mergeCell ref="E1485:O1485"/>
    <mergeCell ref="Q1485:R1485"/>
    <mergeCell ref="S1485:X1485"/>
    <mergeCell ref="E1486:O1486"/>
    <mergeCell ref="Q1486:R1486"/>
    <mergeCell ref="S1486:X1486"/>
    <mergeCell ref="E1482:O1482"/>
    <mergeCell ref="Q1482:R1482"/>
    <mergeCell ref="S1482:X1482"/>
    <mergeCell ref="Q1483:X1483"/>
    <mergeCell ref="E1484:O1484"/>
    <mergeCell ref="Q1484:R1484"/>
    <mergeCell ref="S1484:X1484"/>
    <mergeCell ref="E1480:O1480"/>
    <mergeCell ref="Q1480:R1480"/>
    <mergeCell ref="S1480:X1480"/>
    <mergeCell ref="E1481:O1481"/>
    <mergeCell ref="Q1481:R1481"/>
    <mergeCell ref="S1481:X1481"/>
    <mergeCell ref="E1476:O1476"/>
    <mergeCell ref="Q1476:R1476"/>
    <mergeCell ref="S1476:X1476"/>
    <mergeCell ref="E1479:O1479"/>
    <mergeCell ref="Q1479:R1479"/>
    <mergeCell ref="S1479:X1479"/>
    <mergeCell ref="E1474:O1474"/>
    <mergeCell ref="Q1474:R1474"/>
    <mergeCell ref="S1474:X1474"/>
    <mergeCell ref="E1475:O1475"/>
    <mergeCell ref="Q1475:R1475"/>
    <mergeCell ref="S1475:X1475"/>
    <mergeCell ref="E1472:O1472"/>
    <mergeCell ref="Q1472:R1472"/>
    <mergeCell ref="S1472:X1472"/>
    <mergeCell ref="E1473:O1473"/>
    <mergeCell ref="Q1473:R1473"/>
    <mergeCell ref="S1473:X1473"/>
    <mergeCell ref="E1470:O1470"/>
    <mergeCell ref="Q1470:R1470"/>
    <mergeCell ref="S1470:X1470"/>
    <mergeCell ref="E1471:O1471"/>
    <mergeCell ref="Q1471:R1471"/>
    <mergeCell ref="S1471:X1471"/>
    <mergeCell ref="E1466:O1466"/>
    <mergeCell ref="Q1466:R1466"/>
    <mergeCell ref="S1466:X1466"/>
    <mergeCell ref="E1469:O1469"/>
    <mergeCell ref="Q1469:R1469"/>
    <mergeCell ref="S1469:X1469"/>
    <mergeCell ref="E1464:O1464"/>
    <mergeCell ref="Q1464:R1464"/>
    <mergeCell ref="S1464:X1464"/>
    <mergeCell ref="E1465:O1465"/>
    <mergeCell ref="Q1465:R1465"/>
    <mergeCell ref="S1465:X1465"/>
    <mergeCell ref="E1462:O1462"/>
    <mergeCell ref="Q1462:R1462"/>
    <mergeCell ref="S1462:X1462"/>
    <mergeCell ref="E1463:O1463"/>
    <mergeCell ref="Q1463:R1463"/>
    <mergeCell ref="S1463:X1463"/>
    <mergeCell ref="E1460:O1460"/>
    <mergeCell ref="Q1460:R1460"/>
    <mergeCell ref="S1460:X1460"/>
    <mergeCell ref="E1461:O1461"/>
    <mergeCell ref="Q1461:R1461"/>
    <mergeCell ref="S1461:X1461"/>
    <mergeCell ref="E1458:O1458"/>
    <mergeCell ref="Q1458:R1458"/>
    <mergeCell ref="S1458:X1458"/>
    <mergeCell ref="E1459:O1459"/>
    <mergeCell ref="Q1459:R1459"/>
    <mergeCell ref="S1459:X1459"/>
    <mergeCell ref="E1456:O1456"/>
    <mergeCell ref="Q1456:R1456"/>
    <mergeCell ref="S1456:X1456"/>
    <mergeCell ref="E1457:O1457"/>
    <mergeCell ref="Q1457:R1457"/>
    <mergeCell ref="S1457:X1457"/>
    <mergeCell ref="E1454:O1454"/>
    <mergeCell ref="Q1454:R1454"/>
    <mergeCell ref="S1454:X1454"/>
    <mergeCell ref="E1455:O1455"/>
    <mergeCell ref="Q1455:R1455"/>
    <mergeCell ref="S1455:X1455"/>
    <mergeCell ref="E1452:O1452"/>
    <mergeCell ref="Q1452:R1452"/>
    <mergeCell ref="S1452:X1452"/>
    <mergeCell ref="E1453:O1453"/>
    <mergeCell ref="Q1453:R1453"/>
    <mergeCell ref="S1453:X1453"/>
    <mergeCell ref="E1450:O1450"/>
    <mergeCell ref="Q1450:R1450"/>
    <mergeCell ref="S1450:X1450"/>
    <mergeCell ref="E1451:O1451"/>
    <mergeCell ref="Q1451:R1451"/>
    <mergeCell ref="S1451:X1451"/>
    <mergeCell ref="E1448:O1448"/>
    <mergeCell ref="Q1448:R1448"/>
    <mergeCell ref="S1448:X1448"/>
    <mergeCell ref="E1449:O1449"/>
    <mergeCell ref="Q1449:R1449"/>
    <mergeCell ref="S1449:X1449"/>
    <mergeCell ref="E1446:O1446"/>
    <mergeCell ref="Q1446:R1446"/>
    <mergeCell ref="S1446:X1446"/>
    <mergeCell ref="E1447:O1447"/>
    <mergeCell ref="Q1447:R1447"/>
    <mergeCell ref="S1447:X1447"/>
    <mergeCell ref="E1444:O1444"/>
    <mergeCell ref="Q1444:R1444"/>
    <mergeCell ref="S1444:X1444"/>
    <mergeCell ref="E1445:O1445"/>
    <mergeCell ref="Q1445:R1445"/>
    <mergeCell ref="S1445:X1445"/>
    <mergeCell ref="E1442:O1442"/>
    <mergeCell ref="Q1442:R1442"/>
    <mergeCell ref="S1442:X1442"/>
    <mergeCell ref="E1443:O1443"/>
    <mergeCell ref="Q1443:R1443"/>
    <mergeCell ref="S1443:X1443"/>
    <mergeCell ref="E1440:O1440"/>
    <mergeCell ref="Q1440:R1440"/>
    <mergeCell ref="S1440:X1440"/>
    <mergeCell ref="E1441:O1441"/>
    <mergeCell ref="Q1441:R1441"/>
    <mergeCell ref="S1441:X1441"/>
    <mergeCell ref="E1438:O1438"/>
    <mergeCell ref="Q1438:R1438"/>
    <mergeCell ref="S1438:X1438"/>
    <mergeCell ref="E1439:O1439"/>
    <mergeCell ref="Q1439:R1439"/>
    <mergeCell ref="S1439:X1439"/>
    <mergeCell ref="E1436:O1436"/>
    <mergeCell ref="Q1436:R1436"/>
    <mergeCell ref="S1436:X1436"/>
    <mergeCell ref="E1437:O1437"/>
    <mergeCell ref="Q1437:R1437"/>
    <mergeCell ref="S1437:X1437"/>
    <mergeCell ref="E1434:O1434"/>
    <mergeCell ref="Q1434:R1434"/>
    <mergeCell ref="S1434:X1434"/>
    <mergeCell ref="E1435:O1435"/>
    <mergeCell ref="Q1435:R1435"/>
    <mergeCell ref="S1435:X1435"/>
    <mergeCell ref="E1432:O1432"/>
    <mergeCell ref="Q1432:R1432"/>
    <mergeCell ref="S1432:X1432"/>
    <mergeCell ref="E1433:O1433"/>
    <mergeCell ref="Q1433:R1433"/>
    <mergeCell ref="S1433:X1433"/>
    <mergeCell ref="E1428:O1428"/>
    <mergeCell ref="Q1428:R1428"/>
    <mergeCell ref="S1428:X1428"/>
    <mergeCell ref="E1431:O1431"/>
    <mergeCell ref="Q1431:R1431"/>
    <mergeCell ref="S1431:X1431"/>
    <mergeCell ref="E1414:O1414"/>
    <mergeCell ref="Q1414:R1414"/>
    <mergeCell ref="S1414:X1414"/>
    <mergeCell ref="E1420:X1420"/>
    <mergeCell ref="E1424:X1424"/>
    <mergeCell ref="E1427:O1427"/>
    <mergeCell ref="Q1427:R1427"/>
    <mergeCell ref="S1427:X1427"/>
    <mergeCell ref="E1407:O1407"/>
    <mergeCell ref="Q1407:R1407"/>
    <mergeCell ref="S1407:X1407"/>
    <mergeCell ref="E1410:O1410"/>
    <mergeCell ref="Q1410:R1410"/>
    <mergeCell ref="S1410:X1410"/>
    <mergeCell ref="E1405:O1405"/>
    <mergeCell ref="Q1405:R1405"/>
    <mergeCell ref="S1405:X1405"/>
    <mergeCell ref="E1406:O1406"/>
    <mergeCell ref="Q1406:R1406"/>
    <mergeCell ref="S1406:X1406"/>
    <mergeCell ref="E1402:O1402"/>
    <mergeCell ref="Q1402:R1402"/>
    <mergeCell ref="S1402:X1402"/>
    <mergeCell ref="Q1403:X1403"/>
    <mergeCell ref="E1404:O1404"/>
    <mergeCell ref="Q1404:R1404"/>
    <mergeCell ref="S1404:X1404"/>
    <mergeCell ref="E1395:O1395"/>
    <mergeCell ref="Q1395:R1395"/>
    <mergeCell ref="S1395:X1395"/>
    <mergeCell ref="E1398:O1398"/>
    <mergeCell ref="Q1398:R1398"/>
    <mergeCell ref="S1398:X1398"/>
    <mergeCell ref="E1391:O1391"/>
    <mergeCell ref="Q1391:R1391"/>
    <mergeCell ref="S1391:X1391"/>
    <mergeCell ref="E1394:O1394"/>
    <mergeCell ref="Q1394:R1394"/>
    <mergeCell ref="S1394:X1394"/>
    <mergeCell ref="E1387:O1387"/>
    <mergeCell ref="Q1387:R1387"/>
    <mergeCell ref="S1387:X1387"/>
    <mergeCell ref="E1390:O1390"/>
    <mergeCell ref="Q1390:R1390"/>
    <mergeCell ref="S1390:X1390"/>
    <mergeCell ref="E1380:X1380"/>
    <mergeCell ref="E1383:O1383"/>
    <mergeCell ref="Q1383:R1383"/>
    <mergeCell ref="S1383:X1383"/>
    <mergeCell ref="E1386:O1386"/>
    <mergeCell ref="Q1386:R1386"/>
    <mergeCell ref="S1386:X1386"/>
    <mergeCell ref="E1373:O1373"/>
    <mergeCell ref="Q1373:R1373"/>
    <mergeCell ref="S1373:X1373"/>
    <mergeCell ref="E1376:O1376"/>
    <mergeCell ref="Q1376:R1376"/>
    <mergeCell ref="S1376:X1376"/>
    <mergeCell ref="E1371:O1371"/>
    <mergeCell ref="Q1371:R1371"/>
    <mergeCell ref="S1371:X1371"/>
    <mergeCell ref="E1372:O1372"/>
    <mergeCell ref="Q1372:R1372"/>
    <mergeCell ref="S1372:X1372"/>
    <mergeCell ref="E1369:O1369"/>
    <mergeCell ref="Q1369:R1369"/>
    <mergeCell ref="S1369:X1369"/>
    <mergeCell ref="E1370:O1370"/>
    <mergeCell ref="Q1370:R1370"/>
    <mergeCell ref="S1370:X1370"/>
    <mergeCell ref="E1367:O1367"/>
    <mergeCell ref="Q1367:R1367"/>
    <mergeCell ref="S1367:X1367"/>
    <mergeCell ref="E1368:O1368"/>
    <mergeCell ref="Q1368:R1368"/>
    <mergeCell ref="S1368:X1368"/>
    <mergeCell ref="E1363:O1363"/>
    <mergeCell ref="Q1363:R1363"/>
    <mergeCell ref="S1363:X1363"/>
    <mergeCell ref="E1366:O1366"/>
    <mergeCell ref="Q1366:R1366"/>
    <mergeCell ref="S1366:X1366"/>
    <mergeCell ref="E1361:O1361"/>
    <mergeCell ref="Q1361:R1361"/>
    <mergeCell ref="S1361:X1361"/>
    <mergeCell ref="E1362:O1362"/>
    <mergeCell ref="Q1362:R1362"/>
    <mergeCell ref="S1362:X1362"/>
    <mergeCell ref="E1359:O1359"/>
    <mergeCell ref="Q1359:R1359"/>
    <mergeCell ref="S1359:X1359"/>
    <mergeCell ref="E1360:O1360"/>
    <mergeCell ref="Q1360:R1360"/>
    <mergeCell ref="S1360:X1360"/>
    <mergeCell ref="E1355:O1355"/>
    <mergeCell ref="Q1355:R1355"/>
    <mergeCell ref="S1355:X1355"/>
    <mergeCell ref="E1356:O1356"/>
    <mergeCell ref="Q1356:R1356"/>
    <mergeCell ref="S1356:X1356"/>
    <mergeCell ref="Q1352:X1352"/>
    <mergeCell ref="E1353:O1353"/>
    <mergeCell ref="Q1353:R1353"/>
    <mergeCell ref="S1353:X1353"/>
    <mergeCell ref="E1354:O1354"/>
    <mergeCell ref="Q1354:R1354"/>
    <mergeCell ref="S1354:X1354"/>
    <mergeCell ref="E1350:O1350"/>
    <mergeCell ref="Q1350:R1350"/>
    <mergeCell ref="S1350:X1350"/>
    <mergeCell ref="E1351:O1351"/>
    <mergeCell ref="Q1351:R1351"/>
    <mergeCell ref="S1351:X1351"/>
    <mergeCell ref="E1348:O1348"/>
    <mergeCell ref="Q1348:R1348"/>
    <mergeCell ref="S1348:X1348"/>
    <mergeCell ref="E1349:O1349"/>
    <mergeCell ref="Q1349:R1349"/>
    <mergeCell ref="S1349:X1349"/>
    <mergeCell ref="E1346:O1346"/>
    <mergeCell ref="Q1346:R1346"/>
    <mergeCell ref="S1346:X1346"/>
    <mergeCell ref="E1347:O1347"/>
    <mergeCell ref="Q1347:R1347"/>
    <mergeCell ref="S1347:X1347"/>
    <mergeCell ref="E1341:O1341"/>
    <mergeCell ref="Q1341:R1341"/>
    <mergeCell ref="S1341:X1341"/>
    <mergeCell ref="Q1344:X1344"/>
    <mergeCell ref="E1345:O1345"/>
    <mergeCell ref="Q1345:R1345"/>
    <mergeCell ref="S1345:X1345"/>
    <mergeCell ref="E1339:O1339"/>
    <mergeCell ref="Q1339:R1339"/>
    <mergeCell ref="S1339:X1339"/>
    <mergeCell ref="E1340:O1340"/>
    <mergeCell ref="Q1340:R1340"/>
    <mergeCell ref="S1340:X1340"/>
    <mergeCell ref="E1337:O1337"/>
    <mergeCell ref="Q1337:R1337"/>
    <mergeCell ref="S1337:X1337"/>
    <mergeCell ref="E1338:O1338"/>
    <mergeCell ref="Q1338:R1338"/>
    <mergeCell ref="S1338:X1338"/>
    <mergeCell ref="E1335:O1335"/>
    <mergeCell ref="Q1335:R1335"/>
    <mergeCell ref="S1335:X1335"/>
    <mergeCell ref="E1336:O1336"/>
    <mergeCell ref="Q1336:R1336"/>
    <mergeCell ref="S1336:X1336"/>
    <mergeCell ref="E1333:O1333"/>
    <mergeCell ref="Q1333:R1333"/>
    <mergeCell ref="S1333:X1333"/>
    <mergeCell ref="E1334:O1334"/>
    <mergeCell ref="Q1334:R1334"/>
    <mergeCell ref="S1334:X1334"/>
    <mergeCell ref="E1331:O1331"/>
    <mergeCell ref="Q1331:R1331"/>
    <mergeCell ref="S1331:X1331"/>
    <mergeCell ref="E1332:O1332"/>
    <mergeCell ref="Q1332:R1332"/>
    <mergeCell ref="S1332:X1332"/>
    <mergeCell ref="E1329:O1329"/>
    <mergeCell ref="Q1329:R1329"/>
    <mergeCell ref="S1329:X1329"/>
    <mergeCell ref="E1330:O1330"/>
    <mergeCell ref="Q1330:R1330"/>
    <mergeCell ref="S1330:X1330"/>
    <mergeCell ref="E1327:O1327"/>
    <mergeCell ref="Q1327:R1327"/>
    <mergeCell ref="S1327:X1327"/>
    <mergeCell ref="E1328:O1328"/>
    <mergeCell ref="Q1328:R1328"/>
    <mergeCell ref="S1328:X1328"/>
    <mergeCell ref="E1324:O1324"/>
    <mergeCell ref="Q1324:R1324"/>
    <mergeCell ref="S1324:X1324"/>
    <mergeCell ref="Q1325:X1325"/>
    <mergeCell ref="E1326:O1326"/>
    <mergeCell ref="Q1326:R1326"/>
    <mergeCell ref="S1326:X1326"/>
    <mergeCell ref="E1320:O1320"/>
    <mergeCell ref="Q1320:R1320"/>
    <mergeCell ref="S1320:X1320"/>
    <mergeCell ref="E1321:O1321"/>
    <mergeCell ref="Q1321:R1321"/>
    <mergeCell ref="S1321:X1321"/>
    <mergeCell ref="E1318:O1318"/>
    <mergeCell ref="Q1318:R1318"/>
    <mergeCell ref="S1318:X1318"/>
    <mergeCell ref="E1319:O1319"/>
    <mergeCell ref="Q1319:R1319"/>
    <mergeCell ref="S1319:X1319"/>
    <mergeCell ref="E1316:O1316"/>
    <mergeCell ref="Q1316:R1316"/>
    <mergeCell ref="S1316:X1316"/>
    <mergeCell ref="E1317:O1317"/>
    <mergeCell ref="Q1317:R1317"/>
    <mergeCell ref="S1317:X1317"/>
    <mergeCell ref="E1314:O1314"/>
    <mergeCell ref="Q1314:R1314"/>
    <mergeCell ref="S1314:X1314"/>
    <mergeCell ref="E1315:O1315"/>
    <mergeCell ref="Q1315:R1315"/>
    <mergeCell ref="S1315:X1315"/>
    <mergeCell ref="E1312:O1312"/>
    <mergeCell ref="Q1312:R1312"/>
    <mergeCell ref="S1312:X1312"/>
    <mergeCell ref="E1313:O1313"/>
    <mergeCell ref="Q1313:R1313"/>
    <mergeCell ref="S1313:X1313"/>
    <mergeCell ref="E1310:O1310"/>
    <mergeCell ref="Q1310:R1310"/>
    <mergeCell ref="S1310:X1310"/>
    <mergeCell ref="E1311:O1311"/>
    <mergeCell ref="Q1311:R1311"/>
    <mergeCell ref="S1311:X1311"/>
    <mergeCell ref="E1308:O1308"/>
    <mergeCell ref="Q1308:R1308"/>
    <mergeCell ref="S1308:X1308"/>
    <mergeCell ref="E1309:O1309"/>
    <mergeCell ref="Q1309:R1309"/>
    <mergeCell ref="S1309:X1309"/>
    <mergeCell ref="Q1305:X1305"/>
    <mergeCell ref="E1306:O1306"/>
    <mergeCell ref="Q1306:R1306"/>
    <mergeCell ref="S1306:X1306"/>
    <mergeCell ref="E1307:O1307"/>
    <mergeCell ref="Q1307:R1307"/>
    <mergeCell ref="S1307:X1307"/>
    <mergeCell ref="E1301:O1301"/>
    <mergeCell ref="Q1301:R1301"/>
    <mergeCell ref="S1301:X1301"/>
    <mergeCell ref="E1304:O1304"/>
    <mergeCell ref="Q1304:R1304"/>
    <mergeCell ref="S1304:X1304"/>
    <mergeCell ref="E1299:O1299"/>
    <mergeCell ref="Q1299:R1299"/>
    <mergeCell ref="S1299:X1299"/>
    <mergeCell ref="E1300:O1300"/>
    <mergeCell ref="Q1300:R1300"/>
    <mergeCell ref="S1300:X1300"/>
    <mergeCell ref="E1297:O1297"/>
    <mergeCell ref="Q1297:R1297"/>
    <mergeCell ref="S1297:X1297"/>
    <mergeCell ref="E1298:O1298"/>
    <mergeCell ref="Q1298:R1298"/>
    <mergeCell ref="S1298:X1298"/>
    <mergeCell ref="E1295:O1295"/>
    <mergeCell ref="Q1295:R1295"/>
    <mergeCell ref="S1295:X1295"/>
    <mergeCell ref="E1296:O1296"/>
    <mergeCell ref="Q1296:R1296"/>
    <mergeCell ref="S1296:X1296"/>
    <mergeCell ref="E1293:O1293"/>
    <mergeCell ref="Q1293:R1293"/>
    <mergeCell ref="S1293:X1293"/>
    <mergeCell ref="E1294:O1294"/>
    <mergeCell ref="Q1294:R1294"/>
    <mergeCell ref="S1294:X1294"/>
    <mergeCell ref="E1291:O1291"/>
    <mergeCell ref="Q1291:R1291"/>
    <mergeCell ref="S1291:X1291"/>
    <mergeCell ref="E1292:O1292"/>
    <mergeCell ref="Q1292:R1292"/>
    <mergeCell ref="S1292:X1292"/>
    <mergeCell ref="E1289:O1289"/>
    <mergeCell ref="Q1289:R1289"/>
    <mergeCell ref="S1289:X1289"/>
    <mergeCell ref="E1290:O1290"/>
    <mergeCell ref="Q1290:R1290"/>
    <mergeCell ref="S1290:X1290"/>
    <mergeCell ref="E1287:O1287"/>
    <mergeCell ref="Q1287:R1287"/>
    <mergeCell ref="S1287:X1287"/>
    <mergeCell ref="E1288:O1288"/>
    <mergeCell ref="Q1288:R1288"/>
    <mergeCell ref="S1288:X1288"/>
    <mergeCell ref="E1284:O1284"/>
    <mergeCell ref="Q1284:R1284"/>
    <mergeCell ref="S1284:X1284"/>
    <mergeCell ref="Q1285:X1285"/>
    <mergeCell ref="E1286:O1286"/>
    <mergeCell ref="Q1286:R1286"/>
    <mergeCell ref="S1286:X1286"/>
    <mergeCell ref="E1280:O1280"/>
    <mergeCell ref="Q1280:R1280"/>
    <mergeCell ref="S1280:X1280"/>
    <mergeCell ref="E1281:O1281"/>
    <mergeCell ref="Q1281:R1281"/>
    <mergeCell ref="S1281:X1281"/>
    <mergeCell ref="E1272:O1272"/>
    <mergeCell ref="Q1272:R1272"/>
    <mergeCell ref="S1272:X1272"/>
    <mergeCell ref="E1276:X1276"/>
    <mergeCell ref="E1279:O1279"/>
    <mergeCell ref="Q1279:R1279"/>
    <mergeCell ref="S1279:X1279"/>
    <mergeCell ref="E1268:O1268"/>
    <mergeCell ref="Q1268:R1268"/>
    <mergeCell ref="S1268:X1268"/>
    <mergeCell ref="E1269:O1269"/>
    <mergeCell ref="Q1269:R1269"/>
    <mergeCell ref="S1269:X1269"/>
    <mergeCell ref="E1264:O1264"/>
    <mergeCell ref="Q1264:R1264"/>
    <mergeCell ref="S1264:X1264"/>
    <mergeCell ref="E1265:O1265"/>
    <mergeCell ref="Q1265:R1265"/>
    <mergeCell ref="S1265:X1265"/>
    <mergeCell ref="E1260:O1260"/>
    <mergeCell ref="Q1260:R1260"/>
    <mergeCell ref="S1260:X1260"/>
    <mergeCell ref="E1261:O1261"/>
    <mergeCell ref="Q1261:R1261"/>
    <mergeCell ref="S1261:X1261"/>
    <mergeCell ref="E1256:O1256"/>
    <mergeCell ref="Q1256:R1256"/>
    <mergeCell ref="S1256:X1256"/>
    <mergeCell ref="E1257:O1257"/>
    <mergeCell ref="Q1257:R1257"/>
    <mergeCell ref="S1257:X1257"/>
    <mergeCell ref="E1252:O1252"/>
    <mergeCell ref="Q1252:R1252"/>
    <mergeCell ref="S1252:X1252"/>
    <mergeCell ref="E1253:O1253"/>
    <mergeCell ref="Q1253:R1253"/>
    <mergeCell ref="S1253:X1253"/>
    <mergeCell ref="E1248:O1248"/>
    <mergeCell ref="Q1248:R1248"/>
    <mergeCell ref="S1248:X1248"/>
    <mergeCell ref="E1249:O1249"/>
    <mergeCell ref="Q1249:R1249"/>
    <mergeCell ref="S1249:X1249"/>
    <mergeCell ref="E1244:O1244"/>
    <mergeCell ref="Q1244:R1244"/>
    <mergeCell ref="S1244:X1244"/>
    <mergeCell ref="E1245:O1245"/>
    <mergeCell ref="Q1245:R1245"/>
    <mergeCell ref="S1245:X1245"/>
    <mergeCell ref="E1240:O1240"/>
    <mergeCell ref="Q1240:R1240"/>
    <mergeCell ref="S1240:X1240"/>
    <mergeCell ref="E1241:O1241"/>
    <mergeCell ref="Q1241:R1241"/>
    <mergeCell ref="S1241:X1241"/>
    <mergeCell ref="E1236:O1236"/>
    <mergeCell ref="Q1236:R1236"/>
    <mergeCell ref="S1236:X1236"/>
    <mergeCell ref="E1237:O1237"/>
    <mergeCell ref="Q1237:R1237"/>
    <mergeCell ref="S1237:X1237"/>
    <mergeCell ref="E1232:O1232"/>
    <mergeCell ref="Q1232:R1232"/>
    <mergeCell ref="S1232:X1232"/>
    <mergeCell ref="E1233:O1233"/>
    <mergeCell ref="Q1233:R1233"/>
    <mergeCell ref="S1233:X1233"/>
    <mergeCell ref="E1228:O1228"/>
    <mergeCell ref="Q1228:R1228"/>
    <mergeCell ref="S1228:X1228"/>
    <mergeCell ref="E1229:O1229"/>
    <mergeCell ref="Q1229:R1229"/>
    <mergeCell ref="S1229:X1229"/>
    <mergeCell ref="E1224:O1224"/>
    <mergeCell ref="Q1224:R1224"/>
    <mergeCell ref="S1224:X1224"/>
    <mergeCell ref="E1225:O1225"/>
    <mergeCell ref="Q1225:R1225"/>
    <mergeCell ref="S1225:X1225"/>
    <mergeCell ref="E1220:O1220"/>
    <mergeCell ref="Q1220:R1220"/>
    <mergeCell ref="S1220:X1220"/>
    <mergeCell ref="E1221:O1221"/>
    <mergeCell ref="Q1221:R1221"/>
    <mergeCell ref="S1221:X1221"/>
    <mergeCell ref="E1216:O1216"/>
    <mergeCell ref="Q1216:R1216"/>
    <mergeCell ref="S1216:X1216"/>
    <mergeCell ref="E1217:O1217"/>
    <mergeCell ref="Q1217:R1217"/>
    <mergeCell ref="S1217:X1217"/>
    <mergeCell ref="E1212:O1212"/>
    <mergeCell ref="Q1212:R1212"/>
    <mergeCell ref="S1212:X1212"/>
    <mergeCell ref="E1213:O1213"/>
    <mergeCell ref="Q1213:R1213"/>
    <mergeCell ref="S1213:X1213"/>
    <mergeCell ref="E1210:O1210"/>
    <mergeCell ref="Q1210:R1210"/>
    <mergeCell ref="S1210:X1210"/>
    <mergeCell ref="E1211:O1211"/>
    <mergeCell ref="Q1211:R1211"/>
    <mergeCell ref="S1211:X1211"/>
    <mergeCell ref="E1208:O1208"/>
    <mergeCell ref="Q1208:R1208"/>
    <mergeCell ref="S1208:X1208"/>
    <mergeCell ref="E1209:O1209"/>
    <mergeCell ref="Q1209:R1209"/>
    <mergeCell ref="S1209:X1209"/>
    <mergeCell ref="E1206:O1206"/>
    <mergeCell ref="Q1206:R1206"/>
    <mergeCell ref="S1206:X1206"/>
    <mergeCell ref="E1207:O1207"/>
    <mergeCell ref="Q1207:R1207"/>
    <mergeCell ref="S1207:X1207"/>
    <mergeCell ref="E1204:O1204"/>
    <mergeCell ref="Q1204:R1204"/>
    <mergeCell ref="S1204:X1204"/>
    <mergeCell ref="E1205:O1205"/>
    <mergeCell ref="Q1205:R1205"/>
    <mergeCell ref="S1205:X1205"/>
    <mergeCell ref="E1202:O1202"/>
    <mergeCell ref="Q1202:R1202"/>
    <mergeCell ref="S1202:X1202"/>
    <mergeCell ref="E1203:O1203"/>
    <mergeCell ref="Q1203:R1203"/>
    <mergeCell ref="S1203:X1203"/>
    <mergeCell ref="E1200:O1200"/>
    <mergeCell ref="Q1200:R1200"/>
    <mergeCell ref="S1200:X1200"/>
    <mergeCell ref="E1201:O1201"/>
    <mergeCell ref="Q1201:R1201"/>
    <mergeCell ref="S1201:X1201"/>
    <mergeCell ref="Q1197:X1197"/>
    <mergeCell ref="E1198:O1198"/>
    <mergeCell ref="Q1198:R1198"/>
    <mergeCell ref="S1198:X1198"/>
    <mergeCell ref="E1199:O1199"/>
    <mergeCell ref="Q1199:R1199"/>
    <mergeCell ref="S1199:X1199"/>
    <mergeCell ref="E1195:O1195"/>
    <mergeCell ref="Q1195:R1195"/>
    <mergeCell ref="S1195:X1195"/>
    <mergeCell ref="E1196:O1196"/>
    <mergeCell ref="Q1196:R1196"/>
    <mergeCell ref="S1196:X1196"/>
    <mergeCell ref="E1191:O1191"/>
    <mergeCell ref="Q1191:R1191"/>
    <mergeCell ref="S1191:X1191"/>
    <mergeCell ref="E1194:O1194"/>
    <mergeCell ref="Q1194:R1194"/>
    <mergeCell ref="S1194:X1194"/>
    <mergeCell ref="E1189:O1189"/>
    <mergeCell ref="Q1189:R1189"/>
    <mergeCell ref="S1189:X1189"/>
    <mergeCell ref="E1190:O1190"/>
    <mergeCell ref="Q1190:R1190"/>
    <mergeCell ref="S1190:X1190"/>
    <mergeCell ref="E1187:O1187"/>
    <mergeCell ref="Q1187:R1187"/>
    <mergeCell ref="S1187:X1187"/>
    <mergeCell ref="E1188:O1188"/>
    <mergeCell ref="Q1188:R1188"/>
    <mergeCell ref="S1188:X1188"/>
    <mergeCell ref="E1183:O1183"/>
    <mergeCell ref="Q1183:R1183"/>
    <mergeCell ref="S1183:X1183"/>
    <mergeCell ref="E1184:O1184"/>
    <mergeCell ref="Q1184:R1184"/>
    <mergeCell ref="S1184:X1184"/>
    <mergeCell ref="E1177:O1177"/>
    <mergeCell ref="Q1177:R1177"/>
    <mergeCell ref="S1177:X1177"/>
    <mergeCell ref="E1180:O1180"/>
    <mergeCell ref="Q1180:R1180"/>
    <mergeCell ref="S1180:X1180"/>
    <mergeCell ref="E1175:O1175"/>
    <mergeCell ref="Q1175:R1175"/>
    <mergeCell ref="S1175:X1175"/>
    <mergeCell ref="E1176:O1176"/>
    <mergeCell ref="Q1176:R1176"/>
    <mergeCell ref="S1176:X1176"/>
    <mergeCell ref="E1167:O1167"/>
    <mergeCell ref="Q1167:R1167"/>
    <mergeCell ref="S1167:X1167"/>
    <mergeCell ref="E1171:X1171"/>
    <mergeCell ref="E1174:O1174"/>
    <mergeCell ref="Q1174:R1174"/>
    <mergeCell ref="S1174:X1174"/>
    <mergeCell ref="E1163:O1163"/>
    <mergeCell ref="Q1163:R1163"/>
    <mergeCell ref="S1163:X1163"/>
    <mergeCell ref="E1164:O1164"/>
    <mergeCell ref="Q1164:R1164"/>
    <mergeCell ref="S1164:X1164"/>
    <mergeCell ref="E1159:O1159"/>
    <mergeCell ref="Q1159:R1159"/>
    <mergeCell ref="S1159:X1159"/>
    <mergeCell ref="E1160:O1160"/>
    <mergeCell ref="Q1160:R1160"/>
    <mergeCell ref="S1160:X1160"/>
    <mergeCell ref="E1155:O1155"/>
    <mergeCell ref="Q1155:R1155"/>
    <mergeCell ref="S1155:X1155"/>
    <mergeCell ref="E1156:O1156"/>
    <mergeCell ref="Q1156:R1156"/>
    <mergeCell ref="S1156:X1156"/>
    <mergeCell ref="E1151:O1151"/>
    <mergeCell ref="Q1151:R1151"/>
    <mergeCell ref="S1151:X1151"/>
    <mergeCell ref="E1152:O1152"/>
    <mergeCell ref="Q1152:R1152"/>
    <mergeCell ref="S1152:X1152"/>
    <mergeCell ref="E1149:O1149"/>
    <mergeCell ref="Q1149:R1149"/>
    <mergeCell ref="S1149:X1149"/>
    <mergeCell ref="E1150:O1150"/>
    <mergeCell ref="Q1150:R1150"/>
    <mergeCell ref="S1150:X1150"/>
    <mergeCell ref="E1138:X1138"/>
    <mergeCell ref="E1142:X1142"/>
    <mergeCell ref="E1145:O1145"/>
    <mergeCell ref="Q1145:R1145"/>
    <mergeCell ref="S1145:X1145"/>
    <mergeCell ref="E1148:O1148"/>
    <mergeCell ref="Q1148:R1148"/>
    <mergeCell ref="S1148:X1148"/>
    <mergeCell ref="E1128:O1128"/>
    <mergeCell ref="Q1128:R1128"/>
    <mergeCell ref="S1128:X1128"/>
    <mergeCell ref="E1132:O1132"/>
    <mergeCell ref="Q1132:R1132"/>
    <mergeCell ref="S1132:X1132"/>
    <mergeCell ref="E1124:O1124"/>
    <mergeCell ref="Q1124:R1124"/>
    <mergeCell ref="S1124:X1124"/>
    <mergeCell ref="E1127:O1127"/>
    <mergeCell ref="Q1127:R1127"/>
    <mergeCell ref="S1127:X1127"/>
    <mergeCell ref="E1122:O1122"/>
    <mergeCell ref="Q1122:R1122"/>
    <mergeCell ref="S1122:X1122"/>
    <mergeCell ref="E1123:O1123"/>
    <mergeCell ref="Q1123:R1123"/>
    <mergeCell ref="S1123:X1123"/>
    <mergeCell ref="E1120:O1120"/>
    <mergeCell ref="Q1120:R1120"/>
    <mergeCell ref="S1120:X1120"/>
    <mergeCell ref="E1121:O1121"/>
    <mergeCell ref="Q1121:R1121"/>
    <mergeCell ref="S1121:X1121"/>
    <mergeCell ref="Q1117:X1117"/>
    <mergeCell ref="E1118:O1118"/>
    <mergeCell ref="Q1118:R1118"/>
    <mergeCell ref="S1118:X1118"/>
    <mergeCell ref="E1119:O1119"/>
    <mergeCell ref="Q1119:R1119"/>
    <mergeCell ref="S1119:X1119"/>
    <mergeCell ref="E1113:O1113"/>
    <mergeCell ref="Q1113:R1113"/>
    <mergeCell ref="S1113:X1113"/>
    <mergeCell ref="E1116:O1116"/>
    <mergeCell ref="Q1116:R1116"/>
    <mergeCell ref="S1116:X1116"/>
    <mergeCell ref="E1107:O1107"/>
    <mergeCell ref="Q1107:R1107"/>
    <mergeCell ref="S1107:X1107"/>
    <mergeCell ref="E1110:O1110"/>
    <mergeCell ref="Q1110:R1110"/>
    <mergeCell ref="S1110:X1110"/>
    <mergeCell ref="E1105:O1105"/>
    <mergeCell ref="Q1105:R1105"/>
    <mergeCell ref="S1105:X1105"/>
    <mergeCell ref="E1106:O1106"/>
    <mergeCell ref="Q1106:R1106"/>
    <mergeCell ref="S1106:X1106"/>
    <mergeCell ref="E1103:O1103"/>
    <mergeCell ref="Q1103:R1103"/>
    <mergeCell ref="S1103:X1103"/>
    <mergeCell ref="E1104:O1104"/>
    <mergeCell ref="Q1104:R1104"/>
    <mergeCell ref="S1104:X1104"/>
    <mergeCell ref="E1101:O1101"/>
    <mergeCell ref="Q1101:R1101"/>
    <mergeCell ref="S1101:X1101"/>
    <mergeCell ref="E1102:O1102"/>
    <mergeCell ref="Q1102:R1102"/>
    <mergeCell ref="S1102:X1102"/>
    <mergeCell ref="E1099:O1099"/>
    <mergeCell ref="Q1099:R1099"/>
    <mergeCell ref="S1099:X1099"/>
    <mergeCell ref="E1100:O1100"/>
    <mergeCell ref="Q1100:R1100"/>
    <mergeCell ref="S1100:X1100"/>
    <mergeCell ref="E1097:O1097"/>
    <mergeCell ref="Q1097:R1097"/>
    <mergeCell ref="S1097:X1097"/>
    <mergeCell ref="E1098:O1098"/>
    <mergeCell ref="Q1098:R1098"/>
    <mergeCell ref="S1098:X1098"/>
    <mergeCell ref="E1095:O1095"/>
    <mergeCell ref="Q1095:R1095"/>
    <mergeCell ref="S1095:X1095"/>
    <mergeCell ref="E1096:O1096"/>
    <mergeCell ref="Q1096:R1096"/>
    <mergeCell ref="S1096:X1096"/>
    <mergeCell ref="E1092:O1092"/>
    <mergeCell ref="Q1092:R1092"/>
    <mergeCell ref="S1092:X1092"/>
    <mergeCell ref="Q1093:X1093"/>
    <mergeCell ref="E1094:O1094"/>
    <mergeCell ref="Q1094:R1094"/>
    <mergeCell ref="S1094:X1094"/>
    <mergeCell ref="E1090:O1090"/>
    <mergeCell ref="Q1090:R1090"/>
    <mergeCell ref="S1090:X1090"/>
    <mergeCell ref="E1091:O1091"/>
    <mergeCell ref="Q1091:R1091"/>
    <mergeCell ref="S1091:X1091"/>
    <mergeCell ref="E1088:O1088"/>
    <mergeCell ref="Q1088:R1088"/>
    <mergeCell ref="S1088:X1088"/>
    <mergeCell ref="E1089:O1089"/>
    <mergeCell ref="Q1089:R1089"/>
    <mergeCell ref="S1089:X1089"/>
    <mergeCell ref="E1086:O1086"/>
    <mergeCell ref="Q1086:R1086"/>
    <mergeCell ref="S1086:X1086"/>
    <mergeCell ref="E1087:O1087"/>
    <mergeCell ref="Q1087:R1087"/>
    <mergeCell ref="S1087:X1087"/>
    <mergeCell ref="E1084:O1084"/>
    <mergeCell ref="Q1084:R1084"/>
    <mergeCell ref="S1084:X1084"/>
    <mergeCell ref="E1085:O1085"/>
    <mergeCell ref="Q1085:R1085"/>
    <mergeCell ref="S1085:X1085"/>
    <mergeCell ref="E1082:O1082"/>
    <mergeCell ref="Q1082:R1082"/>
    <mergeCell ref="S1082:X1082"/>
    <mergeCell ref="E1083:O1083"/>
    <mergeCell ref="Q1083:R1083"/>
    <mergeCell ref="S1083:X1083"/>
    <mergeCell ref="E1079:O1079"/>
    <mergeCell ref="Q1079:R1079"/>
    <mergeCell ref="S1079:X1079"/>
    <mergeCell ref="Q1080:X1080"/>
    <mergeCell ref="E1081:O1081"/>
    <mergeCell ref="Q1081:R1081"/>
    <mergeCell ref="S1081:X1081"/>
    <mergeCell ref="E1075:O1075"/>
    <mergeCell ref="Q1075:R1075"/>
    <mergeCell ref="S1075:X1075"/>
    <mergeCell ref="E1076:O1076"/>
    <mergeCell ref="Q1076:R1076"/>
    <mergeCell ref="S1076:X1076"/>
    <mergeCell ref="E1073:O1073"/>
    <mergeCell ref="Q1073:R1073"/>
    <mergeCell ref="S1073:X1073"/>
    <mergeCell ref="E1074:O1074"/>
    <mergeCell ref="Q1074:R1074"/>
    <mergeCell ref="S1074:X1074"/>
    <mergeCell ref="E1071:O1071"/>
    <mergeCell ref="Q1071:R1071"/>
    <mergeCell ref="S1071:X1071"/>
    <mergeCell ref="E1072:O1072"/>
    <mergeCell ref="Q1072:R1072"/>
    <mergeCell ref="S1072:X1072"/>
    <mergeCell ref="E1069:O1069"/>
    <mergeCell ref="Q1069:R1069"/>
    <mergeCell ref="S1069:X1069"/>
    <mergeCell ref="E1070:O1070"/>
    <mergeCell ref="Q1070:R1070"/>
    <mergeCell ref="S1070:X1070"/>
    <mergeCell ref="E1067:O1067"/>
    <mergeCell ref="Q1067:R1067"/>
    <mergeCell ref="S1067:X1067"/>
    <mergeCell ref="E1068:O1068"/>
    <mergeCell ref="Q1068:R1068"/>
    <mergeCell ref="S1068:X1068"/>
    <mergeCell ref="E1065:O1065"/>
    <mergeCell ref="Q1065:R1065"/>
    <mergeCell ref="S1065:X1065"/>
    <mergeCell ref="E1066:O1066"/>
    <mergeCell ref="Q1066:R1066"/>
    <mergeCell ref="S1066:X1066"/>
    <mergeCell ref="E1063:O1063"/>
    <mergeCell ref="Q1063:R1063"/>
    <mergeCell ref="S1063:X1063"/>
    <mergeCell ref="E1064:O1064"/>
    <mergeCell ref="Q1064:R1064"/>
    <mergeCell ref="S1064:X1064"/>
    <mergeCell ref="E1061:O1061"/>
    <mergeCell ref="Q1061:R1061"/>
    <mergeCell ref="S1061:X1061"/>
    <mergeCell ref="E1062:O1062"/>
    <mergeCell ref="Q1062:R1062"/>
    <mergeCell ref="S1062:X1062"/>
    <mergeCell ref="E1059:O1059"/>
    <mergeCell ref="Q1059:R1059"/>
    <mergeCell ref="S1059:X1059"/>
    <mergeCell ref="E1060:O1060"/>
    <mergeCell ref="Q1060:R1060"/>
    <mergeCell ref="S1060:X1060"/>
    <mergeCell ref="E1056:O1056"/>
    <mergeCell ref="Q1056:R1056"/>
    <mergeCell ref="S1056:X1056"/>
    <mergeCell ref="Q1057:X1057"/>
    <mergeCell ref="E1058:O1058"/>
    <mergeCell ref="Q1058:R1058"/>
    <mergeCell ref="S1058:X1058"/>
    <mergeCell ref="E1052:O1052"/>
    <mergeCell ref="Q1052:R1052"/>
    <mergeCell ref="S1052:X1052"/>
    <mergeCell ref="E1055:O1055"/>
    <mergeCell ref="Q1055:R1055"/>
    <mergeCell ref="S1055:X1055"/>
    <mergeCell ref="E1050:O1050"/>
    <mergeCell ref="Q1050:R1050"/>
    <mergeCell ref="S1050:X1050"/>
    <mergeCell ref="E1051:O1051"/>
    <mergeCell ref="Q1051:R1051"/>
    <mergeCell ref="S1051:X1051"/>
    <mergeCell ref="E1048:O1048"/>
    <mergeCell ref="Q1048:R1048"/>
    <mergeCell ref="S1048:X1048"/>
    <mergeCell ref="E1049:O1049"/>
    <mergeCell ref="Q1049:R1049"/>
    <mergeCell ref="S1049:X1049"/>
    <mergeCell ref="E1046:O1046"/>
    <mergeCell ref="Q1046:R1046"/>
    <mergeCell ref="S1046:X1046"/>
    <mergeCell ref="E1047:O1047"/>
    <mergeCell ref="Q1047:R1047"/>
    <mergeCell ref="S1047:X1047"/>
    <mergeCell ref="E1043:O1043"/>
    <mergeCell ref="Q1043:R1043"/>
    <mergeCell ref="S1043:X1043"/>
    <mergeCell ref="Q1044:X1044"/>
    <mergeCell ref="E1045:O1045"/>
    <mergeCell ref="Q1045:R1045"/>
    <mergeCell ref="S1045:X1045"/>
    <mergeCell ref="E1041:O1041"/>
    <mergeCell ref="Q1041:R1041"/>
    <mergeCell ref="S1041:X1041"/>
    <mergeCell ref="E1042:O1042"/>
    <mergeCell ref="Q1042:R1042"/>
    <mergeCell ref="S1042:X1042"/>
    <mergeCell ref="E1039:O1039"/>
    <mergeCell ref="Q1039:R1039"/>
    <mergeCell ref="S1039:X1039"/>
    <mergeCell ref="E1040:O1040"/>
    <mergeCell ref="Q1040:R1040"/>
    <mergeCell ref="S1040:X1040"/>
    <mergeCell ref="E1037:O1037"/>
    <mergeCell ref="Q1037:R1037"/>
    <mergeCell ref="S1037:X1037"/>
    <mergeCell ref="E1038:O1038"/>
    <mergeCell ref="Q1038:R1038"/>
    <mergeCell ref="S1038:X1038"/>
    <mergeCell ref="E1035:O1035"/>
    <mergeCell ref="Q1035:R1035"/>
    <mergeCell ref="S1035:X1035"/>
    <mergeCell ref="E1036:O1036"/>
    <mergeCell ref="Q1036:R1036"/>
    <mergeCell ref="S1036:X1036"/>
    <mergeCell ref="E1033:O1033"/>
    <mergeCell ref="Q1033:R1033"/>
    <mergeCell ref="S1033:X1033"/>
    <mergeCell ref="E1034:O1034"/>
    <mergeCell ref="Q1034:R1034"/>
    <mergeCell ref="S1034:X1034"/>
    <mergeCell ref="E1030:O1030"/>
    <mergeCell ref="Q1030:R1030"/>
    <mergeCell ref="S1030:X1030"/>
    <mergeCell ref="Q1031:X1031"/>
    <mergeCell ref="E1032:O1032"/>
    <mergeCell ref="Q1032:R1032"/>
    <mergeCell ref="S1032:X1032"/>
    <mergeCell ref="E1028:O1028"/>
    <mergeCell ref="Q1028:R1028"/>
    <mergeCell ref="S1028:X1028"/>
    <mergeCell ref="E1029:O1029"/>
    <mergeCell ref="Q1029:R1029"/>
    <mergeCell ref="S1029:X1029"/>
    <mergeCell ref="E1026:O1026"/>
    <mergeCell ref="Q1026:R1026"/>
    <mergeCell ref="S1026:X1026"/>
    <mergeCell ref="E1027:O1027"/>
    <mergeCell ref="Q1027:R1027"/>
    <mergeCell ref="S1027:X1027"/>
    <mergeCell ref="E1024:O1024"/>
    <mergeCell ref="Q1024:R1024"/>
    <mergeCell ref="S1024:X1024"/>
    <mergeCell ref="E1025:O1025"/>
    <mergeCell ref="Q1025:R1025"/>
    <mergeCell ref="S1025:X1025"/>
    <mergeCell ref="E1022:O1022"/>
    <mergeCell ref="Q1022:R1022"/>
    <mergeCell ref="S1022:X1022"/>
    <mergeCell ref="E1023:O1023"/>
    <mergeCell ref="Q1023:R1023"/>
    <mergeCell ref="S1023:X1023"/>
    <mergeCell ref="E1017:O1017"/>
    <mergeCell ref="Q1017:R1017"/>
    <mergeCell ref="S1017:X1017"/>
    <mergeCell ref="Q1020:X1020"/>
    <mergeCell ref="E1021:O1021"/>
    <mergeCell ref="Q1021:R1021"/>
    <mergeCell ref="S1021:X1021"/>
    <mergeCell ref="E1015:O1015"/>
    <mergeCell ref="Q1015:R1015"/>
    <mergeCell ref="S1015:X1015"/>
    <mergeCell ref="E1016:O1016"/>
    <mergeCell ref="Q1016:R1016"/>
    <mergeCell ref="S1016:X1016"/>
    <mergeCell ref="Q1012:X1012"/>
    <mergeCell ref="E1013:O1013"/>
    <mergeCell ref="Q1013:R1013"/>
    <mergeCell ref="S1013:X1013"/>
    <mergeCell ref="E1014:O1014"/>
    <mergeCell ref="Q1014:R1014"/>
    <mergeCell ref="S1014:X1014"/>
    <mergeCell ref="E1010:O1010"/>
    <mergeCell ref="Q1010:R1010"/>
    <mergeCell ref="S1010:X1010"/>
    <mergeCell ref="E1011:O1011"/>
    <mergeCell ref="Q1011:R1011"/>
    <mergeCell ref="S1011:X1011"/>
    <mergeCell ref="E1008:O1008"/>
    <mergeCell ref="Q1008:R1008"/>
    <mergeCell ref="S1008:X1008"/>
    <mergeCell ref="E1009:O1009"/>
    <mergeCell ref="Q1009:R1009"/>
    <mergeCell ref="S1009:X1009"/>
    <mergeCell ref="E1005:O1005"/>
    <mergeCell ref="Q1005:R1005"/>
    <mergeCell ref="S1005:X1005"/>
    <mergeCell ref="Q1006:X1006"/>
    <mergeCell ref="E1007:O1007"/>
    <mergeCell ref="Q1007:R1007"/>
    <mergeCell ref="S1007:X1007"/>
    <mergeCell ref="E1001:O1001"/>
    <mergeCell ref="Q1001:R1001"/>
    <mergeCell ref="S1001:X1001"/>
    <mergeCell ref="E1004:O1004"/>
    <mergeCell ref="Q1004:R1004"/>
    <mergeCell ref="S1004:X1004"/>
    <mergeCell ref="E997:O997"/>
    <mergeCell ref="Q997:R997"/>
    <mergeCell ref="S997:X997"/>
    <mergeCell ref="E1000:O1000"/>
    <mergeCell ref="Q1000:R1000"/>
    <mergeCell ref="S1000:X1000"/>
    <mergeCell ref="E995:O995"/>
    <mergeCell ref="Q995:R995"/>
    <mergeCell ref="S995:X995"/>
    <mergeCell ref="E996:O996"/>
    <mergeCell ref="Q996:R996"/>
    <mergeCell ref="S996:X996"/>
    <mergeCell ref="E993:O993"/>
    <mergeCell ref="Q993:R993"/>
    <mergeCell ref="S993:X993"/>
    <mergeCell ref="E994:O994"/>
    <mergeCell ref="Q994:R994"/>
    <mergeCell ref="S994:X994"/>
    <mergeCell ref="E991:O991"/>
    <mergeCell ref="Q991:R991"/>
    <mergeCell ref="S991:X991"/>
    <mergeCell ref="E992:O992"/>
    <mergeCell ref="Q992:R992"/>
    <mergeCell ref="S992:X992"/>
    <mergeCell ref="E987:O987"/>
    <mergeCell ref="Q987:R987"/>
    <mergeCell ref="S987:X987"/>
    <mergeCell ref="E988:O988"/>
    <mergeCell ref="Q988:R988"/>
    <mergeCell ref="S988:X988"/>
    <mergeCell ref="E985:O985"/>
    <mergeCell ref="Q985:R985"/>
    <mergeCell ref="S985:X985"/>
    <mergeCell ref="E986:O986"/>
    <mergeCell ref="Q986:R986"/>
    <mergeCell ref="S986:X986"/>
    <mergeCell ref="E983:O983"/>
    <mergeCell ref="Q983:R983"/>
    <mergeCell ref="S983:X983"/>
    <mergeCell ref="E984:O984"/>
    <mergeCell ref="Q984:R984"/>
    <mergeCell ref="S984:X984"/>
    <mergeCell ref="E981:O981"/>
    <mergeCell ref="Q981:R981"/>
    <mergeCell ref="S981:X981"/>
    <mergeCell ref="E982:O982"/>
    <mergeCell ref="Q982:R982"/>
    <mergeCell ref="S982:X982"/>
    <mergeCell ref="E979:O979"/>
    <mergeCell ref="Q979:R979"/>
    <mergeCell ref="S979:X979"/>
    <mergeCell ref="E980:O980"/>
    <mergeCell ref="Q980:R980"/>
    <mergeCell ref="S980:X980"/>
    <mergeCell ref="E977:O977"/>
    <mergeCell ref="Q977:R977"/>
    <mergeCell ref="S977:X977"/>
    <mergeCell ref="E978:O978"/>
    <mergeCell ref="Q978:R978"/>
    <mergeCell ref="S978:X978"/>
    <mergeCell ref="E975:O975"/>
    <mergeCell ref="Q975:R975"/>
    <mergeCell ref="S975:X975"/>
    <mergeCell ref="E976:O976"/>
    <mergeCell ref="Q976:R976"/>
    <mergeCell ref="S976:X976"/>
    <mergeCell ref="E973:O973"/>
    <mergeCell ref="Q973:R973"/>
    <mergeCell ref="S973:X973"/>
    <mergeCell ref="E974:O974"/>
    <mergeCell ref="Q974:R974"/>
    <mergeCell ref="S974:X974"/>
    <mergeCell ref="E971:O971"/>
    <mergeCell ref="Q971:R971"/>
    <mergeCell ref="S971:X971"/>
    <mergeCell ref="E972:O972"/>
    <mergeCell ref="Q972:R972"/>
    <mergeCell ref="S972:X972"/>
    <mergeCell ref="E969:O969"/>
    <mergeCell ref="Q969:R969"/>
    <mergeCell ref="S969:X969"/>
    <mergeCell ref="E970:O970"/>
    <mergeCell ref="Q970:R970"/>
    <mergeCell ref="S970:X970"/>
    <mergeCell ref="E966:O966"/>
    <mergeCell ref="Q966:R966"/>
    <mergeCell ref="S966:X966"/>
    <mergeCell ref="Q967:X967"/>
    <mergeCell ref="E968:O968"/>
    <mergeCell ref="Q968:R968"/>
    <mergeCell ref="S968:X968"/>
    <mergeCell ref="E962:O962"/>
    <mergeCell ref="Q962:R962"/>
    <mergeCell ref="S962:X962"/>
    <mergeCell ref="E965:O965"/>
    <mergeCell ref="Q965:R965"/>
    <mergeCell ref="S965:X965"/>
    <mergeCell ref="E958:O958"/>
    <mergeCell ref="Q958:R958"/>
    <mergeCell ref="S958:X958"/>
    <mergeCell ref="E961:O961"/>
    <mergeCell ref="Q961:R961"/>
    <mergeCell ref="S961:X961"/>
    <mergeCell ref="E954:O954"/>
    <mergeCell ref="Q954:R954"/>
    <mergeCell ref="S954:X954"/>
    <mergeCell ref="E955:O955"/>
    <mergeCell ref="Q955:R955"/>
    <mergeCell ref="S955:X955"/>
    <mergeCell ref="E950:O950"/>
    <mergeCell ref="Q950:R950"/>
    <mergeCell ref="S950:X950"/>
    <mergeCell ref="E951:O951"/>
    <mergeCell ref="Q951:R951"/>
    <mergeCell ref="S951:X951"/>
    <mergeCell ref="E945:O945"/>
    <mergeCell ref="Q945:R945"/>
    <mergeCell ref="S945:X945"/>
    <mergeCell ref="Q948:X948"/>
    <mergeCell ref="E949:O949"/>
    <mergeCell ref="Q949:R949"/>
    <mergeCell ref="S949:X949"/>
    <mergeCell ref="E941:O941"/>
    <mergeCell ref="Q941:R941"/>
    <mergeCell ref="S941:X941"/>
    <mergeCell ref="E944:O944"/>
    <mergeCell ref="Q944:R944"/>
    <mergeCell ref="S944:X944"/>
    <mergeCell ref="E939:O939"/>
    <mergeCell ref="Q939:R939"/>
    <mergeCell ref="S939:X939"/>
    <mergeCell ref="E940:O940"/>
    <mergeCell ref="Q940:R940"/>
    <mergeCell ref="S940:X940"/>
    <mergeCell ref="E937:O937"/>
    <mergeCell ref="Q937:R937"/>
    <mergeCell ref="S937:X937"/>
    <mergeCell ref="E938:O938"/>
    <mergeCell ref="Q938:R938"/>
    <mergeCell ref="S938:X938"/>
    <mergeCell ref="E935:O935"/>
    <mergeCell ref="Q935:R935"/>
    <mergeCell ref="S935:X935"/>
    <mergeCell ref="E936:O936"/>
    <mergeCell ref="Q936:R936"/>
    <mergeCell ref="S936:X936"/>
    <mergeCell ref="E933:O933"/>
    <mergeCell ref="Q933:R933"/>
    <mergeCell ref="S933:X933"/>
    <mergeCell ref="E934:O934"/>
    <mergeCell ref="Q934:R934"/>
    <mergeCell ref="S934:X934"/>
    <mergeCell ref="E930:O930"/>
    <mergeCell ref="Q930:R930"/>
    <mergeCell ref="S930:X930"/>
    <mergeCell ref="Q931:X931"/>
    <mergeCell ref="E932:O932"/>
    <mergeCell ref="Q932:R932"/>
    <mergeCell ref="S932:X932"/>
    <mergeCell ref="E928:O928"/>
    <mergeCell ref="Q928:R928"/>
    <mergeCell ref="S928:X928"/>
    <mergeCell ref="E929:O929"/>
    <mergeCell ref="Q929:R929"/>
    <mergeCell ref="S929:X929"/>
    <mergeCell ref="E926:O926"/>
    <mergeCell ref="Q926:R926"/>
    <mergeCell ref="S926:X926"/>
    <mergeCell ref="E927:O927"/>
    <mergeCell ref="Q927:R927"/>
    <mergeCell ref="S927:X927"/>
    <mergeCell ref="E924:O924"/>
    <mergeCell ref="Q924:R924"/>
    <mergeCell ref="S924:X924"/>
    <mergeCell ref="E925:O925"/>
    <mergeCell ref="Q925:R925"/>
    <mergeCell ref="S925:X925"/>
    <mergeCell ref="E922:O922"/>
    <mergeCell ref="Q922:R922"/>
    <mergeCell ref="S922:X922"/>
    <mergeCell ref="E923:O923"/>
    <mergeCell ref="Q923:R923"/>
    <mergeCell ref="S923:X923"/>
    <mergeCell ref="E920:O920"/>
    <mergeCell ref="Q920:R920"/>
    <mergeCell ref="S920:X920"/>
    <mergeCell ref="E921:O921"/>
    <mergeCell ref="Q921:R921"/>
    <mergeCell ref="S921:X921"/>
    <mergeCell ref="E918:O918"/>
    <mergeCell ref="Q918:R918"/>
    <mergeCell ref="S918:X918"/>
    <mergeCell ref="E919:O919"/>
    <mergeCell ref="Q919:R919"/>
    <mergeCell ref="S919:X919"/>
    <mergeCell ref="E916:O916"/>
    <mergeCell ref="Q916:R916"/>
    <mergeCell ref="S916:X916"/>
    <mergeCell ref="E917:O917"/>
    <mergeCell ref="Q917:R917"/>
    <mergeCell ref="S917:X917"/>
    <mergeCell ref="E914:O914"/>
    <mergeCell ref="Q914:R914"/>
    <mergeCell ref="S914:X914"/>
    <mergeCell ref="E915:O915"/>
    <mergeCell ref="Q915:R915"/>
    <mergeCell ref="S915:X915"/>
    <mergeCell ref="E911:O911"/>
    <mergeCell ref="Q911:R911"/>
    <mergeCell ref="S911:X911"/>
    <mergeCell ref="E912:X912"/>
    <mergeCell ref="E913:O913"/>
    <mergeCell ref="Q913:R913"/>
    <mergeCell ref="S913:X913"/>
    <mergeCell ref="E909:O909"/>
    <mergeCell ref="Q909:R909"/>
    <mergeCell ref="S909:X909"/>
    <mergeCell ref="E910:O910"/>
    <mergeCell ref="Q910:R910"/>
    <mergeCell ref="S910:X910"/>
    <mergeCell ref="E903:O903"/>
    <mergeCell ref="Q903:R903"/>
    <mergeCell ref="S903:X903"/>
    <mergeCell ref="E906:O906"/>
    <mergeCell ref="Q906:R906"/>
    <mergeCell ref="S906:X906"/>
    <mergeCell ref="E899:O899"/>
    <mergeCell ref="Q899:R899"/>
    <mergeCell ref="S899:X899"/>
    <mergeCell ref="E900:O900"/>
    <mergeCell ref="Q900:R900"/>
    <mergeCell ref="S900:X900"/>
    <mergeCell ref="E895:O895"/>
    <mergeCell ref="Q895:R895"/>
    <mergeCell ref="S895:X895"/>
    <mergeCell ref="E896:O896"/>
    <mergeCell ref="Q896:R896"/>
    <mergeCell ref="S896:X896"/>
    <mergeCell ref="E893:O893"/>
    <mergeCell ref="Q893:R893"/>
    <mergeCell ref="S893:X893"/>
    <mergeCell ref="E894:O894"/>
    <mergeCell ref="Q894:R894"/>
    <mergeCell ref="S894:X894"/>
    <mergeCell ref="E890:O890"/>
    <mergeCell ref="Q890:R890"/>
    <mergeCell ref="S890:X890"/>
    <mergeCell ref="Q891:X891"/>
    <mergeCell ref="E892:O892"/>
    <mergeCell ref="Q892:R892"/>
    <mergeCell ref="S892:X892"/>
    <mergeCell ref="E886:O886"/>
    <mergeCell ref="Q886:R886"/>
    <mergeCell ref="S886:X886"/>
    <mergeCell ref="E887:O887"/>
    <mergeCell ref="Q887:R887"/>
    <mergeCell ref="S887:X887"/>
    <mergeCell ref="E884:O884"/>
    <mergeCell ref="Q884:R884"/>
    <mergeCell ref="S884:X884"/>
    <mergeCell ref="E885:O885"/>
    <mergeCell ref="Q885:R885"/>
    <mergeCell ref="S885:X885"/>
    <mergeCell ref="E881:O881"/>
    <mergeCell ref="Q881:R881"/>
    <mergeCell ref="S881:X881"/>
    <mergeCell ref="Q882:X882"/>
    <mergeCell ref="E883:O883"/>
    <mergeCell ref="Q883:R883"/>
    <mergeCell ref="S883:X883"/>
    <mergeCell ref="E877:O877"/>
    <mergeCell ref="Q877:R877"/>
    <mergeCell ref="S877:X877"/>
    <mergeCell ref="E878:O878"/>
    <mergeCell ref="Q878:R878"/>
    <mergeCell ref="S878:X878"/>
    <mergeCell ref="E875:O875"/>
    <mergeCell ref="Q875:R875"/>
    <mergeCell ref="S875:X875"/>
    <mergeCell ref="E876:O876"/>
    <mergeCell ref="Q876:R876"/>
    <mergeCell ref="S876:X876"/>
    <mergeCell ref="E873:O873"/>
    <mergeCell ref="Q873:R873"/>
    <mergeCell ref="S873:X873"/>
    <mergeCell ref="E874:O874"/>
    <mergeCell ref="Q874:R874"/>
    <mergeCell ref="S874:X874"/>
    <mergeCell ref="E870:O870"/>
    <mergeCell ref="Q870:R870"/>
    <mergeCell ref="S870:X870"/>
    <mergeCell ref="Q871:X871"/>
    <mergeCell ref="E872:O872"/>
    <mergeCell ref="Q872:R872"/>
    <mergeCell ref="S872:X872"/>
    <mergeCell ref="E866:O866"/>
    <mergeCell ref="Q866:R866"/>
    <mergeCell ref="S866:X866"/>
    <mergeCell ref="E869:O869"/>
    <mergeCell ref="Q869:R869"/>
    <mergeCell ref="S869:X869"/>
    <mergeCell ref="Q863:X863"/>
    <mergeCell ref="E864:O864"/>
    <mergeCell ref="Q864:R864"/>
    <mergeCell ref="S864:X864"/>
    <mergeCell ref="E865:O865"/>
    <mergeCell ref="Q865:R865"/>
    <mergeCell ref="S865:X865"/>
    <mergeCell ref="E859:O859"/>
    <mergeCell ref="Q859:R859"/>
    <mergeCell ref="S859:X859"/>
    <mergeCell ref="E862:O862"/>
    <mergeCell ref="Q862:R862"/>
    <mergeCell ref="S862:X862"/>
    <mergeCell ref="E857:O857"/>
    <mergeCell ref="Q857:R857"/>
    <mergeCell ref="S857:X857"/>
    <mergeCell ref="E858:O858"/>
    <mergeCell ref="Q858:R858"/>
    <mergeCell ref="S858:X858"/>
    <mergeCell ref="E855:O855"/>
    <mergeCell ref="Q855:R855"/>
    <mergeCell ref="S855:X855"/>
    <mergeCell ref="E856:O856"/>
    <mergeCell ref="Q856:R856"/>
    <mergeCell ref="S856:X856"/>
    <mergeCell ref="E853:O853"/>
    <mergeCell ref="Q853:R853"/>
    <mergeCell ref="S853:X853"/>
    <mergeCell ref="E854:O854"/>
    <mergeCell ref="Q854:R854"/>
    <mergeCell ref="S854:X854"/>
    <mergeCell ref="E851:O851"/>
    <mergeCell ref="Q851:R851"/>
    <mergeCell ref="S851:X851"/>
    <mergeCell ref="E852:O852"/>
    <mergeCell ref="Q852:R852"/>
    <mergeCell ref="S852:X852"/>
    <mergeCell ref="E849:O849"/>
    <mergeCell ref="Q849:R849"/>
    <mergeCell ref="S849:X849"/>
    <mergeCell ref="E850:O850"/>
    <mergeCell ref="Q850:R850"/>
    <mergeCell ref="S850:X850"/>
    <mergeCell ref="E847:O847"/>
    <mergeCell ref="Q847:R847"/>
    <mergeCell ref="S847:X847"/>
    <mergeCell ref="E848:O848"/>
    <mergeCell ref="Q848:R848"/>
    <mergeCell ref="S848:X848"/>
    <mergeCell ref="E844:O844"/>
    <mergeCell ref="Q844:R844"/>
    <mergeCell ref="S844:X844"/>
    <mergeCell ref="Q845:X845"/>
    <mergeCell ref="E846:O846"/>
    <mergeCell ref="Q846:R846"/>
    <mergeCell ref="S846:X846"/>
    <mergeCell ref="E828:O828"/>
    <mergeCell ref="Q828:R828"/>
    <mergeCell ref="S828:X828"/>
    <mergeCell ref="E834:X834"/>
    <mergeCell ref="E838:X838"/>
    <mergeCell ref="E841:X841"/>
    <mergeCell ref="E823:O823"/>
    <mergeCell ref="Q823:R823"/>
    <mergeCell ref="S823:X823"/>
    <mergeCell ref="E824:O824"/>
    <mergeCell ref="Q824:R824"/>
    <mergeCell ref="S824:X824"/>
    <mergeCell ref="E818:O818"/>
    <mergeCell ref="Q818:R818"/>
    <mergeCell ref="S818:X818"/>
    <mergeCell ref="E819:O819"/>
    <mergeCell ref="Q819:R819"/>
    <mergeCell ref="S819:X819"/>
    <mergeCell ref="E816:O816"/>
    <mergeCell ref="Q816:R816"/>
    <mergeCell ref="S816:X816"/>
    <mergeCell ref="E817:O817"/>
    <mergeCell ref="Q817:R817"/>
    <mergeCell ref="S817:X817"/>
    <mergeCell ref="E812:O812"/>
    <mergeCell ref="Q812:R812"/>
    <mergeCell ref="S812:X812"/>
    <mergeCell ref="E815:O815"/>
    <mergeCell ref="Q815:R815"/>
    <mergeCell ref="S815:X815"/>
    <mergeCell ref="E804:X804"/>
    <mergeCell ref="E807:O807"/>
    <mergeCell ref="Q807:R807"/>
    <mergeCell ref="S807:X807"/>
    <mergeCell ref="E811:O811"/>
    <mergeCell ref="Q811:R811"/>
    <mergeCell ref="S811:X811"/>
    <mergeCell ref="E799:O799"/>
    <mergeCell ref="Q799:R799"/>
    <mergeCell ref="S799:X799"/>
    <mergeCell ref="E800:O800"/>
    <mergeCell ref="Q800:R800"/>
    <mergeCell ref="S800:X800"/>
    <mergeCell ref="E795:O795"/>
    <mergeCell ref="Q795:R795"/>
    <mergeCell ref="S795:X795"/>
    <mergeCell ref="E798:O798"/>
    <mergeCell ref="Q798:R798"/>
    <mergeCell ref="S798:X798"/>
    <mergeCell ref="E791:O791"/>
    <mergeCell ref="Q791:R791"/>
    <mergeCell ref="S791:X791"/>
    <mergeCell ref="E792:O792"/>
    <mergeCell ref="Q792:R792"/>
    <mergeCell ref="S792:X792"/>
    <mergeCell ref="E787:O787"/>
    <mergeCell ref="Q787:R787"/>
    <mergeCell ref="S787:X787"/>
    <mergeCell ref="E790:O790"/>
    <mergeCell ref="Q790:R790"/>
    <mergeCell ref="S790:X790"/>
    <mergeCell ref="E785:O785"/>
    <mergeCell ref="Q785:R785"/>
    <mergeCell ref="S785:X785"/>
    <mergeCell ref="E786:O786"/>
    <mergeCell ref="Q786:R786"/>
    <mergeCell ref="S786:X786"/>
    <mergeCell ref="E781:O781"/>
    <mergeCell ref="Q781:R781"/>
    <mergeCell ref="S781:X781"/>
    <mergeCell ref="E784:O784"/>
    <mergeCell ref="Q784:R784"/>
    <mergeCell ref="S784:X784"/>
    <mergeCell ref="E779:O779"/>
    <mergeCell ref="Q779:R779"/>
    <mergeCell ref="S779:X779"/>
    <mergeCell ref="E780:O780"/>
    <mergeCell ref="Q780:R780"/>
    <mergeCell ref="S780:X780"/>
    <mergeCell ref="E777:O777"/>
    <mergeCell ref="Q777:R777"/>
    <mergeCell ref="S777:X777"/>
    <mergeCell ref="E778:O778"/>
    <mergeCell ref="Q778:R778"/>
    <mergeCell ref="S778:X778"/>
    <mergeCell ref="E775:O775"/>
    <mergeCell ref="Q775:R775"/>
    <mergeCell ref="S775:X775"/>
    <mergeCell ref="E776:O776"/>
    <mergeCell ref="Q776:R776"/>
    <mergeCell ref="S776:X776"/>
    <mergeCell ref="Q772:X772"/>
    <mergeCell ref="E773:O773"/>
    <mergeCell ref="Q773:R773"/>
    <mergeCell ref="S773:X773"/>
    <mergeCell ref="E774:O774"/>
    <mergeCell ref="Q774:R774"/>
    <mergeCell ref="S774:X774"/>
    <mergeCell ref="E770:O770"/>
    <mergeCell ref="Q770:R770"/>
    <mergeCell ref="S770:X770"/>
    <mergeCell ref="E771:O771"/>
    <mergeCell ref="Q771:R771"/>
    <mergeCell ref="S771:X771"/>
    <mergeCell ref="E766:O766"/>
    <mergeCell ref="Q766:R766"/>
    <mergeCell ref="S766:X766"/>
    <mergeCell ref="E767:O767"/>
    <mergeCell ref="Q767:R767"/>
    <mergeCell ref="S767:X767"/>
    <mergeCell ref="E764:O764"/>
    <mergeCell ref="Q764:R764"/>
    <mergeCell ref="S764:X764"/>
    <mergeCell ref="E765:O765"/>
    <mergeCell ref="Q765:R765"/>
    <mergeCell ref="S765:X765"/>
    <mergeCell ref="E760:O760"/>
    <mergeCell ref="Q760:R760"/>
    <mergeCell ref="S760:X760"/>
    <mergeCell ref="E763:O763"/>
    <mergeCell ref="Q763:R763"/>
    <mergeCell ref="S763:X763"/>
    <mergeCell ref="E758:O758"/>
    <mergeCell ref="Q758:R758"/>
    <mergeCell ref="S758:X758"/>
    <mergeCell ref="E759:O759"/>
    <mergeCell ref="Q759:R759"/>
    <mergeCell ref="S759:X759"/>
    <mergeCell ref="E756:O756"/>
    <mergeCell ref="Q756:R756"/>
    <mergeCell ref="S756:X756"/>
    <mergeCell ref="E757:O757"/>
    <mergeCell ref="Q757:R757"/>
    <mergeCell ref="S757:X757"/>
    <mergeCell ref="Q753:X753"/>
    <mergeCell ref="E754:O754"/>
    <mergeCell ref="Q754:R754"/>
    <mergeCell ref="S754:X754"/>
    <mergeCell ref="E755:O755"/>
    <mergeCell ref="Q755:R755"/>
    <mergeCell ref="S755:X755"/>
    <mergeCell ref="E751:O751"/>
    <mergeCell ref="Q751:R751"/>
    <mergeCell ref="S751:X751"/>
    <mergeCell ref="E752:O752"/>
    <mergeCell ref="Q752:R752"/>
    <mergeCell ref="S752:X752"/>
    <mergeCell ref="E749:O749"/>
    <mergeCell ref="Q749:R749"/>
    <mergeCell ref="S749:X749"/>
    <mergeCell ref="E750:O750"/>
    <mergeCell ref="Q750:R750"/>
    <mergeCell ref="S750:X750"/>
    <mergeCell ref="E747:O747"/>
    <mergeCell ref="Q747:R747"/>
    <mergeCell ref="S747:X747"/>
    <mergeCell ref="E748:O748"/>
    <mergeCell ref="Q748:R748"/>
    <mergeCell ref="S748:X748"/>
    <mergeCell ref="Q744:X744"/>
    <mergeCell ref="E745:O745"/>
    <mergeCell ref="Q745:R745"/>
    <mergeCell ref="S745:X745"/>
    <mergeCell ref="E746:O746"/>
    <mergeCell ref="Q746:R746"/>
    <mergeCell ref="S746:X746"/>
    <mergeCell ref="E742:O742"/>
    <mergeCell ref="Q742:R742"/>
    <mergeCell ref="S742:X742"/>
    <mergeCell ref="E743:O743"/>
    <mergeCell ref="Q743:R743"/>
    <mergeCell ref="S743:X743"/>
    <mergeCell ref="E740:O740"/>
    <mergeCell ref="Q740:R740"/>
    <mergeCell ref="S740:X740"/>
    <mergeCell ref="E741:O741"/>
    <mergeCell ref="Q741:R741"/>
    <mergeCell ref="S741:X741"/>
    <mergeCell ref="E738:O738"/>
    <mergeCell ref="Q738:R738"/>
    <mergeCell ref="S738:X738"/>
    <mergeCell ref="E739:O739"/>
    <mergeCell ref="Q739:R739"/>
    <mergeCell ref="S739:X739"/>
    <mergeCell ref="E724:O724"/>
    <mergeCell ref="Q724:R724"/>
    <mergeCell ref="S724:X724"/>
    <mergeCell ref="E730:X730"/>
    <mergeCell ref="E734:X734"/>
    <mergeCell ref="Q737:X737"/>
    <mergeCell ref="E716:O716"/>
    <mergeCell ref="Q716:R716"/>
    <mergeCell ref="S716:X716"/>
    <mergeCell ref="E720:O720"/>
    <mergeCell ref="Q720:R720"/>
    <mergeCell ref="S720:X720"/>
    <mergeCell ref="E712:O712"/>
    <mergeCell ref="Q712:R712"/>
    <mergeCell ref="S712:X712"/>
    <mergeCell ref="E715:O715"/>
    <mergeCell ref="Q715:R715"/>
    <mergeCell ref="S715:X715"/>
    <mergeCell ref="E708:O708"/>
    <mergeCell ref="Q708:R708"/>
    <mergeCell ref="S708:X708"/>
    <mergeCell ref="E711:O711"/>
    <mergeCell ref="Q711:R711"/>
    <mergeCell ref="S711:X711"/>
    <mergeCell ref="E702:O702"/>
    <mergeCell ref="Q702:R702"/>
    <mergeCell ref="S702:X702"/>
    <mergeCell ref="E705:O705"/>
    <mergeCell ref="Q705:R705"/>
    <mergeCell ref="S705:X705"/>
    <mergeCell ref="E698:O698"/>
    <mergeCell ref="Q698:R698"/>
    <mergeCell ref="S698:X698"/>
    <mergeCell ref="E699:O699"/>
    <mergeCell ref="Q699:R699"/>
    <mergeCell ref="S699:X699"/>
    <mergeCell ref="E694:O694"/>
    <mergeCell ref="Q694:R694"/>
    <mergeCell ref="S694:X694"/>
    <mergeCell ref="E697:O697"/>
    <mergeCell ref="Q697:R697"/>
    <mergeCell ref="S697:X697"/>
    <mergeCell ref="E692:O692"/>
    <mergeCell ref="Q692:R692"/>
    <mergeCell ref="S692:X692"/>
    <mergeCell ref="E693:O693"/>
    <mergeCell ref="Q693:R693"/>
    <mergeCell ref="S693:X693"/>
    <mergeCell ref="E690:O690"/>
    <mergeCell ref="Q690:R690"/>
    <mergeCell ref="S690:X690"/>
    <mergeCell ref="E691:O691"/>
    <mergeCell ref="Q691:R691"/>
    <mergeCell ref="S691:X691"/>
    <mergeCell ref="E688:O688"/>
    <mergeCell ref="Q688:R688"/>
    <mergeCell ref="S688:X688"/>
    <mergeCell ref="E689:O689"/>
    <mergeCell ref="Q689:R689"/>
    <mergeCell ref="S689:X689"/>
    <mergeCell ref="E686:O686"/>
    <mergeCell ref="Q686:R686"/>
    <mergeCell ref="S686:X686"/>
    <mergeCell ref="E687:O687"/>
    <mergeCell ref="Q687:R687"/>
    <mergeCell ref="S687:X687"/>
    <mergeCell ref="E683:O683"/>
    <mergeCell ref="Q683:R683"/>
    <mergeCell ref="S683:X683"/>
    <mergeCell ref="Q684:X684"/>
    <mergeCell ref="E685:O685"/>
    <mergeCell ref="Q685:R685"/>
    <mergeCell ref="S685:X685"/>
    <mergeCell ref="E681:O681"/>
    <mergeCell ref="Q681:R681"/>
    <mergeCell ref="S681:X681"/>
    <mergeCell ref="E682:O682"/>
    <mergeCell ref="Q682:R682"/>
    <mergeCell ref="S682:X682"/>
    <mergeCell ref="Q678:X678"/>
    <mergeCell ref="E679:O679"/>
    <mergeCell ref="Q679:R679"/>
    <mergeCell ref="S679:X679"/>
    <mergeCell ref="E680:O680"/>
    <mergeCell ref="Q680:R680"/>
    <mergeCell ref="S680:X680"/>
    <mergeCell ref="E676:O676"/>
    <mergeCell ref="Q676:R676"/>
    <mergeCell ref="S676:X676"/>
    <mergeCell ref="E677:O677"/>
    <mergeCell ref="Q677:R677"/>
    <mergeCell ref="S677:X677"/>
    <mergeCell ref="E672:O672"/>
    <mergeCell ref="Q672:R672"/>
    <mergeCell ref="S672:X672"/>
    <mergeCell ref="E675:O675"/>
    <mergeCell ref="Q675:R675"/>
    <mergeCell ref="S675:X675"/>
    <mergeCell ref="E670:O670"/>
    <mergeCell ref="Q670:R670"/>
    <mergeCell ref="S670:X670"/>
    <mergeCell ref="E671:O671"/>
    <mergeCell ref="Q671:R671"/>
    <mergeCell ref="S671:X671"/>
    <mergeCell ref="E666:O666"/>
    <mergeCell ref="Q666:R666"/>
    <mergeCell ref="S666:X666"/>
    <mergeCell ref="E669:O669"/>
    <mergeCell ref="Q669:R669"/>
    <mergeCell ref="S669:X669"/>
    <mergeCell ref="E661:X661"/>
    <mergeCell ref="E664:O664"/>
    <mergeCell ref="Q664:R664"/>
    <mergeCell ref="S664:X664"/>
    <mergeCell ref="E665:O665"/>
    <mergeCell ref="Q665:R665"/>
    <mergeCell ref="S665:X665"/>
    <mergeCell ref="E654:O654"/>
    <mergeCell ref="Q654:R654"/>
    <mergeCell ref="S654:X654"/>
    <mergeCell ref="E657:O657"/>
    <mergeCell ref="Q657:R657"/>
    <mergeCell ref="S657:X657"/>
    <mergeCell ref="E652:O652"/>
    <mergeCell ref="Q652:R652"/>
    <mergeCell ref="S652:X652"/>
    <mergeCell ref="E653:O653"/>
    <mergeCell ref="Q653:R653"/>
    <mergeCell ref="S653:X653"/>
    <mergeCell ref="E648:O648"/>
    <mergeCell ref="Q648:R648"/>
    <mergeCell ref="S648:X648"/>
    <mergeCell ref="E651:O651"/>
    <mergeCell ref="Q651:R651"/>
    <mergeCell ref="S651:X651"/>
    <mergeCell ref="E644:O644"/>
    <mergeCell ref="Q644:R644"/>
    <mergeCell ref="S644:X644"/>
    <mergeCell ref="E645:O645"/>
    <mergeCell ref="Q645:R645"/>
    <mergeCell ref="S645:X645"/>
    <mergeCell ref="E642:O642"/>
    <mergeCell ref="Q642:R642"/>
    <mergeCell ref="S642:X642"/>
    <mergeCell ref="E643:O643"/>
    <mergeCell ref="Q643:R643"/>
    <mergeCell ref="S643:X643"/>
    <mergeCell ref="Q639:X639"/>
    <mergeCell ref="E640:O640"/>
    <mergeCell ref="Q640:R640"/>
    <mergeCell ref="S640:X640"/>
    <mergeCell ref="E641:O641"/>
    <mergeCell ref="Q641:R641"/>
    <mergeCell ref="S641:X641"/>
    <mergeCell ref="E635:O635"/>
    <mergeCell ref="Q635:R635"/>
    <mergeCell ref="S635:X635"/>
    <mergeCell ref="E636:O636"/>
    <mergeCell ref="Q636:R636"/>
    <mergeCell ref="S636:X636"/>
    <mergeCell ref="E633:O633"/>
    <mergeCell ref="Q633:R633"/>
    <mergeCell ref="S633:X633"/>
    <mergeCell ref="E634:O634"/>
    <mergeCell ref="Q634:R634"/>
    <mergeCell ref="S634:X634"/>
    <mergeCell ref="E631:O631"/>
    <mergeCell ref="Q631:R631"/>
    <mergeCell ref="S631:X631"/>
    <mergeCell ref="E632:O632"/>
    <mergeCell ref="Q632:R632"/>
    <mergeCell ref="S632:X632"/>
    <mergeCell ref="E629:O629"/>
    <mergeCell ref="Q629:R629"/>
    <mergeCell ref="S629:X629"/>
    <mergeCell ref="E630:O630"/>
    <mergeCell ref="Q630:R630"/>
    <mergeCell ref="S630:X630"/>
    <mergeCell ref="E627:O627"/>
    <mergeCell ref="Q627:R627"/>
    <mergeCell ref="S627:X627"/>
    <mergeCell ref="E628:O628"/>
    <mergeCell ref="Q628:R628"/>
    <mergeCell ref="S628:X628"/>
    <mergeCell ref="E625:O625"/>
    <mergeCell ref="Q625:R625"/>
    <mergeCell ref="S625:X625"/>
    <mergeCell ref="E626:O626"/>
    <mergeCell ref="Q626:R626"/>
    <mergeCell ref="S626:X626"/>
    <mergeCell ref="E623:O623"/>
    <mergeCell ref="Q623:R623"/>
    <mergeCell ref="S623:X623"/>
    <mergeCell ref="E624:O624"/>
    <mergeCell ref="Q624:R624"/>
    <mergeCell ref="S624:X624"/>
    <mergeCell ref="E621:O621"/>
    <mergeCell ref="Q621:R621"/>
    <mergeCell ref="S621:X621"/>
    <mergeCell ref="E622:O622"/>
    <mergeCell ref="Q622:R622"/>
    <mergeCell ref="S622:X622"/>
    <mergeCell ref="E619:O619"/>
    <mergeCell ref="Q619:R619"/>
    <mergeCell ref="S619:X619"/>
    <mergeCell ref="E620:O620"/>
    <mergeCell ref="Q620:R620"/>
    <mergeCell ref="S620:X620"/>
    <mergeCell ref="E617:O617"/>
    <mergeCell ref="Q617:R617"/>
    <mergeCell ref="S617:X617"/>
    <mergeCell ref="E618:O618"/>
    <mergeCell ref="Q618:R618"/>
    <mergeCell ref="S618:X618"/>
    <mergeCell ref="E615:O615"/>
    <mergeCell ref="Q615:R615"/>
    <mergeCell ref="S615:X615"/>
    <mergeCell ref="E616:O616"/>
    <mergeCell ref="Q616:R616"/>
    <mergeCell ref="S616:X616"/>
    <mergeCell ref="E613:O613"/>
    <mergeCell ref="Q613:R613"/>
    <mergeCell ref="S613:X613"/>
    <mergeCell ref="E614:O614"/>
    <mergeCell ref="Q614:R614"/>
    <mergeCell ref="S614:X614"/>
    <mergeCell ref="E611:O611"/>
    <mergeCell ref="Q611:R611"/>
    <mergeCell ref="S611:X611"/>
    <mergeCell ref="E612:O612"/>
    <mergeCell ref="Q612:R612"/>
    <mergeCell ref="S612:X612"/>
    <mergeCell ref="E609:O609"/>
    <mergeCell ref="Q609:R609"/>
    <mergeCell ref="S609:X609"/>
    <mergeCell ref="E610:O610"/>
    <mergeCell ref="Q610:R610"/>
    <mergeCell ref="S610:X610"/>
    <mergeCell ref="E606:O606"/>
    <mergeCell ref="Q606:R606"/>
    <mergeCell ref="S606:X606"/>
    <mergeCell ref="Q607:X607"/>
    <mergeCell ref="E608:O608"/>
    <mergeCell ref="Q608:R608"/>
    <mergeCell ref="S608:X608"/>
    <mergeCell ref="E602:O602"/>
    <mergeCell ref="Q602:R602"/>
    <mergeCell ref="S602:X602"/>
    <mergeCell ref="E603:O603"/>
    <mergeCell ref="Q603:R603"/>
    <mergeCell ref="S603:X603"/>
    <mergeCell ref="E600:O600"/>
    <mergeCell ref="Q600:R600"/>
    <mergeCell ref="S600:X600"/>
    <mergeCell ref="E601:O601"/>
    <mergeCell ref="Q601:R601"/>
    <mergeCell ref="S601:X601"/>
    <mergeCell ref="E598:O598"/>
    <mergeCell ref="Q598:R598"/>
    <mergeCell ref="S598:X598"/>
    <mergeCell ref="E599:O599"/>
    <mergeCell ref="Q599:R599"/>
    <mergeCell ref="S599:X599"/>
    <mergeCell ref="E596:O596"/>
    <mergeCell ref="Q596:R596"/>
    <mergeCell ref="S596:X596"/>
    <mergeCell ref="E597:O597"/>
    <mergeCell ref="Q597:R597"/>
    <mergeCell ref="S597:X597"/>
    <mergeCell ref="E594:O594"/>
    <mergeCell ref="Q594:R594"/>
    <mergeCell ref="S594:X594"/>
    <mergeCell ref="E595:O595"/>
    <mergeCell ref="Q595:R595"/>
    <mergeCell ref="S595:X595"/>
    <mergeCell ref="E592:O592"/>
    <mergeCell ref="Q592:R592"/>
    <mergeCell ref="S592:X592"/>
    <mergeCell ref="E593:O593"/>
    <mergeCell ref="Q593:R593"/>
    <mergeCell ref="S593:X593"/>
    <mergeCell ref="E590:O590"/>
    <mergeCell ref="Q590:R590"/>
    <mergeCell ref="S590:X590"/>
    <mergeCell ref="E591:O591"/>
    <mergeCell ref="Q591:R591"/>
    <mergeCell ref="S591:X591"/>
    <mergeCell ref="E588:O588"/>
    <mergeCell ref="Q588:R588"/>
    <mergeCell ref="S588:X588"/>
    <mergeCell ref="E589:O589"/>
    <mergeCell ref="Q589:R589"/>
    <mergeCell ref="S589:X589"/>
    <mergeCell ref="E586:O586"/>
    <mergeCell ref="Q586:R586"/>
    <mergeCell ref="S586:X586"/>
    <mergeCell ref="E587:O587"/>
    <mergeCell ref="Q587:R587"/>
    <mergeCell ref="S587:X587"/>
    <mergeCell ref="E584:O584"/>
    <mergeCell ref="Q584:R584"/>
    <mergeCell ref="S584:X584"/>
    <mergeCell ref="E585:O585"/>
    <mergeCell ref="Q585:R585"/>
    <mergeCell ref="S585:X585"/>
    <mergeCell ref="E582:O582"/>
    <mergeCell ref="Q582:R582"/>
    <mergeCell ref="S582:X582"/>
    <mergeCell ref="E583:O583"/>
    <mergeCell ref="Q583:R583"/>
    <mergeCell ref="S583:X583"/>
    <mergeCell ref="E580:O580"/>
    <mergeCell ref="Q580:R580"/>
    <mergeCell ref="S580:X580"/>
    <mergeCell ref="E581:O581"/>
    <mergeCell ref="Q581:R581"/>
    <mergeCell ref="S581:X581"/>
    <mergeCell ref="E578:O578"/>
    <mergeCell ref="Q578:R578"/>
    <mergeCell ref="S578:X578"/>
    <mergeCell ref="E579:O579"/>
    <mergeCell ref="Q579:R579"/>
    <mergeCell ref="S579:X579"/>
    <mergeCell ref="E576:O576"/>
    <mergeCell ref="Q576:R576"/>
    <mergeCell ref="S576:X576"/>
    <mergeCell ref="E577:O577"/>
    <mergeCell ref="Q577:R577"/>
    <mergeCell ref="S577:X577"/>
    <mergeCell ref="E574:O574"/>
    <mergeCell ref="Q574:R574"/>
    <mergeCell ref="S574:X574"/>
    <mergeCell ref="E575:O575"/>
    <mergeCell ref="Q575:R575"/>
    <mergeCell ref="S575:X575"/>
    <mergeCell ref="E568:X568"/>
    <mergeCell ref="E571:O571"/>
    <mergeCell ref="Q571:R571"/>
    <mergeCell ref="S571:X571"/>
    <mergeCell ref="Q572:X572"/>
    <mergeCell ref="E573:O573"/>
    <mergeCell ref="Q573:R573"/>
    <mergeCell ref="S573:X573"/>
    <mergeCell ref="E563:O563"/>
    <mergeCell ref="Q563:R563"/>
    <mergeCell ref="S563:X563"/>
    <mergeCell ref="E564:O564"/>
    <mergeCell ref="Q564:R564"/>
    <mergeCell ref="S564:X564"/>
    <mergeCell ref="E559:O559"/>
    <mergeCell ref="Q559:R559"/>
    <mergeCell ref="S559:X559"/>
    <mergeCell ref="E560:O560"/>
    <mergeCell ref="Q560:R560"/>
    <mergeCell ref="S560:X560"/>
    <mergeCell ref="Q556:X556"/>
    <mergeCell ref="E557:O557"/>
    <mergeCell ref="Q557:R557"/>
    <mergeCell ref="S557:X557"/>
    <mergeCell ref="E558:O558"/>
    <mergeCell ref="Q558:R558"/>
    <mergeCell ref="S558:X558"/>
    <mergeCell ref="E551:O551"/>
    <mergeCell ref="Q551:R551"/>
    <mergeCell ref="S551:X551"/>
    <mergeCell ref="E555:O555"/>
    <mergeCell ref="Q555:R555"/>
    <mergeCell ref="S555:X555"/>
    <mergeCell ref="E549:O549"/>
    <mergeCell ref="Q549:R549"/>
    <mergeCell ref="S549:X549"/>
    <mergeCell ref="E550:O550"/>
    <mergeCell ref="Q550:R550"/>
    <mergeCell ref="S550:X550"/>
    <mergeCell ref="E547:O547"/>
    <mergeCell ref="Q547:R547"/>
    <mergeCell ref="S547:X547"/>
    <mergeCell ref="E548:O548"/>
    <mergeCell ref="Q548:R548"/>
    <mergeCell ref="S548:X548"/>
    <mergeCell ref="E545:O545"/>
    <mergeCell ref="Q545:R545"/>
    <mergeCell ref="S545:X545"/>
    <mergeCell ref="E546:O546"/>
    <mergeCell ref="Q546:R546"/>
    <mergeCell ref="S546:X546"/>
    <mergeCell ref="E543:O543"/>
    <mergeCell ref="Q543:R543"/>
    <mergeCell ref="S543:X543"/>
    <mergeCell ref="E544:O544"/>
    <mergeCell ref="Q544:R544"/>
    <mergeCell ref="S544:X544"/>
    <mergeCell ref="E541:O541"/>
    <mergeCell ref="Q541:R541"/>
    <mergeCell ref="S541:X541"/>
    <mergeCell ref="E542:O542"/>
    <mergeCell ref="Q542:R542"/>
    <mergeCell ref="S542:X542"/>
    <mergeCell ref="E538:O538"/>
    <mergeCell ref="Q538:R538"/>
    <mergeCell ref="S538:X538"/>
    <mergeCell ref="Q539:X539"/>
    <mergeCell ref="E540:O540"/>
    <mergeCell ref="Q540:R540"/>
    <mergeCell ref="S540:X540"/>
    <mergeCell ref="E532:O532"/>
    <mergeCell ref="Q532:R532"/>
    <mergeCell ref="S532:X532"/>
    <mergeCell ref="E535:O535"/>
    <mergeCell ref="Q535:R535"/>
    <mergeCell ref="S535:X535"/>
    <mergeCell ref="E524:X524"/>
    <mergeCell ref="E528:O528"/>
    <mergeCell ref="Q528:R528"/>
    <mergeCell ref="S528:X528"/>
    <mergeCell ref="E529:O529"/>
    <mergeCell ref="Q529:R529"/>
    <mergeCell ref="S529:X529"/>
    <mergeCell ref="E519:O519"/>
    <mergeCell ref="Q519:R519"/>
    <mergeCell ref="S519:X519"/>
    <mergeCell ref="E520:O520"/>
    <mergeCell ref="Q520:R520"/>
    <mergeCell ref="S520:X520"/>
    <mergeCell ref="E517:O517"/>
    <mergeCell ref="Q517:R517"/>
    <mergeCell ref="S517:X517"/>
    <mergeCell ref="E518:O518"/>
    <mergeCell ref="Q518:R518"/>
    <mergeCell ref="S518:X518"/>
    <mergeCell ref="E515:O515"/>
    <mergeCell ref="Q515:R515"/>
    <mergeCell ref="S515:X515"/>
    <mergeCell ref="E516:O516"/>
    <mergeCell ref="Q516:R516"/>
    <mergeCell ref="S516:X516"/>
    <mergeCell ref="E513:O513"/>
    <mergeCell ref="Q513:R513"/>
    <mergeCell ref="S513:X513"/>
    <mergeCell ref="E514:O514"/>
    <mergeCell ref="Q514:R514"/>
    <mergeCell ref="S514:X514"/>
    <mergeCell ref="E510:O510"/>
    <mergeCell ref="Q510:R510"/>
    <mergeCell ref="S510:X510"/>
    <mergeCell ref="Q511:X511"/>
    <mergeCell ref="E512:O512"/>
    <mergeCell ref="Q512:R512"/>
    <mergeCell ref="S512:X512"/>
    <mergeCell ref="E503:O503"/>
    <mergeCell ref="Q503:R503"/>
    <mergeCell ref="S503:X503"/>
    <mergeCell ref="E506:O506"/>
    <mergeCell ref="Q506:R506"/>
    <mergeCell ref="S506:X506"/>
    <mergeCell ref="E501:O501"/>
    <mergeCell ref="Q501:R501"/>
    <mergeCell ref="S501:X501"/>
    <mergeCell ref="E502:O502"/>
    <mergeCell ref="Q502:R502"/>
    <mergeCell ref="S502:X502"/>
    <mergeCell ref="E499:O499"/>
    <mergeCell ref="Q499:R499"/>
    <mergeCell ref="S499:X499"/>
    <mergeCell ref="E500:O500"/>
    <mergeCell ref="Q500:R500"/>
    <mergeCell ref="S500:X500"/>
    <mergeCell ref="E497:O497"/>
    <mergeCell ref="Q497:R497"/>
    <mergeCell ref="S497:X497"/>
    <mergeCell ref="E498:O498"/>
    <mergeCell ref="Q498:R498"/>
    <mergeCell ref="S498:X498"/>
    <mergeCell ref="E495:O495"/>
    <mergeCell ref="Q495:R495"/>
    <mergeCell ref="S495:X495"/>
    <mergeCell ref="E496:O496"/>
    <mergeCell ref="Q496:R496"/>
    <mergeCell ref="S496:X496"/>
    <mergeCell ref="E490:O490"/>
    <mergeCell ref="Q490:R490"/>
    <mergeCell ref="S490:X490"/>
    <mergeCell ref="Q493:X493"/>
    <mergeCell ref="E494:O494"/>
    <mergeCell ref="Q494:R494"/>
    <mergeCell ref="S494:X494"/>
    <mergeCell ref="E488:O488"/>
    <mergeCell ref="Q488:R488"/>
    <mergeCell ref="S488:X488"/>
    <mergeCell ref="E489:O489"/>
    <mergeCell ref="Q489:R489"/>
    <mergeCell ref="S489:X489"/>
    <mergeCell ref="E486:O486"/>
    <mergeCell ref="Q486:R486"/>
    <mergeCell ref="S486:X486"/>
    <mergeCell ref="E487:O487"/>
    <mergeCell ref="Q487:R487"/>
    <mergeCell ref="S487:X487"/>
    <mergeCell ref="E484:O484"/>
    <mergeCell ref="Q484:R484"/>
    <mergeCell ref="S484:X484"/>
    <mergeCell ref="E485:O485"/>
    <mergeCell ref="Q485:R485"/>
    <mergeCell ref="S485:X485"/>
    <mergeCell ref="E482:O482"/>
    <mergeCell ref="Q482:R482"/>
    <mergeCell ref="S482:X482"/>
    <mergeCell ref="E483:O483"/>
    <mergeCell ref="Q483:R483"/>
    <mergeCell ref="S483:X483"/>
    <mergeCell ref="E480:O480"/>
    <mergeCell ref="Q480:R480"/>
    <mergeCell ref="S480:X480"/>
    <mergeCell ref="E481:O481"/>
    <mergeCell ref="Q481:R481"/>
    <mergeCell ref="S481:X481"/>
    <mergeCell ref="E478:O478"/>
    <mergeCell ref="Q478:R478"/>
    <mergeCell ref="S478:X478"/>
    <mergeCell ref="E479:O479"/>
    <mergeCell ref="Q479:R479"/>
    <mergeCell ref="S479:X479"/>
    <mergeCell ref="E472:O472"/>
    <mergeCell ref="Q472:R472"/>
    <mergeCell ref="S472:X472"/>
    <mergeCell ref="E475:O475"/>
    <mergeCell ref="Q475:R475"/>
    <mergeCell ref="S475:X475"/>
    <mergeCell ref="E468:O468"/>
    <mergeCell ref="Q468:R468"/>
    <mergeCell ref="S468:X468"/>
    <mergeCell ref="E471:O471"/>
    <mergeCell ref="Q471:R471"/>
    <mergeCell ref="S471:X471"/>
    <mergeCell ref="E466:O466"/>
    <mergeCell ref="Q466:R466"/>
    <mergeCell ref="S466:X466"/>
    <mergeCell ref="E467:O467"/>
    <mergeCell ref="Q467:R467"/>
    <mergeCell ref="S467:X467"/>
    <mergeCell ref="E464:O464"/>
    <mergeCell ref="Q464:R464"/>
    <mergeCell ref="S464:X464"/>
    <mergeCell ref="E465:O465"/>
    <mergeCell ref="Q465:R465"/>
    <mergeCell ref="S465:X465"/>
    <mergeCell ref="E453:X453"/>
    <mergeCell ref="E457:X457"/>
    <mergeCell ref="E460:O460"/>
    <mergeCell ref="Q460:R460"/>
    <mergeCell ref="S460:X460"/>
    <mergeCell ref="E461:O461"/>
    <mergeCell ref="Q461:R461"/>
    <mergeCell ref="S461:X461"/>
    <mergeCell ref="E443:O443"/>
    <mergeCell ref="Q443:R443"/>
    <mergeCell ref="S443:X443"/>
    <mergeCell ref="E447:O447"/>
    <mergeCell ref="Q447:R447"/>
    <mergeCell ref="S447:X447"/>
    <mergeCell ref="E441:O441"/>
    <mergeCell ref="Q441:R441"/>
    <mergeCell ref="S441:X441"/>
    <mergeCell ref="E442:O442"/>
    <mergeCell ref="Q442:R442"/>
    <mergeCell ref="S442:X442"/>
    <mergeCell ref="E439:O439"/>
    <mergeCell ref="Q439:R439"/>
    <mergeCell ref="S439:X439"/>
    <mergeCell ref="E440:O440"/>
    <mergeCell ref="Q440:R440"/>
    <mergeCell ref="S440:X440"/>
    <mergeCell ref="E436:O436"/>
    <mergeCell ref="Q436:R436"/>
    <mergeCell ref="S436:X436"/>
    <mergeCell ref="Q437:X437"/>
    <mergeCell ref="E438:O438"/>
    <mergeCell ref="Q438:R438"/>
    <mergeCell ref="S438:X438"/>
    <mergeCell ref="E434:O434"/>
    <mergeCell ref="Q434:R434"/>
    <mergeCell ref="S434:X434"/>
    <mergeCell ref="E435:O435"/>
    <mergeCell ref="Q435:R435"/>
    <mergeCell ref="S435:X435"/>
    <mergeCell ref="E432:O432"/>
    <mergeCell ref="Q432:R432"/>
    <mergeCell ref="S432:X432"/>
    <mergeCell ref="E433:O433"/>
    <mergeCell ref="Q433:R433"/>
    <mergeCell ref="S433:X433"/>
    <mergeCell ref="E429:O429"/>
    <mergeCell ref="Q429:R429"/>
    <mergeCell ref="S429:X429"/>
    <mergeCell ref="Q430:X430"/>
    <mergeCell ref="E431:O431"/>
    <mergeCell ref="Q431:R431"/>
    <mergeCell ref="S431:X431"/>
    <mergeCell ref="E427:O427"/>
    <mergeCell ref="Q427:R427"/>
    <mergeCell ref="S427:X427"/>
    <mergeCell ref="E428:O428"/>
    <mergeCell ref="Q428:R428"/>
    <mergeCell ref="S428:X428"/>
    <mergeCell ref="E425:O425"/>
    <mergeCell ref="Q425:R425"/>
    <mergeCell ref="S425:X425"/>
    <mergeCell ref="E426:O426"/>
    <mergeCell ref="Q426:R426"/>
    <mergeCell ref="S426:X426"/>
    <mergeCell ref="E422:O422"/>
    <mergeCell ref="Q422:R422"/>
    <mergeCell ref="S422:X422"/>
    <mergeCell ref="Q423:X423"/>
    <mergeCell ref="E424:O424"/>
    <mergeCell ref="Q424:R424"/>
    <mergeCell ref="S424:X424"/>
    <mergeCell ref="E420:O420"/>
    <mergeCell ref="Q420:R420"/>
    <mergeCell ref="S420:X420"/>
    <mergeCell ref="E421:O421"/>
    <mergeCell ref="Q421:R421"/>
    <mergeCell ref="S421:X421"/>
    <mergeCell ref="E418:O418"/>
    <mergeCell ref="Q418:R418"/>
    <mergeCell ref="S418:X418"/>
    <mergeCell ref="E419:O419"/>
    <mergeCell ref="Q419:R419"/>
    <mergeCell ref="S419:X419"/>
    <mergeCell ref="E415:O415"/>
    <mergeCell ref="Q415:R415"/>
    <mergeCell ref="S415:X415"/>
    <mergeCell ref="Q416:X416"/>
    <mergeCell ref="E417:O417"/>
    <mergeCell ref="Q417:R417"/>
    <mergeCell ref="S417:X417"/>
    <mergeCell ref="E413:O413"/>
    <mergeCell ref="Q413:R413"/>
    <mergeCell ref="S413:X413"/>
    <mergeCell ref="E414:O414"/>
    <mergeCell ref="Q414:R414"/>
    <mergeCell ref="S414:X414"/>
    <mergeCell ref="E411:O411"/>
    <mergeCell ref="Q411:R411"/>
    <mergeCell ref="S411:X411"/>
    <mergeCell ref="E412:O412"/>
    <mergeCell ref="Q412:R412"/>
    <mergeCell ref="S412:X412"/>
    <mergeCell ref="E408:O408"/>
    <mergeCell ref="Q408:R408"/>
    <mergeCell ref="S408:X408"/>
    <mergeCell ref="Q409:X409"/>
    <mergeCell ref="E410:O410"/>
    <mergeCell ref="Q410:R410"/>
    <mergeCell ref="S410:X410"/>
    <mergeCell ref="E406:O406"/>
    <mergeCell ref="Q406:R406"/>
    <mergeCell ref="S406:X406"/>
    <mergeCell ref="E407:O407"/>
    <mergeCell ref="Q407:R407"/>
    <mergeCell ref="S407:X407"/>
    <mergeCell ref="E404:O404"/>
    <mergeCell ref="Q404:R404"/>
    <mergeCell ref="S404:X404"/>
    <mergeCell ref="E405:O405"/>
    <mergeCell ref="Q405:R405"/>
    <mergeCell ref="S405:X405"/>
    <mergeCell ref="E401:O401"/>
    <mergeCell ref="Q401:R401"/>
    <mergeCell ref="S401:X401"/>
    <mergeCell ref="Q402:X402"/>
    <mergeCell ref="E403:O403"/>
    <mergeCell ref="Q403:R403"/>
    <mergeCell ref="S403:X403"/>
    <mergeCell ref="E399:O399"/>
    <mergeCell ref="Q399:R399"/>
    <mergeCell ref="S399:X399"/>
    <mergeCell ref="E400:O400"/>
    <mergeCell ref="Q400:R400"/>
    <mergeCell ref="S400:X400"/>
    <mergeCell ref="E394:O394"/>
    <mergeCell ref="Q394:R394"/>
    <mergeCell ref="S394:X394"/>
    <mergeCell ref="E395:O395"/>
    <mergeCell ref="Q395:R395"/>
    <mergeCell ref="S395:X395"/>
    <mergeCell ref="E392:O392"/>
    <mergeCell ref="Q392:R392"/>
    <mergeCell ref="S392:X392"/>
    <mergeCell ref="E393:O393"/>
    <mergeCell ref="Q393:R393"/>
    <mergeCell ref="S393:X393"/>
    <mergeCell ref="E390:O390"/>
    <mergeCell ref="Q390:R390"/>
    <mergeCell ref="S390:X390"/>
    <mergeCell ref="E391:O391"/>
    <mergeCell ref="Q391:R391"/>
    <mergeCell ref="S391:X391"/>
    <mergeCell ref="E386:O386"/>
    <mergeCell ref="Q386:R386"/>
    <mergeCell ref="S386:X386"/>
    <mergeCell ref="E387:O387"/>
    <mergeCell ref="Q387:R387"/>
    <mergeCell ref="S387:X387"/>
    <mergeCell ref="E384:O384"/>
    <mergeCell ref="Q384:R384"/>
    <mergeCell ref="S384:X384"/>
    <mergeCell ref="E385:O385"/>
    <mergeCell ref="Q385:R385"/>
    <mergeCell ref="S385:X385"/>
    <mergeCell ref="E380:O380"/>
    <mergeCell ref="Q380:R380"/>
    <mergeCell ref="S380:X380"/>
    <mergeCell ref="E381:O381"/>
    <mergeCell ref="Q381:R381"/>
    <mergeCell ref="S381:X381"/>
    <mergeCell ref="E376:O376"/>
    <mergeCell ref="Q376:R376"/>
    <mergeCell ref="S376:X376"/>
    <mergeCell ref="E379:O379"/>
    <mergeCell ref="Q379:R379"/>
    <mergeCell ref="S379:X379"/>
    <mergeCell ref="E374:O374"/>
    <mergeCell ref="Q374:R374"/>
    <mergeCell ref="S374:X374"/>
    <mergeCell ref="E375:O375"/>
    <mergeCell ref="Q375:R375"/>
    <mergeCell ref="S375:X375"/>
    <mergeCell ref="E372:O372"/>
    <mergeCell ref="Q372:R372"/>
    <mergeCell ref="S372:X372"/>
    <mergeCell ref="E373:O373"/>
    <mergeCell ref="Q373:R373"/>
    <mergeCell ref="S373:X373"/>
    <mergeCell ref="E370:O370"/>
    <mergeCell ref="Q370:R370"/>
    <mergeCell ref="S370:X370"/>
    <mergeCell ref="E371:O371"/>
    <mergeCell ref="Q371:R371"/>
    <mergeCell ref="S371:X371"/>
    <mergeCell ref="E368:O368"/>
    <mergeCell ref="Q368:R368"/>
    <mergeCell ref="S368:X368"/>
    <mergeCell ref="E369:O369"/>
    <mergeCell ref="Q369:R369"/>
    <mergeCell ref="S369:X369"/>
    <mergeCell ref="Q365:X365"/>
    <mergeCell ref="E366:O366"/>
    <mergeCell ref="Q366:R366"/>
    <mergeCell ref="S366:X366"/>
    <mergeCell ref="E367:O367"/>
    <mergeCell ref="Q367:R367"/>
    <mergeCell ref="S367:X367"/>
    <mergeCell ref="E363:O363"/>
    <mergeCell ref="Q363:R363"/>
    <mergeCell ref="S363:X363"/>
    <mergeCell ref="E364:O364"/>
    <mergeCell ref="Q364:R364"/>
    <mergeCell ref="S364:X364"/>
    <mergeCell ref="E361:O361"/>
    <mergeCell ref="Q361:R361"/>
    <mergeCell ref="S361:X361"/>
    <mergeCell ref="E362:O362"/>
    <mergeCell ref="Q362:R362"/>
    <mergeCell ref="S362:X362"/>
    <mergeCell ref="E359:O359"/>
    <mergeCell ref="Q359:R359"/>
    <mergeCell ref="S359:X359"/>
    <mergeCell ref="E360:O360"/>
    <mergeCell ref="Q360:R360"/>
    <mergeCell ref="S360:X360"/>
    <mergeCell ref="Q356:X356"/>
    <mergeCell ref="E357:O357"/>
    <mergeCell ref="Q357:R357"/>
    <mergeCell ref="S357:X357"/>
    <mergeCell ref="E358:O358"/>
    <mergeCell ref="Q358:R358"/>
    <mergeCell ref="S358:X358"/>
    <mergeCell ref="E354:O354"/>
    <mergeCell ref="Q354:R354"/>
    <mergeCell ref="S354:X354"/>
    <mergeCell ref="E355:O355"/>
    <mergeCell ref="Q355:R355"/>
    <mergeCell ref="S355:X355"/>
    <mergeCell ref="E352:O352"/>
    <mergeCell ref="Q352:R352"/>
    <mergeCell ref="S352:X352"/>
    <mergeCell ref="E353:O353"/>
    <mergeCell ref="Q353:R353"/>
    <mergeCell ref="S353:X353"/>
    <mergeCell ref="E350:O350"/>
    <mergeCell ref="Q350:R350"/>
    <mergeCell ref="S350:X350"/>
    <mergeCell ref="E351:O351"/>
    <mergeCell ref="Q351:R351"/>
    <mergeCell ref="S351:X351"/>
    <mergeCell ref="E347:O347"/>
    <mergeCell ref="Q347:R347"/>
    <mergeCell ref="S347:X347"/>
    <mergeCell ref="Q348:X348"/>
    <mergeCell ref="E349:O349"/>
    <mergeCell ref="Q349:R349"/>
    <mergeCell ref="S349:X349"/>
    <mergeCell ref="E345:O345"/>
    <mergeCell ref="Q345:R345"/>
    <mergeCell ref="S345:X345"/>
    <mergeCell ref="E346:O346"/>
    <mergeCell ref="Q346:R346"/>
    <mergeCell ref="S346:X346"/>
    <mergeCell ref="E343:O343"/>
    <mergeCell ref="Q343:R343"/>
    <mergeCell ref="S343:X343"/>
    <mergeCell ref="E344:O344"/>
    <mergeCell ref="Q344:R344"/>
    <mergeCell ref="S344:X344"/>
    <mergeCell ref="E341:O341"/>
    <mergeCell ref="Q341:R341"/>
    <mergeCell ref="S341:X341"/>
    <mergeCell ref="E342:O342"/>
    <mergeCell ref="Q342:R342"/>
    <mergeCell ref="S342:X342"/>
    <mergeCell ref="E339:O339"/>
    <mergeCell ref="Q339:R339"/>
    <mergeCell ref="S339:X339"/>
    <mergeCell ref="E340:O340"/>
    <mergeCell ref="Q340:R340"/>
    <mergeCell ref="S340:X340"/>
    <mergeCell ref="E337:O337"/>
    <mergeCell ref="Q337:R337"/>
    <mergeCell ref="S337:X337"/>
    <mergeCell ref="E338:O338"/>
    <mergeCell ref="Q338:R338"/>
    <mergeCell ref="S338:X338"/>
    <mergeCell ref="E335:O335"/>
    <mergeCell ref="Q335:R335"/>
    <mergeCell ref="S335:X335"/>
    <mergeCell ref="E336:O336"/>
    <mergeCell ref="Q336:R336"/>
    <mergeCell ref="S336:X336"/>
    <mergeCell ref="E333:O333"/>
    <mergeCell ref="Q333:R333"/>
    <mergeCell ref="S333:X333"/>
    <mergeCell ref="E334:O334"/>
    <mergeCell ref="Q334:R334"/>
    <mergeCell ref="S334:X334"/>
    <mergeCell ref="E330:O330"/>
    <mergeCell ref="Q330:R330"/>
    <mergeCell ref="S330:X330"/>
    <mergeCell ref="Q331:X331"/>
    <mergeCell ref="E332:O332"/>
    <mergeCell ref="Q332:R332"/>
    <mergeCell ref="S332:X332"/>
    <mergeCell ref="E328:O328"/>
    <mergeCell ref="Q328:R328"/>
    <mergeCell ref="S328:X328"/>
    <mergeCell ref="E329:O329"/>
    <mergeCell ref="Q329:R329"/>
    <mergeCell ref="S329:X329"/>
    <mergeCell ref="Q325:X325"/>
    <mergeCell ref="E326:O326"/>
    <mergeCell ref="Q326:R326"/>
    <mergeCell ref="S326:X326"/>
    <mergeCell ref="E327:O327"/>
    <mergeCell ref="Q327:R327"/>
    <mergeCell ref="S327:X327"/>
    <mergeCell ref="E323:O323"/>
    <mergeCell ref="Q323:R323"/>
    <mergeCell ref="S323:X323"/>
    <mergeCell ref="E324:O324"/>
    <mergeCell ref="Q324:R324"/>
    <mergeCell ref="S324:X324"/>
    <mergeCell ref="E321:O321"/>
    <mergeCell ref="Q321:R321"/>
    <mergeCell ref="S321:X321"/>
    <mergeCell ref="E322:O322"/>
    <mergeCell ref="Q322:R322"/>
    <mergeCell ref="S322:X322"/>
    <mergeCell ref="E319:O319"/>
    <mergeCell ref="Q319:R319"/>
    <mergeCell ref="S319:X319"/>
    <mergeCell ref="E320:O320"/>
    <mergeCell ref="Q320:R320"/>
    <mergeCell ref="S320:X320"/>
    <mergeCell ref="E317:O317"/>
    <mergeCell ref="Q317:R317"/>
    <mergeCell ref="S317:X317"/>
    <mergeCell ref="E318:O318"/>
    <mergeCell ref="Q318:R318"/>
    <mergeCell ref="S318:X318"/>
    <mergeCell ref="E315:O315"/>
    <mergeCell ref="Q315:R315"/>
    <mergeCell ref="S315:X315"/>
    <mergeCell ref="E316:O316"/>
    <mergeCell ref="Q316:R316"/>
    <mergeCell ref="S316:X316"/>
    <mergeCell ref="E313:O313"/>
    <mergeCell ref="Q313:R313"/>
    <mergeCell ref="S313:X313"/>
    <mergeCell ref="E314:O314"/>
    <mergeCell ref="Q314:R314"/>
    <mergeCell ref="S314:X314"/>
    <mergeCell ref="E310:O310"/>
    <mergeCell ref="Q310:R310"/>
    <mergeCell ref="S310:X310"/>
    <mergeCell ref="Q311:X311"/>
    <mergeCell ref="E312:O312"/>
    <mergeCell ref="Q312:R312"/>
    <mergeCell ref="S312:X312"/>
    <mergeCell ref="E308:O308"/>
    <mergeCell ref="Q308:R308"/>
    <mergeCell ref="S308:X308"/>
    <mergeCell ref="E309:O309"/>
    <mergeCell ref="Q309:R309"/>
    <mergeCell ref="S309:X309"/>
    <mergeCell ref="E306:O306"/>
    <mergeCell ref="Q306:R306"/>
    <mergeCell ref="S306:X306"/>
    <mergeCell ref="E307:O307"/>
    <mergeCell ref="Q307:R307"/>
    <mergeCell ref="S307:X307"/>
    <mergeCell ref="E304:O304"/>
    <mergeCell ref="Q304:R304"/>
    <mergeCell ref="S304:X304"/>
    <mergeCell ref="E305:O305"/>
    <mergeCell ref="Q305:R305"/>
    <mergeCell ref="S305:X305"/>
    <mergeCell ref="E302:O302"/>
    <mergeCell ref="Q302:R302"/>
    <mergeCell ref="S302:X302"/>
    <mergeCell ref="E303:O303"/>
    <mergeCell ref="Q303:R303"/>
    <mergeCell ref="S303:X303"/>
    <mergeCell ref="E300:O300"/>
    <mergeCell ref="Q300:R300"/>
    <mergeCell ref="S300:X300"/>
    <mergeCell ref="E301:O301"/>
    <mergeCell ref="Q301:R301"/>
    <mergeCell ref="S301:X301"/>
    <mergeCell ref="E298:O298"/>
    <mergeCell ref="Q298:R298"/>
    <mergeCell ref="S298:X298"/>
    <mergeCell ref="E299:O299"/>
    <mergeCell ref="Q299:R299"/>
    <mergeCell ref="S299:X299"/>
    <mergeCell ref="E296:O296"/>
    <mergeCell ref="Q296:R296"/>
    <mergeCell ref="S296:X296"/>
    <mergeCell ref="E297:O297"/>
    <mergeCell ref="Q297:R297"/>
    <mergeCell ref="S297:X297"/>
    <mergeCell ref="E294:O294"/>
    <mergeCell ref="Q294:R294"/>
    <mergeCell ref="S294:X294"/>
    <mergeCell ref="E295:O295"/>
    <mergeCell ref="Q295:R295"/>
    <mergeCell ref="S295:X295"/>
    <mergeCell ref="E290:X290"/>
    <mergeCell ref="Q291:X291"/>
    <mergeCell ref="Q292:X292"/>
    <mergeCell ref="E293:O293"/>
    <mergeCell ref="Q293:R293"/>
    <mergeCell ref="S293:X293"/>
    <mergeCell ref="E286:O286"/>
    <mergeCell ref="Q286:R286"/>
    <mergeCell ref="S286:X286"/>
    <mergeCell ref="E289:O289"/>
    <mergeCell ref="Q289:R289"/>
    <mergeCell ref="S289:X289"/>
    <mergeCell ref="E284:O284"/>
    <mergeCell ref="Q284:R284"/>
    <mergeCell ref="S284:X284"/>
    <mergeCell ref="E285:O285"/>
    <mergeCell ref="Q285:R285"/>
    <mergeCell ref="S285:X285"/>
    <mergeCell ref="E282:O282"/>
    <mergeCell ref="Q282:R282"/>
    <mergeCell ref="S282:X282"/>
    <mergeCell ref="E283:O283"/>
    <mergeCell ref="Q283:R283"/>
    <mergeCell ref="S283:X283"/>
    <mergeCell ref="E280:O280"/>
    <mergeCell ref="Q280:R280"/>
    <mergeCell ref="S280:X280"/>
    <mergeCell ref="E281:O281"/>
    <mergeCell ref="Q281:R281"/>
    <mergeCell ref="S281:X281"/>
    <mergeCell ref="Q277:X277"/>
    <mergeCell ref="E278:O278"/>
    <mergeCell ref="Q278:R278"/>
    <mergeCell ref="S278:X278"/>
    <mergeCell ref="E279:O279"/>
    <mergeCell ref="Q279:R279"/>
    <mergeCell ref="S279:X279"/>
    <mergeCell ref="E273:O273"/>
    <mergeCell ref="Q273:R273"/>
    <mergeCell ref="S273:X273"/>
    <mergeCell ref="E274:O274"/>
    <mergeCell ref="Q274:R274"/>
    <mergeCell ref="S274:X274"/>
    <mergeCell ref="E271:O271"/>
    <mergeCell ref="Q271:R271"/>
    <mergeCell ref="S271:X271"/>
    <mergeCell ref="E272:O272"/>
    <mergeCell ref="Q272:R272"/>
    <mergeCell ref="S272:X272"/>
    <mergeCell ref="E269:O269"/>
    <mergeCell ref="Q269:R269"/>
    <mergeCell ref="S269:X269"/>
    <mergeCell ref="E270:O270"/>
    <mergeCell ref="Q270:R270"/>
    <mergeCell ref="S270:X270"/>
    <mergeCell ref="E267:O267"/>
    <mergeCell ref="Q267:R267"/>
    <mergeCell ref="S267:X267"/>
    <mergeCell ref="E268:O268"/>
    <mergeCell ref="Q268:R268"/>
    <mergeCell ref="S268:X268"/>
    <mergeCell ref="Q264:X264"/>
    <mergeCell ref="E265:O265"/>
    <mergeCell ref="Q265:R265"/>
    <mergeCell ref="S265:X265"/>
    <mergeCell ref="E266:O266"/>
    <mergeCell ref="Q266:R266"/>
    <mergeCell ref="S266:X266"/>
    <mergeCell ref="E259:O259"/>
    <mergeCell ref="Q259:R259"/>
    <mergeCell ref="S259:X259"/>
    <mergeCell ref="E260:O260"/>
    <mergeCell ref="Q260:R260"/>
    <mergeCell ref="S260:X260"/>
    <mergeCell ref="E257:O257"/>
    <mergeCell ref="Q257:R257"/>
    <mergeCell ref="S257:X257"/>
    <mergeCell ref="E258:O258"/>
    <mergeCell ref="Q258:R258"/>
    <mergeCell ref="S258:X258"/>
    <mergeCell ref="E255:O255"/>
    <mergeCell ref="Q255:R255"/>
    <mergeCell ref="S255:X255"/>
    <mergeCell ref="E256:O256"/>
    <mergeCell ref="Q256:R256"/>
    <mergeCell ref="S256:X256"/>
    <mergeCell ref="E252:O252"/>
    <mergeCell ref="Q252:R252"/>
    <mergeCell ref="S252:X252"/>
    <mergeCell ref="Q253:X253"/>
    <mergeCell ref="E254:O254"/>
    <mergeCell ref="Q254:R254"/>
    <mergeCell ref="S254:X254"/>
    <mergeCell ref="E250:O250"/>
    <mergeCell ref="Q250:R250"/>
    <mergeCell ref="S250:X250"/>
    <mergeCell ref="E251:O251"/>
    <mergeCell ref="Q251:R251"/>
    <mergeCell ref="S251:X251"/>
    <mergeCell ref="E248:O248"/>
    <mergeCell ref="Q248:R248"/>
    <mergeCell ref="S248:X248"/>
    <mergeCell ref="E249:O249"/>
    <mergeCell ref="Q249:R249"/>
    <mergeCell ref="S249:X249"/>
    <mergeCell ref="Q245:X245"/>
    <mergeCell ref="E246:O246"/>
    <mergeCell ref="Q246:R246"/>
    <mergeCell ref="S246:X246"/>
    <mergeCell ref="E247:O247"/>
    <mergeCell ref="Q247:R247"/>
    <mergeCell ref="S247:X247"/>
    <mergeCell ref="E243:O243"/>
    <mergeCell ref="Q243:R243"/>
    <mergeCell ref="S243:X243"/>
    <mergeCell ref="E244:O244"/>
    <mergeCell ref="Q244:R244"/>
    <mergeCell ref="S244:X244"/>
    <mergeCell ref="E241:O241"/>
    <mergeCell ref="Q241:R241"/>
    <mergeCell ref="S241:X241"/>
    <mergeCell ref="E242:O242"/>
    <mergeCell ref="Q242:R242"/>
    <mergeCell ref="S242:X242"/>
    <mergeCell ref="E239:O239"/>
    <mergeCell ref="Q239:R239"/>
    <mergeCell ref="S239:X239"/>
    <mergeCell ref="E240:O240"/>
    <mergeCell ref="Q240:R240"/>
    <mergeCell ref="S240:X240"/>
    <mergeCell ref="E236:O236"/>
    <mergeCell ref="Q236:R236"/>
    <mergeCell ref="S236:X236"/>
    <mergeCell ref="Q237:X237"/>
    <mergeCell ref="E238:O238"/>
    <mergeCell ref="Q238:R238"/>
    <mergeCell ref="S238:X238"/>
    <mergeCell ref="E234:O234"/>
    <mergeCell ref="Q234:R234"/>
    <mergeCell ref="S234:X234"/>
    <mergeCell ref="E235:O235"/>
    <mergeCell ref="Q235:R235"/>
    <mergeCell ref="S235:X235"/>
    <mergeCell ref="E232:O232"/>
    <mergeCell ref="Q232:R232"/>
    <mergeCell ref="S232:X232"/>
    <mergeCell ref="E233:O233"/>
    <mergeCell ref="Q233:R233"/>
    <mergeCell ref="S233:X233"/>
    <mergeCell ref="Q229:X229"/>
    <mergeCell ref="E230:O230"/>
    <mergeCell ref="Q230:R230"/>
    <mergeCell ref="S230:X230"/>
    <mergeCell ref="E231:O231"/>
    <mergeCell ref="Q231:R231"/>
    <mergeCell ref="S231:X231"/>
    <mergeCell ref="E227:O227"/>
    <mergeCell ref="Q227:R227"/>
    <mergeCell ref="S227:X227"/>
    <mergeCell ref="E228:O228"/>
    <mergeCell ref="Q228:R228"/>
    <mergeCell ref="S228:X228"/>
    <mergeCell ref="E225:O225"/>
    <mergeCell ref="Q225:R225"/>
    <mergeCell ref="S225:X225"/>
    <mergeCell ref="E226:O226"/>
    <mergeCell ref="Q226:R226"/>
    <mergeCell ref="S226:X226"/>
    <mergeCell ref="E223:O223"/>
    <mergeCell ref="Q223:R223"/>
    <mergeCell ref="S223:X223"/>
    <mergeCell ref="E224:O224"/>
    <mergeCell ref="Q224:R224"/>
    <mergeCell ref="S224:X224"/>
    <mergeCell ref="E220:O220"/>
    <mergeCell ref="Q220:R220"/>
    <mergeCell ref="S220:X220"/>
    <mergeCell ref="Q221:X221"/>
    <mergeCell ref="E222:O222"/>
    <mergeCell ref="Q222:R222"/>
    <mergeCell ref="S222:X222"/>
    <mergeCell ref="E218:O218"/>
    <mergeCell ref="Q218:R218"/>
    <mergeCell ref="S218:X218"/>
    <mergeCell ref="E219:O219"/>
    <mergeCell ref="Q219:R219"/>
    <mergeCell ref="S219:X219"/>
    <mergeCell ref="E216:O216"/>
    <mergeCell ref="Q216:R216"/>
    <mergeCell ref="S216:X216"/>
    <mergeCell ref="E217:O217"/>
    <mergeCell ref="Q217:R217"/>
    <mergeCell ref="S217:X217"/>
    <mergeCell ref="Q212:X212"/>
    <mergeCell ref="Q213:X213"/>
    <mergeCell ref="E214:O214"/>
    <mergeCell ref="Q214:R214"/>
    <mergeCell ref="S214:X214"/>
    <mergeCell ref="E215:O215"/>
    <mergeCell ref="Q215:R215"/>
    <mergeCell ref="S215:X215"/>
    <mergeCell ref="E210:O210"/>
    <mergeCell ref="Q210:R210"/>
    <mergeCell ref="S210:X210"/>
    <mergeCell ref="E211:O211"/>
    <mergeCell ref="Q211:R211"/>
    <mergeCell ref="S211:X211"/>
    <mergeCell ref="E205:O205"/>
    <mergeCell ref="Q205:R205"/>
    <mergeCell ref="S205:X205"/>
    <mergeCell ref="E206:O206"/>
    <mergeCell ref="Q206:R206"/>
    <mergeCell ref="S206:X206"/>
    <mergeCell ref="E200:O200"/>
    <mergeCell ref="Q200:R200"/>
    <mergeCell ref="S200:X200"/>
    <mergeCell ref="E201:O201"/>
    <mergeCell ref="Q201:R201"/>
    <mergeCell ref="S201:X201"/>
    <mergeCell ref="E198:O198"/>
    <mergeCell ref="Q198:R198"/>
    <mergeCell ref="S198:X198"/>
    <mergeCell ref="E199:O199"/>
    <mergeCell ref="Q199:R199"/>
    <mergeCell ref="S199:X199"/>
    <mergeCell ref="E196:O196"/>
    <mergeCell ref="Q196:R196"/>
    <mergeCell ref="S196:X196"/>
    <mergeCell ref="E197:O197"/>
    <mergeCell ref="Q197:R197"/>
    <mergeCell ref="S197:X197"/>
    <mergeCell ref="E194:O194"/>
    <mergeCell ref="Q194:R194"/>
    <mergeCell ref="S194:X194"/>
    <mergeCell ref="E195:O195"/>
    <mergeCell ref="Q195:R195"/>
    <mergeCell ref="S195:X195"/>
    <mergeCell ref="E192:O192"/>
    <mergeCell ref="Q192:R192"/>
    <mergeCell ref="S192:X192"/>
    <mergeCell ref="E193:O193"/>
    <mergeCell ref="Q193:R193"/>
    <mergeCell ref="S193:X193"/>
    <mergeCell ref="E187:O187"/>
    <mergeCell ref="Q187:R187"/>
    <mergeCell ref="S187:X187"/>
    <mergeCell ref="E191:O191"/>
    <mergeCell ref="Q191:R191"/>
    <mergeCell ref="S191:X191"/>
    <mergeCell ref="E185:O185"/>
    <mergeCell ref="Q185:R185"/>
    <mergeCell ref="S185:X185"/>
    <mergeCell ref="E186:O186"/>
    <mergeCell ref="Q186:R186"/>
    <mergeCell ref="S186:X186"/>
    <mergeCell ref="E183:O183"/>
    <mergeCell ref="Q183:R183"/>
    <mergeCell ref="S183:X183"/>
    <mergeCell ref="E184:O184"/>
    <mergeCell ref="Q184:R184"/>
    <mergeCell ref="S184:X184"/>
    <mergeCell ref="E181:O181"/>
    <mergeCell ref="Q181:R181"/>
    <mergeCell ref="S181:X181"/>
    <mergeCell ref="E182:O182"/>
    <mergeCell ref="Q182:R182"/>
    <mergeCell ref="S182:X182"/>
    <mergeCell ref="E179:O179"/>
    <mergeCell ref="Q179:R179"/>
    <mergeCell ref="S179:X179"/>
    <mergeCell ref="E180:O180"/>
    <mergeCell ref="Q180:R180"/>
    <mergeCell ref="S180:X180"/>
    <mergeCell ref="E177:O177"/>
    <mergeCell ref="Q177:R177"/>
    <mergeCell ref="S177:X177"/>
    <mergeCell ref="E178:O178"/>
    <mergeCell ref="Q178:R178"/>
    <mergeCell ref="S178:X178"/>
    <mergeCell ref="E175:O175"/>
    <mergeCell ref="Q175:R175"/>
    <mergeCell ref="S175:X175"/>
    <mergeCell ref="E176:O176"/>
    <mergeCell ref="Q176:R176"/>
    <mergeCell ref="S176:X176"/>
    <mergeCell ref="E170:O170"/>
    <mergeCell ref="Q170:R170"/>
    <mergeCell ref="S170:X170"/>
    <mergeCell ref="E174:O174"/>
    <mergeCell ref="Q174:R174"/>
    <mergeCell ref="S174:X174"/>
    <mergeCell ref="E166:O166"/>
    <mergeCell ref="Q166:R166"/>
    <mergeCell ref="S166:X166"/>
    <mergeCell ref="E169:O169"/>
    <mergeCell ref="Q169:R169"/>
    <mergeCell ref="S169:X169"/>
    <mergeCell ref="E164:O164"/>
    <mergeCell ref="Q164:R164"/>
    <mergeCell ref="S164:X164"/>
    <mergeCell ref="E165:O165"/>
    <mergeCell ref="Q165:R165"/>
    <mergeCell ref="S165:X165"/>
    <mergeCell ref="E160:O160"/>
    <mergeCell ref="Q160:R160"/>
    <mergeCell ref="S160:X160"/>
    <mergeCell ref="E163:O163"/>
    <mergeCell ref="Q163:R163"/>
    <mergeCell ref="S163:X163"/>
    <mergeCell ref="E158:O158"/>
    <mergeCell ref="Q158:R158"/>
    <mergeCell ref="S158:X158"/>
    <mergeCell ref="E159:O159"/>
    <mergeCell ref="Q159:R159"/>
    <mergeCell ref="S159:X159"/>
    <mergeCell ref="E156:O156"/>
    <mergeCell ref="Q156:R156"/>
    <mergeCell ref="S156:X156"/>
    <mergeCell ref="E157:O157"/>
    <mergeCell ref="Q157:R157"/>
    <mergeCell ref="S157:X157"/>
    <mergeCell ref="E154:O154"/>
    <mergeCell ref="Q154:R154"/>
    <mergeCell ref="S154:X154"/>
    <mergeCell ref="E155:O155"/>
    <mergeCell ref="Q155:R155"/>
    <mergeCell ref="S155:X155"/>
    <mergeCell ref="E152:O152"/>
    <mergeCell ref="Q152:R152"/>
    <mergeCell ref="S152:X152"/>
    <mergeCell ref="E153:O153"/>
    <mergeCell ref="Q153:R153"/>
    <mergeCell ref="S153:X153"/>
    <mergeCell ref="E150:O150"/>
    <mergeCell ref="Q150:R150"/>
    <mergeCell ref="S150:X150"/>
    <mergeCell ref="E151:O151"/>
    <mergeCell ref="Q151:R151"/>
    <mergeCell ref="S151:X151"/>
    <mergeCell ref="E148:O148"/>
    <mergeCell ref="Q148:R148"/>
    <mergeCell ref="S148:X148"/>
    <mergeCell ref="E149:O149"/>
    <mergeCell ref="Q149:R149"/>
    <mergeCell ref="S149:X149"/>
    <mergeCell ref="E146:O146"/>
    <mergeCell ref="Q146:R146"/>
    <mergeCell ref="S146:X146"/>
    <mergeCell ref="E147:O147"/>
    <mergeCell ref="Q147:R147"/>
    <mergeCell ref="S147:X147"/>
    <mergeCell ref="E144:O144"/>
    <mergeCell ref="Q144:R144"/>
    <mergeCell ref="S144:X144"/>
    <mergeCell ref="E145:O145"/>
    <mergeCell ref="Q145:R145"/>
    <mergeCell ref="S145:X145"/>
    <mergeCell ref="E142:O142"/>
    <mergeCell ref="Q142:R142"/>
    <mergeCell ref="S142:X142"/>
    <mergeCell ref="E143:O143"/>
    <mergeCell ref="Q143:R143"/>
    <mergeCell ref="S143:X143"/>
    <mergeCell ref="E140:O140"/>
    <mergeCell ref="Q140:R140"/>
    <mergeCell ref="S140:X140"/>
    <mergeCell ref="E141:O141"/>
    <mergeCell ref="Q141:R141"/>
    <mergeCell ref="S141:X141"/>
    <mergeCell ref="E138:O138"/>
    <mergeCell ref="Q138:R138"/>
    <mergeCell ref="S138:X138"/>
    <mergeCell ref="E139:O139"/>
    <mergeCell ref="Q139:R139"/>
    <mergeCell ref="S139:X139"/>
    <mergeCell ref="E136:O136"/>
    <mergeCell ref="Q136:R136"/>
    <mergeCell ref="S136:X136"/>
    <mergeCell ref="E137:O137"/>
    <mergeCell ref="Q137:R137"/>
    <mergeCell ref="S137:X137"/>
    <mergeCell ref="E134:O134"/>
    <mergeCell ref="Q134:R134"/>
    <mergeCell ref="S134:X134"/>
    <mergeCell ref="E135:O135"/>
    <mergeCell ref="Q135:R135"/>
    <mergeCell ref="S135:X135"/>
    <mergeCell ref="E132:O132"/>
    <mergeCell ref="Q132:R132"/>
    <mergeCell ref="S132:X132"/>
    <mergeCell ref="E133:O133"/>
    <mergeCell ref="Q133:R133"/>
    <mergeCell ref="S133:X133"/>
    <mergeCell ref="E130:O130"/>
    <mergeCell ref="Q130:R130"/>
    <mergeCell ref="S130:X130"/>
    <mergeCell ref="E131:O131"/>
    <mergeCell ref="Q131:R131"/>
    <mergeCell ref="S131:X131"/>
    <mergeCell ref="E128:O128"/>
    <mergeCell ref="Q128:R128"/>
    <mergeCell ref="S128:X128"/>
    <mergeCell ref="E129:O129"/>
    <mergeCell ref="Q129:R129"/>
    <mergeCell ref="S129:X129"/>
    <mergeCell ref="E126:O126"/>
    <mergeCell ref="Q126:R126"/>
    <mergeCell ref="S126:X126"/>
    <mergeCell ref="E127:O127"/>
    <mergeCell ref="Q127:R127"/>
    <mergeCell ref="S127:X127"/>
    <mergeCell ref="E124:O124"/>
    <mergeCell ref="Q124:R124"/>
    <mergeCell ref="S124:X124"/>
    <mergeCell ref="E125:O125"/>
    <mergeCell ref="Q125:R125"/>
    <mergeCell ref="S125:X125"/>
    <mergeCell ref="E122:O122"/>
    <mergeCell ref="Q122:R122"/>
    <mergeCell ref="S122:X122"/>
    <mergeCell ref="E123:O123"/>
    <mergeCell ref="Q123:R123"/>
    <mergeCell ref="S123:X123"/>
    <mergeCell ref="E116:O116"/>
    <mergeCell ref="Q116:R116"/>
    <mergeCell ref="S116:X116"/>
    <mergeCell ref="E120:X120"/>
    <mergeCell ref="E121:O121"/>
    <mergeCell ref="Q121:R121"/>
    <mergeCell ref="S121:X121"/>
    <mergeCell ref="E112:O112"/>
    <mergeCell ref="Q112:R112"/>
    <mergeCell ref="S112:X112"/>
    <mergeCell ref="E115:O115"/>
    <mergeCell ref="Q115:R115"/>
    <mergeCell ref="S115:X115"/>
    <mergeCell ref="E108:O108"/>
    <mergeCell ref="Q108:R108"/>
    <mergeCell ref="S108:X108"/>
    <mergeCell ref="E109:O109"/>
    <mergeCell ref="Q109:R109"/>
    <mergeCell ref="S109:X109"/>
    <mergeCell ref="E104:O104"/>
    <mergeCell ref="Q104:R104"/>
    <mergeCell ref="S104:X104"/>
    <mergeCell ref="E107:O107"/>
    <mergeCell ref="Q107:R107"/>
    <mergeCell ref="S107:X107"/>
    <mergeCell ref="E100:O100"/>
    <mergeCell ref="Q100:R100"/>
    <mergeCell ref="S100:X100"/>
    <mergeCell ref="E103:O103"/>
    <mergeCell ref="Q103:R103"/>
    <mergeCell ref="S103:X103"/>
    <mergeCell ref="E94:O94"/>
    <mergeCell ref="Q94:R94"/>
    <mergeCell ref="S94:X94"/>
    <mergeCell ref="E97:O97"/>
    <mergeCell ref="Q97:R97"/>
    <mergeCell ref="S97:X97"/>
    <mergeCell ref="E88:O88"/>
    <mergeCell ref="Q88:R88"/>
    <mergeCell ref="S88:X88"/>
    <mergeCell ref="E91:O91"/>
    <mergeCell ref="Q91:R91"/>
    <mergeCell ref="S91:X91"/>
    <mergeCell ref="E84:O84"/>
    <mergeCell ref="Q84:R84"/>
    <mergeCell ref="S84:X84"/>
    <mergeCell ref="E85:O85"/>
    <mergeCell ref="Q85:R85"/>
    <mergeCell ref="S85:X85"/>
    <mergeCell ref="E80:O80"/>
    <mergeCell ref="Q80:R80"/>
    <mergeCell ref="S80:X80"/>
    <mergeCell ref="E83:O83"/>
    <mergeCell ref="Q83:R83"/>
    <mergeCell ref="S83:X83"/>
    <mergeCell ref="E76:O76"/>
    <mergeCell ref="Q76:R76"/>
    <mergeCell ref="S76:X76"/>
    <mergeCell ref="E77:O77"/>
    <mergeCell ref="Q77:R77"/>
    <mergeCell ref="S77:X77"/>
    <mergeCell ref="E70:O70"/>
    <mergeCell ref="Q70:R70"/>
    <mergeCell ref="S70:X70"/>
    <mergeCell ref="E73:O73"/>
    <mergeCell ref="Q73:R73"/>
    <mergeCell ref="S73:X73"/>
    <mergeCell ref="E65:O65"/>
    <mergeCell ref="Q65:R65"/>
    <mergeCell ref="S65:X65"/>
    <mergeCell ref="E66:O66"/>
    <mergeCell ref="Q66:R66"/>
    <mergeCell ref="S66:X66"/>
    <mergeCell ref="E61:O61"/>
    <mergeCell ref="Q61:R61"/>
    <mergeCell ref="S61:X61"/>
    <mergeCell ref="E64:O64"/>
    <mergeCell ref="Q64:R64"/>
    <mergeCell ref="S64:X64"/>
    <mergeCell ref="E59:O59"/>
    <mergeCell ref="Q59:R59"/>
    <mergeCell ref="S59:X59"/>
    <mergeCell ref="E60:O60"/>
    <mergeCell ref="Q60:R60"/>
    <mergeCell ref="S60:X60"/>
    <mergeCell ref="E57:O57"/>
    <mergeCell ref="Q57:R57"/>
    <mergeCell ref="S57:X57"/>
    <mergeCell ref="E58:O58"/>
    <mergeCell ref="Q58:R58"/>
    <mergeCell ref="S58:X58"/>
    <mergeCell ref="E55:O55"/>
    <mergeCell ref="Q55:R55"/>
    <mergeCell ref="S55:X55"/>
    <mergeCell ref="E56:O56"/>
    <mergeCell ref="Q56:R56"/>
    <mergeCell ref="S56:X56"/>
    <mergeCell ref="E49:O49"/>
    <mergeCell ref="Q49:R49"/>
    <mergeCell ref="S49:X49"/>
    <mergeCell ref="E52:O52"/>
    <mergeCell ref="Q52:R52"/>
    <mergeCell ref="S52:X52"/>
    <mergeCell ref="E47:O47"/>
    <mergeCell ref="Q47:R47"/>
    <mergeCell ref="S47:X47"/>
    <mergeCell ref="E48:O48"/>
    <mergeCell ref="Q48:R48"/>
    <mergeCell ref="S48:X48"/>
    <mergeCell ref="E43:O43"/>
    <mergeCell ref="Q43:R43"/>
    <mergeCell ref="S43:X43"/>
    <mergeCell ref="E44:O44"/>
    <mergeCell ref="Q44:R44"/>
    <mergeCell ref="S44:X44"/>
    <mergeCell ref="E41:O41"/>
    <mergeCell ref="Q41:R41"/>
    <mergeCell ref="S41:X41"/>
    <mergeCell ref="E42:O42"/>
    <mergeCell ref="Q42:R42"/>
    <mergeCell ref="S42:X42"/>
    <mergeCell ref="E39:O39"/>
    <mergeCell ref="Q39:R39"/>
    <mergeCell ref="S39:X39"/>
    <mergeCell ref="E40:O40"/>
    <mergeCell ref="Q40:R40"/>
    <mergeCell ref="S40:X40"/>
    <mergeCell ref="E37:O37"/>
    <mergeCell ref="Q37:R37"/>
    <mergeCell ref="S37:X37"/>
    <mergeCell ref="E38:O38"/>
    <mergeCell ref="Q38:R38"/>
    <mergeCell ref="S38:X38"/>
    <mergeCell ref="E35:O35"/>
    <mergeCell ref="Q35:R35"/>
    <mergeCell ref="S35:X35"/>
    <mergeCell ref="E36:O36"/>
    <mergeCell ref="Q36:R36"/>
    <mergeCell ref="S36:X36"/>
    <mergeCell ref="E33:O33"/>
    <mergeCell ref="Q33:R33"/>
    <mergeCell ref="S33:X33"/>
    <mergeCell ref="E34:O34"/>
    <mergeCell ref="Q34:R34"/>
    <mergeCell ref="S34:X34"/>
    <mergeCell ref="E31:O31"/>
    <mergeCell ref="Q31:R31"/>
    <mergeCell ref="S31:X31"/>
    <mergeCell ref="E32:O32"/>
    <mergeCell ref="Q32:R32"/>
    <mergeCell ref="S32:X32"/>
    <mergeCell ref="E26:O26"/>
    <mergeCell ref="Q26:R26"/>
    <mergeCell ref="S26:X26"/>
    <mergeCell ref="E30:O30"/>
    <mergeCell ref="Q30:R30"/>
    <mergeCell ref="S30:X30"/>
    <mergeCell ref="Y2:Z2"/>
    <mergeCell ref="M8:U10"/>
    <mergeCell ref="E14:O14"/>
    <mergeCell ref="S14:X14"/>
    <mergeCell ref="E18:X18"/>
    <mergeCell ref="E22:O22"/>
    <mergeCell ref="Q22:R22"/>
    <mergeCell ref="S22:X22"/>
    <mergeCell ref="G2:J2"/>
    <mergeCell ref="G4:K4"/>
    <mergeCell ref="G6:J6"/>
    <mergeCell ref="G8:K8"/>
    <mergeCell ref="L2:P2"/>
    <mergeCell ref="L4:P4"/>
    <mergeCell ref="L6:O6"/>
    <mergeCell ref="Q2:U2"/>
    <mergeCell ref="Q4:U4"/>
    <mergeCell ref="Q6:U6"/>
    <mergeCell ref="L8:L10"/>
    <mergeCell ref="J13:S13"/>
  </mergeCells>
  <conditionalFormatting sqref="S22:X22">
    <cfRule type="expression" dxfId="2246" priority="3392">
      <formula>$S$22&lt;&gt;""</formula>
    </cfRule>
  </conditionalFormatting>
  <conditionalFormatting sqref="S26:X26">
    <cfRule type="expression" dxfId="2245" priority="3391">
      <formula>$S$26&lt;&gt;""</formula>
    </cfRule>
  </conditionalFormatting>
  <conditionalFormatting sqref="S30:X30">
    <cfRule type="expression" dxfId="2244" priority="3390">
      <formula>$S$30&lt;&gt;""</formula>
    </cfRule>
  </conditionalFormatting>
  <conditionalFormatting sqref="S31:X31">
    <cfRule type="expression" dxfId="2243" priority="3389">
      <formula>$S$31&lt;&gt;""</formula>
    </cfRule>
  </conditionalFormatting>
  <conditionalFormatting sqref="S32:X32">
    <cfRule type="expression" dxfId="2242" priority="3388">
      <formula>$S$32&lt;&gt;""</formula>
    </cfRule>
  </conditionalFormatting>
  <conditionalFormatting sqref="S33:X33">
    <cfRule type="expression" dxfId="2241" priority="3387">
      <formula>$S$33&lt;&gt;""</formula>
    </cfRule>
  </conditionalFormatting>
  <conditionalFormatting sqref="S34:X34">
    <cfRule type="expression" dxfId="2240" priority="3386">
      <formula>$S$34&lt;&gt;""</formula>
    </cfRule>
  </conditionalFormatting>
  <conditionalFormatting sqref="S35:X35">
    <cfRule type="expression" dxfId="2239" priority="3385">
      <formula>$S$35&lt;&gt;""</formula>
    </cfRule>
  </conditionalFormatting>
  <conditionalFormatting sqref="S36:X36">
    <cfRule type="expression" dxfId="2238" priority="3384">
      <formula>$S$36&lt;&gt;""</formula>
    </cfRule>
  </conditionalFormatting>
  <conditionalFormatting sqref="S37:X37">
    <cfRule type="expression" dxfId="2237" priority="3383">
      <formula>$S$37&lt;&gt;""</formula>
    </cfRule>
  </conditionalFormatting>
  <conditionalFormatting sqref="S38:X38">
    <cfRule type="expression" dxfId="2236" priority="3382">
      <formula>$S$38&lt;&gt;""</formula>
    </cfRule>
  </conditionalFormatting>
  <conditionalFormatting sqref="S39:X39">
    <cfRule type="expression" dxfId="2235" priority="3381">
      <formula>$S$39&lt;&gt;""</formula>
    </cfRule>
  </conditionalFormatting>
  <conditionalFormatting sqref="S40:X40">
    <cfRule type="expression" dxfId="2234" priority="3380">
      <formula>$S$40&lt;&gt;""</formula>
    </cfRule>
  </conditionalFormatting>
  <conditionalFormatting sqref="S41:X41">
    <cfRule type="expression" dxfId="2233" priority="3379">
      <formula>$S$41&lt;&gt;""</formula>
    </cfRule>
  </conditionalFormatting>
  <conditionalFormatting sqref="S42:X42">
    <cfRule type="expression" dxfId="2232" priority="3378">
      <formula>$S$42&lt;&gt;""</formula>
    </cfRule>
  </conditionalFormatting>
  <conditionalFormatting sqref="S43:X43">
    <cfRule type="expression" dxfId="2231" priority="3377">
      <formula>$S$43&lt;&gt;""</formula>
    </cfRule>
  </conditionalFormatting>
  <conditionalFormatting sqref="S44:X44">
    <cfRule type="expression" dxfId="2230" priority="3376">
      <formula>$S$44&lt;&gt;""</formula>
    </cfRule>
  </conditionalFormatting>
  <conditionalFormatting sqref="S47:X47">
    <cfRule type="expression" dxfId="2229" priority="3375">
      <formula>$S$47&lt;&gt;""</formula>
    </cfRule>
  </conditionalFormatting>
  <conditionalFormatting sqref="S48:X48">
    <cfRule type="expression" dxfId="2228" priority="3374">
      <formula>$S$48&lt;&gt;""</formula>
    </cfRule>
  </conditionalFormatting>
  <conditionalFormatting sqref="S49:X49">
    <cfRule type="expression" dxfId="2227" priority="3373">
      <formula>$S$49&lt;&gt;""</formula>
    </cfRule>
  </conditionalFormatting>
  <conditionalFormatting sqref="S52:X52">
    <cfRule type="expression" dxfId="2226" priority="3372">
      <formula>$S$52&lt;&gt;""</formula>
    </cfRule>
  </conditionalFormatting>
  <conditionalFormatting sqref="S55:X55">
    <cfRule type="expression" dxfId="2225" priority="3371">
      <formula>$S$55&lt;&gt;""</formula>
    </cfRule>
  </conditionalFormatting>
  <conditionalFormatting sqref="S56:X56">
    <cfRule type="expression" dxfId="2224" priority="3370">
      <formula>$S$56&lt;&gt;""</formula>
    </cfRule>
  </conditionalFormatting>
  <conditionalFormatting sqref="S57:X57">
    <cfRule type="expression" dxfId="2223" priority="3369">
      <formula>$S$57&lt;&gt;""</formula>
    </cfRule>
  </conditionalFormatting>
  <conditionalFormatting sqref="S58:X58">
    <cfRule type="expression" dxfId="2222" priority="3368">
      <formula>$S$58&lt;&gt;""</formula>
    </cfRule>
  </conditionalFormatting>
  <conditionalFormatting sqref="S59:X59">
    <cfRule type="expression" dxfId="2221" priority="3367">
      <formula>$S$59&lt;&gt;""</formula>
    </cfRule>
  </conditionalFormatting>
  <conditionalFormatting sqref="S60:X60">
    <cfRule type="expression" dxfId="2220" priority="3366">
      <formula>$S$60&lt;&gt;""</formula>
    </cfRule>
  </conditionalFormatting>
  <conditionalFormatting sqref="S61:X61">
    <cfRule type="expression" dxfId="2219" priority="3365">
      <formula>$S$61&lt;&gt;""</formula>
    </cfRule>
  </conditionalFormatting>
  <conditionalFormatting sqref="S64:X64">
    <cfRule type="expression" dxfId="2218" priority="3364">
      <formula>$S$64&lt;&gt;""</formula>
    </cfRule>
  </conditionalFormatting>
  <conditionalFormatting sqref="S65:X65">
    <cfRule type="expression" dxfId="2217" priority="3363">
      <formula>$S$65&lt;&gt;""</formula>
    </cfRule>
  </conditionalFormatting>
  <conditionalFormatting sqref="S66:X66">
    <cfRule type="expression" dxfId="2216" priority="3362">
      <formula>$S$66&lt;&gt;""</formula>
    </cfRule>
  </conditionalFormatting>
  <conditionalFormatting sqref="S70:X70">
    <cfRule type="expression" dxfId="2215" priority="3361">
      <formula>$S$70&lt;&gt;""</formula>
    </cfRule>
  </conditionalFormatting>
  <conditionalFormatting sqref="S73:X73">
    <cfRule type="expression" dxfId="2214" priority="3360">
      <formula>$S$73&lt;&gt;""</formula>
    </cfRule>
  </conditionalFormatting>
  <conditionalFormatting sqref="S76:X76">
    <cfRule type="expression" dxfId="2213" priority="3359">
      <formula>$S$76&lt;&gt;""</formula>
    </cfRule>
  </conditionalFormatting>
  <conditionalFormatting sqref="S77:X77">
    <cfRule type="expression" dxfId="2212" priority="3358">
      <formula>$S$77&lt;&gt;""</formula>
    </cfRule>
  </conditionalFormatting>
  <conditionalFormatting sqref="S80:X80">
    <cfRule type="expression" dxfId="2211" priority="3357">
      <formula>$S$80&lt;&gt;""</formula>
    </cfRule>
  </conditionalFormatting>
  <conditionalFormatting sqref="S83:X83">
    <cfRule type="expression" dxfId="2210" priority="3356">
      <formula>$S$83&lt;&gt;""</formula>
    </cfRule>
  </conditionalFormatting>
  <conditionalFormatting sqref="S84:X84">
    <cfRule type="expression" dxfId="2209" priority="3355">
      <formula>$S$84&lt;&gt;""</formula>
    </cfRule>
  </conditionalFormatting>
  <conditionalFormatting sqref="S85:X85">
    <cfRule type="expression" dxfId="2208" priority="3354">
      <formula>$S$85&lt;&gt;""</formula>
    </cfRule>
  </conditionalFormatting>
  <conditionalFormatting sqref="S88:X88">
    <cfRule type="expression" dxfId="2207" priority="3353">
      <formula>$S$88&lt;&gt;""</formula>
    </cfRule>
  </conditionalFormatting>
  <conditionalFormatting sqref="S91:X91">
    <cfRule type="expression" dxfId="2206" priority="3352">
      <formula>$S$91&lt;&gt;""</formula>
    </cfRule>
  </conditionalFormatting>
  <conditionalFormatting sqref="S94:X94">
    <cfRule type="expression" dxfId="2205" priority="3351">
      <formula>$S$94&lt;&gt;""</formula>
    </cfRule>
  </conditionalFormatting>
  <conditionalFormatting sqref="S97:X97">
    <cfRule type="expression" dxfId="2204" priority="3350">
      <formula>$S$97&lt;&gt;""</formula>
    </cfRule>
  </conditionalFormatting>
  <conditionalFormatting sqref="S100:X100">
    <cfRule type="expression" dxfId="2203" priority="3349">
      <formula>$S$100&lt;&gt;""</formula>
    </cfRule>
  </conditionalFormatting>
  <conditionalFormatting sqref="S103:X103">
    <cfRule type="expression" dxfId="2202" priority="3348">
      <formula>$S$103&lt;&gt;""</formula>
    </cfRule>
  </conditionalFormatting>
  <conditionalFormatting sqref="S104:X104">
    <cfRule type="expression" dxfId="2201" priority="3347">
      <formula>$S$104&lt;&gt;""</formula>
    </cfRule>
  </conditionalFormatting>
  <conditionalFormatting sqref="S107:X107">
    <cfRule type="expression" dxfId="2200" priority="3346">
      <formula>$S$107&lt;&gt;""</formula>
    </cfRule>
  </conditionalFormatting>
  <conditionalFormatting sqref="S108:X108">
    <cfRule type="expression" dxfId="2199" priority="3345">
      <formula>$S$108&lt;&gt;""</formula>
    </cfRule>
  </conditionalFormatting>
  <conditionalFormatting sqref="S109:X109">
    <cfRule type="expression" dxfId="2198" priority="3344">
      <formula>$S$109&lt;&gt;""</formula>
    </cfRule>
  </conditionalFormatting>
  <conditionalFormatting sqref="S112:X112">
    <cfRule type="expression" dxfId="2197" priority="3343">
      <formula>$S$112&lt;&gt;""</formula>
    </cfRule>
  </conditionalFormatting>
  <conditionalFormatting sqref="S115:X115">
    <cfRule type="expression" dxfId="2196" priority="3342">
      <formula>$S$115&lt;&gt;""</formula>
    </cfRule>
  </conditionalFormatting>
  <conditionalFormatting sqref="S116:X116">
    <cfRule type="expression" dxfId="2195" priority="3341">
      <formula>$S$116&lt;&gt;""</formula>
    </cfRule>
  </conditionalFormatting>
  <conditionalFormatting sqref="S121:X121">
    <cfRule type="expression" dxfId="2194" priority="3340">
      <formula>$S$121&lt;&gt;""</formula>
    </cfRule>
  </conditionalFormatting>
  <conditionalFormatting sqref="S122:X122">
    <cfRule type="expression" dxfId="2193" priority="3339">
      <formula>$S$122&lt;&gt;""</formula>
    </cfRule>
  </conditionalFormatting>
  <conditionalFormatting sqref="S123:X123">
    <cfRule type="expression" dxfId="2192" priority="3338">
      <formula>$S$123&lt;&gt;""</formula>
    </cfRule>
  </conditionalFormatting>
  <conditionalFormatting sqref="S124:X124">
    <cfRule type="expression" dxfId="2191" priority="3337">
      <formula>$S$124&lt;&gt;""</formula>
    </cfRule>
  </conditionalFormatting>
  <conditionalFormatting sqref="S125:X125">
    <cfRule type="expression" dxfId="2190" priority="3336">
      <formula>$S$125&lt;&gt;""</formula>
    </cfRule>
  </conditionalFormatting>
  <conditionalFormatting sqref="S126:X126">
    <cfRule type="expression" dxfId="2189" priority="3335">
      <formula>$S$126&lt;&gt;""</formula>
    </cfRule>
  </conditionalFormatting>
  <conditionalFormatting sqref="S127:X127">
    <cfRule type="expression" dxfId="2188" priority="3334">
      <formula>$S$127&lt;&gt;""</formula>
    </cfRule>
  </conditionalFormatting>
  <conditionalFormatting sqref="S128:X128">
    <cfRule type="expression" dxfId="2187" priority="3333">
      <formula>$S$128&lt;&gt;""</formula>
    </cfRule>
  </conditionalFormatting>
  <conditionalFormatting sqref="S129:X129">
    <cfRule type="expression" dxfId="2186" priority="3332">
      <formula>$S$129&lt;&gt;""</formula>
    </cfRule>
  </conditionalFormatting>
  <conditionalFormatting sqref="S130:X130">
    <cfRule type="expression" dxfId="2185" priority="3331">
      <formula>$S$130&lt;&gt;""</formula>
    </cfRule>
  </conditionalFormatting>
  <conditionalFormatting sqref="S131:X131">
    <cfRule type="expression" dxfId="2184" priority="3330">
      <formula>$S$131&lt;&gt;""</formula>
    </cfRule>
  </conditionalFormatting>
  <conditionalFormatting sqref="S132:X132">
    <cfRule type="expression" dxfId="2183" priority="3329">
      <formula>$S$132&lt;&gt;""</formula>
    </cfRule>
  </conditionalFormatting>
  <conditionalFormatting sqref="S133:X133">
    <cfRule type="expression" dxfId="2182" priority="3328">
      <formula>$S$133&lt;&gt;""</formula>
    </cfRule>
  </conditionalFormatting>
  <conditionalFormatting sqref="S134:X134">
    <cfRule type="expression" dxfId="2181" priority="3327">
      <formula>$S$134&lt;&gt;""</formula>
    </cfRule>
  </conditionalFormatting>
  <conditionalFormatting sqref="S135:X135">
    <cfRule type="expression" dxfId="2180" priority="3326">
      <formula>$S$135&lt;&gt;""</formula>
    </cfRule>
  </conditionalFormatting>
  <conditionalFormatting sqref="S136:X136">
    <cfRule type="expression" dxfId="2179" priority="3325">
      <formula>$S$136&lt;&gt;""</formula>
    </cfRule>
  </conditionalFormatting>
  <conditionalFormatting sqref="S137:X137">
    <cfRule type="expression" dxfId="2178" priority="3324">
      <formula>$S$137&lt;&gt;""</formula>
    </cfRule>
  </conditionalFormatting>
  <conditionalFormatting sqref="S138:X138">
    <cfRule type="expression" dxfId="2177" priority="3323">
      <formula>$S$138&lt;&gt;""</formula>
    </cfRule>
  </conditionalFormatting>
  <conditionalFormatting sqref="S139:X139">
    <cfRule type="expression" dxfId="2176" priority="3322">
      <formula>$S$139&lt;&gt;""</formula>
    </cfRule>
  </conditionalFormatting>
  <conditionalFormatting sqref="S140:X140">
    <cfRule type="expression" dxfId="2175" priority="3321">
      <formula>$S$140&lt;&gt;""</formula>
    </cfRule>
  </conditionalFormatting>
  <conditionalFormatting sqref="S141:X141">
    <cfRule type="expression" dxfId="2174" priority="3320">
      <formula>$S$141&lt;&gt;""</formula>
    </cfRule>
  </conditionalFormatting>
  <conditionalFormatting sqref="S142:X142">
    <cfRule type="expression" dxfId="2173" priority="3319">
      <formula>$S$142&lt;&gt;""</formula>
    </cfRule>
  </conditionalFormatting>
  <conditionalFormatting sqref="S143:X143">
    <cfRule type="expression" dxfId="2172" priority="3318">
      <formula>$S$143&lt;&gt;""</formula>
    </cfRule>
  </conditionalFormatting>
  <conditionalFormatting sqref="S144:X144">
    <cfRule type="expression" dxfId="2171" priority="3317">
      <formula>$S$144&lt;&gt;""</formula>
    </cfRule>
  </conditionalFormatting>
  <conditionalFormatting sqref="S145:X145">
    <cfRule type="expression" dxfId="2170" priority="3316">
      <formula>$S$145&lt;&gt;""</formula>
    </cfRule>
  </conditionalFormatting>
  <conditionalFormatting sqref="S146:X146">
    <cfRule type="expression" dxfId="2169" priority="3315">
      <formula>$S$146&lt;&gt;""</formula>
    </cfRule>
  </conditionalFormatting>
  <conditionalFormatting sqref="S147:X147">
    <cfRule type="expression" dxfId="2168" priority="3314">
      <formula>$S$147&lt;&gt;""</formula>
    </cfRule>
  </conditionalFormatting>
  <conditionalFormatting sqref="S148:X148">
    <cfRule type="expression" dxfId="2167" priority="3313">
      <formula>$S$148&lt;&gt;""</formula>
    </cfRule>
  </conditionalFormatting>
  <conditionalFormatting sqref="S149:X149">
    <cfRule type="expression" dxfId="2166" priority="3312">
      <formula>$S$149&lt;&gt;""</formula>
    </cfRule>
  </conditionalFormatting>
  <conditionalFormatting sqref="S150:X150">
    <cfRule type="expression" dxfId="2165" priority="3311">
      <formula>$S$150&lt;&gt;""</formula>
    </cfRule>
  </conditionalFormatting>
  <conditionalFormatting sqref="S151:X151">
    <cfRule type="expression" dxfId="2164" priority="3310">
      <formula>$S$151&lt;&gt;""</formula>
    </cfRule>
  </conditionalFormatting>
  <conditionalFormatting sqref="S152:X152">
    <cfRule type="expression" dxfId="2163" priority="3309">
      <formula>$S$152&lt;&gt;""</formula>
    </cfRule>
  </conditionalFormatting>
  <conditionalFormatting sqref="S153:X153">
    <cfRule type="expression" dxfId="2162" priority="3308">
      <formula>$S$153&lt;&gt;""</formula>
    </cfRule>
  </conditionalFormatting>
  <conditionalFormatting sqref="S154:X154">
    <cfRule type="expression" dxfId="2161" priority="3307">
      <formula>$S$154&lt;&gt;""</formula>
    </cfRule>
  </conditionalFormatting>
  <conditionalFormatting sqref="S155:X155">
    <cfRule type="expression" dxfId="2160" priority="3306">
      <formula>$S$155&lt;&gt;""</formula>
    </cfRule>
  </conditionalFormatting>
  <conditionalFormatting sqref="S156:X156">
    <cfRule type="expression" dxfId="2159" priority="3305">
      <formula>$S$156&lt;&gt;""</formula>
    </cfRule>
  </conditionalFormatting>
  <conditionalFormatting sqref="S157:X157">
    <cfRule type="expression" dxfId="2158" priority="3304">
      <formula>$S$157&lt;&gt;""</formula>
    </cfRule>
  </conditionalFormatting>
  <conditionalFormatting sqref="S158:X158">
    <cfRule type="expression" dxfId="2157" priority="3303">
      <formula>$S$158&lt;&gt;""</formula>
    </cfRule>
  </conditionalFormatting>
  <conditionalFormatting sqref="S159:X159">
    <cfRule type="expression" dxfId="2156" priority="3302">
      <formula>$S$159&lt;&gt;""</formula>
    </cfRule>
  </conditionalFormatting>
  <conditionalFormatting sqref="S160:X160">
    <cfRule type="expression" dxfId="2155" priority="3301">
      <formula>$S$160&lt;&gt;""</formula>
    </cfRule>
  </conditionalFormatting>
  <conditionalFormatting sqref="S163:X163">
    <cfRule type="expression" dxfId="2154" priority="3300">
      <formula>$S$163&lt;&gt;""</formula>
    </cfRule>
  </conditionalFormatting>
  <conditionalFormatting sqref="S164:X164">
    <cfRule type="expression" dxfId="2153" priority="3299">
      <formula>$S$164&lt;&gt;""</formula>
    </cfRule>
  </conditionalFormatting>
  <conditionalFormatting sqref="S165:X165">
    <cfRule type="expression" dxfId="2152" priority="3298">
      <formula>$S$165&lt;&gt;""</formula>
    </cfRule>
  </conditionalFormatting>
  <conditionalFormatting sqref="S166:X166">
    <cfRule type="expression" dxfId="2151" priority="3297">
      <formula>$S$166&lt;&gt;""</formula>
    </cfRule>
  </conditionalFormatting>
  <conditionalFormatting sqref="S169:X169">
    <cfRule type="expression" dxfId="2150" priority="3296">
      <formula>$S$169&lt;&gt;""</formula>
    </cfRule>
  </conditionalFormatting>
  <conditionalFormatting sqref="S170:X170">
    <cfRule type="expression" dxfId="2149" priority="3295">
      <formula>$S$170&lt;&gt;""</formula>
    </cfRule>
  </conditionalFormatting>
  <conditionalFormatting sqref="S174:X174">
    <cfRule type="expression" dxfId="2148" priority="3294">
      <formula>$S$174&lt;&gt;""</formula>
    </cfRule>
  </conditionalFormatting>
  <conditionalFormatting sqref="S175:X175">
    <cfRule type="expression" dxfId="2147" priority="3293">
      <formula>$S$175&lt;&gt;""</formula>
    </cfRule>
  </conditionalFormatting>
  <conditionalFormatting sqref="S176:X176">
    <cfRule type="expression" dxfId="2146" priority="3292">
      <formula>$S$176&lt;&gt;""</formula>
    </cfRule>
  </conditionalFormatting>
  <conditionalFormatting sqref="S177:X177">
    <cfRule type="expression" dxfId="2145" priority="3291">
      <formula>$S$177&lt;&gt;""</formula>
    </cfRule>
  </conditionalFormatting>
  <conditionalFormatting sqref="S178:X178">
    <cfRule type="expression" dxfId="2144" priority="3290">
      <formula>$S$178&lt;&gt;""</formula>
    </cfRule>
  </conditionalFormatting>
  <conditionalFormatting sqref="S179:X179">
    <cfRule type="expression" dxfId="2143" priority="3289">
      <formula>$S$179&lt;&gt;""</formula>
    </cfRule>
  </conditionalFormatting>
  <conditionalFormatting sqref="S180:X180">
    <cfRule type="expression" dxfId="2142" priority="3288">
      <formula>$S$180&lt;&gt;""</formula>
    </cfRule>
  </conditionalFormatting>
  <conditionalFormatting sqref="S181:X181">
    <cfRule type="expression" dxfId="2141" priority="3287">
      <formula>$S$181&lt;&gt;""</formula>
    </cfRule>
  </conditionalFormatting>
  <conditionalFormatting sqref="S182:X182">
    <cfRule type="expression" dxfId="2140" priority="3286">
      <formula>$S$182&lt;&gt;""</formula>
    </cfRule>
  </conditionalFormatting>
  <conditionalFormatting sqref="S183:X183">
    <cfRule type="expression" dxfId="2139" priority="3285">
      <formula>$S$183&lt;&gt;""</formula>
    </cfRule>
  </conditionalFormatting>
  <conditionalFormatting sqref="S184:X184">
    <cfRule type="expression" dxfId="2138" priority="3284">
      <formula>$S$184&lt;&gt;""</formula>
    </cfRule>
  </conditionalFormatting>
  <conditionalFormatting sqref="S185:X185">
    <cfRule type="expression" dxfId="2137" priority="3283">
      <formula>$S$185&lt;&gt;""</formula>
    </cfRule>
  </conditionalFormatting>
  <conditionalFormatting sqref="S186:X186">
    <cfRule type="expression" dxfId="2136" priority="3282">
      <formula>$S$186&lt;&gt;""</formula>
    </cfRule>
  </conditionalFormatting>
  <conditionalFormatting sqref="S187:X187">
    <cfRule type="expression" dxfId="2135" priority="3281">
      <formula>$S$187&lt;&gt;""</formula>
    </cfRule>
  </conditionalFormatting>
  <conditionalFormatting sqref="S191:X191">
    <cfRule type="expression" dxfId="2134" priority="3280">
      <formula>$S$191&lt;&gt;""</formula>
    </cfRule>
  </conditionalFormatting>
  <conditionalFormatting sqref="S192:X192">
    <cfRule type="expression" dxfId="2133" priority="3279">
      <formula>$S$192&lt;&gt;""</formula>
    </cfRule>
  </conditionalFormatting>
  <conditionalFormatting sqref="S193:X193">
    <cfRule type="expression" dxfId="2132" priority="3278">
      <formula>$S$193&lt;&gt;""</formula>
    </cfRule>
  </conditionalFormatting>
  <conditionalFormatting sqref="S194:X194">
    <cfRule type="expression" dxfId="2131" priority="3277">
      <formula>$S$194&lt;&gt;""</formula>
    </cfRule>
  </conditionalFormatting>
  <conditionalFormatting sqref="S195:X195">
    <cfRule type="expression" dxfId="2130" priority="3276">
      <formula>$S$195&lt;&gt;""</formula>
    </cfRule>
  </conditionalFormatting>
  <conditionalFormatting sqref="S196:X196">
    <cfRule type="expression" dxfId="2129" priority="3275">
      <formula>$S$196&lt;&gt;""</formula>
    </cfRule>
  </conditionalFormatting>
  <conditionalFormatting sqref="S197:X197">
    <cfRule type="expression" dxfId="2128" priority="3274">
      <formula>$S$197&lt;&gt;""</formula>
    </cfRule>
  </conditionalFormatting>
  <conditionalFormatting sqref="S198:X198">
    <cfRule type="expression" dxfId="2127" priority="3273">
      <formula>$S$198&lt;&gt;""</formula>
    </cfRule>
  </conditionalFormatting>
  <conditionalFormatting sqref="S199:X199">
    <cfRule type="expression" dxfId="2126" priority="3272">
      <formula>$S$199&lt;&gt;""</formula>
    </cfRule>
  </conditionalFormatting>
  <conditionalFormatting sqref="S200:X200">
    <cfRule type="expression" dxfId="2125" priority="3271">
      <formula>$S$200&lt;&gt;""</formula>
    </cfRule>
  </conditionalFormatting>
  <conditionalFormatting sqref="S201:X201">
    <cfRule type="expression" dxfId="2124" priority="3270">
      <formula>$S$201&lt;&gt;""</formula>
    </cfRule>
  </conditionalFormatting>
  <conditionalFormatting sqref="S205:X205">
    <cfRule type="expression" dxfId="2123" priority="3269">
      <formula>$S$205&lt;&gt;""</formula>
    </cfRule>
  </conditionalFormatting>
  <conditionalFormatting sqref="S206:X206">
    <cfRule type="expression" dxfId="2122" priority="3268">
      <formula>$S$206&lt;&gt;""</formula>
    </cfRule>
  </conditionalFormatting>
  <conditionalFormatting sqref="S210:X210">
    <cfRule type="expression" dxfId="2121" priority="3267">
      <formula>$S$210&lt;&gt;""</formula>
    </cfRule>
  </conditionalFormatting>
  <conditionalFormatting sqref="S211:X211">
    <cfRule type="expression" dxfId="2120" priority="3266">
      <formula>$S$211&lt;&gt;""</formula>
    </cfRule>
  </conditionalFormatting>
  <conditionalFormatting sqref="S214:X214">
    <cfRule type="expression" dxfId="2119" priority="3265">
      <formula>$S$214&lt;&gt;""</formula>
    </cfRule>
  </conditionalFormatting>
  <conditionalFormatting sqref="S215:X215">
    <cfRule type="expression" dxfId="2118" priority="3264">
      <formula>$S$215&lt;&gt;""</formula>
    </cfRule>
  </conditionalFormatting>
  <conditionalFormatting sqref="S216:X216">
    <cfRule type="expression" dxfId="2117" priority="3263">
      <formula>$S$216&lt;&gt;""</formula>
    </cfRule>
  </conditionalFormatting>
  <conditionalFormatting sqref="S217:X217">
    <cfRule type="expression" dxfId="2116" priority="3262">
      <formula>$S$217&lt;&gt;""</formula>
    </cfRule>
  </conditionalFormatting>
  <conditionalFormatting sqref="S218:X218">
    <cfRule type="expression" dxfId="2115" priority="3261">
      <formula>$S$218&lt;&gt;""</formula>
    </cfRule>
  </conditionalFormatting>
  <conditionalFormatting sqref="S219:X219">
    <cfRule type="expression" dxfId="2114" priority="3260">
      <formula>$S$219&lt;&gt;""</formula>
    </cfRule>
  </conditionalFormatting>
  <conditionalFormatting sqref="S220:X220">
    <cfRule type="expression" dxfId="2113" priority="3259">
      <formula>$S$220&lt;&gt;""</formula>
    </cfRule>
  </conditionalFormatting>
  <conditionalFormatting sqref="S222:X222">
    <cfRule type="expression" dxfId="2112" priority="3258">
      <formula>$S$222&lt;&gt;""</formula>
    </cfRule>
  </conditionalFormatting>
  <conditionalFormatting sqref="S223:X223">
    <cfRule type="expression" dxfId="2111" priority="3257">
      <formula>$S$223&lt;&gt;""</formula>
    </cfRule>
  </conditionalFormatting>
  <conditionalFormatting sqref="S224:X224">
    <cfRule type="expression" dxfId="2110" priority="3256">
      <formula>$S$224&lt;&gt;""</formula>
    </cfRule>
  </conditionalFormatting>
  <conditionalFormatting sqref="S225:X225">
    <cfRule type="expression" dxfId="2109" priority="3255">
      <formula>$S$225&lt;&gt;""</formula>
    </cfRule>
  </conditionalFormatting>
  <conditionalFormatting sqref="S226:X226">
    <cfRule type="expression" dxfId="2108" priority="3254">
      <formula>$S$226&lt;&gt;""</formula>
    </cfRule>
  </conditionalFormatting>
  <conditionalFormatting sqref="S227:X227">
    <cfRule type="expression" dxfId="2107" priority="3253">
      <formula>$S$227&lt;&gt;""</formula>
    </cfRule>
  </conditionalFormatting>
  <conditionalFormatting sqref="S228:X228">
    <cfRule type="expression" dxfId="2106" priority="3252">
      <formula>$S$228&lt;&gt;""</formula>
    </cfRule>
  </conditionalFormatting>
  <conditionalFormatting sqref="S230:X230">
    <cfRule type="expression" dxfId="2105" priority="3251">
      <formula>$S$230&lt;&gt;""</formula>
    </cfRule>
  </conditionalFormatting>
  <conditionalFormatting sqref="S231:X231">
    <cfRule type="expression" dxfId="2104" priority="3250">
      <formula>$S$231&lt;&gt;""</formula>
    </cfRule>
  </conditionalFormatting>
  <conditionalFormatting sqref="S232:X232">
    <cfRule type="expression" dxfId="2103" priority="3249">
      <formula>$S$232&lt;&gt;""</formula>
    </cfRule>
  </conditionalFormatting>
  <conditionalFormatting sqref="S233:X233">
    <cfRule type="expression" dxfId="2102" priority="3248">
      <formula>$S$233&lt;&gt;""</formula>
    </cfRule>
  </conditionalFormatting>
  <conditionalFormatting sqref="S234:X234">
    <cfRule type="expression" dxfId="2101" priority="3247">
      <formula>$S$234&lt;&gt;""</formula>
    </cfRule>
  </conditionalFormatting>
  <conditionalFormatting sqref="S235:X235">
    <cfRule type="expression" dxfId="2100" priority="3246">
      <formula>$S$235&lt;&gt;""</formula>
    </cfRule>
  </conditionalFormatting>
  <conditionalFormatting sqref="S236:X236">
    <cfRule type="expression" dxfId="2099" priority="3245">
      <formula>$S$236&lt;&gt;""</formula>
    </cfRule>
  </conditionalFormatting>
  <conditionalFormatting sqref="S238:X238">
    <cfRule type="expression" dxfId="2098" priority="3244">
      <formula>$S$238&lt;&gt;""</formula>
    </cfRule>
  </conditionalFormatting>
  <conditionalFormatting sqref="S239:X239">
    <cfRule type="expression" dxfId="2097" priority="3243">
      <formula>$S$239&lt;&gt;""</formula>
    </cfRule>
  </conditionalFormatting>
  <conditionalFormatting sqref="S240:X240">
    <cfRule type="expression" dxfId="2096" priority="3242">
      <formula>$S$240&lt;&gt;""</formula>
    </cfRule>
  </conditionalFormatting>
  <conditionalFormatting sqref="S241:X241">
    <cfRule type="expression" dxfId="2095" priority="3241">
      <formula>$S$241&lt;&gt;""</formula>
    </cfRule>
  </conditionalFormatting>
  <conditionalFormatting sqref="S242:X242">
    <cfRule type="expression" dxfId="2094" priority="3240">
      <formula>$S$242&lt;&gt;""</formula>
    </cfRule>
  </conditionalFormatting>
  <conditionalFormatting sqref="S243:X243">
    <cfRule type="expression" dxfId="2093" priority="3239">
      <formula>$S$243&lt;&gt;""</formula>
    </cfRule>
  </conditionalFormatting>
  <conditionalFormatting sqref="S244:X244">
    <cfRule type="expression" dxfId="2092" priority="3238">
      <formula>$S$244&lt;&gt;""</formula>
    </cfRule>
  </conditionalFormatting>
  <conditionalFormatting sqref="S246:X246">
    <cfRule type="expression" dxfId="2091" priority="3237">
      <formula>$S$246&lt;&gt;""</formula>
    </cfRule>
  </conditionalFormatting>
  <conditionalFormatting sqref="S247:X247">
    <cfRule type="expression" dxfId="2090" priority="3236">
      <formula>$S$247&lt;&gt;""</formula>
    </cfRule>
  </conditionalFormatting>
  <conditionalFormatting sqref="S248:X248">
    <cfRule type="expression" dxfId="2089" priority="3235">
      <formula>$S$248&lt;&gt;""</formula>
    </cfRule>
  </conditionalFormatting>
  <conditionalFormatting sqref="S249:X249">
    <cfRule type="expression" dxfId="2088" priority="3234">
      <formula>$S$249&lt;&gt;""</formula>
    </cfRule>
  </conditionalFormatting>
  <conditionalFormatting sqref="S250:X250">
    <cfRule type="expression" dxfId="2087" priority="3233">
      <formula>$S$250&lt;&gt;""</formula>
    </cfRule>
  </conditionalFormatting>
  <conditionalFormatting sqref="S251:X251">
    <cfRule type="expression" dxfId="2086" priority="3232">
      <formula>$S$251&lt;&gt;""</formula>
    </cfRule>
  </conditionalFormatting>
  <conditionalFormatting sqref="S252:X252">
    <cfRule type="expression" dxfId="2085" priority="3231">
      <formula>$S$252&lt;&gt;""</formula>
    </cfRule>
  </conditionalFormatting>
  <conditionalFormatting sqref="S254:X254">
    <cfRule type="expression" dxfId="2084" priority="3230">
      <formula>$S$254&lt;&gt;""</formula>
    </cfRule>
  </conditionalFormatting>
  <conditionalFormatting sqref="S255:X255">
    <cfRule type="expression" dxfId="2083" priority="3229">
      <formula>$S$255&lt;&gt;""</formula>
    </cfRule>
  </conditionalFormatting>
  <conditionalFormatting sqref="S256:X256">
    <cfRule type="expression" dxfId="2082" priority="3228">
      <formula>$S$256&lt;&gt;""</formula>
    </cfRule>
  </conditionalFormatting>
  <conditionalFormatting sqref="S257:X257">
    <cfRule type="expression" dxfId="2081" priority="3227">
      <formula>$S$257&lt;&gt;""</formula>
    </cfRule>
  </conditionalFormatting>
  <conditionalFormatting sqref="S258:X258">
    <cfRule type="expression" dxfId="2080" priority="3226">
      <formula>$S$258&lt;&gt;""</formula>
    </cfRule>
  </conditionalFormatting>
  <conditionalFormatting sqref="S259:X259">
    <cfRule type="expression" dxfId="2079" priority="3225">
      <formula>$S$259&lt;&gt;""</formula>
    </cfRule>
  </conditionalFormatting>
  <conditionalFormatting sqref="S260:X260">
    <cfRule type="expression" dxfId="2078" priority="3224">
      <formula>$S$260&lt;&gt;""</formula>
    </cfRule>
  </conditionalFormatting>
  <conditionalFormatting sqref="S274:X274">
    <cfRule type="expression" dxfId="2077" priority="3214">
      <formula>$S$274&lt;&gt;""</formula>
    </cfRule>
  </conditionalFormatting>
  <conditionalFormatting sqref="S286:X286">
    <cfRule type="expression" dxfId="2076" priority="3205">
      <formula>$S$286&lt;&gt;""</formula>
    </cfRule>
  </conditionalFormatting>
  <conditionalFormatting sqref="S289:X289">
    <cfRule type="expression" dxfId="2075" priority="3204">
      <formula>$S$289&lt;&gt;""</formula>
    </cfRule>
  </conditionalFormatting>
  <conditionalFormatting sqref="S379:X379">
    <cfRule type="expression" dxfId="2074" priority="3125">
      <formula>$S$379&lt;&gt;""</formula>
    </cfRule>
  </conditionalFormatting>
  <conditionalFormatting sqref="S380:X380">
    <cfRule type="expression" dxfId="2073" priority="3124">
      <formula>$S$380&lt;&gt;""</formula>
    </cfRule>
  </conditionalFormatting>
  <conditionalFormatting sqref="S381:X381">
    <cfRule type="expression" dxfId="2072" priority="3123">
      <formula>$S$381&lt;&gt;""</formula>
    </cfRule>
  </conditionalFormatting>
  <conditionalFormatting sqref="S384:X384">
    <cfRule type="expression" dxfId="2071" priority="3122">
      <formula>$S$384&lt;&gt;""</formula>
    </cfRule>
  </conditionalFormatting>
  <conditionalFormatting sqref="S385:X385">
    <cfRule type="expression" dxfId="2070" priority="3121">
      <formula>$S$385&lt;&gt;""</formula>
    </cfRule>
  </conditionalFormatting>
  <conditionalFormatting sqref="S386:X386">
    <cfRule type="expression" dxfId="2069" priority="3120">
      <formula>$S$386&lt;&gt;""</formula>
    </cfRule>
  </conditionalFormatting>
  <conditionalFormatting sqref="S387:X387">
    <cfRule type="expression" dxfId="2068" priority="3119">
      <formula>$S$387&lt;&gt;""</formula>
    </cfRule>
  </conditionalFormatting>
  <conditionalFormatting sqref="S390:X390">
    <cfRule type="expression" dxfId="2067" priority="3118">
      <formula>$S$390&lt;&gt;""</formula>
    </cfRule>
  </conditionalFormatting>
  <conditionalFormatting sqref="S391:X391">
    <cfRule type="expression" dxfId="2066" priority="3117">
      <formula>$S$391&lt;&gt;""</formula>
    </cfRule>
  </conditionalFormatting>
  <conditionalFormatting sqref="S392:X392">
    <cfRule type="expression" dxfId="2065" priority="3116">
      <formula>$S$392&lt;&gt;""</formula>
    </cfRule>
  </conditionalFormatting>
  <conditionalFormatting sqref="S393:X393">
    <cfRule type="expression" dxfId="2064" priority="3115">
      <formula>$S$393&lt;&gt;""</formula>
    </cfRule>
  </conditionalFormatting>
  <conditionalFormatting sqref="S394:X394">
    <cfRule type="expression" dxfId="2063" priority="3114">
      <formula>$S$394&lt;&gt;""</formula>
    </cfRule>
  </conditionalFormatting>
  <conditionalFormatting sqref="S395:X395">
    <cfRule type="expression" dxfId="2062" priority="3113">
      <formula>$S$395&lt;&gt;""</formula>
    </cfRule>
  </conditionalFormatting>
  <conditionalFormatting sqref="S399:X399">
    <cfRule type="expression" dxfId="2061" priority="3112">
      <formula>$S$399&lt;&gt;""</formula>
    </cfRule>
  </conditionalFormatting>
  <conditionalFormatting sqref="S400:X400">
    <cfRule type="expression" dxfId="2060" priority="3111">
      <formula>$S$400&lt;&gt;""</formula>
    </cfRule>
  </conditionalFormatting>
  <conditionalFormatting sqref="S401:X401">
    <cfRule type="expression" dxfId="2059" priority="3110">
      <formula>$S$401&lt;&gt;""</formula>
    </cfRule>
  </conditionalFormatting>
  <conditionalFormatting sqref="S403:X403">
    <cfRule type="expression" dxfId="2058" priority="3109">
      <formula>$S$403&lt;&gt;""</formula>
    </cfRule>
  </conditionalFormatting>
  <conditionalFormatting sqref="S404:X404">
    <cfRule type="expression" dxfId="2057" priority="3108">
      <formula>$S$404&lt;&gt;""</formula>
    </cfRule>
  </conditionalFormatting>
  <conditionalFormatting sqref="S405:X405">
    <cfRule type="expression" dxfId="2056" priority="3107">
      <formula>$S$405&lt;&gt;""</formula>
    </cfRule>
  </conditionalFormatting>
  <conditionalFormatting sqref="S406:X406">
    <cfRule type="expression" dxfId="2055" priority="3106">
      <formula>$S$406&lt;&gt;""</formula>
    </cfRule>
  </conditionalFormatting>
  <conditionalFormatting sqref="S407:X407">
    <cfRule type="expression" dxfId="2054" priority="3105">
      <formula>$S$407&lt;&gt;""</formula>
    </cfRule>
  </conditionalFormatting>
  <conditionalFormatting sqref="S408:X408">
    <cfRule type="expression" dxfId="2053" priority="3104">
      <formula>$S$408&lt;&gt;""</formula>
    </cfRule>
  </conditionalFormatting>
  <conditionalFormatting sqref="S410:X410">
    <cfRule type="expression" dxfId="2052" priority="3103">
      <formula>$S$410&lt;&gt;""</formula>
    </cfRule>
  </conditionalFormatting>
  <conditionalFormatting sqref="S411:X411">
    <cfRule type="expression" dxfId="2051" priority="3102">
      <formula>$S$411&lt;&gt;""</formula>
    </cfRule>
  </conditionalFormatting>
  <conditionalFormatting sqref="S412:X412">
    <cfRule type="expression" dxfId="2050" priority="3101">
      <formula>$S$412&lt;&gt;""</formula>
    </cfRule>
  </conditionalFormatting>
  <conditionalFormatting sqref="S413:X413">
    <cfRule type="expression" dxfId="2049" priority="3100">
      <formula>$S$413&lt;&gt;""</formula>
    </cfRule>
  </conditionalFormatting>
  <conditionalFormatting sqref="S414:X414">
    <cfRule type="expression" dxfId="2048" priority="3099">
      <formula>$S$414&lt;&gt;""</formula>
    </cfRule>
  </conditionalFormatting>
  <conditionalFormatting sqref="S415:X415">
    <cfRule type="expression" dxfId="2047" priority="3098">
      <formula>$S$415&lt;&gt;""</formula>
    </cfRule>
  </conditionalFormatting>
  <conditionalFormatting sqref="S417:X417">
    <cfRule type="expression" dxfId="2046" priority="3097">
      <formula>$S$417&lt;&gt;""</formula>
    </cfRule>
  </conditionalFormatting>
  <conditionalFormatting sqref="S418:X418">
    <cfRule type="expression" dxfId="2045" priority="3096">
      <formula>$S$418&lt;&gt;""</formula>
    </cfRule>
  </conditionalFormatting>
  <conditionalFormatting sqref="S419:X419">
    <cfRule type="expression" dxfId="2044" priority="3095">
      <formula>$S$419&lt;&gt;""</formula>
    </cfRule>
  </conditionalFormatting>
  <conditionalFormatting sqref="S420:X420">
    <cfRule type="expression" dxfId="2043" priority="3094">
      <formula>$S$420&lt;&gt;""</formula>
    </cfRule>
  </conditionalFormatting>
  <conditionalFormatting sqref="S421:X421">
    <cfRule type="expression" dxfId="2042" priority="3093">
      <formula>$S$421&lt;&gt;""</formula>
    </cfRule>
  </conditionalFormatting>
  <conditionalFormatting sqref="S422:X422">
    <cfRule type="expression" dxfId="2041" priority="3092">
      <formula>$S$422&lt;&gt;""</formula>
    </cfRule>
  </conditionalFormatting>
  <conditionalFormatting sqref="S424:X424">
    <cfRule type="expression" dxfId="2040" priority="3091">
      <formula>$S$424&lt;&gt;""</formula>
    </cfRule>
  </conditionalFormatting>
  <conditionalFormatting sqref="S425:X425">
    <cfRule type="expression" dxfId="2039" priority="3090">
      <formula>$S$425&lt;&gt;""</formula>
    </cfRule>
  </conditionalFormatting>
  <conditionalFormatting sqref="S426:X426">
    <cfRule type="expression" dxfId="2038" priority="3089">
      <formula>$S$426&lt;&gt;""</formula>
    </cfRule>
  </conditionalFormatting>
  <conditionalFormatting sqref="S427:X427">
    <cfRule type="expression" dxfId="2037" priority="3088">
      <formula>$S$427&lt;&gt;""</formula>
    </cfRule>
  </conditionalFormatting>
  <conditionalFormatting sqref="S428:X428">
    <cfRule type="expression" dxfId="2036" priority="3087">
      <formula>$S$428&lt;&gt;""</formula>
    </cfRule>
  </conditionalFormatting>
  <conditionalFormatting sqref="S429:X429">
    <cfRule type="expression" dxfId="2035" priority="3086">
      <formula>$S$429&lt;&gt;""</formula>
    </cfRule>
  </conditionalFormatting>
  <conditionalFormatting sqref="S431:X431">
    <cfRule type="expression" dxfId="2034" priority="3085">
      <formula>$S$431&lt;&gt;""</formula>
    </cfRule>
  </conditionalFormatting>
  <conditionalFormatting sqref="S432:X432">
    <cfRule type="expression" dxfId="2033" priority="3084">
      <formula>$S$432&lt;&gt;""</formula>
    </cfRule>
  </conditionalFormatting>
  <conditionalFormatting sqref="S433:X433">
    <cfRule type="expression" dxfId="2032" priority="3083">
      <formula>$S$433&lt;&gt;""</formula>
    </cfRule>
  </conditionalFormatting>
  <conditionalFormatting sqref="S434:X434">
    <cfRule type="expression" dxfId="2031" priority="3082">
      <formula>$S$434&lt;&gt;""</formula>
    </cfRule>
  </conditionalFormatting>
  <conditionalFormatting sqref="S435:X435">
    <cfRule type="expression" dxfId="2030" priority="3081">
      <formula>$S$435&lt;&gt;""</formula>
    </cfRule>
  </conditionalFormatting>
  <conditionalFormatting sqref="S436:X436">
    <cfRule type="expression" dxfId="2029" priority="3080">
      <formula>$S$436&lt;&gt;""</formula>
    </cfRule>
  </conditionalFormatting>
  <conditionalFormatting sqref="S438:X438">
    <cfRule type="expression" dxfId="2028" priority="3079">
      <formula>$S$438&lt;&gt;""</formula>
    </cfRule>
  </conditionalFormatting>
  <conditionalFormatting sqref="S439:X439">
    <cfRule type="expression" dxfId="2027" priority="3078">
      <formula>$S$439&lt;&gt;""</formula>
    </cfRule>
  </conditionalFormatting>
  <conditionalFormatting sqref="S440:X440">
    <cfRule type="expression" dxfId="2026" priority="3077">
      <formula>$S$440&lt;&gt;""</formula>
    </cfRule>
  </conditionalFormatting>
  <conditionalFormatting sqref="S441:X441">
    <cfRule type="expression" dxfId="2025" priority="3076">
      <formula>$S$441&lt;&gt;""</formula>
    </cfRule>
  </conditionalFormatting>
  <conditionalFormatting sqref="S442:X442">
    <cfRule type="expression" dxfId="2024" priority="3075">
      <formula>$S$442&lt;&gt;""</formula>
    </cfRule>
  </conditionalFormatting>
  <conditionalFormatting sqref="S443:X443">
    <cfRule type="expression" dxfId="2023" priority="3074">
      <formula>$S$443&lt;&gt;""</formula>
    </cfRule>
  </conditionalFormatting>
  <conditionalFormatting sqref="S447:X447">
    <cfRule type="expression" dxfId="2022" priority="3073">
      <formula>$S$447&lt;&gt;""</formula>
    </cfRule>
  </conditionalFormatting>
  <conditionalFormatting sqref="S460:X460">
    <cfRule type="expression" dxfId="2021" priority="3072">
      <formula>$S$460&lt;&gt;""</formula>
    </cfRule>
  </conditionalFormatting>
  <conditionalFormatting sqref="S461:X461">
    <cfRule type="expression" dxfId="2020" priority="3071">
      <formula>$S$461&lt;&gt;""</formula>
    </cfRule>
  </conditionalFormatting>
  <conditionalFormatting sqref="S464:X464">
    <cfRule type="expression" dxfId="2019" priority="3070">
      <formula>$S$464&lt;&gt;""</formula>
    </cfRule>
  </conditionalFormatting>
  <conditionalFormatting sqref="S465:X465">
    <cfRule type="expression" dxfId="2018" priority="3069">
      <formula>$S$465&lt;&gt;""</formula>
    </cfRule>
  </conditionalFormatting>
  <conditionalFormatting sqref="S466:X466">
    <cfRule type="expression" dxfId="2017" priority="3068">
      <formula>$S$466&lt;&gt;""</formula>
    </cfRule>
  </conditionalFormatting>
  <conditionalFormatting sqref="S467:X467">
    <cfRule type="expression" dxfId="2016" priority="3067">
      <formula>$S$467&lt;&gt;""</formula>
    </cfRule>
  </conditionalFormatting>
  <conditionalFormatting sqref="S468:X468">
    <cfRule type="expression" dxfId="2015" priority="3066">
      <formula>$S$468&lt;&gt;""</formula>
    </cfRule>
  </conditionalFormatting>
  <conditionalFormatting sqref="S471:X471">
    <cfRule type="expression" dxfId="2014" priority="3065">
      <formula>$S$471&lt;&gt;""</formula>
    </cfRule>
  </conditionalFormatting>
  <conditionalFormatting sqref="S472:X472">
    <cfRule type="expression" dxfId="2013" priority="3064">
      <formula>$S$472&lt;&gt;""</formula>
    </cfRule>
  </conditionalFormatting>
  <conditionalFormatting sqref="S475:X475">
    <cfRule type="expression" dxfId="2012" priority="3063">
      <formula>$S$475&lt;&gt;""</formula>
    </cfRule>
  </conditionalFormatting>
  <conditionalFormatting sqref="S478:X478">
    <cfRule type="expression" dxfId="2011" priority="3062">
      <formula>$S$478&lt;&gt;""</formula>
    </cfRule>
  </conditionalFormatting>
  <conditionalFormatting sqref="S479:X479">
    <cfRule type="expression" dxfId="2010" priority="3061">
      <formula>$S$479&lt;&gt;""</formula>
    </cfRule>
  </conditionalFormatting>
  <conditionalFormatting sqref="S480:X480">
    <cfRule type="expression" dxfId="2009" priority="3060">
      <formula>$S$480&lt;&gt;""</formula>
    </cfRule>
  </conditionalFormatting>
  <conditionalFormatting sqref="S481:X481">
    <cfRule type="expression" dxfId="2008" priority="3059">
      <formula>$S$481&lt;&gt;""</formula>
    </cfRule>
  </conditionalFormatting>
  <conditionalFormatting sqref="S482:X482">
    <cfRule type="expression" dxfId="2007" priority="3058">
      <formula>$S$482&lt;&gt;""</formula>
    </cfRule>
  </conditionalFormatting>
  <conditionalFormatting sqref="S483:X483">
    <cfRule type="expression" dxfId="2006" priority="3057">
      <formula>$S$483&lt;&gt;""</formula>
    </cfRule>
  </conditionalFormatting>
  <conditionalFormatting sqref="S484:X484">
    <cfRule type="expression" dxfId="2005" priority="3056">
      <formula>$S$484&lt;&gt;""</formula>
    </cfRule>
  </conditionalFormatting>
  <conditionalFormatting sqref="S485:X485">
    <cfRule type="expression" dxfId="2004" priority="3055">
      <formula>$S$485&lt;&gt;""</formula>
    </cfRule>
  </conditionalFormatting>
  <conditionalFormatting sqref="S486:X486">
    <cfRule type="expression" dxfId="2003" priority="3054">
      <formula>$S$486&lt;&gt;""</formula>
    </cfRule>
  </conditionalFormatting>
  <conditionalFormatting sqref="S487:X487">
    <cfRule type="expression" dxfId="2002" priority="3053">
      <formula>$S$487&lt;&gt;""</formula>
    </cfRule>
  </conditionalFormatting>
  <conditionalFormatting sqref="S488:X488">
    <cfRule type="expression" dxfId="2001" priority="3052">
      <formula>$S$488&lt;&gt;""</formula>
    </cfRule>
  </conditionalFormatting>
  <conditionalFormatting sqref="S489:X489">
    <cfRule type="expression" dxfId="2000" priority="3051">
      <formula>$S$489&lt;&gt;""</formula>
    </cfRule>
  </conditionalFormatting>
  <conditionalFormatting sqref="S490:X490">
    <cfRule type="expression" dxfId="1999" priority="3050">
      <formula>$S$490&lt;&gt;""</formula>
    </cfRule>
  </conditionalFormatting>
  <conditionalFormatting sqref="S495:X495">
    <cfRule type="expression" dxfId="1998" priority="3048">
      <formula>$S$495&lt;&gt;""</formula>
    </cfRule>
  </conditionalFormatting>
  <conditionalFormatting sqref="S497:X497">
    <cfRule type="expression" dxfId="1997" priority="3046">
      <formula>$S$497&lt;&gt;""</formula>
    </cfRule>
  </conditionalFormatting>
  <conditionalFormatting sqref="S499:X499">
    <cfRule type="expression" dxfId="1996" priority="3044">
      <formula>$S$499&lt;&gt;""</formula>
    </cfRule>
  </conditionalFormatting>
  <conditionalFormatting sqref="S501:X501">
    <cfRule type="expression" dxfId="1995" priority="3042">
      <formula>$S$501&lt;&gt;""</formula>
    </cfRule>
  </conditionalFormatting>
  <conditionalFormatting sqref="S503:X503">
    <cfRule type="expression" dxfId="1994" priority="3040">
      <formula>$S$503&lt;&gt;""</formula>
    </cfRule>
  </conditionalFormatting>
  <conditionalFormatting sqref="S506:X506">
    <cfRule type="expression" dxfId="1993" priority="3039">
      <formula>$S$506&lt;&gt;""</formula>
    </cfRule>
  </conditionalFormatting>
  <conditionalFormatting sqref="S510:X510">
    <cfRule type="expression" dxfId="1992" priority="3038">
      <formula>$S$510&lt;&gt;""</formula>
    </cfRule>
  </conditionalFormatting>
  <conditionalFormatting sqref="S513:X513">
    <cfRule type="expression" dxfId="1991" priority="3036">
      <formula>$S$513&lt;&gt;""</formula>
    </cfRule>
  </conditionalFormatting>
  <conditionalFormatting sqref="S515:X515">
    <cfRule type="expression" dxfId="1990" priority="3034">
      <formula>$S$515&lt;&gt;""</formula>
    </cfRule>
  </conditionalFormatting>
  <conditionalFormatting sqref="S517:X517">
    <cfRule type="expression" dxfId="1989" priority="3032">
      <formula>$S$517&lt;&gt;""</formula>
    </cfRule>
  </conditionalFormatting>
  <conditionalFormatting sqref="S518:X518">
    <cfRule type="expression" dxfId="1988" priority="3031">
      <formula>$S$518&lt;&gt;""</formula>
    </cfRule>
  </conditionalFormatting>
  <conditionalFormatting sqref="S519:X519">
    <cfRule type="expression" dxfId="1987" priority="3030">
      <formula>$S$519&lt;&gt;""</formula>
    </cfRule>
  </conditionalFormatting>
  <conditionalFormatting sqref="S520:X520">
    <cfRule type="expression" dxfId="1986" priority="3029">
      <formula>$S$520&lt;&gt;""</formula>
    </cfRule>
  </conditionalFormatting>
  <conditionalFormatting sqref="S528:X528">
    <cfRule type="expression" dxfId="1985" priority="3028">
      <formula>$S$528&lt;&gt;""</formula>
    </cfRule>
  </conditionalFormatting>
  <conditionalFormatting sqref="S529:X529">
    <cfRule type="expression" dxfId="1984" priority="3027">
      <formula>$S$529&lt;&gt;""</formula>
    </cfRule>
  </conditionalFormatting>
  <conditionalFormatting sqref="S532:X532">
    <cfRule type="expression" dxfId="1983" priority="3026">
      <formula>$S$532&lt;&gt;""</formula>
    </cfRule>
  </conditionalFormatting>
  <conditionalFormatting sqref="S535:X535">
    <cfRule type="expression" dxfId="1982" priority="3025">
      <formula>$S$535&lt;&gt;""</formula>
    </cfRule>
  </conditionalFormatting>
  <conditionalFormatting sqref="S538:X538">
    <cfRule type="expression" dxfId="1981" priority="3024">
      <formula>$S$538&lt;&gt;""</formula>
    </cfRule>
  </conditionalFormatting>
  <conditionalFormatting sqref="S548:X548">
    <cfRule type="expression" dxfId="1980" priority="3015">
      <formula>$S$548&lt;&gt;""</formula>
    </cfRule>
  </conditionalFormatting>
  <conditionalFormatting sqref="S549:X549">
    <cfRule type="expression" dxfId="1979" priority="3014">
      <formula>$S$549&lt;&gt;""</formula>
    </cfRule>
  </conditionalFormatting>
  <conditionalFormatting sqref="S550:X550">
    <cfRule type="expression" dxfId="1978" priority="3013">
      <formula>$S$550&lt;&gt;""</formula>
    </cfRule>
  </conditionalFormatting>
  <conditionalFormatting sqref="S551:X551">
    <cfRule type="expression" dxfId="1977" priority="3012">
      <formula>$S$551&lt;&gt;""</formula>
    </cfRule>
  </conditionalFormatting>
  <conditionalFormatting sqref="S555:X555">
    <cfRule type="expression" dxfId="1976" priority="3011">
      <formula>$S$555&lt;&gt;""</formula>
    </cfRule>
  </conditionalFormatting>
  <conditionalFormatting sqref="S563:X563">
    <cfRule type="expression" dxfId="1975" priority="3006">
      <formula>$S$563&lt;&gt;""</formula>
    </cfRule>
  </conditionalFormatting>
  <conditionalFormatting sqref="S564:X564">
    <cfRule type="expression" dxfId="1974" priority="3005">
      <formula>$S$564&lt;&gt;""</formula>
    </cfRule>
  </conditionalFormatting>
  <conditionalFormatting sqref="S571:X571">
    <cfRule type="expression" dxfId="1973" priority="3004">
      <formula>$S$571&lt;&gt;""</formula>
    </cfRule>
  </conditionalFormatting>
  <conditionalFormatting sqref="S574:X574">
    <cfRule type="expression" dxfId="1972" priority="3002">
      <formula>$S$574&lt;&gt;""</formula>
    </cfRule>
  </conditionalFormatting>
  <conditionalFormatting sqref="S576:X576">
    <cfRule type="expression" dxfId="1971" priority="3000">
      <formula>$S$576&lt;&gt;""</formula>
    </cfRule>
  </conditionalFormatting>
  <conditionalFormatting sqref="S578:X578">
    <cfRule type="expression" dxfId="1970" priority="2998">
      <formula>$S$578&lt;&gt;""</formula>
    </cfRule>
  </conditionalFormatting>
  <conditionalFormatting sqref="S580:X580">
    <cfRule type="expression" dxfId="1969" priority="2996">
      <formula>$S$580&lt;&gt;""</formula>
    </cfRule>
  </conditionalFormatting>
  <conditionalFormatting sqref="S582:X582">
    <cfRule type="expression" dxfId="1968" priority="2994">
      <formula>$S$582&lt;&gt;""</formula>
    </cfRule>
  </conditionalFormatting>
  <conditionalFormatting sqref="S584:X584">
    <cfRule type="expression" dxfId="1967" priority="2992">
      <formula>$S$584&lt;&gt;""</formula>
    </cfRule>
  </conditionalFormatting>
  <conditionalFormatting sqref="S586:X586">
    <cfRule type="expression" dxfId="1966" priority="2990">
      <formula>$S$586&lt;&gt;""</formula>
    </cfRule>
  </conditionalFormatting>
  <conditionalFormatting sqref="S588:X588">
    <cfRule type="expression" dxfId="1965" priority="2988">
      <formula>$S$588&lt;&gt;""</formula>
    </cfRule>
  </conditionalFormatting>
  <conditionalFormatting sqref="S590:X590">
    <cfRule type="expression" dxfId="1964" priority="2986">
      <formula>$S$590&lt;&gt;""</formula>
    </cfRule>
  </conditionalFormatting>
  <conditionalFormatting sqref="S592:X592">
    <cfRule type="expression" dxfId="1963" priority="2984">
      <formula>$S$592&lt;&gt;""</formula>
    </cfRule>
  </conditionalFormatting>
  <conditionalFormatting sqref="S594:X594">
    <cfRule type="expression" dxfId="1962" priority="2982">
      <formula>$S$594&lt;&gt;""</formula>
    </cfRule>
  </conditionalFormatting>
  <conditionalFormatting sqref="S596:X596">
    <cfRule type="expression" dxfId="1961" priority="2980">
      <formula>$S$596&lt;&gt;""</formula>
    </cfRule>
  </conditionalFormatting>
  <conditionalFormatting sqref="S598:X598">
    <cfRule type="expression" dxfId="1960" priority="2978">
      <formula>$S$598&lt;&gt;""</formula>
    </cfRule>
  </conditionalFormatting>
  <conditionalFormatting sqref="S600:X600">
    <cfRule type="expression" dxfId="1959" priority="2976">
      <formula>$S$600&lt;&gt;""</formula>
    </cfRule>
  </conditionalFormatting>
  <conditionalFormatting sqref="S602:X602">
    <cfRule type="expression" dxfId="1958" priority="2974">
      <formula>$S$602&lt;&gt;""</formula>
    </cfRule>
  </conditionalFormatting>
  <conditionalFormatting sqref="S603:X603">
    <cfRule type="expression" dxfId="1957" priority="2973">
      <formula>$S$603&lt;&gt;""</formula>
    </cfRule>
  </conditionalFormatting>
  <conditionalFormatting sqref="S606:X606">
    <cfRule type="expression" dxfId="1956" priority="2972">
      <formula>$S$606&lt;&gt;""</formula>
    </cfRule>
  </conditionalFormatting>
  <conditionalFormatting sqref="S609:X609">
    <cfRule type="expression" dxfId="1955" priority="2970">
      <formula>$S$609&lt;&gt;""</formula>
    </cfRule>
  </conditionalFormatting>
  <conditionalFormatting sqref="S611:X611">
    <cfRule type="expression" dxfId="1954" priority="2968">
      <formula>$S$611&lt;&gt;""</formula>
    </cfRule>
  </conditionalFormatting>
  <conditionalFormatting sqref="S613:X613">
    <cfRule type="expression" dxfId="1953" priority="2966">
      <formula>$S$613&lt;&gt;""</formula>
    </cfRule>
  </conditionalFormatting>
  <conditionalFormatting sqref="S615:X615">
    <cfRule type="expression" dxfId="1952" priority="2964">
      <formula>$S$615&lt;&gt;""</formula>
    </cfRule>
  </conditionalFormatting>
  <conditionalFormatting sqref="S617:X617">
    <cfRule type="expression" dxfId="1951" priority="2962">
      <formula>$S$617&lt;&gt;""</formula>
    </cfRule>
  </conditionalFormatting>
  <conditionalFormatting sqref="S619:X619">
    <cfRule type="expression" dxfId="1950" priority="2960">
      <formula>$S$619&lt;&gt;""</formula>
    </cfRule>
  </conditionalFormatting>
  <conditionalFormatting sqref="S621:X621">
    <cfRule type="expression" dxfId="1949" priority="2958">
      <formula>$S$621&lt;&gt;""</formula>
    </cfRule>
  </conditionalFormatting>
  <conditionalFormatting sqref="S623:X623">
    <cfRule type="expression" dxfId="1948" priority="2956">
      <formula>$S$623&lt;&gt;""</formula>
    </cfRule>
  </conditionalFormatting>
  <conditionalFormatting sqref="S625:X625">
    <cfRule type="expression" dxfId="1947" priority="2954">
      <formula>$S$625&lt;&gt;""</formula>
    </cfRule>
  </conditionalFormatting>
  <conditionalFormatting sqref="S627:X627">
    <cfRule type="expression" dxfId="1946" priority="2952">
      <formula>$S$627&lt;&gt;""</formula>
    </cfRule>
  </conditionalFormatting>
  <conditionalFormatting sqref="S629:X629">
    <cfRule type="expression" dxfId="1945" priority="2950">
      <formula>$S$629&lt;&gt;""</formula>
    </cfRule>
  </conditionalFormatting>
  <conditionalFormatting sqref="S631:X631">
    <cfRule type="expression" dxfId="1944" priority="2948">
      <formula>$S$631&lt;&gt;""</formula>
    </cfRule>
  </conditionalFormatting>
  <conditionalFormatting sqref="S633:X633">
    <cfRule type="expression" dxfId="1943" priority="2946">
      <formula>$S$633&lt;&gt;""</formula>
    </cfRule>
  </conditionalFormatting>
  <conditionalFormatting sqref="S635:X635">
    <cfRule type="expression" dxfId="1942" priority="2944">
      <formula>$S$635&lt;&gt;""</formula>
    </cfRule>
  </conditionalFormatting>
  <conditionalFormatting sqref="S636:X636">
    <cfRule type="expression" dxfId="1941" priority="2943">
      <formula>$S$636&lt;&gt;""</formula>
    </cfRule>
  </conditionalFormatting>
  <conditionalFormatting sqref="S641:X641">
    <cfRule type="expression" dxfId="1940" priority="2941">
      <formula>$S$641&lt;&gt;""</formula>
    </cfRule>
  </conditionalFormatting>
  <conditionalFormatting sqref="S648:X648">
    <cfRule type="expression" dxfId="1939" priority="2936">
      <formula>$S$648&lt;&gt;""</formula>
    </cfRule>
  </conditionalFormatting>
  <conditionalFormatting sqref="S651:X651">
    <cfRule type="expression" dxfId="1938" priority="2935">
      <formula>$S$651&lt;&gt;""</formula>
    </cfRule>
  </conditionalFormatting>
  <conditionalFormatting sqref="S652:X652">
    <cfRule type="expression" dxfId="1937" priority="2934">
      <formula>$S$652&lt;&gt;""</formula>
    </cfRule>
  </conditionalFormatting>
  <conditionalFormatting sqref="S653:X653">
    <cfRule type="expression" dxfId="1936" priority="2933">
      <formula>$S$653&lt;&gt;""</formula>
    </cfRule>
  </conditionalFormatting>
  <conditionalFormatting sqref="S654:X654">
    <cfRule type="expression" dxfId="1935" priority="2932">
      <formula>$S$654&lt;&gt;""</formula>
    </cfRule>
  </conditionalFormatting>
  <conditionalFormatting sqref="S657:X657">
    <cfRule type="expression" dxfId="1934" priority="2931">
      <formula>$S$657&lt;&gt;""</formula>
    </cfRule>
  </conditionalFormatting>
  <conditionalFormatting sqref="S664:X664">
    <cfRule type="expression" dxfId="1933" priority="2930">
      <formula>$S$664&lt;&gt;""</formula>
    </cfRule>
  </conditionalFormatting>
  <conditionalFormatting sqref="S665:X665">
    <cfRule type="expression" dxfId="1932" priority="2929">
      <formula>$S$665&lt;&gt;""</formula>
    </cfRule>
  </conditionalFormatting>
  <conditionalFormatting sqref="S666:X666">
    <cfRule type="expression" dxfId="1931" priority="2928">
      <formula>$S$666&lt;&gt;""</formula>
    </cfRule>
  </conditionalFormatting>
  <conditionalFormatting sqref="S669:X669">
    <cfRule type="expression" dxfId="1930" priority="2927">
      <formula>$S$669&lt;&gt;""</formula>
    </cfRule>
  </conditionalFormatting>
  <conditionalFormatting sqref="S670:X670">
    <cfRule type="expression" dxfId="1929" priority="2926">
      <formula>$S$670&lt;&gt;""</formula>
    </cfRule>
  </conditionalFormatting>
  <conditionalFormatting sqref="S671:X671">
    <cfRule type="expression" dxfId="1928" priority="2925">
      <formula>$S$671&lt;&gt;""</formula>
    </cfRule>
  </conditionalFormatting>
  <conditionalFormatting sqref="S672:X672">
    <cfRule type="expression" dxfId="1927" priority="2924">
      <formula>$S$672&lt;&gt;""</formula>
    </cfRule>
  </conditionalFormatting>
  <conditionalFormatting sqref="S675:X675">
    <cfRule type="expression" dxfId="1926" priority="2923">
      <formula>$S$675&lt;&gt;""</formula>
    </cfRule>
  </conditionalFormatting>
  <conditionalFormatting sqref="S676:X676">
    <cfRule type="expression" dxfId="1925" priority="2922">
      <formula>$S$676&lt;&gt;""</formula>
    </cfRule>
  </conditionalFormatting>
  <conditionalFormatting sqref="S677:X677">
    <cfRule type="expression" dxfId="1924" priority="2921">
      <formula>$S$677&lt;&gt;""</formula>
    </cfRule>
  </conditionalFormatting>
  <conditionalFormatting sqref="S683:X683">
    <cfRule type="expression" dxfId="1923" priority="2916">
      <formula>$S$683&lt;&gt;""</formula>
    </cfRule>
  </conditionalFormatting>
  <conditionalFormatting sqref="S690:X690">
    <cfRule type="expression" dxfId="1922" priority="2910">
      <formula>$S$690&lt;&gt;""</formula>
    </cfRule>
  </conditionalFormatting>
  <conditionalFormatting sqref="S691:X691">
    <cfRule type="expression" dxfId="1921" priority="2909">
      <formula>$S$691&lt;&gt;""</formula>
    </cfRule>
  </conditionalFormatting>
  <conditionalFormatting sqref="S692:X692">
    <cfRule type="expression" dxfId="1920" priority="2908">
      <formula>$S$692&lt;&gt;""</formula>
    </cfRule>
  </conditionalFormatting>
  <conditionalFormatting sqref="S693:X693">
    <cfRule type="expression" dxfId="1919" priority="2907">
      <formula>$S$693&lt;&gt;""</formula>
    </cfRule>
  </conditionalFormatting>
  <conditionalFormatting sqref="S694:X694">
    <cfRule type="expression" dxfId="1918" priority="2906">
      <formula>$S$694&lt;&gt;""</formula>
    </cfRule>
  </conditionalFormatting>
  <conditionalFormatting sqref="S697:X697">
    <cfRule type="expression" dxfId="1917" priority="2905">
      <formula>$S$697&lt;&gt;""</formula>
    </cfRule>
  </conditionalFormatting>
  <conditionalFormatting sqref="S698:X698">
    <cfRule type="expression" dxfId="1916" priority="2904">
      <formula>$S$698&lt;&gt;""</formula>
    </cfRule>
  </conditionalFormatting>
  <conditionalFormatting sqref="S699:X699">
    <cfRule type="expression" dxfId="1915" priority="2903">
      <formula>$S$699&lt;&gt;""</formula>
    </cfRule>
  </conditionalFormatting>
  <conditionalFormatting sqref="S702:X702">
    <cfRule type="expression" dxfId="1914" priority="2902">
      <formula>$S$702&lt;&gt;""</formula>
    </cfRule>
  </conditionalFormatting>
  <conditionalFormatting sqref="S705:X705">
    <cfRule type="expression" dxfId="1913" priority="2901">
      <formula>$S$705&lt;&gt;""</formula>
    </cfRule>
  </conditionalFormatting>
  <conditionalFormatting sqref="S708:X708">
    <cfRule type="expression" dxfId="1912" priority="2900">
      <formula>$S$708&lt;&gt;""</formula>
    </cfRule>
  </conditionalFormatting>
  <conditionalFormatting sqref="S711:X711">
    <cfRule type="expression" dxfId="1911" priority="2899">
      <formula>$S$711&lt;&gt;""</formula>
    </cfRule>
  </conditionalFormatting>
  <conditionalFormatting sqref="S712:X712">
    <cfRule type="expression" dxfId="1910" priority="2898">
      <formula>$S$712&lt;&gt;""</formula>
    </cfRule>
  </conditionalFormatting>
  <conditionalFormatting sqref="S715:X715">
    <cfRule type="expression" dxfId="1909" priority="2897">
      <formula>$S$715&lt;&gt;""</formula>
    </cfRule>
  </conditionalFormatting>
  <conditionalFormatting sqref="S716:X716">
    <cfRule type="expression" dxfId="1908" priority="2896">
      <formula>$S$716&lt;&gt;""</formula>
    </cfRule>
  </conditionalFormatting>
  <conditionalFormatting sqref="S720:X720">
    <cfRule type="expression" dxfId="1907" priority="2895">
      <formula>$S$720&lt;&gt;""</formula>
    </cfRule>
  </conditionalFormatting>
  <conditionalFormatting sqref="S724:X724">
    <cfRule type="expression" dxfId="1906" priority="2894">
      <formula>$S$724&lt;&gt;""</formula>
    </cfRule>
  </conditionalFormatting>
  <conditionalFormatting sqref="S743:X743">
    <cfRule type="expression" dxfId="1905" priority="2888">
      <formula>$S$743&lt;&gt;""</formula>
    </cfRule>
  </conditionalFormatting>
  <conditionalFormatting sqref="S747:X747">
    <cfRule type="expression" dxfId="1904" priority="2885">
      <formula>$S$747&lt;&gt;""</formula>
    </cfRule>
  </conditionalFormatting>
  <conditionalFormatting sqref="S749:X749">
    <cfRule type="expression" dxfId="1903" priority="2883">
      <formula>$S$749&lt;&gt;""</formula>
    </cfRule>
  </conditionalFormatting>
  <conditionalFormatting sqref="S751:X751">
    <cfRule type="expression" dxfId="1902" priority="2881">
      <formula>$S$751&lt;&gt;""</formula>
    </cfRule>
  </conditionalFormatting>
  <conditionalFormatting sqref="S752:X752">
    <cfRule type="expression" dxfId="1901" priority="2880">
      <formula>$S$752&lt;&gt;""</formula>
    </cfRule>
  </conditionalFormatting>
  <conditionalFormatting sqref="S763:X763">
    <cfRule type="expression" dxfId="1900" priority="2872">
      <formula>$S$763&lt;&gt;""</formula>
    </cfRule>
  </conditionalFormatting>
  <conditionalFormatting sqref="S764:X764">
    <cfRule type="expression" dxfId="1899" priority="2871">
      <formula>$S$764&lt;&gt;""</formula>
    </cfRule>
  </conditionalFormatting>
  <conditionalFormatting sqref="S765:X765">
    <cfRule type="expression" dxfId="1898" priority="2870">
      <formula>$S$765&lt;&gt;""</formula>
    </cfRule>
  </conditionalFormatting>
  <conditionalFormatting sqref="S766:X766">
    <cfRule type="expression" dxfId="1897" priority="2869">
      <formula>$S$766&lt;&gt;""</formula>
    </cfRule>
  </conditionalFormatting>
  <conditionalFormatting sqref="S767:X767">
    <cfRule type="expression" dxfId="1896" priority="2868">
      <formula>$S$767&lt;&gt;""</formula>
    </cfRule>
  </conditionalFormatting>
  <conditionalFormatting sqref="S770:X770">
    <cfRule type="expression" dxfId="1895" priority="2867">
      <formula>$S$770&lt;&gt;""</formula>
    </cfRule>
  </conditionalFormatting>
  <conditionalFormatting sqref="S771:X771">
    <cfRule type="expression" dxfId="1894" priority="2866">
      <formula>$S$771&lt;&gt;""</formula>
    </cfRule>
  </conditionalFormatting>
  <conditionalFormatting sqref="S778:X778">
    <cfRule type="expression" dxfId="1893" priority="2860">
      <formula>$S$778&lt;&gt;""</formula>
    </cfRule>
  </conditionalFormatting>
  <conditionalFormatting sqref="S779:X779">
    <cfRule type="expression" dxfId="1892" priority="2859">
      <formula>$S$779&lt;&gt;""</formula>
    </cfRule>
  </conditionalFormatting>
  <conditionalFormatting sqref="S780:X780">
    <cfRule type="expression" dxfId="1891" priority="2858">
      <formula>$S$780&lt;&gt;""</formula>
    </cfRule>
  </conditionalFormatting>
  <conditionalFormatting sqref="S781:X781">
    <cfRule type="expression" dxfId="1890" priority="2857">
      <formula>$S$781&lt;&gt;""</formula>
    </cfRule>
  </conditionalFormatting>
  <conditionalFormatting sqref="S784:X784">
    <cfRule type="expression" dxfId="1889" priority="2856">
      <formula>$S$784&lt;&gt;""</formula>
    </cfRule>
  </conditionalFormatting>
  <conditionalFormatting sqref="S785:X785">
    <cfRule type="expression" dxfId="1888" priority="2855">
      <formula>$S$785&lt;&gt;""</formula>
    </cfRule>
  </conditionalFormatting>
  <conditionalFormatting sqref="S786:X786">
    <cfRule type="expression" dxfId="1887" priority="2854">
      <formula>$S$786&lt;&gt;""</formula>
    </cfRule>
  </conditionalFormatting>
  <conditionalFormatting sqref="S787:X787">
    <cfRule type="expression" dxfId="1886" priority="2853">
      <formula>$S$787&lt;&gt;""</formula>
    </cfRule>
  </conditionalFormatting>
  <conditionalFormatting sqref="S790:X790">
    <cfRule type="expression" dxfId="1885" priority="2852">
      <formula>$S$790&lt;&gt;""</formula>
    </cfRule>
  </conditionalFormatting>
  <conditionalFormatting sqref="S791:X791">
    <cfRule type="expression" dxfId="1884" priority="2851">
      <formula>$S$791&lt;&gt;""</formula>
    </cfRule>
  </conditionalFormatting>
  <conditionalFormatting sqref="S792:X792">
    <cfRule type="expression" dxfId="1883" priority="2850">
      <formula>$S$792&lt;&gt;""</formula>
    </cfRule>
  </conditionalFormatting>
  <conditionalFormatting sqref="S795:X795">
    <cfRule type="expression" dxfId="1882" priority="2849">
      <formula>$S$795&lt;&gt;""</formula>
    </cfRule>
  </conditionalFormatting>
  <conditionalFormatting sqref="S798:X798">
    <cfRule type="expression" dxfId="1881" priority="2848">
      <formula>$S$798&lt;&gt;""</formula>
    </cfRule>
  </conditionalFormatting>
  <conditionalFormatting sqref="S799:X799">
    <cfRule type="expression" dxfId="1880" priority="2847">
      <formula>$S$799&lt;&gt;""</formula>
    </cfRule>
  </conditionalFormatting>
  <conditionalFormatting sqref="S800:X800">
    <cfRule type="expression" dxfId="1879" priority="2846">
      <formula>$S$800&lt;&gt;""</formula>
    </cfRule>
  </conditionalFormatting>
  <conditionalFormatting sqref="S807:X807">
    <cfRule type="expression" dxfId="1878" priority="2845">
      <formula>$S$807&lt;&gt;""</formula>
    </cfRule>
  </conditionalFormatting>
  <conditionalFormatting sqref="S811:X811">
    <cfRule type="expression" dxfId="1877" priority="2844">
      <formula>$S$811&lt;&gt;""</formula>
    </cfRule>
  </conditionalFormatting>
  <conditionalFormatting sqref="S812:X812">
    <cfRule type="expression" dxfId="1876" priority="2843">
      <formula>$S$812&lt;&gt;""</formula>
    </cfRule>
  </conditionalFormatting>
  <conditionalFormatting sqref="S815:X815">
    <cfRule type="expression" dxfId="1875" priority="2842">
      <formula>$S$815&lt;&gt;""</formula>
    </cfRule>
  </conditionalFormatting>
  <conditionalFormatting sqref="S816:X816">
    <cfRule type="expression" dxfId="1874" priority="2841">
      <formula>$S$816&lt;&gt;""</formula>
    </cfRule>
  </conditionalFormatting>
  <conditionalFormatting sqref="S817:X817">
    <cfRule type="expression" dxfId="1873" priority="2840">
      <formula>$S$817&lt;&gt;""</formula>
    </cfRule>
  </conditionalFormatting>
  <conditionalFormatting sqref="S818:X818">
    <cfRule type="expression" dxfId="1872" priority="2839">
      <formula>$S$818&lt;&gt;""</formula>
    </cfRule>
  </conditionalFormatting>
  <conditionalFormatting sqref="S819:X819">
    <cfRule type="expression" dxfId="1871" priority="2838">
      <formula>$S$819&lt;&gt;""</formula>
    </cfRule>
  </conditionalFormatting>
  <conditionalFormatting sqref="S823:X823">
    <cfRule type="expression" dxfId="1870" priority="2837">
      <formula>$S$823&lt;&gt;""</formula>
    </cfRule>
  </conditionalFormatting>
  <conditionalFormatting sqref="S824:X824">
    <cfRule type="expression" dxfId="1869" priority="2836">
      <formula>$S$824&lt;&gt;""</formula>
    </cfRule>
  </conditionalFormatting>
  <conditionalFormatting sqref="S828:X828">
    <cfRule type="expression" dxfId="1868" priority="2835">
      <formula>$S$828&lt;&gt;""</formula>
    </cfRule>
  </conditionalFormatting>
  <conditionalFormatting sqref="S844:X844">
    <cfRule type="expression" dxfId="1867" priority="2834">
      <formula>$S$844&lt;&gt;""</formula>
    </cfRule>
  </conditionalFormatting>
  <conditionalFormatting sqref="S847:X847">
    <cfRule type="expression" dxfId="1866" priority="2832">
      <formula>$S$847&lt;&gt;""</formula>
    </cfRule>
  </conditionalFormatting>
  <conditionalFormatting sqref="S849:X849">
    <cfRule type="expression" dxfId="1865" priority="2830">
      <formula>$S$849&lt;&gt;""</formula>
    </cfRule>
  </conditionalFormatting>
  <conditionalFormatting sqref="S851:X851">
    <cfRule type="expression" dxfId="1864" priority="2828">
      <formula>$S$851&lt;&gt;""</formula>
    </cfRule>
  </conditionalFormatting>
  <conditionalFormatting sqref="S853:X853">
    <cfRule type="expression" dxfId="1863" priority="2826">
      <formula>$S$853&lt;&gt;""</formula>
    </cfRule>
  </conditionalFormatting>
  <conditionalFormatting sqref="S855:X855">
    <cfRule type="expression" dxfId="1862" priority="2824">
      <formula>$S$855&lt;&gt;""</formula>
    </cfRule>
  </conditionalFormatting>
  <conditionalFormatting sqref="S857:X857">
    <cfRule type="expression" dxfId="1861" priority="2822">
      <formula>$S$857&lt;&gt;""</formula>
    </cfRule>
  </conditionalFormatting>
  <conditionalFormatting sqref="S859:X859">
    <cfRule type="expression" dxfId="1860" priority="2820">
      <formula>$S$859&lt;&gt;""</formula>
    </cfRule>
  </conditionalFormatting>
  <conditionalFormatting sqref="S862:X862">
    <cfRule type="expression" dxfId="1859" priority="2819">
      <formula>$S$862&lt;&gt;""</formula>
    </cfRule>
  </conditionalFormatting>
  <conditionalFormatting sqref="S869:X869">
    <cfRule type="expression" dxfId="1858" priority="2815">
      <formula>$S$869&lt;&gt;""</formula>
    </cfRule>
  </conditionalFormatting>
  <conditionalFormatting sqref="S870:X870">
    <cfRule type="expression" dxfId="1857" priority="2814">
      <formula>$S$870&lt;&gt;""</formula>
    </cfRule>
  </conditionalFormatting>
  <conditionalFormatting sqref="S878:X878">
    <cfRule type="expression" dxfId="1856" priority="2807">
      <formula>$S$878&lt;&gt;""</formula>
    </cfRule>
  </conditionalFormatting>
  <conditionalFormatting sqref="S881:X881">
    <cfRule type="expression" dxfId="1855" priority="2806">
      <formula>$S$881&lt;&gt;""</formula>
    </cfRule>
  </conditionalFormatting>
  <conditionalFormatting sqref="S887:X887">
    <cfRule type="expression" dxfId="1854" priority="2801">
      <formula>$S$887&lt;&gt;""</formula>
    </cfRule>
  </conditionalFormatting>
  <conditionalFormatting sqref="S890:X890">
    <cfRule type="expression" dxfId="1853" priority="2800">
      <formula>$S$890&lt;&gt;""</formula>
    </cfRule>
  </conditionalFormatting>
  <conditionalFormatting sqref="S895:X895">
    <cfRule type="expression" dxfId="1852" priority="2796">
      <formula>$S$895&lt;&gt;""</formula>
    </cfRule>
  </conditionalFormatting>
  <conditionalFormatting sqref="S896:X896">
    <cfRule type="expression" dxfId="1851" priority="2795">
      <formula>$S$896&lt;&gt;""</formula>
    </cfRule>
  </conditionalFormatting>
  <conditionalFormatting sqref="S899:X899">
    <cfRule type="expression" dxfId="1850" priority="2794">
      <formula>$S$899&lt;&gt;""</formula>
    </cfRule>
  </conditionalFormatting>
  <conditionalFormatting sqref="S900:X900">
    <cfRule type="expression" dxfId="1849" priority="2793">
      <formula>$S$900&lt;&gt;""</formula>
    </cfRule>
  </conditionalFormatting>
  <conditionalFormatting sqref="S903:X903">
    <cfRule type="expression" dxfId="1848" priority="2792">
      <formula>$S$903&lt;&gt;""</formula>
    </cfRule>
  </conditionalFormatting>
  <conditionalFormatting sqref="S906:X906">
    <cfRule type="expression" dxfId="1847" priority="2791">
      <formula>$S$906&lt;&gt;""</formula>
    </cfRule>
  </conditionalFormatting>
  <conditionalFormatting sqref="S909:X909">
    <cfRule type="expression" dxfId="1846" priority="2790">
      <formula>$S$909&lt;&gt;""</formula>
    </cfRule>
  </conditionalFormatting>
  <conditionalFormatting sqref="S910:X910">
    <cfRule type="expression" dxfId="1845" priority="2789">
      <formula>$S$910&lt;&gt;""</formula>
    </cfRule>
  </conditionalFormatting>
  <conditionalFormatting sqref="S911:X911">
    <cfRule type="expression" dxfId="1844" priority="2788">
      <formula>$S$911&lt;&gt;""</formula>
    </cfRule>
  </conditionalFormatting>
  <conditionalFormatting sqref="S913:X913">
    <cfRule type="expression" dxfId="1843" priority="2787">
      <formula>$S$913&lt;&gt;""</formula>
    </cfRule>
  </conditionalFormatting>
  <conditionalFormatting sqref="S914:X914">
    <cfRule type="expression" dxfId="1842" priority="2786">
      <formula>$S$914&lt;&gt;""</formula>
    </cfRule>
  </conditionalFormatting>
  <conditionalFormatting sqref="S915:X915">
    <cfRule type="expression" dxfId="1841" priority="2785">
      <formula>$S$915&lt;&gt;""</formula>
    </cfRule>
  </conditionalFormatting>
  <conditionalFormatting sqref="S916:X916">
    <cfRule type="expression" dxfId="1840" priority="2784">
      <formula>$S$916&lt;&gt;""</formula>
    </cfRule>
  </conditionalFormatting>
  <conditionalFormatting sqref="S917:X917">
    <cfRule type="expression" dxfId="1839" priority="2783">
      <formula>$S$917&lt;&gt;""</formula>
    </cfRule>
  </conditionalFormatting>
  <conditionalFormatting sqref="S918:X918">
    <cfRule type="expression" dxfId="1838" priority="2782">
      <formula>$S$918&lt;&gt;""</formula>
    </cfRule>
  </conditionalFormatting>
  <conditionalFormatting sqref="S919:X919">
    <cfRule type="expression" dxfId="1837" priority="2781">
      <formula>$S$919&lt;&gt;""</formula>
    </cfRule>
  </conditionalFormatting>
  <conditionalFormatting sqref="S920:X920">
    <cfRule type="expression" dxfId="1836" priority="2780">
      <formula>$S$920&lt;&gt;""</formula>
    </cfRule>
  </conditionalFormatting>
  <conditionalFormatting sqref="S921:X921">
    <cfRule type="expression" dxfId="1835" priority="2779">
      <formula>$S$921&lt;&gt;""</formula>
    </cfRule>
  </conditionalFormatting>
  <conditionalFormatting sqref="S922:X922">
    <cfRule type="expression" dxfId="1834" priority="2778">
      <formula>$S$922&lt;&gt;""</formula>
    </cfRule>
  </conditionalFormatting>
  <conditionalFormatting sqref="S923:X923">
    <cfRule type="expression" dxfId="1833" priority="2777">
      <formula>$S$923&lt;&gt;""</formula>
    </cfRule>
  </conditionalFormatting>
  <conditionalFormatting sqref="S924:X924">
    <cfRule type="expression" dxfId="1832" priority="2776">
      <formula>$S$924&lt;&gt;""</formula>
    </cfRule>
  </conditionalFormatting>
  <conditionalFormatting sqref="S925:X925">
    <cfRule type="expression" dxfId="1831" priority="2775">
      <formula>$S$925&lt;&gt;""</formula>
    </cfRule>
  </conditionalFormatting>
  <conditionalFormatting sqref="S926:X926">
    <cfRule type="expression" dxfId="1830" priority="2774">
      <formula>$S$926&lt;&gt;""</formula>
    </cfRule>
  </conditionalFormatting>
  <conditionalFormatting sqref="S927:X927">
    <cfRule type="expression" dxfId="1829" priority="2773">
      <formula>$S$927&lt;&gt;""</formula>
    </cfRule>
  </conditionalFormatting>
  <conditionalFormatting sqref="S928:X928">
    <cfRule type="expression" dxfId="1828" priority="2772">
      <formula>$S$928&lt;&gt;""</formula>
    </cfRule>
  </conditionalFormatting>
  <conditionalFormatting sqref="S929:X929">
    <cfRule type="expression" dxfId="1827" priority="2771">
      <formula>$S$929&lt;&gt;""</formula>
    </cfRule>
  </conditionalFormatting>
  <conditionalFormatting sqref="S930:X930">
    <cfRule type="expression" dxfId="1826" priority="2770">
      <formula>$S$930&lt;&gt;""</formula>
    </cfRule>
  </conditionalFormatting>
  <conditionalFormatting sqref="S939:X939">
    <cfRule type="expression" dxfId="1825" priority="2762">
      <formula>$S$939&lt;&gt;""</formula>
    </cfRule>
  </conditionalFormatting>
  <conditionalFormatting sqref="S941:X941">
    <cfRule type="expression" dxfId="1824" priority="2760">
      <formula>$S$941&lt;&gt;""</formula>
    </cfRule>
  </conditionalFormatting>
  <conditionalFormatting sqref="S944:X944">
    <cfRule type="expression" dxfId="1823" priority="2759">
      <formula>$S$944&lt;&gt;""</formula>
    </cfRule>
  </conditionalFormatting>
  <conditionalFormatting sqref="S945:X945">
    <cfRule type="expression" dxfId="1822" priority="2758">
      <formula>$S$945&lt;&gt;""</formula>
    </cfRule>
  </conditionalFormatting>
  <conditionalFormatting sqref="S949:X949">
    <cfRule type="expression" dxfId="1821" priority="2757">
      <formula>$S$949&lt;&gt;""</formula>
    </cfRule>
  </conditionalFormatting>
  <conditionalFormatting sqref="S950:X950">
    <cfRule type="expression" dxfId="1820" priority="2756">
      <formula>$S$950&lt;&gt;""</formula>
    </cfRule>
  </conditionalFormatting>
  <conditionalFormatting sqref="S951:X951">
    <cfRule type="expression" dxfId="1819" priority="2755">
      <formula>$S$951&lt;&gt;""</formula>
    </cfRule>
  </conditionalFormatting>
  <conditionalFormatting sqref="S954:X954">
    <cfRule type="expression" dxfId="1818" priority="2754">
      <formula>$S$954&lt;&gt;""</formula>
    </cfRule>
  </conditionalFormatting>
  <conditionalFormatting sqref="S955:X955">
    <cfRule type="expression" dxfId="1817" priority="2753">
      <formula>$S$955&lt;&gt;""</formula>
    </cfRule>
  </conditionalFormatting>
  <conditionalFormatting sqref="S958:X958">
    <cfRule type="expression" dxfId="1816" priority="2752">
      <formula>$S$958&lt;&gt;""</formula>
    </cfRule>
  </conditionalFormatting>
  <conditionalFormatting sqref="S961:X961">
    <cfRule type="expression" dxfId="1815" priority="2751">
      <formula>$S$961&lt;&gt;""</formula>
    </cfRule>
  </conditionalFormatting>
  <conditionalFormatting sqref="S962:X962">
    <cfRule type="expression" dxfId="1814" priority="2750">
      <formula>$S$962&lt;&gt;""</formula>
    </cfRule>
  </conditionalFormatting>
  <conditionalFormatting sqref="S965:X965">
    <cfRule type="expression" dxfId="1813" priority="2749">
      <formula>$S$965&lt;&gt;""</formula>
    </cfRule>
  </conditionalFormatting>
  <conditionalFormatting sqref="S966:X966">
    <cfRule type="expression" dxfId="1812" priority="2748">
      <formula>$S$966&lt;&gt;""</formula>
    </cfRule>
  </conditionalFormatting>
  <conditionalFormatting sqref="S969:X969">
    <cfRule type="expression" dxfId="1811" priority="2746">
      <formula>$S$969&lt;&gt;""</formula>
    </cfRule>
  </conditionalFormatting>
  <conditionalFormatting sqref="S971:X971">
    <cfRule type="expression" dxfId="1810" priority="2744">
      <formula>$S$971&lt;&gt;""</formula>
    </cfRule>
  </conditionalFormatting>
  <conditionalFormatting sqref="S973:X973">
    <cfRule type="expression" dxfId="1809" priority="2742">
      <formula>$S$973&lt;&gt;""</formula>
    </cfRule>
  </conditionalFormatting>
  <conditionalFormatting sqref="S975:X975">
    <cfRule type="expression" dxfId="1808" priority="2740">
      <formula>$S$975&lt;&gt;""</formula>
    </cfRule>
  </conditionalFormatting>
  <conditionalFormatting sqref="S977:X977">
    <cfRule type="expression" dxfId="1807" priority="2738">
      <formula>$S$977&lt;&gt;""</formula>
    </cfRule>
  </conditionalFormatting>
  <conditionalFormatting sqref="S979:X979">
    <cfRule type="expression" dxfId="1806" priority="2736">
      <formula>$S$979&lt;&gt;""</formula>
    </cfRule>
  </conditionalFormatting>
  <conditionalFormatting sqref="S980:X980">
    <cfRule type="expression" dxfId="1805" priority="2735">
      <formula>$S$980&lt;&gt;""</formula>
    </cfRule>
  </conditionalFormatting>
  <conditionalFormatting sqref="S981:X981">
    <cfRule type="expression" dxfId="1804" priority="2734">
      <formula>$S$981&lt;&gt;""</formula>
    </cfRule>
  </conditionalFormatting>
  <conditionalFormatting sqref="S982:X982">
    <cfRule type="expression" dxfId="1803" priority="2733">
      <formula>$S$982&lt;&gt;""</formula>
    </cfRule>
  </conditionalFormatting>
  <conditionalFormatting sqref="S983:X983">
    <cfRule type="expression" dxfId="1802" priority="2732">
      <formula>$S$983&lt;&gt;""</formula>
    </cfRule>
  </conditionalFormatting>
  <conditionalFormatting sqref="S984:X984">
    <cfRule type="expression" dxfId="1801" priority="2731">
      <formula>$S$984&lt;&gt;""</formula>
    </cfRule>
  </conditionalFormatting>
  <conditionalFormatting sqref="S985:X985">
    <cfRule type="expression" dxfId="1800" priority="2730">
      <formula>$S$985&lt;&gt;""</formula>
    </cfRule>
  </conditionalFormatting>
  <conditionalFormatting sqref="S986:X986">
    <cfRule type="expression" dxfId="1799" priority="2729">
      <formula>$S$986&lt;&gt;""</formula>
    </cfRule>
  </conditionalFormatting>
  <conditionalFormatting sqref="S987:X987">
    <cfRule type="expression" dxfId="1798" priority="2728">
      <formula>$S$987&lt;&gt;""</formula>
    </cfRule>
  </conditionalFormatting>
  <conditionalFormatting sqref="S988:X988">
    <cfRule type="expression" dxfId="1797" priority="2727">
      <formula>$S$988&lt;&gt;""</formula>
    </cfRule>
  </conditionalFormatting>
  <conditionalFormatting sqref="S991:X991">
    <cfRule type="expression" dxfId="1796" priority="2726">
      <formula>$S$991&lt;&gt;""</formula>
    </cfRule>
  </conditionalFormatting>
  <conditionalFormatting sqref="S992:X992">
    <cfRule type="expression" dxfId="1795" priority="2725">
      <formula>$S$992&lt;&gt;""</formula>
    </cfRule>
  </conditionalFormatting>
  <conditionalFormatting sqref="S993:X993">
    <cfRule type="expression" dxfId="1794" priority="2724">
      <formula>$S$993&lt;&gt;""</formula>
    </cfRule>
  </conditionalFormatting>
  <conditionalFormatting sqref="S994:X994">
    <cfRule type="expression" dxfId="1793" priority="2723">
      <formula>$S$994&lt;&gt;""</formula>
    </cfRule>
  </conditionalFormatting>
  <conditionalFormatting sqref="S995:X995">
    <cfRule type="expression" dxfId="1792" priority="2722">
      <formula>$S$995&lt;&gt;""</formula>
    </cfRule>
  </conditionalFormatting>
  <conditionalFormatting sqref="S996:X996">
    <cfRule type="expression" dxfId="1791" priority="2721">
      <formula>$S$996&lt;&gt;""</formula>
    </cfRule>
  </conditionalFormatting>
  <conditionalFormatting sqref="S997:X997">
    <cfRule type="expression" dxfId="1790" priority="2720">
      <formula>$S$997&lt;&gt;""</formula>
    </cfRule>
  </conditionalFormatting>
  <conditionalFormatting sqref="S1000:X1000">
    <cfRule type="expression" dxfId="1789" priority="2719">
      <formula>$S$1000&lt;&gt;""</formula>
    </cfRule>
  </conditionalFormatting>
  <conditionalFormatting sqref="S1001:X1001">
    <cfRule type="expression" dxfId="1788" priority="2718">
      <formula>$S$1001&lt;&gt;""</formula>
    </cfRule>
  </conditionalFormatting>
  <conditionalFormatting sqref="S1004:X1004">
    <cfRule type="expression" dxfId="1787" priority="2717">
      <formula>$S$1004&lt;&gt;""</formula>
    </cfRule>
  </conditionalFormatting>
  <conditionalFormatting sqref="S1005:X1005">
    <cfRule type="expression" dxfId="1786" priority="2716">
      <formula>$S$1005&lt;&gt;""</formula>
    </cfRule>
  </conditionalFormatting>
  <conditionalFormatting sqref="S1016:X1016">
    <cfRule type="expression" dxfId="1785" priority="2707">
      <formula>$S$1016&lt;&gt;""</formula>
    </cfRule>
  </conditionalFormatting>
  <conditionalFormatting sqref="S1027:X1027">
    <cfRule type="expression" dxfId="1784" priority="2699">
      <formula>$S$1027&lt;&gt;""</formula>
    </cfRule>
  </conditionalFormatting>
  <conditionalFormatting sqref="S1038:X1038">
    <cfRule type="expression" dxfId="1783" priority="2689">
      <formula>$S$1038&lt;&gt;""</formula>
    </cfRule>
  </conditionalFormatting>
  <conditionalFormatting sqref="S1042:X1042">
    <cfRule type="expression" dxfId="1782" priority="2685">
      <formula>$S$1042&lt;&gt;""</formula>
    </cfRule>
  </conditionalFormatting>
  <conditionalFormatting sqref="S1043:X1043">
    <cfRule type="expression" dxfId="1781" priority="2684">
      <formula>$S$1043&lt;&gt;""</formula>
    </cfRule>
  </conditionalFormatting>
  <conditionalFormatting sqref="S1050:X1050">
    <cfRule type="expression" dxfId="1780" priority="2678">
      <formula>$S$1050&lt;&gt;""</formula>
    </cfRule>
  </conditionalFormatting>
  <conditionalFormatting sqref="S1051:X1051">
    <cfRule type="expression" dxfId="1779" priority="2677">
      <formula>$S$1051&lt;&gt;""</formula>
    </cfRule>
  </conditionalFormatting>
  <conditionalFormatting sqref="S1052:X1052">
    <cfRule type="expression" dxfId="1778" priority="2676">
      <formula>$S$1052&lt;&gt;""</formula>
    </cfRule>
  </conditionalFormatting>
  <conditionalFormatting sqref="S1055:X1055">
    <cfRule type="expression" dxfId="1777" priority="2675">
      <formula>$S$1055&lt;&gt;""</formula>
    </cfRule>
  </conditionalFormatting>
  <conditionalFormatting sqref="S1056:X1056">
    <cfRule type="expression" dxfId="1776" priority="2674">
      <formula>$S$1056&lt;&gt;""</formula>
    </cfRule>
  </conditionalFormatting>
  <conditionalFormatting sqref="S1059:X1059">
    <cfRule type="expression" dxfId="1775" priority="2672">
      <formula>$S$1059&lt;&gt;""</formula>
    </cfRule>
  </conditionalFormatting>
  <conditionalFormatting sqref="S1061:X1061">
    <cfRule type="expression" dxfId="1774" priority="2670">
      <formula>$S$1061&lt;&gt;""</formula>
    </cfRule>
  </conditionalFormatting>
  <conditionalFormatting sqref="S1063:X1063">
    <cfRule type="expression" dxfId="1773" priority="2668">
      <formula>$S$1063&lt;&gt;""</formula>
    </cfRule>
  </conditionalFormatting>
  <conditionalFormatting sqref="S1065:X1065">
    <cfRule type="expression" dxfId="1772" priority="2666">
      <formula>$S$1065&lt;&gt;""</formula>
    </cfRule>
  </conditionalFormatting>
  <conditionalFormatting sqref="S1067:X1067">
    <cfRule type="expression" dxfId="1771" priority="2664">
      <formula>$S$1067&lt;&gt;""</formula>
    </cfRule>
  </conditionalFormatting>
  <conditionalFormatting sqref="S1069:X1069">
    <cfRule type="expression" dxfId="1770" priority="2662">
      <formula>$S$1069&lt;&gt;""</formula>
    </cfRule>
  </conditionalFormatting>
  <conditionalFormatting sqref="S1071:X1071">
    <cfRule type="expression" dxfId="1769" priority="2660">
      <formula>$S$1071&lt;&gt;""</formula>
    </cfRule>
  </conditionalFormatting>
  <conditionalFormatting sqref="S1073:X1073">
    <cfRule type="expression" dxfId="1768" priority="2658">
      <formula>$S$1073&lt;&gt;""</formula>
    </cfRule>
  </conditionalFormatting>
  <conditionalFormatting sqref="S1074:X1074">
    <cfRule type="expression" dxfId="1767" priority="2657">
      <formula>$S$1074&lt;&gt;""</formula>
    </cfRule>
  </conditionalFormatting>
  <conditionalFormatting sqref="S1075:X1075">
    <cfRule type="expression" dxfId="1766" priority="2656">
      <formula>$S$1075&lt;&gt;""</formula>
    </cfRule>
  </conditionalFormatting>
  <conditionalFormatting sqref="S1076:X1076">
    <cfRule type="expression" dxfId="1765" priority="2655">
      <formula>$S$1076&lt;&gt;""</formula>
    </cfRule>
  </conditionalFormatting>
  <conditionalFormatting sqref="S1079:X1079">
    <cfRule type="expression" dxfId="1764" priority="2654">
      <formula>$S$1079&lt;&gt;""</formula>
    </cfRule>
  </conditionalFormatting>
  <conditionalFormatting sqref="S1091:X1091">
    <cfRule type="expression" dxfId="1763" priority="2643">
      <formula>$S$1091&lt;&gt;""</formula>
    </cfRule>
  </conditionalFormatting>
  <conditionalFormatting sqref="S1092:X1092">
    <cfRule type="expression" dxfId="1762" priority="2642">
      <formula>$S$1092&lt;&gt;""</formula>
    </cfRule>
  </conditionalFormatting>
  <conditionalFormatting sqref="S1104:X1104">
    <cfRule type="expression" dxfId="1761" priority="2631">
      <formula>$S$1104&lt;&gt;""</formula>
    </cfRule>
  </conditionalFormatting>
  <conditionalFormatting sqref="S1105:X1105">
    <cfRule type="expression" dxfId="1760" priority="2630">
      <formula>$S$1105&lt;&gt;""</formula>
    </cfRule>
  </conditionalFormatting>
  <conditionalFormatting sqref="S1106:X1106">
    <cfRule type="expression" dxfId="1759" priority="2629">
      <formula>$S$1106&lt;&gt;""</formula>
    </cfRule>
  </conditionalFormatting>
  <conditionalFormatting sqref="S1107:X1107">
    <cfRule type="expression" dxfId="1758" priority="2628">
      <formula>$S$1107&lt;&gt;""</formula>
    </cfRule>
  </conditionalFormatting>
  <conditionalFormatting sqref="S1110:X1110">
    <cfRule type="expression" dxfId="1757" priority="2627">
      <formula>$S$1110&lt;&gt;""</formula>
    </cfRule>
  </conditionalFormatting>
  <conditionalFormatting sqref="S1113:X1113">
    <cfRule type="expression" dxfId="1756" priority="2626">
      <formula>$S$1113&lt;&gt;""</formula>
    </cfRule>
  </conditionalFormatting>
  <conditionalFormatting sqref="S1116:X1116">
    <cfRule type="expression" dxfId="1755" priority="2625">
      <formula>$S$1116&lt;&gt;""</formula>
    </cfRule>
  </conditionalFormatting>
  <conditionalFormatting sqref="S1124:X1124">
    <cfRule type="expression" dxfId="1754" priority="2618">
      <formula>$S$1124&lt;&gt;""</formula>
    </cfRule>
  </conditionalFormatting>
  <conditionalFormatting sqref="S1127:X1127">
    <cfRule type="expression" dxfId="1753" priority="2617">
      <formula>$S$1127&lt;&gt;""</formula>
    </cfRule>
  </conditionalFormatting>
  <conditionalFormatting sqref="S1128:X1128">
    <cfRule type="expression" dxfId="1752" priority="2616">
      <formula>$S$1128&lt;&gt;""</formula>
    </cfRule>
  </conditionalFormatting>
  <conditionalFormatting sqref="S1132:X1132">
    <cfRule type="expression" dxfId="1751" priority="2615">
      <formula>$S$1132&lt;&gt;""</formula>
    </cfRule>
  </conditionalFormatting>
  <conditionalFormatting sqref="S1145:X1145">
    <cfRule type="expression" dxfId="1750" priority="2614">
      <formula>$S$1145&lt;&gt;""</formula>
    </cfRule>
  </conditionalFormatting>
  <conditionalFormatting sqref="S1148:X1148">
    <cfRule type="expression" dxfId="1749" priority="2613">
      <formula>$S$1148&lt;&gt;""</formula>
    </cfRule>
  </conditionalFormatting>
  <conditionalFormatting sqref="S1149:X1149">
    <cfRule type="expression" dxfId="1748" priority="2612">
      <formula>$S$1149&lt;&gt;""</formula>
    </cfRule>
  </conditionalFormatting>
  <conditionalFormatting sqref="S1150:X1150">
    <cfRule type="expression" dxfId="1747" priority="2611">
      <formula>$S$1150&lt;&gt;""</formula>
    </cfRule>
  </conditionalFormatting>
  <conditionalFormatting sqref="S1151:X1151">
    <cfRule type="expression" dxfId="1746" priority="2610">
      <formula>$S$1151&lt;&gt;""</formula>
    </cfRule>
  </conditionalFormatting>
  <conditionalFormatting sqref="S1152:X1152">
    <cfRule type="expression" dxfId="1745" priority="2609">
      <formula>$S$1152&lt;&gt;""</formula>
    </cfRule>
  </conditionalFormatting>
  <conditionalFormatting sqref="S1155:X1155">
    <cfRule type="expression" dxfId="1744" priority="2608">
      <formula>$S$1155&lt;&gt;""</formula>
    </cfRule>
  </conditionalFormatting>
  <conditionalFormatting sqref="S1156:X1156">
    <cfRule type="expression" dxfId="1743" priority="2607">
      <formula>$S$1156&lt;&gt;""</formula>
    </cfRule>
  </conditionalFormatting>
  <conditionalFormatting sqref="S1159:X1159">
    <cfRule type="expression" dxfId="1742" priority="2606">
      <formula>$S$1159&lt;&gt;""</formula>
    </cfRule>
  </conditionalFormatting>
  <conditionalFormatting sqref="S1160:X1160">
    <cfRule type="expression" dxfId="1741" priority="2605">
      <formula>$S$1160&lt;&gt;""</formula>
    </cfRule>
  </conditionalFormatting>
  <conditionalFormatting sqref="S1163:X1163">
    <cfRule type="expression" dxfId="1740" priority="2604">
      <formula>$S$1163&lt;&gt;""</formula>
    </cfRule>
  </conditionalFormatting>
  <conditionalFormatting sqref="S1164:X1164">
    <cfRule type="expression" dxfId="1739" priority="2603">
      <formula>$S$1164&lt;&gt;""</formula>
    </cfRule>
  </conditionalFormatting>
  <conditionalFormatting sqref="S1167:X1167">
    <cfRule type="expression" dxfId="1738" priority="2602">
      <formula>$S$1167&lt;&gt;""</formula>
    </cfRule>
  </conditionalFormatting>
  <conditionalFormatting sqref="S1174:X1174">
    <cfRule type="expression" dxfId="1737" priority="2601">
      <formula>$S$1174&lt;&gt;""</formula>
    </cfRule>
  </conditionalFormatting>
  <conditionalFormatting sqref="S1175:X1175">
    <cfRule type="expression" dxfId="1736" priority="2600">
      <formula>$S$1175&lt;&gt;""</formula>
    </cfRule>
  </conditionalFormatting>
  <conditionalFormatting sqref="S1176:X1176">
    <cfRule type="expression" dxfId="1735" priority="2599">
      <formula>$S$1176&lt;&gt;""</formula>
    </cfRule>
  </conditionalFormatting>
  <conditionalFormatting sqref="S1177:X1177">
    <cfRule type="expression" dxfId="1734" priority="2598">
      <formula>$S$1177&lt;&gt;""</formula>
    </cfRule>
  </conditionalFormatting>
  <conditionalFormatting sqref="S1180:X1180">
    <cfRule type="expression" dxfId="1733" priority="2597">
      <formula>$S$1180&lt;&gt;""</formula>
    </cfRule>
  </conditionalFormatting>
  <conditionalFormatting sqref="S1183:X1183">
    <cfRule type="expression" dxfId="1732" priority="2596">
      <formula>$S$1183&lt;&gt;""</formula>
    </cfRule>
  </conditionalFormatting>
  <conditionalFormatting sqref="S1184:X1184">
    <cfRule type="expression" dxfId="1731" priority="2595">
      <formula>$S$1184&lt;&gt;""</formula>
    </cfRule>
  </conditionalFormatting>
  <conditionalFormatting sqref="S1187:X1187">
    <cfRule type="expression" dxfId="1730" priority="2594">
      <formula>$S$1187&lt;&gt;""</formula>
    </cfRule>
  </conditionalFormatting>
  <conditionalFormatting sqref="S1188:X1188">
    <cfRule type="expression" dxfId="1729" priority="2593">
      <formula>$S$1188&lt;&gt;""</formula>
    </cfRule>
  </conditionalFormatting>
  <conditionalFormatting sqref="S1189:X1189">
    <cfRule type="expression" dxfId="1728" priority="2592">
      <formula>$S$1189&lt;&gt;""</formula>
    </cfRule>
  </conditionalFormatting>
  <conditionalFormatting sqref="S1190:X1190">
    <cfRule type="expression" dxfId="1727" priority="2591">
      <formula>$S$1190&lt;&gt;""</formula>
    </cfRule>
  </conditionalFormatting>
  <conditionalFormatting sqref="S1191:X1191">
    <cfRule type="expression" dxfId="1726" priority="2590">
      <formula>$S$1191&lt;&gt;""</formula>
    </cfRule>
  </conditionalFormatting>
  <conditionalFormatting sqref="S1194:X1194">
    <cfRule type="expression" dxfId="1725" priority="2589">
      <formula>$S$1194&lt;&gt;""</formula>
    </cfRule>
  </conditionalFormatting>
  <conditionalFormatting sqref="S1195:X1195">
    <cfRule type="expression" dxfId="1724" priority="2588">
      <formula>$S$1195&lt;&gt;""</formula>
    </cfRule>
  </conditionalFormatting>
  <conditionalFormatting sqref="S1196:X1196">
    <cfRule type="expression" dxfId="1723" priority="2587">
      <formula>$S$1196&lt;&gt;""</formula>
    </cfRule>
  </conditionalFormatting>
  <conditionalFormatting sqref="S1213:X1213">
    <cfRule type="expression" dxfId="1722" priority="2571">
      <formula>$S$1213&lt;&gt;""</formula>
    </cfRule>
  </conditionalFormatting>
  <conditionalFormatting sqref="S1216:X1216">
    <cfRule type="expression" dxfId="1721" priority="2570">
      <formula>$S$1216&lt;&gt;""</formula>
    </cfRule>
  </conditionalFormatting>
  <conditionalFormatting sqref="S1217:X1217">
    <cfRule type="expression" dxfId="1720" priority="2569">
      <formula>$S$1217&lt;&gt;""</formula>
    </cfRule>
  </conditionalFormatting>
  <conditionalFormatting sqref="S1220:X1220">
    <cfRule type="expression" dxfId="1719" priority="2568">
      <formula>$S$1220&lt;&gt;""</formula>
    </cfRule>
  </conditionalFormatting>
  <conditionalFormatting sqref="S1221:X1221">
    <cfRule type="expression" dxfId="1718" priority="2567">
      <formula>$S$1221&lt;&gt;""</formula>
    </cfRule>
  </conditionalFormatting>
  <conditionalFormatting sqref="S1224:X1224">
    <cfRule type="expression" dxfId="1717" priority="2566">
      <formula>$S$1224&lt;&gt;""</formula>
    </cfRule>
  </conditionalFormatting>
  <conditionalFormatting sqref="S1225:X1225">
    <cfRule type="expression" dxfId="1716" priority="2565">
      <formula>$S$1225&lt;&gt;""</formula>
    </cfRule>
  </conditionalFormatting>
  <conditionalFormatting sqref="S1228:X1228">
    <cfRule type="expression" dxfId="1715" priority="2564">
      <formula>$S$1228&lt;&gt;""</formula>
    </cfRule>
  </conditionalFormatting>
  <conditionalFormatting sqref="S1229:X1229">
    <cfRule type="expression" dxfId="1714" priority="2563">
      <formula>$S$1229&lt;&gt;""</formula>
    </cfRule>
  </conditionalFormatting>
  <conditionalFormatting sqref="S1232:X1232">
    <cfRule type="expression" dxfId="1713" priority="2562">
      <formula>$S$1232&lt;&gt;""</formula>
    </cfRule>
  </conditionalFormatting>
  <conditionalFormatting sqref="S1233:X1233">
    <cfRule type="expression" dxfId="1712" priority="2561">
      <formula>$S$1233&lt;&gt;""</formula>
    </cfRule>
  </conditionalFormatting>
  <conditionalFormatting sqref="S1236:X1236">
    <cfRule type="expression" dxfId="1711" priority="2560">
      <formula>$S$1236&lt;&gt;""</formula>
    </cfRule>
  </conditionalFormatting>
  <conditionalFormatting sqref="S1237:X1237">
    <cfRule type="expression" dxfId="1710" priority="2559">
      <formula>$S$1237&lt;&gt;""</formula>
    </cfRule>
  </conditionalFormatting>
  <conditionalFormatting sqref="S1240:X1240">
    <cfRule type="expression" dxfId="1709" priority="2558">
      <formula>$S$1240&lt;&gt;""</formula>
    </cfRule>
  </conditionalFormatting>
  <conditionalFormatting sqref="S1241:X1241">
    <cfRule type="expression" dxfId="1708" priority="2557">
      <formula>$S$1241&lt;&gt;""</formula>
    </cfRule>
  </conditionalFormatting>
  <conditionalFormatting sqref="S1244:X1244">
    <cfRule type="expression" dxfId="1707" priority="2556">
      <formula>$S$1244&lt;&gt;""</formula>
    </cfRule>
  </conditionalFormatting>
  <conditionalFormatting sqref="S1245:X1245">
    <cfRule type="expression" dxfId="1706" priority="2555">
      <formula>$S$1245&lt;&gt;""</formula>
    </cfRule>
  </conditionalFormatting>
  <conditionalFormatting sqref="S1248:X1248">
    <cfRule type="expression" dxfId="1705" priority="2554">
      <formula>$S$1248&lt;&gt;""</formula>
    </cfRule>
  </conditionalFormatting>
  <conditionalFormatting sqref="S1249:X1249">
    <cfRule type="expression" dxfId="1704" priority="2553">
      <formula>$S$1249&lt;&gt;""</formula>
    </cfRule>
  </conditionalFormatting>
  <conditionalFormatting sqref="S1252:X1252">
    <cfRule type="expression" dxfId="1703" priority="2552">
      <formula>$S$1252&lt;&gt;""</formula>
    </cfRule>
  </conditionalFormatting>
  <conditionalFormatting sqref="S1253:X1253">
    <cfRule type="expression" dxfId="1702" priority="2551">
      <formula>$S$1253&lt;&gt;""</formula>
    </cfRule>
  </conditionalFormatting>
  <conditionalFormatting sqref="S1256:X1256">
    <cfRule type="expression" dxfId="1701" priority="2550">
      <formula>$S$1256&lt;&gt;""</formula>
    </cfRule>
  </conditionalFormatting>
  <conditionalFormatting sqref="S1257:X1257">
    <cfRule type="expression" dxfId="1700" priority="2549">
      <formula>$S$1257&lt;&gt;""</formula>
    </cfRule>
  </conditionalFormatting>
  <conditionalFormatting sqref="S1260:X1260">
    <cfRule type="expression" dxfId="1699" priority="2548">
      <formula>$S$1260&lt;&gt;""</formula>
    </cfRule>
  </conditionalFormatting>
  <conditionalFormatting sqref="S1261:X1261">
    <cfRule type="expression" dxfId="1698" priority="2547">
      <formula>$S$1261&lt;&gt;""</formula>
    </cfRule>
  </conditionalFormatting>
  <conditionalFormatting sqref="S1264:X1264">
    <cfRule type="expression" dxfId="1697" priority="2546">
      <formula>$S$1264&lt;&gt;""</formula>
    </cfRule>
  </conditionalFormatting>
  <conditionalFormatting sqref="S1265:X1265">
    <cfRule type="expression" dxfId="1696" priority="2545">
      <formula>$S$1265&lt;&gt;""</formula>
    </cfRule>
  </conditionalFormatting>
  <conditionalFormatting sqref="S1268:X1268">
    <cfRule type="expression" dxfId="1695" priority="2544">
      <formula>$S$1268&lt;&gt;""</formula>
    </cfRule>
  </conditionalFormatting>
  <conditionalFormatting sqref="S1269:X1269">
    <cfRule type="expression" dxfId="1694" priority="2543">
      <formula>$S$1269&lt;&gt;""</formula>
    </cfRule>
  </conditionalFormatting>
  <conditionalFormatting sqref="S1272:X1272">
    <cfRule type="expression" dxfId="1693" priority="2542">
      <formula>$S$1272&lt;&gt;""</formula>
    </cfRule>
  </conditionalFormatting>
  <conditionalFormatting sqref="S1279:X1279">
    <cfRule type="expression" dxfId="1692" priority="2541">
      <formula>$S$1279&lt;&gt;""</formula>
    </cfRule>
  </conditionalFormatting>
  <conditionalFormatting sqref="S1280:X1280">
    <cfRule type="expression" dxfId="1691" priority="2540">
      <formula>$S$1280&lt;&gt;""</formula>
    </cfRule>
  </conditionalFormatting>
  <conditionalFormatting sqref="S1281:X1281">
    <cfRule type="expression" dxfId="1690" priority="2539">
      <formula>$S$1281&lt;&gt;""</formula>
    </cfRule>
  </conditionalFormatting>
  <conditionalFormatting sqref="S1284:X1284">
    <cfRule type="expression" dxfId="1689" priority="2538">
      <formula>$S$1284&lt;&gt;""</formula>
    </cfRule>
  </conditionalFormatting>
  <conditionalFormatting sqref="S1301:X1301">
    <cfRule type="expression" dxfId="1688" priority="2522">
      <formula>$S$1301&lt;&gt;""</formula>
    </cfRule>
  </conditionalFormatting>
  <conditionalFormatting sqref="S1304:X1304">
    <cfRule type="expression" dxfId="1687" priority="2521">
      <formula>$S$1304&lt;&gt;""</formula>
    </cfRule>
  </conditionalFormatting>
  <conditionalFormatting sqref="S1321:X1321">
    <cfRule type="expression" dxfId="1686" priority="2505">
      <formula>$S$1321&lt;&gt;""</formula>
    </cfRule>
  </conditionalFormatting>
  <conditionalFormatting sqref="S1324:X1324">
    <cfRule type="expression" dxfId="1685" priority="2504">
      <formula>$S$1324&lt;&gt;""</formula>
    </cfRule>
  </conditionalFormatting>
  <conditionalFormatting sqref="S1341:X1341">
    <cfRule type="expression" dxfId="1684" priority="2488">
      <formula>$S$1341&lt;&gt;""</formula>
    </cfRule>
  </conditionalFormatting>
  <conditionalFormatting sqref="S1351:X1351">
    <cfRule type="expression" dxfId="1683" priority="2481">
      <formula>$S$1351&lt;&gt;""</formula>
    </cfRule>
  </conditionalFormatting>
  <conditionalFormatting sqref="S1354:X1354">
    <cfRule type="expression" dxfId="1682" priority="2479">
      <formula>$S$1354&lt;&gt;""</formula>
    </cfRule>
  </conditionalFormatting>
  <conditionalFormatting sqref="S1359:X1359">
    <cfRule type="expression" dxfId="1681" priority="2476">
      <formula>$S$1359&lt;&gt;""</formula>
    </cfRule>
  </conditionalFormatting>
  <conditionalFormatting sqref="S1360:X1360">
    <cfRule type="expression" dxfId="1680" priority="2475">
      <formula>$S$1360&lt;&gt;""</formula>
    </cfRule>
  </conditionalFormatting>
  <conditionalFormatting sqref="S1361:X1361">
    <cfRule type="expression" dxfId="1679" priority="2474">
      <formula>$S$1361&lt;&gt;""</formula>
    </cfRule>
  </conditionalFormatting>
  <conditionalFormatting sqref="S1362:X1362">
    <cfRule type="expression" dxfId="1678" priority="2473">
      <formula>$S$1362&lt;&gt;""</formula>
    </cfRule>
  </conditionalFormatting>
  <conditionalFormatting sqref="S1363:X1363">
    <cfRule type="expression" dxfId="1677" priority="2472">
      <formula>$S$1363&lt;&gt;""</formula>
    </cfRule>
  </conditionalFormatting>
  <conditionalFormatting sqref="S1366:X1366">
    <cfRule type="expression" dxfId="1676" priority="2471">
      <formula>$S$1366&lt;&gt;""</formula>
    </cfRule>
  </conditionalFormatting>
  <conditionalFormatting sqref="S1367:X1367">
    <cfRule type="expression" dxfId="1675" priority="2470">
      <formula>$S$1367&lt;&gt;""</formula>
    </cfRule>
  </conditionalFormatting>
  <conditionalFormatting sqref="S1368:X1368">
    <cfRule type="expression" dxfId="1674" priority="2469">
      <formula>$S$1368&lt;&gt;""</formula>
    </cfRule>
  </conditionalFormatting>
  <conditionalFormatting sqref="S1369:X1369">
    <cfRule type="expression" dxfId="1673" priority="2468">
      <formula>$S$1369&lt;&gt;""</formula>
    </cfRule>
  </conditionalFormatting>
  <conditionalFormatting sqref="S1370:X1370">
    <cfRule type="expression" dxfId="1672" priority="2467">
      <formula>$S$1370&lt;&gt;""</formula>
    </cfRule>
  </conditionalFormatting>
  <conditionalFormatting sqref="S1371:X1371">
    <cfRule type="expression" dxfId="1671" priority="2466">
      <formula>$S$1371&lt;&gt;""</formula>
    </cfRule>
  </conditionalFormatting>
  <conditionalFormatting sqref="S1372:X1372">
    <cfRule type="expression" dxfId="1670" priority="2465">
      <formula>$S$1372&lt;&gt;""</formula>
    </cfRule>
  </conditionalFormatting>
  <conditionalFormatting sqref="S1373:X1373">
    <cfRule type="expression" dxfId="1669" priority="2464">
      <formula>$S$1373&lt;&gt;""</formula>
    </cfRule>
  </conditionalFormatting>
  <conditionalFormatting sqref="S1376:X1376">
    <cfRule type="expression" dxfId="1668" priority="2463">
      <formula>$S$1376&lt;&gt;""</formula>
    </cfRule>
  </conditionalFormatting>
  <conditionalFormatting sqref="S1383:X1383">
    <cfRule type="expression" dxfId="1667" priority="2462">
      <formula>$S$1383&lt;&gt;""</formula>
    </cfRule>
  </conditionalFormatting>
  <conditionalFormatting sqref="S1386:X1386">
    <cfRule type="expression" dxfId="1666" priority="2461">
      <formula>$S$1386&lt;&gt;""</formula>
    </cfRule>
  </conditionalFormatting>
  <conditionalFormatting sqref="S1387:X1387">
    <cfRule type="expression" dxfId="1665" priority="2460">
      <formula>$S$1387&lt;&gt;""</formula>
    </cfRule>
  </conditionalFormatting>
  <conditionalFormatting sqref="S1390:X1390">
    <cfRule type="expression" dxfId="1664" priority="2459">
      <formula>$S$1390&lt;&gt;""</formula>
    </cfRule>
  </conditionalFormatting>
  <conditionalFormatting sqref="S1391:X1391">
    <cfRule type="expression" dxfId="1663" priority="2458">
      <formula>$S$1391&lt;&gt;""</formula>
    </cfRule>
  </conditionalFormatting>
  <conditionalFormatting sqref="S1394:X1394">
    <cfRule type="expression" dxfId="1662" priority="2457">
      <formula>$S$1394&lt;&gt;""</formula>
    </cfRule>
  </conditionalFormatting>
  <conditionalFormatting sqref="S1395:X1395">
    <cfRule type="expression" dxfId="1661" priority="2456">
      <formula>$S$1395&lt;&gt;""</formula>
    </cfRule>
  </conditionalFormatting>
  <conditionalFormatting sqref="S1398:X1398">
    <cfRule type="expression" dxfId="1660" priority="2455">
      <formula>$S$1398&lt;&gt;""</formula>
    </cfRule>
  </conditionalFormatting>
  <conditionalFormatting sqref="S1402:X1402">
    <cfRule type="expression" dxfId="1659" priority="2454">
      <formula>$S$1402&lt;&gt;""</formula>
    </cfRule>
  </conditionalFormatting>
  <conditionalFormatting sqref="S1410:X1410">
    <cfRule type="expression" dxfId="1658" priority="2449">
      <formula>$S$1410&lt;&gt;""</formula>
    </cfRule>
  </conditionalFormatting>
  <conditionalFormatting sqref="S1414:X1414">
    <cfRule type="expression" dxfId="1657" priority="2448">
      <formula>$S$1414&lt;&gt;""</formula>
    </cfRule>
  </conditionalFormatting>
  <conditionalFormatting sqref="S1427:X1427">
    <cfRule type="expression" dxfId="1656" priority="2447">
      <formula>$S$1427&lt;&gt;""</formula>
    </cfRule>
  </conditionalFormatting>
  <conditionalFormatting sqref="S1428:X1428">
    <cfRule type="expression" dxfId="1655" priority="2446">
      <formula>$S$1428&lt;&gt;""</formula>
    </cfRule>
  </conditionalFormatting>
  <conditionalFormatting sqref="S1431:X1431">
    <cfRule type="expression" dxfId="1654" priority="2445">
      <formula>$S$1431&lt;&gt;""</formula>
    </cfRule>
  </conditionalFormatting>
  <conditionalFormatting sqref="S1432:X1432">
    <cfRule type="expression" dxfId="1653" priority="2444">
      <formula>$S$1432&lt;&gt;""</formula>
    </cfRule>
  </conditionalFormatting>
  <conditionalFormatting sqref="S1433:X1433">
    <cfRule type="expression" dxfId="1652" priority="2443">
      <formula>$S$1433&lt;&gt;""</formula>
    </cfRule>
  </conditionalFormatting>
  <conditionalFormatting sqref="S1434:X1434">
    <cfRule type="expression" dxfId="1651" priority="2442">
      <formula>$S$1434&lt;&gt;""</formula>
    </cfRule>
  </conditionalFormatting>
  <conditionalFormatting sqref="S1435:X1435">
    <cfRule type="expression" dxfId="1650" priority="2441">
      <formula>$S$1435&lt;&gt;""</formula>
    </cfRule>
  </conditionalFormatting>
  <conditionalFormatting sqref="S1436:X1436">
    <cfRule type="expression" dxfId="1649" priority="2440">
      <formula>$S$1436&lt;&gt;""</formula>
    </cfRule>
  </conditionalFormatting>
  <conditionalFormatting sqref="S1437:X1437">
    <cfRule type="expression" dxfId="1648" priority="2439">
      <formula>$S$1437&lt;&gt;""</formula>
    </cfRule>
  </conditionalFormatting>
  <conditionalFormatting sqref="S1438:X1438">
    <cfRule type="expression" dxfId="1647" priority="2438">
      <formula>$S$1438&lt;&gt;""</formula>
    </cfRule>
  </conditionalFormatting>
  <conditionalFormatting sqref="S1439:X1439">
    <cfRule type="expression" dxfId="1646" priority="2437">
      <formula>$S$1439&lt;&gt;""</formula>
    </cfRule>
  </conditionalFormatting>
  <conditionalFormatting sqref="S1440:X1440">
    <cfRule type="expression" dxfId="1645" priority="2436">
      <formula>$S$1440&lt;&gt;""</formula>
    </cfRule>
  </conditionalFormatting>
  <conditionalFormatting sqref="S1441:X1441">
    <cfRule type="expression" dxfId="1644" priority="2435">
      <formula>$S$1441&lt;&gt;""</formula>
    </cfRule>
  </conditionalFormatting>
  <conditionalFormatting sqref="S1442:X1442">
    <cfRule type="expression" dxfId="1643" priority="2434">
      <formula>$S$1442&lt;&gt;""</formula>
    </cfRule>
  </conditionalFormatting>
  <conditionalFormatting sqref="S1443:X1443">
    <cfRule type="expression" dxfId="1642" priority="2433">
      <formula>$S$1443&lt;&gt;""</formula>
    </cfRule>
  </conditionalFormatting>
  <conditionalFormatting sqref="S1444:X1444">
    <cfRule type="expression" dxfId="1641" priority="2432">
      <formula>$S$1444&lt;&gt;""</formula>
    </cfRule>
  </conditionalFormatting>
  <conditionalFormatting sqref="S1445:X1445">
    <cfRule type="expression" dxfId="1640" priority="2431">
      <formula>$S$1445&lt;&gt;""</formula>
    </cfRule>
  </conditionalFormatting>
  <conditionalFormatting sqref="S1446:X1446">
    <cfRule type="expression" dxfId="1639" priority="2430">
      <formula>$S$1446&lt;&gt;""</formula>
    </cfRule>
  </conditionalFormatting>
  <conditionalFormatting sqref="S1447:X1447">
    <cfRule type="expression" dxfId="1638" priority="2429">
      <formula>$S$1447&lt;&gt;""</formula>
    </cfRule>
  </conditionalFormatting>
  <conditionalFormatting sqref="S1448:X1448">
    <cfRule type="expression" dxfId="1637" priority="2428">
      <formula>$S$1448&lt;&gt;""</formula>
    </cfRule>
  </conditionalFormatting>
  <conditionalFormatting sqref="S1449:X1449">
    <cfRule type="expression" dxfId="1636" priority="2427">
      <formula>$S$1449&lt;&gt;""</formula>
    </cfRule>
  </conditionalFormatting>
  <conditionalFormatting sqref="S1450:X1450">
    <cfRule type="expression" dxfId="1635" priority="2426">
      <formula>$S$1450&lt;&gt;""</formula>
    </cfRule>
  </conditionalFormatting>
  <conditionalFormatting sqref="S1451:X1451">
    <cfRule type="expression" dxfId="1634" priority="2425">
      <formula>$S$1451&lt;&gt;""</formula>
    </cfRule>
  </conditionalFormatting>
  <conditionalFormatting sqref="S1452:X1452">
    <cfRule type="expression" dxfId="1633" priority="2424">
      <formula>$S$1452&lt;&gt;""</formula>
    </cfRule>
  </conditionalFormatting>
  <conditionalFormatting sqref="S1453:X1453">
    <cfRule type="expression" dxfId="1632" priority="2423">
      <formula>$S$1453&lt;&gt;""</formula>
    </cfRule>
  </conditionalFormatting>
  <conditionalFormatting sqref="S1454:X1454">
    <cfRule type="expression" dxfId="1631" priority="2422">
      <formula>$S$1454&lt;&gt;""</formula>
    </cfRule>
  </conditionalFormatting>
  <conditionalFormatting sqref="S1455:X1455">
    <cfRule type="expression" dxfId="1630" priority="2421">
      <formula>$S$1455&lt;&gt;""</formula>
    </cfRule>
  </conditionalFormatting>
  <conditionalFormatting sqref="S1456:X1456">
    <cfRule type="expression" dxfId="1629" priority="2420">
      <formula>$S$1456&lt;&gt;""</formula>
    </cfRule>
  </conditionalFormatting>
  <conditionalFormatting sqref="S1457:X1457">
    <cfRule type="expression" dxfId="1628" priority="2419">
      <formula>$S$1457&lt;&gt;""</formula>
    </cfRule>
  </conditionalFormatting>
  <conditionalFormatting sqref="S1458:X1458">
    <cfRule type="expression" dxfId="1627" priority="2418">
      <formula>$S$1458&lt;&gt;""</formula>
    </cfRule>
  </conditionalFormatting>
  <conditionalFormatting sqref="S1459:X1459">
    <cfRule type="expression" dxfId="1626" priority="2417">
      <formula>$S$1459&lt;&gt;""</formula>
    </cfRule>
  </conditionalFormatting>
  <conditionalFormatting sqref="S1460:X1460">
    <cfRule type="expression" dxfId="1625" priority="2416">
      <formula>$S$1460&lt;&gt;""</formula>
    </cfRule>
  </conditionalFormatting>
  <conditionalFormatting sqref="S1461:X1461">
    <cfRule type="expression" dxfId="1624" priority="2415">
      <formula>$S$1461&lt;&gt;""</formula>
    </cfRule>
  </conditionalFormatting>
  <conditionalFormatting sqref="S1462:X1462">
    <cfRule type="expression" dxfId="1623" priority="2414">
      <formula>$S$1462&lt;&gt;""</formula>
    </cfRule>
  </conditionalFormatting>
  <conditionalFormatting sqref="S1463:X1463">
    <cfRule type="expression" dxfId="1622" priority="2413">
      <formula>$S$1463&lt;&gt;""</formula>
    </cfRule>
  </conditionalFormatting>
  <conditionalFormatting sqref="S1464:X1464">
    <cfRule type="expression" dxfId="1621" priority="2412">
      <formula>$S$1464&lt;&gt;""</formula>
    </cfRule>
  </conditionalFormatting>
  <conditionalFormatting sqref="S1465:X1465">
    <cfRule type="expression" dxfId="1620" priority="2411">
      <formula>$S$1465&lt;&gt;""</formula>
    </cfRule>
  </conditionalFormatting>
  <conditionalFormatting sqref="S1466:X1466">
    <cfRule type="expression" dxfId="1619" priority="2410">
      <formula>$S$1466&lt;&gt;""</formula>
    </cfRule>
  </conditionalFormatting>
  <conditionalFormatting sqref="S1469:X1469">
    <cfRule type="expression" dxfId="1618" priority="2409">
      <formula>$S$1469&lt;&gt;""</formula>
    </cfRule>
  </conditionalFormatting>
  <conditionalFormatting sqref="S1470:X1470">
    <cfRule type="expression" dxfId="1617" priority="2408">
      <formula>$S$1470&lt;&gt;""</formula>
    </cfRule>
  </conditionalFormatting>
  <conditionalFormatting sqref="S1471:X1471">
    <cfRule type="expression" dxfId="1616" priority="2407">
      <formula>$S$1471&lt;&gt;""</formula>
    </cfRule>
  </conditionalFormatting>
  <conditionalFormatting sqref="S1472:X1472">
    <cfRule type="expression" dxfId="1615" priority="2406">
      <formula>$S$1472&lt;&gt;""</formula>
    </cfRule>
  </conditionalFormatting>
  <conditionalFormatting sqref="S1473:X1473">
    <cfRule type="expression" dxfId="1614" priority="2405">
      <formula>$S$1473&lt;&gt;""</formula>
    </cfRule>
  </conditionalFormatting>
  <conditionalFormatting sqref="S1474:X1474">
    <cfRule type="expression" dxfId="1613" priority="2404">
      <formula>$S$1474&lt;&gt;""</formula>
    </cfRule>
  </conditionalFormatting>
  <conditionalFormatting sqref="S1475:X1475">
    <cfRule type="expression" dxfId="1612" priority="2403">
      <formula>$S$1475&lt;&gt;""</formula>
    </cfRule>
  </conditionalFormatting>
  <conditionalFormatting sqref="S1476:X1476">
    <cfRule type="expression" dxfId="1611" priority="2402">
      <formula>$S$1476&lt;&gt;""</formula>
    </cfRule>
  </conditionalFormatting>
  <conditionalFormatting sqref="S1479:X1479">
    <cfRule type="expression" dxfId="1610" priority="2401">
      <formula>$S$1479&lt;&gt;""</formula>
    </cfRule>
  </conditionalFormatting>
  <conditionalFormatting sqref="S1480:X1480">
    <cfRule type="expression" dxfId="1609" priority="2400">
      <formula>$S$1480&lt;&gt;""</formula>
    </cfRule>
  </conditionalFormatting>
  <conditionalFormatting sqref="S1481:X1481">
    <cfRule type="expression" dxfId="1608" priority="2399">
      <formula>$S$1481&lt;&gt;""</formula>
    </cfRule>
  </conditionalFormatting>
  <conditionalFormatting sqref="S1482:X1482">
    <cfRule type="expression" dxfId="1607" priority="2398">
      <formula>$S$1482&lt;&gt;""</formula>
    </cfRule>
  </conditionalFormatting>
  <conditionalFormatting sqref="S1488:X1488">
    <cfRule type="expression" dxfId="1606" priority="2393">
      <formula>$S$1488&lt;&gt;""</formula>
    </cfRule>
  </conditionalFormatting>
  <conditionalFormatting sqref="S1491:X1491">
    <cfRule type="expression" dxfId="1605" priority="2392">
      <formula>$S$1491&lt;&gt;""</formula>
    </cfRule>
  </conditionalFormatting>
  <conditionalFormatting sqref="S1494:X1494">
    <cfRule type="expression" dxfId="1604" priority="2391">
      <formula>$S$1494&lt;&gt;""</formula>
    </cfRule>
  </conditionalFormatting>
  <conditionalFormatting sqref="S1501:X1501">
    <cfRule type="expression" dxfId="1603" priority="2390">
      <formula>$S$1501&lt;&gt;""</formula>
    </cfRule>
  </conditionalFormatting>
  <conditionalFormatting sqref="S1504:X1504">
    <cfRule type="expression" dxfId="1602" priority="2389">
      <formula>$S$1504&lt;&gt;""</formula>
    </cfRule>
  </conditionalFormatting>
  <conditionalFormatting sqref="S1507:X1507">
    <cfRule type="expression" dxfId="1601" priority="2388">
      <formula>$S$1507&lt;&gt;""</formula>
    </cfRule>
  </conditionalFormatting>
  <conditionalFormatting sqref="S1508:X1508">
    <cfRule type="expression" dxfId="1600" priority="2387">
      <formula>$S$1508&lt;&gt;""</formula>
    </cfRule>
  </conditionalFormatting>
  <conditionalFormatting sqref="S1509:X1509">
    <cfRule type="expression" dxfId="1599" priority="2386">
      <formula>$S$1509&lt;&gt;""</formula>
    </cfRule>
  </conditionalFormatting>
  <conditionalFormatting sqref="S1510:X1510">
    <cfRule type="expression" dxfId="1598" priority="2385">
      <formula>$S$1510&lt;&gt;""</formula>
    </cfRule>
  </conditionalFormatting>
  <conditionalFormatting sqref="S1511:X1511">
    <cfRule type="expression" dxfId="1597" priority="2384">
      <formula>$S$1511&lt;&gt;""</formula>
    </cfRule>
  </conditionalFormatting>
  <conditionalFormatting sqref="S1512:X1512">
    <cfRule type="expression" dxfId="1596" priority="2383">
      <formula>$S$1512&lt;&gt;""</formula>
    </cfRule>
  </conditionalFormatting>
  <conditionalFormatting sqref="S1513:X1513">
    <cfRule type="expression" dxfId="1595" priority="2382">
      <formula>$S$1513&lt;&gt;""</formula>
    </cfRule>
  </conditionalFormatting>
  <conditionalFormatting sqref="S1514:X1514">
    <cfRule type="expression" dxfId="1594" priority="2381">
      <formula>$S$1514&lt;&gt;""</formula>
    </cfRule>
  </conditionalFormatting>
  <conditionalFormatting sqref="S1524:X1524">
    <cfRule type="expression" dxfId="1593" priority="2374">
      <formula>$S$1524&lt;&gt;""</formula>
    </cfRule>
  </conditionalFormatting>
  <conditionalFormatting sqref="S1527:X1527">
    <cfRule type="expression" dxfId="1592" priority="2373">
      <formula>$S$1527&lt;&gt;""</formula>
    </cfRule>
  </conditionalFormatting>
  <conditionalFormatting sqref="S1531:X1531">
    <cfRule type="expression" dxfId="1591" priority="2372">
      <formula>$S$1531&lt;&gt;""</formula>
    </cfRule>
  </conditionalFormatting>
  <conditionalFormatting sqref="S1532:X1532">
    <cfRule type="expression" dxfId="1590" priority="2371">
      <formula>$S$1532&lt;&gt;""</formula>
    </cfRule>
  </conditionalFormatting>
  <conditionalFormatting sqref="S1533:X1533">
    <cfRule type="expression" dxfId="1589" priority="2370">
      <formula>$S$1533&lt;&gt;""</formula>
    </cfRule>
  </conditionalFormatting>
  <conditionalFormatting sqref="S1534:X1534">
    <cfRule type="expression" dxfId="1588" priority="2369">
      <formula>$S$1534&lt;&gt;""</formula>
    </cfRule>
  </conditionalFormatting>
  <conditionalFormatting sqref="S1535:X1535">
    <cfRule type="expression" dxfId="1587" priority="2368">
      <formula>$S$1535&lt;&gt;""</formula>
    </cfRule>
  </conditionalFormatting>
  <conditionalFormatting sqref="S1536:X1536">
    <cfRule type="expression" dxfId="1586" priority="2367">
      <formula>$S$1536&lt;&gt;""</formula>
    </cfRule>
  </conditionalFormatting>
  <conditionalFormatting sqref="S1537:X1537">
    <cfRule type="expression" dxfId="1585" priority="2366">
      <formula>$S$1537&lt;&gt;""</formula>
    </cfRule>
  </conditionalFormatting>
  <conditionalFormatting sqref="S1538:X1538">
    <cfRule type="expression" dxfId="1584" priority="2365">
      <formula>$S$1538&lt;&gt;""</formula>
    </cfRule>
  </conditionalFormatting>
  <conditionalFormatting sqref="S1539:X1539">
    <cfRule type="expression" dxfId="1583" priority="2364">
      <formula>$S$1539&lt;&gt;""</formula>
    </cfRule>
  </conditionalFormatting>
  <conditionalFormatting sqref="S1540:X1540">
    <cfRule type="expression" dxfId="1582" priority="2363">
      <formula>$S$1540&lt;&gt;""</formula>
    </cfRule>
  </conditionalFormatting>
  <conditionalFormatting sqref="S1541:X1541">
    <cfRule type="expression" dxfId="1581" priority="2362">
      <formula>$S$1541&lt;&gt;""</formula>
    </cfRule>
  </conditionalFormatting>
  <conditionalFormatting sqref="S1542:X1542">
    <cfRule type="expression" dxfId="1580" priority="2361">
      <formula>$S$1542&lt;&gt;""</formula>
    </cfRule>
  </conditionalFormatting>
  <conditionalFormatting sqref="S1543:X1543">
    <cfRule type="expression" dxfId="1579" priority="2360">
      <formula>$S$1543&lt;&gt;""</formula>
    </cfRule>
  </conditionalFormatting>
  <conditionalFormatting sqref="S1544:X1544">
    <cfRule type="expression" dxfId="1578" priority="2359">
      <formula>$S$1544&lt;&gt;""</formula>
    </cfRule>
  </conditionalFormatting>
  <conditionalFormatting sqref="S1545:X1545">
    <cfRule type="expression" dxfId="1577" priority="2358">
      <formula>$S$1545&lt;&gt;""</formula>
    </cfRule>
  </conditionalFormatting>
  <conditionalFormatting sqref="S1546:X1546">
    <cfRule type="expression" dxfId="1576" priority="2357">
      <formula>$S$1546&lt;&gt;""</formula>
    </cfRule>
  </conditionalFormatting>
  <conditionalFormatting sqref="S1547:X1547">
    <cfRule type="expression" dxfId="1575" priority="2356">
      <formula>$S$1547&lt;&gt;""</formula>
    </cfRule>
  </conditionalFormatting>
  <conditionalFormatting sqref="S1548:X1548">
    <cfRule type="expression" dxfId="1574" priority="2355">
      <formula>$S$1548&lt;&gt;""</formula>
    </cfRule>
  </conditionalFormatting>
  <conditionalFormatting sqref="S1551:X1551">
    <cfRule type="expression" dxfId="1573" priority="2354">
      <formula>$S$1551&lt;&gt;""</formula>
    </cfRule>
  </conditionalFormatting>
  <conditionalFormatting sqref="S1552:X1552">
    <cfRule type="expression" dxfId="1572" priority="2353">
      <formula>$S$1552&lt;&gt;""</formula>
    </cfRule>
  </conditionalFormatting>
  <conditionalFormatting sqref="S1553:X1553">
    <cfRule type="expression" dxfId="1571" priority="2352">
      <formula>$S$1553&lt;&gt;""</formula>
    </cfRule>
  </conditionalFormatting>
  <conditionalFormatting sqref="S1554:X1554">
    <cfRule type="expression" dxfId="1570" priority="2351">
      <formula>$S$1554&lt;&gt;""</formula>
    </cfRule>
  </conditionalFormatting>
  <conditionalFormatting sqref="S1555:X1555">
    <cfRule type="expression" dxfId="1569" priority="2350">
      <formula>$S$1555&lt;&gt;""</formula>
    </cfRule>
  </conditionalFormatting>
  <conditionalFormatting sqref="S1563:X1563">
    <cfRule type="expression" dxfId="1568" priority="2345">
      <formula>$S$1563&lt;&gt;""</formula>
    </cfRule>
  </conditionalFormatting>
  <conditionalFormatting sqref="S1570:X1570">
    <cfRule type="expression" dxfId="1567" priority="2344">
      <formula>$S$1570&lt;&gt;""</formula>
    </cfRule>
  </conditionalFormatting>
  <conditionalFormatting sqref="S1571:X1571">
    <cfRule type="expression" dxfId="1566" priority="2343">
      <formula>$S$1571&lt;&gt;""</formula>
    </cfRule>
  </conditionalFormatting>
  <conditionalFormatting sqref="S1575:X1575">
    <cfRule type="expression" dxfId="1565" priority="2340">
      <formula>$S$1575&lt;&gt;""</formula>
    </cfRule>
  </conditionalFormatting>
  <conditionalFormatting sqref="S1576:X1576">
    <cfRule type="expression" dxfId="1564" priority="2339">
      <formula>$S$1576&lt;&gt;""</formula>
    </cfRule>
  </conditionalFormatting>
  <conditionalFormatting sqref="S1577:X1577">
    <cfRule type="expression" dxfId="1563" priority="2338">
      <formula>$S$1577&lt;&gt;""</formula>
    </cfRule>
  </conditionalFormatting>
  <conditionalFormatting sqref="S1580:X1580">
    <cfRule type="expression" dxfId="1562" priority="2337">
      <formula>$S$1580&lt;&gt;""</formula>
    </cfRule>
  </conditionalFormatting>
  <conditionalFormatting sqref="S1591:X1591">
    <cfRule type="expression" dxfId="1561" priority="2327">
      <formula>$S$1591&lt;&gt;""</formula>
    </cfRule>
  </conditionalFormatting>
  <conditionalFormatting sqref="S1597:X1597">
    <cfRule type="expression" dxfId="1560" priority="2324">
      <formula>$S$1597&lt;&gt;""</formula>
    </cfRule>
  </conditionalFormatting>
  <conditionalFormatting sqref="S1601:X1601">
    <cfRule type="expression" dxfId="1559" priority="2320">
      <formula>$S$1601&lt;&gt;""</formula>
    </cfRule>
  </conditionalFormatting>
  <conditionalFormatting sqref="S1604:X1604">
    <cfRule type="expression" dxfId="1558" priority="2319">
      <formula>$S$1604&lt;&gt;""</formula>
    </cfRule>
  </conditionalFormatting>
  <conditionalFormatting sqref="S1607:X1607">
    <cfRule type="expression" dxfId="1557" priority="2318">
      <formula>$S$1607&lt;&gt;""</formula>
    </cfRule>
  </conditionalFormatting>
  <conditionalFormatting sqref="S1608:X1608">
    <cfRule type="expression" dxfId="1556" priority="2317">
      <formula>$S$1608&lt;&gt;""</formula>
    </cfRule>
  </conditionalFormatting>
  <conditionalFormatting sqref="S1609:X1609">
    <cfRule type="expression" dxfId="1555" priority="2316">
      <formula>$S$1609&lt;&gt;""</formula>
    </cfRule>
  </conditionalFormatting>
  <conditionalFormatting sqref="S1621:X1621">
    <cfRule type="expression" dxfId="1554" priority="2308">
      <formula>$S$1621&lt;&gt;""</formula>
    </cfRule>
  </conditionalFormatting>
  <conditionalFormatting sqref="S1622:X1622">
    <cfRule type="expression" dxfId="1553" priority="2307">
      <formula>$S$1622&lt;&gt;""</formula>
    </cfRule>
  </conditionalFormatting>
  <conditionalFormatting sqref="S1626:X1626">
    <cfRule type="expression" dxfId="1552" priority="2306">
      <formula>$S$1626&lt;&gt;""</formula>
    </cfRule>
  </conditionalFormatting>
  <conditionalFormatting sqref="S1640:X1640">
    <cfRule type="expression" dxfId="1551" priority="2305">
      <formula>$S$1640&lt;&gt;""</formula>
    </cfRule>
  </conditionalFormatting>
  <conditionalFormatting sqref="S1641:X1641">
    <cfRule type="expression" dxfId="1550" priority="2304">
      <formula>$S$1641&lt;&gt;""</formula>
    </cfRule>
  </conditionalFormatting>
  <conditionalFormatting sqref="S1642:X1642">
    <cfRule type="expression" dxfId="1549" priority="2303">
      <formula>$S$1642&lt;&gt;""</formula>
    </cfRule>
  </conditionalFormatting>
  <conditionalFormatting sqref="S1643:X1643">
    <cfRule type="expression" dxfId="1548" priority="2302">
      <formula>$S$1643&lt;&gt;""</formula>
    </cfRule>
  </conditionalFormatting>
  <conditionalFormatting sqref="S1646:X1646">
    <cfRule type="expression" dxfId="1547" priority="2301">
      <formula>$S$1646&lt;&gt;""</formula>
    </cfRule>
  </conditionalFormatting>
  <conditionalFormatting sqref="S1649:X1649">
    <cfRule type="expression" dxfId="1546" priority="2300">
      <formula>$S$1649&lt;&gt;""</formula>
    </cfRule>
  </conditionalFormatting>
  <conditionalFormatting sqref="S1652:X1652">
    <cfRule type="expression" dxfId="1545" priority="2299">
      <formula>$S$1652&lt;&gt;""</formula>
    </cfRule>
  </conditionalFormatting>
  <conditionalFormatting sqref="S1653:X1653">
    <cfRule type="expression" dxfId="1544" priority="2298">
      <formula>$S$1653&lt;&gt;""</formula>
    </cfRule>
  </conditionalFormatting>
  <conditionalFormatting sqref="S1654:X1654">
    <cfRule type="expression" dxfId="1543" priority="2297">
      <formula>$S$1654&lt;&gt;""</formula>
    </cfRule>
  </conditionalFormatting>
  <conditionalFormatting sqref="S1657:X1657">
    <cfRule type="expression" dxfId="1542" priority="2296">
      <formula>$S$1657&lt;&gt;""</formula>
    </cfRule>
  </conditionalFormatting>
  <conditionalFormatting sqref="S1660:X1660">
    <cfRule type="expression" dxfId="1541" priority="2295">
      <formula>$S$1660&lt;&gt;""</formula>
    </cfRule>
  </conditionalFormatting>
  <conditionalFormatting sqref="S1661:X1661">
    <cfRule type="expression" dxfId="1540" priority="2294">
      <formula>$S$1661&lt;&gt;""</formula>
    </cfRule>
  </conditionalFormatting>
  <conditionalFormatting sqref="S1662:X1662">
    <cfRule type="expression" dxfId="1539" priority="2293">
      <formula>$S$1662&lt;&gt;""</formula>
    </cfRule>
  </conditionalFormatting>
  <conditionalFormatting sqref="S1663:X1663">
    <cfRule type="expression" dxfId="1538" priority="2292">
      <formula>$S$1663&lt;&gt;""</formula>
    </cfRule>
  </conditionalFormatting>
  <conditionalFormatting sqref="S1664:X1664">
    <cfRule type="expression" dxfId="1537" priority="2291">
      <formula>$S$1664&lt;&gt;""</formula>
    </cfRule>
  </conditionalFormatting>
  <conditionalFormatting sqref="S1665:X1665">
    <cfRule type="expression" dxfId="1536" priority="2290">
      <formula>$S$1665&lt;&gt;""</formula>
    </cfRule>
  </conditionalFormatting>
  <conditionalFormatting sqref="S1666:X1666">
    <cfRule type="expression" dxfId="1535" priority="2289">
      <formula>$S$1666&lt;&gt;""</formula>
    </cfRule>
  </conditionalFormatting>
  <conditionalFormatting sqref="S1667:X1667">
    <cfRule type="expression" dxfId="1534" priority="2288">
      <formula>$S$1667&lt;&gt;""</formula>
    </cfRule>
  </conditionalFormatting>
  <conditionalFormatting sqref="S1668:X1668">
    <cfRule type="expression" dxfId="1533" priority="2287">
      <formula>$S$1668&lt;&gt;""</formula>
    </cfRule>
  </conditionalFormatting>
  <conditionalFormatting sqref="S1669:X1669">
    <cfRule type="expression" dxfId="1532" priority="2286">
      <formula>$S$1669&lt;&gt;""</formula>
    </cfRule>
  </conditionalFormatting>
  <conditionalFormatting sqref="S1672:X1672">
    <cfRule type="expression" dxfId="1531" priority="2285">
      <formula>$S$1672&lt;&gt;""</formula>
    </cfRule>
  </conditionalFormatting>
  <conditionalFormatting sqref="S1673:X1673">
    <cfRule type="expression" dxfId="1530" priority="2284">
      <formula>$S$1673&lt;&gt;""</formula>
    </cfRule>
  </conditionalFormatting>
  <conditionalFormatting sqref="S1674:X1674">
    <cfRule type="expression" dxfId="1529" priority="2283">
      <formula>$S$1674&lt;&gt;""</formula>
    </cfRule>
  </conditionalFormatting>
  <conditionalFormatting sqref="S1675:X1675">
    <cfRule type="expression" dxfId="1528" priority="2282">
      <formula>$S$1675&lt;&gt;""</formula>
    </cfRule>
  </conditionalFormatting>
  <conditionalFormatting sqref="S1676:X1676">
    <cfRule type="expression" dxfId="1527" priority="2281">
      <formula>$S$1676&lt;&gt;""</formula>
    </cfRule>
  </conditionalFormatting>
  <conditionalFormatting sqref="S1677:X1677">
    <cfRule type="expression" dxfId="1526" priority="2280">
      <formula>$S$1677&lt;&gt;""</formula>
    </cfRule>
  </conditionalFormatting>
  <conditionalFormatting sqref="S1680:X1680">
    <cfRule type="expression" dxfId="1525" priority="2279">
      <formula>$S$1680&lt;&gt;""</formula>
    </cfRule>
  </conditionalFormatting>
  <conditionalFormatting sqref="S1683:X1683">
    <cfRule type="expression" dxfId="1524" priority="2278">
      <formula>$S$1683&lt;&gt;""</formula>
    </cfRule>
  </conditionalFormatting>
  <conditionalFormatting sqref="S1684:X1684">
    <cfRule type="expression" dxfId="1523" priority="2277">
      <formula>$S$1684&lt;&gt;""</formula>
    </cfRule>
  </conditionalFormatting>
  <conditionalFormatting sqref="S1687:X1687">
    <cfRule type="expression" dxfId="1522" priority="2276">
      <formula>$S$1687&lt;&gt;""</formula>
    </cfRule>
  </conditionalFormatting>
  <conditionalFormatting sqref="S1690:X1690">
    <cfRule type="expression" dxfId="1521" priority="2275">
      <formula>$S$1690&lt;&gt;""</formula>
    </cfRule>
  </conditionalFormatting>
  <conditionalFormatting sqref="S1691:X1691">
    <cfRule type="expression" dxfId="1520" priority="2274">
      <formula>$S$1691&lt;&gt;""</formula>
    </cfRule>
  </conditionalFormatting>
  <conditionalFormatting sqref="S1695:X1695">
    <cfRule type="expression" dxfId="1519" priority="2273">
      <formula>$S$1695&lt;&gt;""</formula>
    </cfRule>
  </conditionalFormatting>
  <conditionalFormatting sqref="S1698:X1698">
    <cfRule type="expression" dxfId="1518" priority="2272">
      <formula>$S$1698&lt;&gt;""</formula>
    </cfRule>
  </conditionalFormatting>
  <conditionalFormatting sqref="S1699:X1699">
    <cfRule type="expression" dxfId="1517" priority="2271">
      <formula>$S$1699&lt;&gt;""</formula>
    </cfRule>
  </conditionalFormatting>
  <conditionalFormatting sqref="S1700:X1700">
    <cfRule type="expression" dxfId="1516" priority="2270">
      <formula>$S$1700&lt;&gt;""</formula>
    </cfRule>
  </conditionalFormatting>
  <conditionalFormatting sqref="S1701:X1701">
    <cfRule type="expression" dxfId="1515" priority="2269">
      <formula>$S$1701&lt;&gt;""</formula>
    </cfRule>
  </conditionalFormatting>
  <conditionalFormatting sqref="S1720:X1720">
    <cfRule type="expression" dxfId="1514" priority="2258">
      <formula>$S$1720&lt;&gt;""</formula>
    </cfRule>
  </conditionalFormatting>
  <conditionalFormatting sqref="S1731:X1731">
    <cfRule type="expression" dxfId="1513" priority="2250">
      <formula>$S$1731&lt;&gt;""</formula>
    </cfRule>
  </conditionalFormatting>
  <conditionalFormatting sqref="S1739:X1739">
    <cfRule type="expression" dxfId="1512" priority="2243">
      <formula>$S$1739&lt;&gt;""</formula>
    </cfRule>
  </conditionalFormatting>
  <conditionalFormatting sqref="S1742:X1742">
    <cfRule type="expression" dxfId="1511" priority="2242">
      <formula>$S$1742&lt;&gt;""</formula>
    </cfRule>
  </conditionalFormatting>
  <conditionalFormatting sqref="S1743:X1743">
    <cfRule type="expression" dxfId="1510" priority="2241">
      <formula>$S$1743&lt;&gt;""</formula>
    </cfRule>
  </conditionalFormatting>
  <conditionalFormatting sqref="S1755:X1755">
    <cfRule type="expression" dxfId="1509" priority="2232">
      <formula>$S$1755&lt;&gt;""</formula>
    </cfRule>
  </conditionalFormatting>
  <conditionalFormatting sqref="S1756:X1756">
    <cfRule type="expression" dxfId="1508" priority="2231">
      <formula>$S$1756&lt;&gt;""</formula>
    </cfRule>
  </conditionalFormatting>
  <conditionalFormatting sqref="S1766:X1766">
    <cfRule type="expression" dxfId="1507" priority="2226">
      <formula>$S$1766&lt;&gt;""</formula>
    </cfRule>
  </conditionalFormatting>
  <conditionalFormatting sqref="S1779:X1779">
    <cfRule type="expression" dxfId="1506" priority="2217">
      <formula>$S$1779&lt;&gt;""</formula>
    </cfRule>
  </conditionalFormatting>
  <conditionalFormatting sqref="S1780:X1780">
    <cfRule type="expression" dxfId="1505" priority="2216">
      <formula>$S$1780&lt;&gt;""</formula>
    </cfRule>
  </conditionalFormatting>
  <conditionalFormatting sqref="S1781:X1781">
    <cfRule type="expression" dxfId="1504" priority="2215">
      <formula>$S$1781&lt;&gt;""</formula>
    </cfRule>
  </conditionalFormatting>
  <conditionalFormatting sqref="S1782:X1782">
    <cfRule type="expression" dxfId="1503" priority="2214">
      <formula>$S$1782&lt;&gt;""</formula>
    </cfRule>
  </conditionalFormatting>
  <conditionalFormatting sqref="S1786:X1786">
    <cfRule type="expression" dxfId="1502" priority="2213">
      <formula>$S$1786&lt;&gt;""</formula>
    </cfRule>
  </conditionalFormatting>
  <conditionalFormatting sqref="S1787:X1787">
    <cfRule type="expression" dxfId="1501" priority="2212">
      <formula>$S$1787&lt;&gt;""</formula>
    </cfRule>
  </conditionalFormatting>
  <conditionalFormatting sqref="S1791:X1791">
    <cfRule type="expression" dxfId="1500" priority="2211">
      <formula>$S$1791&lt;&gt;""</formula>
    </cfRule>
  </conditionalFormatting>
  <conditionalFormatting sqref="S1795:X1795">
    <cfRule type="expression" dxfId="1499" priority="2210">
      <formula>$S$1795&lt;&gt;""</formula>
    </cfRule>
  </conditionalFormatting>
  <conditionalFormatting sqref="S1796:X1796">
    <cfRule type="expression" dxfId="1498" priority="2209">
      <formula>$S$1796&lt;&gt;""</formula>
    </cfRule>
  </conditionalFormatting>
  <conditionalFormatting sqref="S1797:X1797">
    <cfRule type="expression" dxfId="1497" priority="2208">
      <formula>$S$1797&lt;&gt;""</formula>
    </cfRule>
  </conditionalFormatting>
  <conditionalFormatting sqref="S1798:X1798">
    <cfRule type="expression" dxfId="1496" priority="2207">
      <formula>$S$1798&lt;&gt;""</formula>
    </cfRule>
  </conditionalFormatting>
  <conditionalFormatting sqref="S1799:X1799">
    <cfRule type="expression" dxfId="1495" priority="2206">
      <formula>$S$1799&lt;&gt;""</formula>
    </cfRule>
  </conditionalFormatting>
  <conditionalFormatting sqref="S1800:X1800">
    <cfRule type="expression" dxfId="1494" priority="2205">
      <formula>$S$1800&lt;&gt;""</formula>
    </cfRule>
  </conditionalFormatting>
  <conditionalFormatting sqref="S1801:X1801">
    <cfRule type="expression" dxfId="1493" priority="2204">
      <formula>$S$1801&lt;&gt;""</formula>
    </cfRule>
  </conditionalFormatting>
  <conditionalFormatting sqref="S1802:X1802">
    <cfRule type="expression" dxfId="1492" priority="2203">
      <formula>$S$1802&lt;&gt;""</formula>
    </cfRule>
  </conditionalFormatting>
  <conditionalFormatting sqref="S1815:X1815">
    <cfRule type="expression" dxfId="1491" priority="2194">
      <formula>$S$1815&lt;&gt;""</formula>
    </cfRule>
  </conditionalFormatting>
  <conditionalFormatting sqref="S1819:X1819">
    <cfRule type="expression" dxfId="1490" priority="2193">
      <formula>$S$1819&lt;&gt;""</formula>
    </cfRule>
  </conditionalFormatting>
  <conditionalFormatting sqref="S1820:X1820">
    <cfRule type="expression" dxfId="1489" priority="2192">
      <formula>$S$1820&lt;&gt;""</formula>
    </cfRule>
  </conditionalFormatting>
  <conditionalFormatting sqref="S1823:X1823">
    <cfRule type="expression" dxfId="1488" priority="2191">
      <formula>$S$1823&lt;&gt;""</formula>
    </cfRule>
  </conditionalFormatting>
  <conditionalFormatting sqref="S1824:X1824">
    <cfRule type="expression" dxfId="1487" priority="2190">
      <formula>$S$1824&lt;&gt;""</formula>
    </cfRule>
  </conditionalFormatting>
  <conditionalFormatting sqref="S1825:X1825">
    <cfRule type="expression" dxfId="1486" priority="2189">
      <formula>$S$1825&lt;&gt;""</formula>
    </cfRule>
  </conditionalFormatting>
  <conditionalFormatting sqref="S1826:X1826">
    <cfRule type="expression" dxfId="1485" priority="2188">
      <formula>$S$1826&lt;&gt;""</formula>
    </cfRule>
  </conditionalFormatting>
  <conditionalFormatting sqref="S1838:X1838">
    <cfRule type="expression" dxfId="1484" priority="2179">
      <formula>$S$1838&lt;&gt;""</formula>
    </cfRule>
  </conditionalFormatting>
  <conditionalFormatting sqref="S1839:X1839">
    <cfRule type="expression" dxfId="1483" priority="2178">
      <formula>$S$1839&lt;&gt;""</formula>
    </cfRule>
  </conditionalFormatting>
  <conditionalFormatting sqref="S1840:X1840">
    <cfRule type="expression" dxfId="1482" priority="2177">
      <formula>$S$1840&lt;&gt;""</formula>
    </cfRule>
  </conditionalFormatting>
  <conditionalFormatting sqref="S1845:X1845">
    <cfRule type="expression" dxfId="1481" priority="2173">
      <formula>$S$1845&lt;&gt;""</formula>
    </cfRule>
  </conditionalFormatting>
  <conditionalFormatting sqref="S1848:X1848">
    <cfRule type="expression" dxfId="1480" priority="2172">
      <formula>$S$1848&lt;&gt;""</formula>
    </cfRule>
  </conditionalFormatting>
  <conditionalFormatting sqref="S1851:X1851">
    <cfRule type="expression" dxfId="1479" priority="2171">
      <formula>$S$1851&lt;&gt;""</formula>
    </cfRule>
  </conditionalFormatting>
  <conditionalFormatting sqref="S1852:X1852">
    <cfRule type="expression" dxfId="1478" priority="2170">
      <formula>$S$1852&lt;&gt;""</formula>
    </cfRule>
  </conditionalFormatting>
  <conditionalFormatting sqref="S1853:X1853">
    <cfRule type="expression" dxfId="1477" priority="2169">
      <formula>$S$1853&lt;&gt;""</formula>
    </cfRule>
  </conditionalFormatting>
  <conditionalFormatting sqref="S1860:X1860">
    <cfRule type="expression" dxfId="1476" priority="2163">
      <formula>$S$1860&lt;&gt;""</formula>
    </cfRule>
  </conditionalFormatting>
  <conditionalFormatting sqref="S1863:X1863">
    <cfRule type="expression" dxfId="1475" priority="2162">
      <formula>$S$1863&lt;&gt;""</formula>
    </cfRule>
  </conditionalFormatting>
  <conditionalFormatting sqref="S1878:X1878">
    <cfRule type="expression" dxfId="1474" priority="2148">
      <formula>$S$1878&lt;&gt;""</formula>
    </cfRule>
  </conditionalFormatting>
  <conditionalFormatting sqref="S1881:X1881">
    <cfRule type="expression" dxfId="1473" priority="2147">
      <formula>$S$1881&lt;&gt;""</formula>
    </cfRule>
  </conditionalFormatting>
  <conditionalFormatting sqref="S1884:X1884">
    <cfRule type="expression" dxfId="1472" priority="2145">
      <formula>$S$1884&lt;&gt;""</formula>
    </cfRule>
  </conditionalFormatting>
  <conditionalFormatting sqref="S1887:X1887">
    <cfRule type="expression" dxfId="1471" priority="2142">
      <formula>$S$1887&lt;&gt;""</formula>
    </cfRule>
  </conditionalFormatting>
  <conditionalFormatting sqref="S1891:X1891">
    <cfRule type="expression" dxfId="1470" priority="2141">
      <formula>$S$1891&lt;&gt;""</formula>
    </cfRule>
  </conditionalFormatting>
  <conditionalFormatting sqref="S1892:X1892">
    <cfRule type="expression" dxfId="1469" priority="2140">
      <formula>$S$1892&lt;&gt;""</formula>
    </cfRule>
  </conditionalFormatting>
  <conditionalFormatting sqref="S1896:X1896">
    <cfRule type="expression" dxfId="1468" priority="2139">
      <formula>$S$1896&lt;&gt;""</formula>
    </cfRule>
  </conditionalFormatting>
  <conditionalFormatting sqref="S1897:X1897">
    <cfRule type="expression" dxfId="1467" priority="2138">
      <formula>$S$1897&lt;&gt;""</formula>
    </cfRule>
  </conditionalFormatting>
  <conditionalFormatting sqref="S1900:X1900">
    <cfRule type="expression" dxfId="1466" priority="2137">
      <formula>$S$1900&lt;&gt;""</formula>
    </cfRule>
  </conditionalFormatting>
  <conditionalFormatting sqref="S1903:X1903">
    <cfRule type="expression" dxfId="1465" priority="2136">
      <formula>$S$1903&lt;&gt;""</formula>
    </cfRule>
  </conditionalFormatting>
  <conditionalFormatting sqref="S1904:X1904">
    <cfRule type="expression" dxfId="1464" priority="2135">
      <formula>$S$1904&lt;&gt;""</formula>
    </cfRule>
  </conditionalFormatting>
  <conditionalFormatting sqref="S1905:X1905">
    <cfRule type="expression" dxfId="1463" priority="2134">
      <formula>$S$1905&lt;&gt;""</formula>
    </cfRule>
  </conditionalFormatting>
  <conditionalFormatting sqref="S1906:X1906">
    <cfRule type="expression" dxfId="1462" priority="2133">
      <formula>$S$1906&lt;&gt;""</formula>
    </cfRule>
  </conditionalFormatting>
  <conditionalFormatting sqref="S1917:X1917">
    <cfRule type="expression" dxfId="1461" priority="2125">
      <formula>$S$1917&lt;&gt;""</formula>
    </cfRule>
  </conditionalFormatting>
  <conditionalFormatting sqref="S1925:X1925">
    <cfRule type="expression" dxfId="1460" priority="2118">
      <formula>$S$1925&lt;&gt;""</formula>
    </cfRule>
  </conditionalFormatting>
  <conditionalFormatting sqref="S1933:X1933">
    <cfRule type="expression" dxfId="1459" priority="2111">
      <formula>$S$1933&lt;&gt;""</formula>
    </cfRule>
  </conditionalFormatting>
  <conditionalFormatting sqref="S1936:X1936">
    <cfRule type="expression" dxfId="1458" priority="2110">
      <formula>$S$1936&lt;&gt;""</formula>
    </cfRule>
  </conditionalFormatting>
  <conditionalFormatting sqref="S1949:X1949">
    <cfRule type="expression" dxfId="1457" priority="2100">
      <formula>$S$1949&lt;&gt;""</formula>
    </cfRule>
  </conditionalFormatting>
  <conditionalFormatting sqref="S1950:X1950">
    <cfRule type="expression" dxfId="1456" priority="2099">
      <formula>$S$1950&lt;&gt;""</formula>
    </cfRule>
  </conditionalFormatting>
  <conditionalFormatting sqref="S1951:X1951">
    <cfRule type="expression" dxfId="1455" priority="2098">
      <formula>$S$1951&lt;&gt;""</formula>
    </cfRule>
  </conditionalFormatting>
  <conditionalFormatting sqref="S1955:X1955">
    <cfRule type="expression" dxfId="1454" priority="2097">
      <formula>$S$1955&lt;&gt;""</formula>
    </cfRule>
  </conditionalFormatting>
  <conditionalFormatting sqref="S1958:X1958">
    <cfRule type="expression" dxfId="1453" priority="2096">
      <formula>$S$1958&lt;&gt;""</formula>
    </cfRule>
  </conditionalFormatting>
  <conditionalFormatting sqref="S1961:X1961">
    <cfRule type="expression" dxfId="1452" priority="2095">
      <formula>$S$1961&lt;&gt;""</formula>
    </cfRule>
  </conditionalFormatting>
  <conditionalFormatting sqref="S1964:X1964">
    <cfRule type="expression" dxfId="1451" priority="2094">
      <formula>$S$1964&lt;&gt;""</formula>
    </cfRule>
  </conditionalFormatting>
  <conditionalFormatting sqref="S1965:X1965">
    <cfRule type="expression" dxfId="1450" priority="2093">
      <formula>$S$1965&lt;&gt;""</formula>
    </cfRule>
  </conditionalFormatting>
  <conditionalFormatting sqref="S1966:X1966">
    <cfRule type="expression" dxfId="1449" priority="2092">
      <formula>$S$1966&lt;&gt;""</formula>
    </cfRule>
  </conditionalFormatting>
  <conditionalFormatting sqref="S1967:X1967">
    <cfRule type="expression" dxfId="1448" priority="2091">
      <formula>$S$1967&lt;&gt;""</formula>
    </cfRule>
  </conditionalFormatting>
  <conditionalFormatting sqref="S1975:X1975">
    <cfRule type="expression" dxfId="1447" priority="2084">
      <formula>$S$1975&lt;&gt;""</formula>
    </cfRule>
  </conditionalFormatting>
  <conditionalFormatting sqref="S1980:X1980">
    <cfRule type="expression" dxfId="1446" priority="2081">
      <formula>$S$1980&lt;&gt;""</formula>
    </cfRule>
  </conditionalFormatting>
  <conditionalFormatting sqref="S1981:X1981">
    <cfRule type="expression" dxfId="1445" priority="2080">
      <formula>$S$1981&lt;&gt;""</formula>
    </cfRule>
  </conditionalFormatting>
  <conditionalFormatting sqref="S1982:X1982">
    <cfRule type="expression" dxfId="1444" priority="2079">
      <formula>$S$1982&lt;&gt;""</formula>
    </cfRule>
  </conditionalFormatting>
  <conditionalFormatting sqref="S1988:X1988">
    <cfRule type="expression" dxfId="1443" priority="2074">
      <formula>$S$1988&lt;&gt;""</formula>
    </cfRule>
  </conditionalFormatting>
  <conditionalFormatting sqref="S1989:X1989">
    <cfRule type="expression" dxfId="1442" priority="2073">
      <formula>$S$1989&lt;&gt;""</formula>
    </cfRule>
  </conditionalFormatting>
  <conditionalFormatting sqref="S1997:X1997">
    <cfRule type="expression" dxfId="1441" priority="2066">
      <formula>$S$1997&lt;&gt;""</formula>
    </cfRule>
  </conditionalFormatting>
  <conditionalFormatting sqref="S2000:X2000">
    <cfRule type="expression" dxfId="1440" priority="2065">
      <formula>$S$2000&lt;&gt;""</formula>
    </cfRule>
  </conditionalFormatting>
  <conditionalFormatting sqref="S2009:X2009">
    <cfRule type="expression" dxfId="1439" priority="2057">
      <formula>$S$2009&lt;&gt;""</formula>
    </cfRule>
  </conditionalFormatting>
  <conditionalFormatting sqref="S2012:X2012">
    <cfRule type="expression" dxfId="1438" priority="2056">
      <formula>$S$2012&lt;&gt;""</formula>
    </cfRule>
  </conditionalFormatting>
  <conditionalFormatting sqref="S2013:X2013">
    <cfRule type="expression" dxfId="1437" priority="2055">
      <formula>$S$2013&lt;&gt;""</formula>
    </cfRule>
  </conditionalFormatting>
  <conditionalFormatting sqref="S2014:X2014">
    <cfRule type="expression" dxfId="1436" priority="2054">
      <formula>$S$2014&lt;&gt;""</formula>
    </cfRule>
  </conditionalFormatting>
  <conditionalFormatting sqref="S2029:X2029">
    <cfRule type="expression" dxfId="1435" priority="2044">
      <formula>$S$2029&lt;&gt;""</formula>
    </cfRule>
  </conditionalFormatting>
  <conditionalFormatting sqref="S2032:X2032">
    <cfRule type="expression" dxfId="1434" priority="2043">
      <formula>$S$2032&lt;&gt;""</formula>
    </cfRule>
  </conditionalFormatting>
  <conditionalFormatting sqref="S2044:X2044">
    <cfRule type="expression" dxfId="1433" priority="2034">
      <formula>$S$2044&lt;&gt;""</formula>
    </cfRule>
  </conditionalFormatting>
  <conditionalFormatting sqref="S2057:X2057">
    <cfRule type="expression" dxfId="1432" priority="2025">
      <formula>$S$2057&lt;&gt;""</formula>
    </cfRule>
  </conditionalFormatting>
  <conditionalFormatting sqref="S2061:X2061">
    <cfRule type="expression" dxfId="1431" priority="2024">
      <formula>$S$2061&lt;&gt;""</formula>
    </cfRule>
  </conditionalFormatting>
  <conditionalFormatting sqref="S2086:X2086">
    <cfRule type="expression" dxfId="1430" priority="2007">
      <formula>$S$2086&lt;&gt;""</formula>
    </cfRule>
  </conditionalFormatting>
  <conditionalFormatting sqref="S2087:X2087">
    <cfRule type="expression" dxfId="1429" priority="2006">
      <formula>$S$2087&lt;&gt;""</formula>
    </cfRule>
  </conditionalFormatting>
  <conditionalFormatting sqref="S2088:X2088">
    <cfRule type="expression" dxfId="1428" priority="2005">
      <formula>$S$2088&lt;&gt;""</formula>
    </cfRule>
  </conditionalFormatting>
  <conditionalFormatting sqref="S2091:X2091">
    <cfRule type="expression" dxfId="1427" priority="2004">
      <formula>$S$2091&lt;&gt;""</formula>
    </cfRule>
  </conditionalFormatting>
  <conditionalFormatting sqref="S2092:X2092">
    <cfRule type="expression" dxfId="1426" priority="2003">
      <formula>$S$2092&lt;&gt;""</formula>
    </cfRule>
  </conditionalFormatting>
  <conditionalFormatting sqref="S2093:X2093">
    <cfRule type="expression" dxfId="1425" priority="2002">
      <formula>$S$2093&lt;&gt;""</formula>
    </cfRule>
  </conditionalFormatting>
  <conditionalFormatting sqref="S2096:X2096">
    <cfRule type="expression" dxfId="1424" priority="2001">
      <formula>$S$2096&lt;&gt;""</formula>
    </cfRule>
  </conditionalFormatting>
  <conditionalFormatting sqref="S2097:X2097">
    <cfRule type="expression" dxfId="1423" priority="2000">
      <formula>$S$2097&lt;&gt;""</formula>
    </cfRule>
  </conditionalFormatting>
  <conditionalFormatting sqref="S2100:X2100">
    <cfRule type="expression" dxfId="1422" priority="1999">
      <formula>$S$2100&lt;&gt;""</formula>
    </cfRule>
  </conditionalFormatting>
  <conditionalFormatting sqref="S2101:X2101">
    <cfRule type="expression" dxfId="1421" priority="1998">
      <formula>$S$2101&lt;&gt;""</formula>
    </cfRule>
  </conditionalFormatting>
  <conditionalFormatting sqref="S2104:X2104">
    <cfRule type="expression" dxfId="1420" priority="1997">
      <formula>$S$2104&lt;&gt;""</formula>
    </cfRule>
  </conditionalFormatting>
  <conditionalFormatting sqref="S2105:X2105">
    <cfRule type="expression" dxfId="1419" priority="1996">
      <formula>$S$2105&lt;&gt;""</formula>
    </cfRule>
  </conditionalFormatting>
  <conditionalFormatting sqref="S2106:X2106">
    <cfRule type="expression" dxfId="1418" priority="1995">
      <formula>$S$2106&lt;&gt;""</formula>
    </cfRule>
  </conditionalFormatting>
  <conditionalFormatting sqref="S2109:X2109">
    <cfRule type="expression" dxfId="1417" priority="1994">
      <formula>$S$2109&lt;&gt;""</formula>
    </cfRule>
  </conditionalFormatting>
  <conditionalFormatting sqref="S2122:X2122">
    <cfRule type="expression" dxfId="1416" priority="1987">
      <formula>$S$2122&lt;&gt;""</formula>
    </cfRule>
  </conditionalFormatting>
  <conditionalFormatting sqref="S2123:X2123">
    <cfRule type="expression" dxfId="1415" priority="1986">
      <formula>$S$2123&lt;&gt;""</formula>
    </cfRule>
  </conditionalFormatting>
  <conditionalFormatting sqref="S2124:X2124">
    <cfRule type="expression" dxfId="1414" priority="1985">
      <formula>$S$2124&lt;&gt;""</formula>
    </cfRule>
  </conditionalFormatting>
  <conditionalFormatting sqref="S2127:X2127">
    <cfRule type="expression" dxfId="1413" priority="1984">
      <formula>$S$2127&lt;&gt;""</formula>
    </cfRule>
  </conditionalFormatting>
  <conditionalFormatting sqref="S2138:X2138">
    <cfRule type="expression" dxfId="1412" priority="1976">
      <formula>$S$2138&lt;&gt;""</formula>
    </cfRule>
  </conditionalFormatting>
  <conditionalFormatting sqref="S2141:X2141">
    <cfRule type="expression" dxfId="1411" priority="1975">
      <formula>$S$2141&lt;&gt;""</formula>
    </cfRule>
  </conditionalFormatting>
  <conditionalFormatting sqref="S2152:X2152">
    <cfRule type="expression" dxfId="1410" priority="1965">
      <formula>$S$2152&lt;&gt;""</formula>
    </cfRule>
  </conditionalFormatting>
  <conditionalFormatting sqref="S2157:X2157">
    <cfRule type="expression" dxfId="1409" priority="1962">
      <formula>$S$2157&lt;&gt;""</formula>
    </cfRule>
  </conditionalFormatting>
  <conditionalFormatting sqref="S2158:X2158">
    <cfRule type="expression" dxfId="1408" priority="1961">
      <formula>$S$2158&lt;&gt;""</formula>
    </cfRule>
  </conditionalFormatting>
  <conditionalFormatting sqref="S2159:X2159">
    <cfRule type="expression" dxfId="1407" priority="1960">
      <formula>$S$2159&lt;&gt;""</formula>
    </cfRule>
  </conditionalFormatting>
  <conditionalFormatting sqref="S2160:X2160">
    <cfRule type="expression" dxfId="1406" priority="1959">
      <formula>$S$2160&lt;&gt;""</formula>
    </cfRule>
  </conditionalFormatting>
  <conditionalFormatting sqref="S2161:X2161">
    <cfRule type="expression" dxfId="1405" priority="1958">
      <formula>$S$2161&lt;&gt;""</formula>
    </cfRule>
  </conditionalFormatting>
  <conditionalFormatting sqref="S2162:X2162">
    <cfRule type="expression" dxfId="1404" priority="1957">
      <formula>$S$2162&lt;&gt;""</formula>
    </cfRule>
  </conditionalFormatting>
  <conditionalFormatting sqref="S2163:X2163">
    <cfRule type="expression" dxfId="1403" priority="1956">
      <formula>$S$2163&lt;&gt;""</formula>
    </cfRule>
  </conditionalFormatting>
  <conditionalFormatting sqref="S2164:X2164">
    <cfRule type="expression" dxfId="1402" priority="1955">
      <formula>$S$2164&lt;&gt;""</formula>
    </cfRule>
  </conditionalFormatting>
  <conditionalFormatting sqref="S2165:X2165">
    <cfRule type="expression" dxfId="1401" priority="1954">
      <formula>$S$2165&lt;&gt;""</formula>
    </cfRule>
  </conditionalFormatting>
  <conditionalFormatting sqref="S2169:X2169">
    <cfRule type="expression" dxfId="1400" priority="1953">
      <formula>$S$2169&lt;&gt;""</formula>
    </cfRule>
  </conditionalFormatting>
  <conditionalFormatting sqref="S2182:X2182">
    <cfRule type="expression" dxfId="1399" priority="1944">
      <formula>$S$2182&lt;&gt;""</formula>
    </cfRule>
  </conditionalFormatting>
  <conditionalFormatting sqref="S2204:X2204">
    <cfRule type="expression" dxfId="1398" priority="1923">
      <formula>$S$2204&lt;&gt;""</formula>
    </cfRule>
  </conditionalFormatting>
  <conditionalFormatting sqref="S2208:X2208">
    <cfRule type="expression" dxfId="1397" priority="1922">
      <formula>$S$2208&lt;&gt;""</formula>
    </cfRule>
  </conditionalFormatting>
  <conditionalFormatting sqref="S2221:X2221">
    <cfRule type="expression" dxfId="1396" priority="1913">
      <formula>$S$2221&lt;&gt;""</formula>
    </cfRule>
  </conditionalFormatting>
  <conditionalFormatting sqref="S2234:X2234">
    <cfRule type="expression" dxfId="1395" priority="1904">
      <formula>$S$2234&lt;&gt;""</formula>
    </cfRule>
  </conditionalFormatting>
  <conditionalFormatting sqref="S2238:X2238">
    <cfRule type="expression" dxfId="1394" priority="1903">
      <formula>$S$2238&lt;&gt;""</formula>
    </cfRule>
  </conditionalFormatting>
  <conditionalFormatting sqref="S2242:X2242">
    <cfRule type="expression" dxfId="1393" priority="1902">
      <formula>$S$2242&lt;&gt;""</formula>
    </cfRule>
  </conditionalFormatting>
  <conditionalFormatting sqref="S2243:X2243">
    <cfRule type="expression" dxfId="1392" priority="1901">
      <formula>$S$2243&lt;&gt;""</formula>
    </cfRule>
  </conditionalFormatting>
  <conditionalFormatting sqref="S2247:X2247">
    <cfRule type="expression" dxfId="1391" priority="1900">
      <formula>$S$2247&lt;&gt;""</formula>
    </cfRule>
  </conditionalFormatting>
  <conditionalFormatting sqref="S2260:X2260">
    <cfRule type="expression" dxfId="1390" priority="1899">
      <formula>$S$2260&lt;&gt;""</formula>
    </cfRule>
  </conditionalFormatting>
  <conditionalFormatting sqref="S2263:X2263">
    <cfRule type="expression" dxfId="1389" priority="1898">
      <formula>$S$2263&lt;&gt;""</formula>
    </cfRule>
  </conditionalFormatting>
  <conditionalFormatting sqref="S2266:X2266">
    <cfRule type="expression" dxfId="1388" priority="1897">
      <formula>$S$2266&lt;&gt;""</formula>
    </cfRule>
  </conditionalFormatting>
  <conditionalFormatting sqref="S2269:X2269">
    <cfRule type="expression" dxfId="1387" priority="1896">
      <formula>$S$2269&lt;&gt;""</formula>
    </cfRule>
  </conditionalFormatting>
  <conditionalFormatting sqref="S2273:X2273">
    <cfRule type="expression" dxfId="1386" priority="1895">
      <formula>$S$2273&lt;&gt;""</formula>
    </cfRule>
  </conditionalFormatting>
  <conditionalFormatting sqref="S2304:X2304">
    <cfRule type="expression" dxfId="1385" priority="1885">
      <formula>$S$2304&lt;&gt;""</formula>
    </cfRule>
  </conditionalFormatting>
  <conditionalFormatting sqref="S2305:X2305">
    <cfRule type="expression" dxfId="1384" priority="1884">
      <formula>$S$2305&lt;&gt;""</formula>
    </cfRule>
  </conditionalFormatting>
  <conditionalFormatting sqref="S2312:X2312">
    <cfRule type="expression" dxfId="1383" priority="1883">
      <formula>$S$2312&lt;&gt;""</formula>
    </cfRule>
  </conditionalFormatting>
  <conditionalFormatting sqref="S2329:X2329">
    <cfRule type="expression" dxfId="1382" priority="1867">
      <formula>$S$2329&lt;&gt;""</formula>
    </cfRule>
  </conditionalFormatting>
  <conditionalFormatting sqref="S2332:X2332">
    <cfRule type="expression" dxfId="1381" priority="1866">
      <formula>$S$2332&lt;&gt;""</formula>
    </cfRule>
  </conditionalFormatting>
  <conditionalFormatting sqref="S2335:X2335">
    <cfRule type="expression" dxfId="1380" priority="1865">
      <formula>$S$2335&lt;&gt;""</formula>
    </cfRule>
  </conditionalFormatting>
  <conditionalFormatting sqref="S2338:X2338">
    <cfRule type="expression" dxfId="1379" priority="1864">
      <formula>$S$2338&lt;&gt;""</formula>
    </cfRule>
  </conditionalFormatting>
  <conditionalFormatting sqref="S2342:X2342">
    <cfRule type="expression" dxfId="1378" priority="1863">
      <formula>$S$2342&lt;&gt;""</formula>
    </cfRule>
  </conditionalFormatting>
  <conditionalFormatting sqref="S2343:X2343">
    <cfRule type="expression" dxfId="1377" priority="1862">
      <formula>$S$2343&lt;&gt;""</formula>
    </cfRule>
  </conditionalFormatting>
  <conditionalFormatting sqref="S2347:X2347">
    <cfRule type="expression" dxfId="1376" priority="1861">
      <formula>$S$2347&lt;&gt;""</formula>
    </cfRule>
  </conditionalFormatting>
  <conditionalFormatting sqref="S2359:X2359">
    <cfRule type="expression" dxfId="1375" priority="1859">
      <formula>$S$2359&lt;&gt;""</formula>
    </cfRule>
  </conditionalFormatting>
  <conditionalFormatting sqref="S2361:X2361">
    <cfRule type="expression" dxfId="1374" priority="1857">
      <formula>$S$2361&lt;&gt;""</formula>
    </cfRule>
  </conditionalFormatting>
  <conditionalFormatting sqref="S2363:X2363">
    <cfRule type="expression" dxfId="1373" priority="1855">
      <formula>$S$2363&lt;&gt;""</formula>
    </cfRule>
  </conditionalFormatting>
  <conditionalFormatting sqref="S2367:X2367">
    <cfRule type="expression" dxfId="1372" priority="1852">
      <formula>$S$2367&lt;&gt;""</formula>
    </cfRule>
  </conditionalFormatting>
  <conditionalFormatting sqref="S2369:X2369">
    <cfRule type="expression" dxfId="1371" priority="1850">
      <formula>$S$2369&lt;&gt;""</formula>
    </cfRule>
  </conditionalFormatting>
  <conditionalFormatting sqref="S2373:X2373">
    <cfRule type="expression" dxfId="1370" priority="1847">
      <formula>$S$2373&lt;&gt;""</formula>
    </cfRule>
  </conditionalFormatting>
  <conditionalFormatting sqref="S2375:X2375">
    <cfRule type="expression" dxfId="1369" priority="1845">
      <formula>$S$2375&lt;&gt;""</formula>
    </cfRule>
  </conditionalFormatting>
  <conditionalFormatting sqref="S2377:X2377">
    <cfRule type="expression" dxfId="1368" priority="1843">
      <formula>$S$2377&lt;&gt;""</formula>
    </cfRule>
  </conditionalFormatting>
  <conditionalFormatting sqref="S2379:X2379">
    <cfRule type="expression" dxfId="1367" priority="1841">
      <formula>$S$2379&lt;&gt;""</formula>
    </cfRule>
  </conditionalFormatting>
  <conditionalFormatting sqref="S2381:X2381">
    <cfRule type="expression" dxfId="1366" priority="1839">
      <formula>$S$2381&lt;&gt;""</formula>
    </cfRule>
  </conditionalFormatting>
  <conditionalFormatting sqref="S2383:X2383">
    <cfRule type="expression" dxfId="1365" priority="1837">
      <formula>$S$2383&lt;&gt;""</formula>
    </cfRule>
  </conditionalFormatting>
  <conditionalFormatting sqref="S2385:X2385">
    <cfRule type="expression" dxfId="1364" priority="1835">
      <formula>$S$2385&lt;&gt;""</formula>
    </cfRule>
  </conditionalFormatting>
  <conditionalFormatting sqref="S2387:X2387">
    <cfRule type="expression" dxfId="1363" priority="1833">
      <formula>$S$2387&lt;&gt;""</formula>
    </cfRule>
  </conditionalFormatting>
  <conditionalFormatting sqref="S2389:X2389">
    <cfRule type="expression" dxfId="1362" priority="1831">
      <formula>$S$2389&lt;&gt;""</formula>
    </cfRule>
  </conditionalFormatting>
  <conditionalFormatting sqref="S2391:X2391">
    <cfRule type="expression" dxfId="1361" priority="1829">
      <formula>$S$2391&lt;&gt;""</formula>
    </cfRule>
  </conditionalFormatting>
  <conditionalFormatting sqref="S2393:X2393">
    <cfRule type="expression" dxfId="1360" priority="1827">
      <formula>$S$2393&lt;&gt;""</formula>
    </cfRule>
  </conditionalFormatting>
  <conditionalFormatting sqref="S2395:X2395">
    <cfRule type="expression" dxfId="1359" priority="1825">
      <formula>$S$2395&lt;&gt;""</formula>
    </cfRule>
  </conditionalFormatting>
  <conditionalFormatting sqref="S2397:X2397">
    <cfRule type="expression" dxfId="1358" priority="1823">
      <formula>$S$2397&lt;&gt;""</formula>
    </cfRule>
  </conditionalFormatting>
  <conditionalFormatting sqref="S2399:X2399">
    <cfRule type="expression" dxfId="1357" priority="1821">
      <formula>$S$2399&lt;&gt;""</formula>
    </cfRule>
  </conditionalFormatting>
  <conditionalFormatting sqref="S2401:X2401">
    <cfRule type="expression" dxfId="1356" priority="1819">
      <formula>$S$2401&lt;&gt;""</formula>
    </cfRule>
  </conditionalFormatting>
  <conditionalFormatting sqref="S2403:X2403">
    <cfRule type="expression" dxfId="1355" priority="1817">
      <formula>$S$2403&lt;&gt;""</formula>
    </cfRule>
  </conditionalFormatting>
  <conditionalFormatting sqref="S2405:X2405">
    <cfRule type="expression" dxfId="1354" priority="1815">
      <formula>$S$2405&lt;&gt;""</formula>
    </cfRule>
  </conditionalFormatting>
  <conditionalFormatting sqref="S2407:X2407">
    <cfRule type="expression" dxfId="1353" priority="1813">
      <formula>$S$2407&lt;&gt;""</formula>
    </cfRule>
  </conditionalFormatting>
  <conditionalFormatting sqref="S2409:X2409">
    <cfRule type="expression" dxfId="1352" priority="1811">
      <formula>$S$2409&lt;&gt;""</formula>
    </cfRule>
  </conditionalFormatting>
  <conditionalFormatting sqref="S2411:X2411">
    <cfRule type="expression" dxfId="1351" priority="1809">
      <formula>$S$2411&lt;&gt;""</formula>
    </cfRule>
  </conditionalFormatting>
  <conditionalFormatting sqref="S2413:X2413">
    <cfRule type="expression" dxfId="1350" priority="1807">
      <formula>$S$2413&lt;&gt;""</formula>
    </cfRule>
  </conditionalFormatting>
  <conditionalFormatting sqref="S2423:X2423">
    <cfRule type="expression" dxfId="1349" priority="1798">
      <formula>$S$2423&lt;&gt;""</formula>
    </cfRule>
  </conditionalFormatting>
  <conditionalFormatting sqref="S2437:X2437">
    <cfRule type="expression" dxfId="1348" priority="1785">
      <formula>$S$2437&lt;&gt;""</formula>
    </cfRule>
  </conditionalFormatting>
  <conditionalFormatting sqref="S2444:X2444">
    <cfRule type="expression" dxfId="1347" priority="1779">
      <formula>$S$2444&lt;&gt;""</formula>
    </cfRule>
  </conditionalFormatting>
  <conditionalFormatting sqref="S2468:X2468">
    <cfRule type="expression" dxfId="1346" priority="1756">
      <formula>$S$2468&lt;&gt;""</formula>
    </cfRule>
  </conditionalFormatting>
  <conditionalFormatting sqref="S2476:X2476">
    <cfRule type="expression" dxfId="1345" priority="1749">
      <formula>$S$2476&lt;&gt;""</formula>
    </cfRule>
  </conditionalFormatting>
  <conditionalFormatting sqref="S2491:X2491">
    <cfRule type="expression" dxfId="1344" priority="1735">
      <formula>$S$2491&lt;&gt;""</formula>
    </cfRule>
  </conditionalFormatting>
  <conditionalFormatting sqref="S2497:X2497">
    <cfRule type="expression" dxfId="1343" priority="1730">
      <formula>$S$2497&lt;&gt;""</formula>
    </cfRule>
  </conditionalFormatting>
  <conditionalFormatting sqref="S2508:X2508">
    <cfRule type="expression" dxfId="1342" priority="1720">
      <formula>$S$2508&lt;&gt;""</formula>
    </cfRule>
  </conditionalFormatting>
  <conditionalFormatting sqref="S2518:X2518">
    <cfRule type="expression" dxfId="1341" priority="1711">
      <formula>$S$2518&lt;&gt;""</formula>
    </cfRule>
  </conditionalFormatting>
  <conditionalFormatting sqref="S2542:X2542">
    <cfRule type="expression" dxfId="1340" priority="1688">
      <formula>$S$2542&lt;&gt;""</formula>
    </cfRule>
  </conditionalFormatting>
  <conditionalFormatting sqref="S2561:X2561">
    <cfRule type="expression" dxfId="1339" priority="1670">
      <formula>$S$2561&lt;&gt;""</formula>
    </cfRule>
  </conditionalFormatting>
  <conditionalFormatting sqref="S2576:X2576">
    <cfRule type="expression" dxfId="1338" priority="1656">
      <formula>$S$2576&lt;&gt;""</formula>
    </cfRule>
  </conditionalFormatting>
  <conditionalFormatting sqref="S2585:X2585">
    <cfRule type="expression" dxfId="1337" priority="1648">
      <formula>$S$2585&lt;&gt;""</formula>
    </cfRule>
  </conditionalFormatting>
  <conditionalFormatting sqref="S2591:X2591">
    <cfRule type="expression" dxfId="1336" priority="1643">
      <formula>$S$2591&lt;&gt;""</formula>
    </cfRule>
  </conditionalFormatting>
  <conditionalFormatting sqref="S2596:X2596">
    <cfRule type="expression" dxfId="1335" priority="1641">
      <formula>$S$2596&lt;&gt;""</formula>
    </cfRule>
  </conditionalFormatting>
  <conditionalFormatting sqref="S2605:X2605">
    <cfRule type="expression" dxfId="1334" priority="1632">
      <formula>$S$2605&lt;&gt;""</formula>
    </cfRule>
  </conditionalFormatting>
  <conditionalFormatting sqref="S2609:X2609">
    <cfRule type="expression" dxfId="1333" priority="1629">
      <formula>$S$2609&lt;&gt;""</formula>
    </cfRule>
  </conditionalFormatting>
  <conditionalFormatting sqref="S2611:X2611">
    <cfRule type="expression" dxfId="1332" priority="1627">
      <formula>$S$2611&lt;&gt;""</formula>
    </cfRule>
  </conditionalFormatting>
  <conditionalFormatting sqref="S2613:X2613">
    <cfRule type="expression" dxfId="1331" priority="1625">
      <formula>$S$2613&lt;&gt;""</formula>
    </cfRule>
  </conditionalFormatting>
  <conditionalFormatting sqref="S2615:X2615">
    <cfRule type="expression" dxfId="1330" priority="1623">
      <formula>$S$2615&lt;&gt;""</formula>
    </cfRule>
  </conditionalFormatting>
  <conditionalFormatting sqref="S2617:X2617">
    <cfRule type="expression" dxfId="1329" priority="1621">
      <formula>$S$2617&lt;&gt;""</formula>
    </cfRule>
  </conditionalFormatting>
  <conditionalFormatting sqref="S2619:X2619">
    <cfRule type="expression" dxfId="1328" priority="1619">
      <formula>$S$2619&lt;&gt;""</formula>
    </cfRule>
  </conditionalFormatting>
  <conditionalFormatting sqref="S2621:X2621">
    <cfRule type="expression" dxfId="1327" priority="1617">
      <formula>$S$2621&lt;&gt;""</formula>
    </cfRule>
  </conditionalFormatting>
  <conditionalFormatting sqref="S2623:X2623">
    <cfRule type="expression" dxfId="1326" priority="1615">
      <formula>$S$2623&lt;&gt;""</formula>
    </cfRule>
  </conditionalFormatting>
  <conditionalFormatting sqref="S2625:X2625">
    <cfRule type="expression" dxfId="1325" priority="1613">
      <formula>$S$2625&lt;&gt;""</formula>
    </cfRule>
  </conditionalFormatting>
  <conditionalFormatting sqref="S2627:X2627">
    <cfRule type="expression" dxfId="1324" priority="1611">
      <formula>$S$2627&lt;&gt;""</formula>
    </cfRule>
  </conditionalFormatting>
  <conditionalFormatting sqref="S2629:X2629">
    <cfRule type="expression" dxfId="1323" priority="1609">
      <formula>$S$2629&lt;&gt;""</formula>
    </cfRule>
  </conditionalFormatting>
  <conditionalFormatting sqref="S2631:X2631">
    <cfRule type="expression" dxfId="1322" priority="1607">
      <formula>$S$2631&lt;&gt;""</formula>
    </cfRule>
  </conditionalFormatting>
  <conditionalFormatting sqref="S2633:X2633">
    <cfRule type="expression" dxfId="1321" priority="1605">
      <formula>$S$2633&lt;&gt;""</formula>
    </cfRule>
  </conditionalFormatting>
  <conditionalFormatting sqref="S2635:X2635">
    <cfRule type="expression" dxfId="1320" priority="1603">
      <formula>$S$2635&lt;&gt;""</formula>
    </cfRule>
  </conditionalFormatting>
  <conditionalFormatting sqref="S2637:X2637">
    <cfRule type="expression" dxfId="1319" priority="1601">
      <formula>$S$2637&lt;&gt;""</formula>
    </cfRule>
  </conditionalFormatting>
  <conditionalFormatting sqref="S2639:X2639">
    <cfRule type="expression" dxfId="1318" priority="1599">
      <formula>$S$2639&lt;&gt;""</formula>
    </cfRule>
  </conditionalFormatting>
  <conditionalFormatting sqref="S2641:X2641">
    <cfRule type="expression" dxfId="1317" priority="1597">
      <formula>$S$2641&lt;&gt;""</formula>
    </cfRule>
  </conditionalFormatting>
  <conditionalFormatting sqref="S2643:X2643">
    <cfRule type="expression" dxfId="1316" priority="1595">
      <formula>$S$2643&lt;&gt;""</formula>
    </cfRule>
  </conditionalFormatting>
  <conditionalFormatting sqref="S2674:X2674">
    <cfRule type="expression" dxfId="1315" priority="1569">
      <formula>$S$2674&lt;&gt;""</formula>
    </cfRule>
  </conditionalFormatting>
  <conditionalFormatting sqref="S2675:X2675">
    <cfRule type="expression" dxfId="1314" priority="1568">
      <formula>$S$2675&lt;&gt;""</formula>
    </cfRule>
  </conditionalFormatting>
  <conditionalFormatting sqref="S2676:X2676">
    <cfRule type="expression" dxfId="1313" priority="1567">
      <formula>$S$2676&lt;&gt;""</formula>
    </cfRule>
  </conditionalFormatting>
  <conditionalFormatting sqref="S2690:X2690">
    <cfRule type="expression" dxfId="1312" priority="1557">
      <formula>$S$2690&lt;&gt;""</formula>
    </cfRule>
  </conditionalFormatting>
  <conditionalFormatting sqref="S2697:X2697">
    <cfRule type="expression" dxfId="1311" priority="1551">
      <formula>$S$2697&lt;&gt;""</formula>
    </cfRule>
  </conditionalFormatting>
  <conditionalFormatting sqref="S2720:X2720">
    <cfRule type="expression" dxfId="1310" priority="1529">
      <formula>$S$2720&lt;&gt;""</formula>
    </cfRule>
  </conditionalFormatting>
  <conditionalFormatting sqref="S2728:X2728">
    <cfRule type="expression" dxfId="1309" priority="1522">
      <formula>$S$2728&lt;&gt;""</formula>
    </cfRule>
  </conditionalFormatting>
  <conditionalFormatting sqref="S2745:X2745">
    <cfRule type="expression" dxfId="1308" priority="1506">
      <formula>$S$2745&lt;&gt;""</formula>
    </cfRule>
  </conditionalFormatting>
  <conditionalFormatting sqref="S2752:X2752">
    <cfRule type="expression" dxfId="1307" priority="1499">
      <formula>$S$2752&lt;&gt;""</formula>
    </cfRule>
  </conditionalFormatting>
  <conditionalFormatting sqref="S2761:X2761">
    <cfRule type="expression" dxfId="1306" priority="1491">
      <formula>$S$2761&lt;&gt;""</formula>
    </cfRule>
  </conditionalFormatting>
  <conditionalFormatting sqref="S2777:X2777">
    <cfRule type="expression" dxfId="1305" priority="1476">
      <formula>$S$2777&lt;&gt;""</formula>
    </cfRule>
  </conditionalFormatting>
  <conditionalFormatting sqref="S2783:X2783">
    <cfRule type="expression" dxfId="1304" priority="1470">
      <formula>$S$2783&lt;&gt;""</formula>
    </cfRule>
  </conditionalFormatting>
  <conditionalFormatting sqref="S2792:X2792">
    <cfRule type="expression" dxfId="1303" priority="1462">
      <formula>$S$2792&lt;&gt;""</formula>
    </cfRule>
  </conditionalFormatting>
  <conditionalFormatting sqref="S2808:X2808">
    <cfRule type="expression" dxfId="1302" priority="1447">
      <formula>$S$2808&lt;&gt;""</formula>
    </cfRule>
  </conditionalFormatting>
  <conditionalFormatting sqref="S2814:X2814">
    <cfRule type="expression" dxfId="1301" priority="1441">
      <formula>$S$2814&lt;&gt;""</formula>
    </cfRule>
  </conditionalFormatting>
  <conditionalFormatting sqref="S2823:X2823">
    <cfRule type="expression" dxfId="1300" priority="1433">
      <formula>$S$2823&lt;&gt;""</formula>
    </cfRule>
  </conditionalFormatting>
  <conditionalFormatting sqref="S2830:X2830">
    <cfRule type="expression" dxfId="1299" priority="1427">
      <formula>$S$2830&lt;&gt;""</formula>
    </cfRule>
  </conditionalFormatting>
  <conditionalFormatting sqref="S2838:X2838">
    <cfRule type="expression" dxfId="1298" priority="1420">
      <formula>$S$2838&lt;&gt;""</formula>
    </cfRule>
  </conditionalFormatting>
  <conditionalFormatting sqref="S2857:X2857">
    <cfRule type="expression" dxfId="1297" priority="1402">
      <formula>$S$2857&lt;&gt;""</formula>
    </cfRule>
  </conditionalFormatting>
  <conditionalFormatting sqref="S2882:X2882">
    <cfRule type="expression" dxfId="1296" priority="1384">
      <formula>$S$2882&lt;&gt;""</formula>
    </cfRule>
  </conditionalFormatting>
  <conditionalFormatting sqref="S2886:X2886">
    <cfRule type="expression" dxfId="1295" priority="1381">
      <formula>$S$2886&lt;&gt;""</formula>
    </cfRule>
  </conditionalFormatting>
  <conditionalFormatting sqref="S2888:X2888">
    <cfRule type="expression" dxfId="1294" priority="1379">
      <formula>$S$2888&lt;&gt;""</formula>
    </cfRule>
  </conditionalFormatting>
  <conditionalFormatting sqref="S2890:X2890">
    <cfRule type="expression" dxfId="1293" priority="1377">
      <formula>$S$2890&lt;&gt;""</formula>
    </cfRule>
  </conditionalFormatting>
  <conditionalFormatting sqref="S2892:X2892">
    <cfRule type="expression" dxfId="1292" priority="1375">
      <formula>$S$2892&lt;&gt;""</formula>
    </cfRule>
  </conditionalFormatting>
  <conditionalFormatting sqref="S2894:X2894">
    <cfRule type="expression" dxfId="1291" priority="1373">
      <formula>$S$2894&lt;&gt;""</formula>
    </cfRule>
  </conditionalFormatting>
  <conditionalFormatting sqref="S2896:X2896">
    <cfRule type="expression" dxfId="1290" priority="1371">
      <formula>$S$2896&lt;&gt;""</formula>
    </cfRule>
  </conditionalFormatting>
  <conditionalFormatting sqref="S2898:X2898">
    <cfRule type="expression" dxfId="1289" priority="1369">
      <formula>$S$2898&lt;&gt;""</formula>
    </cfRule>
  </conditionalFormatting>
  <conditionalFormatting sqref="S2900:X2900">
    <cfRule type="expression" dxfId="1288" priority="1367">
      <formula>$S$2900&lt;&gt;""</formula>
    </cfRule>
  </conditionalFormatting>
  <conditionalFormatting sqref="S2902:X2902">
    <cfRule type="expression" dxfId="1287" priority="1365">
      <formula>$S$2902&lt;&gt;""</formula>
    </cfRule>
  </conditionalFormatting>
  <conditionalFormatting sqref="S2904:X2904">
    <cfRule type="expression" dxfId="1286" priority="1363">
      <formula>$S$2904&lt;&gt;""</formula>
    </cfRule>
  </conditionalFormatting>
  <conditionalFormatting sqref="S2906:X2906">
    <cfRule type="expression" dxfId="1285" priority="1361">
      <formula>$S$2906&lt;&gt;""</formula>
    </cfRule>
  </conditionalFormatting>
  <conditionalFormatting sqref="S2908:X2908">
    <cfRule type="expression" dxfId="1284" priority="1359">
      <formula>$S$2908&lt;&gt;""</formula>
    </cfRule>
  </conditionalFormatting>
  <conditionalFormatting sqref="S2910:X2910">
    <cfRule type="expression" dxfId="1283" priority="1357">
      <formula>$S$2910&lt;&gt;""</formula>
    </cfRule>
  </conditionalFormatting>
  <conditionalFormatting sqref="S2912:X2912">
    <cfRule type="expression" dxfId="1282" priority="1355">
      <formula>$S$2912&lt;&gt;""</formula>
    </cfRule>
  </conditionalFormatting>
  <conditionalFormatting sqref="S2914:X2914">
    <cfRule type="expression" dxfId="1281" priority="1353">
      <formula>$S$2914&lt;&gt;""</formula>
    </cfRule>
  </conditionalFormatting>
  <conditionalFormatting sqref="S2916:X2916">
    <cfRule type="expression" dxfId="1280" priority="1351">
      <formula>$S$2916&lt;&gt;""</formula>
    </cfRule>
  </conditionalFormatting>
  <conditionalFormatting sqref="S2918:X2918">
    <cfRule type="expression" dxfId="1279" priority="1349">
      <formula>$S$2918&lt;&gt;""</formula>
    </cfRule>
  </conditionalFormatting>
  <conditionalFormatting sqref="S2920:X2920">
    <cfRule type="expression" dxfId="1278" priority="1347">
      <formula>$S$2920&lt;&gt;""</formula>
    </cfRule>
  </conditionalFormatting>
  <conditionalFormatting sqref="S2922:X2922">
    <cfRule type="expression" dxfId="1277" priority="1345">
      <formula>$S$2922&lt;&gt;""</formula>
    </cfRule>
  </conditionalFormatting>
  <conditionalFormatting sqref="S2924:X2924">
    <cfRule type="expression" dxfId="1276" priority="1343">
      <formula>$S$2924&lt;&gt;""</formula>
    </cfRule>
  </conditionalFormatting>
  <conditionalFormatting sqref="S2926:X2926">
    <cfRule type="expression" dxfId="1275" priority="1341">
      <formula>$S$2926&lt;&gt;""</formula>
    </cfRule>
  </conditionalFormatting>
  <conditionalFormatting sqref="S2938:X2938">
    <cfRule type="expression" dxfId="1274" priority="1333">
      <formula>$S$2938&lt;&gt;""</formula>
    </cfRule>
  </conditionalFormatting>
  <conditionalFormatting sqref="S2945:X2945">
    <cfRule type="expression" dxfId="1273" priority="1327">
      <formula>$S$2945&lt;&gt;""</formula>
    </cfRule>
  </conditionalFormatting>
  <conditionalFormatting sqref="S2949:X2949">
    <cfRule type="expression" dxfId="1272" priority="1326">
      <formula>$S$2949&lt;&gt;""</formula>
    </cfRule>
  </conditionalFormatting>
  <conditionalFormatting sqref="S2964:X2964">
    <cfRule type="expression" dxfId="1271" priority="1324">
      <formula>$S$2964&lt;&gt;""</formula>
    </cfRule>
  </conditionalFormatting>
  <conditionalFormatting sqref="S2966:X2966">
    <cfRule type="expression" dxfId="1270" priority="1322">
      <formula>$S$2966&lt;&gt;""</formula>
    </cfRule>
  </conditionalFormatting>
  <conditionalFormatting sqref="S2968:X2968">
    <cfRule type="expression" dxfId="1269" priority="1320">
      <formula>$S$2968&lt;&gt;""</formula>
    </cfRule>
  </conditionalFormatting>
  <conditionalFormatting sqref="S2970:X2970">
    <cfRule type="expression" dxfId="1268" priority="1318">
      <formula>$S$2970&lt;&gt;""</formula>
    </cfRule>
  </conditionalFormatting>
  <conditionalFormatting sqref="S2972:X2972">
    <cfRule type="expression" dxfId="1267" priority="1316">
      <formula>$S$2972&lt;&gt;""</formula>
    </cfRule>
  </conditionalFormatting>
  <conditionalFormatting sqref="S2976:X2976">
    <cfRule type="expression" dxfId="1266" priority="1313">
      <formula>$S$2976&lt;&gt;""</formula>
    </cfRule>
  </conditionalFormatting>
  <conditionalFormatting sqref="S2978:X2978">
    <cfRule type="expression" dxfId="1265" priority="1311">
      <formula>$S$2978&lt;&gt;""</formula>
    </cfRule>
  </conditionalFormatting>
  <conditionalFormatting sqref="S2980:X2980">
    <cfRule type="expression" dxfId="1264" priority="1309">
      <formula>$S$2980&lt;&gt;""</formula>
    </cfRule>
  </conditionalFormatting>
  <conditionalFormatting sqref="S2982:X2982">
    <cfRule type="expression" dxfId="1263" priority="1307">
      <formula>$S$2982&lt;&gt;""</formula>
    </cfRule>
  </conditionalFormatting>
  <conditionalFormatting sqref="S2984:X2984">
    <cfRule type="expression" dxfId="1262" priority="1305">
      <formula>$S$2984&lt;&gt;""</formula>
    </cfRule>
  </conditionalFormatting>
  <conditionalFormatting sqref="S2986:X2986">
    <cfRule type="expression" dxfId="1261" priority="1303">
      <formula>$S$2986&lt;&gt;""</formula>
    </cfRule>
  </conditionalFormatting>
  <conditionalFormatting sqref="S2988:X2988">
    <cfRule type="expression" dxfId="1260" priority="1301">
      <formula>$S$2988&lt;&gt;""</formula>
    </cfRule>
  </conditionalFormatting>
  <conditionalFormatting sqref="S2990:X2990">
    <cfRule type="expression" dxfId="1259" priority="1299">
      <formula>$S$2990&lt;&gt;""</formula>
    </cfRule>
  </conditionalFormatting>
  <conditionalFormatting sqref="S2992:X2992">
    <cfRule type="expression" dxfId="1258" priority="1297">
      <formula>$S$2992&lt;&gt;""</formula>
    </cfRule>
  </conditionalFormatting>
  <conditionalFormatting sqref="S2998:X2998">
    <cfRule type="expression" dxfId="1257" priority="1294">
      <formula>$S$2998&lt;&gt;""</formula>
    </cfRule>
  </conditionalFormatting>
  <conditionalFormatting sqref="S3000:X3000">
    <cfRule type="expression" dxfId="1256" priority="1292">
      <formula>$S$3000&lt;&gt;""</formula>
    </cfRule>
  </conditionalFormatting>
  <conditionalFormatting sqref="S3002:X3002">
    <cfRule type="expression" dxfId="1255" priority="1290">
      <formula>$S$3002&lt;&gt;""</formula>
    </cfRule>
  </conditionalFormatting>
  <conditionalFormatting sqref="S3004:X3004">
    <cfRule type="expression" dxfId="1254" priority="1288">
      <formula>$S$3004&lt;&gt;""</formula>
    </cfRule>
  </conditionalFormatting>
  <conditionalFormatting sqref="S3010:X3010">
    <cfRule type="expression" dxfId="1253" priority="1285">
      <formula>$S$3010&lt;&gt;""</formula>
    </cfRule>
  </conditionalFormatting>
  <conditionalFormatting sqref="S3012:X3012">
    <cfRule type="expression" dxfId="1252" priority="1283">
      <formula>$S$3012&lt;&gt;""</formula>
    </cfRule>
  </conditionalFormatting>
  <conditionalFormatting sqref="S3014:X3014">
    <cfRule type="expression" dxfId="1251" priority="1281">
      <formula>$S$3014&lt;&gt;""</formula>
    </cfRule>
  </conditionalFormatting>
  <conditionalFormatting sqref="S3020:X3020">
    <cfRule type="expression" dxfId="1250" priority="1278">
      <formula>$S$3020&lt;&gt;""</formula>
    </cfRule>
  </conditionalFormatting>
  <conditionalFormatting sqref="S3022:X3022">
    <cfRule type="expression" dxfId="1249" priority="1276">
      <formula>$S$3022&lt;&gt;""</formula>
    </cfRule>
  </conditionalFormatting>
  <conditionalFormatting sqref="S3025:X3025">
    <cfRule type="expression" dxfId="1248" priority="1273">
      <formula>$S$3025&lt;&gt;""</formula>
    </cfRule>
  </conditionalFormatting>
  <conditionalFormatting sqref="S3027:X3027">
    <cfRule type="expression" dxfId="1247" priority="1271">
      <formula>$S$3027&lt;&gt;""</formula>
    </cfRule>
  </conditionalFormatting>
  <conditionalFormatting sqref="S3031:X3031">
    <cfRule type="expression" dxfId="1246" priority="1269">
      <formula>$S$3031&lt;&gt;""</formula>
    </cfRule>
  </conditionalFormatting>
  <conditionalFormatting sqref="S3032:X3032">
    <cfRule type="expression" dxfId="1245" priority="1268">
      <formula>$S$3032&lt;&gt;""</formula>
    </cfRule>
  </conditionalFormatting>
  <conditionalFormatting sqref="S3035:X3035">
    <cfRule type="expression" dxfId="1244" priority="1267">
      <formula>$S$3035&lt;&gt;""</formula>
    </cfRule>
  </conditionalFormatting>
  <conditionalFormatting sqref="S3036:X3036">
    <cfRule type="expression" dxfId="1243" priority="1266">
      <formula>$S$3036&lt;&gt;""</formula>
    </cfRule>
  </conditionalFormatting>
  <conditionalFormatting sqref="S3045:X3045">
    <cfRule type="expression" dxfId="1242" priority="1264">
      <formula>$S$3045&lt;&gt;""</formula>
    </cfRule>
  </conditionalFormatting>
  <conditionalFormatting sqref="S3047:X3047">
    <cfRule type="expression" dxfId="1241" priority="1262">
      <formula>$S$3047&lt;&gt;""</formula>
    </cfRule>
  </conditionalFormatting>
  <conditionalFormatting sqref="S3049:X3049">
    <cfRule type="expression" dxfId="1240" priority="1260">
      <formula>$S$3049&lt;&gt;""</formula>
    </cfRule>
  </conditionalFormatting>
  <conditionalFormatting sqref="S3051:X3051">
    <cfRule type="expression" dxfId="1239" priority="1258">
      <formula>$S$3051&lt;&gt;""</formula>
    </cfRule>
  </conditionalFormatting>
  <conditionalFormatting sqref="S3057:X3057">
    <cfRule type="expression" dxfId="1238" priority="1255">
      <formula>$S$3057&lt;&gt;""</formula>
    </cfRule>
  </conditionalFormatting>
  <conditionalFormatting sqref="S3059:X3059">
    <cfRule type="expression" dxfId="1237" priority="1253">
      <formula>$S$3059&lt;&gt;""</formula>
    </cfRule>
  </conditionalFormatting>
  <conditionalFormatting sqref="S3061:X3061">
    <cfRule type="expression" dxfId="1236" priority="1251">
      <formula>$S$3061&lt;&gt;""</formula>
    </cfRule>
  </conditionalFormatting>
  <conditionalFormatting sqref="S3063:X3063">
    <cfRule type="expression" dxfId="1235" priority="1249">
      <formula>$S$3063&lt;&gt;""</formula>
    </cfRule>
  </conditionalFormatting>
  <conditionalFormatting sqref="S3065:X3065">
    <cfRule type="expression" dxfId="1234" priority="1247">
      <formula>$S$3065&lt;&gt;""</formula>
    </cfRule>
  </conditionalFormatting>
  <conditionalFormatting sqref="S3067:X3067">
    <cfRule type="expression" dxfId="1233" priority="1245">
      <formula>$S$3067&lt;&gt;""</formula>
    </cfRule>
  </conditionalFormatting>
  <conditionalFormatting sqref="S3073:X3073">
    <cfRule type="expression" dxfId="1232" priority="1242">
      <formula>$S$3073&lt;&gt;""</formula>
    </cfRule>
  </conditionalFormatting>
  <conditionalFormatting sqref="S3075:X3075">
    <cfRule type="expression" dxfId="1231" priority="1240">
      <formula>$S$3075&lt;&gt;""</formula>
    </cfRule>
  </conditionalFormatting>
  <conditionalFormatting sqref="S3077:X3077">
    <cfRule type="expression" dxfId="1230" priority="1238">
      <formula>$S$3077&lt;&gt;""</formula>
    </cfRule>
  </conditionalFormatting>
  <conditionalFormatting sqref="S3083:X3083">
    <cfRule type="expression" dxfId="1229" priority="1235">
      <formula>$S$3083&lt;&gt;""</formula>
    </cfRule>
  </conditionalFormatting>
  <conditionalFormatting sqref="S3085:X3085">
    <cfRule type="expression" dxfId="1228" priority="1233">
      <formula>$S$3085&lt;&gt;""</formula>
    </cfRule>
  </conditionalFormatting>
  <conditionalFormatting sqref="S3087:X3087">
    <cfRule type="expression" dxfId="1227" priority="1231">
      <formula>$S$3087&lt;&gt;""</formula>
    </cfRule>
  </conditionalFormatting>
  <conditionalFormatting sqref="S3089:X3089">
    <cfRule type="expression" dxfId="1226" priority="1229">
      <formula>$S$3089&lt;&gt;""</formula>
    </cfRule>
  </conditionalFormatting>
  <conditionalFormatting sqref="S3095:X3095">
    <cfRule type="expression" dxfId="1225" priority="1226">
      <formula>$S$3095&lt;&gt;""</formula>
    </cfRule>
  </conditionalFormatting>
  <conditionalFormatting sqref="S3097:X3097">
    <cfRule type="expression" dxfId="1224" priority="1224">
      <formula>$S$3097&lt;&gt;""</formula>
    </cfRule>
  </conditionalFormatting>
  <conditionalFormatting sqref="S3099:X3099">
    <cfRule type="expression" dxfId="1223" priority="1222">
      <formula>$S$3099&lt;&gt;""</formula>
    </cfRule>
  </conditionalFormatting>
  <conditionalFormatting sqref="S3101:X3101">
    <cfRule type="expression" dxfId="1222" priority="1220">
      <formula>$S$3101&lt;&gt;""</formula>
    </cfRule>
  </conditionalFormatting>
  <conditionalFormatting sqref="S3104:X3104">
    <cfRule type="expression" dxfId="1221" priority="1217">
      <formula>$S$3104&lt;&gt;""</formula>
    </cfRule>
  </conditionalFormatting>
  <conditionalFormatting sqref="S3108:X3108">
    <cfRule type="expression" dxfId="1220" priority="1214">
      <formula>$S$3108&lt;&gt;""</formula>
    </cfRule>
  </conditionalFormatting>
  <conditionalFormatting sqref="S3110:X3110">
    <cfRule type="expression" dxfId="1219" priority="1212">
      <formula>$S$3110&lt;&gt;""</formula>
    </cfRule>
  </conditionalFormatting>
  <conditionalFormatting sqref="S3112:X3112">
    <cfRule type="expression" dxfId="1218" priority="1210">
      <formula>$S$3112&lt;&gt;""</formula>
    </cfRule>
  </conditionalFormatting>
  <conditionalFormatting sqref="S3114:X3114">
    <cfRule type="expression" dxfId="1217" priority="1208">
      <formula>$S$3114&lt;&gt;""</formula>
    </cfRule>
  </conditionalFormatting>
  <conditionalFormatting sqref="S3118:X3118">
    <cfRule type="expression" dxfId="1216" priority="1206">
      <formula>$S$3118&lt;&gt;""</formula>
    </cfRule>
  </conditionalFormatting>
  <conditionalFormatting sqref="S3119:X3119">
    <cfRule type="expression" dxfId="1215" priority="1205">
      <formula>$S$3119&lt;&gt;""</formula>
    </cfRule>
  </conditionalFormatting>
  <conditionalFormatting sqref="S3122:X3122">
    <cfRule type="expression" dxfId="1214" priority="1204">
      <formula>$S$3122&lt;&gt;""</formula>
    </cfRule>
  </conditionalFormatting>
  <conditionalFormatting sqref="S3123:X3123">
    <cfRule type="expression" dxfId="1213" priority="1203">
      <formula>$S$3123&lt;&gt;""</formula>
    </cfRule>
  </conditionalFormatting>
  <conditionalFormatting sqref="S3126:X3126">
    <cfRule type="expression" dxfId="1212" priority="1202">
      <formula>$S$3126&lt;&gt;""</formula>
    </cfRule>
  </conditionalFormatting>
  <conditionalFormatting sqref="S3127:X3127">
    <cfRule type="expression" dxfId="1211" priority="1201">
      <formula>$S$3127&lt;&gt;""</formula>
    </cfRule>
  </conditionalFormatting>
  <conditionalFormatting sqref="S3128:X3128">
    <cfRule type="expression" dxfId="1210" priority="1200">
      <formula>$S$3128&lt;&gt;""</formula>
    </cfRule>
  </conditionalFormatting>
  <conditionalFormatting sqref="S3129:X3129">
    <cfRule type="expression" dxfId="1209" priority="1199">
      <formula>$S$3129&lt;&gt;""</formula>
    </cfRule>
  </conditionalFormatting>
  <conditionalFormatting sqref="S3132:X3132">
    <cfRule type="expression" dxfId="1208" priority="1198">
      <formula>$S$3132&lt;&gt;""</formula>
    </cfRule>
  </conditionalFormatting>
  <conditionalFormatting sqref="S3141:X3141">
    <cfRule type="expression" dxfId="1207" priority="1190">
      <formula>$S$3141&lt;&gt;""</formula>
    </cfRule>
  </conditionalFormatting>
  <conditionalFormatting sqref="S3144:X3144">
    <cfRule type="expression" dxfId="1206" priority="1189">
      <formula>$S$3144&lt;&gt;""</formula>
    </cfRule>
  </conditionalFormatting>
  <conditionalFormatting sqref="S3145:X3145">
    <cfRule type="expression" dxfId="1205" priority="1188">
      <formula>$S$3145&lt;&gt;""</formula>
    </cfRule>
  </conditionalFormatting>
  <conditionalFormatting sqref="S3149:X3149">
    <cfRule type="expression" dxfId="1204" priority="1187">
      <formula>$S$3149&lt;&gt;""</formula>
    </cfRule>
  </conditionalFormatting>
  <conditionalFormatting sqref="S3156:X3156">
    <cfRule type="expression" dxfId="1203" priority="1186">
      <formula>$S$3156&lt;&gt;""</formula>
    </cfRule>
  </conditionalFormatting>
  <conditionalFormatting sqref="S3159:X3159">
    <cfRule type="expression" dxfId="1202" priority="1185">
      <formula>$S$3159&lt;&gt;""</formula>
    </cfRule>
  </conditionalFormatting>
  <conditionalFormatting sqref="S3160:X3160">
    <cfRule type="expression" dxfId="1201" priority="1184">
      <formula>$S$3160&lt;&gt;""</formula>
    </cfRule>
  </conditionalFormatting>
  <conditionalFormatting sqref="S3163:X3163">
    <cfRule type="expression" dxfId="1200" priority="1183">
      <formula>$S$3163&lt;&gt;""</formula>
    </cfRule>
  </conditionalFormatting>
  <conditionalFormatting sqref="S3164:X3164">
    <cfRule type="expression" dxfId="1199" priority="1182">
      <formula>$S$3164&lt;&gt;""</formula>
    </cfRule>
  </conditionalFormatting>
  <conditionalFormatting sqref="S3165:X3165">
    <cfRule type="expression" dxfId="1198" priority="1181">
      <formula>$S$3165&lt;&gt;""</formula>
    </cfRule>
  </conditionalFormatting>
  <conditionalFormatting sqref="S3166:X3166">
    <cfRule type="expression" dxfId="1197" priority="1180">
      <formula>$S$3166&lt;&gt;""</formula>
    </cfRule>
  </conditionalFormatting>
  <conditionalFormatting sqref="S3169:X3169">
    <cfRule type="expression" dxfId="1196" priority="1179">
      <formula>$S$3169&lt;&gt;""</formula>
    </cfRule>
  </conditionalFormatting>
  <conditionalFormatting sqref="S3172:X3172">
    <cfRule type="expression" dxfId="1195" priority="1178">
      <formula>$S$3172&lt;&gt;""</formula>
    </cfRule>
  </conditionalFormatting>
  <conditionalFormatting sqref="S3173:X3173">
    <cfRule type="expression" dxfId="1194" priority="1177">
      <formula>$S$3173&lt;&gt;""</formula>
    </cfRule>
  </conditionalFormatting>
  <conditionalFormatting sqref="S3174:X3174">
    <cfRule type="expression" dxfId="1193" priority="1176">
      <formula>$S$3174&lt;&gt;""</formula>
    </cfRule>
  </conditionalFormatting>
  <conditionalFormatting sqref="S3177:X3177">
    <cfRule type="expression" dxfId="1192" priority="1175">
      <formula>$S$3177&lt;&gt;""</formula>
    </cfRule>
  </conditionalFormatting>
  <conditionalFormatting sqref="S3180:X3180">
    <cfRule type="expression" dxfId="1191" priority="1174">
      <formula>$S$3180&lt;&gt;""</formula>
    </cfRule>
  </conditionalFormatting>
  <conditionalFormatting sqref="S3181:X3181">
    <cfRule type="expression" dxfId="1190" priority="1173">
      <formula>$S$3181&lt;&gt;""</formula>
    </cfRule>
  </conditionalFormatting>
  <conditionalFormatting sqref="S3184:X3184">
    <cfRule type="expression" dxfId="1189" priority="1172">
      <formula>$S$3184&lt;&gt;""</formula>
    </cfRule>
  </conditionalFormatting>
  <conditionalFormatting sqref="S3185:X3185">
    <cfRule type="expression" dxfId="1188" priority="1171">
      <formula>$S$3185&lt;&gt;""</formula>
    </cfRule>
  </conditionalFormatting>
  <conditionalFormatting sqref="S3188:X3188">
    <cfRule type="expression" dxfId="1187" priority="1170">
      <formula>$S$3188&lt;&gt;""</formula>
    </cfRule>
  </conditionalFormatting>
  <conditionalFormatting sqref="S3189:X3189">
    <cfRule type="expression" dxfId="1186" priority="1169">
      <formula>$S$3189&lt;&gt;""</formula>
    </cfRule>
  </conditionalFormatting>
  <conditionalFormatting sqref="S3192:X3192">
    <cfRule type="expression" dxfId="1185" priority="1168">
      <formula>$S$3192&lt;&gt;""</formula>
    </cfRule>
  </conditionalFormatting>
  <conditionalFormatting sqref="S3193:X3193">
    <cfRule type="expression" dxfId="1184" priority="1167">
      <formula>$S$3193&lt;&gt;""</formula>
    </cfRule>
  </conditionalFormatting>
  <conditionalFormatting sqref="S3194:X3194">
    <cfRule type="expression" dxfId="1183" priority="1166">
      <formula>$S$3194&lt;&gt;""</formula>
    </cfRule>
  </conditionalFormatting>
  <conditionalFormatting sqref="S3195:X3195">
    <cfRule type="expression" dxfId="1182" priority="1165">
      <formula>$S$3195&lt;&gt;""</formula>
    </cfRule>
  </conditionalFormatting>
  <conditionalFormatting sqref="S3196:X3196">
    <cfRule type="expression" dxfId="1181" priority="1164">
      <formula>$S$3196&lt;&gt;""</formula>
    </cfRule>
  </conditionalFormatting>
  <conditionalFormatting sqref="S265:X265">
    <cfRule type="expression" dxfId="1180" priority="1163">
      <formula>OR($S$265&lt;&gt;"",$S$266&lt;&gt;"",$S$267&lt;&gt;"",$S$268&lt;&gt;"",$S$269&lt;&gt;"",$S$270&lt;&gt;"",$S$271&lt;&gt;"",$S$272&lt;&gt;"",$S$273&lt;&gt;"")</formula>
    </cfRule>
  </conditionalFormatting>
  <conditionalFormatting sqref="S266:X266">
    <cfRule type="expression" dxfId="1179" priority="1162">
      <formula>OR($S$265&lt;&gt;"",$S$266&lt;&gt;"",$S$267&lt;&gt;"",$S$268&lt;&gt;"",$S$269&lt;&gt;"",$S$270&lt;&gt;"",$S$271&lt;&gt;"",$S$272&lt;&gt;"",$S$273&lt;&gt;"")</formula>
    </cfRule>
  </conditionalFormatting>
  <conditionalFormatting sqref="S267:X267">
    <cfRule type="expression" dxfId="1178" priority="1161">
      <formula>OR($S$265&lt;&gt;"",$S$266&lt;&gt;"",$S$267&lt;&gt;"",$S$268&lt;&gt;"",$S$269&lt;&gt;"",$S$270&lt;&gt;"",$S$271&lt;&gt;"",$S$272&lt;&gt;"",$S$273&lt;&gt;"")</formula>
    </cfRule>
  </conditionalFormatting>
  <conditionalFormatting sqref="S268:X268">
    <cfRule type="expression" dxfId="1177" priority="1160">
      <formula>OR($S$265&lt;&gt;"",$S$266&lt;&gt;"",$S$267&lt;&gt;"",$S$268&lt;&gt;"",$S$269&lt;&gt;"",$S$270&lt;&gt;"",$S$271&lt;&gt;"",$S$272&lt;&gt;"",$S$273&lt;&gt;"")</formula>
    </cfRule>
  </conditionalFormatting>
  <conditionalFormatting sqref="S269:X269">
    <cfRule type="expression" dxfId="1176" priority="1159">
      <formula>OR($S$265&lt;&gt;"",$S$266&lt;&gt;"",$S$267&lt;&gt;"",$S$268&lt;&gt;"",$S$269&lt;&gt;"",$S$270&lt;&gt;"",$S$271&lt;&gt;"",$S$272&lt;&gt;"",$S$273&lt;&gt;"")</formula>
    </cfRule>
  </conditionalFormatting>
  <conditionalFormatting sqref="S270:X270">
    <cfRule type="expression" dxfId="1175" priority="1158">
      <formula>OR($S$265&lt;&gt;"",$S$266&lt;&gt;"",$S$267&lt;&gt;"",$S$268&lt;&gt;"",$S$269&lt;&gt;"",$S$270&lt;&gt;"",$S$271&lt;&gt;"",$S$272&lt;&gt;"",$S$273&lt;&gt;"")</formula>
    </cfRule>
  </conditionalFormatting>
  <conditionalFormatting sqref="S271:X271">
    <cfRule type="expression" dxfId="1174" priority="1157">
      <formula>OR($S$265&lt;&gt;"",$S$266&lt;&gt;"",$S$267&lt;&gt;"",$S$268&lt;&gt;"",$S$269&lt;&gt;"",$S$270&lt;&gt;"",$S$271&lt;&gt;"",$S$272&lt;&gt;"",$S$273&lt;&gt;"")</formula>
    </cfRule>
  </conditionalFormatting>
  <conditionalFormatting sqref="S272:X272">
    <cfRule type="expression" dxfId="1173" priority="1156">
      <formula>OR($S$265&lt;&gt;"",$S$266&lt;&gt;"",$S$267&lt;&gt;"",$S$268&lt;&gt;"",$S$269&lt;&gt;"",$S$270&lt;&gt;"",$S$271&lt;&gt;"",$S$272&lt;&gt;"",$S$273&lt;&gt;"")</formula>
    </cfRule>
  </conditionalFormatting>
  <conditionalFormatting sqref="S273:X273">
    <cfRule type="expression" dxfId="1172" priority="1155">
      <formula>OR($S$265&lt;&gt;"",$S$266&lt;&gt;"",$S$267&lt;&gt;"",$S$268&lt;&gt;"",$S$269&lt;&gt;"",$S$270&lt;&gt;"",$S$271&lt;&gt;"",$S$272&lt;&gt;"",$S$273&lt;&gt;"")</formula>
    </cfRule>
  </conditionalFormatting>
  <conditionalFormatting sqref="S278:X278">
    <cfRule type="expression" dxfId="1171" priority="1154">
      <formula>OR($S$278&lt;&gt;"",$S$279&lt;&gt;"",$S$280&lt;&gt;"",$S$281&lt;&gt;"",$S$282&lt;&gt;"",$S$283&lt;&gt;"",$S$284&lt;&gt;"",$S$285&lt;&gt;"")</formula>
    </cfRule>
  </conditionalFormatting>
  <conditionalFormatting sqref="S279:X279">
    <cfRule type="expression" dxfId="1170" priority="1153">
      <formula>OR($S$278&lt;&gt;"",$S$279&lt;&gt;"",$S$280&lt;&gt;"",$S$281&lt;&gt;"",$S$282&lt;&gt;"",$S$283&lt;&gt;"",$S$284&lt;&gt;"",$S$285&lt;&gt;"")</formula>
    </cfRule>
  </conditionalFormatting>
  <conditionalFormatting sqref="S280:X280">
    <cfRule type="expression" dxfId="1169" priority="1152">
      <formula>OR($S$278&lt;&gt;"",$S$279&lt;&gt;"",$S$280&lt;&gt;"",$S$281&lt;&gt;"",$S$282&lt;&gt;"",$S$283&lt;&gt;"",$S$284&lt;&gt;"",$S$285&lt;&gt;"")</formula>
    </cfRule>
  </conditionalFormatting>
  <conditionalFormatting sqref="S281:X281">
    <cfRule type="expression" dxfId="1168" priority="1151">
      <formula>OR($S$278&lt;&gt;"",$S$279&lt;&gt;"",$S$280&lt;&gt;"",$S$281&lt;&gt;"",$S$282&lt;&gt;"",$S$283&lt;&gt;"",$S$284&lt;&gt;"",$S$285&lt;&gt;"")</formula>
    </cfRule>
  </conditionalFormatting>
  <conditionalFormatting sqref="S282:X282">
    <cfRule type="expression" dxfId="1167" priority="1150">
      <formula>OR($S$278&lt;&gt;"",$S$279&lt;&gt;"",$S$280&lt;&gt;"",$S$281&lt;&gt;"",$S$282&lt;&gt;"",$S$283&lt;&gt;"",$S$284&lt;&gt;"",$S$285&lt;&gt;"")</formula>
    </cfRule>
  </conditionalFormatting>
  <conditionalFormatting sqref="S283:X283">
    <cfRule type="expression" dxfId="1166" priority="1149">
      <formula>OR($S$278&lt;&gt;"",$S$279&lt;&gt;"",$S$280&lt;&gt;"",$S$281&lt;&gt;"",$S$282&lt;&gt;"",$S$283&lt;&gt;"",$S$284&lt;&gt;"",$S$285&lt;&gt;"")</formula>
    </cfRule>
  </conditionalFormatting>
  <conditionalFormatting sqref="S284:X284">
    <cfRule type="expression" dxfId="1165" priority="1148">
      <formula>OR($S$278&lt;&gt;"",$S$279&lt;&gt;"",$S$280&lt;&gt;"",$S$281&lt;&gt;"",$S$282&lt;&gt;"",$S$283&lt;&gt;"",$S$284&lt;&gt;"",$S$285&lt;&gt;"")</formula>
    </cfRule>
  </conditionalFormatting>
  <conditionalFormatting sqref="S285:X285">
    <cfRule type="expression" dxfId="1164" priority="1147">
      <formula>OR($S$278&lt;&gt;"",$S$279&lt;&gt;"",$S$280&lt;&gt;"",$S$281&lt;&gt;"",$S$282&lt;&gt;"",$S$283&lt;&gt;"",$S$284&lt;&gt;"",$S$285&lt;&gt;"")</formula>
    </cfRule>
  </conditionalFormatting>
  <conditionalFormatting sqref="S293:X293">
    <cfRule type="expression" dxfId="1163" priority="1146">
      <formula>OR($S$293&lt;&gt;"",$S$294&lt;&gt;"",$S$295&lt;&gt;"",$S$296&lt;&gt;"",$S$297&lt;&gt;"",$S$298&lt;&gt;"",$S$299&lt;&gt;"",$S$300&lt;&gt;"",$S$301&lt;&gt;"",$S$302&lt;&gt;"",$S$303&lt;&gt;"",$S$304&lt;&gt;"",$S$305&lt;&gt;"",$S$306&lt;&gt;"",$S$307&lt;&gt;"",$S$308&lt;&gt;"",$S$309&lt;&gt;"",$S$310&lt;&gt;"")</formula>
    </cfRule>
  </conditionalFormatting>
  <conditionalFormatting sqref="S294:X294">
    <cfRule type="expression" dxfId="1162" priority="1145">
      <formula>OR($S$293&lt;&gt;"",$S$294&lt;&gt;"",$S$295&lt;&gt;"",$S$296&lt;&gt;"",$S$297&lt;&gt;"",$S$298&lt;&gt;"",$S$299&lt;&gt;"",$S$300&lt;&gt;"",$S$301&lt;&gt;"",$S$302&lt;&gt;"",$S$303&lt;&gt;"",$S$304&lt;&gt;"",$S$305&lt;&gt;"",$S$306&lt;&gt;"",$S$307&lt;&gt;"",$S$308&lt;&gt;"",$S$309&lt;&gt;"",$S$310&lt;&gt;"")</formula>
    </cfRule>
  </conditionalFormatting>
  <conditionalFormatting sqref="S295:X295">
    <cfRule type="expression" dxfId="1161" priority="1144">
      <formula>OR($S$293&lt;&gt;"",$S$294&lt;&gt;"",$S$295&lt;&gt;"",$S$296&lt;&gt;"",$S$297&lt;&gt;"",$S$298&lt;&gt;"",$S$299&lt;&gt;"",$S$300&lt;&gt;"",$S$301&lt;&gt;"",$S$302&lt;&gt;"",$S$303&lt;&gt;"",$S$304&lt;&gt;"",$S$305&lt;&gt;"",$S$306&lt;&gt;"",$S$307&lt;&gt;"",$S$308&lt;&gt;"",$S$309&lt;&gt;"",$S$310&lt;&gt;"")</formula>
    </cfRule>
  </conditionalFormatting>
  <conditionalFormatting sqref="S296:X296">
    <cfRule type="expression" dxfId="1160" priority="1143">
      <formula>OR($S$293&lt;&gt;"",$S$294&lt;&gt;"",$S$295&lt;&gt;"",$S$296&lt;&gt;"",$S$297&lt;&gt;"",$S$298&lt;&gt;"",$S$299&lt;&gt;"",$S$300&lt;&gt;"",$S$301&lt;&gt;"",$S$302&lt;&gt;"",$S$303&lt;&gt;"",$S$304&lt;&gt;"",$S$305&lt;&gt;"",$S$306&lt;&gt;"",$S$307&lt;&gt;"",$S$308&lt;&gt;"",$S$309&lt;&gt;"",$S$310&lt;&gt;"")</formula>
    </cfRule>
  </conditionalFormatting>
  <conditionalFormatting sqref="S297:X297">
    <cfRule type="expression" dxfId="1159" priority="1142">
      <formula>OR($S$293&lt;&gt;"",$S$294&lt;&gt;"",$S$295&lt;&gt;"",$S$296&lt;&gt;"",$S$297&lt;&gt;"",$S$298&lt;&gt;"",$S$299&lt;&gt;"",$S$300&lt;&gt;"",$S$301&lt;&gt;"",$S$302&lt;&gt;"",$S$303&lt;&gt;"",$S$304&lt;&gt;"",$S$305&lt;&gt;"",$S$306&lt;&gt;"",$S$307&lt;&gt;"",$S$308&lt;&gt;"",$S$309&lt;&gt;"",$S$310&lt;&gt;"")</formula>
    </cfRule>
  </conditionalFormatting>
  <conditionalFormatting sqref="S298:X298">
    <cfRule type="expression" dxfId="1158" priority="1141">
      <formula>OR($S$293&lt;&gt;"",$S$294&lt;&gt;"",$S$295&lt;&gt;"",$S$296&lt;&gt;"",$S$297&lt;&gt;"",$S$298&lt;&gt;"",$S$299&lt;&gt;"",$S$300&lt;&gt;"",$S$301&lt;&gt;"",$S$302&lt;&gt;"",$S$303&lt;&gt;"",$S$304&lt;&gt;"",$S$305&lt;&gt;"",$S$306&lt;&gt;"",$S$307&lt;&gt;"",$S$308&lt;&gt;"",$S$309&lt;&gt;"",$S$310&lt;&gt;"")</formula>
    </cfRule>
  </conditionalFormatting>
  <conditionalFormatting sqref="S299:X299">
    <cfRule type="expression" dxfId="1157" priority="1140">
      <formula>OR($S$293&lt;&gt;"",$S$294&lt;&gt;"",$S$295&lt;&gt;"",$S$296&lt;&gt;"",$S$297&lt;&gt;"",$S$298&lt;&gt;"",$S$299&lt;&gt;"",$S$300&lt;&gt;"",$S$301&lt;&gt;"",$S$302&lt;&gt;"",$S$303&lt;&gt;"",$S$304&lt;&gt;"",$S$305&lt;&gt;"",$S$306&lt;&gt;"",$S$307&lt;&gt;"",$S$308&lt;&gt;"",$S$309&lt;&gt;"",$S$310&lt;&gt;"")</formula>
    </cfRule>
  </conditionalFormatting>
  <conditionalFormatting sqref="S300:X300">
    <cfRule type="expression" dxfId="1156" priority="1139">
      <formula>OR($S$293&lt;&gt;"",$S$294&lt;&gt;"",$S$295&lt;&gt;"",$S$296&lt;&gt;"",$S$297&lt;&gt;"",$S$298&lt;&gt;"",$S$299&lt;&gt;"",$S$300&lt;&gt;"",$S$301&lt;&gt;"",$S$302&lt;&gt;"",$S$303&lt;&gt;"",$S$304&lt;&gt;"",$S$305&lt;&gt;"",$S$306&lt;&gt;"",$S$307&lt;&gt;"",$S$308&lt;&gt;"",$S$309&lt;&gt;"",$S$310&lt;&gt;"")</formula>
    </cfRule>
  </conditionalFormatting>
  <conditionalFormatting sqref="S301:X301">
    <cfRule type="expression" dxfId="1155" priority="1138">
      <formula>OR($S$293&lt;&gt;"",$S$294&lt;&gt;"",$S$295&lt;&gt;"",$S$296&lt;&gt;"",$S$297&lt;&gt;"",$S$298&lt;&gt;"",$S$299&lt;&gt;"",$S$300&lt;&gt;"",$S$301&lt;&gt;"",$S$302&lt;&gt;"",$S$303&lt;&gt;"",$S$304&lt;&gt;"",$S$305&lt;&gt;"",$S$306&lt;&gt;"",$S$307&lt;&gt;"",$S$308&lt;&gt;"",$S$309&lt;&gt;"",$S$310&lt;&gt;"")</formula>
    </cfRule>
  </conditionalFormatting>
  <conditionalFormatting sqref="S302:X302">
    <cfRule type="expression" dxfId="1154" priority="1137">
      <formula>OR($S$293&lt;&gt;"",$S$294&lt;&gt;"",$S$295&lt;&gt;"",$S$296&lt;&gt;"",$S$297&lt;&gt;"",$S$298&lt;&gt;"",$S$299&lt;&gt;"",$S$300&lt;&gt;"",$S$301&lt;&gt;"",$S$302&lt;&gt;"",$S$303&lt;&gt;"",$S$304&lt;&gt;"",$S$305&lt;&gt;"",$S$306&lt;&gt;"",$S$307&lt;&gt;"",$S$308&lt;&gt;"",$S$309&lt;&gt;"",$S$310&lt;&gt;"")</formula>
    </cfRule>
  </conditionalFormatting>
  <conditionalFormatting sqref="S303:X303">
    <cfRule type="expression" dxfId="1153" priority="1136">
      <formula>OR($S$293&lt;&gt;"",$S$294&lt;&gt;"",$S$295&lt;&gt;"",$S$296&lt;&gt;"",$S$297&lt;&gt;"",$S$298&lt;&gt;"",$S$299&lt;&gt;"",$S$300&lt;&gt;"",$S$301&lt;&gt;"",$S$302&lt;&gt;"",$S$303&lt;&gt;"",$S$304&lt;&gt;"",$S$305&lt;&gt;"",$S$306&lt;&gt;"",$S$307&lt;&gt;"",$S$308&lt;&gt;"",$S$309&lt;&gt;"",$S$310&lt;&gt;"")</formula>
    </cfRule>
  </conditionalFormatting>
  <conditionalFormatting sqref="S304:X304">
    <cfRule type="expression" dxfId="1152" priority="1135">
      <formula>OR($S$293&lt;&gt;"",$S$294&lt;&gt;"",$S$295&lt;&gt;"",$S$296&lt;&gt;"",$S$297&lt;&gt;"",$S$298&lt;&gt;"",$S$299&lt;&gt;"",$S$300&lt;&gt;"",$S$301&lt;&gt;"",$S$302&lt;&gt;"",$S$303&lt;&gt;"",$S$304&lt;&gt;"",$S$305&lt;&gt;"",$S$306&lt;&gt;"",$S$307&lt;&gt;"",$S$308&lt;&gt;"",$S$309&lt;&gt;"",$S$310&lt;&gt;"")</formula>
    </cfRule>
  </conditionalFormatting>
  <conditionalFormatting sqref="S305:X305">
    <cfRule type="expression" dxfId="1151" priority="1134">
      <formula>OR($S$293&lt;&gt;"",$S$294&lt;&gt;"",$S$295&lt;&gt;"",$S$296&lt;&gt;"",$S$297&lt;&gt;"",$S$298&lt;&gt;"",$S$299&lt;&gt;"",$S$300&lt;&gt;"",$S$301&lt;&gt;"",$S$302&lt;&gt;"",$S$303&lt;&gt;"",$S$304&lt;&gt;"",$S$305&lt;&gt;"",$S$306&lt;&gt;"",$S$307&lt;&gt;"",$S$308&lt;&gt;"",$S$309&lt;&gt;"",$S$310&lt;&gt;"")</formula>
    </cfRule>
  </conditionalFormatting>
  <conditionalFormatting sqref="S306:X306">
    <cfRule type="expression" dxfId="1150" priority="1133">
      <formula>OR($S$293&lt;&gt;"",$S$294&lt;&gt;"",$S$295&lt;&gt;"",$S$296&lt;&gt;"",$S$297&lt;&gt;"",$S$298&lt;&gt;"",$S$299&lt;&gt;"",$S$300&lt;&gt;"",$S$301&lt;&gt;"",$S$302&lt;&gt;"",$S$303&lt;&gt;"",$S$304&lt;&gt;"",$S$305&lt;&gt;"",$S$306&lt;&gt;"",$S$307&lt;&gt;"",$S$308&lt;&gt;"",$S$309&lt;&gt;"",$S$310&lt;&gt;"")</formula>
    </cfRule>
  </conditionalFormatting>
  <conditionalFormatting sqref="S307:X307">
    <cfRule type="expression" dxfId="1149" priority="1132">
      <formula>OR($S$293&lt;&gt;"",$S$294&lt;&gt;"",$S$295&lt;&gt;"",$S$296&lt;&gt;"",$S$297&lt;&gt;"",$S$298&lt;&gt;"",$S$299&lt;&gt;"",$S$300&lt;&gt;"",$S$301&lt;&gt;"",$S$302&lt;&gt;"",$S$303&lt;&gt;"",$S$304&lt;&gt;"",$S$305&lt;&gt;"",$S$306&lt;&gt;"",$S$307&lt;&gt;"",$S$308&lt;&gt;"",$S$309&lt;&gt;"",$S$310&lt;&gt;"")</formula>
    </cfRule>
  </conditionalFormatting>
  <conditionalFormatting sqref="S308:X308">
    <cfRule type="expression" dxfId="1148" priority="1131">
      <formula>OR($S$293&lt;&gt;"",$S$294&lt;&gt;"",$S$295&lt;&gt;"",$S$296&lt;&gt;"",$S$297&lt;&gt;"",$S$298&lt;&gt;"",$S$299&lt;&gt;"",$S$300&lt;&gt;"",$S$301&lt;&gt;"",$S$302&lt;&gt;"",$S$303&lt;&gt;"",$S$304&lt;&gt;"",$S$305&lt;&gt;"",$S$306&lt;&gt;"",$S$307&lt;&gt;"",$S$308&lt;&gt;"",$S$309&lt;&gt;"",$S$310&lt;&gt;"")</formula>
    </cfRule>
  </conditionalFormatting>
  <conditionalFormatting sqref="S309:X309">
    <cfRule type="expression" dxfId="1147" priority="1130">
      <formula>OR($S$293&lt;&gt;"",$S$294&lt;&gt;"",$S$295&lt;&gt;"",$S$296&lt;&gt;"",$S$297&lt;&gt;"",$S$298&lt;&gt;"",$S$299&lt;&gt;"",$S$300&lt;&gt;"",$S$301&lt;&gt;"",$S$302&lt;&gt;"",$S$303&lt;&gt;"",$S$304&lt;&gt;"",$S$305&lt;&gt;"",$S$306&lt;&gt;"",$S$307&lt;&gt;"",$S$308&lt;&gt;"",$S$309&lt;&gt;"",$S$310&lt;&gt;"")</formula>
    </cfRule>
  </conditionalFormatting>
  <conditionalFormatting sqref="S310:X310">
    <cfRule type="expression" dxfId="1146" priority="1129">
      <formula>OR($S$293&lt;&gt;"",$S$294&lt;&gt;"",$S$295&lt;&gt;"",$S$296&lt;&gt;"",$S$297&lt;&gt;"",$S$298&lt;&gt;"",$S$299&lt;&gt;"",$S$300&lt;&gt;"",$S$301&lt;&gt;"",$S$302&lt;&gt;"",$S$303&lt;&gt;"",$S$304&lt;&gt;"",$S$305&lt;&gt;"",$S$306&lt;&gt;"",$S$307&lt;&gt;"",$S$308&lt;&gt;"",$S$309&lt;&gt;"",$S$310&lt;&gt;"")</formula>
    </cfRule>
  </conditionalFormatting>
  <conditionalFormatting sqref="S312:X312">
    <cfRule type="expression" dxfId="1145" priority="1128">
      <formula>OR($S$312&lt;&gt;"",$S$313&lt;&gt;"",$S$314&lt;&gt;"",$S$315&lt;&gt;"",$S$316&lt;&gt;"",$S$317&lt;&gt;"",$S$318&lt;&gt;"",$S$319&lt;&gt;"",$S$320&lt;&gt;"",$S$321&lt;&gt;"",$S$322&lt;&gt;"",$S$323&lt;&gt;"",$S$324&lt;&gt;"")</formula>
    </cfRule>
  </conditionalFormatting>
  <conditionalFormatting sqref="S313:X313">
    <cfRule type="expression" dxfId="1144" priority="1127">
      <formula>OR($S$312&lt;&gt;"",$S$313&lt;&gt;"",$S$314&lt;&gt;"",$S$315&lt;&gt;"",$S$316&lt;&gt;"",$S$317&lt;&gt;"",$S$318&lt;&gt;"",$S$319&lt;&gt;"",$S$320&lt;&gt;"",$S$321&lt;&gt;"",$S$322&lt;&gt;"",$S$323&lt;&gt;"",$S$324&lt;&gt;"")</formula>
    </cfRule>
  </conditionalFormatting>
  <conditionalFormatting sqref="S314:X314">
    <cfRule type="expression" dxfId="1143" priority="1126">
      <formula>OR($S$312&lt;&gt;"",$S$313&lt;&gt;"",$S$314&lt;&gt;"",$S$315&lt;&gt;"",$S$316&lt;&gt;"",$S$317&lt;&gt;"",$S$318&lt;&gt;"",$S$319&lt;&gt;"",$S$320&lt;&gt;"",$S$321&lt;&gt;"",$S$322&lt;&gt;"",$S$323&lt;&gt;"",$S$324&lt;&gt;"")</formula>
    </cfRule>
  </conditionalFormatting>
  <conditionalFormatting sqref="S315:X315">
    <cfRule type="expression" dxfId="1142" priority="1125">
      <formula>OR($S$312&lt;&gt;"",$S$313&lt;&gt;"",$S$314&lt;&gt;"",$S$315&lt;&gt;"",$S$316&lt;&gt;"",$S$317&lt;&gt;"",$S$318&lt;&gt;"",$S$319&lt;&gt;"",$S$320&lt;&gt;"",$S$321&lt;&gt;"",$S$322&lt;&gt;"",$S$323&lt;&gt;"",$S$324&lt;&gt;"")</formula>
    </cfRule>
  </conditionalFormatting>
  <conditionalFormatting sqref="S316:X316">
    <cfRule type="expression" dxfId="1141" priority="1124">
      <formula>OR($S$312&lt;&gt;"",$S$313&lt;&gt;"",$S$314&lt;&gt;"",$S$315&lt;&gt;"",$S$316&lt;&gt;"",$S$317&lt;&gt;"",$S$318&lt;&gt;"",$S$319&lt;&gt;"",$S$320&lt;&gt;"",$S$321&lt;&gt;"",$S$322&lt;&gt;"",$S$323&lt;&gt;"",$S$324&lt;&gt;"")</formula>
    </cfRule>
  </conditionalFormatting>
  <conditionalFormatting sqref="S317:X317">
    <cfRule type="expression" dxfId="1140" priority="1123">
      <formula>OR($S$312&lt;&gt;"",$S$313&lt;&gt;"",$S$314&lt;&gt;"",$S$315&lt;&gt;"",$S$316&lt;&gt;"",$S$317&lt;&gt;"",$S$318&lt;&gt;"",$S$319&lt;&gt;"",$S$320&lt;&gt;"",$S$321&lt;&gt;"",$S$322&lt;&gt;"",$S$323&lt;&gt;"",$S$324&lt;&gt;"")</formula>
    </cfRule>
  </conditionalFormatting>
  <conditionalFormatting sqref="S318:X318">
    <cfRule type="expression" dxfId="1139" priority="1122">
      <formula>OR($S$312&lt;&gt;"",$S$313&lt;&gt;"",$S$314&lt;&gt;"",$S$315&lt;&gt;"",$S$316&lt;&gt;"",$S$317&lt;&gt;"",$S$318&lt;&gt;"",$S$319&lt;&gt;"",$S$320&lt;&gt;"",$S$321&lt;&gt;"",$S$322&lt;&gt;"",$S$323&lt;&gt;"",$S$324&lt;&gt;"")</formula>
    </cfRule>
  </conditionalFormatting>
  <conditionalFormatting sqref="S319:X319">
    <cfRule type="expression" dxfId="1138" priority="1121">
      <formula>OR($S$312&lt;&gt;"",$S$313&lt;&gt;"",$S$314&lt;&gt;"",$S$315&lt;&gt;"",$S$316&lt;&gt;"",$S$317&lt;&gt;"",$S$318&lt;&gt;"",$S$319&lt;&gt;"",$S$320&lt;&gt;"",$S$321&lt;&gt;"",$S$322&lt;&gt;"",$S$323&lt;&gt;"",$S$324&lt;&gt;"")</formula>
    </cfRule>
  </conditionalFormatting>
  <conditionalFormatting sqref="S320:X320">
    <cfRule type="expression" dxfId="1137" priority="1120">
      <formula>OR($S$312&lt;&gt;"",$S$313&lt;&gt;"",$S$314&lt;&gt;"",$S$315&lt;&gt;"",$S$316&lt;&gt;"",$S$317&lt;&gt;"",$S$318&lt;&gt;"",$S$319&lt;&gt;"",$S$320&lt;&gt;"",$S$321&lt;&gt;"",$S$322&lt;&gt;"",$S$323&lt;&gt;"",$S$324&lt;&gt;"")</formula>
    </cfRule>
  </conditionalFormatting>
  <conditionalFormatting sqref="S321:X321">
    <cfRule type="expression" dxfId="1136" priority="1119">
      <formula>OR($S$312&lt;&gt;"",$S$313&lt;&gt;"",$S$314&lt;&gt;"",$S$315&lt;&gt;"",$S$316&lt;&gt;"",$S$317&lt;&gt;"",$S$318&lt;&gt;"",$S$319&lt;&gt;"",$S$320&lt;&gt;"",$S$321&lt;&gt;"",$S$322&lt;&gt;"",$S$323&lt;&gt;"",$S$324&lt;&gt;"")</formula>
    </cfRule>
  </conditionalFormatting>
  <conditionalFormatting sqref="S322:X322">
    <cfRule type="expression" dxfId="1135" priority="1118">
      <formula>OR($S$312&lt;&gt;"",$S$313&lt;&gt;"",$S$314&lt;&gt;"",$S$315&lt;&gt;"",$S$316&lt;&gt;"",$S$317&lt;&gt;"",$S$318&lt;&gt;"",$S$319&lt;&gt;"",$S$320&lt;&gt;"",$S$321&lt;&gt;"",$S$322&lt;&gt;"",$S$323&lt;&gt;"",$S$324&lt;&gt;"")</formula>
    </cfRule>
  </conditionalFormatting>
  <conditionalFormatting sqref="S323:X323">
    <cfRule type="expression" dxfId="1134" priority="1117">
      <formula>OR($S$312&lt;&gt;"",$S$313&lt;&gt;"",$S$314&lt;&gt;"",$S$315&lt;&gt;"",$S$316&lt;&gt;"",$S$317&lt;&gt;"",$S$318&lt;&gt;"",$S$319&lt;&gt;"",$S$320&lt;&gt;"",$S$321&lt;&gt;"",$S$322&lt;&gt;"",$S$323&lt;&gt;"",$S$324&lt;&gt;"")</formula>
    </cfRule>
  </conditionalFormatting>
  <conditionalFormatting sqref="S324:X324">
    <cfRule type="expression" dxfId="1133" priority="1116">
      <formula>OR($S$312&lt;&gt;"",$S$313&lt;&gt;"",$S$314&lt;&gt;"",$S$315&lt;&gt;"",$S$316&lt;&gt;"",$S$317&lt;&gt;"",$S$318&lt;&gt;"",$S$319&lt;&gt;"",$S$320&lt;&gt;"",$S$321&lt;&gt;"",$S$322&lt;&gt;"",$S$323&lt;&gt;"",$S$324&lt;&gt;"")</formula>
    </cfRule>
  </conditionalFormatting>
  <conditionalFormatting sqref="S326:X326">
    <cfRule type="expression" dxfId="1132" priority="1115">
      <formula>OR($S$326&lt;&gt;"",$S$327&lt;&gt;"",$S$328&lt;&gt;"",$S$329&lt;&gt;"",$S$330&lt;&gt;"")</formula>
    </cfRule>
  </conditionalFormatting>
  <conditionalFormatting sqref="S327:X327">
    <cfRule type="expression" dxfId="1131" priority="1114">
      <formula>OR($S$326&lt;&gt;"",$S$327&lt;&gt;"",$S$328&lt;&gt;"",$S$329&lt;&gt;"",$S$330&lt;&gt;"")</formula>
    </cfRule>
  </conditionalFormatting>
  <conditionalFormatting sqref="S328:X328">
    <cfRule type="expression" dxfId="1130" priority="1113">
      <formula>OR($S$326&lt;&gt;"",$S$327&lt;&gt;"",$S$328&lt;&gt;"",$S$329&lt;&gt;"",$S$330&lt;&gt;"")</formula>
    </cfRule>
  </conditionalFormatting>
  <conditionalFormatting sqref="S329:X329">
    <cfRule type="expression" dxfId="1129" priority="1112">
      <formula>OR($S$326&lt;&gt;"",$S$327&lt;&gt;"",$S$328&lt;&gt;"",$S$329&lt;&gt;"",$S$330&lt;&gt;"")</formula>
    </cfRule>
  </conditionalFormatting>
  <conditionalFormatting sqref="S330:X330">
    <cfRule type="expression" dxfId="1128" priority="1111">
      <formula>OR($S$326&lt;&gt;"",$S$327&lt;&gt;"",$S$328&lt;&gt;"",$S$329&lt;&gt;"",$S$330&lt;&gt;"")</formula>
    </cfRule>
  </conditionalFormatting>
  <conditionalFormatting sqref="S332:X332">
    <cfRule type="expression" dxfId="1127" priority="1110">
      <formula>OR($S$332&lt;&gt;"",$S$333&lt;&gt;"",$S$334&lt;&gt;"",$S$335&lt;&gt;"",$S$336&lt;&gt;"",$S$337&lt;&gt;"",$S$338&lt;&gt;"",$S$339&lt;&gt;"",$S$340&lt;&gt;"",$S$341&lt;&gt;"",$S$342&lt;&gt;"",$S$343&lt;&gt;"",$S$344&lt;&gt;"",$S$345&lt;&gt;"",$S$346&lt;&gt;"",$S$347&lt;&gt;"")</formula>
    </cfRule>
  </conditionalFormatting>
  <conditionalFormatting sqref="S333:X333">
    <cfRule type="expression" dxfId="1126" priority="1109">
      <formula>OR($S$332&lt;&gt;"",$S$333&lt;&gt;"",$S$334&lt;&gt;"",$S$335&lt;&gt;"",$S$336&lt;&gt;"",$S$337&lt;&gt;"",$S$338&lt;&gt;"",$S$339&lt;&gt;"",$S$340&lt;&gt;"",$S$341&lt;&gt;"",$S$342&lt;&gt;"",$S$343&lt;&gt;"",$S$344&lt;&gt;"",$S$345&lt;&gt;"",$S$346&lt;&gt;"",$S$347&lt;&gt;"")</formula>
    </cfRule>
  </conditionalFormatting>
  <conditionalFormatting sqref="S334:X334">
    <cfRule type="expression" dxfId="1125" priority="1108">
      <formula>OR($S$332&lt;&gt;"",$S$333&lt;&gt;"",$S$334&lt;&gt;"",$S$335&lt;&gt;"",$S$336&lt;&gt;"",$S$337&lt;&gt;"",$S$338&lt;&gt;"",$S$339&lt;&gt;"",$S$340&lt;&gt;"",$S$341&lt;&gt;"",$S$342&lt;&gt;"",$S$343&lt;&gt;"",$S$344&lt;&gt;"",$S$345&lt;&gt;"",$S$346&lt;&gt;"",$S$347&lt;&gt;"")</formula>
    </cfRule>
  </conditionalFormatting>
  <conditionalFormatting sqref="S335:X335">
    <cfRule type="expression" dxfId="1124" priority="1107">
      <formula>OR($S$332&lt;&gt;"",$S$333&lt;&gt;"",$S$334&lt;&gt;"",$S$335&lt;&gt;"",$S$336&lt;&gt;"",$S$337&lt;&gt;"",$S$338&lt;&gt;"",$S$339&lt;&gt;"",$S$340&lt;&gt;"",$S$341&lt;&gt;"",$S$342&lt;&gt;"",$S$343&lt;&gt;"",$S$344&lt;&gt;"",$S$345&lt;&gt;"",$S$346&lt;&gt;"",$S$347&lt;&gt;"")</formula>
    </cfRule>
  </conditionalFormatting>
  <conditionalFormatting sqref="S336:X336">
    <cfRule type="expression" dxfId="1123" priority="1106">
      <formula>OR($S$332&lt;&gt;"",$S$333&lt;&gt;"",$S$334&lt;&gt;"",$S$335&lt;&gt;"",$S$336&lt;&gt;"",$S$337&lt;&gt;"",$S$338&lt;&gt;"",$S$339&lt;&gt;"",$S$340&lt;&gt;"",$S$341&lt;&gt;"",$S$342&lt;&gt;"",$S$343&lt;&gt;"",$S$344&lt;&gt;"",$S$345&lt;&gt;"",$S$346&lt;&gt;"",$S$347&lt;&gt;"")</formula>
    </cfRule>
  </conditionalFormatting>
  <conditionalFormatting sqref="S337:X337">
    <cfRule type="expression" dxfId="1122" priority="1105">
      <formula>OR($S$332&lt;&gt;"",$S$333&lt;&gt;"",$S$334&lt;&gt;"",$S$335&lt;&gt;"",$S$336&lt;&gt;"",$S$337&lt;&gt;"",$S$338&lt;&gt;"",$S$339&lt;&gt;"",$S$340&lt;&gt;"",$S$341&lt;&gt;"",$S$342&lt;&gt;"",$S$343&lt;&gt;"",$S$344&lt;&gt;"",$S$345&lt;&gt;"",$S$346&lt;&gt;"",$S$347&lt;&gt;"")</formula>
    </cfRule>
  </conditionalFormatting>
  <conditionalFormatting sqref="S338:X338">
    <cfRule type="expression" dxfId="1121" priority="1104">
      <formula>OR($S$332&lt;&gt;"",$S$333&lt;&gt;"",$S$334&lt;&gt;"",$S$335&lt;&gt;"",$S$336&lt;&gt;"",$S$337&lt;&gt;"",$S$338&lt;&gt;"",$S$339&lt;&gt;"",$S$340&lt;&gt;"",$S$341&lt;&gt;"",$S$342&lt;&gt;"",$S$343&lt;&gt;"",$S$344&lt;&gt;"",$S$345&lt;&gt;"",$S$346&lt;&gt;"",$S$347&lt;&gt;"")</formula>
    </cfRule>
  </conditionalFormatting>
  <conditionalFormatting sqref="S339:X339">
    <cfRule type="expression" dxfId="1120" priority="1103">
      <formula>OR($S$332&lt;&gt;"",$S$333&lt;&gt;"",$S$334&lt;&gt;"",$S$335&lt;&gt;"",$S$336&lt;&gt;"",$S$337&lt;&gt;"",$S$338&lt;&gt;"",$S$339&lt;&gt;"",$S$340&lt;&gt;"",$S$341&lt;&gt;"",$S$342&lt;&gt;"",$S$343&lt;&gt;"",$S$344&lt;&gt;"",$S$345&lt;&gt;"",$S$346&lt;&gt;"",$S$347&lt;&gt;"")</formula>
    </cfRule>
  </conditionalFormatting>
  <conditionalFormatting sqref="S340:X340">
    <cfRule type="expression" dxfId="1119" priority="1102">
      <formula>OR($S$332&lt;&gt;"",$S$333&lt;&gt;"",$S$334&lt;&gt;"",$S$335&lt;&gt;"",$S$336&lt;&gt;"",$S$337&lt;&gt;"",$S$338&lt;&gt;"",$S$339&lt;&gt;"",$S$340&lt;&gt;"",$S$341&lt;&gt;"",$S$342&lt;&gt;"",$S$343&lt;&gt;"",$S$344&lt;&gt;"",$S$345&lt;&gt;"",$S$346&lt;&gt;"",$S$347&lt;&gt;"")</formula>
    </cfRule>
  </conditionalFormatting>
  <conditionalFormatting sqref="S341:X341">
    <cfRule type="expression" dxfId="1118" priority="1101">
      <formula>OR($S$332&lt;&gt;"",$S$333&lt;&gt;"",$S$334&lt;&gt;"",$S$335&lt;&gt;"",$S$336&lt;&gt;"",$S$337&lt;&gt;"",$S$338&lt;&gt;"",$S$339&lt;&gt;"",$S$340&lt;&gt;"",$S$341&lt;&gt;"",$S$342&lt;&gt;"",$S$343&lt;&gt;"",$S$344&lt;&gt;"",$S$345&lt;&gt;"",$S$346&lt;&gt;"",$S$347&lt;&gt;"")</formula>
    </cfRule>
  </conditionalFormatting>
  <conditionalFormatting sqref="S342:X342">
    <cfRule type="expression" dxfId="1117" priority="1100">
      <formula>OR($S$332&lt;&gt;"",$S$333&lt;&gt;"",$S$334&lt;&gt;"",$S$335&lt;&gt;"",$S$336&lt;&gt;"",$S$337&lt;&gt;"",$S$338&lt;&gt;"",$S$339&lt;&gt;"",$S$340&lt;&gt;"",$S$341&lt;&gt;"",$S$342&lt;&gt;"",$S$343&lt;&gt;"",$S$344&lt;&gt;"",$S$345&lt;&gt;"",$S$346&lt;&gt;"",$S$347&lt;&gt;"")</formula>
    </cfRule>
  </conditionalFormatting>
  <conditionalFormatting sqref="S343:X343">
    <cfRule type="expression" dxfId="1116" priority="1099">
      <formula>OR($S$332&lt;&gt;"",$S$333&lt;&gt;"",$S$334&lt;&gt;"",$S$335&lt;&gt;"",$S$336&lt;&gt;"",$S$337&lt;&gt;"",$S$338&lt;&gt;"",$S$339&lt;&gt;"",$S$340&lt;&gt;"",$S$341&lt;&gt;"",$S$342&lt;&gt;"",$S$343&lt;&gt;"",$S$344&lt;&gt;"",$S$345&lt;&gt;"",$S$346&lt;&gt;"",$S$347&lt;&gt;"")</formula>
    </cfRule>
  </conditionalFormatting>
  <conditionalFormatting sqref="S344:X344">
    <cfRule type="expression" dxfId="1115" priority="1098">
      <formula>OR($S$332&lt;&gt;"",$S$333&lt;&gt;"",$S$334&lt;&gt;"",$S$335&lt;&gt;"",$S$336&lt;&gt;"",$S$337&lt;&gt;"",$S$338&lt;&gt;"",$S$339&lt;&gt;"",$S$340&lt;&gt;"",$S$341&lt;&gt;"",$S$342&lt;&gt;"",$S$343&lt;&gt;"",$S$344&lt;&gt;"",$S$345&lt;&gt;"",$S$346&lt;&gt;"",$S$347&lt;&gt;"")</formula>
    </cfRule>
  </conditionalFormatting>
  <conditionalFormatting sqref="S345:X345">
    <cfRule type="expression" dxfId="1114" priority="1097">
      <formula>OR($S$332&lt;&gt;"",$S$333&lt;&gt;"",$S$334&lt;&gt;"",$S$335&lt;&gt;"",$S$336&lt;&gt;"",$S$337&lt;&gt;"",$S$338&lt;&gt;"",$S$339&lt;&gt;"",$S$340&lt;&gt;"",$S$341&lt;&gt;"",$S$342&lt;&gt;"",$S$343&lt;&gt;"",$S$344&lt;&gt;"",$S$345&lt;&gt;"",$S$346&lt;&gt;"",$S$347&lt;&gt;"")</formula>
    </cfRule>
  </conditionalFormatting>
  <conditionalFormatting sqref="S346:X346">
    <cfRule type="expression" dxfId="1113" priority="1096">
      <formula>OR($S$332&lt;&gt;"",$S$333&lt;&gt;"",$S$334&lt;&gt;"",$S$335&lt;&gt;"",$S$336&lt;&gt;"",$S$337&lt;&gt;"",$S$338&lt;&gt;"",$S$339&lt;&gt;"",$S$340&lt;&gt;"",$S$341&lt;&gt;"",$S$342&lt;&gt;"",$S$343&lt;&gt;"",$S$344&lt;&gt;"",$S$345&lt;&gt;"",$S$346&lt;&gt;"",$S$347&lt;&gt;"")</formula>
    </cfRule>
  </conditionalFormatting>
  <conditionalFormatting sqref="S347:X347">
    <cfRule type="expression" dxfId="1112" priority="1095">
      <formula>OR($S$332&lt;&gt;"",$S$333&lt;&gt;"",$S$334&lt;&gt;"",$S$335&lt;&gt;"",$S$336&lt;&gt;"",$S$337&lt;&gt;"",$S$338&lt;&gt;"",$S$339&lt;&gt;"",$S$340&lt;&gt;"",$S$341&lt;&gt;"",$S$342&lt;&gt;"",$S$343&lt;&gt;"",$S$344&lt;&gt;"",$S$345&lt;&gt;"",$S$346&lt;&gt;"",$S$347&lt;&gt;"")</formula>
    </cfRule>
  </conditionalFormatting>
  <conditionalFormatting sqref="S349:X349">
    <cfRule type="expression" dxfId="1111" priority="1094">
      <formula>OR($S$349&lt;&gt;"",$S$350&lt;&gt;"",$S$351&lt;&gt;"",$S$352&lt;&gt;"",$S$353&lt;&gt;"",$S$354&lt;&gt;"",$S$355&lt;&gt;"")</formula>
    </cfRule>
  </conditionalFormatting>
  <conditionalFormatting sqref="S350:X350">
    <cfRule type="expression" dxfId="1110" priority="1093">
      <formula>OR($S$349&lt;&gt;"",$S$350&lt;&gt;"",$S$351&lt;&gt;"",$S$352&lt;&gt;"",$S$353&lt;&gt;"",$S$354&lt;&gt;"",$S$355&lt;&gt;"")</formula>
    </cfRule>
  </conditionalFormatting>
  <conditionalFormatting sqref="S351:X351">
    <cfRule type="expression" dxfId="1109" priority="1092">
      <formula>OR($S$349&lt;&gt;"",$S$350&lt;&gt;"",$S$351&lt;&gt;"",$S$352&lt;&gt;"",$S$353&lt;&gt;"",$S$354&lt;&gt;"",$S$355&lt;&gt;"")</formula>
    </cfRule>
  </conditionalFormatting>
  <conditionalFormatting sqref="S352:X352">
    <cfRule type="expression" dxfId="1108" priority="1091">
      <formula>OR($S$349&lt;&gt;"",$S$350&lt;&gt;"",$S$351&lt;&gt;"",$S$352&lt;&gt;"",$S$353&lt;&gt;"",$S$354&lt;&gt;"",$S$355&lt;&gt;"")</formula>
    </cfRule>
  </conditionalFormatting>
  <conditionalFormatting sqref="S353:X353">
    <cfRule type="expression" dxfId="1107" priority="1090">
      <formula>OR($S$349&lt;&gt;"",$S$350&lt;&gt;"",$S$351&lt;&gt;"",$S$352&lt;&gt;"",$S$353&lt;&gt;"",$S$354&lt;&gt;"",$S$355&lt;&gt;"")</formula>
    </cfRule>
  </conditionalFormatting>
  <conditionalFormatting sqref="S354:X354">
    <cfRule type="expression" dxfId="1106" priority="1089">
      <formula>OR($S$349&lt;&gt;"",$S$350&lt;&gt;"",$S$351&lt;&gt;"",$S$352&lt;&gt;"",$S$353&lt;&gt;"",$S$354&lt;&gt;"",$S$355&lt;&gt;"")</formula>
    </cfRule>
  </conditionalFormatting>
  <conditionalFormatting sqref="S355:X355">
    <cfRule type="expression" dxfId="1105" priority="1088">
      <formula>OR($S$349&lt;&gt;"",$S$350&lt;&gt;"",$S$351&lt;&gt;"",$S$352&lt;&gt;"",$S$353&lt;&gt;"",$S$354&lt;&gt;"",$S$355&lt;&gt;"")</formula>
    </cfRule>
  </conditionalFormatting>
  <conditionalFormatting sqref="S357:X357">
    <cfRule type="expression" dxfId="1104" priority="1087">
      <formula>OR($S$357&lt;&gt;"",$S$358&lt;&gt;"",$S$359&lt;&gt;"",$S$360&lt;&gt;"",$S$361&lt;&gt;"",$S$362&lt;&gt;"",$S$363&lt;&gt;"",$S$364&lt;&gt;"")</formula>
    </cfRule>
  </conditionalFormatting>
  <conditionalFormatting sqref="S358:X358">
    <cfRule type="expression" dxfId="1103" priority="1086">
      <formula>OR($S$357&lt;&gt;"",$S$358&lt;&gt;"",$S$359&lt;&gt;"",$S$360&lt;&gt;"",$S$361&lt;&gt;"",$S$362&lt;&gt;"",$S$363&lt;&gt;"",$S$364&lt;&gt;"")</formula>
    </cfRule>
  </conditionalFormatting>
  <conditionalFormatting sqref="S359:X359">
    <cfRule type="expression" dxfId="1102" priority="1085">
      <formula>OR($S$357&lt;&gt;"",$S$358&lt;&gt;"",$S$359&lt;&gt;"",$S$360&lt;&gt;"",$S$361&lt;&gt;"",$S$362&lt;&gt;"",$S$363&lt;&gt;"",$S$364&lt;&gt;"")</formula>
    </cfRule>
  </conditionalFormatting>
  <conditionalFormatting sqref="S360:X360">
    <cfRule type="expression" dxfId="1101" priority="1084">
      <formula>OR($S$357&lt;&gt;"",$S$358&lt;&gt;"",$S$359&lt;&gt;"",$S$360&lt;&gt;"",$S$361&lt;&gt;"",$S$362&lt;&gt;"",$S$363&lt;&gt;"",$S$364&lt;&gt;"")</formula>
    </cfRule>
  </conditionalFormatting>
  <conditionalFormatting sqref="S361:X361">
    <cfRule type="expression" dxfId="1100" priority="1083">
      <formula>OR($S$357&lt;&gt;"",$S$358&lt;&gt;"",$S$359&lt;&gt;"",$S$360&lt;&gt;"",$S$361&lt;&gt;"",$S$362&lt;&gt;"",$S$363&lt;&gt;"",$S$364&lt;&gt;"")</formula>
    </cfRule>
  </conditionalFormatting>
  <conditionalFormatting sqref="S362:X362">
    <cfRule type="expression" dxfId="1099" priority="1082">
      <formula>OR($S$357&lt;&gt;"",$S$358&lt;&gt;"",$S$359&lt;&gt;"",$S$360&lt;&gt;"",$S$361&lt;&gt;"",$S$362&lt;&gt;"",$S$363&lt;&gt;"",$S$364&lt;&gt;"")</formula>
    </cfRule>
  </conditionalFormatting>
  <conditionalFormatting sqref="S363:X363">
    <cfRule type="expression" dxfId="1098" priority="1081">
      <formula>OR($S$357&lt;&gt;"",$S$358&lt;&gt;"",$S$359&lt;&gt;"",$S$360&lt;&gt;"",$S$361&lt;&gt;"",$S$362&lt;&gt;"",$S$363&lt;&gt;"",$S$364&lt;&gt;"")</formula>
    </cfRule>
  </conditionalFormatting>
  <conditionalFormatting sqref="S364:X364">
    <cfRule type="expression" dxfId="1097" priority="1080">
      <formula>OR($S$357&lt;&gt;"",$S$358&lt;&gt;"",$S$359&lt;&gt;"",$S$360&lt;&gt;"",$S$361&lt;&gt;"",$S$362&lt;&gt;"",$S$363&lt;&gt;"",$S$364&lt;&gt;"")</formula>
    </cfRule>
  </conditionalFormatting>
  <conditionalFormatting sqref="S366:X366">
    <cfRule type="expression" dxfId="1096" priority="1079">
      <formula>OR($S$366&lt;&gt;"",$S$367&lt;&gt;"",$S$368&lt;&gt;"",$S$369&lt;&gt;"",$S$370&lt;&gt;"",$S$371&lt;&gt;"",$S$372&lt;&gt;"",$S$373&lt;&gt;"",$S$374&lt;&gt;"",$S$375&lt;&gt;"",$S$376&lt;&gt;"")</formula>
    </cfRule>
  </conditionalFormatting>
  <conditionalFormatting sqref="S367:X367">
    <cfRule type="expression" dxfId="1095" priority="1078">
      <formula>OR($S$366&lt;&gt;"",$S$367&lt;&gt;"",$S$368&lt;&gt;"",$S$369&lt;&gt;"",$S$370&lt;&gt;"",$S$371&lt;&gt;"",$S$372&lt;&gt;"",$S$373&lt;&gt;"",$S$374&lt;&gt;"",$S$375&lt;&gt;"",$S$376&lt;&gt;"")</formula>
    </cfRule>
  </conditionalFormatting>
  <conditionalFormatting sqref="S368:X368">
    <cfRule type="expression" dxfId="1094" priority="1077">
      <formula>OR($S$366&lt;&gt;"",$S$367&lt;&gt;"",$S$368&lt;&gt;"",$S$369&lt;&gt;"",$S$370&lt;&gt;"",$S$371&lt;&gt;"",$S$372&lt;&gt;"",$S$373&lt;&gt;"",$S$374&lt;&gt;"",$S$375&lt;&gt;"",$S$376&lt;&gt;"")</formula>
    </cfRule>
  </conditionalFormatting>
  <conditionalFormatting sqref="S369:X369">
    <cfRule type="expression" dxfId="1093" priority="1076">
      <formula>OR($S$366&lt;&gt;"",$S$367&lt;&gt;"",$S$368&lt;&gt;"",$S$369&lt;&gt;"",$S$370&lt;&gt;"",$S$371&lt;&gt;"",$S$372&lt;&gt;"",$S$373&lt;&gt;"",$S$374&lt;&gt;"",$S$375&lt;&gt;"",$S$376&lt;&gt;"")</formula>
    </cfRule>
  </conditionalFormatting>
  <conditionalFormatting sqref="S370:X370">
    <cfRule type="expression" dxfId="1092" priority="1075">
      <formula>OR($S$366&lt;&gt;"",$S$367&lt;&gt;"",$S$368&lt;&gt;"",$S$369&lt;&gt;"",$S$370&lt;&gt;"",$S$371&lt;&gt;"",$S$372&lt;&gt;"",$S$373&lt;&gt;"",$S$374&lt;&gt;"",$S$375&lt;&gt;"",$S$376&lt;&gt;"")</formula>
    </cfRule>
  </conditionalFormatting>
  <conditionalFormatting sqref="S371:X371">
    <cfRule type="expression" dxfId="1091" priority="1074">
      <formula>OR($S$366&lt;&gt;"",$S$367&lt;&gt;"",$S$368&lt;&gt;"",$S$369&lt;&gt;"",$S$370&lt;&gt;"",$S$371&lt;&gt;"",$S$372&lt;&gt;"",$S$373&lt;&gt;"",$S$374&lt;&gt;"",$S$375&lt;&gt;"",$S$376&lt;&gt;"")</formula>
    </cfRule>
  </conditionalFormatting>
  <conditionalFormatting sqref="S372:X372">
    <cfRule type="expression" dxfId="1090" priority="1073">
      <formula>OR($S$366&lt;&gt;"",$S$367&lt;&gt;"",$S$368&lt;&gt;"",$S$369&lt;&gt;"",$S$370&lt;&gt;"",$S$371&lt;&gt;"",$S$372&lt;&gt;"",$S$373&lt;&gt;"",$S$374&lt;&gt;"",$S$375&lt;&gt;"",$S$376&lt;&gt;"")</formula>
    </cfRule>
  </conditionalFormatting>
  <conditionalFormatting sqref="S373:X373">
    <cfRule type="expression" dxfId="1089" priority="1072">
      <formula>OR($S$366&lt;&gt;"",$S$367&lt;&gt;"",$S$368&lt;&gt;"",$S$369&lt;&gt;"",$S$370&lt;&gt;"",$S$371&lt;&gt;"",$S$372&lt;&gt;"",$S$373&lt;&gt;"",$S$374&lt;&gt;"",$S$375&lt;&gt;"",$S$376&lt;&gt;"")</formula>
    </cfRule>
  </conditionalFormatting>
  <conditionalFormatting sqref="S374:X374">
    <cfRule type="expression" dxfId="1088" priority="1071">
      <formula>OR($S$366&lt;&gt;"",$S$367&lt;&gt;"",$S$368&lt;&gt;"",$S$369&lt;&gt;"",$S$370&lt;&gt;"",$S$371&lt;&gt;"",$S$372&lt;&gt;"",$S$373&lt;&gt;"",$S$374&lt;&gt;"",$S$375&lt;&gt;"",$S$376&lt;&gt;"")</formula>
    </cfRule>
  </conditionalFormatting>
  <conditionalFormatting sqref="S375:X375">
    <cfRule type="expression" dxfId="1087" priority="1070">
      <formula>OR($S$366&lt;&gt;"",$S$367&lt;&gt;"",$S$368&lt;&gt;"",$S$369&lt;&gt;"",$S$370&lt;&gt;"",$S$371&lt;&gt;"",$S$372&lt;&gt;"",$S$373&lt;&gt;"",$S$374&lt;&gt;"",$S$375&lt;&gt;"",$S$376&lt;&gt;"")</formula>
    </cfRule>
  </conditionalFormatting>
  <conditionalFormatting sqref="S376:X376">
    <cfRule type="expression" dxfId="1086" priority="1069">
      <formula>OR($S$366&lt;&gt;"",$S$367&lt;&gt;"",$S$368&lt;&gt;"",$S$369&lt;&gt;"",$S$370&lt;&gt;"",$S$371&lt;&gt;"",$S$372&lt;&gt;"",$S$373&lt;&gt;"",$S$374&lt;&gt;"",$S$375&lt;&gt;"",$S$376&lt;&gt;"")</formula>
    </cfRule>
  </conditionalFormatting>
  <conditionalFormatting sqref="S494:X494">
    <cfRule type="expression" dxfId="1085" priority="1068">
      <formula>OR($S$494&lt;&gt;"",$S$496&lt;&gt;"",$S$498&lt;&gt;"",$S$500&lt;&gt;"",$S$502&lt;&gt;"")</formula>
    </cfRule>
  </conditionalFormatting>
  <conditionalFormatting sqref="S496:X496">
    <cfRule type="expression" dxfId="1084" priority="1067">
      <formula>OR($S$494&lt;&gt;"",$S$496&lt;&gt;"",$S$498&lt;&gt;"",$S$500&lt;&gt;"",$S$502&lt;&gt;"")</formula>
    </cfRule>
  </conditionalFormatting>
  <conditionalFormatting sqref="S498:X498">
    <cfRule type="expression" dxfId="1083" priority="1066">
      <formula>OR($S$494&lt;&gt;"",$S$496&lt;&gt;"",$S$498&lt;&gt;"",$S$500&lt;&gt;"",$S$502&lt;&gt;"")</formula>
    </cfRule>
  </conditionalFormatting>
  <conditionalFormatting sqref="S500:X500">
    <cfRule type="expression" dxfId="1082" priority="1065">
      <formula>OR($S$494&lt;&gt;"",$S$496&lt;&gt;"",$S$498&lt;&gt;"",$S$500&lt;&gt;"",$S$502&lt;&gt;"")</formula>
    </cfRule>
  </conditionalFormatting>
  <conditionalFormatting sqref="S502:X502">
    <cfRule type="expression" dxfId="1081" priority="1064">
      <formula>OR($S$494&lt;&gt;"",$S$496&lt;&gt;"",$S$498&lt;&gt;"",$S$500&lt;&gt;"",$S$502&lt;&gt;"")</formula>
    </cfRule>
  </conditionalFormatting>
  <conditionalFormatting sqref="S512:X512">
    <cfRule type="expression" dxfId="1080" priority="1063">
      <formula>OR($S$512&lt;&gt;"",$S$514&lt;&gt;"",$S$516&lt;&gt;"")</formula>
    </cfRule>
  </conditionalFormatting>
  <conditionalFormatting sqref="S514:X514">
    <cfRule type="expression" dxfId="1079" priority="1062">
      <formula>OR($S$512&lt;&gt;"",$S$514&lt;&gt;"",$S$516&lt;&gt;"")</formula>
    </cfRule>
  </conditionalFormatting>
  <conditionalFormatting sqref="S516:X516">
    <cfRule type="expression" dxfId="1078" priority="1061">
      <formula>OR($S$512&lt;&gt;"",$S$514&lt;&gt;"",$S$516&lt;&gt;"")</formula>
    </cfRule>
  </conditionalFormatting>
  <conditionalFormatting sqref="S540:X540">
    <cfRule type="expression" dxfId="1077" priority="1060">
      <formula>OR($S$540&lt;&gt;"",$S$541&lt;&gt;"",$S$542&lt;&gt;"",$S$543&lt;&gt;"",$S$544&lt;&gt;"",$S$545&lt;&gt;"",$S$546&lt;&gt;"",$S$547&lt;&gt;"")</formula>
    </cfRule>
  </conditionalFormatting>
  <conditionalFormatting sqref="S541:X541">
    <cfRule type="expression" dxfId="1076" priority="1059">
      <formula>OR($S$540&lt;&gt;"",$S$541&lt;&gt;"",$S$542&lt;&gt;"",$S$543&lt;&gt;"",$S$544&lt;&gt;"",$S$545&lt;&gt;"",$S$546&lt;&gt;"",$S$547&lt;&gt;"")</formula>
    </cfRule>
  </conditionalFormatting>
  <conditionalFormatting sqref="S542:X542">
    <cfRule type="expression" dxfId="1075" priority="1058">
      <formula>OR($S$540&lt;&gt;"",$S$541&lt;&gt;"",$S$542&lt;&gt;"",$S$543&lt;&gt;"",$S$544&lt;&gt;"",$S$545&lt;&gt;"",$S$546&lt;&gt;"",$S$547&lt;&gt;"")</formula>
    </cfRule>
  </conditionalFormatting>
  <conditionalFormatting sqref="S543:X543">
    <cfRule type="expression" dxfId="1074" priority="1057">
      <formula>OR($S$540&lt;&gt;"",$S$541&lt;&gt;"",$S$542&lt;&gt;"",$S$543&lt;&gt;"",$S$544&lt;&gt;"",$S$545&lt;&gt;"",$S$546&lt;&gt;"",$S$547&lt;&gt;"")</formula>
    </cfRule>
  </conditionalFormatting>
  <conditionalFormatting sqref="S544:X544">
    <cfRule type="expression" dxfId="1073" priority="1056">
      <formula>OR($S$540&lt;&gt;"",$S$541&lt;&gt;"",$S$542&lt;&gt;"",$S$543&lt;&gt;"",$S$544&lt;&gt;"",$S$545&lt;&gt;"",$S$546&lt;&gt;"",$S$547&lt;&gt;"")</formula>
    </cfRule>
  </conditionalFormatting>
  <conditionalFormatting sqref="S545:X545">
    <cfRule type="expression" dxfId="1072" priority="1055">
      <formula>OR($S$540&lt;&gt;"",$S$541&lt;&gt;"",$S$542&lt;&gt;"",$S$543&lt;&gt;"",$S$544&lt;&gt;"",$S$545&lt;&gt;"",$S$546&lt;&gt;"",$S$547&lt;&gt;"")</formula>
    </cfRule>
  </conditionalFormatting>
  <conditionalFormatting sqref="S546:X546">
    <cfRule type="expression" dxfId="1071" priority="1054">
      <formula>OR($S$540&lt;&gt;"",$S$541&lt;&gt;"",$S$542&lt;&gt;"",$S$543&lt;&gt;"",$S$544&lt;&gt;"",$S$545&lt;&gt;"",$S$546&lt;&gt;"",$S$547&lt;&gt;"")</formula>
    </cfRule>
  </conditionalFormatting>
  <conditionalFormatting sqref="S547:X547">
    <cfRule type="expression" dxfId="1070" priority="1053">
      <formula>OR($S$540&lt;&gt;"",$S$541&lt;&gt;"",$S$542&lt;&gt;"",$S$543&lt;&gt;"",$S$544&lt;&gt;"",$S$545&lt;&gt;"",$S$546&lt;&gt;"",$S$547&lt;&gt;"")</formula>
    </cfRule>
  </conditionalFormatting>
  <conditionalFormatting sqref="S557:X557">
    <cfRule type="expression" dxfId="1069" priority="1052">
      <formula>OR($S$557&lt;&gt;"",$S$558&lt;&gt;"",$S$559&lt;&gt;"",$S$560&lt;&gt;"")</formula>
    </cfRule>
  </conditionalFormatting>
  <conditionalFormatting sqref="S558:X558">
    <cfRule type="expression" dxfId="1068" priority="1051">
      <formula>OR($S$557&lt;&gt;"",$S$558&lt;&gt;"",$S$559&lt;&gt;"",$S$560&lt;&gt;"")</formula>
    </cfRule>
  </conditionalFormatting>
  <conditionalFormatting sqref="S559:X559">
    <cfRule type="expression" dxfId="1067" priority="1050">
      <formula>OR($S$557&lt;&gt;"",$S$558&lt;&gt;"",$S$559&lt;&gt;"",$S$560&lt;&gt;"")</formula>
    </cfRule>
  </conditionalFormatting>
  <conditionalFormatting sqref="S560:X560">
    <cfRule type="expression" dxfId="1066" priority="1049">
      <formula>OR($S$557&lt;&gt;"",$S$558&lt;&gt;"",$S$559&lt;&gt;"",$S$560&lt;&gt;"")</formula>
    </cfRule>
  </conditionalFormatting>
  <conditionalFormatting sqref="S573:X573">
    <cfRule type="expression" dxfId="1065" priority="1048">
      <formula>OR($S$573&lt;&gt;"",$S$575&lt;&gt;"",$S$577&lt;&gt;"",$S$579&lt;&gt;"",$S$581&lt;&gt;"",$S$583&lt;&gt;"",$S$585&lt;&gt;"",$S$587&lt;&gt;"",$S$589&lt;&gt;"",$S$591&lt;&gt;"",$S$593&lt;&gt;"",$S$595&lt;&gt;"",$S$597&lt;&gt;"",$S$599&lt;&gt;"",$S$601&lt;&gt;"")</formula>
    </cfRule>
  </conditionalFormatting>
  <conditionalFormatting sqref="S575:X575">
    <cfRule type="expression" dxfId="1064" priority="1047">
      <formula>OR($S$573&lt;&gt;"",$S$575&lt;&gt;"",$S$577&lt;&gt;"",$S$579&lt;&gt;"",$S$581&lt;&gt;"",$S$583&lt;&gt;"",$S$585&lt;&gt;"",$S$587&lt;&gt;"",$S$589&lt;&gt;"",$S$591&lt;&gt;"",$S$593&lt;&gt;"",$S$595&lt;&gt;"",$S$597&lt;&gt;"",$S$599&lt;&gt;"",$S$601&lt;&gt;"")</formula>
    </cfRule>
  </conditionalFormatting>
  <conditionalFormatting sqref="S577:X577">
    <cfRule type="expression" dxfId="1063" priority="1046">
      <formula>OR($S$573&lt;&gt;"",$S$575&lt;&gt;"",$S$577&lt;&gt;"",$S$579&lt;&gt;"",$S$581&lt;&gt;"",$S$583&lt;&gt;"",$S$585&lt;&gt;"",$S$587&lt;&gt;"",$S$589&lt;&gt;"",$S$591&lt;&gt;"",$S$593&lt;&gt;"",$S$595&lt;&gt;"",$S$597&lt;&gt;"",$S$599&lt;&gt;"",$S$601&lt;&gt;"")</formula>
    </cfRule>
  </conditionalFormatting>
  <conditionalFormatting sqref="S579:X579">
    <cfRule type="expression" dxfId="1062" priority="1045">
      <formula>OR($S$573&lt;&gt;"",$S$575&lt;&gt;"",$S$577&lt;&gt;"",$S$579&lt;&gt;"",$S$581&lt;&gt;"",$S$583&lt;&gt;"",$S$585&lt;&gt;"",$S$587&lt;&gt;"",$S$589&lt;&gt;"",$S$591&lt;&gt;"",$S$593&lt;&gt;"",$S$595&lt;&gt;"",$S$597&lt;&gt;"",$S$599&lt;&gt;"",$S$601&lt;&gt;"")</formula>
    </cfRule>
  </conditionalFormatting>
  <conditionalFormatting sqref="S581:X581">
    <cfRule type="expression" dxfId="1061" priority="1044">
      <formula>OR($S$573&lt;&gt;"",$S$575&lt;&gt;"",$S$577&lt;&gt;"",$S$579&lt;&gt;"",$S$581&lt;&gt;"",$S$583&lt;&gt;"",$S$585&lt;&gt;"",$S$587&lt;&gt;"",$S$589&lt;&gt;"",$S$591&lt;&gt;"",$S$593&lt;&gt;"",$S$595&lt;&gt;"",$S$597&lt;&gt;"",$S$599&lt;&gt;"",$S$601&lt;&gt;"")</formula>
    </cfRule>
  </conditionalFormatting>
  <conditionalFormatting sqref="S583:X583">
    <cfRule type="expression" dxfId="1060" priority="1043">
      <formula>OR($S$573&lt;&gt;"",$S$575&lt;&gt;"",$S$577&lt;&gt;"",$S$579&lt;&gt;"",$S$581&lt;&gt;"",$S$583&lt;&gt;"",$S$585&lt;&gt;"",$S$587&lt;&gt;"",$S$589&lt;&gt;"",$S$591&lt;&gt;"",$S$593&lt;&gt;"",$S$595&lt;&gt;"",$S$597&lt;&gt;"",$S$599&lt;&gt;"",$S$601&lt;&gt;"")</formula>
    </cfRule>
  </conditionalFormatting>
  <conditionalFormatting sqref="S585:X585">
    <cfRule type="expression" dxfId="1059" priority="1042">
      <formula>OR($S$573&lt;&gt;"",$S$575&lt;&gt;"",$S$577&lt;&gt;"",$S$579&lt;&gt;"",$S$581&lt;&gt;"",$S$583&lt;&gt;"",$S$585&lt;&gt;"",$S$587&lt;&gt;"",$S$589&lt;&gt;"",$S$591&lt;&gt;"",$S$593&lt;&gt;"",$S$595&lt;&gt;"",$S$597&lt;&gt;"",$S$599&lt;&gt;"",$S$601&lt;&gt;"")</formula>
    </cfRule>
  </conditionalFormatting>
  <conditionalFormatting sqref="S587:X587">
    <cfRule type="expression" dxfId="1058" priority="1041">
      <formula>OR($S$573&lt;&gt;"",$S$575&lt;&gt;"",$S$577&lt;&gt;"",$S$579&lt;&gt;"",$S$581&lt;&gt;"",$S$583&lt;&gt;"",$S$585&lt;&gt;"",$S$587&lt;&gt;"",$S$589&lt;&gt;"",$S$591&lt;&gt;"",$S$593&lt;&gt;"",$S$595&lt;&gt;"",$S$597&lt;&gt;"",$S$599&lt;&gt;"",$S$601&lt;&gt;"")</formula>
    </cfRule>
  </conditionalFormatting>
  <conditionalFormatting sqref="S589:X589">
    <cfRule type="expression" dxfId="1057" priority="1040">
      <formula>OR($S$573&lt;&gt;"",$S$575&lt;&gt;"",$S$577&lt;&gt;"",$S$579&lt;&gt;"",$S$581&lt;&gt;"",$S$583&lt;&gt;"",$S$585&lt;&gt;"",$S$587&lt;&gt;"",$S$589&lt;&gt;"",$S$591&lt;&gt;"",$S$593&lt;&gt;"",$S$595&lt;&gt;"",$S$597&lt;&gt;"",$S$599&lt;&gt;"",$S$601&lt;&gt;"")</formula>
    </cfRule>
  </conditionalFormatting>
  <conditionalFormatting sqref="S591:X591">
    <cfRule type="expression" dxfId="1056" priority="1039">
      <formula>OR($S$573&lt;&gt;"",$S$575&lt;&gt;"",$S$577&lt;&gt;"",$S$579&lt;&gt;"",$S$581&lt;&gt;"",$S$583&lt;&gt;"",$S$585&lt;&gt;"",$S$587&lt;&gt;"",$S$589&lt;&gt;"",$S$591&lt;&gt;"",$S$593&lt;&gt;"",$S$595&lt;&gt;"",$S$597&lt;&gt;"",$S$599&lt;&gt;"",$S$601&lt;&gt;"")</formula>
    </cfRule>
  </conditionalFormatting>
  <conditionalFormatting sqref="S593:X593">
    <cfRule type="expression" dxfId="1055" priority="1038">
      <formula>OR($S$573&lt;&gt;"",$S$575&lt;&gt;"",$S$577&lt;&gt;"",$S$579&lt;&gt;"",$S$581&lt;&gt;"",$S$583&lt;&gt;"",$S$585&lt;&gt;"",$S$587&lt;&gt;"",$S$589&lt;&gt;"",$S$591&lt;&gt;"",$S$593&lt;&gt;"",$S$595&lt;&gt;"",$S$597&lt;&gt;"",$S$599&lt;&gt;"",$S$601&lt;&gt;"")</formula>
    </cfRule>
  </conditionalFormatting>
  <conditionalFormatting sqref="S595:X595">
    <cfRule type="expression" dxfId="1054" priority="1037">
      <formula>OR($S$573&lt;&gt;"",$S$575&lt;&gt;"",$S$577&lt;&gt;"",$S$579&lt;&gt;"",$S$581&lt;&gt;"",$S$583&lt;&gt;"",$S$585&lt;&gt;"",$S$587&lt;&gt;"",$S$589&lt;&gt;"",$S$591&lt;&gt;"",$S$593&lt;&gt;"",$S$595&lt;&gt;"",$S$597&lt;&gt;"",$S$599&lt;&gt;"",$S$601&lt;&gt;"")</formula>
    </cfRule>
  </conditionalFormatting>
  <conditionalFormatting sqref="S597:X597">
    <cfRule type="expression" dxfId="1053" priority="1036">
      <formula>OR($S$573&lt;&gt;"",$S$575&lt;&gt;"",$S$577&lt;&gt;"",$S$579&lt;&gt;"",$S$581&lt;&gt;"",$S$583&lt;&gt;"",$S$585&lt;&gt;"",$S$587&lt;&gt;"",$S$589&lt;&gt;"",$S$591&lt;&gt;"",$S$593&lt;&gt;"",$S$595&lt;&gt;"",$S$597&lt;&gt;"",$S$599&lt;&gt;"",$S$601&lt;&gt;"")</formula>
    </cfRule>
  </conditionalFormatting>
  <conditionalFormatting sqref="S599:X599">
    <cfRule type="expression" dxfId="1052" priority="1035">
      <formula>OR($S$573&lt;&gt;"",$S$575&lt;&gt;"",$S$577&lt;&gt;"",$S$579&lt;&gt;"",$S$581&lt;&gt;"",$S$583&lt;&gt;"",$S$585&lt;&gt;"",$S$587&lt;&gt;"",$S$589&lt;&gt;"",$S$591&lt;&gt;"",$S$593&lt;&gt;"",$S$595&lt;&gt;"",$S$597&lt;&gt;"",$S$599&lt;&gt;"",$S$601&lt;&gt;"")</formula>
    </cfRule>
  </conditionalFormatting>
  <conditionalFormatting sqref="S601:X601">
    <cfRule type="expression" dxfId="1051" priority="1034">
      <formula>OR($S$573&lt;&gt;"",$S$575&lt;&gt;"",$S$577&lt;&gt;"",$S$579&lt;&gt;"",$S$581&lt;&gt;"",$S$583&lt;&gt;"",$S$585&lt;&gt;"",$S$587&lt;&gt;"",$S$589&lt;&gt;"",$S$591&lt;&gt;"",$S$593&lt;&gt;"",$S$595&lt;&gt;"",$S$597&lt;&gt;"",$S$599&lt;&gt;"",$S$601&lt;&gt;"")</formula>
    </cfRule>
  </conditionalFormatting>
  <conditionalFormatting sqref="S608:X608">
    <cfRule type="expression" dxfId="1050" priority="1033">
      <formula>OR($S$608&lt;&gt;"",$S$610&lt;&gt;"",$S$612&lt;&gt;"",$S$614&lt;&gt;"",$S$616&lt;&gt;"",$S$618&lt;&gt;"",$S$620&lt;&gt;"",$S$622&lt;&gt;"",$S$624&lt;&gt;"",$S$626&lt;&gt;"",$S$628&lt;&gt;"",$S$630&lt;&gt;"",$S$632&lt;&gt;"",$S$634&lt;&gt;"")</formula>
    </cfRule>
  </conditionalFormatting>
  <conditionalFormatting sqref="S610:X610">
    <cfRule type="expression" dxfId="1049" priority="1032">
      <formula>OR($S$608&lt;&gt;"",$S$610&lt;&gt;"",$S$612&lt;&gt;"",$S$614&lt;&gt;"",$S$616&lt;&gt;"",$S$618&lt;&gt;"",$S$620&lt;&gt;"",$S$622&lt;&gt;"",$S$624&lt;&gt;"",$S$626&lt;&gt;"",$S$628&lt;&gt;"",$S$630&lt;&gt;"",$S$632&lt;&gt;"",$S$634&lt;&gt;"")</formula>
    </cfRule>
  </conditionalFormatting>
  <conditionalFormatting sqref="S612:X612">
    <cfRule type="expression" dxfId="1048" priority="1031">
      <formula>OR($S$608&lt;&gt;"",$S$610&lt;&gt;"",$S$612&lt;&gt;"",$S$614&lt;&gt;"",$S$616&lt;&gt;"",$S$618&lt;&gt;"",$S$620&lt;&gt;"",$S$622&lt;&gt;"",$S$624&lt;&gt;"",$S$626&lt;&gt;"",$S$628&lt;&gt;"",$S$630&lt;&gt;"",$S$632&lt;&gt;"",$S$634&lt;&gt;"")</formula>
    </cfRule>
  </conditionalFormatting>
  <conditionalFormatting sqref="S614:X614">
    <cfRule type="expression" dxfId="1047" priority="1030">
      <formula>OR($S$608&lt;&gt;"",$S$610&lt;&gt;"",$S$612&lt;&gt;"",$S$614&lt;&gt;"",$S$616&lt;&gt;"",$S$618&lt;&gt;"",$S$620&lt;&gt;"",$S$622&lt;&gt;"",$S$624&lt;&gt;"",$S$626&lt;&gt;"",$S$628&lt;&gt;"",$S$630&lt;&gt;"",$S$632&lt;&gt;"",$S$634&lt;&gt;"")</formula>
    </cfRule>
  </conditionalFormatting>
  <conditionalFormatting sqref="S616:X616">
    <cfRule type="expression" dxfId="1046" priority="1029">
      <formula>OR($S$608&lt;&gt;"",$S$610&lt;&gt;"",$S$612&lt;&gt;"",$S$614&lt;&gt;"",$S$616&lt;&gt;"",$S$618&lt;&gt;"",$S$620&lt;&gt;"",$S$622&lt;&gt;"",$S$624&lt;&gt;"",$S$626&lt;&gt;"",$S$628&lt;&gt;"",$S$630&lt;&gt;"",$S$632&lt;&gt;"",$S$634&lt;&gt;"")</formula>
    </cfRule>
  </conditionalFormatting>
  <conditionalFormatting sqref="S618:X618">
    <cfRule type="expression" dxfId="1045" priority="1028">
      <formula>OR($S$608&lt;&gt;"",$S$610&lt;&gt;"",$S$612&lt;&gt;"",$S$614&lt;&gt;"",$S$616&lt;&gt;"",$S$618&lt;&gt;"",$S$620&lt;&gt;"",$S$622&lt;&gt;"",$S$624&lt;&gt;"",$S$626&lt;&gt;"",$S$628&lt;&gt;"",$S$630&lt;&gt;"",$S$632&lt;&gt;"",$S$634&lt;&gt;"")</formula>
    </cfRule>
  </conditionalFormatting>
  <conditionalFormatting sqref="S620:X620">
    <cfRule type="expression" dxfId="1044" priority="1027">
      <formula>OR($S$608&lt;&gt;"",$S$610&lt;&gt;"",$S$612&lt;&gt;"",$S$614&lt;&gt;"",$S$616&lt;&gt;"",$S$618&lt;&gt;"",$S$620&lt;&gt;"",$S$622&lt;&gt;"",$S$624&lt;&gt;"",$S$626&lt;&gt;"",$S$628&lt;&gt;"",$S$630&lt;&gt;"",$S$632&lt;&gt;"",$S$634&lt;&gt;"")</formula>
    </cfRule>
  </conditionalFormatting>
  <conditionalFormatting sqref="S622:X622">
    <cfRule type="expression" dxfId="1043" priority="1026">
      <formula>OR($S$608&lt;&gt;"",$S$610&lt;&gt;"",$S$612&lt;&gt;"",$S$614&lt;&gt;"",$S$616&lt;&gt;"",$S$618&lt;&gt;"",$S$620&lt;&gt;"",$S$622&lt;&gt;"",$S$624&lt;&gt;"",$S$626&lt;&gt;"",$S$628&lt;&gt;"",$S$630&lt;&gt;"",$S$632&lt;&gt;"",$S$634&lt;&gt;"")</formula>
    </cfRule>
  </conditionalFormatting>
  <conditionalFormatting sqref="S624:X624">
    <cfRule type="expression" dxfId="1042" priority="1025">
      <formula>OR($S$608&lt;&gt;"",$S$610&lt;&gt;"",$S$612&lt;&gt;"",$S$614&lt;&gt;"",$S$616&lt;&gt;"",$S$618&lt;&gt;"",$S$620&lt;&gt;"",$S$622&lt;&gt;"",$S$624&lt;&gt;"",$S$626&lt;&gt;"",$S$628&lt;&gt;"",$S$630&lt;&gt;"",$S$632&lt;&gt;"",$S$634&lt;&gt;"")</formula>
    </cfRule>
  </conditionalFormatting>
  <conditionalFormatting sqref="S626:X626">
    <cfRule type="expression" dxfId="1041" priority="1024">
      <formula>OR($S$608&lt;&gt;"",$S$610&lt;&gt;"",$S$612&lt;&gt;"",$S$614&lt;&gt;"",$S$616&lt;&gt;"",$S$618&lt;&gt;"",$S$620&lt;&gt;"",$S$622&lt;&gt;"",$S$624&lt;&gt;"",$S$626&lt;&gt;"",$S$628&lt;&gt;"",$S$630&lt;&gt;"",$S$632&lt;&gt;"",$S$634&lt;&gt;"")</formula>
    </cfRule>
  </conditionalFormatting>
  <conditionalFormatting sqref="S628:X628">
    <cfRule type="expression" dxfId="1040" priority="1023">
      <formula>OR($S$608&lt;&gt;"",$S$610&lt;&gt;"",$S$612&lt;&gt;"",$S$614&lt;&gt;"",$S$616&lt;&gt;"",$S$618&lt;&gt;"",$S$620&lt;&gt;"",$S$622&lt;&gt;"",$S$624&lt;&gt;"",$S$626&lt;&gt;"",$S$628&lt;&gt;"",$S$630&lt;&gt;"",$S$632&lt;&gt;"",$S$634&lt;&gt;"")</formula>
    </cfRule>
  </conditionalFormatting>
  <conditionalFormatting sqref="S630:X630">
    <cfRule type="expression" dxfId="1039" priority="1022">
      <formula>OR($S$608&lt;&gt;"",$S$610&lt;&gt;"",$S$612&lt;&gt;"",$S$614&lt;&gt;"",$S$616&lt;&gt;"",$S$618&lt;&gt;"",$S$620&lt;&gt;"",$S$622&lt;&gt;"",$S$624&lt;&gt;"",$S$626&lt;&gt;"",$S$628&lt;&gt;"",$S$630&lt;&gt;"",$S$632&lt;&gt;"",$S$634&lt;&gt;"")</formula>
    </cfRule>
  </conditionalFormatting>
  <conditionalFormatting sqref="S632:X632">
    <cfRule type="expression" dxfId="1038" priority="1021">
      <formula>OR($S$608&lt;&gt;"",$S$610&lt;&gt;"",$S$612&lt;&gt;"",$S$614&lt;&gt;"",$S$616&lt;&gt;"",$S$618&lt;&gt;"",$S$620&lt;&gt;"",$S$622&lt;&gt;"",$S$624&lt;&gt;"",$S$626&lt;&gt;"",$S$628&lt;&gt;"",$S$630&lt;&gt;"",$S$632&lt;&gt;"",$S$634&lt;&gt;"")</formula>
    </cfRule>
  </conditionalFormatting>
  <conditionalFormatting sqref="S634:X634">
    <cfRule type="expression" dxfId="1037" priority="1020">
      <formula>OR($S$608&lt;&gt;"",$S$610&lt;&gt;"",$S$612&lt;&gt;"",$S$614&lt;&gt;"",$S$616&lt;&gt;"",$S$618&lt;&gt;"",$S$620&lt;&gt;"",$S$622&lt;&gt;"",$S$624&lt;&gt;"",$S$626&lt;&gt;"",$S$628&lt;&gt;"",$S$630&lt;&gt;"",$S$632&lt;&gt;"",$S$634&lt;&gt;"")</formula>
    </cfRule>
  </conditionalFormatting>
  <conditionalFormatting sqref="S640:X640">
    <cfRule type="expression" dxfId="1036" priority="1019">
      <formula>OR($S$640&lt;&gt;"",$S$642&lt;&gt;"",$S$643&lt;&gt;"",$S$644&lt;&gt;"",$S$645&lt;&gt;"")</formula>
    </cfRule>
  </conditionalFormatting>
  <conditionalFormatting sqref="S642:X642">
    <cfRule type="expression" dxfId="1035" priority="1018">
      <formula>OR($S$640&lt;&gt;"",$S$642&lt;&gt;"",$S$643&lt;&gt;"",$S$644&lt;&gt;"",$S$645&lt;&gt;"")</formula>
    </cfRule>
  </conditionalFormatting>
  <conditionalFormatting sqref="S643:X643">
    <cfRule type="expression" dxfId="1034" priority="1017">
      <formula>OR($S$640&lt;&gt;"",$S$642&lt;&gt;"",$S$643&lt;&gt;"",$S$644&lt;&gt;"",$S$645&lt;&gt;"")</formula>
    </cfRule>
  </conditionalFormatting>
  <conditionalFormatting sqref="S644:X644">
    <cfRule type="expression" dxfId="1033" priority="1016">
      <formula>OR($S$640&lt;&gt;"",$S$642&lt;&gt;"",$S$643&lt;&gt;"",$S$644&lt;&gt;"",$S$645&lt;&gt;"")</formula>
    </cfRule>
  </conditionalFormatting>
  <conditionalFormatting sqref="S645:X645">
    <cfRule type="expression" dxfId="1032" priority="1015">
      <formula>OR($S$640&lt;&gt;"",$S$642&lt;&gt;"",$S$643&lt;&gt;"",$S$644&lt;&gt;"",$S$645&lt;&gt;"")</formula>
    </cfRule>
  </conditionalFormatting>
  <conditionalFormatting sqref="S679:X679">
    <cfRule type="expression" dxfId="1031" priority="1014">
      <formula>OR($S$679&lt;&gt;"",$S$680&lt;&gt;"",$S$681&lt;&gt;"",$S$682&lt;&gt;"")</formula>
    </cfRule>
  </conditionalFormatting>
  <conditionalFormatting sqref="S680:X680">
    <cfRule type="expression" dxfId="1030" priority="1013">
      <formula>OR($S$679&lt;&gt;"",$S$680&lt;&gt;"",$S$681&lt;&gt;"",$S$682&lt;&gt;"")</formula>
    </cfRule>
  </conditionalFormatting>
  <conditionalFormatting sqref="S681:X681">
    <cfRule type="expression" dxfId="1029" priority="1012">
      <formula>OR($S$679&lt;&gt;"",$S$680&lt;&gt;"",$S$681&lt;&gt;"",$S$682&lt;&gt;"")</formula>
    </cfRule>
  </conditionalFormatting>
  <conditionalFormatting sqref="S682:X682">
    <cfRule type="expression" dxfId="1028" priority="1011">
      <formula>OR($S$679&lt;&gt;"",$S$680&lt;&gt;"",$S$681&lt;&gt;"",$S$682&lt;&gt;"")</formula>
    </cfRule>
  </conditionalFormatting>
  <conditionalFormatting sqref="S685:X685">
    <cfRule type="expression" dxfId="1027" priority="1010">
      <formula>OR($S$685&lt;&gt;"",$S$686&lt;&gt;"",$S$687&lt;&gt;"",$S$688&lt;&gt;"",$S$689&lt;&gt;"")</formula>
    </cfRule>
  </conditionalFormatting>
  <conditionalFormatting sqref="S686:X686">
    <cfRule type="expression" dxfId="1026" priority="1009">
      <formula>OR($S$685&lt;&gt;"",$S$686&lt;&gt;"",$S$687&lt;&gt;"",$S$688&lt;&gt;"",$S$689&lt;&gt;"")</formula>
    </cfRule>
  </conditionalFormatting>
  <conditionalFormatting sqref="S687:X687">
    <cfRule type="expression" dxfId="1025" priority="1008">
      <formula>OR($S$685&lt;&gt;"",$S$686&lt;&gt;"",$S$687&lt;&gt;"",$S$688&lt;&gt;"",$S$689&lt;&gt;"")</formula>
    </cfRule>
  </conditionalFormatting>
  <conditionalFormatting sqref="S688:X688">
    <cfRule type="expression" dxfId="1024" priority="1007">
      <formula>OR($S$685&lt;&gt;"",$S$686&lt;&gt;"",$S$687&lt;&gt;"",$S$688&lt;&gt;"",$S$689&lt;&gt;"")</formula>
    </cfRule>
  </conditionalFormatting>
  <conditionalFormatting sqref="S689:X689">
    <cfRule type="expression" dxfId="1023" priority="1006">
      <formula>OR($S$685&lt;&gt;"",$S$686&lt;&gt;"",$S$687&lt;&gt;"",$S$688&lt;&gt;"",$S$689&lt;&gt;"")</formula>
    </cfRule>
  </conditionalFormatting>
  <conditionalFormatting sqref="S738:X738">
    <cfRule type="expression" dxfId="1022" priority="1005">
      <formula>OR($S$738&lt;&gt;"",$S$739&lt;&gt;"",$S$740&lt;&gt;"",$S$741&lt;&gt;"",$S$742&lt;&gt;"")</formula>
    </cfRule>
  </conditionalFormatting>
  <conditionalFormatting sqref="S739:X739">
    <cfRule type="expression" dxfId="1021" priority="1004">
      <formula>OR($S$738&lt;&gt;"",$S$739&lt;&gt;"",$S$740&lt;&gt;"",$S$741&lt;&gt;"",$S$742&lt;&gt;"")</formula>
    </cfRule>
  </conditionalFormatting>
  <conditionalFormatting sqref="S740:X740">
    <cfRule type="expression" dxfId="1020" priority="1003">
      <formula>OR($S$738&lt;&gt;"",$S$739&lt;&gt;"",$S$740&lt;&gt;"",$S$741&lt;&gt;"",$S$742&lt;&gt;"")</formula>
    </cfRule>
  </conditionalFormatting>
  <conditionalFormatting sqref="S741:X741">
    <cfRule type="expression" dxfId="1019" priority="1002">
      <formula>OR($S$738&lt;&gt;"",$S$739&lt;&gt;"",$S$740&lt;&gt;"",$S$741&lt;&gt;"",$S$742&lt;&gt;"")</formula>
    </cfRule>
  </conditionalFormatting>
  <conditionalFormatting sqref="S742:X742">
    <cfRule type="expression" dxfId="1018" priority="1001">
      <formula>OR($S$738&lt;&gt;"",$S$739&lt;&gt;"",$S$740&lt;&gt;"",$S$741&lt;&gt;"",$S$742&lt;&gt;"")</formula>
    </cfRule>
  </conditionalFormatting>
  <conditionalFormatting sqref="S745:X745">
    <cfRule type="expression" dxfId="1017" priority="1000">
      <formula>OR($S$745&lt;&gt;"",$S$746&lt;&gt;"",$S$748&lt;&gt;"",$S$750&lt;&gt;"")</formula>
    </cfRule>
  </conditionalFormatting>
  <conditionalFormatting sqref="S746:X746">
    <cfRule type="expression" dxfId="1016" priority="999">
      <formula>OR($S$745&lt;&gt;"",$S$746&lt;&gt;"",$S$748&lt;&gt;"",$S$750&lt;&gt;"")</formula>
    </cfRule>
  </conditionalFormatting>
  <conditionalFormatting sqref="S748:X748">
    <cfRule type="expression" dxfId="1015" priority="998">
      <formula>OR($S$745&lt;&gt;"",$S$746&lt;&gt;"",$S$748&lt;&gt;"",$S$750&lt;&gt;"")</formula>
    </cfRule>
  </conditionalFormatting>
  <conditionalFormatting sqref="S750:X750">
    <cfRule type="expression" dxfId="1014" priority="997">
      <formula>OR($S$745&lt;&gt;"",$S$746&lt;&gt;"",$S$748&lt;&gt;"",$S$750&lt;&gt;"")</formula>
    </cfRule>
  </conditionalFormatting>
  <conditionalFormatting sqref="S754:X754">
    <cfRule type="expression" dxfId="1013" priority="996">
      <formula>OR($S$754&lt;&gt;"",$S$755&lt;&gt;"",$S$756&lt;&gt;"",$S$757&lt;&gt;"",$S$758&lt;&gt;"",$S$759&lt;&gt;"",$S$760&lt;&gt;"")</formula>
    </cfRule>
  </conditionalFormatting>
  <conditionalFormatting sqref="S755:X755">
    <cfRule type="expression" dxfId="1012" priority="995">
      <formula>OR($S$754&lt;&gt;"",$S$755&lt;&gt;"",$S$756&lt;&gt;"",$S$757&lt;&gt;"",$S$758&lt;&gt;"",$S$759&lt;&gt;"",$S$760&lt;&gt;"")</formula>
    </cfRule>
  </conditionalFormatting>
  <conditionalFormatting sqref="S756:X756">
    <cfRule type="expression" dxfId="1011" priority="994">
      <formula>OR($S$754&lt;&gt;"",$S$755&lt;&gt;"",$S$756&lt;&gt;"",$S$757&lt;&gt;"",$S$758&lt;&gt;"",$S$759&lt;&gt;"",$S$760&lt;&gt;"")</formula>
    </cfRule>
  </conditionalFormatting>
  <conditionalFormatting sqref="S757:X757">
    <cfRule type="expression" dxfId="1010" priority="993">
      <formula>OR($S$754&lt;&gt;"",$S$755&lt;&gt;"",$S$756&lt;&gt;"",$S$757&lt;&gt;"",$S$758&lt;&gt;"",$S$759&lt;&gt;"",$S$760&lt;&gt;"")</formula>
    </cfRule>
  </conditionalFormatting>
  <conditionalFormatting sqref="S758:X758">
    <cfRule type="expression" dxfId="1009" priority="992">
      <formula>OR($S$754&lt;&gt;"",$S$755&lt;&gt;"",$S$756&lt;&gt;"",$S$757&lt;&gt;"",$S$758&lt;&gt;"",$S$759&lt;&gt;"",$S$760&lt;&gt;"")</formula>
    </cfRule>
  </conditionalFormatting>
  <conditionalFormatting sqref="S759:X759">
    <cfRule type="expression" dxfId="1008" priority="991">
      <formula>OR($S$754&lt;&gt;"",$S$755&lt;&gt;"",$S$756&lt;&gt;"",$S$757&lt;&gt;"",$S$758&lt;&gt;"",$S$759&lt;&gt;"",$S$760&lt;&gt;"")</formula>
    </cfRule>
  </conditionalFormatting>
  <conditionalFormatting sqref="S760:X760">
    <cfRule type="expression" dxfId="1007" priority="990">
      <formula>OR($S$754&lt;&gt;"",$S$755&lt;&gt;"",$S$756&lt;&gt;"",$S$757&lt;&gt;"",$S$758&lt;&gt;"",$S$759&lt;&gt;"",$S$760&lt;&gt;"")</formula>
    </cfRule>
  </conditionalFormatting>
  <conditionalFormatting sqref="S773:X773">
    <cfRule type="expression" dxfId="1006" priority="989">
      <formula>OR($S$773&lt;&gt;"",$S$774&lt;&gt;"",$S$775&lt;&gt;"",$S$776&lt;&gt;"",$S$777&lt;&gt;"")</formula>
    </cfRule>
  </conditionalFormatting>
  <conditionalFormatting sqref="S774:X774">
    <cfRule type="expression" dxfId="1005" priority="988">
      <formula>OR($S$773&lt;&gt;"",$S$774&lt;&gt;"",$S$775&lt;&gt;"",$S$776&lt;&gt;"",$S$777&lt;&gt;"")</formula>
    </cfRule>
  </conditionalFormatting>
  <conditionalFormatting sqref="S775:X775">
    <cfRule type="expression" dxfId="1004" priority="987">
      <formula>OR($S$773&lt;&gt;"",$S$774&lt;&gt;"",$S$775&lt;&gt;"",$S$776&lt;&gt;"",$S$777&lt;&gt;"")</formula>
    </cfRule>
  </conditionalFormatting>
  <conditionalFormatting sqref="S776:X776">
    <cfRule type="expression" dxfId="1003" priority="986">
      <formula>OR($S$773&lt;&gt;"",$S$774&lt;&gt;"",$S$775&lt;&gt;"",$S$776&lt;&gt;"",$S$777&lt;&gt;"")</formula>
    </cfRule>
  </conditionalFormatting>
  <conditionalFormatting sqref="S777:X777">
    <cfRule type="expression" dxfId="1002" priority="985">
      <formula>OR($S$773&lt;&gt;"",$S$774&lt;&gt;"",$S$775&lt;&gt;"",$S$776&lt;&gt;"",$S$777&lt;&gt;"")</formula>
    </cfRule>
  </conditionalFormatting>
  <conditionalFormatting sqref="S846:X846">
    <cfRule type="expression" dxfId="1001" priority="984">
      <formula>OR($S$846&lt;&gt;"",$S$848&lt;&gt;"",$S$850&lt;&gt;"",$S$852&lt;&gt;"",$S$854&lt;&gt;"",$S$856&lt;&gt;"",$S$858&lt;&gt;"")</formula>
    </cfRule>
  </conditionalFormatting>
  <conditionalFormatting sqref="S848:X848">
    <cfRule type="expression" dxfId="1000" priority="983">
      <formula>OR($S$846&lt;&gt;"",$S$848&lt;&gt;"",$S$850&lt;&gt;"",$S$852&lt;&gt;"",$S$854&lt;&gt;"",$S$856&lt;&gt;"",$S$858&lt;&gt;"")</formula>
    </cfRule>
  </conditionalFormatting>
  <conditionalFormatting sqref="S850:X850">
    <cfRule type="expression" dxfId="999" priority="982">
      <formula>OR($S$846&lt;&gt;"",$S$848&lt;&gt;"",$S$850&lt;&gt;"",$S$852&lt;&gt;"",$S$854&lt;&gt;"",$S$856&lt;&gt;"",$S$858&lt;&gt;"")</formula>
    </cfRule>
  </conditionalFormatting>
  <conditionalFormatting sqref="S852:X852">
    <cfRule type="expression" dxfId="998" priority="981">
      <formula>OR($S$846&lt;&gt;"",$S$848&lt;&gt;"",$S$850&lt;&gt;"",$S$852&lt;&gt;"",$S$854&lt;&gt;"",$S$856&lt;&gt;"",$S$858&lt;&gt;"")</formula>
    </cfRule>
  </conditionalFormatting>
  <conditionalFormatting sqref="S854:X854">
    <cfRule type="expression" dxfId="997" priority="980">
      <formula>OR($S$846&lt;&gt;"",$S$848&lt;&gt;"",$S$850&lt;&gt;"",$S$852&lt;&gt;"",$S$854&lt;&gt;"",$S$856&lt;&gt;"",$S$858&lt;&gt;"")</formula>
    </cfRule>
  </conditionalFormatting>
  <conditionalFormatting sqref="S856:X856">
    <cfRule type="expression" dxfId="996" priority="979">
      <formula>OR($S$846&lt;&gt;"",$S$848&lt;&gt;"",$S$850&lt;&gt;"",$S$852&lt;&gt;"",$S$854&lt;&gt;"",$S$856&lt;&gt;"",$S$858&lt;&gt;"")</formula>
    </cfRule>
  </conditionalFormatting>
  <conditionalFormatting sqref="S858:X858">
    <cfRule type="expression" dxfId="995" priority="978">
      <formula>OR($S$846&lt;&gt;"",$S$848&lt;&gt;"",$S$850&lt;&gt;"",$S$852&lt;&gt;"",$S$854&lt;&gt;"",$S$856&lt;&gt;"",$S$858&lt;&gt;"")</formula>
    </cfRule>
  </conditionalFormatting>
  <conditionalFormatting sqref="S864:X864">
    <cfRule type="expression" dxfId="994" priority="977">
      <formula>OR($S$864&lt;&gt;"",$S$865&lt;&gt;"",$S$866&lt;&gt;"")</formula>
    </cfRule>
  </conditionalFormatting>
  <conditionalFormatting sqref="S865:X865">
    <cfRule type="expression" dxfId="993" priority="976">
      <formula>OR($S$864&lt;&gt;"",$S$865&lt;&gt;"",$S$866&lt;&gt;"")</formula>
    </cfRule>
  </conditionalFormatting>
  <conditionalFormatting sqref="S866:X866">
    <cfRule type="expression" dxfId="992" priority="975">
      <formula>OR($S$864&lt;&gt;"",$S$865&lt;&gt;"",$S$866&lt;&gt;"")</formula>
    </cfRule>
  </conditionalFormatting>
  <conditionalFormatting sqref="S872:X872">
    <cfRule type="expression" dxfId="991" priority="974">
      <formula>OR($S$872&lt;&gt;"",$S$873&lt;&gt;"",$S$874&lt;&gt;"",$S$875&lt;&gt;"",$S$876&lt;&gt;"",$S$877&lt;&gt;"")</formula>
    </cfRule>
  </conditionalFormatting>
  <conditionalFormatting sqref="S873:X873">
    <cfRule type="expression" dxfId="990" priority="973">
      <formula>OR($S$872&lt;&gt;"",$S$873&lt;&gt;"",$S$874&lt;&gt;"",$S$875&lt;&gt;"",$S$876&lt;&gt;"",$S$877&lt;&gt;"")</formula>
    </cfRule>
  </conditionalFormatting>
  <conditionalFormatting sqref="S874:X874">
    <cfRule type="expression" dxfId="989" priority="972">
      <formula>OR($S$872&lt;&gt;"",$S$873&lt;&gt;"",$S$874&lt;&gt;"",$S$875&lt;&gt;"",$S$876&lt;&gt;"",$S$877&lt;&gt;"")</formula>
    </cfRule>
  </conditionalFormatting>
  <conditionalFormatting sqref="S875:X875">
    <cfRule type="expression" dxfId="988" priority="971">
      <formula>OR($S$872&lt;&gt;"",$S$873&lt;&gt;"",$S$874&lt;&gt;"",$S$875&lt;&gt;"",$S$876&lt;&gt;"",$S$877&lt;&gt;"")</formula>
    </cfRule>
  </conditionalFormatting>
  <conditionalFormatting sqref="S876:X876">
    <cfRule type="expression" dxfId="987" priority="970">
      <formula>OR($S$872&lt;&gt;"",$S$873&lt;&gt;"",$S$874&lt;&gt;"",$S$875&lt;&gt;"",$S$876&lt;&gt;"",$S$877&lt;&gt;"")</formula>
    </cfRule>
  </conditionalFormatting>
  <conditionalFormatting sqref="S877:X877">
    <cfRule type="expression" dxfId="986" priority="969">
      <formula>OR($S$872&lt;&gt;"",$S$873&lt;&gt;"",$S$874&lt;&gt;"",$S$875&lt;&gt;"",$S$876&lt;&gt;"",$S$877&lt;&gt;"")</formula>
    </cfRule>
  </conditionalFormatting>
  <conditionalFormatting sqref="S883:X883">
    <cfRule type="expression" dxfId="985" priority="968">
      <formula>OR($S$883&lt;&gt;"",$S$884&lt;&gt;"",$S$885&lt;&gt;"",$S$886&lt;&gt;"")</formula>
    </cfRule>
  </conditionalFormatting>
  <conditionalFormatting sqref="S884:X884">
    <cfRule type="expression" dxfId="984" priority="967">
      <formula>OR($S$883&lt;&gt;"",$S$884&lt;&gt;"",$S$885&lt;&gt;"",$S$886&lt;&gt;"")</formula>
    </cfRule>
  </conditionalFormatting>
  <conditionalFormatting sqref="S885:X885">
    <cfRule type="expression" dxfId="983" priority="966">
      <formula>OR($S$883&lt;&gt;"",$S$884&lt;&gt;"",$S$885&lt;&gt;"",$S$886&lt;&gt;"")</formula>
    </cfRule>
  </conditionalFormatting>
  <conditionalFormatting sqref="S886:X886">
    <cfRule type="expression" dxfId="982" priority="965">
      <formula>OR($S$883&lt;&gt;"",$S$884&lt;&gt;"",$S$885&lt;&gt;"",$S$886&lt;&gt;"")</formula>
    </cfRule>
  </conditionalFormatting>
  <conditionalFormatting sqref="S892:X892">
    <cfRule type="expression" dxfId="981" priority="964">
      <formula>OR($S$892&lt;&gt;"",$S$893&lt;&gt;"",$S$894&lt;&gt;"")</formula>
    </cfRule>
  </conditionalFormatting>
  <conditionalFormatting sqref="S893:X893">
    <cfRule type="expression" dxfId="980" priority="963">
      <formula>OR($S$892&lt;&gt;"",$S$893&lt;&gt;"",$S$894&lt;&gt;"")</formula>
    </cfRule>
  </conditionalFormatting>
  <conditionalFormatting sqref="S894:X894">
    <cfRule type="expression" dxfId="979" priority="962">
      <formula>OR($S$892&lt;&gt;"",$S$893&lt;&gt;"",$S$894&lt;&gt;"")</formula>
    </cfRule>
  </conditionalFormatting>
  <conditionalFormatting sqref="S932:X932">
    <cfRule type="expression" dxfId="978" priority="961">
      <formula>OR($S$932&lt;&gt;"",$S$933&lt;&gt;"",$S$934&lt;&gt;"",$S$935&lt;&gt;"",$S$936&lt;&gt;"",$S$937&lt;&gt;"",$S$938&lt;&gt;"",$S$940&lt;&gt;"")</formula>
    </cfRule>
  </conditionalFormatting>
  <conditionalFormatting sqref="S933:X933">
    <cfRule type="expression" dxfId="977" priority="960">
      <formula>OR($S$932&lt;&gt;"",$S$933&lt;&gt;"",$S$934&lt;&gt;"",$S$935&lt;&gt;"",$S$936&lt;&gt;"",$S$937&lt;&gt;"",$S$938&lt;&gt;"",$S$940&lt;&gt;"")</formula>
    </cfRule>
  </conditionalFormatting>
  <conditionalFormatting sqref="S934:X934">
    <cfRule type="expression" dxfId="976" priority="959">
      <formula>OR($S$932&lt;&gt;"",$S$933&lt;&gt;"",$S$934&lt;&gt;"",$S$935&lt;&gt;"",$S$936&lt;&gt;"",$S$937&lt;&gt;"",$S$938&lt;&gt;"",$S$940&lt;&gt;"")</formula>
    </cfRule>
  </conditionalFormatting>
  <conditionalFormatting sqref="S935:X935">
    <cfRule type="expression" dxfId="975" priority="958">
      <formula>OR($S$932&lt;&gt;"",$S$933&lt;&gt;"",$S$934&lt;&gt;"",$S$935&lt;&gt;"",$S$936&lt;&gt;"",$S$937&lt;&gt;"",$S$938&lt;&gt;"",$S$940&lt;&gt;"")</formula>
    </cfRule>
  </conditionalFormatting>
  <conditionalFormatting sqref="S936:X936">
    <cfRule type="expression" dxfId="974" priority="957">
      <formula>OR($S$932&lt;&gt;"",$S$933&lt;&gt;"",$S$934&lt;&gt;"",$S$935&lt;&gt;"",$S$936&lt;&gt;"",$S$937&lt;&gt;"",$S$938&lt;&gt;"",$S$940&lt;&gt;"")</formula>
    </cfRule>
  </conditionalFormatting>
  <conditionalFormatting sqref="S937:X937">
    <cfRule type="expression" dxfId="973" priority="956">
      <formula>OR($S$932&lt;&gt;"",$S$933&lt;&gt;"",$S$934&lt;&gt;"",$S$935&lt;&gt;"",$S$936&lt;&gt;"",$S$937&lt;&gt;"",$S$938&lt;&gt;"",$S$940&lt;&gt;"")</formula>
    </cfRule>
  </conditionalFormatting>
  <conditionalFormatting sqref="S938:X938">
    <cfRule type="expression" dxfId="972" priority="955">
      <formula>OR($S$932&lt;&gt;"",$S$933&lt;&gt;"",$S$934&lt;&gt;"",$S$935&lt;&gt;"",$S$936&lt;&gt;"",$S$937&lt;&gt;"",$S$938&lt;&gt;"",$S$940&lt;&gt;"")</formula>
    </cfRule>
  </conditionalFormatting>
  <conditionalFormatting sqref="S940:X940">
    <cfRule type="expression" dxfId="971" priority="954">
      <formula>OR($S$932&lt;&gt;"",$S$933&lt;&gt;"",$S$934&lt;&gt;"",$S$935&lt;&gt;"",$S$936&lt;&gt;"",$S$937&lt;&gt;"",$S$938&lt;&gt;"",$S$940&lt;&gt;"")</formula>
    </cfRule>
  </conditionalFormatting>
  <conditionalFormatting sqref="S968:X968">
    <cfRule type="expression" dxfId="970" priority="953">
      <formula>OR($S$968&lt;&gt;"",$S$970&lt;&gt;"",$S$972&lt;&gt;"",$S$974&lt;&gt;"",$S$976&lt;&gt;"",$S$978&lt;&gt;"")</formula>
    </cfRule>
  </conditionalFormatting>
  <conditionalFormatting sqref="S970:X970">
    <cfRule type="expression" dxfId="969" priority="952">
      <formula>OR($S$968&lt;&gt;"",$S$970&lt;&gt;"",$S$972&lt;&gt;"",$S$974&lt;&gt;"",$S$976&lt;&gt;"",$S$978&lt;&gt;"")</formula>
    </cfRule>
  </conditionalFormatting>
  <conditionalFormatting sqref="S972:X972">
    <cfRule type="expression" dxfId="968" priority="951">
      <formula>OR($S$968&lt;&gt;"",$S$970&lt;&gt;"",$S$972&lt;&gt;"",$S$974&lt;&gt;"",$S$976&lt;&gt;"",$S$978&lt;&gt;"")</formula>
    </cfRule>
  </conditionalFormatting>
  <conditionalFormatting sqref="S974:X974">
    <cfRule type="expression" dxfId="967" priority="950">
      <formula>OR($S$968&lt;&gt;"",$S$970&lt;&gt;"",$S$972&lt;&gt;"",$S$974&lt;&gt;"",$S$976&lt;&gt;"",$S$978&lt;&gt;"")</formula>
    </cfRule>
  </conditionalFormatting>
  <conditionalFormatting sqref="S976:X976">
    <cfRule type="expression" dxfId="966" priority="949">
      <formula>OR($S$968&lt;&gt;"",$S$970&lt;&gt;"",$S$972&lt;&gt;"",$S$974&lt;&gt;"",$S$976&lt;&gt;"",$S$978&lt;&gt;"")</formula>
    </cfRule>
  </conditionalFormatting>
  <conditionalFormatting sqref="S978:X978">
    <cfRule type="expression" dxfId="965" priority="948">
      <formula>OR($S$968&lt;&gt;"",$S$970&lt;&gt;"",$S$972&lt;&gt;"",$S$974&lt;&gt;"",$S$976&lt;&gt;"",$S$978&lt;&gt;"")</formula>
    </cfRule>
  </conditionalFormatting>
  <conditionalFormatting sqref="S1007:X1007">
    <cfRule type="expression" dxfId="964" priority="947">
      <formula>OR($S$1007&lt;&gt;"",$S$1008&lt;&gt;"",$S$1009&lt;&gt;"",$S$1010&lt;&gt;"",$S$1011&lt;&gt;"")</formula>
    </cfRule>
  </conditionalFormatting>
  <conditionalFormatting sqref="S1008:X1008">
    <cfRule type="expression" dxfId="963" priority="946">
      <formula>OR($S$1007&lt;&gt;"",$S$1008&lt;&gt;"",$S$1009&lt;&gt;"",$S$1010&lt;&gt;"",$S$1011&lt;&gt;"")</formula>
    </cfRule>
  </conditionalFormatting>
  <conditionalFormatting sqref="S1009:X1009">
    <cfRule type="expression" dxfId="962" priority="945">
      <formula>OR($S$1007&lt;&gt;"",$S$1008&lt;&gt;"",$S$1009&lt;&gt;"",$S$1010&lt;&gt;"",$S$1011&lt;&gt;"")</formula>
    </cfRule>
  </conditionalFormatting>
  <conditionalFormatting sqref="S1010:X1010">
    <cfRule type="expression" dxfId="961" priority="944">
      <formula>OR($S$1007&lt;&gt;"",$S$1008&lt;&gt;"",$S$1009&lt;&gt;"",$S$1010&lt;&gt;"",$S$1011&lt;&gt;"")</formula>
    </cfRule>
  </conditionalFormatting>
  <conditionalFormatting sqref="S1011:X1011">
    <cfRule type="expression" dxfId="960" priority="943">
      <formula>OR($S$1007&lt;&gt;"",$S$1008&lt;&gt;"",$S$1009&lt;&gt;"",$S$1010&lt;&gt;"",$S$1011&lt;&gt;"")</formula>
    </cfRule>
  </conditionalFormatting>
  <conditionalFormatting sqref="S1013:X1013">
    <cfRule type="expression" dxfId="959" priority="942">
      <formula>OR($S$1013&lt;&gt;"",$S$1014&lt;&gt;"",$S$1015&lt;&gt;"",$S$1017&lt;&gt;"")</formula>
    </cfRule>
  </conditionalFormatting>
  <conditionalFormatting sqref="S1014:X1014">
    <cfRule type="expression" dxfId="958" priority="941">
      <formula>OR($S$1013&lt;&gt;"",$S$1014&lt;&gt;"",$S$1015&lt;&gt;"",$S$1017&lt;&gt;"")</formula>
    </cfRule>
  </conditionalFormatting>
  <conditionalFormatting sqref="S1015:X1015">
    <cfRule type="expression" dxfId="957" priority="940">
      <formula>OR($S$1013&lt;&gt;"",$S$1014&lt;&gt;"",$S$1015&lt;&gt;"",$S$1017&lt;&gt;"")</formula>
    </cfRule>
  </conditionalFormatting>
  <conditionalFormatting sqref="S1017:X1017">
    <cfRule type="expression" dxfId="956" priority="939">
      <formula>OR($S$1013&lt;&gt;"",$S$1014&lt;&gt;"",$S$1015&lt;&gt;"",$S$1017&lt;&gt;"")</formula>
    </cfRule>
  </conditionalFormatting>
  <conditionalFormatting sqref="S1021:X1021">
    <cfRule type="expression" dxfId="955" priority="938">
      <formula>OR($S$1021&lt;&gt;"",$S$1022&lt;&gt;"",$S$1023&lt;&gt;"",$S$1024&lt;&gt;"",$S$1025&lt;&gt;"",$S$1026&lt;&gt;"",$S$1028&lt;&gt;"",$S$1029&lt;&gt;"",$S$1030&lt;&gt;"")</formula>
    </cfRule>
  </conditionalFormatting>
  <conditionalFormatting sqref="S1022:X1022">
    <cfRule type="expression" dxfId="954" priority="937">
      <formula>OR($S$1021&lt;&gt;"",$S$1022&lt;&gt;"",$S$1023&lt;&gt;"",$S$1024&lt;&gt;"",$S$1025&lt;&gt;"",$S$1026&lt;&gt;"",$S$1028&lt;&gt;"",$S$1029&lt;&gt;"",$S$1030&lt;&gt;"")</formula>
    </cfRule>
  </conditionalFormatting>
  <conditionalFormatting sqref="S1023:X1023">
    <cfRule type="expression" dxfId="953" priority="936">
      <formula>OR($S$1021&lt;&gt;"",$S$1022&lt;&gt;"",$S$1023&lt;&gt;"",$S$1024&lt;&gt;"",$S$1025&lt;&gt;"",$S$1026&lt;&gt;"",$S$1028&lt;&gt;"",$S$1029&lt;&gt;"",$S$1030&lt;&gt;"")</formula>
    </cfRule>
  </conditionalFormatting>
  <conditionalFormatting sqref="S1024:X1024">
    <cfRule type="expression" dxfId="952" priority="935">
      <formula>OR($S$1021&lt;&gt;"",$S$1022&lt;&gt;"",$S$1023&lt;&gt;"",$S$1024&lt;&gt;"",$S$1025&lt;&gt;"",$S$1026&lt;&gt;"",$S$1028&lt;&gt;"",$S$1029&lt;&gt;"",$S$1030&lt;&gt;"")</formula>
    </cfRule>
  </conditionalFormatting>
  <conditionalFormatting sqref="S1025:X1025">
    <cfRule type="expression" dxfId="951" priority="934">
      <formula>OR($S$1021&lt;&gt;"",$S$1022&lt;&gt;"",$S$1023&lt;&gt;"",$S$1024&lt;&gt;"",$S$1025&lt;&gt;"",$S$1026&lt;&gt;"",$S$1028&lt;&gt;"",$S$1029&lt;&gt;"",$S$1030&lt;&gt;"")</formula>
    </cfRule>
  </conditionalFormatting>
  <conditionalFormatting sqref="S1026:X1026">
    <cfRule type="expression" dxfId="950" priority="933">
      <formula>OR($S$1021&lt;&gt;"",$S$1022&lt;&gt;"",$S$1023&lt;&gt;"",$S$1024&lt;&gt;"",$S$1025&lt;&gt;"",$S$1026&lt;&gt;"",$S$1028&lt;&gt;"",$S$1029&lt;&gt;"",$S$1030&lt;&gt;"")</formula>
    </cfRule>
  </conditionalFormatting>
  <conditionalFormatting sqref="S1028:X1028">
    <cfRule type="expression" dxfId="949" priority="932">
      <formula>OR($S$1021&lt;&gt;"",$S$1022&lt;&gt;"",$S$1023&lt;&gt;"",$S$1024&lt;&gt;"",$S$1025&lt;&gt;"",$S$1026&lt;&gt;"",$S$1028&lt;&gt;"",$S$1029&lt;&gt;"",$S$1030&lt;&gt;"")</formula>
    </cfRule>
  </conditionalFormatting>
  <conditionalFormatting sqref="S1029:X1029">
    <cfRule type="expression" dxfId="948" priority="931">
      <formula>OR($S$1021&lt;&gt;"",$S$1022&lt;&gt;"",$S$1023&lt;&gt;"",$S$1024&lt;&gt;"",$S$1025&lt;&gt;"",$S$1026&lt;&gt;"",$S$1028&lt;&gt;"",$S$1029&lt;&gt;"",$S$1030&lt;&gt;"")</formula>
    </cfRule>
  </conditionalFormatting>
  <conditionalFormatting sqref="S1030:X1030">
    <cfRule type="expression" dxfId="947" priority="930">
      <formula>OR($S$1021&lt;&gt;"",$S$1022&lt;&gt;"",$S$1023&lt;&gt;"",$S$1024&lt;&gt;"",$S$1025&lt;&gt;"",$S$1026&lt;&gt;"",$S$1028&lt;&gt;"",$S$1029&lt;&gt;"",$S$1030&lt;&gt;"")</formula>
    </cfRule>
  </conditionalFormatting>
  <conditionalFormatting sqref="S1032:X1032">
    <cfRule type="expression" dxfId="946" priority="929">
      <formula>OR($S$1032&lt;&gt;"",$S$1033&lt;&gt;"",$S$1034&lt;&gt;"",$S$1035&lt;&gt;"",$S$1036&lt;&gt;"",$S$1037&lt;&gt;"",$S$1039&lt;&gt;"",$S$1040&lt;&gt;"",$S$1041&lt;&gt;"")</formula>
    </cfRule>
  </conditionalFormatting>
  <conditionalFormatting sqref="S1033:X1033">
    <cfRule type="expression" dxfId="945" priority="928">
      <formula>OR($S$1032&lt;&gt;"",$S$1033&lt;&gt;"",$S$1034&lt;&gt;"",$S$1035&lt;&gt;"",$S$1036&lt;&gt;"",$S$1037&lt;&gt;"",$S$1039&lt;&gt;"",$S$1040&lt;&gt;"",$S$1041&lt;&gt;"")</formula>
    </cfRule>
  </conditionalFormatting>
  <conditionalFormatting sqref="S1034:X1034">
    <cfRule type="expression" dxfId="944" priority="927">
      <formula>OR($S$1032&lt;&gt;"",$S$1033&lt;&gt;"",$S$1034&lt;&gt;"",$S$1035&lt;&gt;"",$S$1036&lt;&gt;"",$S$1037&lt;&gt;"",$S$1039&lt;&gt;"",$S$1040&lt;&gt;"",$S$1041&lt;&gt;"")</formula>
    </cfRule>
  </conditionalFormatting>
  <conditionalFormatting sqref="S1035:X1035">
    <cfRule type="expression" dxfId="943" priority="926">
      <formula>OR($S$1032&lt;&gt;"",$S$1033&lt;&gt;"",$S$1034&lt;&gt;"",$S$1035&lt;&gt;"",$S$1036&lt;&gt;"",$S$1037&lt;&gt;"",$S$1039&lt;&gt;"",$S$1040&lt;&gt;"",$S$1041&lt;&gt;"")</formula>
    </cfRule>
  </conditionalFormatting>
  <conditionalFormatting sqref="S1036:X1036">
    <cfRule type="expression" dxfId="942" priority="925">
      <formula>OR($S$1032&lt;&gt;"",$S$1033&lt;&gt;"",$S$1034&lt;&gt;"",$S$1035&lt;&gt;"",$S$1036&lt;&gt;"",$S$1037&lt;&gt;"",$S$1039&lt;&gt;"",$S$1040&lt;&gt;"",$S$1041&lt;&gt;"")</formula>
    </cfRule>
  </conditionalFormatting>
  <conditionalFormatting sqref="S1037:X1037">
    <cfRule type="expression" dxfId="941" priority="924">
      <formula>OR($S$1032&lt;&gt;"",$S$1033&lt;&gt;"",$S$1034&lt;&gt;"",$S$1035&lt;&gt;"",$S$1036&lt;&gt;"",$S$1037&lt;&gt;"",$S$1039&lt;&gt;"",$S$1040&lt;&gt;"",$S$1041&lt;&gt;"")</formula>
    </cfRule>
  </conditionalFormatting>
  <conditionalFormatting sqref="S1039:X1039">
    <cfRule type="expression" dxfId="940" priority="923">
      <formula>OR($S$1032&lt;&gt;"",$S$1033&lt;&gt;"",$S$1034&lt;&gt;"",$S$1035&lt;&gt;"",$S$1036&lt;&gt;"",$S$1037&lt;&gt;"",$S$1039&lt;&gt;"",$S$1040&lt;&gt;"",$S$1041&lt;&gt;"")</formula>
    </cfRule>
  </conditionalFormatting>
  <conditionalFormatting sqref="S1040:X1040">
    <cfRule type="expression" dxfId="939" priority="922">
      <formula>OR($S$1032&lt;&gt;"",$S$1033&lt;&gt;"",$S$1034&lt;&gt;"",$S$1035&lt;&gt;"",$S$1036&lt;&gt;"",$S$1037&lt;&gt;"",$S$1039&lt;&gt;"",$S$1040&lt;&gt;"",$S$1041&lt;&gt;"")</formula>
    </cfRule>
  </conditionalFormatting>
  <conditionalFormatting sqref="S1041:X1041">
    <cfRule type="expression" dxfId="938" priority="921">
      <formula>OR($S$1032&lt;&gt;"",$S$1033&lt;&gt;"",$S$1034&lt;&gt;"",$S$1035&lt;&gt;"",$S$1036&lt;&gt;"",$S$1037&lt;&gt;"",$S$1039&lt;&gt;"",$S$1040&lt;&gt;"",$S$1041&lt;&gt;"")</formula>
    </cfRule>
  </conditionalFormatting>
  <conditionalFormatting sqref="S1045:X1045">
    <cfRule type="expression" dxfId="937" priority="920">
      <formula>OR($S$1045&lt;&gt;"",$S$1046&lt;&gt;"",$S$1047&lt;&gt;"",$S$1048&lt;&gt;"",$S$1049&lt;&gt;"")</formula>
    </cfRule>
  </conditionalFormatting>
  <conditionalFormatting sqref="S1046:X1046">
    <cfRule type="expression" dxfId="936" priority="919">
      <formula>OR($S$1045&lt;&gt;"",$S$1046&lt;&gt;"",$S$1047&lt;&gt;"",$S$1048&lt;&gt;"",$S$1049&lt;&gt;"")</formula>
    </cfRule>
  </conditionalFormatting>
  <conditionalFormatting sqref="S1047:X1047">
    <cfRule type="expression" dxfId="935" priority="918">
      <formula>OR($S$1045&lt;&gt;"",$S$1046&lt;&gt;"",$S$1047&lt;&gt;"",$S$1048&lt;&gt;"",$S$1049&lt;&gt;"")</formula>
    </cfRule>
  </conditionalFormatting>
  <conditionalFormatting sqref="S1048:X1048">
    <cfRule type="expression" dxfId="934" priority="917">
      <formula>OR($S$1045&lt;&gt;"",$S$1046&lt;&gt;"",$S$1047&lt;&gt;"",$S$1048&lt;&gt;"",$S$1049&lt;&gt;"")</formula>
    </cfRule>
  </conditionalFormatting>
  <conditionalFormatting sqref="S1049:X1049">
    <cfRule type="expression" dxfId="933" priority="916">
      <formula>OR($S$1045&lt;&gt;"",$S$1046&lt;&gt;"",$S$1047&lt;&gt;"",$S$1048&lt;&gt;"",$S$1049&lt;&gt;"")</formula>
    </cfRule>
  </conditionalFormatting>
  <conditionalFormatting sqref="S1058:X1058">
    <cfRule type="expression" dxfId="932" priority="915">
      <formula>OR($S$1058&lt;&gt;"",$S$1060&lt;&gt;"",$S$1062&lt;&gt;"",$S$1064&lt;&gt;"",$S$1066&lt;&gt;"",$S$1068&lt;&gt;"",$S$1070&lt;&gt;"",$S$1072&lt;&gt;"")</formula>
    </cfRule>
  </conditionalFormatting>
  <conditionalFormatting sqref="S1060:X1060">
    <cfRule type="expression" dxfId="931" priority="914">
      <formula>OR($S$1058&lt;&gt;"",$S$1060&lt;&gt;"",$S$1062&lt;&gt;"",$S$1064&lt;&gt;"",$S$1066&lt;&gt;"",$S$1068&lt;&gt;"",$S$1070&lt;&gt;"",$S$1072&lt;&gt;"")</formula>
    </cfRule>
  </conditionalFormatting>
  <conditionalFormatting sqref="S1062:X1062">
    <cfRule type="expression" dxfId="930" priority="913">
      <formula>OR($S$1058&lt;&gt;"",$S$1060&lt;&gt;"",$S$1062&lt;&gt;"",$S$1064&lt;&gt;"",$S$1066&lt;&gt;"",$S$1068&lt;&gt;"",$S$1070&lt;&gt;"",$S$1072&lt;&gt;"")</formula>
    </cfRule>
  </conditionalFormatting>
  <conditionalFormatting sqref="S1064:X1064">
    <cfRule type="expression" dxfId="929" priority="912">
      <formula>OR($S$1058&lt;&gt;"",$S$1060&lt;&gt;"",$S$1062&lt;&gt;"",$S$1064&lt;&gt;"",$S$1066&lt;&gt;"",$S$1068&lt;&gt;"",$S$1070&lt;&gt;"",$S$1072&lt;&gt;"")</formula>
    </cfRule>
  </conditionalFormatting>
  <conditionalFormatting sqref="S1066:X1066">
    <cfRule type="expression" dxfId="928" priority="911">
      <formula>OR($S$1058&lt;&gt;"",$S$1060&lt;&gt;"",$S$1062&lt;&gt;"",$S$1064&lt;&gt;"",$S$1066&lt;&gt;"",$S$1068&lt;&gt;"",$S$1070&lt;&gt;"",$S$1072&lt;&gt;"")</formula>
    </cfRule>
  </conditionalFormatting>
  <conditionalFormatting sqref="S1068:X1068">
    <cfRule type="expression" dxfId="927" priority="910">
      <formula>OR($S$1058&lt;&gt;"",$S$1060&lt;&gt;"",$S$1062&lt;&gt;"",$S$1064&lt;&gt;"",$S$1066&lt;&gt;"",$S$1068&lt;&gt;"",$S$1070&lt;&gt;"",$S$1072&lt;&gt;"")</formula>
    </cfRule>
  </conditionalFormatting>
  <conditionalFormatting sqref="S1070:X1070">
    <cfRule type="expression" dxfId="926" priority="909">
      <formula>OR($S$1058&lt;&gt;"",$S$1060&lt;&gt;"",$S$1062&lt;&gt;"",$S$1064&lt;&gt;"",$S$1066&lt;&gt;"",$S$1068&lt;&gt;"",$S$1070&lt;&gt;"",$S$1072&lt;&gt;"")</formula>
    </cfRule>
  </conditionalFormatting>
  <conditionalFormatting sqref="S1072:X1072">
    <cfRule type="expression" dxfId="925" priority="908">
      <formula>OR($S$1058&lt;&gt;"",$S$1060&lt;&gt;"",$S$1062&lt;&gt;"",$S$1064&lt;&gt;"",$S$1066&lt;&gt;"",$S$1068&lt;&gt;"",$S$1070&lt;&gt;"",$S$1072&lt;&gt;"")</formula>
    </cfRule>
  </conditionalFormatting>
  <conditionalFormatting sqref="S1081:X1081">
    <cfRule type="expression" dxfId="924" priority="907">
      <formula>OR($S$1081&lt;&gt;"",$S$1082&lt;&gt;"",$S$1083&lt;&gt;"",$S$1084&lt;&gt;"",$S$1085&lt;&gt;"",$S$1086&lt;&gt;"",$S$1087&lt;&gt;"",$S$1088&lt;&gt;"",$S$1089&lt;&gt;"",$S$1090&lt;&gt;"")</formula>
    </cfRule>
  </conditionalFormatting>
  <conditionalFormatting sqref="S1082:X1082">
    <cfRule type="expression" dxfId="923" priority="906">
      <formula>OR($S$1081&lt;&gt;"",$S$1082&lt;&gt;"",$S$1083&lt;&gt;"",$S$1084&lt;&gt;"",$S$1085&lt;&gt;"",$S$1086&lt;&gt;"",$S$1087&lt;&gt;"",$S$1088&lt;&gt;"",$S$1089&lt;&gt;"",$S$1090&lt;&gt;"")</formula>
    </cfRule>
  </conditionalFormatting>
  <conditionalFormatting sqref="S1083:X1083">
    <cfRule type="expression" dxfId="922" priority="905">
      <formula>OR($S$1081&lt;&gt;"",$S$1082&lt;&gt;"",$S$1083&lt;&gt;"",$S$1084&lt;&gt;"",$S$1085&lt;&gt;"",$S$1086&lt;&gt;"",$S$1087&lt;&gt;"",$S$1088&lt;&gt;"",$S$1089&lt;&gt;"",$S$1090&lt;&gt;"")</formula>
    </cfRule>
  </conditionalFormatting>
  <conditionalFormatting sqref="S1084:X1084">
    <cfRule type="expression" dxfId="921" priority="904">
      <formula>OR($S$1081&lt;&gt;"",$S$1082&lt;&gt;"",$S$1083&lt;&gt;"",$S$1084&lt;&gt;"",$S$1085&lt;&gt;"",$S$1086&lt;&gt;"",$S$1087&lt;&gt;"",$S$1088&lt;&gt;"",$S$1089&lt;&gt;"",$S$1090&lt;&gt;"")</formula>
    </cfRule>
  </conditionalFormatting>
  <conditionalFormatting sqref="S1085:X1085">
    <cfRule type="expression" dxfId="920" priority="903">
      <formula>OR($S$1081&lt;&gt;"",$S$1082&lt;&gt;"",$S$1083&lt;&gt;"",$S$1084&lt;&gt;"",$S$1085&lt;&gt;"",$S$1086&lt;&gt;"",$S$1087&lt;&gt;"",$S$1088&lt;&gt;"",$S$1089&lt;&gt;"",$S$1090&lt;&gt;"")</formula>
    </cfRule>
  </conditionalFormatting>
  <conditionalFormatting sqref="S1086:X1086">
    <cfRule type="expression" dxfId="919" priority="902">
      <formula>OR($S$1081&lt;&gt;"",$S$1082&lt;&gt;"",$S$1083&lt;&gt;"",$S$1084&lt;&gt;"",$S$1085&lt;&gt;"",$S$1086&lt;&gt;"",$S$1087&lt;&gt;"",$S$1088&lt;&gt;"",$S$1089&lt;&gt;"",$S$1090&lt;&gt;"")</formula>
    </cfRule>
  </conditionalFormatting>
  <conditionalFormatting sqref="S1087:X1087">
    <cfRule type="expression" dxfId="918" priority="901">
      <formula>OR($S$1081&lt;&gt;"",$S$1082&lt;&gt;"",$S$1083&lt;&gt;"",$S$1084&lt;&gt;"",$S$1085&lt;&gt;"",$S$1086&lt;&gt;"",$S$1087&lt;&gt;"",$S$1088&lt;&gt;"",$S$1089&lt;&gt;"",$S$1090&lt;&gt;"")</formula>
    </cfRule>
  </conditionalFormatting>
  <conditionalFormatting sqref="S1088:X1088">
    <cfRule type="expression" dxfId="917" priority="900">
      <formula>OR($S$1081&lt;&gt;"",$S$1082&lt;&gt;"",$S$1083&lt;&gt;"",$S$1084&lt;&gt;"",$S$1085&lt;&gt;"",$S$1086&lt;&gt;"",$S$1087&lt;&gt;"",$S$1088&lt;&gt;"",$S$1089&lt;&gt;"",$S$1090&lt;&gt;"")</formula>
    </cfRule>
  </conditionalFormatting>
  <conditionalFormatting sqref="S1089:X1089">
    <cfRule type="expression" dxfId="916" priority="899">
      <formula>OR($S$1081&lt;&gt;"",$S$1082&lt;&gt;"",$S$1083&lt;&gt;"",$S$1084&lt;&gt;"",$S$1085&lt;&gt;"",$S$1086&lt;&gt;"",$S$1087&lt;&gt;"",$S$1088&lt;&gt;"",$S$1089&lt;&gt;"",$S$1090&lt;&gt;"")</formula>
    </cfRule>
  </conditionalFormatting>
  <conditionalFormatting sqref="S1090:X1090">
    <cfRule type="expression" dxfId="915" priority="898">
      <formula>OR($S$1081&lt;&gt;"",$S$1082&lt;&gt;"",$S$1083&lt;&gt;"",$S$1084&lt;&gt;"",$S$1085&lt;&gt;"",$S$1086&lt;&gt;"",$S$1087&lt;&gt;"",$S$1088&lt;&gt;"",$S$1089&lt;&gt;"",$S$1090&lt;&gt;"")</formula>
    </cfRule>
  </conditionalFormatting>
  <conditionalFormatting sqref="S1094:X1094">
    <cfRule type="expression" dxfId="914" priority="897">
      <formula>OR($S$1094&lt;&gt;"",$S$1095&lt;&gt;"",$S$1096&lt;&gt;"",$S$1097&lt;&gt;"",$S$1098&lt;&gt;"",$S$1099&lt;&gt;"",$S$1100&lt;&gt;"",$S$1101&lt;&gt;"",$S$1102&lt;&gt;"",$S$1103&lt;&gt;"")</formula>
    </cfRule>
  </conditionalFormatting>
  <conditionalFormatting sqref="S1095:X1095">
    <cfRule type="expression" dxfId="913" priority="896">
      <formula>OR($S$1094&lt;&gt;"",$S$1095&lt;&gt;"",$S$1096&lt;&gt;"",$S$1097&lt;&gt;"",$S$1098&lt;&gt;"",$S$1099&lt;&gt;"",$S$1100&lt;&gt;"",$S$1101&lt;&gt;"",$S$1102&lt;&gt;"",$S$1103&lt;&gt;"")</formula>
    </cfRule>
  </conditionalFormatting>
  <conditionalFormatting sqref="S1096:X1096">
    <cfRule type="expression" dxfId="912" priority="895">
      <formula>OR($S$1094&lt;&gt;"",$S$1095&lt;&gt;"",$S$1096&lt;&gt;"",$S$1097&lt;&gt;"",$S$1098&lt;&gt;"",$S$1099&lt;&gt;"",$S$1100&lt;&gt;"",$S$1101&lt;&gt;"",$S$1102&lt;&gt;"",$S$1103&lt;&gt;"")</formula>
    </cfRule>
  </conditionalFormatting>
  <conditionalFormatting sqref="S1097:X1097">
    <cfRule type="expression" dxfId="911" priority="894">
      <formula>OR($S$1094&lt;&gt;"",$S$1095&lt;&gt;"",$S$1096&lt;&gt;"",$S$1097&lt;&gt;"",$S$1098&lt;&gt;"",$S$1099&lt;&gt;"",$S$1100&lt;&gt;"",$S$1101&lt;&gt;"",$S$1102&lt;&gt;"",$S$1103&lt;&gt;"")</formula>
    </cfRule>
  </conditionalFormatting>
  <conditionalFormatting sqref="S1098:X1098">
    <cfRule type="expression" dxfId="910" priority="893">
      <formula>OR($S$1094&lt;&gt;"",$S$1095&lt;&gt;"",$S$1096&lt;&gt;"",$S$1097&lt;&gt;"",$S$1098&lt;&gt;"",$S$1099&lt;&gt;"",$S$1100&lt;&gt;"",$S$1101&lt;&gt;"",$S$1102&lt;&gt;"",$S$1103&lt;&gt;"")</formula>
    </cfRule>
  </conditionalFormatting>
  <conditionalFormatting sqref="S1099:X1099">
    <cfRule type="expression" dxfId="909" priority="892">
      <formula>OR($S$1094&lt;&gt;"",$S$1095&lt;&gt;"",$S$1096&lt;&gt;"",$S$1097&lt;&gt;"",$S$1098&lt;&gt;"",$S$1099&lt;&gt;"",$S$1100&lt;&gt;"",$S$1101&lt;&gt;"",$S$1102&lt;&gt;"",$S$1103&lt;&gt;"")</formula>
    </cfRule>
  </conditionalFormatting>
  <conditionalFormatting sqref="S1100:X1100">
    <cfRule type="expression" dxfId="908" priority="891">
      <formula>OR($S$1094&lt;&gt;"",$S$1095&lt;&gt;"",$S$1096&lt;&gt;"",$S$1097&lt;&gt;"",$S$1098&lt;&gt;"",$S$1099&lt;&gt;"",$S$1100&lt;&gt;"",$S$1101&lt;&gt;"",$S$1102&lt;&gt;"",$S$1103&lt;&gt;"")</formula>
    </cfRule>
  </conditionalFormatting>
  <conditionalFormatting sqref="S1101:X1101">
    <cfRule type="expression" dxfId="907" priority="890">
      <formula>OR($S$1094&lt;&gt;"",$S$1095&lt;&gt;"",$S$1096&lt;&gt;"",$S$1097&lt;&gt;"",$S$1098&lt;&gt;"",$S$1099&lt;&gt;"",$S$1100&lt;&gt;"",$S$1101&lt;&gt;"",$S$1102&lt;&gt;"",$S$1103&lt;&gt;"")</formula>
    </cfRule>
  </conditionalFormatting>
  <conditionalFormatting sqref="S1102:X1102">
    <cfRule type="expression" dxfId="906" priority="889">
      <formula>OR($S$1094&lt;&gt;"",$S$1095&lt;&gt;"",$S$1096&lt;&gt;"",$S$1097&lt;&gt;"",$S$1098&lt;&gt;"",$S$1099&lt;&gt;"",$S$1100&lt;&gt;"",$S$1101&lt;&gt;"",$S$1102&lt;&gt;"",$S$1103&lt;&gt;"")</formula>
    </cfRule>
  </conditionalFormatting>
  <conditionalFormatting sqref="S1103:X1103">
    <cfRule type="expression" dxfId="905" priority="888">
      <formula>OR($S$1094&lt;&gt;"",$S$1095&lt;&gt;"",$S$1096&lt;&gt;"",$S$1097&lt;&gt;"",$S$1098&lt;&gt;"",$S$1099&lt;&gt;"",$S$1100&lt;&gt;"",$S$1101&lt;&gt;"",$S$1102&lt;&gt;"",$S$1103&lt;&gt;"")</formula>
    </cfRule>
  </conditionalFormatting>
  <conditionalFormatting sqref="S1118:X1118">
    <cfRule type="expression" dxfId="904" priority="887">
      <formula>OR($S$1118&lt;&gt;"",$S$1119&lt;&gt;"",$S$1120&lt;&gt;"",$S$1121&lt;&gt;"",$S$1122&lt;&gt;"",$S$1123&lt;&gt;"")</formula>
    </cfRule>
  </conditionalFormatting>
  <conditionalFormatting sqref="S1119:X1119">
    <cfRule type="expression" dxfId="903" priority="886">
      <formula>OR($S$1118&lt;&gt;"",$S$1119&lt;&gt;"",$S$1120&lt;&gt;"",$S$1121&lt;&gt;"",$S$1122&lt;&gt;"",$S$1123&lt;&gt;"")</formula>
    </cfRule>
  </conditionalFormatting>
  <conditionalFormatting sqref="S1120:X1120">
    <cfRule type="expression" dxfId="902" priority="885">
      <formula>OR($S$1118&lt;&gt;"",$S$1119&lt;&gt;"",$S$1120&lt;&gt;"",$S$1121&lt;&gt;"",$S$1122&lt;&gt;"",$S$1123&lt;&gt;"")</formula>
    </cfRule>
  </conditionalFormatting>
  <conditionalFormatting sqref="S1121:X1121">
    <cfRule type="expression" dxfId="901" priority="884">
      <formula>OR($S$1118&lt;&gt;"",$S$1119&lt;&gt;"",$S$1120&lt;&gt;"",$S$1121&lt;&gt;"",$S$1122&lt;&gt;"",$S$1123&lt;&gt;"")</formula>
    </cfRule>
  </conditionalFormatting>
  <conditionalFormatting sqref="S1122:X1122">
    <cfRule type="expression" dxfId="900" priority="883">
      <formula>OR($S$1118&lt;&gt;"",$S$1119&lt;&gt;"",$S$1120&lt;&gt;"",$S$1121&lt;&gt;"",$S$1122&lt;&gt;"",$S$1123&lt;&gt;"")</formula>
    </cfRule>
  </conditionalFormatting>
  <conditionalFormatting sqref="S1123:X1123">
    <cfRule type="expression" dxfId="899" priority="882">
      <formula>OR($S$1118&lt;&gt;"",$S$1119&lt;&gt;"",$S$1120&lt;&gt;"",$S$1121&lt;&gt;"",$S$1122&lt;&gt;"",$S$1123&lt;&gt;"")</formula>
    </cfRule>
  </conditionalFormatting>
  <conditionalFormatting sqref="S1198:X1198">
    <cfRule type="expression" dxfId="898" priority="881">
      <formula>OR($S$1198&lt;&gt;"",$S$1199&lt;&gt;"",$S$1200&lt;&gt;"",$S$1201&lt;&gt;"",$S$1202&lt;&gt;"",$S$1203&lt;&gt;"",$S$1204&lt;&gt;"",$S$1205&lt;&gt;"",$S$1206&lt;&gt;"",$S$1207&lt;&gt;"",$S$1208&lt;&gt;"",$S$1209&lt;&gt;"",$S$1210&lt;&gt;"",$S$1211&lt;&gt;"",$S$1212&lt;&gt;"")</formula>
    </cfRule>
  </conditionalFormatting>
  <conditionalFormatting sqref="S1199:X1199">
    <cfRule type="expression" dxfId="897" priority="880">
      <formula>OR($S$1198&lt;&gt;"",$S$1199&lt;&gt;"",$S$1200&lt;&gt;"",$S$1201&lt;&gt;"",$S$1202&lt;&gt;"",$S$1203&lt;&gt;"",$S$1204&lt;&gt;"",$S$1205&lt;&gt;"",$S$1206&lt;&gt;"",$S$1207&lt;&gt;"",$S$1208&lt;&gt;"",$S$1209&lt;&gt;"",$S$1210&lt;&gt;"",$S$1211&lt;&gt;"",$S$1212&lt;&gt;"")</formula>
    </cfRule>
  </conditionalFormatting>
  <conditionalFormatting sqref="S1200:X1200">
    <cfRule type="expression" dxfId="896" priority="879">
      <formula>OR($S$1198&lt;&gt;"",$S$1199&lt;&gt;"",$S$1200&lt;&gt;"",$S$1201&lt;&gt;"",$S$1202&lt;&gt;"",$S$1203&lt;&gt;"",$S$1204&lt;&gt;"",$S$1205&lt;&gt;"",$S$1206&lt;&gt;"",$S$1207&lt;&gt;"",$S$1208&lt;&gt;"",$S$1209&lt;&gt;"",$S$1210&lt;&gt;"",$S$1211&lt;&gt;"",$S$1212&lt;&gt;"")</formula>
    </cfRule>
  </conditionalFormatting>
  <conditionalFormatting sqref="S1201:X1201">
    <cfRule type="expression" dxfId="895" priority="878">
      <formula>OR($S$1198&lt;&gt;"",$S$1199&lt;&gt;"",$S$1200&lt;&gt;"",$S$1201&lt;&gt;"",$S$1202&lt;&gt;"",$S$1203&lt;&gt;"",$S$1204&lt;&gt;"",$S$1205&lt;&gt;"",$S$1206&lt;&gt;"",$S$1207&lt;&gt;"",$S$1208&lt;&gt;"",$S$1209&lt;&gt;"",$S$1210&lt;&gt;"",$S$1211&lt;&gt;"",$S$1212&lt;&gt;"")</formula>
    </cfRule>
  </conditionalFormatting>
  <conditionalFormatting sqref="S1202:X1202">
    <cfRule type="expression" dxfId="894" priority="877">
      <formula>OR($S$1198&lt;&gt;"",$S$1199&lt;&gt;"",$S$1200&lt;&gt;"",$S$1201&lt;&gt;"",$S$1202&lt;&gt;"",$S$1203&lt;&gt;"",$S$1204&lt;&gt;"",$S$1205&lt;&gt;"",$S$1206&lt;&gt;"",$S$1207&lt;&gt;"",$S$1208&lt;&gt;"",$S$1209&lt;&gt;"",$S$1210&lt;&gt;"",$S$1211&lt;&gt;"",$S$1212&lt;&gt;"")</formula>
    </cfRule>
  </conditionalFormatting>
  <conditionalFormatting sqref="S1203:X1203">
    <cfRule type="expression" dxfId="893" priority="876">
      <formula>OR($S$1198&lt;&gt;"",$S$1199&lt;&gt;"",$S$1200&lt;&gt;"",$S$1201&lt;&gt;"",$S$1202&lt;&gt;"",$S$1203&lt;&gt;"",$S$1204&lt;&gt;"",$S$1205&lt;&gt;"",$S$1206&lt;&gt;"",$S$1207&lt;&gt;"",$S$1208&lt;&gt;"",$S$1209&lt;&gt;"",$S$1210&lt;&gt;"",$S$1211&lt;&gt;"",$S$1212&lt;&gt;"")</formula>
    </cfRule>
  </conditionalFormatting>
  <conditionalFormatting sqref="S1204:X1204">
    <cfRule type="expression" dxfId="892" priority="875">
      <formula>OR($S$1198&lt;&gt;"",$S$1199&lt;&gt;"",$S$1200&lt;&gt;"",$S$1201&lt;&gt;"",$S$1202&lt;&gt;"",$S$1203&lt;&gt;"",$S$1204&lt;&gt;"",$S$1205&lt;&gt;"",$S$1206&lt;&gt;"",$S$1207&lt;&gt;"",$S$1208&lt;&gt;"",$S$1209&lt;&gt;"",$S$1210&lt;&gt;"",$S$1211&lt;&gt;"",$S$1212&lt;&gt;"")</formula>
    </cfRule>
  </conditionalFormatting>
  <conditionalFormatting sqref="S1205:X1205">
    <cfRule type="expression" dxfId="891" priority="874">
      <formula>OR($S$1198&lt;&gt;"",$S$1199&lt;&gt;"",$S$1200&lt;&gt;"",$S$1201&lt;&gt;"",$S$1202&lt;&gt;"",$S$1203&lt;&gt;"",$S$1204&lt;&gt;"",$S$1205&lt;&gt;"",$S$1206&lt;&gt;"",$S$1207&lt;&gt;"",$S$1208&lt;&gt;"",$S$1209&lt;&gt;"",$S$1210&lt;&gt;"",$S$1211&lt;&gt;"",$S$1212&lt;&gt;"")</formula>
    </cfRule>
  </conditionalFormatting>
  <conditionalFormatting sqref="S1206:X1206">
    <cfRule type="expression" dxfId="890" priority="873">
      <formula>OR($S$1198&lt;&gt;"",$S$1199&lt;&gt;"",$S$1200&lt;&gt;"",$S$1201&lt;&gt;"",$S$1202&lt;&gt;"",$S$1203&lt;&gt;"",$S$1204&lt;&gt;"",$S$1205&lt;&gt;"",$S$1206&lt;&gt;"",$S$1207&lt;&gt;"",$S$1208&lt;&gt;"",$S$1209&lt;&gt;"",$S$1210&lt;&gt;"",$S$1211&lt;&gt;"",$S$1212&lt;&gt;"")</formula>
    </cfRule>
  </conditionalFormatting>
  <conditionalFormatting sqref="S1207:X1207">
    <cfRule type="expression" dxfId="889" priority="872">
      <formula>OR($S$1198&lt;&gt;"",$S$1199&lt;&gt;"",$S$1200&lt;&gt;"",$S$1201&lt;&gt;"",$S$1202&lt;&gt;"",$S$1203&lt;&gt;"",$S$1204&lt;&gt;"",$S$1205&lt;&gt;"",$S$1206&lt;&gt;"",$S$1207&lt;&gt;"",$S$1208&lt;&gt;"",$S$1209&lt;&gt;"",$S$1210&lt;&gt;"",$S$1211&lt;&gt;"",$S$1212&lt;&gt;"")</formula>
    </cfRule>
  </conditionalFormatting>
  <conditionalFormatting sqref="S1208:X1208">
    <cfRule type="expression" dxfId="888" priority="871">
      <formula>OR($S$1198&lt;&gt;"",$S$1199&lt;&gt;"",$S$1200&lt;&gt;"",$S$1201&lt;&gt;"",$S$1202&lt;&gt;"",$S$1203&lt;&gt;"",$S$1204&lt;&gt;"",$S$1205&lt;&gt;"",$S$1206&lt;&gt;"",$S$1207&lt;&gt;"",$S$1208&lt;&gt;"",$S$1209&lt;&gt;"",$S$1210&lt;&gt;"",$S$1211&lt;&gt;"",$S$1212&lt;&gt;"")</formula>
    </cfRule>
  </conditionalFormatting>
  <conditionalFormatting sqref="S1209:X1209">
    <cfRule type="expression" dxfId="887" priority="870">
      <formula>OR($S$1198&lt;&gt;"",$S$1199&lt;&gt;"",$S$1200&lt;&gt;"",$S$1201&lt;&gt;"",$S$1202&lt;&gt;"",$S$1203&lt;&gt;"",$S$1204&lt;&gt;"",$S$1205&lt;&gt;"",$S$1206&lt;&gt;"",$S$1207&lt;&gt;"",$S$1208&lt;&gt;"",$S$1209&lt;&gt;"",$S$1210&lt;&gt;"",$S$1211&lt;&gt;"",$S$1212&lt;&gt;"")</formula>
    </cfRule>
  </conditionalFormatting>
  <conditionalFormatting sqref="S1210:X1210">
    <cfRule type="expression" dxfId="886" priority="869">
      <formula>OR($S$1198&lt;&gt;"",$S$1199&lt;&gt;"",$S$1200&lt;&gt;"",$S$1201&lt;&gt;"",$S$1202&lt;&gt;"",$S$1203&lt;&gt;"",$S$1204&lt;&gt;"",$S$1205&lt;&gt;"",$S$1206&lt;&gt;"",$S$1207&lt;&gt;"",$S$1208&lt;&gt;"",$S$1209&lt;&gt;"",$S$1210&lt;&gt;"",$S$1211&lt;&gt;"",$S$1212&lt;&gt;"")</formula>
    </cfRule>
  </conditionalFormatting>
  <conditionalFormatting sqref="S1211:X1211">
    <cfRule type="expression" dxfId="885" priority="868">
      <formula>OR($S$1198&lt;&gt;"",$S$1199&lt;&gt;"",$S$1200&lt;&gt;"",$S$1201&lt;&gt;"",$S$1202&lt;&gt;"",$S$1203&lt;&gt;"",$S$1204&lt;&gt;"",$S$1205&lt;&gt;"",$S$1206&lt;&gt;"",$S$1207&lt;&gt;"",$S$1208&lt;&gt;"",$S$1209&lt;&gt;"",$S$1210&lt;&gt;"",$S$1211&lt;&gt;"",$S$1212&lt;&gt;"")</formula>
    </cfRule>
  </conditionalFormatting>
  <conditionalFormatting sqref="S1212:X1212">
    <cfRule type="expression" dxfId="884" priority="867">
      <formula>OR($S$1198&lt;&gt;"",$S$1199&lt;&gt;"",$S$1200&lt;&gt;"",$S$1201&lt;&gt;"",$S$1202&lt;&gt;"",$S$1203&lt;&gt;"",$S$1204&lt;&gt;"",$S$1205&lt;&gt;"",$S$1206&lt;&gt;"",$S$1207&lt;&gt;"",$S$1208&lt;&gt;"",$S$1209&lt;&gt;"",$S$1210&lt;&gt;"",$S$1211&lt;&gt;"",$S$1212&lt;&gt;"")</formula>
    </cfRule>
  </conditionalFormatting>
  <conditionalFormatting sqref="S1286:X1286">
    <cfRule type="expression" dxfId="883" priority="866">
      <formula>OR($S$1286&lt;&gt;"",$S$1287&lt;&gt;"",$S$1288&lt;&gt;"",$S$1289&lt;&gt;"",$S$1290&lt;&gt;"",$S$1291&lt;&gt;"",$S$1292&lt;&gt;"",$S$1293&lt;&gt;"",$S$1294&lt;&gt;"",$S$1295&lt;&gt;"",$S$1296&lt;&gt;"",$S$1297&lt;&gt;"",$S$1298&lt;&gt;"",$S$1299&lt;&gt;"",$S$1300&lt;&gt;"")</formula>
    </cfRule>
  </conditionalFormatting>
  <conditionalFormatting sqref="S1287:X1287">
    <cfRule type="expression" dxfId="882" priority="865">
      <formula>OR($S$1286&lt;&gt;"",$S$1287&lt;&gt;"",$S$1288&lt;&gt;"",$S$1289&lt;&gt;"",$S$1290&lt;&gt;"",$S$1291&lt;&gt;"",$S$1292&lt;&gt;"",$S$1293&lt;&gt;"",$S$1294&lt;&gt;"",$S$1295&lt;&gt;"",$S$1296&lt;&gt;"",$S$1297&lt;&gt;"",$S$1298&lt;&gt;"",$S$1299&lt;&gt;"",$S$1300&lt;&gt;"")</formula>
    </cfRule>
  </conditionalFormatting>
  <conditionalFormatting sqref="S1288:X1288">
    <cfRule type="expression" dxfId="881" priority="864">
      <formula>OR($S$1286&lt;&gt;"",$S$1287&lt;&gt;"",$S$1288&lt;&gt;"",$S$1289&lt;&gt;"",$S$1290&lt;&gt;"",$S$1291&lt;&gt;"",$S$1292&lt;&gt;"",$S$1293&lt;&gt;"",$S$1294&lt;&gt;"",$S$1295&lt;&gt;"",$S$1296&lt;&gt;"",$S$1297&lt;&gt;"",$S$1298&lt;&gt;"",$S$1299&lt;&gt;"",$S$1300&lt;&gt;"")</formula>
    </cfRule>
  </conditionalFormatting>
  <conditionalFormatting sqref="S1289:X1289">
    <cfRule type="expression" dxfId="880" priority="863">
      <formula>OR($S$1286&lt;&gt;"",$S$1287&lt;&gt;"",$S$1288&lt;&gt;"",$S$1289&lt;&gt;"",$S$1290&lt;&gt;"",$S$1291&lt;&gt;"",$S$1292&lt;&gt;"",$S$1293&lt;&gt;"",$S$1294&lt;&gt;"",$S$1295&lt;&gt;"",$S$1296&lt;&gt;"",$S$1297&lt;&gt;"",$S$1298&lt;&gt;"",$S$1299&lt;&gt;"",$S$1300&lt;&gt;"")</formula>
    </cfRule>
  </conditionalFormatting>
  <conditionalFormatting sqref="S1290:X1290">
    <cfRule type="expression" dxfId="879" priority="862">
      <formula>OR($S$1286&lt;&gt;"",$S$1287&lt;&gt;"",$S$1288&lt;&gt;"",$S$1289&lt;&gt;"",$S$1290&lt;&gt;"",$S$1291&lt;&gt;"",$S$1292&lt;&gt;"",$S$1293&lt;&gt;"",$S$1294&lt;&gt;"",$S$1295&lt;&gt;"",$S$1296&lt;&gt;"",$S$1297&lt;&gt;"",$S$1298&lt;&gt;"",$S$1299&lt;&gt;"",$S$1300&lt;&gt;"")</formula>
    </cfRule>
  </conditionalFormatting>
  <conditionalFormatting sqref="S1291:X1291">
    <cfRule type="expression" dxfId="878" priority="861">
      <formula>OR($S$1286&lt;&gt;"",$S$1287&lt;&gt;"",$S$1288&lt;&gt;"",$S$1289&lt;&gt;"",$S$1290&lt;&gt;"",$S$1291&lt;&gt;"",$S$1292&lt;&gt;"",$S$1293&lt;&gt;"",$S$1294&lt;&gt;"",$S$1295&lt;&gt;"",$S$1296&lt;&gt;"",$S$1297&lt;&gt;"",$S$1298&lt;&gt;"",$S$1299&lt;&gt;"",$S$1300&lt;&gt;"")</formula>
    </cfRule>
  </conditionalFormatting>
  <conditionalFormatting sqref="S1292:X1292">
    <cfRule type="expression" dxfId="877" priority="860">
      <formula>OR($S$1286&lt;&gt;"",$S$1287&lt;&gt;"",$S$1288&lt;&gt;"",$S$1289&lt;&gt;"",$S$1290&lt;&gt;"",$S$1291&lt;&gt;"",$S$1292&lt;&gt;"",$S$1293&lt;&gt;"",$S$1294&lt;&gt;"",$S$1295&lt;&gt;"",$S$1296&lt;&gt;"",$S$1297&lt;&gt;"",$S$1298&lt;&gt;"",$S$1299&lt;&gt;"",$S$1300&lt;&gt;"")</formula>
    </cfRule>
  </conditionalFormatting>
  <conditionalFormatting sqref="S1293:X1293">
    <cfRule type="expression" dxfId="876" priority="859">
      <formula>OR($S$1286&lt;&gt;"",$S$1287&lt;&gt;"",$S$1288&lt;&gt;"",$S$1289&lt;&gt;"",$S$1290&lt;&gt;"",$S$1291&lt;&gt;"",$S$1292&lt;&gt;"",$S$1293&lt;&gt;"",$S$1294&lt;&gt;"",$S$1295&lt;&gt;"",$S$1296&lt;&gt;"",$S$1297&lt;&gt;"",$S$1298&lt;&gt;"",$S$1299&lt;&gt;"",$S$1300&lt;&gt;"")</formula>
    </cfRule>
  </conditionalFormatting>
  <conditionalFormatting sqref="S1294:X1294">
    <cfRule type="expression" dxfId="875" priority="858">
      <formula>OR($S$1286&lt;&gt;"",$S$1287&lt;&gt;"",$S$1288&lt;&gt;"",$S$1289&lt;&gt;"",$S$1290&lt;&gt;"",$S$1291&lt;&gt;"",$S$1292&lt;&gt;"",$S$1293&lt;&gt;"",$S$1294&lt;&gt;"",$S$1295&lt;&gt;"",$S$1296&lt;&gt;"",$S$1297&lt;&gt;"",$S$1298&lt;&gt;"",$S$1299&lt;&gt;"",$S$1300&lt;&gt;"")</formula>
    </cfRule>
  </conditionalFormatting>
  <conditionalFormatting sqref="S1295:X1295">
    <cfRule type="expression" dxfId="874" priority="857">
      <formula>OR($S$1286&lt;&gt;"",$S$1287&lt;&gt;"",$S$1288&lt;&gt;"",$S$1289&lt;&gt;"",$S$1290&lt;&gt;"",$S$1291&lt;&gt;"",$S$1292&lt;&gt;"",$S$1293&lt;&gt;"",$S$1294&lt;&gt;"",$S$1295&lt;&gt;"",$S$1296&lt;&gt;"",$S$1297&lt;&gt;"",$S$1298&lt;&gt;"",$S$1299&lt;&gt;"",$S$1300&lt;&gt;"")</formula>
    </cfRule>
  </conditionalFormatting>
  <conditionalFormatting sqref="S1296:X1296">
    <cfRule type="expression" dxfId="873" priority="856">
      <formula>OR($S$1286&lt;&gt;"",$S$1287&lt;&gt;"",$S$1288&lt;&gt;"",$S$1289&lt;&gt;"",$S$1290&lt;&gt;"",$S$1291&lt;&gt;"",$S$1292&lt;&gt;"",$S$1293&lt;&gt;"",$S$1294&lt;&gt;"",$S$1295&lt;&gt;"",$S$1296&lt;&gt;"",$S$1297&lt;&gt;"",$S$1298&lt;&gt;"",$S$1299&lt;&gt;"",$S$1300&lt;&gt;"")</formula>
    </cfRule>
  </conditionalFormatting>
  <conditionalFormatting sqref="S1297:X1297">
    <cfRule type="expression" dxfId="872" priority="855">
      <formula>OR($S$1286&lt;&gt;"",$S$1287&lt;&gt;"",$S$1288&lt;&gt;"",$S$1289&lt;&gt;"",$S$1290&lt;&gt;"",$S$1291&lt;&gt;"",$S$1292&lt;&gt;"",$S$1293&lt;&gt;"",$S$1294&lt;&gt;"",$S$1295&lt;&gt;"",$S$1296&lt;&gt;"",$S$1297&lt;&gt;"",$S$1298&lt;&gt;"",$S$1299&lt;&gt;"",$S$1300&lt;&gt;"")</formula>
    </cfRule>
  </conditionalFormatting>
  <conditionalFormatting sqref="S1298:X1298">
    <cfRule type="expression" dxfId="871" priority="854">
      <formula>OR($S$1286&lt;&gt;"",$S$1287&lt;&gt;"",$S$1288&lt;&gt;"",$S$1289&lt;&gt;"",$S$1290&lt;&gt;"",$S$1291&lt;&gt;"",$S$1292&lt;&gt;"",$S$1293&lt;&gt;"",$S$1294&lt;&gt;"",$S$1295&lt;&gt;"",$S$1296&lt;&gt;"",$S$1297&lt;&gt;"",$S$1298&lt;&gt;"",$S$1299&lt;&gt;"",$S$1300&lt;&gt;"")</formula>
    </cfRule>
  </conditionalFormatting>
  <conditionalFormatting sqref="S1299:X1299">
    <cfRule type="expression" dxfId="870" priority="853">
      <formula>OR($S$1286&lt;&gt;"",$S$1287&lt;&gt;"",$S$1288&lt;&gt;"",$S$1289&lt;&gt;"",$S$1290&lt;&gt;"",$S$1291&lt;&gt;"",$S$1292&lt;&gt;"",$S$1293&lt;&gt;"",$S$1294&lt;&gt;"",$S$1295&lt;&gt;"",$S$1296&lt;&gt;"",$S$1297&lt;&gt;"",$S$1298&lt;&gt;"",$S$1299&lt;&gt;"",$S$1300&lt;&gt;"")</formula>
    </cfRule>
  </conditionalFormatting>
  <conditionalFormatting sqref="S1300:X1300">
    <cfRule type="expression" dxfId="869" priority="852">
      <formula>OR($S$1286&lt;&gt;"",$S$1287&lt;&gt;"",$S$1288&lt;&gt;"",$S$1289&lt;&gt;"",$S$1290&lt;&gt;"",$S$1291&lt;&gt;"",$S$1292&lt;&gt;"",$S$1293&lt;&gt;"",$S$1294&lt;&gt;"",$S$1295&lt;&gt;"",$S$1296&lt;&gt;"",$S$1297&lt;&gt;"",$S$1298&lt;&gt;"",$S$1299&lt;&gt;"",$S$1300&lt;&gt;"")</formula>
    </cfRule>
  </conditionalFormatting>
  <conditionalFormatting sqref="S1306:X1306">
    <cfRule type="expression" dxfId="868" priority="851">
      <formula>OR($S$1306&lt;&gt;"",$S$1307&lt;&gt;"",$S$1308&lt;&gt;"",$S$1309&lt;&gt;"",$S$1310&lt;&gt;"",$S$1311&lt;&gt;"",$S$1312&lt;&gt;"",$S$1313&lt;&gt;"",$S$1314&lt;&gt;"",$S$1315&lt;&gt;"",$S$1316&lt;&gt;"",$S$1317&lt;&gt;"",$S$1318&lt;&gt;"",$S$1319&lt;&gt;"",$S$1320&lt;&gt;"")</formula>
    </cfRule>
  </conditionalFormatting>
  <conditionalFormatting sqref="S1307:X1307">
    <cfRule type="expression" dxfId="867" priority="850">
      <formula>OR($S$1306&lt;&gt;"",$S$1307&lt;&gt;"",$S$1308&lt;&gt;"",$S$1309&lt;&gt;"",$S$1310&lt;&gt;"",$S$1311&lt;&gt;"",$S$1312&lt;&gt;"",$S$1313&lt;&gt;"",$S$1314&lt;&gt;"",$S$1315&lt;&gt;"",$S$1316&lt;&gt;"",$S$1317&lt;&gt;"",$S$1318&lt;&gt;"",$S$1319&lt;&gt;"",$S$1320&lt;&gt;"")</formula>
    </cfRule>
  </conditionalFormatting>
  <conditionalFormatting sqref="S1308:X1308">
    <cfRule type="expression" dxfId="866" priority="849">
      <formula>OR($S$1306&lt;&gt;"",$S$1307&lt;&gt;"",$S$1308&lt;&gt;"",$S$1309&lt;&gt;"",$S$1310&lt;&gt;"",$S$1311&lt;&gt;"",$S$1312&lt;&gt;"",$S$1313&lt;&gt;"",$S$1314&lt;&gt;"",$S$1315&lt;&gt;"",$S$1316&lt;&gt;"",$S$1317&lt;&gt;"",$S$1318&lt;&gt;"",$S$1319&lt;&gt;"",$S$1320&lt;&gt;"")</formula>
    </cfRule>
  </conditionalFormatting>
  <conditionalFormatting sqref="S1309:X1309">
    <cfRule type="expression" dxfId="865" priority="848">
      <formula>OR($S$1306&lt;&gt;"",$S$1307&lt;&gt;"",$S$1308&lt;&gt;"",$S$1309&lt;&gt;"",$S$1310&lt;&gt;"",$S$1311&lt;&gt;"",$S$1312&lt;&gt;"",$S$1313&lt;&gt;"",$S$1314&lt;&gt;"",$S$1315&lt;&gt;"",$S$1316&lt;&gt;"",$S$1317&lt;&gt;"",$S$1318&lt;&gt;"",$S$1319&lt;&gt;"",$S$1320&lt;&gt;"")</formula>
    </cfRule>
  </conditionalFormatting>
  <conditionalFormatting sqref="S1310:X1310">
    <cfRule type="expression" dxfId="864" priority="847">
      <formula>OR($S$1306&lt;&gt;"",$S$1307&lt;&gt;"",$S$1308&lt;&gt;"",$S$1309&lt;&gt;"",$S$1310&lt;&gt;"",$S$1311&lt;&gt;"",$S$1312&lt;&gt;"",$S$1313&lt;&gt;"",$S$1314&lt;&gt;"",$S$1315&lt;&gt;"",$S$1316&lt;&gt;"",$S$1317&lt;&gt;"",$S$1318&lt;&gt;"",$S$1319&lt;&gt;"",$S$1320&lt;&gt;"")</formula>
    </cfRule>
  </conditionalFormatting>
  <conditionalFormatting sqref="S1311:X1311">
    <cfRule type="expression" dxfId="863" priority="846">
      <formula>OR($S$1306&lt;&gt;"",$S$1307&lt;&gt;"",$S$1308&lt;&gt;"",$S$1309&lt;&gt;"",$S$1310&lt;&gt;"",$S$1311&lt;&gt;"",$S$1312&lt;&gt;"",$S$1313&lt;&gt;"",$S$1314&lt;&gt;"",$S$1315&lt;&gt;"",$S$1316&lt;&gt;"",$S$1317&lt;&gt;"",$S$1318&lt;&gt;"",$S$1319&lt;&gt;"",$S$1320&lt;&gt;"")</formula>
    </cfRule>
  </conditionalFormatting>
  <conditionalFormatting sqref="S1312:X1312">
    <cfRule type="expression" dxfId="862" priority="845">
      <formula>OR($S$1306&lt;&gt;"",$S$1307&lt;&gt;"",$S$1308&lt;&gt;"",$S$1309&lt;&gt;"",$S$1310&lt;&gt;"",$S$1311&lt;&gt;"",$S$1312&lt;&gt;"",$S$1313&lt;&gt;"",$S$1314&lt;&gt;"",$S$1315&lt;&gt;"",$S$1316&lt;&gt;"",$S$1317&lt;&gt;"",$S$1318&lt;&gt;"",$S$1319&lt;&gt;"",$S$1320&lt;&gt;"")</formula>
    </cfRule>
  </conditionalFormatting>
  <conditionalFormatting sqref="S1313:X1313">
    <cfRule type="expression" dxfId="861" priority="844">
      <formula>OR($S$1306&lt;&gt;"",$S$1307&lt;&gt;"",$S$1308&lt;&gt;"",$S$1309&lt;&gt;"",$S$1310&lt;&gt;"",$S$1311&lt;&gt;"",$S$1312&lt;&gt;"",$S$1313&lt;&gt;"",$S$1314&lt;&gt;"",$S$1315&lt;&gt;"",$S$1316&lt;&gt;"",$S$1317&lt;&gt;"",$S$1318&lt;&gt;"",$S$1319&lt;&gt;"",$S$1320&lt;&gt;"")</formula>
    </cfRule>
  </conditionalFormatting>
  <conditionalFormatting sqref="S1314:X1314">
    <cfRule type="expression" dxfId="860" priority="843">
      <formula>OR($S$1306&lt;&gt;"",$S$1307&lt;&gt;"",$S$1308&lt;&gt;"",$S$1309&lt;&gt;"",$S$1310&lt;&gt;"",$S$1311&lt;&gt;"",$S$1312&lt;&gt;"",$S$1313&lt;&gt;"",$S$1314&lt;&gt;"",$S$1315&lt;&gt;"",$S$1316&lt;&gt;"",$S$1317&lt;&gt;"",$S$1318&lt;&gt;"",$S$1319&lt;&gt;"",$S$1320&lt;&gt;"")</formula>
    </cfRule>
  </conditionalFormatting>
  <conditionalFormatting sqref="S1315:X1315">
    <cfRule type="expression" dxfId="859" priority="842">
      <formula>OR($S$1306&lt;&gt;"",$S$1307&lt;&gt;"",$S$1308&lt;&gt;"",$S$1309&lt;&gt;"",$S$1310&lt;&gt;"",$S$1311&lt;&gt;"",$S$1312&lt;&gt;"",$S$1313&lt;&gt;"",$S$1314&lt;&gt;"",$S$1315&lt;&gt;"",$S$1316&lt;&gt;"",$S$1317&lt;&gt;"",$S$1318&lt;&gt;"",$S$1319&lt;&gt;"",$S$1320&lt;&gt;"")</formula>
    </cfRule>
  </conditionalFormatting>
  <conditionalFormatting sqref="S1316:X1316">
    <cfRule type="expression" dxfId="858" priority="841">
      <formula>OR($S$1306&lt;&gt;"",$S$1307&lt;&gt;"",$S$1308&lt;&gt;"",$S$1309&lt;&gt;"",$S$1310&lt;&gt;"",$S$1311&lt;&gt;"",$S$1312&lt;&gt;"",$S$1313&lt;&gt;"",$S$1314&lt;&gt;"",$S$1315&lt;&gt;"",$S$1316&lt;&gt;"",$S$1317&lt;&gt;"",$S$1318&lt;&gt;"",$S$1319&lt;&gt;"",$S$1320&lt;&gt;"")</formula>
    </cfRule>
  </conditionalFormatting>
  <conditionalFormatting sqref="S1317:X1317">
    <cfRule type="expression" dxfId="857" priority="840">
      <formula>OR($S$1306&lt;&gt;"",$S$1307&lt;&gt;"",$S$1308&lt;&gt;"",$S$1309&lt;&gt;"",$S$1310&lt;&gt;"",$S$1311&lt;&gt;"",$S$1312&lt;&gt;"",$S$1313&lt;&gt;"",$S$1314&lt;&gt;"",$S$1315&lt;&gt;"",$S$1316&lt;&gt;"",$S$1317&lt;&gt;"",$S$1318&lt;&gt;"",$S$1319&lt;&gt;"",$S$1320&lt;&gt;"")</formula>
    </cfRule>
  </conditionalFormatting>
  <conditionalFormatting sqref="S1318:X1318">
    <cfRule type="expression" dxfId="856" priority="839">
      <formula>OR($S$1306&lt;&gt;"",$S$1307&lt;&gt;"",$S$1308&lt;&gt;"",$S$1309&lt;&gt;"",$S$1310&lt;&gt;"",$S$1311&lt;&gt;"",$S$1312&lt;&gt;"",$S$1313&lt;&gt;"",$S$1314&lt;&gt;"",$S$1315&lt;&gt;"",$S$1316&lt;&gt;"",$S$1317&lt;&gt;"",$S$1318&lt;&gt;"",$S$1319&lt;&gt;"",$S$1320&lt;&gt;"")</formula>
    </cfRule>
  </conditionalFormatting>
  <conditionalFormatting sqref="S1319:X1319">
    <cfRule type="expression" dxfId="855" priority="838">
      <formula>OR($S$1306&lt;&gt;"",$S$1307&lt;&gt;"",$S$1308&lt;&gt;"",$S$1309&lt;&gt;"",$S$1310&lt;&gt;"",$S$1311&lt;&gt;"",$S$1312&lt;&gt;"",$S$1313&lt;&gt;"",$S$1314&lt;&gt;"",$S$1315&lt;&gt;"",$S$1316&lt;&gt;"",$S$1317&lt;&gt;"",$S$1318&lt;&gt;"",$S$1319&lt;&gt;"",$S$1320&lt;&gt;"")</formula>
    </cfRule>
  </conditionalFormatting>
  <conditionalFormatting sqref="S1320:X1320">
    <cfRule type="expression" dxfId="854" priority="837">
      <formula>OR($S$1306&lt;&gt;"",$S$1307&lt;&gt;"",$S$1308&lt;&gt;"",$S$1309&lt;&gt;"",$S$1310&lt;&gt;"",$S$1311&lt;&gt;"",$S$1312&lt;&gt;"",$S$1313&lt;&gt;"",$S$1314&lt;&gt;"",$S$1315&lt;&gt;"",$S$1316&lt;&gt;"",$S$1317&lt;&gt;"",$S$1318&lt;&gt;"",$S$1319&lt;&gt;"",$S$1320&lt;&gt;"")</formula>
    </cfRule>
  </conditionalFormatting>
  <conditionalFormatting sqref="S1326:X1326">
    <cfRule type="expression" dxfId="853" priority="836">
      <formula>OR($S$1326&lt;&gt;"",$S$1327&lt;&gt;"",$S$1328&lt;&gt;"",$S$1329&lt;&gt;"",$S$1330&lt;&gt;"",$S$1331&lt;&gt;"",$S$1332&lt;&gt;"",$S$1333&lt;&gt;"",$S$1334&lt;&gt;"",$S$1335&lt;&gt;"",$S$1336&lt;&gt;"",$S$1337&lt;&gt;"",$S$1338&lt;&gt;"",$S$1339&lt;&gt;"",$S$1340&lt;&gt;"")</formula>
    </cfRule>
  </conditionalFormatting>
  <conditionalFormatting sqref="S1327:X1327">
    <cfRule type="expression" dxfId="852" priority="835">
      <formula>OR($S$1326&lt;&gt;"",$S$1327&lt;&gt;"",$S$1328&lt;&gt;"",$S$1329&lt;&gt;"",$S$1330&lt;&gt;"",$S$1331&lt;&gt;"",$S$1332&lt;&gt;"",$S$1333&lt;&gt;"",$S$1334&lt;&gt;"",$S$1335&lt;&gt;"",$S$1336&lt;&gt;"",$S$1337&lt;&gt;"",$S$1338&lt;&gt;"",$S$1339&lt;&gt;"",$S$1340&lt;&gt;"")</formula>
    </cfRule>
  </conditionalFormatting>
  <conditionalFormatting sqref="S1328:X1328">
    <cfRule type="expression" dxfId="851" priority="834">
      <formula>OR($S$1326&lt;&gt;"",$S$1327&lt;&gt;"",$S$1328&lt;&gt;"",$S$1329&lt;&gt;"",$S$1330&lt;&gt;"",$S$1331&lt;&gt;"",$S$1332&lt;&gt;"",$S$1333&lt;&gt;"",$S$1334&lt;&gt;"",$S$1335&lt;&gt;"",$S$1336&lt;&gt;"",$S$1337&lt;&gt;"",$S$1338&lt;&gt;"",$S$1339&lt;&gt;"",$S$1340&lt;&gt;"")</formula>
    </cfRule>
  </conditionalFormatting>
  <conditionalFormatting sqref="S1329:X1329">
    <cfRule type="expression" dxfId="850" priority="833">
      <formula>OR($S$1326&lt;&gt;"",$S$1327&lt;&gt;"",$S$1328&lt;&gt;"",$S$1329&lt;&gt;"",$S$1330&lt;&gt;"",$S$1331&lt;&gt;"",$S$1332&lt;&gt;"",$S$1333&lt;&gt;"",$S$1334&lt;&gt;"",$S$1335&lt;&gt;"",$S$1336&lt;&gt;"",$S$1337&lt;&gt;"",$S$1338&lt;&gt;"",$S$1339&lt;&gt;"",$S$1340&lt;&gt;"")</formula>
    </cfRule>
  </conditionalFormatting>
  <conditionalFormatting sqref="S1330:X1330">
    <cfRule type="expression" dxfId="849" priority="832">
      <formula>OR($S$1326&lt;&gt;"",$S$1327&lt;&gt;"",$S$1328&lt;&gt;"",$S$1329&lt;&gt;"",$S$1330&lt;&gt;"",$S$1331&lt;&gt;"",$S$1332&lt;&gt;"",$S$1333&lt;&gt;"",$S$1334&lt;&gt;"",$S$1335&lt;&gt;"",$S$1336&lt;&gt;"",$S$1337&lt;&gt;"",$S$1338&lt;&gt;"",$S$1339&lt;&gt;"",$S$1340&lt;&gt;"")</formula>
    </cfRule>
  </conditionalFormatting>
  <conditionalFormatting sqref="S1331:X1331">
    <cfRule type="expression" dxfId="848" priority="831">
      <formula>OR($S$1326&lt;&gt;"",$S$1327&lt;&gt;"",$S$1328&lt;&gt;"",$S$1329&lt;&gt;"",$S$1330&lt;&gt;"",$S$1331&lt;&gt;"",$S$1332&lt;&gt;"",$S$1333&lt;&gt;"",$S$1334&lt;&gt;"",$S$1335&lt;&gt;"",$S$1336&lt;&gt;"",$S$1337&lt;&gt;"",$S$1338&lt;&gt;"",$S$1339&lt;&gt;"",$S$1340&lt;&gt;"")</formula>
    </cfRule>
  </conditionalFormatting>
  <conditionalFormatting sqref="S1332:X1332">
    <cfRule type="expression" dxfId="847" priority="830">
      <formula>OR($S$1326&lt;&gt;"",$S$1327&lt;&gt;"",$S$1328&lt;&gt;"",$S$1329&lt;&gt;"",$S$1330&lt;&gt;"",$S$1331&lt;&gt;"",$S$1332&lt;&gt;"",$S$1333&lt;&gt;"",$S$1334&lt;&gt;"",$S$1335&lt;&gt;"",$S$1336&lt;&gt;"",$S$1337&lt;&gt;"",$S$1338&lt;&gt;"",$S$1339&lt;&gt;"",$S$1340&lt;&gt;"")</formula>
    </cfRule>
  </conditionalFormatting>
  <conditionalFormatting sqref="S1333:X1333">
    <cfRule type="expression" dxfId="846" priority="829">
      <formula>OR($S$1326&lt;&gt;"",$S$1327&lt;&gt;"",$S$1328&lt;&gt;"",$S$1329&lt;&gt;"",$S$1330&lt;&gt;"",$S$1331&lt;&gt;"",$S$1332&lt;&gt;"",$S$1333&lt;&gt;"",$S$1334&lt;&gt;"",$S$1335&lt;&gt;"",$S$1336&lt;&gt;"",$S$1337&lt;&gt;"",$S$1338&lt;&gt;"",$S$1339&lt;&gt;"",$S$1340&lt;&gt;"")</formula>
    </cfRule>
  </conditionalFormatting>
  <conditionalFormatting sqref="S1334:X1334">
    <cfRule type="expression" dxfId="845" priority="828">
      <formula>OR($S$1326&lt;&gt;"",$S$1327&lt;&gt;"",$S$1328&lt;&gt;"",$S$1329&lt;&gt;"",$S$1330&lt;&gt;"",$S$1331&lt;&gt;"",$S$1332&lt;&gt;"",$S$1333&lt;&gt;"",$S$1334&lt;&gt;"",$S$1335&lt;&gt;"",$S$1336&lt;&gt;"",$S$1337&lt;&gt;"",$S$1338&lt;&gt;"",$S$1339&lt;&gt;"",$S$1340&lt;&gt;"")</formula>
    </cfRule>
  </conditionalFormatting>
  <conditionalFormatting sqref="S1335:X1335">
    <cfRule type="expression" dxfId="844" priority="827">
      <formula>OR($S$1326&lt;&gt;"",$S$1327&lt;&gt;"",$S$1328&lt;&gt;"",$S$1329&lt;&gt;"",$S$1330&lt;&gt;"",$S$1331&lt;&gt;"",$S$1332&lt;&gt;"",$S$1333&lt;&gt;"",$S$1334&lt;&gt;"",$S$1335&lt;&gt;"",$S$1336&lt;&gt;"",$S$1337&lt;&gt;"",$S$1338&lt;&gt;"",$S$1339&lt;&gt;"",$S$1340&lt;&gt;"")</formula>
    </cfRule>
  </conditionalFormatting>
  <conditionalFormatting sqref="S1336:X1336">
    <cfRule type="expression" dxfId="843" priority="826">
      <formula>OR($S$1326&lt;&gt;"",$S$1327&lt;&gt;"",$S$1328&lt;&gt;"",$S$1329&lt;&gt;"",$S$1330&lt;&gt;"",$S$1331&lt;&gt;"",$S$1332&lt;&gt;"",$S$1333&lt;&gt;"",$S$1334&lt;&gt;"",$S$1335&lt;&gt;"",$S$1336&lt;&gt;"",$S$1337&lt;&gt;"",$S$1338&lt;&gt;"",$S$1339&lt;&gt;"",$S$1340&lt;&gt;"")</formula>
    </cfRule>
  </conditionalFormatting>
  <conditionalFormatting sqref="S1337:X1337">
    <cfRule type="expression" dxfId="842" priority="825">
      <formula>OR($S$1326&lt;&gt;"",$S$1327&lt;&gt;"",$S$1328&lt;&gt;"",$S$1329&lt;&gt;"",$S$1330&lt;&gt;"",$S$1331&lt;&gt;"",$S$1332&lt;&gt;"",$S$1333&lt;&gt;"",$S$1334&lt;&gt;"",$S$1335&lt;&gt;"",$S$1336&lt;&gt;"",$S$1337&lt;&gt;"",$S$1338&lt;&gt;"",$S$1339&lt;&gt;"",$S$1340&lt;&gt;"")</formula>
    </cfRule>
  </conditionalFormatting>
  <conditionalFormatting sqref="S1338:X1338">
    <cfRule type="expression" dxfId="841" priority="824">
      <formula>OR($S$1326&lt;&gt;"",$S$1327&lt;&gt;"",$S$1328&lt;&gt;"",$S$1329&lt;&gt;"",$S$1330&lt;&gt;"",$S$1331&lt;&gt;"",$S$1332&lt;&gt;"",$S$1333&lt;&gt;"",$S$1334&lt;&gt;"",$S$1335&lt;&gt;"",$S$1336&lt;&gt;"",$S$1337&lt;&gt;"",$S$1338&lt;&gt;"",$S$1339&lt;&gt;"",$S$1340&lt;&gt;"")</formula>
    </cfRule>
  </conditionalFormatting>
  <conditionalFormatting sqref="S1339:X1339">
    <cfRule type="expression" dxfId="840" priority="823">
      <formula>OR($S$1326&lt;&gt;"",$S$1327&lt;&gt;"",$S$1328&lt;&gt;"",$S$1329&lt;&gt;"",$S$1330&lt;&gt;"",$S$1331&lt;&gt;"",$S$1332&lt;&gt;"",$S$1333&lt;&gt;"",$S$1334&lt;&gt;"",$S$1335&lt;&gt;"",$S$1336&lt;&gt;"",$S$1337&lt;&gt;"",$S$1338&lt;&gt;"",$S$1339&lt;&gt;"",$S$1340&lt;&gt;"")</formula>
    </cfRule>
  </conditionalFormatting>
  <conditionalFormatting sqref="S1340:X1340">
    <cfRule type="expression" dxfId="839" priority="822">
      <formula>OR($S$1326&lt;&gt;"",$S$1327&lt;&gt;"",$S$1328&lt;&gt;"",$S$1329&lt;&gt;"",$S$1330&lt;&gt;"",$S$1331&lt;&gt;"",$S$1332&lt;&gt;"",$S$1333&lt;&gt;"",$S$1334&lt;&gt;"",$S$1335&lt;&gt;"",$S$1336&lt;&gt;"",$S$1337&lt;&gt;"",$S$1338&lt;&gt;"",$S$1339&lt;&gt;"",$S$1340&lt;&gt;"")</formula>
    </cfRule>
  </conditionalFormatting>
  <conditionalFormatting sqref="S1345:X1345">
    <cfRule type="expression" dxfId="838" priority="821">
      <formula>OR($S$1345&lt;&gt;"",$S$1346&lt;&gt;"",$S$1347&lt;&gt;"",$S$1348&lt;&gt;"",$S$1349&lt;&gt;"",$S$1350&lt;&gt;"")</formula>
    </cfRule>
  </conditionalFormatting>
  <conditionalFormatting sqref="S1346:X1346">
    <cfRule type="expression" dxfId="837" priority="820">
      <formula>OR($S$1345&lt;&gt;"",$S$1346&lt;&gt;"",$S$1347&lt;&gt;"",$S$1348&lt;&gt;"",$S$1349&lt;&gt;"",$S$1350&lt;&gt;"")</formula>
    </cfRule>
  </conditionalFormatting>
  <conditionalFormatting sqref="S1347:X1347">
    <cfRule type="expression" dxfId="836" priority="819">
      <formula>OR($S$1345&lt;&gt;"",$S$1346&lt;&gt;"",$S$1347&lt;&gt;"",$S$1348&lt;&gt;"",$S$1349&lt;&gt;"",$S$1350&lt;&gt;"")</formula>
    </cfRule>
  </conditionalFormatting>
  <conditionalFormatting sqref="S1348:X1348">
    <cfRule type="expression" dxfId="835" priority="818">
      <formula>OR($S$1345&lt;&gt;"",$S$1346&lt;&gt;"",$S$1347&lt;&gt;"",$S$1348&lt;&gt;"",$S$1349&lt;&gt;"",$S$1350&lt;&gt;"")</formula>
    </cfRule>
  </conditionalFormatting>
  <conditionalFormatting sqref="S1349:X1349">
    <cfRule type="expression" dxfId="834" priority="817">
      <formula>OR($S$1345&lt;&gt;"",$S$1346&lt;&gt;"",$S$1347&lt;&gt;"",$S$1348&lt;&gt;"",$S$1349&lt;&gt;"",$S$1350&lt;&gt;"")</formula>
    </cfRule>
  </conditionalFormatting>
  <conditionalFormatting sqref="S1350:X1350">
    <cfRule type="expression" dxfId="833" priority="816">
      <formula>OR($S$1345&lt;&gt;"",$S$1346&lt;&gt;"",$S$1347&lt;&gt;"",$S$1348&lt;&gt;"",$S$1349&lt;&gt;"",$S$1350&lt;&gt;"")</formula>
    </cfRule>
  </conditionalFormatting>
  <conditionalFormatting sqref="S1353:X1353">
    <cfRule type="expression" dxfId="832" priority="815">
      <formula>OR($S$1353&lt;&gt;"",$S$1355&lt;&gt;"",$S$1356&lt;&gt;"")</formula>
    </cfRule>
  </conditionalFormatting>
  <conditionalFormatting sqref="S1355:X1355">
    <cfRule type="expression" dxfId="831" priority="814">
      <formula>OR($S$1353&lt;&gt;"",$S$1355&lt;&gt;"",$S$1356&lt;&gt;"")</formula>
    </cfRule>
  </conditionalFormatting>
  <conditionalFormatting sqref="S1356:X1356">
    <cfRule type="expression" dxfId="830" priority="813">
      <formula>OR($S$1353&lt;&gt;"",$S$1355&lt;&gt;"",$S$1356&lt;&gt;"")</formula>
    </cfRule>
  </conditionalFormatting>
  <conditionalFormatting sqref="S1404:X1404">
    <cfRule type="expression" dxfId="829" priority="812">
      <formula>OR($S$1404&lt;&gt;"",$S$1405&lt;&gt;"",$S$1406&lt;&gt;"",$S$1407&lt;&gt;"")</formula>
    </cfRule>
  </conditionalFormatting>
  <conditionalFormatting sqref="S1405:X1405">
    <cfRule type="expression" dxfId="828" priority="811">
      <formula>OR($S$1404&lt;&gt;"",$S$1405&lt;&gt;"",$S$1406&lt;&gt;"",$S$1407&lt;&gt;"")</formula>
    </cfRule>
  </conditionalFormatting>
  <conditionalFormatting sqref="S1406:X1406">
    <cfRule type="expression" dxfId="827" priority="810">
      <formula>OR($S$1404&lt;&gt;"",$S$1405&lt;&gt;"",$S$1406&lt;&gt;"",$S$1407&lt;&gt;"")</formula>
    </cfRule>
  </conditionalFormatting>
  <conditionalFormatting sqref="S1407:X1407">
    <cfRule type="expression" dxfId="826" priority="809">
      <formula>OR($S$1404&lt;&gt;"",$S$1405&lt;&gt;"",$S$1406&lt;&gt;"",$S$1407&lt;&gt;"")</formula>
    </cfRule>
  </conditionalFormatting>
  <conditionalFormatting sqref="S1484:X1484">
    <cfRule type="expression" dxfId="825" priority="808">
      <formula>OR($S$1484&lt;&gt;"",$S$1485&lt;&gt;"",$S$1486&lt;&gt;"",$S$1487&lt;&gt;"")</formula>
    </cfRule>
  </conditionalFormatting>
  <conditionalFormatting sqref="S1485:X1485">
    <cfRule type="expression" dxfId="824" priority="807">
      <formula>OR($S$1484&lt;&gt;"",$S$1485&lt;&gt;"",$S$1486&lt;&gt;"",$S$1487&lt;&gt;"")</formula>
    </cfRule>
  </conditionalFormatting>
  <conditionalFormatting sqref="S1486:X1486">
    <cfRule type="expression" dxfId="823" priority="806">
      <formula>OR($S$1484&lt;&gt;"",$S$1485&lt;&gt;"",$S$1486&lt;&gt;"",$S$1487&lt;&gt;"")</formula>
    </cfRule>
  </conditionalFormatting>
  <conditionalFormatting sqref="S1487:X1487">
    <cfRule type="expression" dxfId="822" priority="805">
      <formula>OR($S$1484&lt;&gt;"",$S$1485&lt;&gt;"",$S$1486&lt;&gt;"",$S$1487&lt;&gt;"")</formula>
    </cfRule>
  </conditionalFormatting>
  <conditionalFormatting sqref="S1516:X1516">
    <cfRule type="expression" dxfId="821" priority="804">
      <formula>OR($S$1516&lt;&gt;"",$S$1517&lt;&gt;"",$S$1518&lt;&gt;"",$S$1519&lt;&gt;"",$S$1520&lt;&gt;"",$S$1521&lt;&gt;"")</formula>
    </cfRule>
  </conditionalFormatting>
  <conditionalFormatting sqref="S1517:X1517">
    <cfRule type="expression" dxfId="820" priority="803">
      <formula>OR($S$1516&lt;&gt;"",$S$1517&lt;&gt;"",$S$1518&lt;&gt;"",$S$1519&lt;&gt;"",$S$1520&lt;&gt;"",$S$1521&lt;&gt;"")</formula>
    </cfRule>
  </conditionalFormatting>
  <conditionalFormatting sqref="S1518:X1518">
    <cfRule type="expression" dxfId="819" priority="802">
      <formula>OR($S$1516&lt;&gt;"",$S$1517&lt;&gt;"",$S$1518&lt;&gt;"",$S$1519&lt;&gt;"",$S$1520&lt;&gt;"",$S$1521&lt;&gt;"")</formula>
    </cfRule>
  </conditionalFormatting>
  <conditionalFormatting sqref="S1519:X1519">
    <cfRule type="expression" dxfId="818" priority="801">
      <formula>OR($S$1516&lt;&gt;"",$S$1517&lt;&gt;"",$S$1518&lt;&gt;"",$S$1519&lt;&gt;"",$S$1520&lt;&gt;"",$S$1521&lt;&gt;"")</formula>
    </cfRule>
  </conditionalFormatting>
  <conditionalFormatting sqref="S1520:X1520">
    <cfRule type="expression" dxfId="817" priority="800">
      <formula>OR($S$1516&lt;&gt;"",$S$1517&lt;&gt;"",$S$1518&lt;&gt;"",$S$1519&lt;&gt;"",$S$1520&lt;&gt;"",$S$1521&lt;&gt;"")</formula>
    </cfRule>
  </conditionalFormatting>
  <conditionalFormatting sqref="S1521:X1521">
    <cfRule type="expression" dxfId="816" priority="799">
      <formula>OR($S$1516&lt;&gt;"",$S$1517&lt;&gt;"",$S$1518&lt;&gt;"",$S$1519&lt;&gt;"",$S$1520&lt;&gt;"",$S$1521&lt;&gt;"")</formula>
    </cfRule>
  </conditionalFormatting>
  <conditionalFormatting sqref="S1557:X1557">
    <cfRule type="expression" dxfId="815" priority="798">
      <formula>OR($S$1557&lt;&gt;"",$S$1558&lt;&gt;"",$S$1559&lt;&gt;"",$S$1560&lt;&gt;"")</formula>
    </cfRule>
  </conditionalFormatting>
  <conditionalFormatting sqref="S1558:X1558">
    <cfRule type="expression" dxfId="814" priority="797">
      <formula>OR($S$1557&lt;&gt;"",$S$1558&lt;&gt;"",$S$1559&lt;&gt;"",$S$1560&lt;&gt;"")</formula>
    </cfRule>
  </conditionalFormatting>
  <conditionalFormatting sqref="S1559:X1559">
    <cfRule type="expression" dxfId="813" priority="796">
      <formula>OR($S$1557&lt;&gt;"",$S$1558&lt;&gt;"",$S$1559&lt;&gt;"",$S$1560&lt;&gt;"")</formula>
    </cfRule>
  </conditionalFormatting>
  <conditionalFormatting sqref="S1560:X1560">
    <cfRule type="expression" dxfId="812" priority="795">
      <formula>OR($S$1557&lt;&gt;"",$S$1558&lt;&gt;"",$S$1559&lt;&gt;"",$S$1560&lt;&gt;"")</formula>
    </cfRule>
  </conditionalFormatting>
  <conditionalFormatting sqref="S1573:X1573">
    <cfRule type="expression" dxfId="811" priority="794">
      <formula>OR($S$1573&lt;&gt;"",$S$1574&lt;&gt;"")</formula>
    </cfRule>
  </conditionalFormatting>
  <conditionalFormatting sqref="S1574:X1574">
    <cfRule type="expression" dxfId="810" priority="793">
      <formula>OR($S$1573&lt;&gt;"",$S$1574&lt;&gt;"")</formula>
    </cfRule>
  </conditionalFormatting>
  <conditionalFormatting sqref="S1582:X1582">
    <cfRule type="expression" dxfId="809" priority="792">
      <formula>OR($S$1582&lt;&gt;"",$S$1583&lt;&gt;"",$S$1584&lt;&gt;"",$S$1585&lt;&gt;"",$S$1586&lt;&gt;"",$S$1587&lt;&gt;"",$S$1588&lt;&gt;"",$S$1589&lt;&gt;"",$S$1590&lt;&gt;"")</formula>
    </cfRule>
  </conditionalFormatting>
  <conditionalFormatting sqref="S1583:X1583">
    <cfRule type="expression" dxfId="808" priority="791">
      <formula>OR($S$1582&lt;&gt;"",$S$1583&lt;&gt;"",$S$1584&lt;&gt;"",$S$1585&lt;&gt;"",$S$1586&lt;&gt;"",$S$1587&lt;&gt;"",$S$1588&lt;&gt;"",$S$1589&lt;&gt;"",$S$1590&lt;&gt;"")</formula>
    </cfRule>
  </conditionalFormatting>
  <conditionalFormatting sqref="S1584:X1584">
    <cfRule type="expression" dxfId="807" priority="790">
      <formula>OR($S$1582&lt;&gt;"",$S$1583&lt;&gt;"",$S$1584&lt;&gt;"",$S$1585&lt;&gt;"",$S$1586&lt;&gt;"",$S$1587&lt;&gt;"",$S$1588&lt;&gt;"",$S$1589&lt;&gt;"",$S$1590&lt;&gt;"")</formula>
    </cfRule>
  </conditionalFormatting>
  <conditionalFormatting sqref="S1585:X1585">
    <cfRule type="expression" dxfId="806" priority="789">
      <formula>OR($S$1582&lt;&gt;"",$S$1583&lt;&gt;"",$S$1584&lt;&gt;"",$S$1585&lt;&gt;"",$S$1586&lt;&gt;"",$S$1587&lt;&gt;"",$S$1588&lt;&gt;"",$S$1589&lt;&gt;"",$S$1590&lt;&gt;"")</formula>
    </cfRule>
  </conditionalFormatting>
  <conditionalFormatting sqref="S1586:X1586">
    <cfRule type="expression" dxfId="805" priority="788">
      <formula>OR($S$1582&lt;&gt;"",$S$1583&lt;&gt;"",$S$1584&lt;&gt;"",$S$1585&lt;&gt;"",$S$1586&lt;&gt;"",$S$1587&lt;&gt;"",$S$1588&lt;&gt;"",$S$1589&lt;&gt;"",$S$1590&lt;&gt;"")</formula>
    </cfRule>
  </conditionalFormatting>
  <conditionalFormatting sqref="S1587:X1587">
    <cfRule type="expression" dxfId="804" priority="787">
      <formula>OR($S$1582&lt;&gt;"",$S$1583&lt;&gt;"",$S$1584&lt;&gt;"",$S$1585&lt;&gt;"",$S$1586&lt;&gt;"",$S$1587&lt;&gt;"",$S$1588&lt;&gt;"",$S$1589&lt;&gt;"",$S$1590&lt;&gt;"")</formula>
    </cfRule>
  </conditionalFormatting>
  <conditionalFormatting sqref="S1588:X1588">
    <cfRule type="expression" dxfId="803" priority="786">
      <formula>OR($S$1582&lt;&gt;"",$S$1583&lt;&gt;"",$S$1584&lt;&gt;"",$S$1585&lt;&gt;"",$S$1586&lt;&gt;"",$S$1587&lt;&gt;"",$S$1588&lt;&gt;"",$S$1589&lt;&gt;"",$S$1590&lt;&gt;"")</formula>
    </cfRule>
  </conditionalFormatting>
  <conditionalFormatting sqref="S1589:X1589">
    <cfRule type="expression" dxfId="802" priority="785">
      <formula>OR($S$1582&lt;&gt;"",$S$1583&lt;&gt;"",$S$1584&lt;&gt;"",$S$1585&lt;&gt;"",$S$1586&lt;&gt;"",$S$1587&lt;&gt;"",$S$1588&lt;&gt;"",$S$1589&lt;&gt;"",$S$1590&lt;&gt;"")</formula>
    </cfRule>
  </conditionalFormatting>
  <conditionalFormatting sqref="S1590:X1590">
    <cfRule type="expression" dxfId="801" priority="784">
      <formula>OR($S$1582&lt;&gt;"",$S$1583&lt;&gt;"",$S$1584&lt;&gt;"",$S$1585&lt;&gt;"",$S$1586&lt;&gt;"",$S$1587&lt;&gt;"",$S$1588&lt;&gt;"",$S$1589&lt;&gt;"",$S$1590&lt;&gt;"")</formula>
    </cfRule>
  </conditionalFormatting>
  <conditionalFormatting sqref="S1595:X1595">
    <cfRule type="expression" dxfId="800" priority="783">
      <formula>OR($S$1595&lt;&gt;"",$S$1596&lt;&gt;"",$S$1598&lt;&gt;"",$S$1599&lt;&gt;"",$S$1600&lt;&gt;"")</formula>
    </cfRule>
  </conditionalFormatting>
  <conditionalFormatting sqref="S1596:X1596">
    <cfRule type="expression" dxfId="799" priority="782">
      <formula>OR($S$1595&lt;&gt;"",$S$1596&lt;&gt;"",$S$1598&lt;&gt;"",$S$1599&lt;&gt;"",$S$1600&lt;&gt;"")</formula>
    </cfRule>
  </conditionalFormatting>
  <conditionalFormatting sqref="S1598:X1598">
    <cfRule type="expression" dxfId="798" priority="781">
      <formula>OR($S$1595&lt;&gt;"",$S$1596&lt;&gt;"",$S$1598&lt;&gt;"",$S$1599&lt;&gt;"",$S$1600&lt;&gt;"")</formula>
    </cfRule>
  </conditionalFormatting>
  <conditionalFormatting sqref="S1599:X1599">
    <cfRule type="expression" dxfId="797" priority="780">
      <formula>OR($S$1595&lt;&gt;"",$S$1596&lt;&gt;"",$S$1598&lt;&gt;"",$S$1599&lt;&gt;"",$S$1600&lt;&gt;"")</formula>
    </cfRule>
  </conditionalFormatting>
  <conditionalFormatting sqref="S1600:X1600">
    <cfRule type="expression" dxfId="796" priority="779">
      <formula>OR($S$1595&lt;&gt;"",$S$1596&lt;&gt;"",$S$1598&lt;&gt;"",$S$1599&lt;&gt;"",$S$1600&lt;&gt;"")</formula>
    </cfRule>
  </conditionalFormatting>
  <conditionalFormatting sqref="S1614:X1614">
    <cfRule type="expression" dxfId="795" priority="778">
      <formula>OR($S$1614&lt;&gt;"",$S$1615&lt;&gt;"",$S$1616&lt;&gt;"",$S$1617&lt;&gt;"",$S$1618&lt;&gt;"",$S$1619&lt;&gt;"",$S$1620&lt;&gt;"")</formula>
    </cfRule>
  </conditionalFormatting>
  <conditionalFormatting sqref="S1615:X1615">
    <cfRule type="expression" dxfId="794" priority="777">
      <formula>OR($S$1614&lt;&gt;"",$S$1615&lt;&gt;"",$S$1616&lt;&gt;"",$S$1617&lt;&gt;"",$S$1618&lt;&gt;"",$S$1619&lt;&gt;"",$S$1620&lt;&gt;"")</formula>
    </cfRule>
  </conditionalFormatting>
  <conditionalFormatting sqref="S1616:X1616">
    <cfRule type="expression" dxfId="793" priority="776">
      <formula>OR($S$1614&lt;&gt;"",$S$1615&lt;&gt;"",$S$1616&lt;&gt;"",$S$1617&lt;&gt;"",$S$1618&lt;&gt;"",$S$1619&lt;&gt;"",$S$1620&lt;&gt;"")</formula>
    </cfRule>
  </conditionalFormatting>
  <conditionalFormatting sqref="S1617:X1617">
    <cfRule type="expression" dxfId="792" priority="775">
      <formula>OR($S$1614&lt;&gt;"",$S$1615&lt;&gt;"",$S$1616&lt;&gt;"",$S$1617&lt;&gt;"",$S$1618&lt;&gt;"",$S$1619&lt;&gt;"",$S$1620&lt;&gt;"")</formula>
    </cfRule>
  </conditionalFormatting>
  <conditionalFormatting sqref="S1618:X1618">
    <cfRule type="expression" dxfId="791" priority="774">
      <formula>OR($S$1614&lt;&gt;"",$S$1615&lt;&gt;"",$S$1616&lt;&gt;"",$S$1617&lt;&gt;"",$S$1618&lt;&gt;"",$S$1619&lt;&gt;"",$S$1620&lt;&gt;"")</formula>
    </cfRule>
  </conditionalFormatting>
  <conditionalFormatting sqref="S1619:X1619">
    <cfRule type="expression" dxfId="790" priority="773">
      <formula>OR($S$1614&lt;&gt;"",$S$1615&lt;&gt;"",$S$1616&lt;&gt;"",$S$1617&lt;&gt;"",$S$1618&lt;&gt;"",$S$1619&lt;&gt;"",$S$1620&lt;&gt;"")</formula>
    </cfRule>
  </conditionalFormatting>
  <conditionalFormatting sqref="S1620:X1620">
    <cfRule type="expression" dxfId="789" priority="772">
      <formula>OR($S$1614&lt;&gt;"",$S$1615&lt;&gt;"",$S$1616&lt;&gt;"",$S$1617&lt;&gt;"",$S$1618&lt;&gt;"",$S$1619&lt;&gt;"",$S$1620&lt;&gt;"")</formula>
    </cfRule>
  </conditionalFormatting>
  <conditionalFormatting sqref="S1705:X1705">
    <cfRule type="expression" dxfId="788" priority="771">
      <formula>OR($S$1705&lt;&gt;"",$S$1706&lt;&gt;"",$S$1707&lt;&gt;"",$S$1708&lt;&gt;"")</formula>
    </cfRule>
  </conditionalFormatting>
  <conditionalFormatting sqref="S1706:X1706">
    <cfRule type="expression" dxfId="787" priority="770">
      <formula>OR($S$1705&lt;&gt;"",$S$1706&lt;&gt;"",$S$1707&lt;&gt;"",$S$1708&lt;&gt;"")</formula>
    </cfRule>
  </conditionalFormatting>
  <conditionalFormatting sqref="S1707:X1707">
    <cfRule type="expression" dxfId="786" priority="769">
      <formula>OR($S$1705&lt;&gt;"",$S$1706&lt;&gt;"",$S$1707&lt;&gt;"",$S$1708&lt;&gt;"")</formula>
    </cfRule>
  </conditionalFormatting>
  <conditionalFormatting sqref="S1708:X1708">
    <cfRule type="expression" dxfId="785" priority="768">
      <formula>OR($S$1705&lt;&gt;"",$S$1706&lt;&gt;"",$S$1707&lt;&gt;"",$S$1708&lt;&gt;"")</formula>
    </cfRule>
  </conditionalFormatting>
  <conditionalFormatting sqref="S1712:X1712">
    <cfRule type="expression" dxfId="784" priority="767">
      <formula>OR($S$1712&lt;&gt;"",$S$1713&lt;&gt;"",$S$1714&lt;&gt;"",$S$1715&lt;&gt;"",$S$1716&lt;&gt;"",$S$1717&lt;&gt;"")</formula>
    </cfRule>
  </conditionalFormatting>
  <conditionalFormatting sqref="S1713:X1713">
    <cfRule type="expression" dxfId="783" priority="766">
      <formula>OR($S$1712&lt;&gt;"",$S$1713&lt;&gt;"",$S$1714&lt;&gt;"",$S$1715&lt;&gt;"",$S$1716&lt;&gt;"",$S$1717&lt;&gt;"")</formula>
    </cfRule>
  </conditionalFormatting>
  <conditionalFormatting sqref="S1714:X1714">
    <cfRule type="expression" dxfId="782" priority="765">
      <formula>OR($S$1712&lt;&gt;"",$S$1713&lt;&gt;"",$S$1714&lt;&gt;"",$S$1715&lt;&gt;"",$S$1716&lt;&gt;"",$S$1717&lt;&gt;"")</formula>
    </cfRule>
  </conditionalFormatting>
  <conditionalFormatting sqref="S1715:X1715">
    <cfRule type="expression" dxfId="781" priority="764">
      <formula>OR($S$1712&lt;&gt;"",$S$1713&lt;&gt;"",$S$1714&lt;&gt;"",$S$1715&lt;&gt;"",$S$1716&lt;&gt;"",$S$1717&lt;&gt;"")</formula>
    </cfRule>
  </conditionalFormatting>
  <conditionalFormatting sqref="S1716:X1716">
    <cfRule type="expression" dxfId="780" priority="763">
      <formula>OR($S$1712&lt;&gt;"",$S$1713&lt;&gt;"",$S$1714&lt;&gt;"",$S$1715&lt;&gt;"",$S$1716&lt;&gt;"",$S$1717&lt;&gt;"")</formula>
    </cfRule>
  </conditionalFormatting>
  <conditionalFormatting sqref="S1717:X1717">
    <cfRule type="expression" dxfId="779" priority="762">
      <formula>OR($S$1712&lt;&gt;"",$S$1713&lt;&gt;"",$S$1714&lt;&gt;"",$S$1715&lt;&gt;"",$S$1716&lt;&gt;"",$S$1717&lt;&gt;"")</formula>
    </cfRule>
  </conditionalFormatting>
  <conditionalFormatting sqref="S1722:X1722">
    <cfRule type="expression" dxfId="778" priority="761">
      <formula>OR($S$1722&lt;&gt;"",$S$1723&lt;&gt;"",$S$1724&lt;&gt;"",$S$1725&lt;&gt;"",$S$1726&lt;&gt;"",$S$1727&lt;&gt;"",$S$1728&lt;&gt;"")</formula>
    </cfRule>
  </conditionalFormatting>
  <conditionalFormatting sqref="S1723:X1723">
    <cfRule type="expression" dxfId="777" priority="760">
      <formula>OR($S$1722&lt;&gt;"",$S$1723&lt;&gt;"",$S$1724&lt;&gt;"",$S$1725&lt;&gt;"",$S$1726&lt;&gt;"",$S$1727&lt;&gt;"",$S$1728&lt;&gt;"")</formula>
    </cfRule>
  </conditionalFormatting>
  <conditionalFormatting sqref="S1724:X1724">
    <cfRule type="expression" dxfId="776" priority="759">
      <formula>OR($S$1722&lt;&gt;"",$S$1723&lt;&gt;"",$S$1724&lt;&gt;"",$S$1725&lt;&gt;"",$S$1726&lt;&gt;"",$S$1727&lt;&gt;"",$S$1728&lt;&gt;"")</formula>
    </cfRule>
  </conditionalFormatting>
  <conditionalFormatting sqref="S1725:X1725">
    <cfRule type="expression" dxfId="775" priority="758">
      <formula>OR($S$1722&lt;&gt;"",$S$1723&lt;&gt;"",$S$1724&lt;&gt;"",$S$1725&lt;&gt;"",$S$1726&lt;&gt;"",$S$1727&lt;&gt;"",$S$1728&lt;&gt;"")</formula>
    </cfRule>
  </conditionalFormatting>
  <conditionalFormatting sqref="S1726:X1726">
    <cfRule type="expression" dxfId="774" priority="757">
      <formula>OR($S$1722&lt;&gt;"",$S$1723&lt;&gt;"",$S$1724&lt;&gt;"",$S$1725&lt;&gt;"",$S$1726&lt;&gt;"",$S$1727&lt;&gt;"",$S$1728&lt;&gt;"")</formula>
    </cfRule>
  </conditionalFormatting>
  <conditionalFormatting sqref="S1727:X1727">
    <cfRule type="expression" dxfId="773" priority="756">
      <formula>OR($S$1722&lt;&gt;"",$S$1723&lt;&gt;"",$S$1724&lt;&gt;"",$S$1725&lt;&gt;"",$S$1726&lt;&gt;"",$S$1727&lt;&gt;"",$S$1728&lt;&gt;"")</formula>
    </cfRule>
  </conditionalFormatting>
  <conditionalFormatting sqref="S1728:X1728">
    <cfRule type="expression" dxfId="772" priority="755">
      <formula>OR($S$1722&lt;&gt;"",$S$1723&lt;&gt;"",$S$1724&lt;&gt;"",$S$1725&lt;&gt;"",$S$1726&lt;&gt;"",$S$1727&lt;&gt;"",$S$1728&lt;&gt;"")</formula>
    </cfRule>
  </conditionalFormatting>
  <conditionalFormatting sqref="S1733:X1733">
    <cfRule type="expression" dxfId="771" priority="754">
      <formula>OR($S$1733&lt;&gt;"",$S$1734&lt;&gt;"",$S$1735&lt;&gt;"",$S$1736&lt;&gt;"",$S$1737&lt;&gt;"",$S$1738&lt;&gt;"")</formula>
    </cfRule>
  </conditionalFormatting>
  <conditionalFormatting sqref="S1734:X1734">
    <cfRule type="expression" dxfId="770" priority="753">
      <formula>OR($S$1733&lt;&gt;"",$S$1734&lt;&gt;"",$S$1735&lt;&gt;"",$S$1736&lt;&gt;"",$S$1737&lt;&gt;"",$S$1738&lt;&gt;"")</formula>
    </cfRule>
  </conditionalFormatting>
  <conditionalFormatting sqref="S1735:X1735">
    <cfRule type="expression" dxfId="769" priority="752">
      <formula>OR($S$1733&lt;&gt;"",$S$1734&lt;&gt;"",$S$1735&lt;&gt;"",$S$1736&lt;&gt;"",$S$1737&lt;&gt;"",$S$1738&lt;&gt;"")</formula>
    </cfRule>
  </conditionalFormatting>
  <conditionalFormatting sqref="S1736:X1736">
    <cfRule type="expression" dxfId="768" priority="751">
      <formula>OR($S$1733&lt;&gt;"",$S$1734&lt;&gt;"",$S$1735&lt;&gt;"",$S$1736&lt;&gt;"",$S$1737&lt;&gt;"",$S$1738&lt;&gt;"")</formula>
    </cfRule>
  </conditionalFormatting>
  <conditionalFormatting sqref="S1737:X1737">
    <cfRule type="expression" dxfId="767" priority="750">
      <formula>OR($S$1733&lt;&gt;"",$S$1734&lt;&gt;"",$S$1735&lt;&gt;"",$S$1736&lt;&gt;"",$S$1737&lt;&gt;"",$S$1738&lt;&gt;"")</formula>
    </cfRule>
  </conditionalFormatting>
  <conditionalFormatting sqref="S1738:X1738">
    <cfRule type="expression" dxfId="766" priority="749">
      <formula>OR($S$1733&lt;&gt;"",$S$1734&lt;&gt;"",$S$1735&lt;&gt;"",$S$1736&lt;&gt;"",$S$1737&lt;&gt;"",$S$1738&lt;&gt;"")</formula>
    </cfRule>
  </conditionalFormatting>
  <conditionalFormatting sqref="S1745:X1745">
    <cfRule type="expression" dxfId="765" priority="748">
      <formula>OR($S$1745&lt;&gt;"",$S$1746&lt;&gt;"",$S$1747&lt;&gt;"",$S$1748&lt;&gt;"",$S$1749&lt;&gt;"",$S$1750&lt;&gt;"",$S$1751&lt;&gt;"",$S$1752&lt;&gt;"")</formula>
    </cfRule>
  </conditionalFormatting>
  <conditionalFormatting sqref="S1746:X1746">
    <cfRule type="expression" dxfId="764" priority="747">
      <formula>OR($S$1745&lt;&gt;"",$S$1746&lt;&gt;"",$S$1747&lt;&gt;"",$S$1748&lt;&gt;"",$S$1749&lt;&gt;"",$S$1750&lt;&gt;"",$S$1751&lt;&gt;"",$S$1752&lt;&gt;"")</formula>
    </cfRule>
  </conditionalFormatting>
  <conditionalFormatting sqref="S1747:X1747">
    <cfRule type="expression" dxfId="763" priority="746">
      <formula>OR($S$1745&lt;&gt;"",$S$1746&lt;&gt;"",$S$1747&lt;&gt;"",$S$1748&lt;&gt;"",$S$1749&lt;&gt;"",$S$1750&lt;&gt;"",$S$1751&lt;&gt;"",$S$1752&lt;&gt;"")</formula>
    </cfRule>
  </conditionalFormatting>
  <conditionalFormatting sqref="S1748:X1748">
    <cfRule type="expression" dxfId="762" priority="745">
      <formula>OR($S$1745&lt;&gt;"",$S$1746&lt;&gt;"",$S$1747&lt;&gt;"",$S$1748&lt;&gt;"",$S$1749&lt;&gt;"",$S$1750&lt;&gt;"",$S$1751&lt;&gt;"",$S$1752&lt;&gt;"")</formula>
    </cfRule>
  </conditionalFormatting>
  <conditionalFormatting sqref="S1749:X1749">
    <cfRule type="expression" dxfId="761" priority="744">
      <formula>OR($S$1745&lt;&gt;"",$S$1746&lt;&gt;"",$S$1747&lt;&gt;"",$S$1748&lt;&gt;"",$S$1749&lt;&gt;"",$S$1750&lt;&gt;"",$S$1751&lt;&gt;"",$S$1752&lt;&gt;"")</formula>
    </cfRule>
  </conditionalFormatting>
  <conditionalFormatting sqref="S1750:X1750">
    <cfRule type="expression" dxfId="760" priority="743">
      <formula>OR($S$1745&lt;&gt;"",$S$1746&lt;&gt;"",$S$1747&lt;&gt;"",$S$1748&lt;&gt;"",$S$1749&lt;&gt;"",$S$1750&lt;&gt;"",$S$1751&lt;&gt;"",$S$1752&lt;&gt;"")</formula>
    </cfRule>
  </conditionalFormatting>
  <conditionalFormatting sqref="S1751:X1751">
    <cfRule type="expression" dxfId="759" priority="742">
      <formula>OR($S$1745&lt;&gt;"",$S$1746&lt;&gt;"",$S$1747&lt;&gt;"",$S$1748&lt;&gt;"",$S$1749&lt;&gt;"",$S$1750&lt;&gt;"",$S$1751&lt;&gt;"",$S$1752&lt;&gt;"")</formula>
    </cfRule>
  </conditionalFormatting>
  <conditionalFormatting sqref="S1752:X1752">
    <cfRule type="expression" dxfId="758" priority="741">
      <formula>OR($S$1745&lt;&gt;"",$S$1746&lt;&gt;"",$S$1747&lt;&gt;"",$S$1748&lt;&gt;"",$S$1749&lt;&gt;"",$S$1750&lt;&gt;"",$S$1751&lt;&gt;"",$S$1752&lt;&gt;"")</formula>
    </cfRule>
  </conditionalFormatting>
  <conditionalFormatting sqref="S1760:X1760">
    <cfRule type="expression" dxfId="757" priority="740">
      <formula>OR($S$1760&lt;&gt;"",$S$1761&lt;&gt;"",$S$1762&lt;&gt;"",$S$1763&lt;&gt;"")</formula>
    </cfRule>
  </conditionalFormatting>
  <conditionalFormatting sqref="S1761:X1761">
    <cfRule type="expression" dxfId="756" priority="739">
      <formula>OR($S$1760&lt;&gt;"",$S$1761&lt;&gt;"",$S$1762&lt;&gt;"",$S$1763&lt;&gt;"")</formula>
    </cfRule>
  </conditionalFormatting>
  <conditionalFormatting sqref="S1762:X1762">
    <cfRule type="expression" dxfId="755" priority="738">
      <formula>OR($S$1760&lt;&gt;"",$S$1761&lt;&gt;"",$S$1762&lt;&gt;"",$S$1763&lt;&gt;"")</formula>
    </cfRule>
  </conditionalFormatting>
  <conditionalFormatting sqref="S1763:X1763">
    <cfRule type="expression" dxfId="754" priority="737">
      <formula>OR($S$1760&lt;&gt;"",$S$1761&lt;&gt;"",$S$1762&lt;&gt;"",$S$1763&lt;&gt;"")</formula>
    </cfRule>
  </conditionalFormatting>
  <conditionalFormatting sqref="S1768:X1768">
    <cfRule type="expression" dxfId="753" priority="736">
      <formula>OR($S$1768&lt;&gt;"",$S$1769&lt;&gt;"",$S$1770&lt;&gt;"",$S$1771&lt;&gt;"",$S$1772&lt;&gt;"",$S$1773&lt;&gt;"",$S$1774&lt;&gt;"",$S$1775&lt;&gt;"")</formula>
    </cfRule>
  </conditionalFormatting>
  <conditionalFormatting sqref="S1769:X1769">
    <cfRule type="expression" dxfId="752" priority="735">
      <formula>OR($S$1768&lt;&gt;"",$S$1769&lt;&gt;"",$S$1770&lt;&gt;"",$S$1771&lt;&gt;"",$S$1772&lt;&gt;"",$S$1773&lt;&gt;"",$S$1774&lt;&gt;"",$S$1775&lt;&gt;"")</formula>
    </cfRule>
  </conditionalFormatting>
  <conditionalFormatting sqref="S1770:X1770">
    <cfRule type="expression" dxfId="751" priority="734">
      <formula>OR($S$1768&lt;&gt;"",$S$1769&lt;&gt;"",$S$1770&lt;&gt;"",$S$1771&lt;&gt;"",$S$1772&lt;&gt;"",$S$1773&lt;&gt;"",$S$1774&lt;&gt;"",$S$1775&lt;&gt;"")</formula>
    </cfRule>
  </conditionalFormatting>
  <conditionalFormatting sqref="S1771:X1771">
    <cfRule type="expression" dxfId="750" priority="733">
      <formula>OR($S$1768&lt;&gt;"",$S$1769&lt;&gt;"",$S$1770&lt;&gt;"",$S$1771&lt;&gt;"",$S$1772&lt;&gt;"",$S$1773&lt;&gt;"",$S$1774&lt;&gt;"",$S$1775&lt;&gt;"")</formula>
    </cfRule>
  </conditionalFormatting>
  <conditionalFormatting sqref="S1772:X1772">
    <cfRule type="expression" dxfId="749" priority="732">
      <formula>OR($S$1768&lt;&gt;"",$S$1769&lt;&gt;"",$S$1770&lt;&gt;"",$S$1771&lt;&gt;"",$S$1772&lt;&gt;"",$S$1773&lt;&gt;"",$S$1774&lt;&gt;"",$S$1775&lt;&gt;"")</formula>
    </cfRule>
  </conditionalFormatting>
  <conditionalFormatting sqref="S1773:X1773">
    <cfRule type="expression" dxfId="748" priority="731">
      <formula>OR($S$1768&lt;&gt;"",$S$1769&lt;&gt;"",$S$1770&lt;&gt;"",$S$1771&lt;&gt;"",$S$1772&lt;&gt;"",$S$1773&lt;&gt;"",$S$1774&lt;&gt;"",$S$1775&lt;&gt;"")</formula>
    </cfRule>
  </conditionalFormatting>
  <conditionalFormatting sqref="S1774:X1774">
    <cfRule type="expression" dxfId="747" priority="730">
      <formula>OR($S$1768&lt;&gt;"",$S$1769&lt;&gt;"",$S$1770&lt;&gt;"",$S$1771&lt;&gt;"",$S$1772&lt;&gt;"",$S$1773&lt;&gt;"",$S$1774&lt;&gt;"",$S$1775&lt;&gt;"")</formula>
    </cfRule>
  </conditionalFormatting>
  <conditionalFormatting sqref="S1775:X1775">
    <cfRule type="expression" dxfId="746" priority="729">
      <formula>OR($S$1768&lt;&gt;"",$S$1769&lt;&gt;"",$S$1770&lt;&gt;"",$S$1771&lt;&gt;"",$S$1772&lt;&gt;"",$S$1773&lt;&gt;"",$S$1774&lt;&gt;"",$S$1775&lt;&gt;"")</formula>
    </cfRule>
  </conditionalFormatting>
  <conditionalFormatting sqref="S1804:X1804">
    <cfRule type="expression" dxfId="745" priority="728">
      <formula>OR($S$1804&lt;&gt;"",$S$1805&lt;&gt;"",$S$1806&lt;&gt;"",$S$1807&lt;&gt;"",$S$1808&lt;&gt;"",$S$1809&lt;&gt;"",$S$1810&lt;&gt;"",$S$1811&lt;&gt;"")</formula>
    </cfRule>
  </conditionalFormatting>
  <conditionalFormatting sqref="S1805:X1805">
    <cfRule type="expression" dxfId="744" priority="727">
      <formula>OR($S$1804&lt;&gt;"",$S$1805&lt;&gt;"",$S$1806&lt;&gt;"",$S$1807&lt;&gt;"",$S$1808&lt;&gt;"",$S$1809&lt;&gt;"",$S$1810&lt;&gt;"",$S$1811&lt;&gt;"")</formula>
    </cfRule>
  </conditionalFormatting>
  <conditionalFormatting sqref="S1806:X1806">
    <cfRule type="expression" dxfId="743" priority="726">
      <formula>OR($S$1804&lt;&gt;"",$S$1805&lt;&gt;"",$S$1806&lt;&gt;"",$S$1807&lt;&gt;"",$S$1808&lt;&gt;"",$S$1809&lt;&gt;"",$S$1810&lt;&gt;"",$S$1811&lt;&gt;"")</formula>
    </cfRule>
  </conditionalFormatting>
  <conditionalFormatting sqref="S1807:X1807">
    <cfRule type="expression" dxfId="742" priority="725">
      <formula>OR($S$1804&lt;&gt;"",$S$1805&lt;&gt;"",$S$1806&lt;&gt;"",$S$1807&lt;&gt;"",$S$1808&lt;&gt;"",$S$1809&lt;&gt;"",$S$1810&lt;&gt;"",$S$1811&lt;&gt;"")</formula>
    </cfRule>
  </conditionalFormatting>
  <conditionalFormatting sqref="S1808:X1808">
    <cfRule type="expression" dxfId="741" priority="724">
      <formula>OR($S$1804&lt;&gt;"",$S$1805&lt;&gt;"",$S$1806&lt;&gt;"",$S$1807&lt;&gt;"",$S$1808&lt;&gt;"",$S$1809&lt;&gt;"",$S$1810&lt;&gt;"",$S$1811&lt;&gt;"")</formula>
    </cfRule>
  </conditionalFormatting>
  <conditionalFormatting sqref="S1809:X1809">
    <cfRule type="expression" dxfId="740" priority="723">
      <formula>OR($S$1804&lt;&gt;"",$S$1805&lt;&gt;"",$S$1806&lt;&gt;"",$S$1807&lt;&gt;"",$S$1808&lt;&gt;"",$S$1809&lt;&gt;"",$S$1810&lt;&gt;"",$S$1811&lt;&gt;"")</formula>
    </cfRule>
  </conditionalFormatting>
  <conditionalFormatting sqref="S1810:X1810">
    <cfRule type="expression" dxfId="739" priority="722">
      <formula>OR($S$1804&lt;&gt;"",$S$1805&lt;&gt;"",$S$1806&lt;&gt;"",$S$1807&lt;&gt;"",$S$1808&lt;&gt;"",$S$1809&lt;&gt;"",$S$1810&lt;&gt;"",$S$1811&lt;&gt;"")</formula>
    </cfRule>
  </conditionalFormatting>
  <conditionalFormatting sqref="S1811:X1811">
    <cfRule type="expression" dxfId="738" priority="721">
      <formula>OR($S$1804&lt;&gt;"",$S$1805&lt;&gt;"",$S$1806&lt;&gt;"",$S$1807&lt;&gt;"",$S$1808&lt;&gt;"",$S$1809&lt;&gt;"",$S$1810&lt;&gt;"",$S$1811&lt;&gt;"")</formula>
    </cfRule>
  </conditionalFormatting>
  <conditionalFormatting sqref="S1828:X1828">
    <cfRule type="expression" dxfId="737" priority="720">
      <formula>OR($S$1828&lt;&gt;"",$S$1829&lt;&gt;"",$S$1830&lt;&gt;"",$S$1831&lt;&gt;"",$S$1832&lt;&gt;"",$S$1833&lt;&gt;"",$S$1834&lt;&gt;"",$S$1835&lt;&gt;"")</formula>
    </cfRule>
  </conditionalFormatting>
  <conditionalFormatting sqref="S1829:X1829">
    <cfRule type="expression" dxfId="736" priority="719">
      <formula>OR($S$1828&lt;&gt;"",$S$1829&lt;&gt;"",$S$1830&lt;&gt;"",$S$1831&lt;&gt;"",$S$1832&lt;&gt;"",$S$1833&lt;&gt;"",$S$1834&lt;&gt;"",$S$1835&lt;&gt;"")</formula>
    </cfRule>
  </conditionalFormatting>
  <conditionalFormatting sqref="S1830:X1830">
    <cfRule type="expression" dxfId="735" priority="718">
      <formula>OR($S$1828&lt;&gt;"",$S$1829&lt;&gt;"",$S$1830&lt;&gt;"",$S$1831&lt;&gt;"",$S$1832&lt;&gt;"",$S$1833&lt;&gt;"",$S$1834&lt;&gt;"",$S$1835&lt;&gt;"")</formula>
    </cfRule>
  </conditionalFormatting>
  <conditionalFormatting sqref="S1831:X1831">
    <cfRule type="expression" dxfId="734" priority="717">
      <formula>OR($S$1828&lt;&gt;"",$S$1829&lt;&gt;"",$S$1830&lt;&gt;"",$S$1831&lt;&gt;"",$S$1832&lt;&gt;"",$S$1833&lt;&gt;"",$S$1834&lt;&gt;"",$S$1835&lt;&gt;"")</formula>
    </cfRule>
  </conditionalFormatting>
  <conditionalFormatting sqref="S1832:X1832">
    <cfRule type="expression" dxfId="733" priority="716">
      <formula>OR($S$1828&lt;&gt;"",$S$1829&lt;&gt;"",$S$1830&lt;&gt;"",$S$1831&lt;&gt;"",$S$1832&lt;&gt;"",$S$1833&lt;&gt;"",$S$1834&lt;&gt;"",$S$1835&lt;&gt;"")</formula>
    </cfRule>
  </conditionalFormatting>
  <conditionalFormatting sqref="S1833:X1833">
    <cfRule type="expression" dxfId="732" priority="715">
      <formula>OR($S$1828&lt;&gt;"",$S$1829&lt;&gt;"",$S$1830&lt;&gt;"",$S$1831&lt;&gt;"",$S$1832&lt;&gt;"",$S$1833&lt;&gt;"",$S$1834&lt;&gt;"",$S$1835&lt;&gt;"")</formula>
    </cfRule>
  </conditionalFormatting>
  <conditionalFormatting sqref="S1834:X1834">
    <cfRule type="expression" dxfId="731" priority="714">
      <formula>OR($S$1828&lt;&gt;"",$S$1829&lt;&gt;"",$S$1830&lt;&gt;"",$S$1831&lt;&gt;"",$S$1832&lt;&gt;"",$S$1833&lt;&gt;"",$S$1834&lt;&gt;"",$S$1835&lt;&gt;"")</formula>
    </cfRule>
  </conditionalFormatting>
  <conditionalFormatting sqref="S1835:X1835">
    <cfRule type="expression" dxfId="730" priority="713">
      <formula>OR($S$1828&lt;&gt;"",$S$1829&lt;&gt;"",$S$1830&lt;&gt;"",$S$1831&lt;&gt;"",$S$1832&lt;&gt;"",$S$1833&lt;&gt;"",$S$1834&lt;&gt;"",$S$1835&lt;&gt;"")</formula>
    </cfRule>
  </conditionalFormatting>
  <conditionalFormatting sqref="S1842:X1842">
    <cfRule type="expression" dxfId="729" priority="712">
      <formula>OR($S$1842&lt;&gt;"",$S$1843&lt;&gt;"",$S$1844&lt;&gt;"")</formula>
    </cfRule>
  </conditionalFormatting>
  <conditionalFormatting sqref="S1843:X1843">
    <cfRule type="expression" dxfId="728" priority="711">
      <formula>OR($S$1842&lt;&gt;"",$S$1843&lt;&gt;"",$S$1844&lt;&gt;"")</formula>
    </cfRule>
  </conditionalFormatting>
  <conditionalFormatting sqref="S1844:X1844">
    <cfRule type="expression" dxfId="727" priority="710">
      <formula>OR($S$1842&lt;&gt;"",$S$1843&lt;&gt;"",$S$1844&lt;&gt;"")</formula>
    </cfRule>
  </conditionalFormatting>
  <conditionalFormatting sqref="S1855:X1855">
    <cfRule type="expression" dxfId="726" priority="709">
      <formula>OR($S$1855&lt;&gt;"",$S$1856&lt;&gt;"",$S$1857&lt;&gt;"",$S$1858&lt;&gt;"",$S$1859&lt;&gt;"")</formula>
    </cfRule>
  </conditionalFormatting>
  <conditionalFormatting sqref="S1856:X1856">
    <cfRule type="expression" dxfId="725" priority="708">
      <formula>OR($S$1855&lt;&gt;"",$S$1856&lt;&gt;"",$S$1857&lt;&gt;"",$S$1858&lt;&gt;"",$S$1859&lt;&gt;"")</formula>
    </cfRule>
  </conditionalFormatting>
  <conditionalFormatting sqref="S1857:X1857">
    <cfRule type="expression" dxfId="724" priority="707">
      <formula>OR($S$1855&lt;&gt;"",$S$1856&lt;&gt;"",$S$1857&lt;&gt;"",$S$1858&lt;&gt;"",$S$1859&lt;&gt;"")</formula>
    </cfRule>
  </conditionalFormatting>
  <conditionalFormatting sqref="S1858:X1858">
    <cfRule type="expression" dxfId="723" priority="706">
      <formula>OR($S$1855&lt;&gt;"",$S$1856&lt;&gt;"",$S$1857&lt;&gt;"",$S$1858&lt;&gt;"",$S$1859&lt;&gt;"")</formula>
    </cfRule>
  </conditionalFormatting>
  <conditionalFormatting sqref="S1859:X1859">
    <cfRule type="expression" dxfId="722" priority="705">
      <formula>OR($S$1855&lt;&gt;"",$S$1856&lt;&gt;"",$S$1857&lt;&gt;"",$S$1858&lt;&gt;"",$S$1859&lt;&gt;"")</formula>
    </cfRule>
  </conditionalFormatting>
  <conditionalFormatting sqref="S1865:X1865">
    <cfRule type="expression" dxfId="721" priority="704">
      <formula>OR($S$1865&lt;&gt;"",$S$1866&lt;&gt;"",$S$1867&lt;&gt;"",$S$1868&lt;&gt;"",$S$1869&lt;&gt;"",$S$1870&lt;&gt;"",$S$1871&lt;&gt;"",$S$1872&lt;&gt;"",$S$1873&lt;&gt;"",$S$1874&lt;&gt;"",$S$1875&lt;&gt;"",$S$1876&lt;&gt;"",$S$1877&lt;&gt;"")</formula>
    </cfRule>
  </conditionalFormatting>
  <conditionalFormatting sqref="S1866:X1866">
    <cfRule type="expression" dxfId="720" priority="703">
      <formula>OR($S$1865&lt;&gt;"",$S$1866&lt;&gt;"",$S$1867&lt;&gt;"",$S$1868&lt;&gt;"",$S$1869&lt;&gt;"",$S$1870&lt;&gt;"",$S$1871&lt;&gt;"",$S$1872&lt;&gt;"",$S$1873&lt;&gt;"",$S$1874&lt;&gt;"",$S$1875&lt;&gt;"",$S$1876&lt;&gt;"",$S$1877&lt;&gt;"")</formula>
    </cfRule>
  </conditionalFormatting>
  <conditionalFormatting sqref="S1867:X1867">
    <cfRule type="expression" dxfId="719" priority="702">
      <formula>OR($S$1865&lt;&gt;"",$S$1866&lt;&gt;"",$S$1867&lt;&gt;"",$S$1868&lt;&gt;"",$S$1869&lt;&gt;"",$S$1870&lt;&gt;"",$S$1871&lt;&gt;"",$S$1872&lt;&gt;"",$S$1873&lt;&gt;"",$S$1874&lt;&gt;"",$S$1875&lt;&gt;"",$S$1876&lt;&gt;"",$S$1877&lt;&gt;"")</formula>
    </cfRule>
  </conditionalFormatting>
  <conditionalFormatting sqref="S1868:X1868">
    <cfRule type="expression" dxfId="718" priority="701">
      <formula>OR($S$1865&lt;&gt;"",$S$1866&lt;&gt;"",$S$1867&lt;&gt;"",$S$1868&lt;&gt;"",$S$1869&lt;&gt;"",$S$1870&lt;&gt;"",$S$1871&lt;&gt;"",$S$1872&lt;&gt;"",$S$1873&lt;&gt;"",$S$1874&lt;&gt;"",$S$1875&lt;&gt;"",$S$1876&lt;&gt;"",$S$1877&lt;&gt;"")</formula>
    </cfRule>
  </conditionalFormatting>
  <conditionalFormatting sqref="S1869:X1869">
    <cfRule type="expression" dxfId="717" priority="700">
      <formula>OR($S$1865&lt;&gt;"",$S$1866&lt;&gt;"",$S$1867&lt;&gt;"",$S$1868&lt;&gt;"",$S$1869&lt;&gt;"",$S$1870&lt;&gt;"",$S$1871&lt;&gt;"",$S$1872&lt;&gt;"",$S$1873&lt;&gt;"",$S$1874&lt;&gt;"",$S$1875&lt;&gt;"",$S$1876&lt;&gt;"",$S$1877&lt;&gt;"")</formula>
    </cfRule>
  </conditionalFormatting>
  <conditionalFormatting sqref="S1870:X1870">
    <cfRule type="expression" dxfId="716" priority="699">
      <formula>OR($S$1865&lt;&gt;"",$S$1866&lt;&gt;"",$S$1867&lt;&gt;"",$S$1868&lt;&gt;"",$S$1869&lt;&gt;"",$S$1870&lt;&gt;"",$S$1871&lt;&gt;"",$S$1872&lt;&gt;"",$S$1873&lt;&gt;"",$S$1874&lt;&gt;"",$S$1875&lt;&gt;"",$S$1876&lt;&gt;"",$S$1877&lt;&gt;"")</formula>
    </cfRule>
  </conditionalFormatting>
  <conditionalFormatting sqref="S1871:X1871">
    <cfRule type="expression" dxfId="715" priority="698">
      <formula>OR($S$1865&lt;&gt;"",$S$1866&lt;&gt;"",$S$1867&lt;&gt;"",$S$1868&lt;&gt;"",$S$1869&lt;&gt;"",$S$1870&lt;&gt;"",$S$1871&lt;&gt;"",$S$1872&lt;&gt;"",$S$1873&lt;&gt;"",$S$1874&lt;&gt;"",$S$1875&lt;&gt;"",$S$1876&lt;&gt;"",$S$1877&lt;&gt;"")</formula>
    </cfRule>
  </conditionalFormatting>
  <conditionalFormatting sqref="S1872:X1872">
    <cfRule type="expression" dxfId="714" priority="697">
      <formula>OR($S$1865&lt;&gt;"",$S$1866&lt;&gt;"",$S$1867&lt;&gt;"",$S$1868&lt;&gt;"",$S$1869&lt;&gt;"",$S$1870&lt;&gt;"",$S$1871&lt;&gt;"",$S$1872&lt;&gt;"",$S$1873&lt;&gt;"",$S$1874&lt;&gt;"",$S$1875&lt;&gt;"",$S$1876&lt;&gt;"",$S$1877&lt;&gt;"")</formula>
    </cfRule>
  </conditionalFormatting>
  <conditionalFormatting sqref="S1873:X1873">
    <cfRule type="expression" dxfId="713" priority="696">
      <formula>OR($S$1865&lt;&gt;"",$S$1866&lt;&gt;"",$S$1867&lt;&gt;"",$S$1868&lt;&gt;"",$S$1869&lt;&gt;"",$S$1870&lt;&gt;"",$S$1871&lt;&gt;"",$S$1872&lt;&gt;"",$S$1873&lt;&gt;"",$S$1874&lt;&gt;"",$S$1875&lt;&gt;"",$S$1876&lt;&gt;"",$S$1877&lt;&gt;"")</formula>
    </cfRule>
  </conditionalFormatting>
  <conditionalFormatting sqref="S1874:X1874">
    <cfRule type="expression" dxfId="712" priority="695">
      <formula>OR($S$1865&lt;&gt;"",$S$1866&lt;&gt;"",$S$1867&lt;&gt;"",$S$1868&lt;&gt;"",$S$1869&lt;&gt;"",$S$1870&lt;&gt;"",$S$1871&lt;&gt;"",$S$1872&lt;&gt;"",$S$1873&lt;&gt;"",$S$1874&lt;&gt;"",$S$1875&lt;&gt;"",$S$1876&lt;&gt;"",$S$1877&lt;&gt;"")</formula>
    </cfRule>
  </conditionalFormatting>
  <conditionalFormatting sqref="S1875:X1875">
    <cfRule type="expression" dxfId="711" priority="694">
      <formula>OR($S$1865&lt;&gt;"",$S$1866&lt;&gt;"",$S$1867&lt;&gt;"",$S$1868&lt;&gt;"",$S$1869&lt;&gt;"",$S$1870&lt;&gt;"",$S$1871&lt;&gt;"",$S$1872&lt;&gt;"",$S$1873&lt;&gt;"",$S$1874&lt;&gt;"",$S$1875&lt;&gt;"",$S$1876&lt;&gt;"",$S$1877&lt;&gt;"")</formula>
    </cfRule>
  </conditionalFormatting>
  <conditionalFormatting sqref="S1876:X1876">
    <cfRule type="expression" dxfId="710" priority="693">
      <formula>OR($S$1865&lt;&gt;"",$S$1866&lt;&gt;"",$S$1867&lt;&gt;"",$S$1868&lt;&gt;"",$S$1869&lt;&gt;"",$S$1870&lt;&gt;"",$S$1871&lt;&gt;"",$S$1872&lt;&gt;"",$S$1873&lt;&gt;"",$S$1874&lt;&gt;"",$S$1875&lt;&gt;"",$S$1876&lt;&gt;"",$S$1877&lt;&gt;"")</formula>
    </cfRule>
  </conditionalFormatting>
  <conditionalFormatting sqref="S1877:X1877">
    <cfRule type="expression" dxfId="709" priority="692">
      <formula>OR($S$1865&lt;&gt;"",$S$1866&lt;&gt;"",$S$1867&lt;&gt;"",$S$1868&lt;&gt;"",$S$1869&lt;&gt;"",$S$1870&lt;&gt;"",$S$1871&lt;&gt;"",$S$1872&lt;&gt;"",$S$1873&lt;&gt;"",$S$1874&lt;&gt;"",$S$1875&lt;&gt;"",$S$1876&lt;&gt;"",$S$1877&lt;&gt;"")</formula>
    </cfRule>
  </conditionalFormatting>
  <conditionalFormatting sqref="S1883:X1883">
    <cfRule type="expression" dxfId="708" priority="691">
      <formula>OR($S$1883&lt;&gt;"",$S$1885&lt;&gt;"",$S$1886&lt;&gt;"")</formula>
    </cfRule>
  </conditionalFormatting>
  <conditionalFormatting sqref="S1885:X1885">
    <cfRule type="expression" dxfId="707" priority="690">
      <formula>OR($S$1883&lt;&gt;"",$S$1885&lt;&gt;"",$S$1886&lt;&gt;"")</formula>
    </cfRule>
  </conditionalFormatting>
  <conditionalFormatting sqref="S1886:X1886">
    <cfRule type="expression" dxfId="706" priority="689">
      <formula>OR($S$1883&lt;&gt;"",$S$1885&lt;&gt;"",$S$1886&lt;&gt;"")</formula>
    </cfRule>
  </conditionalFormatting>
  <conditionalFormatting sqref="S1908:X1908">
    <cfRule type="expression" dxfId="705" priority="688">
      <formula>OR($S$1908&lt;&gt;"",$S$1909&lt;&gt;"",$S$1910&lt;&gt;"",$S$1911&lt;&gt;"",$S$1912&lt;&gt;"",$S$1913&lt;&gt;"",$S$1914&lt;&gt;"")</formula>
    </cfRule>
  </conditionalFormatting>
  <conditionalFormatting sqref="S1909:X1909">
    <cfRule type="expression" dxfId="704" priority="687">
      <formula>OR($S$1908&lt;&gt;"",$S$1909&lt;&gt;"",$S$1910&lt;&gt;"",$S$1911&lt;&gt;"",$S$1912&lt;&gt;"",$S$1913&lt;&gt;"",$S$1914&lt;&gt;"")</formula>
    </cfRule>
  </conditionalFormatting>
  <conditionalFormatting sqref="S1910:X1910">
    <cfRule type="expression" dxfId="703" priority="686">
      <formula>OR($S$1908&lt;&gt;"",$S$1909&lt;&gt;"",$S$1910&lt;&gt;"",$S$1911&lt;&gt;"",$S$1912&lt;&gt;"",$S$1913&lt;&gt;"",$S$1914&lt;&gt;"")</formula>
    </cfRule>
  </conditionalFormatting>
  <conditionalFormatting sqref="S1911:X1911">
    <cfRule type="expression" dxfId="702" priority="685">
      <formula>OR($S$1908&lt;&gt;"",$S$1909&lt;&gt;"",$S$1910&lt;&gt;"",$S$1911&lt;&gt;"",$S$1912&lt;&gt;"",$S$1913&lt;&gt;"",$S$1914&lt;&gt;"")</formula>
    </cfRule>
  </conditionalFormatting>
  <conditionalFormatting sqref="S1912:X1912">
    <cfRule type="expression" dxfId="701" priority="684">
      <formula>OR($S$1908&lt;&gt;"",$S$1909&lt;&gt;"",$S$1910&lt;&gt;"",$S$1911&lt;&gt;"",$S$1912&lt;&gt;"",$S$1913&lt;&gt;"",$S$1914&lt;&gt;"")</formula>
    </cfRule>
  </conditionalFormatting>
  <conditionalFormatting sqref="S1913:X1913">
    <cfRule type="expression" dxfId="700" priority="683">
      <formula>OR($S$1908&lt;&gt;"",$S$1909&lt;&gt;"",$S$1910&lt;&gt;"",$S$1911&lt;&gt;"",$S$1912&lt;&gt;"",$S$1913&lt;&gt;"",$S$1914&lt;&gt;"")</formula>
    </cfRule>
  </conditionalFormatting>
  <conditionalFormatting sqref="S1914:X1914">
    <cfRule type="expression" dxfId="699" priority="682">
      <formula>OR($S$1908&lt;&gt;"",$S$1909&lt;&gt;"",$S$1910&lt;&gt;"",$S$1911&lt;&gt;"",$S$1912&lt;&gt;"",$S$1913&lt;&gt;"",$S$1914&lt;&gt;"")</formula>
    </cfRule>
  </conditionalFormatting>
  <conditionalFormatting sqref="S1919:X1919">
    <cfRule type="expression" dxfId="698" priority="681">
      <formula>OR($S$1919&lt;&gt;"",$S$1920&lt;&gt;"",$S$1921&lt;&gt;"",$S$1922&lt;&gt;"",$S$1923&lt;&gt;"",$S$1924&lt;&gt;"")</formula>
    </cfRule>
  </conditionalFormatting>
  <conditionalFormatting sqref="S1920:X1920">
    <cfRule type="expression" dxfId="697" priority="680">
      <formula>OR($S$1919&lt;&gt;"",$S$1920&lt;&gt;"",$S$1921&lt;&gt;"",$S$1922&lt;&gt;"",$S$1923&lt;&gt;"",$S$1924&lt;&gt;"")</formula>
    </cfRule>
  </conditionalFormatting>
  <conditionalFormatting sqref="S1921:X1921">
    <cfRule type="expression" dxfId="696" priority="679">
      <formula>OR($S$1919&lt;&gt;"",$S$1920&lt;&gt;"",$S$1921&lt;&gt;"",$S$1922&lt;&gt;"",$S$1923&lt;&gt;"",$S$1924&lt;&gt;"")</formula>
    </cfRule>
  </conditionalFormatting>
  <conditionalFormatting sqref="S1922:X1922">
    <cfRule type="expression" dxfId="695" priority="678">
      <formula>OR($S$1919&lt;&gt;"",$S$1920&lt;&gt;"",$S$1921&lt;&gt;"",$S$1922&lt;&gt;"",$S$1923&lt;&gt;"",$S$1924&lt;&gt;"")</formula>
    </cfRule>
  </conditionalFormatting>
  <conditionalFormatting sqref="S1923:X1923">
    <cfRule type="expression" dxfId="694" priority="677">
      <formula>OR($S$1919&lt;&gt;"",$S$1920&lt;&gt;"",$S$1921&lt;&gt;"",$S$1922&lt;&gt;"",$S$1923&lt;&gt;"",$S$1924&lt;&gt;"")</formula>
    </cfRule>
  </conditionalFormatting>
  <conditionalFormatting sqref="S1924:X1924">
    <cfRule type="expression" dxfId="693" priority="676">
      <formula>OR($S$1919&lt;&gt;"",$S$1920&lt;&gt;"",$S$1921&lt;&gt;"",$S$1922&lt;&gt;"",$S$1923&lt;&gt;"",$S$1924&lt;&gt;"")</formula>
    </cfRule>
  </conditionalFormatting>
  <conditionalFormatting sqref="S1927:X1927">
    <cfRule type="expression" dxfId="692" priority="675">
      <formula>OR($S$1927&lt;&gt;"",$S$1928&lt;&gt;"",$S$1929&lt;&gt;"",$S$1930&lt;&gt;"",$S$1931&lt;&gt;"",$S$1932&lt;&gt;"")</formula>
    </cfRule>
  </conditionalFormatting>
  <conditionalFormatting sqref="S1928:X1928">
    <cfRule type="expression" dxfId="691" priority="674">
      <formula>OR($S$1927&lt;&gt;"",$S$1928&lt;&gt;"",$S$1929&lt;&gt;"",$S$1930&lt;&gt;"",$S$1931&lt;&gt;"",$S$1932&lt;&gt;"")</formula>
    </cfRule>
  </conditionalFormatting>
  <conditionalFormatting sqref="S1929:X1929">
    <cfRule type="expression" dxfId="690" priority="673">
      <formula>OR($S$1927&lt;&gt;"",$S$1928&lt;&gt;"",$S$1929&lt;&gt;"",$S$1930&lt;&gt;"",$S$1931&lt;&gt;"",$S$1932&lt;&gt;"")</formula>
    </cfRule>
  </conditionalFormatting>
  <conditionalFormatting sqref="S1930:X1930">
    <cfRule type="expression" dxfId="689" priority="672">
      <formula>OR($S$1927&lt;&gt;"",$S$1928&lt;&gt;"",$S$1929&lt;&gt;"",$S$1930&lt;&gt;"",$S$1931&lt;&gt;"",$S$1932&lt;&gt;"")</formula>
    </cfRule>
  </conditionalFormatting>
  <conditionalFormatting sqref="S1931:X1931">
    <cfRule type="expression" dxfId="688" priority="671">
      <formula>OR($S$1927&lt;&gt;"",$S$1928&lt;&gt;"",$S$1929&lt;&gt;"",$S$1930&lt;&gt;"",$S$1931&lt;&gt;"",$S$1932&lt;&gt;"")</formula>
    </cfRule>
  </conditionalFormatting>
  <conditionalFormatting sqref="S1932:X1932">
    <cfRule type="expression" dxfId="687" priority="670">
      <formula>OR($S$1927&lt;&gt;"",$S$1928&lt;&gt;"",$S$1929&lt;&gt;"",$S$1930&lt;&gt;"",$S$1931&lt;&gt;"",$S$1932&lt;&gt;"")</formula>
    </cfRule>
  </conditionalFormatting>
  <conditionalFormatting sqref="S1938:X1938">
    <cfRule type="expression" dxfId="686" priority="669">
      <formula>OR($S$1938&lt;&gt;"",$S$1939&lt;&gt;"",$S$1940&lt;&gt;"",$S$1941&lt;&gt;"",$S$1942&lt;&gt;"",$S$1943&lt;&gt;"",$S$1944&lt;&gt;"",$S$1945&lt;&gt;"",$S$1946&lt;&gt;"")</formula>
    </cfRule>
  </conditionalFormatting>
  <conditionalFormatting sqref="S1939:X1939">
    <cfRule type="expression" dxfId="685" priority="668">
      <formula>OR($S$1938&lt;&gt;"",$S$1939&lt;&gt;"",$S$1940&lt;&gt;"",$S$1941&lt;&gt;"",$S$1942&lt;&gt;"",$S$1943&lt;&gt;"",$S$1944&lt;&gt;"",$S$1945&lt;&gt;"",$S$1946&lt;&gt;"")</formula>
    </cfRule>
  </conditionalFormatting>
  <conditionalFormatting sqref="S1940:X1940">
    <cfRule type="expression" dxfId="684" priority="667">
      <formula>OR($S$1938&lt;&gt;"",$S$1939&lt;&gt;"",$S$1940&lt;&gt;"",$S$1941&lt;&gt;"",$S$1942&lt;&gt;"",$S$1943&lt;&gt;"",$S$1944&lt;&gt;"",$S$1945&lt;&gt;"",$S$1946&lt;&gt;"")</formula>
    </cfRule>
  </conditionalFormatting>
  <conditionalFormatting sqref="S1941:X1941">
    <cfRule type="expression" dxfId="683" priority="666">
      <formula>OR($S$1938&lt;&gt;"",$S$1939&lt;&gt;"",$S$1940&lt;&gt;"",$S$1941&lt;&gt;"",$S$1942&lt;&gt;"",$S$1943&lt;&gt;"",$S$1944&lt;&gt;"",$S$1945&lt;&gt;"",$S$1946&lt;&gt;"")</formula>
    </cfRule>
  </conditionalFormatting>
  <conditionalFormatting sqref="S1942:X1942">
    <cfRule type="expression" dxfId="682" priority="665">
      <formula>OR($S$1938&lt;&gt;"",$S$1939&lt;&gt;"",$S$1940&lt;&gt;"",$S$1941&lt;&gt;"",$S$1942&lt;&gt;"",$S$1943&lt;&gt;"",$S$1944&lt;&gt;"",$S$1945&lt;&gt;"",$S$1946&lt;&gt;"")</formula>
    </cfRule>
  </conditionalFormatting>
  <conditionalFormatting sqref="S1943:X1943">
    <cfRule type="expression" dxfId="681" priority="664">
      <formula>OR($S$1938&lt;&gt;"",$S$1939&lt;&gt;"",$S$1940&lt;&gt;"",$S$1941&lt;&gt;"",$S$1942&lt;&gt;"",$S$1943&lt;&gt;"",$S$1944&lt;&gt;"",$S$1945&lt;&gt;"",$S$1946&lt;&gt;"")</formula>
    </cfRule>
  </conditionalFormatting>
  <conditionalFormatting sqref="S1944:X1944">
    <cfRule type="expression" dxfId="680" priority="663">
      <formula>OR($S$1938&lt;&gt;"",$S$1939&lt;&gt;"",$S$1940&lt;&gt;"",$S$1941&lt;&gt;"",$S$1942&lt;&gt;"",$S$1943&lt;&gt;"",$S$1944&lt;&gt;"",$S$1945&lt;&gt;"",$S$1946&lt;&gt;"")</formula>
    </cfRule>
  </conditionalFormatting>
  <conditionalFormatting sqref="S1945:X1945">
    <cfRule type="expression" dxfId="679" priority="662">
      <formula>OR($S$1938&lt;&gt;"",$S$1939&lt;&gt;"",$S$1940&lt;&gt;"",$S$1941&lt;&gt;"",$S$1942&lt;&gt;"",$S$1943&lt;&gt;"",$S$1944&lt;&gt;"",$S$1945&lt;&gt;"",$S$1946&lt;&gt;"")</formula>
    </cfRule>
  </conditionalFormatting>
  <conditionalFormatting sqref="S1946:X1946">
    <cfRule type="expression" dxfId="678" priority="661">
      <formula>OR($S$1938&lt;&gt;"",$S$1939&lt;&gt;"",$S$1940&lt;&gt;"",$S$1941&lt;&gt;"",$S$1942&lt;&gt;"",$S$1943&lt;&gt;"",$S$1944&lt;&gt;"",$S$1945&lt;&gt;"",$S$1946&lt;&gt;"")</formula>
    </cfRule>
  </conditionalFormatting>
  <conditionalFormatting sqref="S1969:X1969">
    <cfRule type="expression" dxfId="677" priority="660">
      <formula>OR($S$1969&lt;&gt;"",$S$1970&lt;&gt;"",$S$1971&lt;&gt;"",$S$1972&lt;&gt;"",$S$1973&lt;&gt;"",$S$1974&lt;&gt;"",$S$1976&lt;&gt;"",$S$1977&lt;&gt;"")</formula>
    </cfRule>
  </conditionalFormatting>
  <conditionalFormatting sqref="S1970:X1970">
    <cfRule type="expression" dxfId="676" priority="659">
      <formula>OR($S$1969&lt;&gt;"",$S$1970&lt;&gt;"",$S$1971&lt;&gt;"",$S$1972&lt;&gt;"",$S$1973&lt;&gt;"",$S$1974&lt;&gt;"",$S$1976&lt;&gt;"",$S$1977&lt;&gt;"")</formula>
    </cfRule>
  </conditionalFormatting>
  <conditionalFormatting sqref="S1971:X1971">
    <cfRule type="expression" dxfId="675" priority="658">
      <formula>OR($S$1969&lt;&gt;"",$S$1970&lt;&gt;"",$S$1971&lt;&gt;"",$S$1972&lt;&gt;"",$S$1973&lt;&gt;"",$S$1974&lt;&gt;"",$S$1976&lt;&gt;"",$S$1977&lt;&gt;"")</formula>
    </cfRule>
  </conditionalFormatting>
  <conditionalFormatting sqref="S1972:X1972">
    <cfRule type="expression" dxfId="674" priority="657">
      <formula>OR($S$1969&lt;&gt;"",$S$1970&lt;&gt;"",$S$1971&lt;&gt;"",$S$1972&lt;&gt;"",$S$1973&lt;&gt;"",$S$1974&lt;&gt;"",$S$1976&lt;&gt;"",$S$1977&lt;&gt;"")</formula>
    </cfRule>
  </conditionalFormatting>
  <conditionalFormatting sqref="S1973:X1973">
    <cfRule type="expression" dxfId="673" priority="656">
      <formula>OR($S$1969&lt;&gt;"",$S$1970&lt;&gt;"",$S$1971&lt;&gt;"",$S$1972&lt;&gt;"",$S$1973&lt;&gt;"",$S$1974&lt;&gt;"",$S$1976&lt;&gt;"",$S$1977&lt;&gt;"")</formula>
    </cfRule>
  </conditionalFormatting>
  <conditionalFormatting sqref="S1974:X1974">
    <cfRule type="expression" dxfId="672" priority="655">
      <formula>OR($S$1969&lt;&gt;"",$S$1970&lt;&gt;"",$S$1971&lt;&gt;"",$S$1972&lt;&gt;"",$S$1973&lt;&gt;"",$S$1974&lt;&gt;"",$S$1976&lt;&gt;"",$S$1977&lt;&gt;"")</formula>
    </cfRule>
  </conditionalFormatting>
  <conditionalFormatting sqref="S1976:X1976">
    <cfRule type="expression" dxfId="671" priority="654">
      <formula>OR($S$1969&lt;&gt;"",$S$1970&lt;&gt;"",$S$1971&lt;&gt;"",$S$1972&lt;&gt;"",$S$1973&lt;&gt;"",$S$1974&lt;&gt;"",$S$1976&lt;&gt;"",$S$1977&lt;&gt;"")</formula>
    </cfRule>
  </conditionalFormatting>
  <conditionalFormatting sqref="S1977:X1977">
    <cfRule type="expression" dxfId="670" priority="653">
      <formula>OR($S$1969&lt;&gt;"",$S$1970&lt;&gt;"",$S$1971&lt;&gt;"",$S$1972&lt;&gt;"",$S$1973&lt;&gt;"",$S$1974&lt;&gt;"",$S$1976&lt;&gt;"",$S$1977&lt;&gt;"")</formula>
    </cfRule>
  </conditionalFormatting>
  <conditionalFormatting sqref="S1984:X1984">
    <cfRule type="expression" dxfId="669" priority="652">
      <formula>OR($S$1984&lt;&gt;"",$S$1985&lt;&gt;"",$S$1986&lt;&gt;"",$S$1987&lt;&gt;"")</formula>
    </cfRule>
  </conditionalFormatting>
  <conditionalFormatting sqref="S1985:X1985">
    <cfRule type="expression" dxfId="668" priority="651">
      <formula>OR($S$1984&lt;&gt;"",$S$1985&lt;&gt;"",$S$1986&lt;&gt;"",$S$1987&lt;&gt;"")</formula>
    </cfRule>
  </conditionalFormatting>
  <conditionalFormatting sqref="S1986:X1986">
    <cfRule type="expression" dxfId="667" priority="650">
      <formula>OR($S$1984&lt;&gt;"",$S$1985&lt;&gt;"",$S$1986&lt;&gt;"",$S$1987&lt;&gt;"")</formula>
    </cfRule>
  </conditionalFormatting>
  <conditionalFormatting sqref="S1987:X1987">
    <cfRule type="expression" dxfId="666" priority="649">
      <formula>OR($S$1984&lt;&gt;"",$S$1985&lt;&gt;"",$S$1986&lt;&gt;"",$S$1987&lt;&gt;"")</formula>
    </cfRule>
  </conditionalFormatting>
  <conditionalFormatting sqref="S1991:X1991">
    <cfRule type="expression" dxfId="665" priority="648">
      <formula>OR($S$1991&lt;&gt;"",$S$1992&lt;&gt;"",$S$1993&lt;&gt;"",$S$1994&lt;&gt;"",$S$1995&lt;&gt;"",$S$1996&lt;&gt;"")</formula>
    </cfRule>
  </conditionalFormatting>
  <conditionalFormatting sqref="S1992:X1992">
    <cfRule type="expression" dxfId="664" priority="647">
      <formula>OR($S$1991&lt;&gt;"",$S$1992&lt;&gt;"",$S$1993&lt;&gt;"",$S$1994&lt;&gt;"",$S$1995&lt;&gt;"",$S$1996&lt;&gt;"")</formula>
    </cfRule>
  </conditionalFormatting>
  <conditionalFormatting sqref="S1993:X1993">
    <cfRule type="expression" dxfId="663" priority="646">
      <formula>OR($S$1991&lt;&gt;"",$S$1992&lt;&gt;"",$S$1993&lt;&gt;"",$S$1994&lt;&gt;"",$S$1995&lt;&gt;"",$S$1996&lt;&gt;"")</formula>
    </cfRule>
  </conditionalFormatting>
  <conditionalFormatting sqref="S1994:X1994">
    <cfRule type="expression" dxfId="662" priority="645">
      <formula>OR($S$1991&lt;&gt;"",$S$1992&lt;&gt;"",$S$1993&lt;&gt;"",$S$1994&lt;&gt;"",$S$1995&lt;&gt;"",$S$1996&lt;&gt;"")</formula>
    </cfRule>
  </conditionalFormatting>
  <conditionalFormatting sqref="S1995:X1995">
    <cfRule type="expression" dxfId="661" priority="644">
      <formula>OR($S$1991&lt;&gt;"",$S$1992&lt;&gt;"",$S$1993&lt;&gt;"",$S$1994&lt;&gt;"",$S$1995&lt;&gt;"",$S$1996&lt;&gt;"")</formula>
    </cfRule>
  </conditionalFormatting>
  <conditionalFormatting sqref="S1996:X1996">
    <cfRule type="expression" dxfId="660" priority="643">
      <formula>OR($S$1991&lt;&gt;"",$S$1992&lt;&gt;"",$S$1993&lt;&gt;"",$S$1994&lt;&gt;"",$S$1995&lt;&gt;"",$S$1996&lt;&gt;"")</formula>
    </cfRule>
  </conditionalFormatting>
  <conditionalFormatting sqref="S2002:X2002">
    <cfRule type="expression" dxfId="659" priority="642">
      <formula>OR($S$2002&lt;&gt;"",$S$2003&lt;&gt;"",$S$2004&lt;&gt;"",$S$2005&lt;&gt;"",$S$2006&lt;&gt;"",$S$2007&lt;&gt;"",$S$2008&lt;&gt;"")</formula>
    </cfRule>
  </conditionalFormatting>
  <conditionalFormatting sqref="S2003:X2003">
    <cfRule type="expression" dxfId="658" priority="641">
      <formula>OR($S$2002&lt;&gt;"",$S$2003&lt;&gt;"",$S$2004&lt;&gt;"",$S$2005&lt;&gt;"",$S$2006&lt;&gt;"",$S$2007&lt;&gt;"",$S$2008&lt;&gt;"")</formula>
    </cfRule>
  </conditionalFormatting>
  <conditionalFormatting sqref="S2004:X2004">
    <cfRule type="expression" dxfId="657" priority="640">
      <formula>OR($S$2002&lt;&gt;"",$S$2003&lt;&gt;"",$S$2004&lt;&gt;"",$S$2005&lt;&gt;"",$S$2006&lt;&gt;"",$S$2007&lt;&gt;"",$S$2008&lt;&gt;"")</formula>
    </cfRule>
  </conditionalFormatting>
  <conditionalFormatting sqref="S2005:X2005">
    <cfRule type="expression" dxfId="656" priority="639">
      <formula>OR($S$2002&lt;&gt;"",$S$2003&lt;&gt;"",$S$2004&lt;&gt;"",$S$2005&lt;&gt;"",$S$2006&lt;&gt;"",$S$2007&lt;&gt;"",$S$2008&lt;&gt;"")</formula>
    </cfRule>
  </conditionalFormatting>
  <conditionalFormatting sqref="S2006:X2006">
    <cfRule type="expression" dxfId="655" priority="638">
      <formula>OR($S$2002&lt;&gt;"",$S$2003&lt;&gt;"",$S$2004&lt;&gt;"",$S$2005&lt;&gt;"",$S$2006&lt;&gt;"",$S$2007&lt;&gt;"",$S$2008&lt;&gt;"")</formula>
    </cfRule>
  </conditionalFormatting>
  <conditionalFormatting sqref="S2007:X2007">
    <cfRule type="expression" dxfId="654" priority="637">
      <formula>OR($S$2002&lt;&gt;"",$S$2003&lt;&gt;"",$S$2004&lt;&gt;"",$S$2005&lt;&gt;"",$S$2006&lt;&gt;"",$S$2007&lt;&gt;"",$S$2008&lt;&gt;"")</formula>
    </cfRule>
  </conditionalFormatting>
  <conditionalFormatting sqref="S2008:X2008">
    <cfRule type="expression" dxfId="653" priority="636">
      <formula>OR($S$2002&lt;&gt;"",$S$2003&lt;&gt;"",$S$2004&lt;&gt;"",$S$2005&lt;&gt;"",$S$2006&lt;&gt;"",$S$2007&lt;&gt;"",$S$2008&lt;&gt;"")</formula>
    </cfRule>
  </conditionalFormatting>
  <conditionalFormatting sqref="S2016:X2016">
    <cfRule type="expression" dxfId="652" priority="635">
      <formula>OR($S$2016&lt;&gt;"",$S$2017&lt;&gt;"",$S$2018&lt;&gt;"",$S$2019&lt;&gt;"",$S$2020&lt;&gt;"")</formula>
    </cfRule>
  </conditionalFormatting>
  <conditionalFormatting sqref="S2017:X2017">
    <cfRule type="expression" dxfId="651" priority="634">
      <formula>OR($S$2016&lt;&gt;"",$S$2017&lt;&gt;"",$S$2018&lt;&gt;"",$S$2019&lt;&gt;"",$S$2020&lt;&gt;"")</formula>
    </cfRule>
  </conditionalFormatting>
  <conditionalFormatting sqref="S2018:X2018">
    <cfRule type="expression" dxfId="650" priority="633">
      <formula>OR($S$2016&lt;&gt;"",$S$2017&lt;&gt;"",$S$2018&lt;&gt;"",$S$2019&lt;&gt;"",$S$2020&lt;&gt;"")</formula>
    </cfRule>
  </conditionalFormatting>
  <conditionalFormatting sqref="S2019:X2019">
    <cfRule type="expression" dxfId="649" priority="632">
      <formula>OR($S$2016&lt;&gt;"",$S$2017&lt;&gt;"",$S$2018&lt;&gt;"",$S$2019&lt;&gt;"",$S$2020&lt;&gt;"")</formula>
    </cfRule>
  </conditionalFormatting>
  <conditionalFormatting sqref="S2020:X2020">
    <cfRule type="expression" dxfId="648" priority="631">
      <formula>OR($S$2016&lt;&gt;"",$S$2017&lt;&gt;"",$S$2018&lt;&gt;"",$S$2019&lt;&gt;"",$S$2020&lt;&gt;"")</formula>
    </cfRule>
  </conditionalFormatting>
  <conditionalFormatting sqref="S2025:X2025">
    <cfRule type="expression" dxfId="647" priority="630">
      <formula>OR($S$2025&lt;&gt;"",$S$2026&lt;&gt;"",$S$2027&lt;&gt;"",$S$2028&lt;&gt;"")</formula>
    </cfRule>
  </conditionalFormatting>
  <conditionalFormatting sqref="S2026:X2026">
    <cfRule type="expression" dxfId="646" priority="629">
      <formula>OR($S$2025&lt;&gt;"",$S$2026&lt;&gt;"",$S$2027&lt;&gt;"",$S$2028&lt;&gt;"")</formula>
    </cfRule>
  </conditionalFormatting>
  <conditionalFormatting sqref="S2027:X2027">
    <cfRule type="expression" dxfId="645" priority="628">
      <formula>OR($S$2025&lt;&gt;"",$S$2026&lt;&gt;"",$S$2027&lt;&gt;"",$S$2028&lt;&gt;"")</formula>
    </cfRule>
  </conditionalFormatting>
  <conditionalFormatting sqref="S2028:X2028">
    <cfRule type="expression" dxfId="644" priority="627">
      <formula>OR($S$2025&lt;&gt;"",$S$2026&lt;&gt;"",$S$2027&lt;&gt;"",$S$2028&lt;&gt;"")</formula>
    </cfRule>
  </conditionalFormatting>
  <conditionalFormatting sqref="S2034:X2034">
    <cfRule type="expression" dxfId="643" priority="626">
      <formula>OR($S$2034&lt;&gt;"",$S$2035&lt;&gt;"",$S$2036&lt;&gt;"",$S$2037&lt;&gt;"",$S$2038&lt;&gt;"",$S$2039&lt;&gt;"",$S$2040&lt;&gt;"",$S$2041&lt;&gt;"")</formula>
    </cfRule>
  </conditionalFormatting>
  <conditionalFormatting sqref="S2035:X2035">
    <cfRule type="expression" dxfId="642" priority="625">
      <formula>OR($S$2034&lt;&gt;"",$S$2035&lt;&gt;"",$S$2036&lt;&gt;"",$S$2037&lt;&gt;"",$S$2038&lt;&gt;"",$S$2039&lt;&gt;"",$S$2040&lt;&gt;"",$S$2041&lt;&gt;"")</formula>
    </cfRule>
  </conditionalFormatting>
  <conditionalFormatting sqref="S2036:X2036">
    <cfRule type="expression" dxfId="641" priority="624">
      <formula>OR($S$2034&lt;&gt;"",$S$2035&lt;&gt;"",$S$2036&lt;&gt;"",$S$2037&lt;&gt;"",$S$2038&lt;&gt;"",$S$2039&lt;&gt;"",$S$2040&lt;&gt;"",$S$2041&lt;&gt;"")</formula>
    </cfRule>
  </conditionalFormatting>
  <conditionalFormatting sqref="S2037:X2037">
    <cfRule type="expression" dxfId="640" priority="623">
      <formula>OR($S$2034&lt;&gt;"",$S$2035&lt;&gt;"",$S$2036&lt;&gt;"",$S$2037&lt;&gt;"",$S$2038&lt;&gt;"",$S$2039&lt;&gt;"",$S$2040&lt;&gt;"",$S$2041&lt;&gt;"")</formula>
    </cfRule>
  </conditionalFormatting>
  <conditionalFormatting sqref="S2038:X2038">
    <cfRule type="expression" dxfId="639" priority="622">
      <formula>OR($S$2034&lt;&gt;"",$S$2035&lt;&gt;"",$S$2036&lt;&gt;"",$S$2037&lt;&gt;"",$S$2038&lt;&gt;"",$S$2039&lt;&gt;"",$S$2040&lt;&gt;"",$S$2041&lt;&gt;"")</formula>
    </cfRule>
  </conditionalFormatting>
  <conditionalFormatting sqref="S2039:X2039">
    <cfRule type="expression" dxfId="638" priority="621">
      <formula>OR($S$2034&lt;&gt;"",$S$2035&lt;&gt;"",$S$2036&lt;&gt;"",$S$2037&lt;&gt;"",$S$2038&lt;&gt;"",$S$2039&lt;&gt;"",$S$2040&lt;&gt;"",$S$2041&lt;&gt;"")</formula>
    </cfRule>
  </conditionalFormatting>
  <conditionalFormatting sqref="S2040:X2040">
    <cfRule type="expression" dxfId="637" priority="620">
      <formula>OR($S$2034&lt;&gt;"",$S$2035&lt;&gt;"",$S$2036&lt;&gt;"",$S$2037&lt;&gt;"",$S$2038&lt;&gt;"",$S$2039&lt;&gt;"",$S$2040&lt;&gt;"",$S$2041&lt;&gt;"")</formula>
    </cfRule>
  </conditionalFormatting>
  <conditionalFormatting sqref="S2041:X2041">
    <cfRule type="expression" dxfId="636" priority="619">
      <formula>OR($S$2034&lt;&gt;"",$S$2035&lt;&gt;"",$S$2036&lt;&gt;"",$S$2037&lt;&gt;"",$S$2038&lt;&gt;"",$S$2039&lt;&gt;"",$S$2040&lt;&gt;"",$S$2041&lt;&gt;"")</formula>
    </cfRule>
  </conditionalFormatting>
  <conditionalFormatting sqref="S2046:X2046">
    <cfRule type="expression" dxfId="635" priority="618">
      <formula>OR($S$2046&lt;&gt;"",$S$2047&lt;&gt;"",$S$2048&lt;&gt;"",$S$2049&lt;&gt;"",$S$2050&lt;&gt;"",$S$2051&lt;&gt;"",$S$2052&lt;&gt;"",$S$2053&lt;&gt;"")</formula>
    </cfRule>
  </conditionalFormatting>
  <conditionalFormatting sqref="S2047:X2047">
    <cfRule type="expression" dxfId="634" priority="617">
      <formula>OR($S$2046&lt;&gt;"",$S$2047&lt;&gt;"",$S$2048&lt;&gt;"",$S$2049&lt;&gt;"",$S$2050&lt;&gt;"",$S$2051&lt;&gt;"",$S$2052&lt;&gt;"",$S$2053&lt;&gt;"")</formula>
    </cfRule>
  </conditionalFormatting>
  <conditionalFormatting sqref="S2048:X2048">
    <cfRule type="expression" dxfId="633" priority="616">
      <formula>OR($S$2046&lt;&gt;"",$S$2047&lt;&gt;"",$S$2048&lt;&gt;"",$S$2049&lt;&gt;"",$S$2050&lt;&gt;"",$S$2051&lt;&gt;"",$S$2052&lt;&gt;"",$S$2053&lt;&gt;"")</formula>
    </cfRule>
  </conditionalFormatting>
  <conditionalFormatting sqref="S2049:X2049">
    <cfRule type="expression" dxfId="632" priority="615">
      <formula>OR($S$2046&lt;&gt;"",$S$2047&lt;&gt;"",$S$2048&lt;&gt;"",$S$2049&lt;&gt;"",$S$2050&lt;&gt;"",$S$2051&lt;&gt;"",$S$2052&lt;&gt;"",$S$2053&lt;&gt;"")</formula>
    </cfRule>
  </conditionalFormatting>
  <conditionalFormatting sqref="S2050:X2050">
    <cfRule type="expression" dxfId="631" priority="614">
      <formula>OR($S$2046&lt;&gt;"",$S$2047&lt;&gt;"",$S$2048&lt;&gt;"",$S$2049&lt;&gt;"",$S$2050&lt;&gt;"",$S$2051&lt;&gt;"",$S$2052&lt;&gt;"",$S$2053&lt;&gt;"")</formula>
    </cfRule>
  </conditionalFormatting>
  <conditionalFormatting sqref="S2051:X2051">
    <cfRule type="expression" dxfId="630" priority="613">
      <formula>OR($S$2046&lt;&gt;"",$S$2047&lt;&gt;"",$S$2048&lt;&gt;"",$S$2049&lt;&gt;"",$S$2050&lt;&gt;"",$S$2051&lt;&gt;"",$S$2052&lt;&gt;"",$S$2053&lt;&gt;"")</formula>
    </cfRule>
  </conditionalFormatting>
  <conditionalFormatting sqref="S2052:X2052">
    <cfRule type="expression" dxfId="629" priority="612">
      <formula>OR($S$2046&lt;&gt;"",$S$2047&lt;&gt;"",$S$2048&lt;&gt;"",$S$2049&lt;&gt;"",$S$2050&lt;&gt;"",$S$2051&lt;&gt;"",$S$2052&lt;&gt;"",$S$2053&lt;&gt;"")</formula>
    </cfRule>
  </conditionalFormatting>
  <conditionalFormatting sqref="S2053:X2053">
    <cfRule type="expression" dxfId="628" priority="611">
      <formula>OR($S$2046&lt;&gt;"",$S$2047&lt;&gt;"",$S$2048&lt;&gt;"",$S$2049&lt;&gt;"",$S$2050&lt;&gt;"",$S$2051&lt;&gt;"",$S$2052&lt;&gt;"",$S$2053&lt;&gt;"")</formula>
    </cfRule>
  </conditionalFormatting>
  <conditionalFormatting sqref="S2065:X2065">
    <cfRule type="expression" dxfId="627" priority="610">
      <formula>OR($S$2065&lt;&gt;"",$S$2066&lt;&gt;"",$S$2067&lt;&gt;"",$S$2068&lt;&gt;"",$S$2069&lt;&gt;"",$S$2070&lt;&gt;"",$S$2071&lt;&gt;"",$S$2072&lt;&gt;"",$S$2073&lt;&gt;"")</formula>
    </cfRule>
  </conditionalFormatting>
  <conditionalFormatting sqref="S2066:X2066">
    <cfRule type="expression" dxfId="626" priority="609">
      <formula>OR($S$2065&lt;&gt;"",$S$2066&lt;&gt;"",$S$2067&lt;&gt;"",$S$2068&lt;&gt;"",$S$2069&lt;&gt;"",$S$2070&lt;&gt;"",$S$2071&lt;&gt;"",$S$2072&lt;&gt;"",$S$2073&lt;&gt;"")</formula>
    </cfRule>
  </conditionalFormatting>
  <conditionalFormatting sqref="S2067:X2067">
    <cfRule type="expression" dxfId="625" priority="608">
      <formula>OR($S$2065&lt;&gt;"",$S$2066&lt;&gt;"",$S$2067&lt;&gt;"",$S$2068&lt;&gt;"",$S$2069&lt;&gt;"",$S$2070&lt;&gt;"",$S$2071&lt;&gt;"",$S$2072&lt;&gt;"",$S$2073&lt;&gt;"")</formula>
    </cfRule>
  </conditionalFormatting>
  <conditionalFormatting sqref="S2068:X2068">
    <cfRule type="expression" dxfId="624" priority="607">
      <formula>OR($S$2065&lt;&gt;"",$S$2066&lt;&gt;"",$S$2067&lt;&gt;"",$S$2068&lt;&gt;"",$S$2069&lt;&gt;"",$S$2070&lt;&gt;"",$S$2071&lt;&gt;"",$S$2072&lt;&gt;"",$S$2073&lt;&gt;"")</formula>
    </cfRule>
  </conditionalFormatting>
  <conditionalFormatting sqref="S2069:X2069">
    <cfRule type="expression" dxfId="623" priority="606">
      <formula>OR($S$2065&lt;&gt;"",$S$2066&lt;&gt;"",$S$2067&lt;&gt;"",$S$2068&lt;&gt;"",$S$2069&lt;&gt;"",$S$2070&lt;&gt;"",$S$2071&lt;&gt;"",$S$2072&lt;&gt;"",$S$2073&lt;&gt;"")</formula>
    </cfRule>
  </conditionalFormatting>
  <conditionalFormatting sqref="S2070:X2070">
    <cfRule type="expression" dxfId="622" priority="605">
      <formula>OR($S$2065&lt;&gt;"",$S$2066&lt;&gt;"",$S$2067&lt;&gt;"",$S$2068&lt;&gt;"",$S$2069&lt;&gt;"",$S$2070&lt;&gt;"",$S$2071&lt;&gt;"",$S$2072&lt;&gt;"",$S$2073&lt;&gt;"")</formula>
    </cfRule>
  </conditionalFormatting>
  <conditionalFormatting sqref="S2071:X2071">
    <cfRule type="expression" dxfId="621" priority="604">
      <formula>OR($S$2065&lt;&gt;"",$S$2066&lt;&gt;"",$S$2067&lt;&gt;"",$S$2068&lt;&gt;"",$S$2069&lt;&gt;"",$S$2070&lt;&gt;"",$S$2071&lt;&gt;"",$S$2072&lt;&gt;"",$S$2073&lt;&gt;"")</formula>
    </cfRule>
  </conditionalFormatting>
  <conditionalFormatting sqref="S2072:X2072">
    <cfRule type="expression" dxfId="620" priority="603">
      <formula>OR($S$2065&lt;&gt;"",$S$2066&lt;&gt;"",$S$2067&lt;&gt;"",$S$2068&lt;&gt;"",$S$2069&lt;&gt;"",$S$2070&lt;&gt;"",$S$2071&lt;&gt;"",$S$2072&lt;&gt;"",$S$2073&lt;&gt;"")</formula>
    </cfRule>
  </conditionalFormatting>
  <conditionalFormatting sqref="S2073:X2073">
    <cfRule type="expression" dxfId="619" priority="602">
      <formula>OR($S$2065&lt;&gt;"",$S$2066&lt;&gt;"",$S$2067&lt;&gt;"",$S$2068&lt;&gt;"",$S$2069&lt;&gt;"",$S$2070&lt;&gt;"",$S$2071&lt;&gt;"",$S$2072&lt;&gt;"",$S$2073&lt;&gt;"")</formula>
    </cfRule>
  </conditionalFormatting>
  <conditionalFormatting sqref="S2077:X2077">
    <cfRule type="expression" dxfId="618" priority="601">
      <formula>OR($S$2077&lt;&gt;"",$S$2078&lt;&gt;"",$S$2079&lt;&gt;"",$S$2080&lt;&gt;"",$S$2081&lt;&gt;"",$S$2082&lt;&gt;"",$S$2083&lt;&gt;"")</formula>
    </cfRule>
  </conditionalFormatting>
  <conditionalFormatting sqref="S2078:X2078">
    <cfRule type="expression" dxfId="617" priority="600">
      <formula>OR($S$2077&lt;&gt;"",$S$2078&lt;&gt;"",$S$2079&lt;&gt;"",$S$2080&lt;&gt;"",$S$2081&lt;&gt;"",$S$2082&lt;&gt;"",$S$2083&lt;&gt;"")</formula>
    </cfRule>
  </conditionalFormatting>
  <conditionalFormatting sqref="S2079:X2079">
    <cfRule type="expression" dxfId="616" priority="599">
      <formula>OR($S$2077&lt;&gt;"",$S$2078&lt;&gt;"",$S$2079&lt;&gt;"",$S$2080&lt;&gt;"",$S$2081&lt;&gt;"",$S$2082&lt;&gt;"",$S$2083&lt;&gt;"")</formula>
    </cfRule>
  </conditionalFormatting>
  <conditionalFormatting sqref="S2080:X2080">
    <cfRule type="expression" dxfId="615" priority="598">
      <formula>OR($S$2077&lt;&gt;"",$S$2078&lt;&gt;"",$S$2079&lt;&gt;"",$S$2080&lt;&gt;"",$S$2081&lt;&gt;"",$S$2082&lt;&gt;"",$S$2083&lt;&gt;"")</formula>
    </cfRule>
  </conditionalFormatting>
  <conditionalFormatting sqref="S2081:X2081">
    <cfRule type="expression" dxfId="614" priority="597">
      <formula>OR($S$2077&lt;&gt;"",$S$2078&lt;&gt;"",$S$2079&lt;&gt;"",$S$2080&lt;&gt;"",$S$2081&lt;&gt;"",$S$2082&lt;&gt;"",$S$2083&lt;&gt;"")</formula>
    </cfRule>
  </conditionalFormatting>
  <conditionalFormatting sqref="S2082:X2082">
    <cfRule type="expression" dxfId="613" priority="596">
      <formula>OR($S$2077&lt;&gt;"",$S$2078&lt;&gt;"",$S$2079&lt;&gt;"",$S$2080&lt;&gt;"",$S$2081&lt;&gt;"",$S$2082&lt;&gt;"",$S$2083&lt;&gt;"")</formula>
    </cfRule>
  </conditionalFormatting>
  <conditionalFormatting sqref="S2083:X2083">
    <cfRule type="expression" dxfId="612" priority="595">
      <formula>OR($S$2077&lt;&gt;"",$S$2078&lt;&gt;"",$S$2079&lt;&gt;"",$S$2080&lt;&gt;"",$S$2081&lt;&gt;"",$S$2082&lt;&gt;"",$S$2083&lt;&gt;"")</formula>
    </cfRule>
  </conditionalFormatting>
  <conditionalFormatting sqref="S2114:X2114">
    <cfRule type="expression" dxfId="611" priority="594">
      <formula>OR($S$2114&lt;&gt;"",$S$2115&lt;&gt;"",$S$2116&lt;&gt;"",$S$2117&lt;&gt;"",$S$2118&lt;&gt;"",$S$2119&lt;&gt;"")</formula>
    </cfRule>
  </conditionalFormatting>
  <conditionalFormatting sqref="S2115:X2115">
    <cfRule type="expression" dxfId="610" priority="593">
      <formula>OR($S$2114&lt;&gt;"",$S$2115&lt;&gt;"",$S$2116&lt;&gt;"",$S$2117&lt;&gt;"",$S$2118&lt;&gt;"",$S$2119&lt;&gt;"")</formula>
    </cfRule>
  </conditionalFormatting>
  <conditionalFormatting sqref="S2116:X2116">
    <cfRule type="expression" dxfId="609" priority="592">
      <formula>OR($S$2114&lt;&gt;"",$S$2115&lt;&gt;"",$S$2116&lt;&gt;"",$S$2117&lt;&gt;"",$S$2118&lt;&gt;"",$S$2119&lt;&gt;"")</formula>
    </cfRule>
  </conditionalFormatting>
  <conditionalFormatting sqref="S2117:X2117">
    <cfRule type="expression" dxfId="608" priority="591">
      <formula>OR($S$2114&lt;&gt;"",$S$2115&lt;&gt;"",$S$2116&lt;&gt;"",$S$2117&lt;&gt;"",$S$2118&lt;&gt;"",$S$2119&lt;&gt;"")</formula>
    </cfRule>
  </conditionalFormatting>
  <conditionalFormatting sqref="S2118:X2118">
    <cfRule type="expression" dxfId="607" priority="590">
      <formula>OR($S$2114&lt;&gt;"",$S$2115&lt;&gt;"",$S$2116&lt;&gt;"",$S$2117&lt;&gt;"",$S$2118&lt;&gt;"",$S$2119&lt;&gt;"")</formula>
    </cfRule>
  </conditionalFormatting>
  <conditionalFormatting sqref="S2119:X2119">
    <cfRule type="expression" dxfId="606" priority="589">
      <formula>OR($S$2114&lt;&gt;"",$S$2115&lt;&gt;"",$S$2116&lt;&gt;"",$S$2117&lt;&gt;"",$S$2118&lt;&gt;"",$S$2119&lt;&gt;"")</formula>
    </cfRule>
  </conditionalFormatting>
  <conditionalFormatting sqref="S2129:X2129">
    <cfRule type="expression" dxfId="605" priority="588">
      <formula>OR($S$2129&lt;&gt;"",$S$2130&lt;&gt;"",$S$2131&lt;&gt;"",$S$2132&lt;&gt;"",$S$2133&lt;&gt;"",$S$2134&lt;&gt;"",$S$2135&lt;&gt;"")</formula>
    </cfRule>
  </conditionalFormatting>
  <conditionalFormatting sqref="S2130:X2130">
    <cfRule type="expression" dxfId="604" priority="587">
      <formula>OR($S$2129&lt;&gt;"",$S$2130&lt;&gt;"",$S$2131&lt;&gt;"",$S$2132&lt;&gt;"",$S$2133&lt;&gt;"",$S$2134&lt;&gt;"",$S$2135&lt;&gt;"")</formula>
    </cfRule>
  </conditionalFormatting>
  <conditionalFormatting sqref="S2131:X2131">
    <cfRule type="expression" dxfId="603" priority="586">
      <formula>OR($S$2129&lt;&gt;"",$S$2130&lt;&gt;"",$S$2131&lt;&gt;"",$S$2132&lt;&gt;"",$S$2133&lt;&gt;"",$S$2134&lt;&gt;"",$S$2135&lt;&gt;"")</formula>
    </cfRule>
  </conditionalFormatting>
  <conditionalFormatting sqref="S2132:X2132">
    <cfRule type="expression" dxfId="602" priority="585">
      <formula>OR($S$2129&lt;&gt;"",$S$2130&lt;&gt;"",$S$2131&lt;&gt;"",$S$2132&lt;&gt;"",$S$2133&lt;&gt;"",$S$2134&lt;&gt;"",$S$2135&lt;&gt;"")</formula>
    </cfRule>
  </conditionalFormatting>
  <conditionalFormatting sqref="S2133:X2133">
    <cfRule type="expression" dxfId="601" priority="584">
      <formula>OR($S$2129&lt;&gt;"",$S$2130&lt;&gt;"",$S$2131&lt;&gt;"",$S$2132&lt;&gt;"",$S$2133&lt;&gt;"",$S$2134&lt;&gt;"",$S$2135&lt;&gt;"")</formula>
    </cfRule>
  </conditionalFormatting>
  <conditionalFormatting sqref="S2134:X2134">
    <cfRule type="expression" dxfId="600" priority="583">
      <formula>OR($S$2129&lt;&gt;"",$S$2130&lt;&gt;"",$S$2131&lt;&gt;"",$S$2132&lt;&gt;"",$S$2133&lt;&gt;"",$S$2134&lt;&gt;"",$S$2135&lt;&gt;"")</formula>
    </cfRule>
  </conditionalFormatting>
  <conditionalFormatting sqref="S2135:X2135">
    <cfRule type="expression" dxfId="599" priority="582">
      <formula>OR($S$2129&lt;&gt;"",$S$2130&lt;&gt;"",$S$2131&lt;&gt;"",$S$2132&lt;&gt;"",$S$2133&lt;&gt;"",$S$2134&lt;&gt;"",$S$2135&lt;&gt;"")</formula>
    </cfRule>
  </conditionalFormatting>
  <conditionalFormatting sqref="S2143:X2143">
    <cfRule type="expression" dxfId="598" priority="581">
      <formula>OR($S$2143&lt;&gt;"",$S$2144&lt;&gt;"",$S$2145&lt;&gt;"",$S$2146&lt;&gt;"",$S$2147&lt;&gt;"",$S$2148&lt;&gt;"",$S$2149&lt;&gt;"",$S$2150&lt;&gt;"",$S$2151&lt;&gt;"",$S$2153&lt;&gt;"",$S$2154&lt;&gt;"")</formula>
    </cfRule>
  </conditionalFormatting>
  <conditionalFormatting sqref="S2144:X2144">
    <cfRule type="expression" dxfId="597" priority="580">
      <formula>OR($S$2143&lt;&gt;"",$S$2144&lt;&gt;"",$S$2145&lt;&gt;"",$S$2146&lt;&gt;"",$S$2147&lt;&gt;"",$S$2148&lt;&gt;"",$S$2149&lt;&gt;"",$S$2150&lt;&gt;"",$S$2151&lt;&gt;"",$S$2153&lt;&gt;"",$S$2154&lt;&gt;"")</formula>
    </cfRule>
  </conditionalFormatting>
  <conditionalFormatting sqref="S2145:X2145">
    <cfRule type="expression" dxfId="596" priority="579">
      <formula>OR($S$2143&lt;&gt;"",$S$2144&lt;&gt;"",$S$2145&lt;&gt;"",$S$2146&lt;&gt;"",$S$2147&lt;&gt;"",$S$2148&lt;&gt;"",$S$2149&lt;&gt;"",$S$2150&lt;&gt;"",$S$2151&lt;&gt;"",$S$2153&lt;&gt;"",$S$2154&lt;&gt;"")</formula>
    </cfRule>
  </conditionalFormatting>
  <conditionalFormatting sqref="S2146:X2146">
    <cfRule type="expression" dxfId="595" priority="578">
      <formula>OR($S$2143&lt;&gt;"",$S$2144&lt;&gt;"",$S$2145&lt;&gt;"",$S$2146&lt;&gt;"",$S$2147&lt;&gt;"",$S$2148&lt;&gt;"",$S$2149&lt;&gt;"",$S$2150&lt;&gt;"",$S$2151&lt;&gt;"",$S$2153&lt;&gt;"",$S$2154&lt;&gt;"")</formula>
    </cfRule>
  </conditionalFormatting>
  <conditionalFormatting sqref="S2147:X2147">
    <cfRule type="expression" dxfId="594" priority="577">
      <formula>OR($S$2143&lt;&gt;"",$S$2144&lt;&gt;"",$S$2145&lt;&gt;"",$S$2146&lt;&gt;"",$S$2147&lt;&gt;"",$S$2148&lt;&gt;"",$S$2149&lt;&gt;"",$S$2150&lt;&gt;"",$S$2151&lt;&gt;"",$S$2153&lt;&gt;"",$S$2154&lt;&gt;"")</formula>
    </cfRule>
  </conditionalFormatting>
  <conditionalFormatting sqref="S2148:X2148">
    <cfRule type="expression" dxfId="593" priority="576">
      <formula>OR($S$2143&lt;&gt;"",$S$2144&lt;&gt;"",$S$2145&lt;&gt;"",$S$2146&lt;&gt;"",$S$2147&lt;&gt;"",$S$2148&lt;&gt;"",$S$2149&lt;&gt;"",$S$2150&lt;&gt;"",$S$2151&lt;&gt;"",$S$2153&lt;&gt;"",$S$2154&lt;&gt;"")</formula>
    </cfRule>
  </conditionalFormatting>
  <conditionalFormatting sqref="S2149:X2149">
    <cfRule type="expression" dxfId="592" priority="575">
      <formula>OR($S$2143&lt;&gt;"",$S$2144&lt;&gt;"",$S$2145&lt;&gt;"",$S$2146&lt;&gt;"",$S$2147&lt;&gt;"",$S$2148&lt;&gt;"",$S$2149&lt;&gt;"",$S$2150&lt;&gt;"",$S$2151&lt;&gt;"",$S$2153&lt;&gt;"",$S$2154&lt;&gt;"")</formula>
    </cfRule>
  </conditionalFormatting>
  <conditionalFormatting sqref="S2150:X2150">
    <cfRule type="expression" dxfId="591" priority="574">
      <formula>OR($S$2143&lt;&gt;"",$S$2144&lt;&gt;"",$S$2145&lt;&gt;"",$S$2146&lt;&gt;"",$S$2147&lt;&gt;"",$S$2148&lt;&gt;"",$S$2149&lt;&gt;"",$S$2150&lt;&gt;"",$S$2151&lt;&gt;"",$S$2153&lt;&gt;"",$S$2154&lt;&gt;"")</formula>
    </cfRule>
  </conditionalFormatting>
  <conditionalFormatting sqref="S2151:X2151">
    <cfRule type="expression" dxfId="590" priority="573">
      <formula>OR($S$2143&lt;&gt;"",$S$2144&lt;&gt;"",$S$2145&lt;&gt;"",$S$2146&lt;&gt;"",$S$2147&lt;&gt;"",$S$2148&lt;&gt;"",$S$2149&lt;&gt;"",$S$2150&lt;&gt;"",$S$2151&lt;&gt;"",$S$2153&lt;&gt;"",$S$2154&lt;&gt;"")</formula>
    </cfRule>
  </conditionalFormatting>
  <conditionalFormatting sqref="S2153:X2153">
    <cfRule type="expression" dxfId="589" priority="572">
      <formula>OR($S$2143&lt;&gt;"",$S$2144&lt;&gt;"",$S$2145&lt;&gt;"",$S$2146&lt;&gt;"",$S$2147&lt;&gt;"",$S$2148&lt;&gt;"",$S$2149&lt;&gt;"",$S$2150&lt;&gt;"",$S$2151&lt;&gt;"",$S$2153&lt;&gt;"",$S$2154&lt;&gt;"")</formula>
    </cfRule>
  </conditionalFormatting>
  <conditionalFormatting sqref="S2154:X2154">
    <cfRule type="expression" dxfId="588" priority="571">
      <formula>OR($S$2143&lt;&gt;"",$S$2144&lt;&gt;"",$S$2145&lt;&gt;"",$S$2146&lt;&gt;"",$S$2147&lt;&gt;"",$S$2148&lt;&gt;"",$S$2149&lt;&gt;"",$S$2150&lt;&gt;"",$S$2151&lt;&gt;"",$S$2153&lt;&gt;"",$S$2154&lt;&gt;"")</formula>
    </cfRule>
  </conditionalFormatting>
  <conditionalFormatting sqref="S2171:X2171">
    <cfRule type="expression" dxfId="587" priority="570">
      <formula>OR($S$2171&lt;&gt;"",$S$2172&lt;&gt;"",$S$2173&lt;&gt;"",$S$2174&lt;&gt;"",$S$2175&lt;&gt;"",$S$2176&lt;&gt;"",$S$2177&lt;&gt;"",$S$2178&lt;&gt;"")</formula>
    </cfRule>
  </conditionalFormatting>
  <conditionalFormatting sqref="S2172:X2172">
    <cfRule type="expression" dxfId="586" priority="569">
      <formula>OR($S$2171&lt;&gt;"",$S$2172&lt;&gt;"",$S$2173&lt;&gt;"",$S$2174&lt;&gt;"",$S$2175&lt;&gt;"",$S$2176&lt;&gt;"",$S$2177&lt;&gt;"",$S$2178&lt;&gt;"")</formula>
    </cfRule>
  </conditionalFormatting>
  <conditionalFormatting sqref="S2173:X2173">
    <cfRule type="expression" dxfId="585" priority="568">
      <formula>OR($S$2171&lt;&gt;"",$S$2172&lt;&gt;"",$S$2173&lt;&gt;"",$S$2174&lt;&gt;"",$S$2175&lt;&gt;"",$S$2176&lt;&gt;"",$S$2177&lt;&gt;"",$S$2178&lt;&gt;"")</formula>
    </cfRule>
  </conditionalFormatting>
  <conditionalFormatting sqref="S2174:X2174">
    <cfRule type="expression" dxfId="584" priority="567">
      <formula>OR($S$2171&lt;&gt;"",$S$2172&lt;&gt;"",$S$2173&lt;&gt;"",$S$2174&lt;&gt;"",$S$2175&lt;&gt;"",$S$2176&lt;&gt;"",$S$2177&lt;&gt;"",$S$2178&lt;&gt;"")</formula>
    </cfRule>
  </conditionalFormatting>
  <conditionalFormatting sqref="S2175:X2175">
    <cfRule type="expression" dxfId="583" priority="566">
      <formula>OR($S$2171&lt;&gt;"",$S$2172&lt;&gt;"",$S$2173&lt;&gt;"",$S$2174&lt;&gt;"",$S$2175&lt;&gt;"",$S$2176&lt;&gt;"",$S$2177&lt;&gt;"",$S$2178&lt;&gt;"")</formula>
    </cfRule>
  </conditionalFormatting>
  <conditionalFormatting sqref="S2176:X2176">
    <cfRule type="expression" dxfId="582" priority="565">
      <formula>OR($S$2171&lt;&gt;"",$S$2172&lt;&gt;"",$S$2173&lt;&gt;"",$S$2174&lt;&gt;"",$S$2175&lt;&gt;"",$S$2176&lt;&gt;"",$S$2177&lt;&gt;"",$S$2178&lt;&gt;"")</formula>
    </cfRule>
  </conditionalFormatting>
  <conditionalFormatting sqref="S2177:X2177">
    <cfRule type="expression" dxfId="581" priority="564">
      <formula>OR($S$2171&lt;&gt;"",$S$2172&lt;&gt;"",$S$2173&lt;&gt;"",$S$2174&lt;&gt;"",$S$2175&lt;&gt;"",$S$2176&lt;&gt;"",$S$2177&lt;&gt;"",$S$2178&lt;&gt;"")</formula>
    </cfRule>
  </conditionalFormatting>
  <conditionalFormatting sqref="S2178:X2178">
    <cfRule type="expression" dxfId="580" priority="563">
      <formula>OR($S$2171&lt;&gt;"",$S$2172&lt;&gt;"",$S$2173&lt;&gt;"",$S$2174&lt;&gt;"",$S$2175&lt;&gt;"",$S$2176&lt;&gt;"",$S$2177&lt;&gt;"",$S$2178&lt;&gt;"")</formula>
    </cfRule>
  </conditionalFormatting>
  <conditionalFormatting sqref="S2184:X2184">
    <cfRule type="expression" dxfId="579" priority="562">
      <formula>OR($S$2184&lt;&gt;"",$S$2185&lt;&gt;"",$S$2186&lt;&gt;"",$S$2187&lt;&gt;"",$S$2188&lt;&gt;"",$S$2189&lt;&gt;"",$S$2190&lt;&gt;"",$S$2191&lt;&gt;"",$S$2192&lt;&gt;"",$S$2193&lt;&gt;"",$S$2194&lt;&gt;"",$S$2195&lt;&gt;"",$S$2196&lt;&gt;"",$S$2197&lt;&gt;"",$S$2198&lt;&gt;"",$S$2199&lt;&gt;"",$S$2200&lt;&gt;"",$S$2201&lt;&gt;"",$S$2202&lt;&gt;"",$S$2203&lt;&gt;"")</formula>
    </cfRule>
  </conditionalFormatting>
  <conditionalFormatting sqref="S2185:X2185">
    <cfRule type="expression" dxfId="578" priority="561">
      <formula>OR($S$2184&lt;&gt;"",$S$2185&lt;&gt;"",$S$2186&lt;&gt;"",$S$2187&lt;&gt;"",$S$2188&lt;&gt;"",$S$2189&lt;&gt;"",$S$2190&lt;&gt;"",$S$2191&lt;&gt;"",$S$2192&lt;&gt;"",$S$2193&lt;&gt;"",$S$2194&lt;&gt;"",$S$2195&lt;&gt;"",$S$2196&lt;&gt;"",$S$2197&lt;&gt;"",$S$2198&lt;&gt;"",$S$2199&lt;&gt;"",$S$2200&lt;&gt;"",$S$2201&lt;&gt;"",$S$2202&lt;&gt;"",$S$2203&lt;&gt;"")</formula>
    </cfRule>
  </conditionalFormatting>
  <conditionalFormatting sqref="S2186:X2186">
    <cfRule type="expression" dxfId="577" priority="560">
      <formula>OR($S$2184&lt;&gt;"",$S$2185&lt;&gt;"",$S$2186&lt;&gt;"",$S$2187&lt;&gt;"",$S$2188&lt;&gt;"",$S$2189&lt;&gt;"",$S$2190&lt;&gt;"",$S$2191&lt;&gt;"",$S$2192&lt;&gt;"",$S$2193&lt;&gt;"",$S$2194&lt;&gt;"",$S$2195&lt;&gt;"",$S$2196&lt;&gt;"",$S$2197&lt;&gt;"",$S$2198&lt;&gt;"",$S$2199&lt;&gt;"",$S$2200&lt;&gt;"",$S$2201&lt;&gt;"",$S$2202&lt;&gt;"",$S$2203&lt;&gt;"")</formula>
    </cfRule>
  </conditionalFormatting>
  <conditionalFormatting sqref="S2187:X2187">
    <cfRule type="expression" dxfId="576" priority="559">
      <formula>OR($S$2184&lt;&gt;"",$S$2185&lt;&gt;"",$S$2186&lt;&gt;"",$S$2187&lt;&gt;"",$S$2188&lt;&gt;"",$S$2189&lt;&gt;"",$S$2190&lt;&gt;"",$S$2191&lt;&gt;"",$S$2192&lt;&gt;"",$S$2193&lt;&gt;"",$S$2194&lt;&gt;"",$S$2195&lt;&gt;"",$S$2196&lt;&gt;"",$S$2197&lt;&gt;"",$S$2198&lt;&gt;"",$S$2199&lt;&gt;"",$S$2200&lt;&gt;"",$S$2201&lt;&gt;"",$S$2202&lt;&gt;"",$S$2203&lt;&gt;"")</formula>
    </cfRule>
  </conditionalFormatting>
  <conditionalFormatting sqref="S2188:X2188">
    <cfRule type="expression" dxfId="575" priority="558">
      <formula>OR($S$2184&lt;&gt;"",$S$2185&lt;&gt;"",$S$2186&lt;&gt;"",$S$2187&lt;&gt;"",$S$2188&lt;&gt;"",$S$2189&lt;&gt;"",$S$2190&lt;&gt;"",$S$2191&lt;&gt;"",$S$2192&lt;&gt;"",$S$2193&lt;&gt;"",$S$2194&lt;&gt;"",$S$2195&lt;&gt;"",$S$2196&lt;&gt;"",$S$2197&lt;&gt;"",$S$2198&lt;&gt;"",$S$2199&lt;&gt;"",$S$2200&lt;&gt;"",$S$2201&lt;&gt;"",$S$2202&lt;&gt;"",$S$2203&lt;&gt;"")</formula>
    </cfRule>
  </conditionalFormatting>
  <conditionalFormatting sqref="S2189:X2189">
    <cfRule type="expression" dxfId="574" priority="557">
      <formula>OR($S$2184&lt;&gt;"",$S$2185&lt;&gt;"",$S$2186&lt;&gt;"",$S$2187&lt;&gt;"",$S$2188&lt;&gt;"",$S$2189&lt;&gt;"",$S$2190&lt;&gt;"",$S$2191&lt;&gt;"",$S$2192&lt;&gt;"",$S$2193&lt;&gt;"",$S$2194&lt;&gt;"",$S$2195&lt;&gt;"",$S$2196&lt;&gt;"",$S$2197&lt;&gt;"",$S$2198&lt;&gt;"",$S$2199&lt;&gt;"",$S$2200&lt;&gt;"",$S$2201&lt;&gt;"",$S$2202&lt;&gt;"",$S$2203&lt;&gt;"")</formula>
    </cfRule>
  </conditionalFormatting>
  <conditionalFormatting sqref="S2190:X2190">
    <cfRule type="expression" dxfId="573" priority="556">
      <formula>OR($S$2184&lt;&gt;"",$S$2185&lt;&gt;"",$S$2186&lt;&gt;"",$S$2187&lt;&gt;"",$S$2188&lt;&gt;"",$S$2189&lt;&gt;"",$S$2190&lt;&gt;"",$S$2191&lt;&gt;"",$S$2192&lt;&gt;"",$S$2193&lt;&gt;"",$S$2194&lt;&gt;"",$S$2195&lt;&gt;"",$S$2196&lt;&gt;"",$S$2197&lt;&gt;"",$S$2198&lt;&gt;"",$S$2199&lt;&gt;"",$S$2200&lt;&gt;"",$S$2201&lt;&gt;"",$S$2202&lt;&gt;"",$S$2203&lt;&gt;"")</formula>
    </cfRule>
  </conditionalFormatting>
  <conditionalFormatting sqref="S2191:X2191">
    <cfRule type="expression" dxfId="572" priority="555">
      <formula>OR($S$2184&lt;&gt;"",$S$2185&lt;&gt;"",$S$2186&lt;&gt;"",$S$2187&lt;&gt;"",$S$2188&lt;&gt;"",$S$2189&lt;&gt;"",$S$2190&lt;&gt;"",$S$2191&lt;&gt;"",$S$2192&lt;&gt;"",$S$2193&lt;&gt;"",$S$2194&lt;&gt;"",$S$2195&lt;&gt;"",$S$2196&lt;&gt;"",$S$2197&lt;&gt;"",$S$2198&lt;&gt;"",$S$2199&lt;&gt;"",$S$2200&lt;&gt;"",$S$2201&lt;&gt;"",$S$2202&lt;&gt;"",$S$2203&lt;&gt;"")</formula>
    </cfRule>
  </conditionalFormatting>
  <conditionalFormatting sqref="S2192:X2192">
    <cfRule type="expression" dxfId="571" priority="554">
      <formula>OR($S$2184&lt;&gt;"",$S$2185&lt;&gt;"",$S$2186&lt;&gt;"",$S$2187&lt;&gt;"",$S$2188&lt;&gt;"",$S$2189&lt;&gt;"",$S$2190&lt;&gt;"",$S$2191&lt;&gt;"",$S$2192&lt;&gt;"",$S$2193&lt;&gt;"",$S$2194&lt;&gt;"",$S$2195&lt;&gt;"",$S$2196&lt;&gt;"",$S$2197&lt;&gt;"",$S$2198&lt;&gt;"",$S$2199&lt;&gt;"",$S$2200&lt;&gt;"",$S$2201&lt;&gt;"",$S$2202&lt;&gt;"",$S$2203&lt;&gt;"")</formula>
    </cfRule>
  </conditionalFormatting>
  <conditionalFormatting sqref="S2193:X2193">
    <cfRule type="expression" dxfId="570" priority="553">
      <formula>OR($S$2184&lt;&gt;"",$S$2185&lt;&gt;"",$S$2186&lt;&gt;"",$S$2187&lt;&gt;"",$S$2188&lt;&gt;"",$S$2189&lt;&gt;"",$S$2190&lt;&gt;"",$S$2191&lt;&gt;"",$S$2192&lt;&gt;"",$S$2193&lt;&gt;"",$S$2194&lt;&gt;"",$S$2195&lt;&gt;"",$S$2196&lt;&gt;"",$S$2197&lt;&gt;"",$S$2198&lt;&gt;"",$S$2199&lt;&gt;"",$S$2200&lt;&gt;"",$S$2201&lt;&gt;"",$S$2202&lt;&gt;"",$S$2203&lt;&gt;"")</formula>
    </cfRule>
  </conditionalFormatting>
  <conditionalFormatting sqref="S2194:X2194">
    <cfRule type="expression" dxfId="569" priority="552">
      <formula>OR($S$2184&lt;&gt;"",$S$2185&lt;&gt;"",$S$2186&lt;&gt;"",$S$2187&lt;&gt;"",$S$2188&lt;&gt;"",$S$2189&lt;&gt;"",$S$2190&lt;&gt;"",$S$2191&lt;&gt;"",$S$2192&lt;&gt;"",$S$2193&lt;&gt;"",$S$2194&lt;&gt;"",$S$2195&lt;&gt;"",$S$2196&lt;&gt;"",$S$2197&lt;&gt;"",$S$2198&lt;&gt;"",$S$2199&lt;&gt;"",$S$2200&lt;&gt;"",$S$2201&lt;&gt;"",$S$2202&lt;&gt;"",$S$2203&lt;&gt;"")</formula>
    </cfRule>
  </conditionalFormatting>
  <conditionalFormatting sqref="S2195:X2195">
    <cfRule type="expression" dxfId="568" priority="551">
      <formula>OR($S$2184&lt;&gt;"",$S$2185&lt;&gt;"",$S$2186&lt;&gt;"",$S$2187&lt;&gt;"",$S$2188&lt;&gt;"",$S$2189&lt;&gt;"",$S$2190&lt;&gt;"",$S$2191&lt;&gt;"",$S$2192&lt;&gt;"",$S$2193&lt;&gt;"",$S$2194&lt;&gt;"",$S$2195&lt;&gt;"",$S$2196&lt;&gt;"",$S$2197&lt;&gt;"",$S$2198&lt;&gt;"",$S$2199&lt;&gt;"",$S$2200&lt;&gt;"",$S$2201&lt;&gt;"",$S$2202&lt;&gt;"",$S$2203&lt;&gt;"")</formula>
    </cfRule>
  </conditionalFormatting>
  <conditionalFormatting sqref="S2196:X2196">
    <cfRule type="expression" dxfId="567" priority="550">
      <formula>OR($S$2184&lt;&gt;"",$S$2185&lt;&gt;"",$S$2186&lt;&gt;"",$S$2187&lt;&gt;"",$S$2188&lt;&gt;"",$S$2189&lt;&gt;"",$S$2190&lt;&gt;"",$S$2191&lt;&gt;"",$S$2192&lt;&gt;"",$S$2193&lt;&gt;"",$S$2194&lt;&gt;"",$S$2195&lt;&gt;"",$S$2196&lt;&gt;"",$S$2197&lt;&gt;"",$S$2198&lt;&gt;"",$S$2199&lt;&gt;"",$S$2200&lt;&gt;"",$S$2201&lt;&gt;"",$S$2202&lt;&gt;"",$S$2203&lt;&gt;"")</formula>
    </cfRule>
  </conditionalFormatting>
  <conditionalFormatting sqref="S2197:X2197">
    <cfRule type="expression" dxfId="566" priority="549">
      <formula>OR($S$2184&lt;&gt;"",$S$2185&lt;&gt;"",$S$2186&lt;&gt;"",$S$2187&lt;&gt;"",$S$2188&lt;&gt;"",$S$2189&lt;&gt;"",$S$2190&lt;&gt;"",$S$2191&lt;&gt;"",$S$2192&lt;&gt;"",$S$2193&lt;&gt;"",$S$2194&lt;&gt;"",$S$2195&lt;&gt;"",$S$2196&lt;&gt;"",$S$2197&lt;&gt;"",$S$2198&lt;&gt;"",$S$2199&lt;&gt;"",$S$2200&lt;&gt;"",$S$2201&lt;&gt;"",$S$2202&lt;&gt;"",$S$2203&lt;&gt;"")</formula>
    </cfRule>
  </conditionalFormatting>
  <conditionalFormatting sqref="S2198:X2198">
    <cfRule type="expression" dxfId="565" priority="548">
      <formula>OR($S$2184&lt;&gt;"",$S$2185&lt;&gt;"",$S$2186&lt;&gt;"",$S$2187&lt;&gt;"",$S$2188&lt;&gt;"",$S$2189&lt;&gt;"",$S$2190&lt;&gt;"",$S$2191&lt;&gt;"",$S$2192&lt;&gt;"",$S$2193&lt;&gt;"",$S$2194&lt;&gt;"",$S$2195&lt;&gt;"",$S$2196&lt;&gt;"",$S$2197&lt;&gt;"",$S$2198&lt;&gt;"",$S$2199&lt;&gt;"",$S$2200&lt;&gt;"",$S$2201&lt;&gt;"",$S$2202&lt;&gt;"",$S$2203&lt;&gt;"")</formula>
    </cfRule>
  </conditionalFormatting>
  <conditionalFormatting sqref="S2199:X2199">
    <cfRule type="expression" dxfId="564" priority="547">
      <formula>OR($S$2184&lt;&gt;"",$S$2185&lt;&gt;"",$S$2186&lt;&gt;"",$S$2187&lt;&gt;"",$S$2188&lt;&gt;"",$S$2189&lt;&gt;"",$S$2190&lt;&gt;"",$S$2191&lt;&gt;"",$S$2192&lt;&gt;"",$S$2193&lt;&gt;"",$S$2194&lt;&gt;"",$S$2195&lt;&gt;"",$S$2196&lt;&gt;"",$S$2197&lt;&gt;"",$S$2198&lt;&gt;"",$S$2199&lt;&gt;"",$S$2200&lt;&gt;"",$S$2201&lt;&gt;"",$S$2202&lt;&gt;"",$S$2203&lt;&gt;"")</formula>
    </cfRule>
  </conditionalFormatting>
  <conditionalFormatting sqref="S2200:X2200">
    <cfRule type="expression" dxfId="563" priority="546">
      <formula>OR($S$2184&lt;&gt;"",$S$2185&lt;&gt;"",$S$2186&lt;&gt;"",$S$2187&lt;&gt;"",$S$2188&lt;&gt;"",$S$2189&lt;&gt;"",$S$2190&lt;&gt;"",$S$2191&lt;&gt;"",$S$2192&lt;&gt;"",$S$2193&lt;&gt;"",$S$2194&lt;&gt;"",$S$2195&lt;&gt;"",$S$2196&lt;&gt;"",$S$2197&lt;&gt;"",$S$2198&lt;&gt;"",$S$2199&lt;&gt;"",$S$2200&lt;&gt;"",$S$2201&lt;&gt;"",$S$2202&lt;&gt;"",$S$2203&lt;&gt;"")</formula>
    </cfRule>
  </conditionalFormatting>
  <conditionalFormatting sqref="S2201:X2201">
    <cfRule type="expression" dxfId="562" priority="545">
      <formula>OR($S$2184&lt;&gt;"",$S$2185&lt;&gt;"",$S$2186&lt;&gt;"",$S$2187&lt;&gt;"",$S$2188&lt;&gt;"",$S$2189&lt;&gt;"",$S$2190&lt;&gt;"",$S$2191&lt;&gt;"",$S$2192&lt;&gt;"",$S$2193&lt;&gt;"",$S$2194&lt;&gt;"",$S$2195&lt;&gt;"",$S$2196&lt;&gt;"",$S$2197&lt;&gt;"",$S$2198&lt;&gt;"",$S$2199&lt;&gt;"",$S$2200&lt;&gt;"",$S$2201&lt;&gt;"",$S$2202&lt;&gt;"",$S$2203&lt;&gt;"")</formula>
    </cfRule>
  </conditionalFormatting>
  <conditionalFormatting sqref="S2202:X2202">
    <cfRule type="expression" dxfId="561" priority="544">
      <formula>OR($S$2184&lt;&gt;"",$S$2185&lt;&gt;"",$S$2186&lt;&gt;"",$S$2187&lt;&gt;"",$S$2188&lt;&gt;"",$S$2189&lt;&gt;"",$S$2190&lt;&gt;"",$S$2191&lt;&gt;"",$S$2192&lt;&gt;"",$S$2193&lt;&gt;"",$S$2194&lt;&gt;"",$S$2195&lt;&gt;"",$S$2196&lt;&gt;"",$S$2197&lt;&gt;"",$S$2198&lt;&gt;"",$S$2199&lt;&gt;"",$S$2200&lt;&gt;"",$S$2201&lt;&gt;"",$S$2202&lt;&gt;"",$S$2203&lt;&gt;"")</formula>
    </cfRule>
  </conditionalFormatting>
  <conditionalFormatting sqref="S2203:X2203">
    <cfRule type="expression" dxfId="560" priority="543">
      <formula>OR($S$2184&lt;&gt;"",$S$2185&lt;&gt;"",$S$2186&lt;&gt;"",$S$2187&lt;&gt;"",$S$2188&lt;&gt;"",$S$2189&lt;&gt;"",$S$2190&lt;&gt;"",$S$2191&lt;&gt;"",$S$2192&lt;&gt;"",$S$2193&lt;&gt;"",$S$2194&lt;&gt;"",$S$2195&lt;&gt;"",$S$2196&lt;&gt;"",$S$2197&lt;&gt;"",$S$2198&lt;&gt;"",$S$2199&lt;&gt;"",$S$2200&lt;&gt;"",$S$2201&lt;&gt;"",$S$2202&lt;&gt;"",$S$2203&lt;&gt;"")</formula>
    </cfRule>
  </conditionalFormatting>
  <conditionalFormatting sqref="S2210:X2210">
    <cfRule type="expression" dxfId="559" priority="542">
      <formula>OR($S$2210&lt;&gt;"",$S$2211&lt;&gt;"",$S$2212&lt;&gt;"",$S$2213&lt;&gt;"",$S$2214&lt;&gt;"",$S$2215&lt;&gt;"",$S$2216&lt;&gt;"",$S$2217&lt;&gt;"")</formula>
    </cfRule>
  </conditionalFormatting>
  <conditionalFormatting sqref="S2211:X2211">
    <cfRule type="expression" dxfId="558" priority="541">
      <formula>OR($S$2210&lt;&gt;"",$S$2211&lt;&gt;"",$S$2212&lt;&gt;"",$S$2213&lt;&gt;"",$S$2214&lt;&gt;"",$S$2215&lt;&gt;"",$S$2216&lt;&gt;"",$S$2217&lt;&gt;"")</formula>
    </cfRule>
  </conditionalFormatting>
  <conditionalFormatting sqref="S2212:X2212">
    <cfRule type="expression" dxfId="557" priority="540">
      <formula>OR($S$2210&lt;&gt;"",$S$2211&lt;&gt;"",$S$2212&lt;&gt;"",$S$2213&lt;&gt;"",$S$2214&lt;&gt;"",$S$2215&lt;&gt;"",$S$2216&lt;&gt;"",$S$2217&lt;&gt;"")</formula>
    </cfRule>
  </conditionalFormatting>
  <conditionalFormatting sqref="S2213:X2213">
    <cfRule type="expression" dxfId="556" priority="539">
      <formula>OR($S$2210&lt;&gt;"",$S$2211&lt;&gt;"",$S$2212&lt;&gt;"",$S$2213&lt;&gt;"",$S$2214&lt;&gt;"",$S$2215&lt;&gt;"",$S$2216&lt;&gt;"",$S$2217&lt;&gt;"")</formula>
    </cfRule>
  </conditionalFormatting>
  <conditionalFormatting sqref="S2214:X2214">
    <cfRule type="expression" dxfId="555" priority="538">
      <formula>OR($S$2210&lt;&gt;"",$S$2211&lt;&gt;"",$S$2212&lt;&gt;"",$S$2213&lt;&gt;"",$S$2214&lt;&gt;"",$S$2215&lt;&gt;"",$S$2216&lt;&gt;"",$S$2217&lt;&gt;"")</formula>
    </cfRule>
  </conditionalFormatting>
  <conditionalFormatting sqref="S2215:X2215">
    <cfRule type="expression" dxfId="554" priority="537">
      <formula>OR($S$2210&lt;&gt;"",$S$2211&lt;&gt;"",$S$2212&lt;&gt;"",$S$2213&lt;&gt;"",$S$2214&lt;&gt;"",$S$2215&lt;&gt;"",$S$2216&lt;&gt;"",$S$2217&lt;&gt;"")</formula>
    </cfRule>
  </conditionalFormatting>
  <conditionalFormatting sqref="S2216:X2216">
    <cfRule type="expression" dxfId="553" priority="536">
      <formula>OR($S$2210&lt;&gt;"",$S$2211&lt;&gt;"",$S$2212&lt;&gt;"",$S$2213&lt;&gt;"",$S$2214&lt;&gt;"",$S$2215&lt;&gt;"",$S$2216&lt;&gt;"",$S$2217&lt;&gt;"")</formula>
    </cfRule>
  </conditionalFormatting>
  <conditionalFormatting sqref="S2217:X2217">
    <cfRule type="expression" dxfId="552" priority="535">
      <formula>OR($S$2210&lt;&gt;"",$S$2211&lt;&gt;"",$S$2212&lt;&gt;"",$S$2213&lt;&gt;"",$S$2214&lt;&gt;"",$S$2215&lt;&gt;"",$S$2216&lt;&gt;"",$S$2217&lt;&gt;"")</formula>
    </cfRule>
  </conditionalFormatting>
  <conditionalFormatting sqref="S2223:X2223">
    <cfRule type="expression" dxfId="551" priority="534">
      <formula>OR($S$2223&lt;&gt;"",$S$2224&lt;&gt;"",$S$2225&lt;&gt;"",$S$2226&lt;&gt;"",$S$2227&lt;&gt;"",$S$2228&lt;&gt;"",$S$2229&lt;&gt;"",$S$2230&lt;&gt;"")</formula>
    </cfRule>
  </conditionalFormatting>
  <conditionalFormatting sqref="S2224:X2224">
    <cfRule type="expression" dxfId="550" priority="533">
      <formula>OR($S$2223&lt;&gt;"",$S$2224&lt;&gt;"",$S$2225&lt;&gt;"",$S$2226&lt;&gt;"",$S$2227&lt;&gt;"",$S$2228&lt;&gt;"",$S$2229&lt;&gt;"",$S$2230&lt;&gt;"")</formula>
    </cfRule>
  </conditionalFormatting>
  <conditionalFormatting sqref="S2225:X2225">
    <cfRule type="expression" dxfId="549" priority="532">
      <formula>OR($S$2223&lt;&gt;"",$S$2224&lt;&gt;"",$S$2225&lt;&gt;"",$S$2226&lt;&gt;"",$S$2227&lt;&gt;"",$S$2228&lt;&gt;"",$S$2229&lt;&gt;"",$S$2230&lt;&gt;"")</formula>
    </cfRule>
  </conditionalFormatting>
  <conditionalFormatting sqref="S2226:X2226">
    <cfRule type="expression" dxfId="548" priority="531">
      <formula>OR($S$2223&lt;&gt;"",$S$2224&lt;&gt;"",$S$2225&lt;&gt;"",$S$2226&lt;&gt;"",$S$2227&lt;&gt;"",$S$2228&lt;&gt;"",$S$2229&lt;&gt;"",$S$2230&lt;&gt;"")</formula>
    </cfRule>
  </conditionalFormatting>
  <conditionalFormatting sqref="S2227:X2227">
    <cfRule type="expression" dxfId="547" priority="530">
      <formula>OR($S$2223&lt;&gt;"",$S$2224&lt;&gt;"",$S$2225&lt;&gt;"",$S$2226&lt;&gt;"",$S$2227&lt;&gt;"",$S$2228&lt;&gt;"",$S$2229&lt;&gt;"",$S$2230&lt;&gt;"")</formula>
    </cfRule>
  </conditionalFormatting>
  <conditionalFormatting sqref="S2228:X2228">
    <cfRule type="expression" dxfId="546" priority="529">
      <formula>OR($S$2223&lt;&gt;"",$S$2224&lt;&gt;"",$S$2225&lt;&gt;"",$S$2226&lt;&gt;"",$S$2227&lt;&gt;"",$S$2228&lt;&gt;"",$S$2229&lt;&gt;"",$S$2230&lt;&gt;"")</formula>
    </cfRule>
  </conditionalFormatting>
  <conditionalFormatting sqref="S2229:X2229">
    <cfRule type="expression" dxfId="545" priority="528">
      <formula>OR($S$2223&lt;&gt;"",$S$2224&lt;&gt;"",$S$2225&lt;&gt;"",$S$2226&lt;&gt;"",$S$2227&lt;&gt;"",$S$2228&lt;&gt;"",$S$2229&lt;&gt;"",$S$2230&lt;&gt;"")</formula>
    </cfRule>
  </conditionalFormatting>
  <conditionalFormatting sqref="S2230:X2230">
    <cfRule type="expression" dxfId="544" priority="527">
      <formula>OR($S$2223&lt;&gt;"",$S$2224&lt;&gt;"",$S$2225&lt;&gt;"",$S$2226&lt;&gt;"",$S$2227&lt;&gt;"",$S$2228&lt;&gt;"",$S$2229&lt;&gt;"",$S$2230&lt;&gt;"")</formula>
    </cfRule>
  </conditionalFormatting>
  <conditionalFormatting sqref="S2277:X2277">
    <cfRule type="expression" dxfId="543" priority="526">
      <formula>OR($S$2277&lt;&gt;"",$S$2280&lt;&gt;"",$S$2283&lt;&gt;"",$S$2286&lt;&gt;"",$S$2289&lt;&gt;"",$S$2292&lt;&gt;"",$S$2295&lt;&gt;"",$S$2298&lt;&gt;"",$S$2301&lt;&gt;"")</formula>
    </cfRule>
  </conditionalFormatting>
  <conditionalFormatting sqref="S2280:X2280">
    <cfRule type="expression" dxfId="542" priority="525">
      <formula>OR($S$2277&lt;&gt;"",$S$2280&lt;&gt;"",$S$2283&lt;&gt;"",$S$2286&lt;&gt;"",$S$2289&lt;&gt;"",$S$2292&lt;&gt;"",$S$2295&lt;&gt;"",$S$2298&lt;&gt;"",$S$2301&lt;&gt;"")</formula>
    </cfRule>
  </conditionalFormatting>
  <conditionalFormatting sqref="S2283:X2283">
    <cfRule type="expression" dxfId="541" priority="524">
      <formula>OR($S$2277&lt;&gt;"",$S$2280&lt;&gt;"",$S$2283&lt;&gt;"",$S$2286&lt;&gt;"",$S$2289&lt;&gt;"",$S$2292&lt;&gt;"",$S$2295&lt;&gt;"",$S$2298&lt;&gt;"",$S$2301&lt;&gt;"")</formula>
    </cfRule>
  </conditionalFormatting>
  <conditionalFormatting sqref="S2286:X2286">
    <cfRule type="expression" dxfId="540" priority="523">
      <formula>OR($S$2277&lt;&gt;"",$S$2280&lt;&gt;"",$S$2283&lt;&gt;"",$S$2286&lt;&gt;"",$S$2289&lt;&gt;"",$S$2292&lt;&gt;"",$S$2295&lt;&gt;"",$S$2298&lt;&gt;"",$S$2301&lt;&gt;"")</formula>
    </cfRule>
  </conditionalFormatting>
  <conditionalFormatting sqref="S2289:X2289">
    <cfRule type="expression" dxfId="539" priority="522">
      <formula>OR($S$2277&lt;&gt;"",$S$2280&lt;&gt;"",$S$2283&lt;&gt;"",$S$2286&lt;&gt;"",$S$2289&lt;&gt;"",$S$2292&lt;&gt;"",$S$2295&lt;&gt;"",$S$2298&lt;&gt;"",$S$2301&lt;&gt;"")</formula>
    </cfRule>
  </conditionalFormatting>
  <conditionalFormatting sqref="S2292:X2292">
    <cfRule type="expression" dxfId="538" priority="521">
      <formula>OR($S$2277&lt;&gt;"",$S$2280&lt;&gt;"",$S$2283&lt;&gt;"",$S$2286&lt;&gt;"",$S$2289&lt;&gt;"",$S$2292&lt;&gt;"",$S$2295&lt;&gt;"",$S$2298&lt;&gt;"",$S$2301&lt;&gt;"")</formula>
    </cfRule>
  </conditionalFormatting>
  <conditionalFormatting sqref="S2295:X2295">
    <cfRule type="expression" dxfId="537" priority="520">
      <formula>OR($S$2277&lt;&gt;"",$S$2280&lt;&gt;"",$S$2283&lt;&gt;"",$S$2286&lt;&gt;"",$S$2289&lt;&gt;"",$S$2292&lt;&gt;"",$S$2295&lt;&gt;"",$S$2298&lt;&gt;"",$S$2301&lt;&gt;"")</formula>
    </cfRule>
  </conditionalFormatting>
  <conditionalFormatting sqref="S2298:X2298">
    <cfRule type="expression" dxfId="536" priority="519">
      <formula>OR($S$2277&lt;&gt;"",$S$2280&lt;&gt;"",$S$2283&lt;&gt;"",$S$2286&lt;&gt;"",$S$2289&lt;&gt;"",$S$2292&lt;&gt;"",$S$2295&lt;&gt;"",$S$2298&lt;&gt;"",$S$2301&lt;&gt;"")</formula>
    </cfRule>
  </conditionalFormatting>
  <conditionalFormatting sqref="S2301:X2301">
    <cfRule type="expression" dxfId="535" priority="518">
      <formula>OR($S$2277&lt;&gt;"",$S$2280&lt;&gt;"",$S$2283&lt;&gt;"",$S$2286&lt;&gt;"",$S$2289&lt;&gt;"",$S$2292&lt;&gt;"",$S$2295&lt;&gt;"",$S$2298&lt;&gt;"",$S$2301&lt;&gt;"")</formula>
    </cfRule>
  </conditionalFormatting>
  <conditionalFormatting sqref="S2314:X2314">
    <cfRule type="expression" dxfId="534" priority="517">
      <formula>OR($S$2314&lt;&gt;"",$S$2315&lt;&gt;"",$S$2316&lt;&gt;"",$S$2317&lt;&gt;"",$S$2318&lt;&gt;"",$S$2319&lt;&gt;"",$S$2320&lt;&gt;"",$S$2321&lt;&gt;"",$S$2322&lt;&gt;"",$S$2323&lt;&gt;"",$S$2324&lt;&gt;"",$S$2325&lt;&gt;"",$S$2326&lt;&gt;"",$S$2327&lt;&gt;"",$S$2328&lt;&gt;"")</formula>
    </cfRule>
  </conditionalFormatting>
  <conditionalFormatting sqref="S2315:X2315">
    <cfRule type="expression" dxfId="533" priority="516">
      <formula>OR($S$2314&lt;&gt;"",$S$2315&lt;&gt;"",$S$2316&lt;&gt;"",$S$2317&lt;&gt;"",$S$2318&lt;&gt;"",$S$2319&lt;&gt;"",$S$2320&lt;&gt;"",$S$2321&lt;&gt;"",$S$2322&lt;&gt;"",$S$2323&lt;&gt;"",$S$2324&lt;&gt;"",$S$2325&lt;&gt;"",$S$2326&lt;&gt;"",$S$2327&lt;&gt;"",$S$2328&lt;&gt;"")</formula>
    </cfRule>
  </conditionalFormatting>
  <conditionalFormatting sqref="S2316:X2316">
    <cfRule type="expression" dxfId="532" priority="515">
      <formula>OR($S$2314&lt;&gt;"",$S$2315&lt;&gt;"",$S$2316&lt;&gt;"",$S$2317&lt;&gt;"",$S$2318&lt;&gt;"",$S$2319&lt;&gt;"",$S$2320&lt;&gt;"",$S$2321&lt;&gt;"",$S$2322&lt;&gt;"",$S$2323&lt;&gt;"",$S$2324&lt;&gt;"",$S$2325&lt;&gt;"",$S$2326&lt;&gt;"",$S$2327&lt;&gt;"",$S$2328&lt;&gt;"")</formula>
    </cfRule>
  </conditionalFormatting>
  <conditionalFormatting sqref="S2317:X2317">
    <cfRule type="expression" dxfId="531" priority="514">
      <formula>OR($S$2314&lt;&gt;"",$S$2315&lt;&gt;"",$S$2316&lt;&gt;"",$S$2317&lt;&gt;"",$S$2318&lt;&gt;"",$S$2319&lt;&gt;"",$S$2320&lt;&gt;"",$S$2321&lt;&gt;"",$S$2322&lt;&gt;"",$S$2323&lt;&gt;"",$S$2324&lt;&gt;"",$S$2325&lt;&gt;"",$S$2326&lt;&gt;"",$S$2327&lt;&gt;"",$S$2328&lt;&gt;"")</formula>
    </cfRule>
  </conditionalFormatting>
  <conditionalFormatting sqref="S2318:X2318">
    <cfRule type="expression" dxfId="530" priority="513">
      <formula>OR($S$2314&lt;&gt;"",$S$2315&lt;&gt;"",$S$2316&lt;&gt;"",$S$2317&lt;&gt;"",$S$2318&lt;&gt;"",$S$2319&lt;&gt;"",$S$2320&lt;&gt;"",$S$2321&lt;&gt;"",$S$2322&lt;&gt;"",$S$2323&lt;&gt;"",$S$2324&lt;&gt;"",$S$2325&lt;&gt;"",$S$2326&lt;&gt;"",$S$2327&lt;&gt;"",$S$2328&lt;&gt;"")</formula>
    </cfRule>
  </conditionalFormatting>
  <conditionalFormatting sqref="S2319:X2319">
    <cfRule type="expression" dxfId="529" priority="512">
      <formula>OR($S$2314&lt;&gt;"",$S$2315&lt;&gt;"",$S$2316&lt;&gt;"",$S$2317&lt;&gt;"",$S$2318&lt;&gt;"",$S$2319&lt;&gt;"",$S$2320&lt;&gt;"",$S$2321&lt;&gt;"",$S$2322&lt;&gt;"",$S$2323&lt;&gt;"",$S$2324&lt;&gt;"",$S$2325&lt;&gt;"",$S$2326&lt;&gt;"",$S$2327&lt;&gt;"",$S$2328&lt;&gt;"")</formula>
    </cfRule>
  </conditionalFormatting>
  <conditionalFormatting sqref="S2320:X2320">
    <cfRule type="expression" dxfId="528" priority="511">
      <formula>OR($S$2314&lt;&gt;"",$S$2315&lt;&gt;"",$S$2316&lt;&gt;"",$S$2317&lt;&gt;"",$S$2318&lt;&gt;"",$S$2319&lt;&gt;"",$S$2320&lt;&gt;"",$S$2321&lt;&gt;"",$S$2322&lt;&gt;"",$S$2323&lt;&gt;"",$S$2324&lt;&gt;"",$S$2325&lt;&gt;"",$S$2326&lt;&gt;"",$S$2327&lt;&gt;"",$S$2328&lt;&gt;"")</formula>
    </cfRule>
  </conditionalFormatting>
  <conditionalFormatting sqref="S2321:X2321">
    <cfRule type="expression" dxfId="527" priority="510">
      <formula>OR($S$2314&lt;&gt;"",$S$2315&lt;&gt;"",$S$2316&lt;&gt;"",$S$2317&lt;&gt;"",$S$2318&lt;&gt;"",$S$2319&lt;&gt;"",$S$2320&lt;&gt;"",$S$2321&lt;&gt;"",$S$2322&lt;&gt;"",$S$2323&lt;&gt;"",$S$2324&lt;&gt;"",$S$2325&lt;&gt;"",$S$2326&lt;&gt;"",$S$2327&lt;&gt;"",$S$2328&lt;&gt;"")</formula>
    </cfRule>
  </conditionalFormatting>
  <conditionalFormatting sqref="S2322:X2322">
    <cfRule type="expression" dxfId="526" priority="509">
      <formula>OR($S$2314&lt;&gt;"",$S$2315&lt;&gt;"",$S$2316&lt;&gt;"",$S$2317&lt;&gt;"",$S$2318&lt;&gt;"",$S$2319&lt;&gt;"",$S$2320&lt;&gt;"",$S$2321&lt;&gt;"",$S$2322&lt;&gt;"",$S$2323&lt;&gt;"",$S$2324&lt;&gt;"",$S$2325&lt;&gt;"",$S$2326&lt;&gt;"",$S$2327&lt;&gt;"",$S$2328&lt;&gt;"")</formula>
    </cfRule>
  </conditionalFormatting>
  <conditionalFormatting sqref="S2323:X2323">
    <cfRule type="expression" dxfId="525" priority="508">
      <formula>OR($S$2314&lt;&gt;"",$S$2315&lt;&gt;"",$S$2316&lt;&gt;"",$S$2317&lt;&gt;"",$S$2318&lt;&gt;"",$S$2319&lt;&gt;"",$S$2320&lt;&gt;"",$S$2321&lt;&gt;"",$S$2322&lt;&gt;"",$S$2323&lt;&gt;"",$S$2324&lt;&gt;"",$S$2325&lt;&gt;"",$S$2326&lt;&gt;"",$S$2327&lt;&gt;"",$S$2328&lt;&gt;"")</formula>
    </cfRule>
  </conditionalFormatting>
  <conditionalFormatting sqref="S2324:X2324">
    <cfRule type="expression" dxfId="524" priority="507">
      <formula>OR($S$2314&lt;&gt;"",$S$2315&lt;&gt;"",$S$2316&lt;&gt;"",$S$2317&lt;&gt;"",$S$2318&lt;&gt;"",$S$2319&lt;&gt;"",$S$2320&lt;&gt;"",$S$2321&lt;&gt;"",$S$2322&lt;&gt;"",$S$2323&lt;&gt;"",$S$2324&lt;&gt;"",$S$2325&lt;&gt;"",$S$2326&lt;&gt;"",$S$2327&lt;&gt;"",$S$2328&lt;&gt;"")</formula>
    </cfRule>
  </conditionalFormatting>
  <conditionalFormatting sqref="S2325:X2325">
    <cfRule type="expression" dxfId="523" priority="506">
      <formula>OR($S$2314&lt;&gt;"",$S$2315&lt;&gt;"",$S$2316&lt;&gt;"",$S$2317&lt;&gt;"",$S$2318&lt;&gt;"",$S$2319&lt;&gt;"",$S$2320&lt;&gt;"",$S$2321&lt;&gt;"",$S$2322&lt;&gt;"",$S$2323&lt;&gt;"",$S$2324&lt;&gt;"",$S$2325&lt;&gt;"",$S$2326&lt;&gt;"",$S$2327&lt;&gt;"",$S$2328&lt;&gt;"")</formula>
    </cfRule>
  </conditionalFormatting>
  <conditionalFormatting sqref="S2326:X2326">
    <cfRule type="expression" dxfId="522" priority="505">
      <formula>OR($S$2314&lt;&gt;"",$S$2315&lt;&gt;"",$S$2316&lt;&gt;"",$S$2317&lt;&gt;"",$S$2318&lt;&gt;"",$S$2319&lt;&gt;"",$S$2320&lt;&gt;"",$S$2321&lt;&gt;"",$S$2322&lt;&gt;"",$S$2323&lt;&gt;"",$S$2324&lt;&gt;"",$S$2325&lt;&gt;"",$S$2326&lt;&gt;"",$S$2327&lt;&gt;"",$S$2328&lt;&gt;"")</formula>
    </cfRule>
  </conditionalFormatting>
  <conditionalFormatting sqref="S2327:X2327">
    <cfRule type="expression" dxfId="521" priority="504">
      <formula>OR($S$2314&lt;&gt;"",$S$2315&lt;&gt;"",$S$2316&lt;&gt;"",$S$2317&lt;&gt;"",$S$2318&lt;&gt;"",$S$2319&lt;&gt;"",$S$2320&lt;&gt;"",$S$2321&lt;&gt;"",$S$2322&lt;&gt;"",$S$2323&lt;&gt;"",$S$2324&lt;&gt;"",$S$2325&lt;&gt;"",$S$2326&lt;&gt;"",$S$2327&lt;&gt;"",$S$2328&lt;&gt;"")</formula>
    </cfRule>
  </conditionalFormatting>
  <conditionalFormatting sqref="S2328:X2328">
    <cfRule type="expression" dxfId="520" priority="503">
      <formula>OR($S$2314&lt;&gt;"",$S$2315&lt;&gt;"",$S$2316&lt;&gt;"",$S$2317&lt;&gt;"",$S$2318&lt;&gt;"",$S$2319&lt;&gt;"",$S$2320&lt;&gt;"",$S$2321&lt;&gt;"",$S$2322&lt;&gt;"",$S$2323&lt;&gt;"",$S$2324&lt;&gt;"",$S$2325&lt;&gt;"",$S$2326&lt;&gt;"",$S$2327&lt;&gt;"",$S$2328&lt;&gt;"")</formula>
    </cfRule>
  </conditionalFormatting>
  <conditionalFormatting sqref="S2358:X2358">
    <cfRule type="expression" dxfId="519" priority="502">
      <formula>OR($S$2358&lt;&gt;"",$S$2360&lt;&gt;"",$S$2362&lt;&gt;"")</formula>
    </cfRule>
  </conditionalFormatting>
  <conditionalFormatting sqref="S2360:X2360">
    <cfRule type="expression" dxfId="518" priority="501">
      <formula>OR($S$2358&lt;&gt;"",$S$2360&lt;&gt;"",$S$2362&lt;&gt;"")</formula>
    </cfRule>
  </conditionalFormatting>
  <conditionalFormatting sqref="S2362:X2362">
    <cfRule type="expression" dxfId="517" priority="500">
      <formula>OR($S$2358&lt;&gt;"",$S$2360&lt;&gt;"",$S$2362&lt;&gt;"")</formula>
    </cfRule>
  </conditionalFormatting>
  <conditionalFormatting sqref="S2365:X2365">
    <cfRule type="expression" dxfId="516" priority="499">
      <formula>OR($S$2365&lt;&gt;"",$S$2366&lt;&gt;"",$S$2368&lt;&gt;"",$S$2370&lt;&gt;"")</formula>
    </cfRule>
  </conditionalFormatting>
  <conditionalFormatting sqref="S2366:X2366">
    <cfRule type="expression" dxfId="515" priority="498">
      <formula>OR($S$2365&lt;&gt;"",$S$2366&lt;&gt;"",$S$2368&lt;&gt;"",$S$2370&lt;&gt;"")</formula>
    </cfRule>
  </conditionalFormatting>
  <conditionalFormatting sqref="S2368:X2368">
    <cfRule type="expression" dxfId="514" priority="497">
      <formula>OR($S$2365&lt;&gt;"",$S$2366&lt;&gt;"",$S$2368&lt;&gt;"",$S$2370&lt;&gt;"")</formula>
    </cfRule>
  </conditionalFormatting>
  <conditionalFormatting sqref="S2370:X2370">
    <cfRule type="expression" dxfId="513" priority="496">
      <formula>OR($S$2365&lt;&gt;"",$S$2366&lt;&gt;"",$S$2368&lt;&gt;"",$S$2370&lt;&gt;"")</formula>
    </cfRule>
  </conditionalFormatting>
  <conditionalFormatting sqref="S2372:X2372">
    <cfRule type="expression" dxfId="512" priority="495">
      <formula>OR($S$2372&lt;&gt;"",$S$2374&lt;&gt;"",$S$2376&lt;&gt;"",$S$2378&lt;&gt;"",$S$2380&lt;&gt;"",$S$2382&lt;&gt;"",$S$2384&lt;&gt;"",$S$2386&lt;&gt;"",$S$2388&lt;&gt;"",$S$2390&lt;&gt;"",$S$2392&lt;&gt;"",$S$2394&lt;&gt;"",$S$2396&lt;&gt;"",$S$2398&lt;&gt;"",$S$2400&lt;&gt;"",$S$2402&lt;&gt;"",$S$2404&lt;&gt;"",$S$2406&lt;&gt;"",$S$2408&lt;&gt;"",$S$2410&lt;&gt;"",$S$2412&lt;&gt;"")</formula>
    </cfRule>
  </conditionalFormatting>
  <conditionalFormatting sqref="S2374:X2374">
    <cfRule type="expression" dxfId="511" priority="494">
      <formula>OR($S$2372&lt;&gt;"",$S$2374&lt;&gt;"",$S$2376&lt;&gt;"",$S$2378&lt;&gt;"",$S$2380&lt;&gt;"",$S$2382&lt;&gt;"",$S$2384&lt;&gt;"",$S$2386&lt;&gt;"",$S$2388&lt;&gt;"",$S$2390&lt;&gt;"",$S$2392&lt;&gt;"",$S$2394&lt;&gt;"",$S$2396&lt;&gt;"",$S$2398&lt;&gt;"",$S$2400&lt;&gt;"",$S$2402&lt;&gt;"",$S$2404&lt;&gt;"",$S$2406&lt;&gt;"",$S$2408&lt;&gt;"",$S$2410&lt;&gt;"",$S$2412&lt;&gt;"")</formula>
    </cfRule>
  </conditionalFormatting>
  <conditionalFormatting sqref="S2376:X2376">
    <cfRule type="expression" dxfId="510" priority="493">
      <formula>OR($S$2372&lt;&gt;"",$S$2374&lt;&gt;"",$S$2376&lt;&gt;"",$S$2378&lt;&gt;"",$S$2380&lt;&gt;"",$S$2382&lt;&gt;"",$S$2384&lt;&gt;"",$S$2386&lt;&gt;"",$S$2388&lt;&gt;"",$S$2390&lt;&gt;"",$S$2392&lt;&gt;"",$S$2394&lt;&gt;"",$S$2396&lt;&gt;"",$S$2398&lt;&gt;"",$S$2400&lt;&gt;"",$S$2402&lt;&gt;"",$S$2404&lt;&gt;"",$S$2406&lt;&gt;"",$S$2408&lt;&gt;"",$S$2410&lt;&gt;"",$S$2412&lt;&gt;"")</formula>
    </cfRule>
  </conditionalFormatting>
  <conditionalFormatting sqref="S2378:X2378">
    <cfRule type="expression" dxfId="509" priority="492">
      <formula>OR($S$2372&lt;&gt;"",$S$2374&lt;&gt;"",$S$2376&lt;&gt;"",$S$2378&lt;&gt;"",$S$2380&lt;&gt;"",$S$2382&lt;&gt;"",$S$2384&lt;&gt;"",$S$2386&lt;&gt;"",$S$2388&lt;&gt;"",$S$2390&lt;&gt;"",$S$2392&lt;&gt;"",$S$2394&lt;&gt;"",$S$2396&lt;&gt;"",$S$2398&lt;&gt;"",$S$2400&lt;&gt;"",$S$2402&lt;&gt;"",$S$2404&lt;&gt;"",$S$2406&lt;&gt;"",$S$2408&lt;&gt;"",$S$2410&lt;&gt;"",$S$2412&lt;&gt;"")</formula>
    </cfRule>
  </conditionalFormatting>
  <conditionalFormatting sqref="S2380:X2380">
    <cfRule type="expression" dxfId="508" priority="491">
      <formula>OR($S$2372&lt;&gt;"",$S$2374&lt;&gt;"",$S$2376&lt;&gt;"",$S$2378&lt;&gt;"",$S$2380&lt;&gt;"",$S$2382&lt;&gt;"",$S$2384&lt;&gt;"",$S$2386&lt;&gt;"",$S$2388&lt;&gt;"",$S$2390&lt;&gt;"",$S$2392&lt;&gt;"",$S$2394&lt;&gt;"",$S$2396&lt;&gt;"",$S$2398&lt;&gt;"",$S$2400&lt;&gt;"",$S$2402&lt;&gt;"",$S$2404&lt;&gt;"",$S$2406&lt;&gt;"",$S$2408&lt;&gt;"",$S$2410&lt;&gt;"",$S$2412&lt;&gt;"")</formula>
    </cfRule>
  </conditionalFormatting>
  <conditionalFormatting sqref="S2382:X2382">
    <cfRule type="expression" dxfId="507" priority="490">
      <formula>OR($S$2372&lt;&gt;"",$S$2374&lt;&gt;"",$S$2376&lt;&gt;"",$S$2378&lt;&gt;"",$S$2380&lt;&gt;"",$S$2382&lt;&gt;"",$S$2384&lt;&gt;"",$S$2386&lt;&gt;"",$S$2388&lt;&gt;"",$S$2390&lt;&gt;"",$S$2392&lt;&gt;"",$S$2394&lt;&gt;"",$S$2396&lt;&gt;"",$S$2398&lt;&gt;"",$S$2400&lt;&gt;"",$S$2402&lt;&gt;"",$S$2404&lt;&gt;"",$S$2406&lt;&gt;"",$S$2408&lt;&gt;"",$S$2410&lt;&gt;"",$S$2412&lt;&gt;"")</formula>
    </cfRule>
  </conditionalFormatting>
  <conditionalFormatting sqref="S2384:X2384">
    <cfRule type="expression" dxfId="506" priority="489">
      <formula>OR($S$2372&lt;&gt;"",$S$2374&lt;&gt;"",$S$2376&lt;&gt;"",$S$2378&lt;&gt;"",$S$2380&lt;&gt;"",$S$2382&lt;&gt;"",$S$2384&lt;&gt;"",$S$2386&lt;&gt;"",$S$2388&lt;&gt;"",$S$2390&lt;&gt;"",$S$2392&lt;&gt;"",$S$2394&lt;&gt;"",$S$2396&lt;&gt;"",$S$2398&lt;&gt;"",$S$2400&lt;&gt;"",$S$2402&lt;&gt;"",$S$2404&lt;&gt;"",$S$2406&lt;&gt;"",$S$2408&lt;&gt;"",$S$2410&lt;&gt;"",$S$2412&lt;&gt;"")</formula>
    </cfRule>
  </conditionalFormatting>
  <conditionalFormatting sqref="S2386:X2386">
    <cfRule type="expression" dxfId="505" priority="488">
      <formula>OR($S$2372&lt;&gt;"",$S$2374&lt;&gt;"",$S$2376&lt;&gt;"",$S$2378&lt;&gt;"",$S$2380&lt;&gt;"",$S$2382&lt;&gt;"",$S$2384&lt;&gt;"",$S$2386&lt;&gt;"",$S$2388&lt;&gt;"",$S$2390&lt;&gt;"",$S$2392&lt;&gt;"",$S$2394&lt;&gt;"",$S$2396&lt;&gt;"",$S$2398&lt;&gt;"",$S$2400&lt;&gt;"",$S$2402&lt;&gt;"",$S$2404&lt;&gt;"",$S$2406&lt;&gt;"",$S$2408&lt;&gt;"",$S$2410&lt;&gt;"",$S$2412&lt;&gt;"")</formula>
    </cfRule>
  </conditionalFormatting>
  <conditionalFormatting sqref="S2388:X2388">
    <cfRule type="expression" dxfId="504" priority="487">
      <formula>OR($S$2372&lt;&gt;"",$S$2374&lt;&gt;"",$S$2376&lt;&gt;"",$S$2378&lt;&gt;"",$S$2380&lt;&gt;"",$S$2382&lt;&gt;"",$S$2384&lt;&gt;"",$S$2386&lt;&gt;"",$S$2388&lt;&gt;"",$S$2390&lt;&gt;"",$S$2392&lt;&gt;"",$S$2394&lt;&gt;"",$S$2396&lt;&gt;"",$S$2398&lt;&gt;"",$S$2400&lt;&gt;"",$S$2402&lt;&gt;"",$S$2404&lt;&gt;"",$S$2406&lt;&gt;"",$S$2408&lt;&gt;"",$S$2410&lt;&gt;"",$S$2412&lt;&gt;"")</formula>
    </cfRule>
  </conditionalFormatting>
  <conditionalFormatting sqref="S2390:X2390">
    <cfRule type="expression" dxfId="503" priority="486">
      <formula>OR($S$2372&lt;&gt;"",$S$2374&lt;&gt;"",$S$2376&lt;&gt;"",$S$2378&lt;&gt;"",$S$2380&lt;&gt;"",$S$2382&lt;&gt;"",$S$2384&lt;&gt;"",$S$2386&lt;&gt;"",$S$2388&lt;&gt;"",$S$2390&lt;&gt;"",$S$2392&lt;&gt;"",$S$2394&lt;&gt;"",$S$2396&lt;&gt;"",$S$2398&lt;&gt;"",$S$2400&lt;&gt;"",$S$2402&lt;&gt;"",$S$2404&lt;&gt;"",$S$2406&lt;&gt;"",$S$2408&lt;&gt;"",$S$2410&lt;&gt;"",$S$2412&lt;&gt;"")</formula>
    </cfRule>
  </conditionalFormatting>
  <conditionalFormatting sqref="S2392:X2392">
    <cfRule type="expression" dxfId="502" priority="485">
      <formula>OR($S$2372&lt;&gt;"",$S$2374&lt;&gt;"",$S$2376&lt;&gt;"",$S$2378&lt;&gt;"",$S$2380&lt;&gt;"",$S$2382&lt;&gt;"",$S$2384&lt;&gt;"",$S$2386&lt;&gt;"",$S$2388&lt;&gt;"",$S$2390&lt;&gt;"",$S$2392&lt;&gt;"",$S$2394&lt;&gt;"",$S$2396&lt;&gt;"",$S$2398&lt;&gt;"",$S$2400&lt;&gt;"",$S$2402&lt;&gt;"",$S$2404&lt;&gt;"",$S$2406&lt;&gt;"",$S$2408&lt;&gt;"",$S$2410&lt;&gt;"",$S$2412&lt;&gt;"")</formula>
    </cfRule>
  </conditionalFormatting>
  <conditionalFormatting sqref="S2394:X2394">
    <cfRule type="expression" dxfId="501" priority="484">
      <formula>OR($S$2372&lt;&gt;"",$S$2374&lt;&gt;"",$S$2376&lt;&gt;"",$S$2378&lt;&gt;"",$S$2380&lt;&gt;"",$S$2382&lt;&gt;"",$S$2384&lt;&gt;"",$S$2386&lt;&gt;"",$S$2388&lt;&gt;"",$S$2390&lt;&gt;"",$S$2392&lt;&gt;"",$S$2394&lt;&gt;"",$S$2396&lt;&gt;"",$S$2398&lt;&gt;"",$S$2400&lt;&gt;"",$S$2402&lt;&gt;"",$S$2404&lt;&gt;"",$S$2406&lt;&gt;"",$S$2408&lt;&gt;"",$S$2410&lt;&gt;"",$S$2412&lt;&gt;"")</formula>
    </cfRule>
  </conditionalFormatting>
  <conditionalFormatting sqref="S2396:X2396">
    <cfRule type="expression" dxfId="500" priority="483">
      <formula>OR($S$2372&lt;&gt;"",$S$2374&lt;&gt;"",$S$2376&lt;&gt;"",$S$2378&lt;&gt;"",$S$2380&lt;&gt;"",$S$2382&lt;&gt;"",$S$2384&lt;&gt;"",$S$2386&lt;&gt;"",$S$2388&lt;&gt;"",$S$2390&lt;&gt;"",$S$2392&lt;&gt;"",$S$2394&lt;&gt;"",$S$2396&lt;&gt;"",$S$2398&lt;&gt;"",$S$2400&lt;&gt;"",$S$2402&lt;&gt;"",$S$2404&lt;&gt;"",$S$2406&lt;&gt;"",$S$2408&lt;&gt;"",$S$2410&lt;&gt;"",$S$2412&lt;&gt;"")</formula>
    </cfRule>
  </conditionalFormatting>
  <conditionalFormatting sqref="S2398:X2398">
    <cfRule type="expression" dxfId="499" priority="482">
      <formula>OR($S$2372&lt;&gt;"",$S$2374&lt;&gt;"",$S$2376&lt;&gt;"",$S$2378&lt;&gt;"",$S$2380&lt;&gt;"",$S$2382&lt;&gt;"",$S$2384&lt;&gt;"",$S$2386&lt;&gt;"",$S$2388&lt;&gt;"",$S$2390&lt;&gt;"",$S$2392&lt;&gt;"",$S$2394&lt;&gt;"",$S$2396&lt;&gt;"",$S$2398&lt;&gt;"",$S$2400&lt;&gt;"",$S$2402&lt;&gt;"",$S$2404&lt;&gt;"",$S$2406&lt;&gt;"",$S$2408&lt;&gt;"",$S$2410&lt;&gt;"",$S$2412&lt;&gt;"")</formula>
    </cfRule>
  </conditionalFormatting>
  <conditionalFormatting sqref="S2400:X2400">
    <cfRule type="expression" dxfId="498" priority="481">
      <formula>OR($S$2372&lt;&gt;"",$S$2374&lt;&gt;"",$S$2376&lt;&gt;"",$S$2378&lt;&gt;"",$S$2380&lt;&gt;"",$S$2382&lt;&gt;"",$S$2384&lt;&gt;"",$S$2386&lt;&gt;"",$S$2388&lt;&gt;"",$S$2390&lt;&gt;"",$S$2392&lt;&gt;"",$S$2394&lt;&gt;"",$S$2396&lt;&gt;"",$S$2398&lt;&gt;"",$S$2400&lt;&gt;"",$S$2402&lt;&gt;"",$S$2404&lt;&gt;"",$S$2406&lt;&gt;"",$S$2408&lt;&gt;"",$S$2410&lt;&gt;"",$S$2412&lt;&gt;"")</formula>
    </cfRule>
  </conditionalFormatting>
  <conditionalFormatting sqref="S2402:X2402">
    <cfRule type="expression" dxfId="497" priority="480">
      <formula>OR($S$2372&lt;&gt;"",$S$2374&lt;&gt;"",$S$2376&lt;&gt;"",$S$2378&lt;&gt;"",$S$2380&lt;&gt;"",$S$2382&lt;&gt;"",$S$2384&lt;&gt;"",$S$2386&lt;&gt;"",$S$2388&lt;&gt;"",$S$2390&lt;&gt;"",$S$2392&lt;&gt;"",$S$2394&lt;&gt;"",$S$2396&lt;&gt;"",$S$2398&lt;&gt;"",$S$2400&lt;&gt;"",$S$2402&lt;&gt;"",$S$2404&lt;&gt;"",$S$2406&lt;&gt;"",$S$2408&lt;&gt;"",$S$2410&lt;&gt;"",$S$2412&lt;&gt;"")</formula>
    </cfRule>
  </conditionalFormatting>
  <conditionalFormatting sqref="S2404:X2404">
    <cfRule type="expression" dxfId="496" priority="479">
      <formula>OR($S$2372&lt;&gt;"",$S$2374&lt;&gt;"",$S$2376&lt;&gt;"",$S$2378&lt;&gt;"",$S$2380&lt;&gt;"",$S$2382&lt;&gt;"",$S$2384&lt;&gt;"",$S$2386&lt;&gt;"",$S$2388&lt;&gt;"",$S$2390&lt;&gt;"",$S$2392&lt;&gt;"",$S$2394&lt;&gt;"",$S$2396&lt;&gt;"",$S$2398&lt;&gt;"",$S$2400&lt;&gt;"",$S$2402&lt;&gt;"",$S$2404&lt;&gt;"",$S$2406&lt;&gt;"",$S$2408&lt;&gt;"",$S$2410&lt;&gt;"",$S$2412&lt;&gt;"")</formula>
    </cfRule>
  </conditionalFormatting>
  <conditionalFormatting sqref="S2406:X2406">
    <cfRule type="expression" dxfId="495" priority="478">
      <formula>OR($S$2372&lt;&gt;"",$S$2374&lt;&gt;"",$S$2376&lt;&gt;"",$S$2378&lt;&gt;"",$S$2380&lt;&gt;"",$S$2382&lt;&gt;"",$S$2384&lt;&gt;"",$S$2386&lt;&gt;"",$S$2388&lt;&gt;"",$S$2390&lt;&gt;"",$S$2392&lt;&gt;"",$S$2394&lt;&gt;"",$S$2396&lt;&gt;"",$S$2398&lt;&gt;"",$S$2400&lt;&gt;"",$S$2402&lt;&gt;"",$S$2404&lt;&gt;"",$S$2406&lt;&gt;"",$S$2408&lt;&gt;"",$S$2410&lt;&gt;"",$S$2412&lt;&gt;"")</formula>
    </cfRule>
  </conditionalFormatting>
  <conditionalFormatting sqref="S2408:X2408">
    <cfRule type="expression" dxfId="494" priority="477">
      <formula>OR($S$2372&lt;&gt;"",$S$2374&lt;&gt;"",$S$2376&lt;&gt;"",$S$2378&lt;&gt;"",$S$2380&lt;&gt;"",$S$2382&lt;&gt;"",$S$2384&lt;&gt;"",$S$2386&lt;&gt;"",$S$2388&lt;&gt;"",$S$2390&lt;&gt;"",$S$2392&lt;&gt;"",$S$2394&lt;&gt;"",$S$2396&lt;&gt;"",$S$2398&lt;&gt;"",$S$2400&lt;&gt;"",$S$2402&lt;&gt;"",$S$2404&lt;&gt;"",$S$2406&lt;&gt;"",$S$2408&lt;&gt;"",$S$2410&lt;&gt;"",$S$2412&lt;&gt;"")</formula>
    </cfRule>
  </conditionalFormatting>
  <conditionalFormatting sqref="S2410:X2410">
    <cfRule type="expression" dxfId="493" priority="476">
      <formula>OR($S$2372&lt;&gt;"",$S$2374&lt;&gt;"",$S$2376&lt;&gt;"",$S$2378&lt;&gt;"",$S$2380&lt;&gt;"",$S$2382&lt;&gt;"",$S$2384&lt;&gt;"",$S$2386&lt;&gt;"",$S$2388&lt;&gt;"",$S$2390&lt;&gt;"",$S$2392&lt;&gt;"",$S$2394&lt;&gt;"",$S$2396&lt;&gt;"",$S$2398&lt;&gt;"",$S$2400&lt;&gt;"",$S$2402&lt;&gt;"",$S$2404&lt;&gt;"",$S$2406&lt;&gt;"",$S$2408&lt;&gt;"",$S$2410&lt;&gt;"",$S$2412&lt;&gt;"")</formula>
    </cfRule>
  </conditionalFormatting>
  <conditionalFormatting sqref="S2412:X2412">
    <cfRule type="expression" dxfId="492" priority="475">
      <formula>OR($S$2372&lt;&gt;"",$S$2374&lt;&gt;"",$S$2376&lt;&gt;"",$S$2378&lt;&gt;"",$S$2380&lt;&gt;"",$S$2382&lt;&gt;"",$S$2384&lt;&gt;"",$S$2386&lt;&gt;"",$S$2388&lt;&gt;"",$S$2390&lt;&gt;"",$S$2392&lt;&gt;"",$S$2394&lt;&gt;"",$S$2396&lt;&gt;"",$S$2398&lt;&gt;"",$S$2400&lt;&gt;"",$S$2402&lt;&gt;"",$S$2404&lt;&gt;"",$S$2406&lt;&gt;"",$S$2408&lt;&gt;"",$S$2410&lt;&gt;"",$S$2412&lt;&gt;"")</formula>
    </cfRule>
  </conditionalFormatting>
  <conditionalFormatting sqref="S2415:X2415">
    <cfRule type="expression" dxfId="491" priority="474">
      <formula>OR($S$2415&lt;&gt;"",$S$2416&lt;&gt;"",$S$2417&lt;&gt;"",$S$2418&lt;&gt;"",$S$2419&lt;&gt;"",$S$2420&lt;&gt;"",$S$2421&lt;&gt;"",$S$2422&lt;&gt;"")</formula>
    </cfRule>
  </conditionalFormatting>
  <conditionalFormatting sqref="S2416:X2416">
    <cfRule type="expression" dxfId="490" priority="473">
      <formula>OR($S$2415&lt;&gt;"",$S$2416&lt;&gt;"",$S$2417&lt;&gt;"",$S$2418&lt;&gt;"",$S$2419&lt;&gt;"",$S$2420&lt;&gt;"",$S$2421&lt;&gt;"",$S$2422&lt;&gt;"")</formula>
    </cfRule>
  </conditionalFormatting>
  <conditionalFormatting sqref="S2417:X2417">
    <cfRule type="expression" dxfId="489" priority="472">
      <formula>OR($S$2415&lt;&gt;"",$S$2416&lt;&gt;"",$S$2417&lt;&gt;"",$S$2418&lt;&gt;"",$S$2419&lt;&gt;"",$S$2420&lt;&gt;"",$S$2421&lt;&gt;"",$S$2422&lt;&gt;"")</formula>
    </cfRule>
  </conditionalFormatting>
  <conditionalFormatting sqref="S2418:X2418">
    <cfRule type="expression" dxfId="488" priority="471">
      <formula>OR($S$2415&lt;&gt;"",$S$2416&lt;&gt;"",$S$2417&lt;&gt;"",$S$2418&lt;&gt;"",$S$2419&lt;&gt;"",$S$2420&lt;&gt;"",$S$2421&lt;&gt;"",$S$2422&lt;&gt;"")</formula>
    </cfRule>
  </conditionalFormatting>
  <conditionalFormatting sqref="S2419:X2419">
    <cfRule type="expression" dxfId="487" priority="470">
      <formula>OR($S$2415&lt;&gt;"",$S$2416&lt;&gt;"",$S$2417&lt;&gt;"",$S$2418&lt;&gt;"",$S$2419&lt;&gt;"",$S$2420&lt;&gt;"",$S$2421&lt;&gt;"",$S$2422&lt;&gt;"")</formula>
    </cfRule>
  </conditionalFormatting>
  <conditionalFormatting sqref="S2420:X2420">
    <cfRule type="expression" dxfId="486" priority="469">
      <formula>OR($S$2415&lt;&gt;"",$S$2416&lt;&gt;"",$S$2417&lt;&gt;"",$S$2418&lt;&gt;"",$S$2419&lt;&gt;"",$S$2420&lt;&gt;"",$S$2421&lt;&gt;"",$S$2422&lt;&gt;"")</formula>
    </cfRule>
  </conditionalFormatting>
  <conditionalFormatting sqref="S2421:X2421">
    <cfRule type="expression" dxfId="485" priority="468">
      <formula>OR($S$2415&lt;&gt;"",$S$2416&lt;&gt;"",$S$2417&lt;&gt;"",$S$2418&lt;&gt;"",$S$2419&lt;&gt;"",$S$2420&lt;&gt;"",$S$2421&lt;&gt;"",$S$2422&lt;&gt;"")</formula>
    </cfRule>
  </conditionalFormatting>
  <conditionalFormatting sqref="S2422:X2422">
    <cfRule type="expression" dxfId="484" priority="467">
      <formula>OR($S$2415&lt;&gt;"",$S$2416&lt;&gt;"",$S$2417&lt;&gt;"",$S$2418&lt;&gt;"",$S$2419&lt;&gt;"",$S$2420&lt;&gt;"",$S$2421&lt;&gt;"",$S$2422&lt;&gt;"")</formula>
    </cfRule>
  </conditionalFormatting>
  <conditionalFormatting sqref="S2425:X2425">
    <cfRule type="expression" dxfId="483" priority="466">
      <formula>OR($S$2425&lt;&gt;"",$S$2426&lt;&gt;"",$S$2427&lt;&gt;"",$S$2428&lt;&gt;"",$S$2429&lt;&gt;"",$S$2430&lt;&gt;"",$S$2431&lt;&gt;"",$S$2432&lt;&gt;"",$S$2433&lt;&gt;"",$S$2434&lt;&gt;"",$S$2435&lt;&gt;"",$S$2436&lt;&gt;"")</formula>
    </cfRule>
  </conditionalFormatting>
  <conditionalFormatting sqref="S2426:X2426">
    <cfRule type="expression" dxfId="482" priority="465">
      <formula>OR($S$2425&lt;&gt;"",$S$2426&lt;&gt;"",$S$2427&lt;&gt;"",$S$2428&lt;&gt;"",$S$2429&lt;&gt;"",$S$2430&lt;&gt;"",$S$2431&lt;&gt;"",$S$2432&lt;&gt;"",$S$2433&lt;&gt;"",$S$2434&lt;&gt;"",$S$2435&lt;&gt;"",$S$2436&lt;&gt;"")</formula>
    </cfRule>
  </conditionalFormatting>
  <conditionalFormatting sqref="S2427:X2427">
    <cfRule type="expression" dxfId="481" priority="464">
      <formula>OR($S$2425&lt;&gt;"",$S$2426&lt;&gt;"",$S$2427&lt;&gt;"",$S$2428&lt;&gt;"",$S$2429&lt;&gt;"",$S$2430&lt;&gt;"",$S$2431&lt;&gt;"",$S$2432&lt;&gt;"",$S$2433&lt;&gt;"",$S$2434&lt;&gt;"",$S$2435&lt;&gt;"",$S$2436&lt;&gt;"")</formula>
    </cfRule>
  </conditionalFormatting>
  <conditionalFormatting sqref="S2428:X2428">
    <cfRule type="expression" dxfId="480" priority="463">
      <formula>OR($S$2425&lt;&gt;"",$S$2426&lt;&gt;"",$S$2427&lt;&gt;"",$S$2428&lt;&gt;"",$S$2429&lt;&gt;"",$S$2430&lt;&gt;"",$S$2431&lt;&gt;"",$S$2432&lt;&gt;"",$S$2433&lt;&gt;"",$S$2434&lt;&gt;"",$S$2435&lt;&gt;"",$S$2436&lt;&gt;"")</formula>
    </cfRule>
  </conditionalFormatting>
  <conditionalFormatting sqref="S2429:X2429">
    <cfRule type="expression" dxfId="479" priority="462">
      <formula>OR($S$2425&lt;&gt;"",$S$2426&lt;&gt;"",$S$2427&lt;&gt;"",$S$2428&lt;&gt;"",$S$2429&lt;&gt;"",$S$2430&lt;&gt;"",$S$2431&lt;&gt;"",$S$2432&lt;&gt;"",$S$2433&lt;&gt;"",$S$2434&lt;&gt;"",$S$2435&lt;&gt;"",$S$2436&lt;&gt;"")</formula>
    </cfRule>
  </conditionalFormatting>
  <conditionalFormatting sqref="S2430:X2430">
    <cfRule type="expression" dxfId="478" priority="461">
      <formula>OR($S$2425&lt;&gt;"",$S$2426&lt;&gt;"",$S$2427&lt;&gt;"",$S$2428&lt;&gt;"",$S$2429&lt;&gt;"",$S$2430&lt;&gt;"",$S$2431&lt;&gt;"",$S$2432&lt;&gt;"",$S$2433&lt;&gt;"",$S$2434&lt;&gt;"",$S$2435&lt;&gt;"",$S$2436&lt;&gt;"")</formula>
    </cfRule>
  </conditionalFormatting>
  <conditionalFormatting sqref="S2431:X2431">
    <cfRule type="expression" dxfId="477" priority="460">
      <formula>OR($S$2425&lt;&gt;"",$S$2426&lt;&gt;"",$S$2427&lt;&gt;"",$S$2428&lt;&gt;"",$S$2429&lt;&gt;"",$S$2430&lt;&gt;"",$S$2431&lt;&gt;"",$S$2432&lt;&gt;"",$S$2433&lt;&gt;"",$S$2434&lt;&gt;"",$S$2435&lt;&gt;"",$S$2436&lt;&gt;"")</formula>
    </cfRule>
  </conditionalFormatting>
  <conditionalFormatting sqref="S2432:X2432">
    <cfRule type="expression" dxfId="476" priority="459">
      <formula>OR($S$2425&lt;&gt;"",$S$2426&lt;&gt;"",$S$2427&lt;&gt;"",$S$2428&lt;&gt;"",$S$2429&lt;&gt;"",$S$2430&lt;&gt;"",$S$2431&lt;&gt;"",$S$2432&lt;&gt;"",$S$2433&lt;&gt;"",$S$2434&lt;&gt;"",$S$2435&lt;&gt;"",$S$2436&lt;&gt;"")</formula>
    </cfRule>
  </conditionalFormatting>
  <conditionalFormatting sqref="S2433:X2433">
    <cfRule type="expression" dxfId="475" priority="458">
      <formula>OR($S$2425&lt;&gt;"",$S$2426&lt;&gt;"",$S$2427&lt;&gt;"",$S$2428&lt;&gt;"",$S$2429&lt;&gt;"",$S$2430&lt;&gt;"",$S$2431&lt;&gt;"",$S$2432&lt;&gt;"",$S$2433&lt;&gt;"",$S$2434&lt;&gt;"",$S$2435&lt;&gt;"",$S$2436&lt;&gt;"")</formula>
    </cfRule>
  </conditionalFormatting>
  <conditionalFormatting sqref="S2434:X2434">
    <cfRule type="expression" dxfId="474" priority="457">
      <formula>OR($S$2425&lt;&gt;"",$S$2426&lt;&gt;"",$S$2427&lt;&gt;"",$S$2428&lt;&gt;"",$S$2429&lt;&gt;"",$S$2430&lt;&gt;"",$S$2431&lt;&gt;"",$S$2432&lt;&gt;"",$S$2433&lt;&gt;"",$S$2434&lt;&gt;"",$S$2435&lt;&gt;"",$S$2436&lt;&gt;"")</formula>
    </cfRule>
  </conditionalFormatting>
  <conditionalFormatting sqref="S2435:X2435">
    <cfRule type="expression" dxfId="473" priority="456">
      <formula>OR($S$2425&lt;&gt;"",$S$2426&lt;&gt;"",$S$2427&lt;&gt;"",$S$2428&lt;&gt;"",$S$2429&lt;&gt;"",$S$2430&lt;&gt;"",$S$2431&lt;&gt;"",$S$2432&lt;&gt;"",$S$2433&lt;&gt;"",$S$2434&lt;&gt;"",$S$2435&lt;&gt;"",$S$2436&lt;&gt;"")</formula>
    </cfRule>
  </conditionalFormatting>
  <conditionalFormatting sqref="S2436:X2436">
    <cfRule type="expression" dxfId="472" priority="455">
      <formula>OR($S$2425&lt;&gt;"",$S$2426&lt;&gt;"",$S$2427&lt;&gt;"",$S$2428&lt;&gt;"",$S$2429&lt;&gt;"",$S$2430&lt;&gt;"",$S$2431&lt;&gt;"",$S$2432&lt;&gt;"",$S$2433&lt;&gt;"",$S$2434&lt;&gt;"",$S$2435&lt;&gt;"",$S$2436&lt;&gt;"")</formula>
    </cfRule>
  </conditionalFormatting>
  <conditionalFormatting sqref="S2439:X2439">
    <cfRule type="expression" dxfId="471" priority="454">
      <formula>OR($S$2439&lt;&gt;"",$S$2440&lt;&gt;"",$S$2441&lt;&gt;"",$S$2442&lt;&gt;"",$S$2443&lt;&gt;"")</formula>
    </cfRule>
  </conditionalFormatting>
  <conditionalFormatting sqref="S2440:X2440">
    <cfRule type="expression" dxfId="470" priority="453">
      <formula>OR($S$2439&lt;&gt;"",$S$2440&lt;&gt;"",$S$2441&lt;&gt;"",$S$2442&lt;&gt;"",$S$2443&lt;&gt;"")</formula>
    </cfRule>
  </conditionalFormatting>
  <conditionalFormatting sqref="S2441:X2441">
    <cfRule type="expression" dxfId="469" priority="452">
      <formula>OR($S$2439&lt;&gt;"",$S$2440&lt;&gt;"",$S$2441&lt;&gt;"",$S$2442&lt;&gt;"",$S$2443&lt;&gt;"")</formula>
    </cfRule>
  </conditionalFormatting>
  <conditionalFormatting sqref="S2442:X2442">
    <cfRule type="expression" dxfId="468" priority="451">
      <formula>OR($S$2439&lt;&gt;"",$S$2440&lt;&gt;"",$S$2441&lt;&gt;"",$S$2442&lt;&gt;"",$S$2443&lt;&gt;"")</formula>
    </cfRule>
  </conditionalFormatting>
  <conditionalFormatting sqref="S2443:X2443">
    <cfRule type="expression" dxfId="467" priority="450">
      <formula>OR($S$2439&lt;&gt;"",$S$2440&lt;&gt;"",$S$2441&lt;&gt;"",$S$2442&lt;&gt;"",$S$2443&lt;&gt;"")</formula>
    </cfRule>
  </conditionalFormatting>
  <conditionalFormatting sqref="S2446:X2446">
    <cfRule type="expression" dxfId="466" priority="449">
      <formula>OR($S$2446&lt;&gt;"",$S$2447&lt;&gt;"",$S$2448&lt;&gt;"",$S$2449&lt;&gt;"",$S$2450&lt;&gt;"",$S$2451&lt;&gt;"",$S$2452&lt;&gt;"",$S$2453&lt;&gt;"",$S$2454&lt;&gt;"",$S$2455&lt;&gt;"",$S$2456&lt;&gt;"",$S$2457&lt;&gt;"",$S$2458&lt;&gt;"",$S$2459&lt;&gt;"",$S$2460&lt;&gt;"",$S$2461&lt;&gt;"",$S$2462&lt;&gt;"",$S$2463&lt;&gt;"",$S$2464&lt;&gt;"",$S$2465&lt;&gt;"",$S$2466&lt;&gt;"",$S$2467&lt;&gt;"")</formula>
    </cfRule>
  </conditionalFormatting>
  <conditionalFormatting sqref="S2447:X2447">
    <cfRule type="expression" dxfId="465" priority="448">
      <formula>OR($S$2446&lt;&gt;"",$S$2447&lt;&gt;"",$S$2448&lt;&gt;"",$S$2449&lt;&gt;"",$S$2450&lt;&gt;"",$S$2451&lt;&gt;"",$S$2452&lt;&gt;"",$S$2453&lt;&gt;"",$S$2454&lt;&gt;"",$S$2455&lt;&gt;"",$S$2456&lt;&gt;"",$S$2457&lt;&gt;"",$S$2458&lt;&gt;"",$S$2459&lt;&gt;"",$S$2460&lt;&gt;"",$S$2461&lt;&gt;"",$S$2462&lt;&gt;"",$S$2463&lt;&gt;"",$S$2464&lt;&gt;"",$S$2465&lt;&gt;"",$S$2466&lt;&gt;"",$S$2467&lt;&gt;"")</formula>
    </cfRule>
  </conditionalFormatting>
  <conditionalFormatting sqref="S2448:X2448">
    <cfRule type="expression" dxfId="464" priority="447">
      <formula>OR($S$2446&lt;&gt;"",$S$2447&lt;&gt;"",$S$2448&lt;&gt;"",$S$2449&lt;&gt;"",$S$2450&lt;&gt;"",$S$2451&lt;&gt;"",$S$2452&lt;&gt;"",$S$2453&lt;&gt;"",$S$2454&lt;&gt;"",$S$2455&lt;&gt;"",$S$2456&lt;&gt;"",$S$2457&lt;&gt;"",$S$2458&lt;&gt;"",$S$2459&lt;&gt;"",$S$2460&lt;&gt;"",$S$2461&lt;&gt;"",$S$2462&lt;&gt;"",$S$2463&lt;&gt;"",$S$2464&lt;&gt;"",$S$2465&lt;&gt;"",$S$2466&lt;&gt;"",$S$2467&lt;&gt;"")</formula>
    </cfRule>
  </conditionalFormatting>
  <conditionalFormatting sqref="S2449:X2449">
    <cfRule type="expression" dxfId="463" priority="446">
      <formula>OR($S$2446&lt;&gt;"",$S$2447&lt;&gt;"",$S$2448&lt;&gt;"",$S$2449&lt;&gt;"",$S$2450&lt;&gt;"",$S$2451&lt;&gt;"",$S$2452&lt;&gt;"",$S$2453&lt;&gt;"",$S$2454&lt;&gt;"",$S$2455&lt;&gt;"",$S$2456&lt;&gt;"",$S$2457&lt;&gt;"",$S$2458&lt;&gt;"",$S$2459&lt;&gt;"",$S$2460&lt;&gt;"",$S$2461&lt;&gt;"",$S$2462&lt;&gt;"",$S$2463&lt;&gt;"",$S$2464&lt;&gt;"",$S$2465&lt;&gt;"",$S$2466&lt;&gt;"",$S$2467&lt;&gt;"")</formula>
    </cfRule>
  </conditionalFormatting>
  <conditionalFormatting sqref="S2450:X2450">
    <cfRule type="expression" dxfId="462" priority="445">
      <formula>OR($S$2446&lt;&gt;"",$S$2447&lt;&gt;"",$S$2448&lt;&gt;"",$S$2449&lt;&gt;"",$S$2450&lt;&gt;"",$S$2451&lt;&gt;"",$S$2452&lt;&gt;"",$S$2453&lt;&gt;"",$S$2454&lt;&gt;"",$S$2455&lt;&gt;"",$S$2456&lt;&gt;"",$S$2457&lt;&gt;"",$S$2458&lt;&gt;"",$S$2459&lt;&gt;"",$S$2460&lt;&gt;"",$S$2461&lt;&gt;"",$S$2462&lt;&gt;"",$S$2463&lt;&gt;"",$S$2464&lt;&gt;"",$S$2465&lt;&gt;"",$S$2466&lt;&gt;"",$S$2467&lt;&gt;"")</formula>
    </cfRule>
  </conditionalFormatting>
  <conditionalFormatting sqref="S2451:X2451">
    <cfRule type="expression" dxfId="461" priority="444">
      <formula>OR($S$2446&lt;&gt;"",$S$2447&lt;&gt;"",$S$2448&lt;&gt;"",$S$2449&lt;&gt;"",$S$2450&lt;&gt;"",$S$2451&lt;&gt;"",$S$2452&lt;&gt;"",$S$2453&lt;&gt;"",$S$2454&lt;&gt;"",$S$2455&lt;&gt;"",$S$2456&lt;&gt;"",$S$2457&lt;&gt;"",$S$2458&lt;&gt;"",$S$2459&lt;&gt;"",$S$2460&lt;&gt;"",$S$2461&lt;&gt;"",$S$2462&lt;&gt;"",$S$2463&lt;&gt;"",$S$2464&lt;&gt;"",$S$2465&lt;&gt;"",$S$2466&lt;&gt;"",$S$2467&lt;&gt;"")</formula>
    </cfRule>
  </conditionalFormatting>
  <conditionalFormatting sqref="S2452:X2452">
    <cfRule type="expression" dxfId="460" priority="443">
      <formula>OR($S$2446&lt;&gt;"",$S$2447&lt;&gt;"",$S$2448&lt;&gt;"",$S$2449&lt;&gt;"",$S$2450&lt;&gt;"",$S$2451&lt;&gt;"",$S$2452&lt;&gt;"",$S$2453&lt;&gt;"",$S$2454&lt;&gt;"",$S$2455&lt;&gt;"",$S$2456&lt;&gt;"",$S$2457&lt;&gt;"",$S$2458&lt;&gt;"",$S$2459&lt;&gt;"",$S$2460&lt;&gt;"",$S$2461&lt;&gt;"",$S$2462&lt;&gt;"",$S$2463&lt;&gt;"",$S$2464&lt;&gt;"",$S$2465&lt;&gt;"",$S$2466&lt;&gt;"",$S$2467&lt;&gt;"")</formula>
    </cfRule>
  </conditionalFormatting>
  <conditionalFormatting sqref="S2453:X2453">
    <cfRule type="expression" dxfId="459" priority="442">
      <formula>OR($S$2446&lt;&gt;"",$S$2447&lt;&gt;"",$S$2448&lt;&gt;"",$S$2449&lt;&gt;"",$S$2450&lt;&gt;"",$S$2451&lt;&gt;"",$S$2452&lt;&gt;"",$S$2453&lt;&gt;"",$S$2454&lt;&gt;"",$S$2455&lt;&gt;"",$S$2456&lt;&gt;"",$S$2457&lt;&gt;"",$S$2458&lt;&gt;"",$S$2459&lt;&gt;"",$S$2460&lt;&gt;"",$S$2461&lt;&gt;"",$S$2462&lt;&gt;"",$S$2463&lt;&gt;"",$S$2464&lt;&gt;"",$S$2465&lt;&gt;"",$S$2466&lt;&gt;"",$S$2467&lt;&gt;"")</formula>
    </cfRule>
  </conditionalFormatting>
  <conditionalFormatting sqref="S2454:X2454">
    <cfRule type="expression" dxfId="458" priority="441">
      <formula>OR($S$2446&lt;&gt;"",$S$2447&lt;&gt;"",$S$2448&lt;&gt;"",$S$2449&lt;&gt;"",$S$2450&lt;&gt;"",$S$2451&lt;&gt;"",$S$2452&lt;&gt;"",$S$2453&lt;&gt;"",$S$2454&lt;&gt;"",$S$2455&lt;&gt;"",$S$2456&lt;&gt;"",$S$2457&lt;&gt;"",$S$2458&lt;&gt;"",$S$2459&lt;&gt;"",$S$2460&lt;&gt;"",$S$2461&lt;&gt;"",$S$2462&lt;&gt;"",$S$2463&lt;&gt;"",$S$2464&lt;&gt;"",$S$2465&lt;&gt;"",$S$2466&lt;&gt;"",$S$2467&lt;&gt;"")</formula>
    </cfRule>
  </conditionalFormatting>
  <conditionalFormatting sqref="S2455:X2455">
    <cfRule type="expression" dxfId="457" priority="440">
      <formula>OR($S$2446&lt;&gt;"",$S$2447&lt;&gt;"",$S$2448&lt;&gt;"",$S$2449&lt;&gt;"",$S$2450&lt;&gt;"",$S$2451&lt;&gt;"",$S$2452&lt;&gt;"",$S$2453&lt;&gt;"",$S$2454&lt;&gt;"",$S$2455&lt;&gt;"",$S$2456&lt;&gt;"",$S$2457&lt;&gt;"",$S$2458&lt;&gt;"",$S$2459&lt;&gt;"",$S$2460&lt;&gt;"",$S$2461&lt;&gt;"",$S$2462&lt;&gt;"",$S$2463&lt;&gt;"",$S$2464&lt;&gt;"",$S$2465&lt;&gt;"",$S$2466&lt;&gt;"",$S$2467&lt;&gt;"")</formula>
    </cfRule>
  </conditionalFormatting>
  <conditionalFormatting sqref="S2456:X2456">
    <cfRule type="expression" dxfId="456" priority="439">
      <formula>OR($S$2446&lt;&gt;"",$S$2447&lt;&gt;"",$S$2448&lt;&gt;"",$S$2449&lt;&gt;"",$S$2450&lt;&gt;"",$S$2451&lt;&gt;"",$S$2452&lt;&gt;"",$S$2453&lt;&gt;"",$S$2454&lt;&gt;"",$S$2455&lt;&gt;"",$S$2456&lt;&gt;"",$S$2457&lt;&gt;"",$S$2458&lt;&gt;"",$S$2459&lt;&gt;"",$S$2460&lt;&gt;"",$S$2461&lt;&gt;"",$S$2462&lt;&gt;"",$S$2463&lt;&gt;"",$S$2464&lt;&gt;"",$S$2465&lt;&gt;"",$S$2466&lt;&gt;"",$S$2467&lt;&gt;"")</formula>
    </cfRule>
  </conditionalFormatting>
  <conditionalFormatting sqref="S2457:X2457">
    <cfRule type="expression" dxfId="455" priority="438">
      <formula>OR($S$2446&lt;&gt;"",$S$2447&lt;&gt;"",$S$2448&lt;&gt;"",$S$2449&lt;&gt;"",$S$2450&lt;&gt;"",$S$2451&lt;&gt;"",$S$2452&lt;&gt;"",$S$2453&lt;&gt;"",$S$2454&lt;&gt;"",$S$2455&lt;&gt;"",$S$2456&lt;&gt;"",$S$2457&lt;&gt;"",$S$2458&lt;&gt;"",$S$2459&lt;&gt;"",$S$2460&lt;&gt;"",$S$2461&lt;&gt;"",$S$2462&lt;&gt;"",$S$2463&lt;&gt;"",$S$2464&lt;&gt;"",$S$2465&lt;&gt;"",$S$2466&lt;&gt;"",$S$2467&lt;&gt;"")</formula>
    </cfRule>
  </conditionalFormatting>
  <conditionalFormatting sqref="S2458:X2458">
    <cfRule type="expression" dxfId="454" priority="437">
      <formula>OR($S$2446&lt;&gt;"",$S$2447&lt;&gt;"",$S$2448&lt;&gt;"",$S$2449&lt;&gt;"",$S$2450&lt;&gt;"",$S$2451&lt;&gt;"",$S$2452&lt;&gt;"",$S$2453&lt;&gt;"",$S$2454&lt;&gt;"",$S$2455&lt;&gt;"",$S$2456&lt;&gt;"",$S$2457&lt;&gt;"",$S$2458&lt;&gt;"",$S$2459&lt;&gt;"",$S$2460&lt;&gt;"",$S$2461&lt;&gt;"",$S$2462&lt;&gt;"",$S$2463&lt;&gt;"",$S$2464&lt;&gt;"",$S$2465&lt;&gt;"",$S$2466&lt;&gt;"",$S$2467&lt;&gt;"")</formula>
    </cfRule>
  </conditionalFormatting>
  <conditionalFormatting sqref="S2459:X2459">
    <cfRule type="expression" dxfId="453" priority="436">
      <formula>OR($S$2446&lt;&gt;"",$S$2447&lt;&gt;"",$S$2448&lt;&gt;"",$S$2449&lt;&gt;"",$S$2450&lt;&gt;"",$S$2451&lt;&gt;"",$S$2452&lt;&gt;"",$S$2453&lt;&gt;"",$S$2454&lt;&gt;"",$S$2455&lt;&gt;"",$S$2456&lt;&gt;"",$S$2457&lt;&gt;"",$S$2458&lt;&gt;"",$S$2459&lt;&gt;"",$S$2460&lt;&gt;"",$S$2461&lt;&gt;"",$S$2462&lt;&gt;"",$S$2463&lt;&gt;"",$S$2464&lt;&gt;"",$S$2465&lt;&gt;"",$S$2466&lt;&gt;"",$S$2467&lt;&gt;"")</formula>
    </cfRule>
  </conditionalFormatting>
  <conditionalFormatting sqref="S2460:X2460">
    <cfRule type="expression" dxfId="452" priority="435">
      <formula>OR($S$2446&lt;&gt;"",$S$2447&lt;&gt;"",$S$2448&lt;&gt;"",$S$2449&lt;&gt;"",$S$2450&lt;&gt;"",$S$2451&lt;&gt;"",$S$2452&lt;&gt;"",$S$2453&lt;&gt;"",$S$2454&lt;&gt;"",$S$2455&lt;&gt;"",$S$2456&lt;&gt;"",$S$2457&lt;&gt;"",$S$2458&lt;&gt;"",$S$2459&lt;&gt;"",$S$2460&lt;&gt;"",$S$2461&lt;&gt;"",$S$2462&lt;&gt;"",$S$2463&lt;&gt;"",$S$2464&lt;&gt;"",$S$2465&lt;&gt;"",$S$2466&lt;&gt;"",$S$2467&lt;&gt;"")</formula>
    </cfRule>
  </conditionalFormatting>
  <conditionalFormatting sqref="S2461:X2461">
    <cfRule type="expression" dxfId="451" priority="434">
      <formula>OR($S$2446&lt;&gt;"",$S$2447&lt;&gt;"",$S$2448&lt;&gt;"",$S$2449&lt;&gt;"",$S$2450&lt;&gt;"",$S$2451&lt;&gt;"",$S$2452&lt;&gt;"",$S$2453&lt;&gt;"",$S$2454&lt;&gt;"",$S$2455&lt;&gt;"",$S$2456&lt;&gt;"",$S$2457&lt;&gt;"",$S$2458&lt;&gt;"",$S$2459&lt;&gt;"",$S$2460&lt;&gt;"",$S$2461&lt;&gt;"",$S$2462&lt;&gt;"",$S$2463&lt;&gt;"",$S$2464&lt;&gt;"",$S$2465&lt;&gt;"",$S$2466&lt;&gt;"",$S$2467&lt;&gt;"")</formula>
    </cfRule>
  </conditionalFormatting>
  <conditionalFormatting sqref="S2462:X2462">
    <cfRule type="expression" dxfId="450" priority="433">
      <formula>OR($S$2446&lt;&gt;"",$S$2447&lt;&gt;"",$S$2448&lt;&gt;"",$S$2449&lt;&gt;"",$S$2450&lt;&gt;"",$S$2451&lt;&gt;"",$S$2452&lt;&gt;"",$S$2453&lt;&gt;"",$S$2454&lt;&gt;"",$S$2455&lt;&gt;"",$S$2456&lt;&gt;"",$S$2457&lt;&gt;"",$S$2458&lt;&gt;"",$S$2459&lt;&gt;"",$S$2460&lt;&gt;"",$S$2461&lt;&gt;"",$S$2462&lt;&gt;"",$S$2463&lt;&gt;"",$S$2464&lt;&gt;"",$S$2465&lt;&gt;"",$S$2466&lt;&gt;"",$S$2467&lt;&gt;"")</formula>
    </cfRule>
  </conditionalFormatting>
  <conditionalFormatting sqref="S2463:X2463">
    <cfRule type="expression" dxfId="449" priority="432">
      <formula>OR($S$2446&lt;&gt;"",$S$2447&lt;&gt;"",$S$2448&lt;&gt;"",$S$2449&lt;&gt;"",$S$2450&lt;&gt;"",$S$2451&lt;&gt;"",$S$2452&lt;&gt;"",$S$2453&lt;&gt;"",$S$2454&lt;&gt;"",$S$2455&lt;&gt;"",$S$2456&lt;&gt;"",$S$2457&lt;&gt;"",$S$2458&lt;&gt;"",$S$2459&lt;&gt;"",$S$2460&lt;&gt;"",$S$2461&lt;&gt;"",$S$2462&lt;&gt;"",$S$2463&lt;&gt;"",$S$2464&lt;&gt;"",$S$2465&lt;&gt;"",$S$2466&lt;&gt;"",$S$2467&lt;&gt;"")</formula>
    </cfRule>
  </conditionalFormatting>
  <conditionalFormatting sqref="S2464:X2464">
    <cfRule type="expression" dxfId="448" priority="431">
      <formula>OR($S$2446&lt;&gt;"",$S$2447&lt;&gt;"",$S$2448&lt;&gt;"",$S$2449&lt;&gt;"",$S$2450&lt;&gt;"",$S$2451&lt;&gt;"",$S$2452&lt;&gt;"",$S$2453&lt;&gt;"",$S$2454&lt;&gt;"",$S$2455&lt;&gt;"",$S$2456&lt;&gt;"",$S$2457&lt;&gt;"",$S$2458&lt;&gt;"",$S$2459&lt;&gt;"",$S$2460&lt;&gt;"",$S$2461&lt;&gt;"",$S$2462&lt;&gt;"",$S$2463&lt;&gt;"",$S$2464&lt;&gt;"",$S$2465&lt;&gt;"",$S$2466&lt;&gt;"",$S$2467&lt;&gt;"")</formula>
    </cfRule>
  </conditionalFormatting>
  <conditionalFormatting sqref="S2465:X2465">
    <cfRule type="expression" dxfId="447" priority="430">
      <formula>OR($S$2446&lt;&gt;"",$S$2447&lt;&gt;"",$S$2448&lt;&gt;"",$S$2449&lt;&gt;"",$S$2450&lt;&gt;"",$S$2451&lt;&gt;"",$S$2452&lt;&gt;"",$S$2453&lt;&gt;"",$S$2454&lt;&gt;"",$S$2455&lt;&gt;"",$S$2456&lt;&gt;"",$S$2457&lt;&gt;"",$S$2458&lt;&gt;"",$S$2459&lt;&gt;"",$S$2460&lt;&gt;"",$S$2461&lt;&gt;"",$S$2462&lt;&gt;"",$S$2463&lt;&gt;"",$S$2464&lt;&gt;"",$S$2465&lt;&gt;"",$S$2466&lt;&gt;"",$S$2467&lt;&gt;"")</formula>
    </cfRule>
  </conditionalFormatting>
  <conditionalFormatting sqref="S2466:X2466">
    <cfRule type="expression" dxfId="446" priority="429">
      <formula>OR($S$2446&lt;&gt;"",$S$2447&lt;&gt;"",$S$2448&lt;&gt;"",$S$2449&lt;&gt;"",$S$2450&lt;&gt;"",$S$2451&lt;&gt;"",$S$2452&lt;&gt;"",$S$2453&lt;&gt;"",$S$2454&lt;&gt;"",$S$2455&lt;&gt;"",$S$2456&lt;&gt;"",$S$2457&lt;&gt;"",$S$2458&lt;&gt;"",$S$2459&lt;&gt;"",$S$2460&lt;&gt;"",$S$2461&lt;&gt;"",$S$2462&lt;&gt;"",$S$2463&lt;&gt;"",$S$2464&lt;&gt;"",$S$2465&lt;&gt;"",$S$2466&lt;&gt;"",$S$2467&lt;&gt;"")</formula>
    </cfRule>
  </conditionalFormatting>
  <conditionalFormatting sqref="S2467:X2467">
    <cfRule type="expression" dxfId="445" priority="428">
      <formula>OR($S$2446&lt;&gt;"",$S$2447&lt;&gt;"",$S$2448&lt;&gt;"",$S$2449&lt;&gt;"",$S$2450&lt;&gt;"",$S$2451&lt;&gt;"",$S$2452&lt;&gt;"",$S$2453&lt;&gt;"",$S$2454&lt;&gt;"",$S$2455&lt;&gt;"",$S$2456&lt;&gt;"",$S$2457&lt;&gt;"",$S$2458&lt;&gt;"",$S$2459&lt;&gt;"",$S$2460&lt;&gt;"",$S$2461&lt;&gt;"",$S$2462&lt;&gt;"",$S$2463&lt;&gt;"",$S$2464&lt;&gt;"",$S$2465&lt;&gt;"",$S$2466&lt;&gt;"",$S$2467&lt;&gt;"")</formula>
    </cfRule>
  </conditionalFormatting>
  <conditionalFormatting sqref="S2470:X2470">
    <cfRule type="expression" dxfId="444" priority="427">
      <formula>OR($S$2470&lt;&gt;"",$S$2471&lt;&gt;"",$S$2472&lt;&gt;"",$S$2473&lt;&gt;"",$S$2474&lt;&gt;"",$S$2475&lt;&gt;"")</formula>
    </cfRule>
  </conditionalFormatting>
  <conditionalFormatting sqref="S2471:X2471">
    <cfRule type="expression" dxfId="443" priority="426">
      <formula>OR($S$2470&lt;&gt;"",$S$2471&lt;&gt;"",$S$2472&lt;&gt;"",$S$2473&lt;&gt;"",$S$2474&lt;&gt;"",$S$2475&lt;&gt;"")</formula>
    </cfRule>
  </conditionalFormatting>
  <conditionalFormatting sqref="S2472:X2472">
    <cfRule type="expression" dxfId="442" priority="425">
      <formula>OR($S$2470&lt;&gt;"",$S$2471&lt;&gt;"",$S$2472&lt;&gt;"",$S$2473&lt;&gt;"",$S$2474&lt;&gt;"",$S$2475&lt;&gt;"")</formula>
    </cfRule>
  </conditionalFormatting>
  <conditionalFormatting sqref="S2473:X2473">
    <cfRule type="expression" dxfId="441" priority="424">
      <formula>OR($S$2470&lt;&gt;"",$S$2471&lt;&gt;"",$S$2472&lt;&gt;"",$S$2473&lt;&gt;"",$S$2474&lt;&gt;"",$S$2475&lt;&gt;"")</formula>
    </cfRule>
  </conditionalFormatting>
  <conditionalFormatting sqref="S2474:X2474">
    <cfRule type="expression" dxfId="440" priority="423">
      <formula>OR($S$2470&lt;&gt;"",$S$2471&lt;&gt;"",$S$2472&lt;&gt;"",$S$2473&lt;&gt;"",$S$2474&lt;&gt;"",$S$2475&lt;&gt;"")</formula>
    </cfRule>
  </conditionalFormatting>
  <conditionalFormatting sqref="S2475:X2475">
    <cfRule type="expression" dxfId="439" priority="422">
      <formula>OR($S$2470&lt;&gt;"",$S$2471&lt;&gt;"",$S$2472&lt;&gt;"",$S$2473&lt;&gt;"",$S$2474&lt;&gt;"",$S$2475&lt;&gt;"")</formula>
    </cfRule>
  </conditionalFormatting>
  <conditionalFormatting sqref="S2478:X2478">
    <cfRule type="expression" dxfId="438" priority="421">
      <formula>OR($S$2478&lt;&gt;"",$S$2479&lt;&gt;"",$S$2480&lt;&gt;"",$S$2481&lt;&gt;"",$S$2482&lt;&gt;"",$S$2483&lt;&gt;"",$S$2484&lt;&gt;"",$S$2485&lt;&gt;"",$S$2486&lt;&gt;"",$S$2487&lt;&gt;"",$S$2488&lt;&gt;"",$S$2489&lt;&gt;"",$S$2490&lt;&gt;"")</formula>
    </cfRule>
  </conditionalFormatting>
  <conditionalFormatting sqref="S2479:X2479">
    <cfRule type="expression" dxfId="437" priority="420">
      <formula>OR($S$2478&lt;&gt;"",$S$2479&lt;&gt;"",$S$2480&lt;&gt;"",$S$2481&lt;&gt;"",$S$2482&lt;&gt;"",$S$2483&lt;&gt;"",$S$2484&lt;&gt;"",$S$2485&lt;&gt;"",$S$2486&lt;&gt;"",$S$2487&lt;&gt;"",$S$2488&lt;&gt;"",$S$2489&lt;&gt;"",$S$2490&lt;&gt;"")</formula>
    </cfRule>
  </conditionalFormatting>
  <conditionalFormatting sqref="S2480:X2480">
    <cfRule type="expression" dxfId="436" priority="419">
      <formula>OR($S$2478&lt;&gt;"",$S$2479&lt;&gt;"",$S$2480&lt;&gt;"",$S$2481&lt;&gt;"",$S$2482&lt;&gt;"",$S$2483&lt;&gt;"",$S$2484&lt;&gt;"",$S$2485&lt;&gt;"",$S$2486&lt;&gt;"",$S$2487&lt;&gt;"",$S$2488&lt;&gt;"",$S$2489&lt;&gt;"",$S$2490&lt;&gt;"")</formula>
    </cfRule>
  </conditionalFormatting>
  <conditionalFormatting sqref="S2481:X2481">
    <cfRule type="expression" dxfId="435" priority="418">
      <formula>OR($S$2478&lt;&gt;"",$S$2479&lt;&gt;"",$S$2480&lt;&gt;"",$S$2481&lt;&gt;"",$S$2482&lt;&gt;"",$S$2483&lt;&gt;"",$S$2484&lt;&gt;"",$S$2485&lt;&gt;"",$S$2486&lt;&gt;"",$S$2487&lt;&gt;"",$S$2488&lt;&gt;"",$S$2489&lt;&gt;"",$S$2490&lt;&gt;"")</formula>
    </cfRule>
  </conditionalFormatting>
  <conditionalFormatting sqref="S2482:X2482">
    <cfRule type="expression" dxfId="434" priority="417">
      <formula>OR($S$2478&lt;&gt;"",$S$2479&lt;&gt;"",$S$2480&lt;&gt;"",$S$2481&lt;&gt;"",$S$2482&lt;&gt;"",$S$2483&lt;&gt;"",$S$2484&lt;&gt;"",$S$2485&lt;&gt;"",$S$2486&lt;&gt;"",$S$2487&lt;&gt;"",$S$2488&lt;&gt;"",$S$2489&lt;&gt;"",$S$2490&lt;&gt;"")</formula>
    </cfRule>
  </conditionalFormatting>
  <conditionalFormatting sqref="S2483:X2483">
    <cfRule type="expression" dxfId="433" priority="416">
      <formula>OR($S$2478&lt;&gt;"",$S$2479&lt;&gt;"",$S$2480&lt;&gt;"",$S$2481&lt;&gt;"",$S$2482&lt;&gt;"",$S$2483&lt;&gt;"",$S$2484&lt;&gt;"",$S$2485&lt;&gt;"",$S$2486&lt;&gt;"",$S$2487&lt;&gt;"",$S$2488&lt;&gt;"",$S$2489&lt;&gt;"",$S$2490&lt;&gt;"")</formula>
    </cfRule>
  </conditionalFormatting>
  <conditionalFormatting sqref="S2484:X2484">
    <cfRule type="expression" dxfId="432" priority="415">
      <formula>OR($S$2478&lt;&gt;"",$S$2479&lt;&gt;"",$S$2480&lt;&gt;"",$S$2481&lt;&gt;"",$S$2482&lt;&gt;"",$S$2483&lt;&gt;"",$S$2484&lt;&gt;"",$S$2485&lt;&gt;"",$S$2486&lt;&gt;"",$S$2487&lt;&gt;"",$S$2488&lt;&gt;"",$S$2489&lt;&gt;"",$S$2490&lt;&gt;"")</formula>
    </cfRule>
  </conditionalFormatting>
  <conditionalFormatting sqref="S2485:X2485">
    <cfRule type="expression" dxfId="431" priority="414">
      <formula>OR($S$2478&lt;&gt;"",$S$2479&lt;&gt;"",$S$2480&lt;&gt;"",$S$2481&lt;&gt;"",$S$2482&lt;&gt;"",$S$2483&lt;&gt;"",$S$2484&lt;&gt;"",$S$2485&lt;&gt;"",$S$2486&lt;&gt;"",$S$2487&lt;&gt;"",$S$2488&lt;&gt;"",$S$2489&lt;&gt;"",$S$2490&lt;&gt;"")</formula>
    </cfRule>
  </conditionalFormatting>
  <conditionalFormatting sqref="S2486:X2486">
    <cfRule type="expression" dxfId="430" priority="413">
      <formula>OR($S$2478&lt;&gt;"",$S$2479&lt;&gt;"",$S$2480&lt;&gt;"",$S$2481&lt;&gt;"",$S$2482&lt;&gt;"",$S$2483&lt;&gt;"",$S$2484&lt;&gt;"",$S$2485&lt;&gt;"",$S$2486&lt;&gt;"",$S$2487&lt;&gt;"",$S$2488&lt;&gt;"",$S$2489&lt;&gt;"",$S$2490&lt;&gt;"")</formula>
    </cfRule>
  </conditionalFormatting>
  <conditionalFormatting sqref="S2487:X2487">
    <cfRule type="expression" dxfId="429" priority="412">
      <formula>OR($S$2478&lt;&gt;"",$S$2479&lt;&gt;"",$S$2480&lt;&gt;"",$S$2481&lt;&gt;"",$S$2482&lt;&gt;"",$S$2483&lt;&gt;"",$S$2484&lt;&gt;"",$S$2485&lt;&gt;"",$S$2486&lt;&gt;"",$S$2487&lt;&gt;"",$S$2488&lt;&gt;"",$S$2489&lt;&gt;"",$S$2490&lt;&gt;"")</formula>
    </cfRule>
  </conditionalFormatting>
  <conditionalFormatting sqref="S2488:X2488">
    <cfRule type="expression" dxfId="428" priority="411">
      <formula>OR($S$2478&lt;&gt;"",$S$2479&lt;&gt;"",$S$2480&lt;&gt;"",$S$2481&lt;&gt;"",$S$2482&lt;&gt;"",$S$2483&lt;&gt;"",$S$2484&lt;&gt;"",$S$2485&lt;&gt;"",$S$2486&lt;&gt;"",$S$2487&lt;&gt;"",$S$2488&lt;&gt;"",$S$2489&lt;&gt;"",$S$2490&lt;&gt;"")</formula>
    </cfRule>
  </conditionalFormatting>
  <conditionalFormatting sqref="S2489:X2489">
    <cfRule type="expression" dxfId="427" priority="410">
      <formula>OR($S$2478&lt;&gt;"",$S$2479&lt;&gt;"",$S$2480&lt;&gt;"",$S$2481&lt;&gt;"",$S$2482&lt;&gt;"",$S$2483&lt;&gt;"",$S$2484&lt;&gt;"",$S$2485&lt;&gt;"",$S$2486&lt;&gt;"",$S$2487&lt;&gt;"",$S$2488&lt;&gt;"",$S$2489&lt;&gt;"",$S$2490&lt;&gt;"")</formula>
    </cfRule>
  </conditionalFormatting>
  <conditionalFormatting sqref="S2490:X2490">
    <cfRule type="expression" dxfId="426" priority="409">
      <formula>OR($S$2478&lt;&gt;"",$S$2479&lt;&gt;"",$S$2480&lt;&gt;"",$S$2481&lt;&gt;"",$S$2482&lt;&gt;"",$S$2483&lt;&gt;"",$S$2484&lt;&gt;"",$S$2485&lt;&gt;"",$S$2486&lt;&gt;"",$S$2487&lt;&gt;"",$S$2488&lt;&gt;"",$S$2489&lt;&gt;"",$S$2490&lt;&gt;"")</formula>
    </cfRule>
  </conditionalFormatting>
  <conditionalFormatting sqref="S2493:X2493">
    <cfRule type="expression" dxfId="425" priority="408">
      <formula>OR($S$2493&lt;&gt;"",$S$2494&lt;&gt;"",$S$2495&lt;&gt;"",$S$2496&lt;&gt;"")</formula>
    </cfRule>
  </conditionalFormatting>
  <conditionalFormatting sqref="S2494:X2494">
    <cfRule type="expression" dxfId="424" priority="407">
      <formula>OR($S$2493&lt;&gt;"",$S$2494&lt;&gt;"",$S$2495&lt;&gt;"",$S$2496&lt;&gt;"")</formula>
    </cfRule>
  </conditionalFormatting>
  <conditionalFormatting sqref="S2495:X2495">
    <cfRule type="expression" dxfId="423" priority="406">
      <formula>OR($S$2493&lt;&gt;"",$S$2494&lt;&gt;"",$S$2495&lt;&gt;"",$S$2496&lt;&gt;"")</formula>
    </cfRule>
  </conditionalFormatting>
  <conditionalFormatting sqref="S2496:X2496">
    <cfRule type="expression" dxfId="422" priority="405">
      <formula>OR($S$2493&lt;&gt;"",$S$2494&lt;&gt;"",$S$2495&lt;&gt;"",$S$2496&lt;&gt;"")</formula>
    </cfRule>
  </conditionalFormatting>
  <conditionalFormatting sqref="S2499:X2499">
    <cfRule type="expression" dxfId="421" priority="404">
      <formula>OR($S$2499&lt;&gt;"",$S$2500&lt;&gt;"",$S$2501&lt;&gt;"",$S$2502&lt;&gt;"",$S$2503&lt;&gt;"",$S$2504&lt;&gt;"",$S$2505&lt;&gt;"",$S$2506&lt;&gt;"",$S$2507&lt;&gt;"")</formula>
    </cfRule>
  </conditionalFormatting>
  <conditionalFormatting sqref="S2500:X2500">
    <cfRule type="expression" dxfId="420" priority="403">
      <formula>OR($S$2499&lt;&gt;"",$S$2500&lt;&gt;"",$S$2501&lt;&gt;"",$S$2502&lt;&gt;"",$S$2503&lt;&gt;"",$S$2504&lt;&gt;"",$S$2505&lt;&gt;"",$S$2506&lt;&gt;"",$S$2507&lt;&gt;"")</formula>
    </cfRule>
  </conditionalFormatting>
  <conditionalFormatting sqref="S2501:X2501">
    <cfRule type="expression" dxfId="419" priority="402">
      <formula>OR($S$2499&lt;&gt;"",$S$2500&lt;&gt;"",$S$2501&lt;&gt;"",$S$2502&lt;&gt;"",$S$2503&lt;&gt;"",$S$2504&lt;&gt;"",$S$2505&lt;&gt;"",$S$2506&lt;&gt;"",$S$2507&lt;&gt;"")</formula>
    </cfRule>
  </conditionalFormatting>
  <conditionalFormatting sqref="S2502:X2502">
    <cfRule type="expression" dxfId="418" priority="401">
      <formula>OR($S$2499&lt;&gt;"",$S$2500&lt;&gt;"",$S$2501&lt;&gt;"",$S$2502&lt;&gt;"",$S$2503&lt;&gt;"",$S$2504&lt;&gt;"",$S$2505&lt;&gt;"",$S$2506&lt;&gt;"",$S$2507&lt;&gt;"")</formula>
    </cfRule>
  </conditionalFormatting>
  <conditionalFormatting sqref="S2503:X2503">
    <cfRule type="expression" dxfId="417" priority="400">
      <formula>OR($S$2499&lt;&gt;"",$S$2500&lt;&gt;"",$S$2501&lt;&gt;"",$S$2502&lt;&gt;"",$S$2503&lt;&gt;"",$S$2504&lt;&gt;"",$S$2505&lt;&gt;"",$S$2506&lt;&gt;"",$S$2507&lt;&gt;"")</formula>
    </cfRule>
  </conditionalFormatting>
  <conditionalFormatting sqref="S2504:X2504">
    <cfRule type="expression" dxfId="416" priority="399">
      <formula>OR($S$2499&lt;&gt;"",$S$2500&lt;&gt;"",$S$2501&lt;&gt;"",$S$2502&lt;&gt;"",$S$2503&lt;&gt;"",$S$2504&lt;&gt;"",$S$2505&lt;&gt;"",$S$2506&lt;&gt;"",$S$2507&lt;&gt;"")</formula>
    </cfRule>
  </conditionalFormatting>
  <conditionalFormatting sqref="S2505:X2505">
    <cfRule type="expression" dxfId="415" priority="398">
      <formula>OR($S$2499&lt;&gt;"",$S$2500&lt;&gt;"",$S$2501&lt;&gt;"",$S$2502&lt;&gt;"",$S$2503&lt;&gt;"",$S$2504&lt;&gt;"",$S$2505&lt;&gt;"",$S$2506&lt;&gt;"",$S$2507&lt;&gt;"")</formula>
    </cfRule>
  </conditionalFormatting>
  <conditionalFormatting sqref="S2506:X2506">
    <cfRule type="expression" dxfId="414" priority="397">
      <formula>OR($S$2499&lt;&gt;"",$S$2500&lt;&gt;"",$S$2501&lt;&gt;"",$S$2502&lt;&gt;"",$S$2503&lt;&gt;"",$S$2504&lt;&gt;"",$S$2505&lt;&gt;"",$S$2506&lt;&gt;"",$S$2507&lt;&gt;"")</formula>
    </cfRule>
  </conditionalFormatting>
  <conditionalFormatting sqref="S2507:X2507">
    <cfRule type="expression" dxfId="413" priority="396">
      <formula>OR($S$2499&lt;&gt;"",$S$2500&lt;&gt;"",$S$2501&lt;&gt;"",$S$2502&lt;&gt;"",$S$2503&lt;&gt;"",$S$2504&lt;&gt;"",$S$2505&lt;&gt;"",$S$2506&lt;&gt;"",$S$2507&lt;&gt;"")</formula>
    </cfRule>
  </conditionalFormatting>
  <conditionalFormatting sqref="S2510:X2510">
    <cfRule type="expression" dxfId="412" priority="395">
      <formula>OR($S$2510&lt;&gt;"",$S$2511&lt;&gt;"",$S$2512&lt;&gt;"",$S$2513&lt;&gt;"",$S$2514&lt;&gt;"",$S$2515&lt;&gt;"",$S$2516&lt;&gt;"",$S$2517&lt;&gt;"")</formula>
    </cfRule>
  </conditionalFormatting>
  <conditionalFormatting sqref="S2511:X2511">
    <cfRule type="expression" dxfId="411" priority="394">
      <formula>OR($S$2510&lt;&gt;"",$S$2511&lt;&gt;"",$S$2512&lt;&gt;"",$S$2513&lt;&gt;"",$S$2514&lt;&gt;"",$S$2515&lt;&gt;"",$S$2516&lt;&gt;"",$S$2517&lt;&gt;"")</formula>
    </cfRule>
  </conditionalFormatting>
  <conditionalFormatting sqref="S2512:X2512">
    <cfRule type="expression" dxfId="410" priority="393">
      <formula>OR($S$2510&lt;&gt;"",$S$2511&lt;&gt;"",$S$2512&lt;&gt;"",$S$2513&lt;&gt;"",$S$2514&lt;&gt;"",$S$2515&lt;&gt;"",$S$2516&lt;&gt;"",$S$2517&lt;&gt;"")</formula>
    </cfRule>
  </conditionalFormatting>
  <conditionalFormatting sqref="S2513:X2513">
    <cfRule type="expression" dxfId="409" priority="392">
      <formula>OR($S$2510&lt;&gt;"",$S$2511&lt;&gt;"",$S$2512&lt;&gt;"",$S$2513&lt;&gt;"",$S$2514&lt;&gt;"",$S$2515&lt;&gt;"",$S$2516&lt;&gt;"",$S$2517&lt;&gt;"")</formula>
    </cfRule>
  </conditionalFormatting>
  <conditionalFormatting sqref="S2514:X2514">
    <cfRule type="expression" dxfId="408" priority="391">
      <formula>OR($S$2510&lt;&gt;"",$S$2511&lt;&gt;"",$S$2512&lt;&gt;"",$S$2513&lt;&gt;"",$S$2514&lt;&gt;"",$S$2515&lt;&gt;"",$S$2516&lt;&gt;"",$S$2517&lt;&gt;"")</formula>
    </cfRule>
  </conditionalFormatting>
  <conditionalFormatting sqref="S2515:X2515">
    <cfRule type="expression" dxfId="407" priority="390">
      <formula>OR($S$2510&lt;&gt;"",$S$2511&lt;&gt;"",$S$2512&lt;&gt;"",$S$2513&lt;&gt;"",$S$2514&lt;&gt;"",$S$2515&lt;&gt;"",$S$2516&lt;&gt;"",$S$2517&lt;&gt;"")</formula>
    </cfRule>
  </conditionalFormatting>
  <conditionalFormatting sqref="S2516:X2516">
    <cfRule type="expression" dxfId="406" priority="389">
      <formula>OR($S$2510&lt;&gt;"",$S$2511&lt;&gt;"",$S$2512&lt;&gt;"",$S$2513&lt;&gt;"",$S$2514&lt;&gt;"",$S$2515&lt;&gt;"",$S$2516&lt;&gt;"",$S$2517&lt;&gt;"")</formula>
    </cfRule>
  </conditionalFormatting>
  <conditionalFormatting sqref="S2517:X2517">
    <cfRule type="expression" dxfId="405" priority="388">
      <formula>OR($S$2510&lt;&gt;"",$S$2511&lt;&gt;"",$S$2512&lt;&gt;"",$S$2513&lt;&gt;"",$S$2514&lt;&gt;"",$S$2515&lt;&gt;"",$S$2516&lt;&gt;"",$S$2517&lt;&gt;"")</formula>
    </cfRule>
  </conditionalFormatting>
  <conditionalFormatting sqref="S2520:X2520">
    <cfRule type="expression" dxfId="404" priority="387">
      <formula>OR($S$2520&lt;&gt;"",$S$2521&lt;&gt;"",$S$2522&lt;&gt;"",$S$2523&lt;&gt;"",$S$2524&lt;&gt;"",$S$2525&lt;&gt;"",$S$2526&lt;&gt;"",$S$2527&lt;&gt;"",$S$2528&lt;&gt;"",$S$2529&lt;&gt;"",$S$2530&lt;&gt;"",$S$2531&lt;&gt;"",$S$2532&lt;&gt;"",$S$2533&lt;&gt;"",$S$2534&lt;&gt;"",$S$2535&lt;&gt;"",$S$2536&lt;&gt;"",$S$2537&lt;&gt;"",$S$2538&lt;&gt;"",$S$2539&lt;&gt;"",$S$2540&lt;&gt;"",$S$2541&lt;&gt;"")</formula>
    </cfRule>
  </conditionalFormatting>
  <conditionalFormatting sqref="S2521:X2521">
    <cfRule type="expression" dxfId="403" priority="386">
      <formula>OR($S$2520&lt;&gt;"",$S$2521&lt;&gt;"",$S$2522&lt;&gt;"",$S$2523&lt;&gt;"",$S$2524&lt;&gt;"",$S$2525&lt;&gt;"",$S$2526&lt;&gt;"",$S$2527&lt;&gt;"",$S$2528&lt;&gt;"",$S$2529&lt;&gt;"",$S$2530&lt;&gt;"",$S$2531&lt;&gt;"",$S$2532&lt;&gt;"",$S$2533&lt;&gt;"",$S$2534&lt;&gt;"",$S$2535&lt;&gt;"",$S$2536&lt;&gt;"",$S$2537&lt;&gt;"",$S$2538&lt;&gt;"",$S$2539&lt;&gt;"",$S$2540&lt;&gt;"",$S$2541&lt;&gt;"")</formula>
    </cfRule>
  </conditionalFormatting>
  <conditionalFormatting sqref="S2522:X2522">
    <cfRule type="expression" dxfId="402" priority="385">
      <formula>OR($S$2520&lt;&gt;"",$S$2521&lt;&gt;"",$S$2522&lt;&gt;"",$S$2523&lt;&gt;"",$S$2524&lt;&gt;"",$S$2525&lt;&gt;"",$S$2526&lt;&gt;"",$S$2527&lt;&gt;"",$S$2528&lt;&gt;"",$S$2529&lt;&gt;"",$S$2530&lt;&gt;"",$S$2531&lt;&gt;"",$S$2532&lt;&gt;"",$S$2533&lt;&gt;"",$S$2534&lt;&gt;"",$S$2535&lt;&gt;"",$S$2536&lt;&gt;"",$S$2537&lt;&gt;"",$S$2538&lt;&gt;"",$S$2539&lt;&gt;"",$S$2540&lt;&gt;"",$S$2541&lt;&gt;"")</formula>
    </cfRule>
  </conditionalFormatting>
  <conditionalFormatting sqref="S2523:X2523">
    <cfRule type="expression" dxfId="401" priority="384">
      <formula>OR($S$2520&lt;&gt;"",$S$2521&lt;&gt;"",$S$2522&lt;&gt;"",$S$2523&lt;&gt;"",$S$2524&lt;&gt;"",$S$2525&lt;&gt;"",$S$2526&lt;&gt;"",$S$2527&lt;&gt;"",$S$2528&lt;&gt;"",$S$2529&lt;&gt;"",$S$2530&lt;&gt;"",$S$2531&lt;&gt;"",$S$2532&lt;&gt;"",$S$2533&lt;&gt;"",$S$2534&lt;&gt;"",$S$2535&lt;&gt;"",$S$2536&lt;&gt;"",$S$2537&lt;&gt;"",$S$2538&lt;&gt;"",$S$2539&lt;&gt;"",$S$2540&lt;&gt;"",$S$2541&lt;&gt;"")</formula>
    </cfRule>
  </conditionalFormatting>
  <conditionalFormatting sqref="S2524:X2524">
    <cfRule type="expression" dxfId="400" priority="383">
      <formula>OR($S$2520&lt;&gt;"",$S$2521&lt;&gt;"",$S$2522&lt;&gt;"",$S$2523&lt;&gt;"",$S$2524&lt;&gt;"",$S$2525&lt;&gt;"",$S$2526&lt;&gt;"",$S$2527&lt;&gt;"",$S$2528&lt;&gt;"",$S$2529&lt;&gt;"",$S$2530&lt;&gt;"",$S$2531&lt;&gt;"",$S$2532&lt;&gt;"",$S$2533&lt;&gt;"",$S$2534&lt;&gt;"",$S$2535&lt;&gt;"",$S$2536&lt;&gt;"",$S$2537&lt;&gt;"",$S$2538&lt;&gt;"",$S$2539&lt;&gt;"",$S$2540&lt;&gt;"",$S$2541&lt;&gt;"")</formula>
    </cfRule>
  </conditionalFormatting>
  <conditionalFormatting sqref="S2525:X2525">
    <cfRule type="expression" dxfId="399" priority="382">
      <formula>OR($S$2520&lt;&gt;"",$S$2521&lt;&gt;"",$S$2522&lt;&gt;"",$S$2523&lt;&gt;"",$S$2524&lt;&gt;"",$S$2525&lt;&gt;"",$S$2526&lt;&gt;"",$S$2527&lt;&gt;"",$S$2528&lt;&gt;"",$S$2529&lt;&gt;"",$S$2530&lt;&gt;"",$S$2531&lt;&gt;"",$S$2532&lt;&gt;"",$S$2533&lt;&gt;"",$S$2534&lt;&gt;"",$S$2535&lt;&gt;"",$S$2536&lt;&gt;"",$S$2537&lt;&gt;"",$S$2538&lt;&gt;"",$S$2539&lt;&gt;"",$S$2540&lt;&gt;"",$S$2541&lt;&gt;"")</formula>
    </cfRule>
  </conditionalFormatting>
  <conditionalFormatting sqref="S2526:X2526">
    <cfRule type="expression" dxfId="398" priority="381">
      <formula>OR($S$2520&lt;&gt;"",$S$2521&lt;&gt;"",$S$2522&lt;&gt;"",$S$2523&lt;&gt;"",$S$2524&lt;&gt;"",$S$2525&lt;&gt;"",$S$2526&lt;&gt;"",$S$2527&lt;&gt;"",$S$2528&lt;&gt;"",$S$2529&lt;&gt;"",$S$2530&lt;&gt;"",$S$2531&lt;&gt;"",$S$2532&lt;&gt;"",$S$2533&lt;&gt;"",$S$2534&lt;&gt;"",$S$2535&lt;&gt;"",$S$2536&lt;&gt;"",$S$2537&lt;&gt;"",$S$2538&lt;&gt;"",$S$2539&lt;&gt;"",$S$2540&lt;&gt;"",$S$2541&lt;&gt;"")</formula>
    </cfRule>
  </conditionalFormatting>
  <conditionalFormatting sqref="S2527:X2527">
    <cfRule type="expression" dxfId="397" priority="380">
      <formula>OR($S$2520&lt;&gt;"",$S$2521&lt;&gt;"",$S$2522&lt;&gt;"",$S$2523&lt;&gt;"",$S$2524&lt;&gt;"",$S$2525&lt;&gt;"",$S$2526&lt;&gt;"",$S$2527&lt;&gt;"",$S$2528&lt;&gt;"",$S$2529&lt;&gt;"",$S$2530&lt;&gt;"",$S$2531&lt;&gt;"",$S$2532&lt;&gt;"",$S$2533&lt;&gt;"",$S$2534&lt;&gt;"",$S$2535&lt;&gt;"",$S$2536&lt;&gt;"",$S$2537&lt;&gt;"",$S$2538&lt;&gt;"",$S$2539&lt;&gt;"",$S$2540&lt;&gt;"",$S$2541&lt;&gt;"")</formula>
    </cfRule>
  </conditionalFormatting>
  <conditionalFormatting sqref="S2528:X2528">
    <cfRule type="expression" dxfId="396" priority="379">
      <formula>OR($S$2520&lt;&gt;"",$S$2521&lt;&gt;"",$S$2522&lt;&gt;"",$S$2523&lt;&gt;"",$S$2524&lt;&gt;"",$S$2525&lt;&gt;"",$S$2526&lt;&gt;"",$S$2527&lt;&gt;"",$S$2528&lt;&gt;"",$S$2529&lt;&gt;"",$S$2530&lt;&gt;"",$S$2531&lt;&gt;"",$S$2532&lt;&gt;"",$S$2533&lt;&gt;"",$S$2534&lt;&gt;"",$S$2535&lt;&gt;"",$S$2536&lt;&gt;"",$S$2537&lt;&gt;"",$S$2538&lt;&gt;"",$S$2539&lt;&gt;"",$S$2540&lt;&gt;"",$S$2541&lt;&gt;"")</formula>
    </cfRule>
  </conditionalFormatting>
  <conditionalFormatting sqref="S2529:X2529">
    <cfRule type="expression" dxfId="395" priority="378">
      <formula>OR($S$2520&lt;&gt;"",$S$2521&lt;&gt;"",$S$2522&lt;&gt;"",$S$2523&lt;&gt;"",$S$2524&lt;&gt;"",$S$2525&lt;&gt;"",$S$2526&lt;&gt;"",$S$2527&lt;&gt;"",$S$2528&lt;&gt;"",$S$2529&lt;&gt;"",$S$2530&lt;&gt;"",$S$2531&lt;&gt;"",$S$2532&lt;&gt;"",$S$2533&lt;&gt;"",$S$2534&lt;&gt;"",$S$2535&lt;&gt;"",$S$2536&lt;&gt;"",$S$2537&lt;&gt;"",$S$2538&lt;&gt;"",$S$2539&lt;&gt;"",$S$2540&lt;&gt;"",$S$2541&lt;&gt;"")</formula>
    </cfRule>
  </conditionalFormatting>
  <conditionalFormatting sqref="S2530:X2530">
    <cfRule type="expression" dxfId="394" priority="377">
      <formula>OR($S$2520&lt;&gt;"",$S$2521&lt;&gt;"",$S$2522&lt;&gt;"",$S$2523&lt;&gt;"",$S$2524&lt;&gt;"",$S$2525&lt;&gt;"",$S$2526&lt;&gt;"",$S$2527&lt;&gt;"",$S$2528&lt;&gt;"",$S$2529&lt;&gt;"",$S$2530&lt;&gt;"",$S$2531&lt;&gt;"",$S$2532&lt;&gt;"",$S$2533&lt;&gt;"",$S$2534&lt;&gt;"",$S$2535&lt;&gt;"",$S$2536&lt;&gt;"",$S$2537&lt;&gt;"",$S$2538&lt;&gt;"",$S$2539&lt;&gt;"",$S$2540&lt;&gt;"",$S$2541&lt;&gt;"")</formula>
    </cfRule>
  </conditionalFormatting>
  <conditionalFormatting sqref="S2531:X2531">
    <cfRule type="expression" dxfId="393" priority="376">
      <formula>OR($S$2520&lt;&gt;"",$S$2521&lt;&gt;"",$S$2522&lt;&gt;"",$S$2523&lt;&gt;"",$S$2524&lt;&gt;"",$S$2525&lt;&gt;"",$S$2526&lt;&gt;"",$S$2527&lt;&gt;"",$S$2528&lt;&gt;"",$S$2529&lt;&gt;"",$S$2530&lt;&gt;"",$S$2531&lt;&gt;"",$S$2532&lt;&gt;"",$S$2533&lt;&gt;"",$S$2534&lt;&gt;"",$S$2535&lt;&gt;"",$S$2536&lt;&gt;"",$S$2537&lt;&gt;"",$S$2538&lt;&gt;"",$S$2539&lt;&gt;"",$S$2540&lt;&gt;"",$S$2541&lt;&gt;"")</formula>
    </cfRule>
  </conditionalFormatting>
  <conditionalFormatting sqref="S2532:X2532">
    <cfRule type="expression" dxfId="392" priority="375">
      <formula>OR($S$2520&lt;&gt;"",$S$2521&lt;&gt;"",$S$2522&lt;&gt;"",$S$2523&lt;&gt;"",$S$2524&lt;&gt;"",$S$2525&lt;&gt;"",$S$2526&lt;&gt;"",$S$2527&lt;&gt;"",$S$2528&lt;&gt;"",$S$2529&lt;&gt;"",$S$2530&lt;&gt;"",$S$2531&lt;&gt;"",$S$2532&lt;&gt;"",$S$2533&lt;&gt;"",$S$2534&lt;&gt;"",$S$2535&lt;&gt;"",$S$2536&lt;&gt;"",$S$2537&lt;&gt;"",$S$2538&lt;&gt;"",$S$2539&lt;&gt;"",$S$2540&lt;&gt;"",$S$2541&lt;&gt;"")</formula>
    </cfRule>
  </conditionalFormatting>
  <conditionalFormatting sqref="S2533:X2533">
    <cfRule type="expression" dxfId="391" priority="374">
      <formula>OR($S$2520&lt;&gt;"",$S$2521&lt;&gt;"",$S$2522&lt;&gt;"",$S$2523&lt;&gt;"",$S$2524&lt;&gt;"",$S$2525&lt;&gt;"",$S$2526&lt;&gt;"",$S$2527&lt;&gt;"",$S$2528&lt;&gt;"",$S$2529&lt;&gt;"",$S$2530&lt;&gt;"",$S$2531&lt;&gt;"",$S$2532&lt;&gt;"",$S$2533&lt;&gt;"",$S$2534&lt;&gt;"",$S$2535&lt;&gt;"",$S$2536&lt;&gt;"",$S$2537&lt;&gt;"",$S$2538&lt;&gt;"",$S$2539&lt;&gt;"",$S$2540&lt;&gt;"",$S$2541&lt;&gt;"")</formula>
    </cfRule>
  </conditionalFormatting>
  <conditionalFormatting sqref="S2534:X2534">
    <cfRule type="expression" dxfId="390" priority="373">
      <formula>OR($S$2520&lt;&gt;"",$S$2521&lt;&gt;"",$S$2522&lt;&gt;"",$S$2523&lt;&gt;"",$S$2524&lt;&gt;"",$S$2525&lt;&gt;"",$S$2526&lt;&gt;"",$S$2527&lt;&gt;"",$S$2528&lt;&gt;"",$S$2529&lt;&gt;"",$S$2530&lt;&gt;"",$S$2531&lt;&gt;"",$S$2532&lt;&gt;"",$S$2533&lt;&gt;"",$S$2534&lt;&gt;"",$S$2535&lt;&gt;"",$S$2536&lt;&gt;"",$S$2537&lt;&gt;"",$S$2538&lt;&gt;"",$S$2539&lt;&gt;"",$S$2540&lt;&gt;"",$S$2541&lt;&gt;"")</formula>
    </cfRule>
  </conditionalFormatting>
  <conditionalFormatting sqref="S2535:X2535">
    <cfRule type="expression" dxfId="389" priority="372">
      <formula>OR($S$2520&lt;&gt;"",$S$2521&lt;&gt;"",$S$2522&lt;&gt;"",$S$2523&lt;&gt;"",$S$2524&lt;&gt;"",$S$2525&lt;&gt;"",$S$2526&lt;&gt;"",$S$2527&lt;&gt;"",$S$2528&lt;&gt;"",$S$2529&lt;&gt;"",$S$2530&lt;&gt;"",$S$2531&lt;&gt;"",$S$2532&lt;&gt;"",$S$2533&lt;&gt;"",$S$2534&lt;&gt;"",$S$2535&lt;&gt;"",$S$2536&lt;&gt;"",$S$2537&lt;&gt;"",$S$2538&lt;&gt;"",$S$2539&lt;&gt;"",$S$2540&lt;&gt;"",$S$2541&lt;&gt;"")</formula>
    </cfRule>
  </conditionalFormatting>
  <conditionalFormatting sqref="S2536:X2536">
    <cfRule type="expression" dxfId="388" priority="371">
      <formula>OR($S$2520&lt;&gt;"",$S$2521&lt;&gt;"",$S$2522&lt;&gt;"",$S$2523&lt;&gt;"",$S$2524&lt;&gt;"",$S$2525&lt;&gt;"",$S$2526&lt;&gt;"",$S$2527&lt;&gt;"",$S$2528&lt;&gt;"",$S$2529&lt;&gt;"",$S$2530&lt;&gt;"",$S$2531&lt;&gt;"",$S$2532&lt;&gt;"",$S$2533&lt;&gt;"",$S$2534&lt;&gt;"",$S$2535&lt;&gt;"",$S$2536&lt;&gt;"",$S$2537&lt;&gt;"",$S$2538&lt;&gt;"",$S$2539&lt;&gt;"",$S$2540&lt;&gt;"",$S$2541&lt;&gt;"")</formula>
    </cfRule>
  </conditionalFormatting>
  <conditionalFormatting sqref="S2537:X2537">
    <cfRule type="expression" dxfId="387" priority="370">
      <formula>OR($S$2520&lt;&gt;"",$S$2521&lt;&gt;"",$S$2522&lt;&gt;"",$S$2523&lt;&gt;"",$S$2524&lt;&gt;"",$S$2525&lt;&gt;"",$S$2526&lt;&gt;"",$S$2527&lt;&gt;"",$S$2528&lt;&gt;"",$S$2529&lt;&gt;"",$S$2530&lt;&gt;"",$S$2531&lt;&gt;"",$S$2532&lt;&gt;"",$S$2533&lt;&gt;"",$S$2534&lt;&gt;"",$S$2535&lt;&gt;"",$S$2536&lt;&gt;"",$S$2537&lt;&gt;"",$S$2538&lt;&gt;"",$S$2539&lt;&gt;"",$S$2540&lt;&gt;"",$S$2541&lt;&gt;"")</formula>
    </cfRule>
  </conditionalFormatting>
  <conditionalFormatting sqref="S2538:X2538">
    <cfRule type="expression" dxfId="386" priority="369">
      <formula>OR($S$2520&lt;&gt;"",$S$2521&lt;&gt;"",$S$2522&lt;&gt;"",$S$2523&lt;&gt;"",$S$2524&lt;&gt;"",$S$2525&lt;&gt;"",$S$2526&lt;&gt;"",$S$2527&lt;&gt;"",$S$2528&lt;&gt;"",$S$2529&lt;&gt;"",$S$2530&lt;&gt;"",$S$2531&lt;&gt;"",$S$2532&lt;&gt;"",$S$2533&lt;&gt;"",$S$2534&lt;&gt;"",$S$2535&lt;&gt;"",$S$2536&lt;&gt;"",$S$2537&lt;&gt;"",$S$2538&lt;&gt;"",$S$2539&lt;&gt;"",$S$2540&lt;&gt;"",$S$2541&lt;&gt;"")</formula>
    </cfRule>
  </conditionalFormatting>
  <conditionalFormatting sqref="S2539:X2539">
    <cfRule type="expression" dxfId="385" priority="368">
      <formula>OR($S$2520&lt;&gt;"",$S$2521&lt;&gt;"",$S$2522&lt;&gt;"",$S$2523&lt;&gt;"",$S$2524&lt;&gt;"",$S$2525&lt;&gt;"",$S$2526&lt;&gt;"",$S$2527&lt;&gt;"",$S$2528&lt;&gt;"",$S$2529&lt;&gt;"",$S$2530&lt;&gt;"",$S$2531&lt;&gt;"",$S$2532&lt;&gt;"",$S$2533&lt;&gt;"",$S$2534&lt;&gt;"",$S$2535&lt;&gt;"",$S$2536&lt;&gt;"",$S$2537&lt;&gt;"",$S$2538&lt;&gt;"",$S$2539&lt;&gt;"",$S$2540&lt;&gt;"",$S$2541&lt;&gt;"")</formula>
    </cfRule>
  </conditionalFormatting>
  <conditionalFormatting sqref="S2540:X2540">
    <cfRule type="expression" dxfId="384" priority="367">
      <formula>OR($S$2520&lt;&gt;"",$S$2521&lt;&gt;"",$S$2522&lt;&gt;"",$S$2523&lt;&gt;"",$S$2524&lt;&gt;"",$S$2525&lt;&gt;"",$S$2526&lt;&gt;"",$S$2527&lt;&gt;"",$S$2528&lt;&gt;"",$S$2529&lt;&gt;"",$S$2530&lt;&gt;"",$S$2531&lt;&gt;"",$S$2532&lt;&gt;"",$S$2533&lt;&gt;"",$S$2534&lt;&gt;"",$S$2535&lt;&gt;"",$S$2536&lt;&gt;"",$S$2537&lt;&gt;"",$S$2538&lt;&gt;"",$S$2539&lt;&gt;"",$S$2540&lt;&gt;"",$S$2541&lt;&gt;"")</formula>
    </cfRule>
  </conditionalFormatting>
  <conditionalFormatting sqref="S2541:X2541">
    <cfRule type="expression" dxfId="383" priority="366">
      <formula>OR($S$2520&lt;&gt;"",$S$2521&lt;&gt;"",$S$2522&lt;&gt;"",$S$2523&lt;&gt;"",$S$2524&lt;&gt;"",$S$2525&lt;&gt;"",$S$2526&lt;&gt;"",$S$2527&lt;&gt;"",$S$2528&lt;&gt;"",$S$2529&lt;&gt;"",$S$2530&lt;&gt;"",$S$2531&lt;&gt;"",$S$2532&lt;&gt;"",$S$2533&lt;&gt;"",$S$2534&lt;&gt;"",$S$2535&lt;&gt;"",$S$2536&lt;&gt;"",$S$2537&lt;&gt;"",$S$2538&lt;&gt;"",$S$2539&lt;&gt;"",$S$2540&lt;&gt;"",$S$2541&lt;&gt;"")</formula>
    </cfRule>
  </conditionalFormatting>
  <conditionalFormatting sqref="S2544:X2544">
    <cfRule type="expression" dxfId="382" priority="365">
      <formula>OR($S$2544&lt;&gt;"",$S$2545&lt;&gt;"",$S$2546&lt;&gt;"",$S$2547&lt;&gt;"",$S$2548&lt;&gt;"",$S$2549&lt;&gt;"",$S$2550&lt;&gt;"",$S$2551&lt;&gt;"",$S$2552&lt;&gt;"",$S$2553&lt;&gt;"",$S$2554&lt;&gt;"",$S$2555&lt;&gt;"",$S$2556&lt;&gt;"",$S$2557&lt;&gt;"",$S$2558&lt;&gt;"",$S$2559&lt;&gt;"",$S$2560&lt;&gt;"")</formula>
    </cfRule>
  </conditionalFormatting>
  <conditionalFormatting sqref="S2545:X2545">
    <cfRule type="expression" dxfId="381" priority="364">
      <formula>OR($S$2544&lt;&gt;"",$S$2545&lt;&gt;"",$S$2546&lt;&gt;"",$S$2547&lt;&gt;"",$S$2548&lt;&gt;"",$S$2549&lt;&gt;"",$S$2550&lt;&gt;"",$S$2551&lt;&gt;"",$S$2552&lt;&gt;"",$S$2553&lt;&gt;"",$S$2554&lt;&gt;"",$S$2555&lt;&gt;"",$S$2556&lt;&gt;"",$S$2557&lt;&gt;"",$S$2558&lt;&gt;"",$S$2559&lt;&gt;"",$S$2560&lt;&gt;"")</formula>
    </cfRule>
  </conditionalFormatting>
  <conditionalFormatting sqref="S2546:X2546">
    <cfRule type="expression" dxfId="380" priority="363">
      <formula>OR($S$2544&lt;&gt;"",$S$2545&lt;&gt;"",$S$2546&lt;&gt;"",$S$2547&lt;&gt;"",$S$2548&lt;&gt;"",$S$2549&lt;&gt;"",$S$2550&lt;&gt;"",$S$2551&lt;&gt;"",$S$2552&lt;&gt;"",$S$2553&lt;&gt;"",$S$2554&lt;&gt;"",$S$2555&lt;&gt;"",$S$2556&lt;&gt;"",$S$2557&lt;&gt;"",$S$2558&lt;&gt;"",$S$2559&lt;&gt;"",$S$2560&lt;&gt;"")</formula>
    </cfRule>
  </conditionalFormatting>
  <conditionalFormatting sqref="S2547:X2547">
    <cfRule type="expression" dxfId="379" priority="362">
      <formula>OR($S$2544&lt;&gt;"",$S$2545&lt;&gt;"",$S$2546&lt;&gt;"",$S$2547&lt;&gt;"",$S$2548&lt;&gt;"",$S$2549&lt;&gt;"",$S$2550&lt;&gt;"",$S$2551&lt;&gt;"",$S$2552&lt;&gt;"",$S$2553&lt;&gt;"",$S$2554&lt;&gt;"",$S$2555&lt;&gt;"",$S$2556&lt;&gt;"",$S$2557&lt;&gt;"",$S$2558&lt;&gt;"",$S$2559&lt;&gt;"",$S$2560&lt;&gt;"")</formula>
    </cfRule>
  </conditionalFormatting>
  <conditionalFormatting sqref="S2548:X2548">
    <cfRule type="expression" dxfId="378" priority="361">
      <formula>OR($S$2544&lt;&gt;"",$S$2545&lt;&gt;"",$S$2546&lt;&gt;"",$S$2547&lt;&gt;"",$S$2548&lt;&gt;"",$S$2549&lt;&gt;"",$S$2550&lt;&gt;"",$S$2551&lt;&gt;"",$S$2552&lt;&gt;"",$S$2553&lt;&gt;"",$S$2554&lt;&gt;"",$S$2555&lt;&gt;"",$S$2556&lt;&gt;"",$S$2557&lt;&gt;"",$S$2558&lt;&gt;"",$S$2559&lt;&gt;"",$S$2560&lt;&gt;"")</formula>
    </cfRule>
  </conditionalFormatting>
  <conditionalFormatting sqref="S2549:X2549">
    <cfRule type="expression" dxfId="377" priority="360">
      <formula>OR($S$2544&lt;&gt;"",$S$2545&lt;&gt;"",$S$2546&lt;&gt;"",$S$2547&lt;&gt;"",$S$2548&lt;&gt;"",$S$2549&lt;&gt;"",$S$2550&lt;&gt;"",$S$2551&lt;&gt;"",$S$2552&lt;&gt;"",$S$2553&lt;&gt;"",$S$2554&lt;&gt;"",$S$2555&lt;&gt;"",$S$2556&lt;&gt;"",$S$2557&lt;&gt;"",$S$2558&lt;&gt;"",$S$2559&lt;&gt;"",$S$2560&lt;&gt;"")</formula>
    </cfRule>
  </conditionalFormatting>
  <conditionalFormatting sqref="S2550:X2550">
    <cfRule type="expression" dxfId="376" priority="359">
      <formula>OR($S$2544&lt;&gt;"",$S$2545&lt;&gt;"",$S$2546&lt;&gt;"",$S$2547&lt;&gt;"",$S$2548&lt;&gt;"",$S$2549&lt;&gt;"",$S$2550&lt;&gt;"",$S$2551&lt;&gt;"",$S$2552&lt;&gt;"",$S$2553&lt;&gt;"",$S$2554&lt;&gt;"",$S$2555&lt;&gt;"",$S$2556&lt;&gt;"",$S$2557&lt;&gt;"",$S$2558&lt;&gt;"",$S$2559&lt;&gt;"",$S$2560&lt;&gt;"")</formula>
    </cfRule>
  </conditionalFormatting>
  <conditionalFormatting sqref="S2551:X2551">
    <cfRule type="expression" dxfId="375" priority="358">
      <formula>OR($S$2544&lt;&gt;"",$S$2545&lt;&gt;"",$S$2546&lt;&gt;"",$S$2547&lt;&gt;"",$S$2548&lt;&gt;"",$S$2549&lt;&gt;"",$S$2550&lt;&gt;"",$S$2551&lt;&gt;"",$S$2552&lt;&gt;"",$S$2553&lt;&gt;"",$S$2554&lt;&gt;"",$S$2555&lt;&gt;"",$S$2556&lt;&gt;"",$S$2557&lt;&gt;"",$S$2558&lt;&gt;"",$S$2559&lt;&gt;"",$S$2560&lt;&gt;"")</formula>
    </cfRule>
  </conditionalFormatting>
  <conditionalFormatting sqref="S2552:X2552">
    <cfRule type="expression" dxfId="374" priority="357">
      <formula>OR($S$2544&lt;&gt;"",$S$2545&lt;&gt;"",$S$2546&lt;&gt;"",$S$2547&lt;&gt;"",$S$2548&lt;&gt;"",$S$2549&lt;&gt;"",$S$2550&lt;&gt;"",$S$2551&lt;&gt;"",$S$2552&lt;&gt;"",$S$2553&lt;&gt;"",$S$2554&lt;&gt;"",$S$2555&lt;&gt;"",$S$2556&lt;&gt;"",$S$2557&lt;&gt;"",$S$2558&lt;&gt;"",$S$2559&lt;&gt;"",$S$2560&lt;&gt;"")</formula>
    </cfRule>
  </conditionalFormatting>
  <conditionalFormatting sqref="S2553:X2553">
    <cfRule type="expression" dxfId="373" priority="356">
      <formula>OR($S$2544&lt;&gt;"",$S$2545&lt;&gt;"",$S$2546&lt;&gt;"",$S$2547&lt;&gt;"",$S$2548&lt;&gt;"",$S$2549&lt;&gt;"",$S$2550&lt;&gt;"",$S$2551&lt;&gt;"",$S$2552&lt;&gt;"",$S$2553&lt;&gt;"",$S$2554&lt;&gt;"",$S$2555&lt;&gt;"",$S$2556&lt;&gt;"",$S$2557&lt;&gt;"",$S$2558&lt;&gt;"",$S$2559&lt;&gt;"",$S$2560&lt;&gt;"")</formula>
    </cfRule>
  </conditionalFormatting>
  <conditionalFormatting sqref="S2554:X2554">
    <cfRule type="expression" dxfId="372" priority="355">
      <formula>OR($S$2544&lt;&gt;"",$S$2545&lt;&gt;"",$S$2546&lt;&gt;"",$S$2547&lt;&gt;"",$S$2548&lt;&gt;"",$S$2549&lt;&gt;"",$S$2550&lt;&gt;"",$S$2551&lt;&gt;"",$S$2552&lt;&gt;"",$S$2553&lt;&gt;"",$S$2554&lt;&gt;"",$S$2555&lt;&gt;"",$S$2556&lt;&gt;"",$S$2557&lt;&gt;"",$S$2558&lt;&gt;"",$S$2559&lt;&gt;"",$S$2560&lt;&gt;"")</formula>
    </cfRule>
  </conditionalFormatting>
  <conditionalFormatting sqref="S2555:X2555">
    <cfRule type="expression" dxfId="371" priority="354">
      <formula>OR($S$2544&lt;&gt;"",$S$2545&lt;&gt;"",$S$2546&lt;&gt;"",$S$2547&lt;&gt;"",$S$2548&lt;&gt;"",$S$2549&lt;&gt;"",$S$2550&lt;&gt;"",$S$2551&lt;&gt;"",$S$2552&lt;&gt;"",$S$2553&lt;&gt;"",$S$2554&lt;&gt;"",$S$2555&lt;&gt;"",$S$2556&lt;&gt;"",$S$2557&lt;&gt;"",$S$2558&lt;&gt;"",$S$2559&lt;&gt;"",$S$2560&lt;&gt;"")</formula>
    </cfRule>
  </conditionalFormatting>
  <conditionalFormatting sqref="S2556:X2556">
    <cfRule type="expression" dxfId="370" priority="353">
      <formula>OR($S$2544&lt;&gt;"",$S$2545&lt;&gt;"",$S$2546&lt;&gt;"",$S$2547&lt;&gt;"",$S$2548&lt;&gt;"",$S$2549&lt;&gt;"",$S$2550&lt;&gt;"",$S$2551&lt;&gt;"",$S$2552&lt;&gt;"",$S$2553&lt;&gt;"",$S$2554&lt;&gt;"",$S$2555&lt;&gt;"",$S$2556&lt;&gt;"",$S$2557&lt;&gt;"",$S$2558&lt;&gt;"",$S$2559&lt;&gt;"",$S$2560&lt;&gt;"")</formula>
    </cfRule>
  </conditionalFormatting>
  <conditionalFormatting sqref="S2557:X2557">
    <cfRule type="expression" dxfId="369" priority="352">
      <formula>OR($S$2544&lt;&gt;"",$S$2545&lt;&gt;"",$S$2546&lt;&gt;"",$S$2547&lt;&gt;"",$S$2548&lt;&gt;"",$S$2549&lt;&gt;"",$S$2550&lt;&gt;"",$S$2551&lt;&gt;"",$S$2552&lt;&gt;"",$S$2553&lt;&gt;"",$S$2554&lt;&gt;"",$S$2555&lt;&gt;"",$S$2556&lt;&gt;"",$S$2557&lt;&gt;"",$S$2558&lt;&gt;"",$S$2559&lt;&gt;"",$S$2560&lt;&gt;"")</formula>
    </cfRule>
  </conditionalFormatting>
  <conditionalFormatting sqref="S2558:X2558">
    <cfRule type="expression" dxfId="368" priority="351">
      <formula>OR($S$2544&lt;&gt;"",$S$2545&lt;&gt;"",$S$2546&lt;&gt;"",$S$2547&lt;&gt;"",$S$2548&lt;&gt;"",$S$2549&lt;&gt;"",$S$2550&lt;&gt;"",$S$2551&lt;&gt;"",$S$2552&lt;&gt;"",$S$2553&lt;&gt;"",$S$2554&lt;&gt;"",$S$2555&lt;&gt;"",$S$2556&lt;&gt;"",$S$2557&lt;&gt;"",$S$2558&lt;&gt;"",$S$2559&lt;&gt;"",$S$2560&lt;&gt;"")</formula>
    </cfRule>
  </conditionalFormatting>
  <conditionalFormatting sqref="S2559:X2559">
    <cfRule type="expression" dxfId="367" priority="350">
      <formula>OR($S$2544&lt;&gt;"",$S$2545&lt;&gt;"",$S$2546&lt;&gt;"",$S$2547&lt;&gt;"",$S$2548&lt;&gt;"",$S$2549&lt;&gt;"",$S$2550&lt;&gt;"",$S$2551&lt;&gt;"",$S$2552&lt;&gt;"",$S$2553&lt;&gt;"",$S$2554&lt;&gt;"",$S$2555&lt;&gt;"",$S$2556&lt;&gt;"",$S$2557&lt;&gt;"",$S$2558&lt;&gt;"",$S$2559&lt;&gt;"",$S$2560&lt;&gt;"")</formula>
    </cfRule>
  </conditionalFormatting>
  <conditionalFormatting sqref="S2560:X2560">
    <cfRule type="expression" dxfId="366" priority="349">
      <formula>OR($S$2544&lt;&gt;"",$S$2545&lt;&gt;"",$S$2546&lt;&gt;"",$S$2547&lt;&gt;"",$S$2548&lt;&gt;"",$S$2549&lt;&gt;"",$S$2550&lt;&gt;"",$S$2551&lt;&gt;"",$S$2552&lt;&gt;"",$S$2553&lt;&gt;"",$S$2554&lt;&gt;"",$S$2555&lt;&gt;"",$S$2556&lt;&gt;"",$S$2557&lt;&gt;"",$S$2558&lt;&gt;"",$S$2559&lt;&gt;"",$S$2560&lt;&gt;"")</formula>
    </cfRule>
  </conditionalFormatting>
  <conditionalFormatting sqref="S2563:X2563">
    <cfRule type="expression" dxfId="365" priority="348">
      <formula>OR($S$2563&lt;&gt;"",$S$2564&lt;&gt;"",$S$2565&lt;&gt;"",$S$2566&lt;&gt;"",$S$2567&lt;&gt;"",$S$2568&lt;&gt;"",$S$2569&lt;&gt;"",$S$2570&lt;&gt;"",$S$2571&lt;&gt;"",$S$2572&lt;&gt;"",$S$2573&lt;&gt;"",$S$2574&lt;&gt;"",$S$2575&lt;&gt;"")</formula>
    </cfRule>
  </conditionalFormatting>
  <conditionalFormatting sqref="S2564:X2564">
    <cfRule type="expression" dxfId="364" priority="347">
      <formula>OR($S$2563&lt;&gt;"",$S$2564&lt;&gt;"",$S$2565&lt;&gt;"",$S$2566&lt;&gt;"",$S$2567&lt;&gt;"",$S$2568&lt;&gt;"",$S$2569&lt;&gt;"",$S$2570&lt;&gt;"",$S$2571&lt;&gt;"",$S$2572&lt;&gt;"",$S$2573&lt;&gt;"",$S$2574&lt;&gt;"",$S$2575&lt;&gt;"")</formula>
    </cfRule>
  </conditionalFormatting>
  <conditionalFormatting sqref="S2565:X2565">
    <cfRule type="expression" dxfId="363" priority="346">
      <formula>OR($S$2563&lt;&gt;"",$S$2564&lt;&gt;"",$S$2565&lt;&gt;"",$S$2566&lt;&gt;"",$S$2567&lt;&gt;"",$S$2568&lt;&gt;"",$S$2569&lt;&gt;"",$S$2570&lt;&gt;"",$S$2571&lt;&gt;"",$S$2572&lt;&gt;"",$S$2573&lt;&gt;"",$S$2574&lt;&gt;"",$S$2575&lt;&gt;"")</formula>
    </cfRule>
  </conditionalFormatting>
  <conditionalFormatting sqref="S2566:X2566">
    <cfRule type="expression" dxfId="362" priority="345">
      <formula>OR($S$2563&lt;&gt;"",$S$2564&lt;&gt;"",$S$2565&lt;&gt;"",$S$2566&lt;&gt;"",$S$2567&lt;&gt;"",$S$2568&lt;&gt;"",$S$2569&lt;&gt;"",$S$2570&lt;&gt;"",$S$2571&lt;&gt;"",$S$2572&lt;&gt;"",$S$2573&lt;&gt;"",$S$2574&lt;&gt;"",$S$2575&lt;&gt;"")</formula>
    </cfRule>
  </conditionalFormatting>
  <conditionalFormatting sqref="S2567:X2567">
    <cfRule type="expression" dxfId="361" priority="344">
      <formula>OR($S$2563&lt;&gt;"",$S$2564&lt;&gt;"",$S$2565&lt;&gt;"",$S$2566&lt;&gt;"",$S$2567&lt;&gt;"",$S$2568&lt;&gt;"",$S$2569&lt;&gt;"",$S$2570&lt;&gt;"",$S$2571&lt;&gt;"",$S$2572&lt;&gt;"",$S$2573&lt;&gt;"",$S$2574&lt;&gt;"",$S$2575&lt;&gt;"")</formula>
    </cfRule>
  </conditionalFormatting>
  <conditionalFormatting sqref="S2568:X2568">
    <cfRule type="expression" dxfId="360" priority="343">
      <formula>OR($S$2563&lt;&gt;"",$S$2564&lt;&gt;"",$S$2565&lt;&gt;"",$S$2566&lt;&gt;"",$S$2567&lt;&gt;"",$S$2568&lt;&gt;"",$S$2569&lt;&gt;"",$S$2570&lt;&gt;"",$S$2571&lt;&gt;"",$S$2572&lt;&gt;"",$S$2573&lt;&gt;"",$S$2574&lt;&gt;"",$S$2575&lt;&gt;"")</formula>
    </cfRule>
  </conditionalFormatting>
  <conditionalFormatting sqref="S2569:X2569">
    <cfRule type="expression" dxfId="359" priority="342">
      <formula>OR($S$2563&lt;&gt;"",$S$2564&lt;&gt;"",$S$2565&lt;&gt;"",$S$2566&lt;&gt;"",$S$2567&lt;&gt;"",$S$2568&lt;&gt;"",$S$2569&lt;&gt;"",$S$2570&lt;&gt;"",$S$2571&lt;&gt;"",$S$2572&lt;&gt;"",$S$2573&lt;&gt;"",$S$2574&lt;&gt;"",$S$2575&lt;&gt;"")</formula>
    </cfRule>
  </conditionalFormatting>
  <conditionalFormatting sqref="S2570:X2570">
    <cfRule type="expression" dxfId="358" priority="341">
      <formula>OR($S$2563&lt;&gt;"",$S$2564&lt;&gt;"",$S$2565&lt;&gt;"",$S$2566&lt;&gt;"",$S$2567&lt;&gt;"",$S$2568&lt;&gt;"",$S$2569&lt;&gt;"",$S$2570&lt;&gt;"",$S$2571&lt;&gt;"",$S$2572&lt;&gt;"",$S$2573&lt;&gt;"",$S$2574&lt;&gt;"",$S$2575&lt;&gt;"")</formula>
    </cfRule>
  </conditionalFormatting>
  <conditionalFormatting sqref="S2571:X2571">
    <cfRule type="expression" dxfId="357" priority="340">
      <formula>OR($S$2563&lt;&gt;"",$S$2564&lt;&gt;"",$S$2565&lt;&gt;"",$S$2566&lt;&gt;"",$S$2567&lt;&gt;"",$S$2568&lt;&gt;"",$S$2569&lt;&gt;"",$S$2570&lt;&gt;"",$S$2571&lt;&gt;"",$S$2572&lt;&gt;"",$S$2573&lt;&gt;"",$S$2574&lt;&gt;"",$S$2575&lt;&gt;"")</formula>
    </cfRule>
  </conditionalFormatting>
  <conditionalFormatting sqref="S2572:X2572">
    <cfRule type="expression" dxfId="356" priority="339">
      <formula>OR($S$2563&lt;&gt;"",$S$2564&lt;&gt;"",$S$2565&lt;&gt;"",$S$2566&lt;&gt;"",$S$2567&lt;&gt;"",$S$2568&lt;&gt;"",$S$2569&lt;&gt;"",$S$2570&lt;&gt;"",$S$2571&lt;&gt;"",$S$2572&lt;&gt;"",$S$2573&lt;&gt;"",$S$2574&lt;&gt;"",$S$2575&lt;&gt;"")</formula>
    </cfRule>
  </conditionalFormatting>
  <conditionalFormatting sqref="S2573:X2573">
    <cfRule type="expression" dxfId="355" priority="338">
      <formula>OR($S$2563&lt;&gt;"",$S$2564&lt;&gt;"",$S$2565&lt;&gt;"",$S$2566&lt;&gt;"",$S$2567&lt;&gt;"",$S$2568&lt;&gt;"",$S$2569&lt;&gt;"",$S$2570&lt;&gt;"",$S$2571&lt;&gt;"",$S$2572&lt;&gt;"",$S$2573&lt;&gt;"",$S$2574&lt;&gt;"",$S$2575&lt;&gt;"")</formula>
    </cfRule>
  </conditionalFormatting>
  <conditionalFormatting sqref="S2574:X2574">
    <cfRule type="expression" dxfId="354" priority="337">
      <formula>OR($S$2563&lt;&gt;"",$S$2564&lt;&gt;"",$S$2565&lt;&gt;"",$S$2566&lt;&gt;"",$S$2567&lt;&gt;"",$S$2568&lt;&gt;"",$S$2569&lt;&gt;"",$S$2570&lt;&gt;"",$S$2571&lt;&gt;"",$S$2572&lt;&gt;"",$S$2573&lt;&gt;"",$S$2574&lt;&gt;"",$S$2575&lt;&gt;"")</formula>
    </cfRule>
  </conditionalFormatting>
  <conditionalFormatting sqref="S2575:X2575">
    <cfRule type="expression" dxfId="353" priority="336">
      <formula>OR($S$2563&lt;&gt;"",$S$2564&lt;&gt;"",$S$2565&lt;&gt;"",$S$2566&lt;&gt;"",$S$2567&lt;&gt;"",$S$2568&lt;&gt;"",$S$2569&lt;&gt;"",$S$2570&lt;&gt;"",$S$2571&lt;&gt;"",$S$2572&lt;&gt;"",$S$2573&lt;&gt;"",$S$2574&lt;&gt;"",$S$2575&lt;&gt;"")</formula>
    </cfRule>
  </conditionalFormatting>
  <conditionalFormatting sqref="S2578:X2578">
    <cfRule type="expression" dxfId="352" priority="335">
      <formula>OR($S$2578&lt;&gt;"",$S$2579&lt;&gt;"",$S$2580&lt;&gt;"",$S$2581&lt;&gt;"",$S$2582&lt;&gt;"",$S$2583&lt;&gt;"",$S$2584&lt;&gt;"")</formula>
    </cfRule>
  </conditionalFormatting>
  <conditionalFormatting sqref="S2579:X2579">
    <cfRule type="expression" dxfId="351" priority="334">
      <formula>OR($S$2578&lt;&gt;"",$S$2579&lt;&gt;"",$S$2580&lt;&gt;"",$S$2581&lt;&gt;"",$S$2582&lt;&gt;"",$S$2583&lt;&gt;"",$S$2584&lt;&gt;"")</formula>
    </cfRule>
  </conditionalFormatting>
  <conditionalFormatting sqref="S2580:X2580">
    <cfRule type="expression" dxfId="350" priority="333">
      <formula>OR($S$2578&lt;&gt;"",$S$2579&lt;&gt;"",$S$2580&lt;&gt;"",$S$2581&lt;&gt;"",$S$2582&lt;&gt;"",$S$2583&lt;&gt;"",$S$2584&lt;&gt;"")</formula>
    </cfRule>
  </conditionalFormatting>
  <conditionalFormatting sqref="S2581:X2581">
    <cfRule type="expression" dxfId="349" priority="332">
      <formula>OR($S$2578&lt;&gt;"",$S$2579&lt;&gt;"",$S$2580&lt;&gt;"",$S$2581&lt;&gt;"",$S$2582&lt;&gt;"",$S$2583&lt;&gt;"",$S$2584&lt;&gt;"")</formula>
    </cfRule>
  </conditionalFormatting>
  <conditionalFormatting sqref="S2582:X2582">
    <cfRule type="expression" dxfId="348" priority="331">
      <formula>OR($S$2578&lt;&gt;"",$S$2579&lt;&gt;"",$S$2580&lt;&gt;"",$S$2581&lt;&gt;"",$S$2582&lt;&gt;"",$S$2583&lt;&gt;"",$S$2584&lt;&gt;"")</formula>
    </cfRule>
  </conditionalFormatting>
  <conditionalFormatting sqref="S2583:X2583">
    <cfRule type="expression" dxfId="347" priority="330">
      <formula>OR($S$2578&lt;&gt;"",$S$2579&lt;&gt;"",$S$2580&lt;&gt;"",$S$2581&lt;&gt;"",$S$2582&lt;&gt;"",$S$2583&lt;&gt;"",$S$2584&lt;&gt;"")</formula>
    </cfRule>
  </conditionalFormatting>
  <conditionalFormatting sqref="S2584:X2584">
    <cfRule type="expression" dxfId="346" priority="329">
      <formula>OR($S$2578&lt;&gt;"",$S$2579&lt;&gt;"",$S$2580&lt;&gt;"",$S$2581&lt;&gt;"",$S$2582&lt;&gt;"",$S$2583&lt;&gt;"",$S$2584&lt;&gt;"")</formula>
    </cfRule>
  </conditionalFormatting>
  <conditionalFormatting sqref="S2587:X2587">
    <cfRule type="expression" dxfId="345" priority="328">
      <formula>OR($S$2587&lt;&gt;"",$S$2588&lt;&gt;"",$S$2589&lt;&gt;"",$S$2590&lt;&gt;"")</formula>
    </cfRule>
  </conditionalFormatting>
  <conditionalFormatting sqref="S2588:X2588">
    <cfRule type="expression" dxfId="344" priority="327">
      <formula>OR($S$2587&lt;&gt;"",$S$2588&lt;&gt;"",$S$2589&lt;&gt;"",$S$2590&lt;&gt;"")</formula>
    </cfRule>
  </conditionalFormatting>
  <conditionalFormatting sqref="S2589:X2589">
    <cfRule type="expression" dxfId="343" priority="326">
      <formula>OR($S$2587&lt;&gt;"",$S$2588&lt;&gt;"",$S$2589&lt;&gt;"",$S$2590&lt;&gt;"")</formula>
    </cfRule>
  </conditionalFormatting>
  <conditionalFormatting sqref="S2590:X2590">
    <cfRule type="expression" dxfId="342" priority="325">
      <formula>OR($S$2587&lt;&gt;"",$S$2588&lt;&gt;"",$S$2589&lt;&gt;"",$S$2590&lt;&gt;"")</formula>
    </cfRule>
  </conditionalFormatting>
  <conditionalFormatting sqref="S2595:X2595">
    <cfRule type="expression" dxfId="341" priority="324">
      <formula>OR($S$2595&lt;&gt;"",$S$2597&lt;&gt;"",$S$2598&lt;&gt;"",$S$2599&lt;&gt;"",$S$2600&lt;&gt;"",$S$2601&lt;&gt;"",$S$2602&lt;&gt;"",$S$2603&lt;&gt;"",$S$2604&lt;&gt;"",$S$2606&lt;&gt;"")</formula>
    </cfRule>
  </conditionalFormatting>
  <conditionalFormatting sqref="S2597:X2597">
    <cfRule type="expression" dxfId="340" priority="323">
      <formula>OR($S$2595&lt;&gt;"",$S$2597&lt;&gt;"",$S$2598&lt;&gt;"",$S$2599&lt;&gt;"",$S$2600&lt;&gt;"",$S$2601&lt;&gt;"",$S$2602&lt;&gt;"",$S$2603&lt;&gt;"",$S$2604&lt;&gt;"",$S$2606&lt;&gt;"")</formula>
    </cfRule>
  </conditionalFormatting>
  <conditionalFormatting sqref="S2598:X2598">
    <cfRule type="expression" dxfId="339" priority="322">
      <formula>OR($S$2595&lt;&gt;"",$S$2597&lt;&gt;"",$S$2598&lt;&gt;"",$S$2599&lt;&gt;"",$S$2600&lt;&gt;"",$S$2601&lt;&gt;"",$S$2602&lt;&gt;"",$S$2603&lt;&gt;"",$S$2604&lt;&gt;"",$S$2606&lt;&gt;"")</formula>
    </cfRule>
  </conditionalFormatting>
  <conditionalFormatting sqref="S2599:X2599">
    <cfRule type="expression" dxfId="338" priority="321">
      <formula>OR($S$2595&lt;&gt;"",$S$2597&lt;&gt;"",$S$2598&lt;&gt;"",$S$2599&lt;&gt;"",$S$2600&lt;&gt;"",$S$2601&lt;&gt;"",$S$2602&lt;&gt;"",$S$2603&lt;&gt;"",$S$2604&lt;&gt;"",$S$2606&lt;&gt;"")</formula>
    </cfRule>
  </conditionalFormatting>
  <conditionalFormatting sqref="S2600:X2600">
    <cfRule type="expression" dxfId="337" priority="320">
      <formula>OR($S$2595&lt;&gt;"",$S$2597&lt;&gt;"",$S$2598&lt;&gt;"",$S$2599&lt;&gt;"",$S$2600&lt;&gt;"",$S$2601&lt;&gt;"",$S$2602&lt;&gt;"",$S$2603&lt;&gt;"",$S$2604&lt;&gt;"",$S$2606&lt;&gt;"")</formula>
    </cfRule>
  </conditionalFormatting>
  <conditionalFormatting sqref="S2601:X2601">
    <cfRule type="expression" dxfId="336" priority="319">
      <formula>OR($S$2595&lt;&gt;"",$S$2597&lt;&gt;"",$S$2598&lt;&gt;"",$S$2599&lt;&gt;"",$S$2600&lt;&gt;"",$S$2601&lt;&gt;"",$S$2602&lt;&gt;"",$S$2603&lt;&gt;"",$S$2604&lt;&gt;"",$S$2606&lt;&gt;"")</formula>
    </cfRule>
  </conditionalFormatting>
  <conditionalFormatting sqref="S2602:X2602">
    <cfRule type="expression" dxfId="335" priority="318">
      <formula>OR($S$2595&lt;&gt;"",$S$2597&lt;&gt;"",$S$2598&lt;&gt;"",$S$2599&lt;&gt;"",$S$2600&lt;&gt;"",$S$2601&lt;&gt;"",$S$2602&lt;&gt;"",$S$2603&lt;&gt;"",$S$2604&lt;&gt;"",$S$2606&lt;&gt;"")</formula>
    </cfRule>
  </conditionalFormatting>
  <conditionalFormatting sqref="S2603:X2603">
    <cfRule type="expression" dxfId="334" priority="317">
      <formula>OR($S$2595&lt;&gt;"",$S$2597&lt;&gt;"",$S$2598&lt;&gt;"",$S$2599&lt;&gt;"",$S$2600&lt;&gt;"",$S$2601&lt;&gt;"",$S$2602&lt;&gt;"",$S$2603&lt;&gt;"",$S$2604&lt;&gt;"",$S$2606&lt;&gt;"")</formula>
    </cfRule>
  </conditionalFormatting>
  <conditionalFormatting sqref="S2604:X2604">
    <cfRule type="expression" dxfId="333" priority="316">
      <formula>OR($S$2595&lt;&gt;"",$S$2597&lt;&gt;"",$S$2598&lt;&gt;"",$S$2599&lt;&gt;"",$S$2600&lt;&gt;"",$S$2601&lt;&gt;"",$S$2602&lt;&gt;"",$S$2603&lt;&gt;"",$S$2604&lt;&gt;"",$S$2606&lt;&gt;"")</formula>
    </cfRule>
  </conditionalFormatting>
  <conditionalFormatting sqref="S2606:X2606">
    <cfRule type="expression" dxfId="332" priority="315">
      <formula>OR($S$2595&lt;&gt;"",$S$2597&lt;&gt;"",$S$2598&lt;&gt;"",$S$2599&lt;&gt;"",$S$2600&lt;&gt;"",$S$2601&lt;&gt;"",$S$2602&lt;&gt;"",$S$2603&lt;&gt;"",$S$2604&lt;&gt;"",$S$2606&lt;&gt;"")</formula>
    </cfRule>
  </conditionalFormatting>
  <conditionalFormatting sqref="S2608:X2608">
    <cfRule type="expression" dxfId="331" priority="314">
      <formula>OR($S$2608&lt;&gt;"",$S$2610&lt;&gt;"",$S$2612&lt;&gt;"",$S$2614&lt;&gt;"",$S$2616&lt;&gt;"",$S$2618&lt;&gt;"",$S$2620&lt;&gt;"",$S$2622&lt;&gt;"",$S$2624&lt;&gt;"",$S$2626&lt;&gt;"",$S$2628&lt;&gt;"",$S$2630&lt;&gt;"",$S$2632&lt;&gt;"",$S$2634&lt;&gt;"",$S$2636&lt;&gt;"",$S$2638&lt;&gt;"",$S$2640&lt;&gt;"",$S$2642&lt;&gt;"",$S$2644&lt;&gt;"")</formula>
    </cfRule>
  </conditionalFormatting>
  <conditionalFormatting sqref="S2610:X2610">
    <cfRule type="expression" dxfId="330" priority="313">
      <formula>OR($S$2608&lt;&gt;"",$S$2610&lt;&gt;"",$S$2612&lt;&gt;"",$S$2614&lt;&gt;"",$S$2616&lt;&gt;"",$S$2618&lt;&gt;"",$S$2620&lt;&gt;"",$S$2622&lt;&gt;"",$S$2624&lt;&gt;"",$S$2626&lt;&gt;"",$S$2628&lt;&gt;"",$S$2630&lt;&gt;"",$S$2632&lt;&gt;"",$S$2634&lt;&gt;"",$S$2636&lt;&gt;"",$S$2638&lt;&gt;"",$S$2640&lt;&gt;"",$S$2642&lt;&gt;"",$S$2644&lt;&gt;"")</formula>
    </cfRule>
  </conditionalFormatting>
  <conditionalFormatting sqref="S2612:X2612">
    <cfRule type="expression" dxfId="329" priority="312">
      <formula>OR($S$2608&lt;&gt;"",$S$2610&lt;&gt;"",$S$2612&lt;&gt;"",$S$2614&lt;&gt;"",$S$2616&lt;&gt;"",$S$2618&lt;&gt;"",$S$2620&lt;&gt;"",$S$2622&lt;&gt;"",$S$2624&lt;&gt;"",$S$2626&lt;&gt;"",$S$2628&lt;&gt;"",$S$2630&lt;&gt;"",$S$2632&lt;&gt;"",$S$2634&lt;&gt;"",$S$2636&lt;&gt;"",$S$2638&lt;&gt;"",$S$2640&lt;&gt;"",$S$2642&lt;&gt;"",$S$2644&lt;&gt;"")</formula>
    </cfRule>
  </conditionalFormatting>
  <conditionalFormatting sqref="S2614:X2614">
    <cfRule type="expression" dxfId="328" priority="311">
      <formula>OR($S$2608&lt;&gt;"",$S$2610&lt;&gt;"",$S$2612&lt;&gt;"",$S$2614&lt;&gt;"",$S$2616&lt;&gt;"",$S$2618&lt;&gt;"",$S$2620&lt;&gt;"",$S$2622&lt;&gt;"",$S$2624&lt;&gt;"",$S$2626&lt;&gt;"",$S$2628&lt;&gt;"",$S$2630&lt;&gt;"",$S$2632&lt;&gt;"",$S$2634&lt;&gt;"",$S$2636&lt;&gt;"",$S$2638&lt;&gt;"",$S$2640&lt;&gt;"",$S$2642&lt;&gt;"",$S$2644&lt;&gt;"")</formula>
    </cfRule>
  </conditionalFormatting>
  <conditionalFormatting sqref="S2616:X2616">
    <cfRule type="expression" dxfId="327" priority="310">
      <formula>OR($S$2608&lt;&gt;"",$S$2610&lt;&gt;"",$S$2612&lt;&gt;"",$S$2614&lt;&gt;"",$S$2616&lt;&gt;"",$S$2618&lt;&gt;"",$S$2620&lt;&gt;"",$S$2622&lt;&gt;"",$S$2624&lt;&gt;"",$S$2626&lt;&gt;"",$S$2628&lt;&gt;"",$S$2630&lt;&gt;"",$S$2632&lt;&gt;"",$S$2634&lt;&gt;"",$S$2636&lt;&gt;"",$S$2638&lt;&gt;"",$S$2640&lt;&gt;"",$S$2642&lt;&gt;"",$S$2644&lt;&gt;"")</formula>
    </cfRule>
  </conditionalFormatting>
  <conditionalFormatting sqref="S2618:X2618">
    <cfRule type="expression" dxfId="326" priority="309">
      <formula>OR($S$2608&lt;&gt;"",$S$2610&lt;&gt;"",$S$2612&lt;&gt;"",$S$2614&lt;&gt;"",$S$2616&lt;&gt;"",$S$2618&lt;&gt;"",$S$2620&lt;&gt;"",$S$2622&lt;&gt;"",$S$2624&lt;&gt;"",$S$2626&lt;&gt;"",$S$2628&lt;&gt;"",$S$2630&lt;&gt;"",$S$2632&lt;&gt;"",$S$2634&lt;&gt;"",$S$2636&lt;&gt;"",$S$2638&lt;&gt;"",$S$2640&lt;&gt;"",$S$2642&lt;&gt;"",$S$2644&lt;&gt;"")</formula>
    </cfRule>
  </conditionalFormatting>
  <conditionalFormatting sqref="S2620:X2620">
    <cfRule type="expression" dxfId="325" priority="308">
      <formula>OR($S$2608&lt;&gt;"",$S$2610&lt;&gt;"",$S$2612&lt;&gt;"",$S$2614&lt;&gt;"",$S$2616&lt;&gt;"",$S$2618&lt;&gt;"",$S$2620&lt;&gt;"",$S$2622&lt;&gt;"",$S$2624&lt;&gt;"",$S$2626&lt;&gt;"",$S$2628&lt;&gt;"",$S$2630&lt;&gt;"",$S$2632&lt;&gt;"",$S$2634&lt;&gt;"",$S$2636&lt;&gt;"",$S$2638&lt;&gt;"",$S$2640&lt;&gt;"",$S$2642&lt;&gt;"",$S$2644&lt;&gt;"")</formula>
    </cfRule>
  </conditionalFormatting>
  <conditionalFormatting sqref="S2622:X2622">
    <cfRule type="expression" dxfId="324" priority="307">
      <formula>OR($S$2608&lt;&gt;"",$S$2610&lt;&gt;"",$S$2612&lt;&gt;"",$S$2614&lt;&gt;"",$S$2616&lt;&gt;"",$S$2618&lt;&gt;"",$S$2620&lt;&gt;"",$S$2622&lt;&gt;"",$S$2624&lt;&gt;"",$S$2626&lt;&gt;"",$S$2628&lt;&gt;"",$S$2630&lt;&gt;"",$S$2632&lt;&gt;"",$S$2634&lt;&gt;"",$S$2636&lt;&gt;"",$S$2638&lt;&gt;"",$S$2640&lt;&gt;"",$S$2642&lt;&gt;"",$S$2644&lt;&gt;"")</formula>
    </cfRule>
  </conditionalFormatting>
  <conditionalFormatting sqref="S2624:X2624">
    <cfRule type="expression" dxfId="323" priority="306">
      <formula>OR($S$2608&lt;&gt;"",$S$2610&lt;&gt;"",$S$2612&lt;&gt;"",$S$2614&lt;&gt;"",$S$2616&lt;&gt;"",$S$2618&lt;&gt;"",$S$2620&lt;&gt;"",$S$2622&lt;&gt;"",$S$2624&lt;&gt;"",$S$2626&lt;&gt;"",$S$2628&lt;&gt;"",$S$2630&lt;&gt;"",$S$2632&lt;&gt;"",$S$2634&lt;&gt;"",$S$2636&lt;&gt;"",$S$2638&lt;&gt;"",$S$2640&lt;&gt;"",$S$2642&lt;&gt;"",$S$2644&lt;&gt;"")</formula>
    </cfRule>
  </conditionalFormatting>
  <conditionalFormatting sqref="S2626:X2626">
    <cfRule type="expression" dxfId="322" priority="305">
      <formula>OR($S$2608&lt;&gt;"",$S$2610&lt;&gt;"",$S$2612&lt;&gt;"",$S$2614&lt;&gt;"",$S$2616&lt;&gt;"",$S$2618&lt;&gt;"",$S$2620&lt;&gt;"",$S$2622&lt;&gt;"",$S$2624&lt;&gt;"",$S$2626&lt;&gt;"",$S$2628&lt;&gt;"",$S$2630&lt;&gt;"",$S$2632&lt;&gt;"",$S$2634&lt;&gt;"",$S$2636&lt;&gt;"",$S$2638&lt;&gt;"",$S$2640&lt;&gt;"",$S$2642&lt;&gt;"",$S$2644&lt;&gt;"")</formula>
    </cfRule>
  </conditionalFormatting>
  <conditionalFormatting sqref="S2628:X2628">
    <cfRule type="expression" dxfId="321" priority="304">
      <formula>OR($S$2608&lt;&gt;"",$S$2610&lt;&gt;"",$S$2612&lt;&gt;"",$S$2614&lt;&gt;"",$S$2616&lt;&gt;"",$S$2618&lt;&gt;"",$S$2620&lt;&gt;"",$S$2622&lt;&gt;"",$S$2624&lt;&gt;"",$S$2626&lt;&gt;"",$S$2628&lt;&gt;"",$S$2630&lt;&gt;"",$S$2632&lt;&gt;"",$S$2634&lt;&gt;"",$S$2636&lt;&gt;"",$S$2638&lt;&gt;"",$S$2640&lt;&gt;"",$S$2642&lt;&gt;"",$S$2644&lt;&gt;"")</formula>
    </cfRule>
  </conditionalFormatting>
  <conditionalFormatting sqref="S2630:X2630">
    <cfRule type="expression" dxfId="320" priority="303">
      <formula>OR($S$2608&lt;&gt;"",$S$2610&lt;&gt;"",$S$2612&lt;&gt;"",$S$2614&lt;&gt;"",$S$2616&lt;&gt;"",$S$2618&lt;&gt;"",$S$2620&lt;&gt;"",$S$2622&lt;&gt;"",$S$2624&lt;&gt;"",$S$2626&lt;&gt;"",$S$2628&lt;&gt;"",$S$2630&lt;&gt;"",$S$2632&lt;&gt;"",$S$2634&lt;&gt;"",$S$2636&lt;&gt;"",$S$2638&lt;&gt;"",$S$2640&lt;&gt;"",$S$2642&lt;&gt;"",$S$2644&lt;&gt;"")</formula>
    </cfRule>
  </conditionalFormatting>
  <conditionalFormatting sqref="S2632:X2632">
    <cfRule type="expression" dxfId="319" priority="302">
      <formula>OR($S$2608&lt;&gt;"",$S$2610&lt;&gt;"",$S$2612&lt;&gt;"",$S$2614&lt;&gt;"",$S$2616&lt;&gt;"",$S$2618&lt;&gt;"",$S$2620&lt;&gt;"",$S$2622&lt;&gt;"",$S$2624&lt;&gt;"",$S$2626&lt;&gt;"",$S$2628&lt;&gt;"",$S$2630&lt;&gt;"",$S$2632&lt;&gt;"",$S$2634&lt;&gt;"",$S$2636&lt;&gt;"",$S$2638&lt;&gt;"",$S$2640&lt;&gt;"",$S$2642&lt;&gt;"",$S$2644&lt;&gt;"")</formula>
    </cfRule>
  </conditionalFormatting>
  <conditionalFormatting sqref="S2634:X2634">
    <cfRule type="expression" dxfId="318" priority="301">
      <formula>OR($S$2608&lt;&gt;"",$S$2610&lt;&gt;"",$S$2612&lt;&gt;"",$S$2614&lt;&gt;"",$S$2616&lt;&gt;"",$S$2618&lt;&gt;"",$S$2620&lt;&gt;"",$S$2622&lt;&gt;"",$S$2624&lt;&gt;"",$S$2626&lt;&gt;"",$S$2628&lt;&gt;"",$S$2630&lt;&gt;"",$S$2632&lt;&gt;"",$S$2634&lt;&gt;"",$S$2636&lt;&gt;"",$S$2638&lt;&gt;"",$S$2640&lt;&gt;"",$S$2642&lt;&gt;"",$S$2644&lt;&gt;"")</formula>
    </cfRule>
  </conditionalFormatting>
  <conditionalFormatting sqref="S2636:X2636">
    <cfRule type="expression" dxfId="317" priority="300">
      <formula>OR($S$2608&lt;&gt;"",$S$2610&lt;&gt;"",$S$2612&lt;&gt;"",$S$2614&lt;&gt;"",$S$2616&lt;&gt;"",$S$2618&lt;&gt;"",$S$2620&lt;&gt;"",$S$2622&lt;&gt;"",$S$2624&lt;&gt;"",$S$2626&lt;&gt;"",$S$2628&lt;&gt;"",$S$2630&lt;&gt;"",$S$2632&lt;&gt;"",$S$2634&lt;&gt;"",$S$2636&lt;&gt;"",$S$2638&lt;&gt;"",$S$2640&lt;&gt;"",$S$2642&lt;&gt;"",$S$2644&lt;&gt;"")</formula>
    </cfRule>
  </conditionalFormatting>
  <conditionalFormatting sqref="S2638:X2638">
    <cfRule type="expression" dxfId="316" priority="299">
      <formula>OR($S$2608&lt;&gt;"",$S$2610&lt;&gt;"",$S$2612&lt;&gt;"",$S$2614&lt;&gt;"",$S$2616&lt;&gt;"",$S$2618&lt;&gt;"",$S$2620&lt;&gt;"",$S$2622&lt;&gt;"",$S$2624&lt;&gt;"",$S$2626&lt;&gt;"",$S$2628&lt;&gt;"",$S$2630&lt;&gt;"",$S$2632&lt;&gt;"",$S$2634&lt;&gt;"",$S$2636&lt;&gt;"",$S$2638&lt;&gt;"",$S$2640&lt;&gt;"",$S$2642&lt;&gt;"",$S$2644&lt;&gt;"")</formula>
    </cfRule>
  </conditionalFormatting>
  <conditionalFormatting sqref="S2640:X2640">
    <cfRule type="expression" dxfId="315" priority="298">
      <formula>OR($S$2608&lt;&gt;"",$S$2610&lt;&gt;"",$S$2612&lt;&gt;"",$S$2614&lt;&gt;"",$S$2616&lt;&gt;"",$S$2618&lt;&gt;"",$S$2620&lt;&gt;"",$S$2622&lt;&gt;"",$S$2624&lt;&gt;"",$S$2626&lt;&gt;"",$S$2628&lt;&gt;"",$S$2630&lt;&gt;"",$S$2632&lt;&gt;"",$S$2634&lt;&gt;"",$S$2636&lt;&gt;"",$S$2638&lt;&gt;"",$S$2640&lt;&gt;"",$S$2642&lt;&gt;"",$S$2644&lt;&gt;"")</formula>
    </cfRule>
  </conditionalFormatting>
  <conditionalFormatting sqref="S2642:X2642">
    <cfRule type="expression" dxfId="314" priority="297">
      <formula>OR($S$2608&lt;&gt;"",$S$2610&lt;&gt;"",$S$2612&lt;&gt;"",$S$2614&lt;&gt;"",$S$2616&lt;&gt;"",$S$2618&lt;&gt;"",$S$2620&lt;&gt;"",$S$2622&lt;&gt;"",$S$2624&lt;&gt;"",$S$2626&lt;&gt;"",$S$2628&lt;&gt;"",$S$2630&lt;&gt;"",$S$2632&lt;&gt;"",$S$2634&lt;&gt;"",$S$2636&lt;&gt;"",$S$2638&lt;&gt;"",$S$2640&lt;&gt;"",$S$2642&lt;&gt;"",$S$2644&lt;&gt;"")</formula>
    </cfRule>
  </conditionalFormatting>
  <conditionalFormatting sqref="S2644:X2644">
    <cfRule type="expression" dxfId="313" priority="296">
      <formula>OR($S$2608&lt;&gt;"",$S$2610&lt;&gt;"",$S$2612&lt;&gt;"",$S$2614&lt;&gt;"",$S$2616&lt;&gt;"",$S$2618&lt;&gt;"",$S$2620&lt;&gt;"",$S$2622&lt;&gt;"",$S$2624&lt;&gt;"",$S$2626&lt;&gt;"",$S$2628&lt;&gt;"",$S$2630&lt;&gt;"",$S$2632&lt;&gt;"",$S$2634&lt;&gt;"",$S$2636&lt;&gt;"",$S$2638&lt;&gt;"",$S$2640&lt;&gt;"",$S$2642&lt;&gt;"",$S$2644&lt;&gt;"")</formula>
    </cfRule>
  </conditionalFormatting>
  <conditionalFormatting sqref="S2649:X2649">
    <cfRule type="expression" dxfId="312" priority="295">
      <formula>OR($S$2649&lt;&gt;"",$S$2650&lt;&gt;"",$S$2651&lt;&gt;"")</formula>
    </cfRule>
  </conditionalFormatting>
  <conditionalFormatting sqref="S2650:X2650">
    <cfRule type="expression" dxfId="311" priority="294">
      <formula>OR($S$2649&lt;&gt;"",$S$2650&lt;&gt;"",$S$2651&lt;&gt;"")</formula>
    </cfRule>
  </conditionalFormatting>
  <conditionalFormatting sqref="S2651:X2651">
    <cfRule type="expression" dxfId="310" priority="293">
      <formula>OR($S$2649&lt;&gt;"",$S$2650&lt;&gt;"",$S$2651&lt;&gt;"")</formula>
    </cfRule>
  </conditionalFormatting>
  <conditionalFormatting sqref="S2653:X2653">
    <cfRule type="expression" dxfId="309" priority="292">
      <formula>OR($S$2653&lt;&gt;"",$S$2654&lt;&gt;"",$S$2655&lt;&gt;"",$S$2656&lt;&gt;"",$S$2657&lt;&gt;"",$S$2658&lt;&gt;"",$S$2659&lt;&gt;"",$S$2660&lt;&gt;"",$S$2661&lt;&gt;"",$S$2662&lt;&gt;"",$S$2663&lt;&gt;"",$S$2664&lt;&gt;"",$S$2665&lt;&gt;"",$S$2666&lt;&gt;"",$S$2667&lt;&gt;"",$S$2668&lt;&gt;"",$S$2669&lt;&gt;"",$S$2670&lt;&gt;"",$S$2671&lt;&gt;"",$S$2672&lt;&gt;"",$S$2673&lt;&gt;"")</formula>
    </cfRule>
  </conditionalFormatting>
  <conditionalFormatting sqref="S2654:X2654">
    <cfRule type="expression" dxfId="308" priority="291">
      <formula>OR($S$2653&lt;&gt;"",$S$2654&lt;&gt;"",$S$2655&lt;&gt;"",$S$2656&lt;&gt;"",$S$2657&lt;&gt;"",$S$2658&lt;&gt;"",$S$2659&lt;&gt;"",$S$2660&lt;&gt;"",$S$2661&lt;&gt;"",$S$2662&lt;&gt;"",$S$2663&lt;&gt;"",$S$2664&lt;&gt;"",$S$2665&lt;&gt;"",$S$2666&lt;&gt;"",$S$2667&lt;&gt;"",$S$2668&lt;&gt;"",$S$2669&lt;&gt;"",$S$2670&lt;&gt;"",$S$2671&lt;&gt;"",$S$2672&lt;&gt;"",$S$2673&lt;&gt;"")</formula>
    </cfRule>
  </conditionalFormatting>
  <conditionalFormatting sqref="S2655:X2655">
    <cfRule type="expression" dxfId="307" priority="290">
      <formula>OR($S$2653&lt;&gt;"",$S$2654&lt;&gt;"",$S$2655&lt;&gt;"",$S$2656&lt;&gt;"",$S$2657&lt;&gt;"",$S$2658&lt;&gt;"",$S$2659&lt;&gt;"",$S$2660&lt;&gt;"",$S$2661&lt;&gt;"",$S$2662&lt;&gt;"",$S$2663&lt;&gt;"",$S$2664&lt;&gt;"",$S$2665&lt;&gt;"",$S$2666&lt;&gt;"",$S$2667&lt;&gt;"",$S$2668&lt;&gt;"",$S$2669&lt;&gt;"",$S$2670&lt;&gt;"",$S$2671&lt;&gt;"",$S$2672&lt;&gt;"",$S$2673&lt;&gt;"")</formula>
    </cfRule>
  </conditionalFormatting>
  <conditionalFormatting sqref="S2656:X2656">
    <cfRule type="expression" dxfId="306" priority="289">
      <formula>OR($S$2653&lt;&gt;"",$S$2654&lt;&gt;"",$S$2655&lt;&gt;"",$S$2656&lt;&gt;"",$S$2657&lt;&gt;"",$S$2658&lt;&gt;"",$S$2659&lt;&gt;"",$S$2660&lt;&gt;"",$S$2661&lt;&gt;"",$S$2662&lt;&gt;"",$S$2663&lt;&gt;"",$S$2664&lt;&gt;"",$S$2665&lt;&gt;"",$S$2666&lt;&gt;"",$S$2667&lt;&gt;"",$S$2668&lt;&gt;"",$S$2669&lt;&gt;"",$S$2670&lt;&gt;"",$S$2671&lt;&gt;"",$S$2672&lt;&gt;"",$S$2673&lt;&gt;"")</formula>
    </cfRule>
  </conditionalFormatting>
  <conditionalFormatting sqref="S2657:X2657">
    <cfRule type="expression" dxfId="305" priority="288">
      <formula>OR($S$2653&lt;&gt;"",$S$2654&lt;&gt;"",$S$2655&lt;&gt;"",$S$2656&lt;&gt;"",$S$2657&lt;&gt;"",$S$2658&lt;&gt;"",$S$2659&lt;&gt;"",$S$2660&lt;&gt;"",$S$2661&lt;&gt;"",$S$2662&lt;&gt;"",$S$2663&lt;&gt;"",$S$2664&lt;&gt;"",$S$2665&lt;&gt;"",$S$2666&lt;&gt;"",$S$2667&lt;&gt;"",$S$2668&lt;&gt;"",$S$2669&lt;&gt;"",$S$2670&lt;&gt;"",$S$2671&lt;&gt;"",$S$2672&lt;&gt;"",$S$2673&lt;&gt;"")</formula>
    </cfRule>
  </conditionalFormatting>
  <conditionalFormatting sqref="S2658:X2658">
    <cfRule type="expression" dxfId="304" priority="287">
      <formula>OR($S$2653&lt;&gt;"",$S$2654&lt;&gt;"",$S$2655&lt;&gt;"",$S$2656&lt;&gt;"",$S$2657&lt;&gt;"",$S$2658&lt;&gt;"",$S$2659&lt;&gt;"",$S$2660&lt;&gt;"",$S$2661&lt;&gt;"",$S$2662&lt;&gt;"",$S$2663&lt;&gt;"",$S$2664&lt;&gt;"",$S$2665&lt;&gt;"",$S$2666&lt;&gt;"",$S$2667&lt;&gt;"",$S$2668&lt;&gt;"",$S$2669&lt;&gt;"",$S$2670&lt;&gt;"",$S$2671&lt;&gt;"",$S$2672&lt;&gt;"",$S$2673&lt;&gt;"")</formula>
    </cfRule>
  </conditionalFormatting>
  <conditionalFormatting sqref="S2659:X2659">
    <cfRule type="expression" dxfId="303" priority="286">
      <formula>OR($S$2653&lt;&gt;"",$S$2654&lt;&gt;"",$S$2655&lt;&gt;"",$S$2656&lt;&gt;"",$S$2657&lt;&gt;"",$S$2658&lt;&gt;"",$S$2659&lt;&gt;"",$S$2660&lt;&gt;"",$S$2661&lt;&gt;"",$S$2662&lt;&gt;"",$S$2663&lt;&gt;"",$S$2664&lt;&gt;"",$S$2665&lt;&gt;"",$S$2666&lt;&gt;"",$S$2667&lt;&gt;"",$S$2668&lt;&gt;"",$S$2669&lt;&gt;"",$S$2670&lt;&gt;"",$S$2671&lt;&gt;"",$S$2672&lt;&gt;"",$S$2673&lt;&gt;"")</formula>
    </cfRule>
  </conditionalFormatting>
  <conditionalFormatting sqref="S2660:X2660">
    <cfRule type="expression" dxfId="302" priority="285">
      <formula>OR($S$2653&lt;&gt;"",$S$2654&lt;&gt;"",$S$2655&lt;&gt;"",$S$2656&lt;&gt;"",$S$2657&lt;&gt;"",$S$2658&lt;&gt;"",$S$2659&lt;&gt;"",$S$2660&lt;&gt;"",$S$2661&lt;&gt;"",$S$2662&lt;&gt;"",$S$2663&lt;&gt;"",$S$2664&lt;&gt;"",$S$2665&lt;&gt;"",$S$2666&lt;&gt;"",$S$2667&lt;&gt;"",$S$2668&lt;&gt;"",$S$2669&lt;&gt;"",$S$2670&lt;&gt;"",$S$2671&lt;&gt;"",$S$2672&lt;&gt;"",$S$2673&lt;&gt;"")</formula>
    </cfRule>
  </conditionalFormatting>
  <conditionalFormatting sqref="S2661:X2661">
    <cfRule type="expression" dxfId="301" priority="284">
      <formula>OR($S$2653&lt;&gt;"",$S$2654&lt;&gt;"",$S$2655&lt;&gt;"",$S$2656&lt;&gt;"",$S$2657&lt;&gt;"",$S$2658&lt;&gt;"",$S$2659&lt;&gt;"",$S$2660&lt;&gt;"",$S$2661&lt;&gt;"",$S$2662&lt;&gt;"",$S$2663&lt;&gt;"",$S$2664&lt;&gt;"",$S$2665&lt;&gt;"",$S$2666&lt;&gt;"",$S$2667&lt;&gt;"",$S$2668&lt;&gt;"",$S$2669&lt;&gt;"",$S$2670&lt;&gt;"",$S$2671&lt;&gt;"",$S$2672&lt;&gt;"",$S$2673&lt;&gt;"")</formula>
    </cfRule>
  </conditionalFormatting>
  <conditionalFormatting sqref="S2662:X2662">
    <cfRule type="expression" dxfId="300" priority="283">
      <formula>OR($S$2653&lt;&gt;"",$S$2654&lt;&gt;"",$S$2655&lt;&gt;"",$S$2656&lt;&gt;"",$S$2657&lt;&gt;"",$S$2658&lt;&gt;"",$S$2659&lt;&gt;"",$S$2660&lt;&gt;"",$S$2661&lt;&gt;"",$S$2662&lt;&gt;"",$S$2663&lt;&gt;"",$S$2664&lt;&gt;"",$S$2665&lt;&gt;"",$S$2666&lt;&gt;"",$S$2667&lt;&gt;"",$S$2668&lt;&gt;"",$S$2669&lt;&gt;"",$S$2670&lt;&gt;"",$S$2671&lt;&gt;"",$S$2672&lt;&gt;"",$S$2673&lt;&gt;"")</formula>
    </cfRule>
  </conditionalFormatting>
  <conditionalFormatting sqref="S2663:X2663">
    <cfRule type="expression" dxfId="299" priority="282">
      <formula>OR($S$2653&lt;&gt;"",$S$2654&lt;&gt;"",$S$2655&lt;&gt;"",$S$2656&lt;&gt;"",$S$2657&lt;&gt;"",$S$2658&lt;&gt;"",$S$2659&lt;&gt;"",$S$2660&lt;&gt;"",$S$2661&lt;&gt;"",$S$2662&lt;&gt;"",$S$2663&lt;&gt;"",$S$2664&lt;&gt;"",$S$2665&lt;&gt;"",$S$2666&lt;&gt;"",$S$2667&lt;&gt;"",$S$2668&lt;&gt;"",$S$2669&lt;&gt;"",$S$2670&lt;&gt;"",$S$2671&lt;&gt;"",$S$2672&lt;&gt;"",$S$2673&lt;&gt;"")</formula>
    </cfRule>
  </conditionalFormatting>
  <conditionalFormatting sqref="S2664:X2664">
    <cfRule type="expression" dxfId="298" priority="281">
      <formula>OR($S$2653&lt;&gt;"",$S$2654&lt;&gt;"",$S$2655&lt;&gt;"",$S$2656&lt;&gt;"",$S$2657&lt;&gt;"",$S$2658&lt;&gt;"",$S$2659&lt;&gt;"",$S$2660&lt;&gt;"",$S$2661&lt;&gt;"",$S$2662&lt;&gt;"",$S$2663&lt;&gt;"",$S$2664&lt;&gt;"",$S$2665&lt;&gt;"",$S$2666&lt;&gt;"",$S$2667&lt;&gt;"",$S$2668&lt;&gt;"",$S$2669&lt;&gt;"",$S$2670&lt;&gt;"",$S$2671&lt;&gt;"",$S$2672&lt;&gt;"",$S$2673&lt;&gt;"")</formula>
    </cfRule>
  </conditionalFormatting>
  <conditionalFormatting sqref="S2665:X2665">
    <cfRule type="expression" dxfId="297" priority="280">
      <formula>OR($S$2653&lt;&gt;"",$S$2654&lt;&gt;"",$S$2655&lt;&gt;"",$S$2656&lt;&gt;"",$S$2657&lt;&gt;"",$S$2658&lt;&gt;"",$S$2659&lt;&gt;"",$S$2660&lt;&gt;"",$S$2661&lt;&gt;"",$S$2662&lt;&gt;"",$S$2663&lt;&gt;"",$S$2664&lt;&gt;"",$S$2665&lt;&gt;"",$S$2666&lt;&gt;"",$S$2667&lt;&gt;"",$S$2668&lt;&gt;"",$S$2669&lt;&gt;"",$S$2670&lt;&gt;"",$S$2671&lt;&gt;"",$S$2672&lt;&gt;"",$S$2673&lt;&gt;"")</formula>
    </cfRule>
  </conditionalFormatting>
  <conditionalFormatting sqref="S2666:X2666">
    <cfRule type="expression" dxfId="296" priority="279">
      <formula>OR($S$2653&lt;&gt;"",$S$2654&lt;&gt;"",$S$2655&lt;&gt;"",$S$2656&lt;&gt;"",$S$2657&lt;&gt;"",$S$2658&lt;&gt;"",$S$2659&lt;&gt;"",$S$2660&lt;&gt;"",$S$2661&lt;&gt;"",$S$2662&lt;&gt;"",$S$2663&lt;&gt;"",$S$2664&lt;&gt;"",$S$2665&lt;&gt;"",$S$2666&lt;&gt;"",$S$2667&lt;&gt;"",$S$2668&lt;&gt;"",$S$2669&lt;&gt;"",$S$2670&lt;&gt;"",$S$2671&lt;&gt;"",$S$2672&lt;&gt;"",$S$2673&lt;&gt;"")</formula>
    </cfRule>
  </conditionalFormatting>
  <conditionalFormatting sqref="S2667:X2667">
    <cfRule type="expression" dxfId="295" priority="278">
      <formula>OR($S$2653&lt;&gt;"",$S$2654&lt;&gt;"",$S$2655&lt;&gt;"",$S$2656&lt;&gt;"",$S$2657&lt;&gt;"",$S$2658&lt;&gt;"",$S$2659&lt;&gt;"",$S$2660&lt;&gt;"",$S$2661&lt;&gt;"",$S$2662&lt;&gt;"",$S$2663&lt;&gt;"",$S$2664&lt;&gt;"",$S$2665&lt;&gt;"",$S$2666&lt;&gt;"",$S$2667&lt;&gt;"",$S$2668&lt;&gt;"",$S$2669&lt;&gt;"",$S$2670&lt;&gt;"",$S$2671&lt;&gt;"",$S$2672&lt;&gt;"",$S$2673&lt;&gt;"")</formula>
    </cfRule>
  </conditionalFormatting>
  <conditionalFormatting sqref="S2668:X2668">
    <cfRule type="expression" dxfId="294" priority="277">
      <formula>OR($S$2653&lt;&gt;"",$S$2654&lt;&gt;"",$S$2655&lt;&gt;"",$S$2656&lt;&gt;"",$S$2657&lt;&gt;"",$S$2658&lt;&gt;"",$S$2659&lt;&gt;"",$S$2660&lt;&gt;"",$S$2661&lt;&gt;"",$S$2662&lt;&gt;"",$S$2663&lt;&gt;"",$S$2664&lt;&gt;"",$S$2665&lt;&gt;"",$S$2666&lt;&gt;"",$S$2667&lt;&gt;"",$S$2668&lt;&gt;"",$S$2669&lt;&gt;"",$S$2670&lt;&gt;"",$S$2671&lt;&gt;"",$S$2672&lt;&gt;"",$S$2673&lt;&gt;"")</formula>
    </cfRule>
  </conditionalFormatting>
  <conditionalFormatting sqref="S2669:X2669">
    <cfRule type="expression" dxfId="293" priority="276">
      <formula>OR($S$2653&lt;&gt;"",$S$2654&lt;&gt;"",$S$2655&lt;&gt;"",$S$2656&lt;&gt;"",$S$2657&lt;&gt;"",$S$2658&lt;&gt;"",$S$2659&lt;&gt;"",$S$2660&lt;&gt;"",$S$2661&lt;&gt;"",$S$2662&lt;&gt;"",$S$2663&lt;&gt;"",$S$2664&lt;&gt;"",$S$2665&lt;&gt;"",$S$2666&lt;&gt;"",$S$2667&lt;&gt;"",$S$2668&lt;&gt;"",$S$2669&lt;&gt;"",$S$2670&lt;&gt;"",$S$2671&lt;&gt;"",$S$2672&lt;&gt;"",$S$2673&lt;&gt;"")</formula>
    </cfRule>
  </conditionalFormatting>
  <conditionalFormatting sqref="S2670:X2670">
    <cfRule type="expression" dxfId="292" priority="275">
      <formula>OR($S$2653&lt;&gt;"",$S$2654&lt;&gt;"",$S$2655&lt;&gt;"",$S$2656&lt;&gt;"",$S$2657&lt;&gt;"",$S$2658&lt;&gt;"",$S$2659&lt;&gt;"",$S$2660&lt;&gt;"",$S$2661&lt;&gt;"",$S$2662&lt;&gt;"",$S$2663&lt;&gt;"",$S$2664&lt;&gt;"",$S$2665&lt;&gt;"",$S$2666&lt;&gt;"",$S$2667&lt;&gt;"",$S$2668&lt;&gt;"",$S$2669&lt;&gt;"",$S$2670&lt;&gt;"",$S$2671&lt;&gt;"",$S$2672&lt;&gt;"",$S$2673&lt;&gt;"")</formula>
    </cfRule>
  </conditionalFormatting>
  <conditionalFormatting sqref="S2671:X2671">
    <cfRule type="expression" dxfId="291" priority="274">
      <formula>OR($S$2653&lt;&gt;"",$S$2654&lt;&gt;"",$S$2655&lt;&gt;"",$S$2656&lt;&gt;"",$S$2657&lt;&gt;"",$S$2658&lt;&gt;"",$S$2659&lt;&gt;"",$S$2660&lt;&gt;"",$S$2661&lt;&gt;"",$S$2662&lt;&gt;"",$S$2663&lt;&gt;"",$S$2664&lt;&gt;"",$S$2665&lt;&gt;"",$S$2666&lt;&gt;"",$S$2667&lt;&gt;"",$S$2668&lt;&gt;"",$S$2669&lt;&gt;"",$S$2670&lt;&gt;"",$S$2671&lt;&gt;"",$S$2672&lt;&gt;"",$S$2673&lt;&gt;"")</formula>
    </cfRule>
  </conditionalFormatting>
  <conditionalFormatting sqref="S2672:X2672">
    <cfRule type="expression" dxfId="290" priority="273">
      <formula>OR($S$2653&lt;&gt;"",$S$2654&lt;&gt;"",$S$2655&lt;&gt;"",$S$2656&lt;&gt;"",$S$2657&lt;&gt;"",$S$2658&lt;&gt;"",$S$2659&lt;&gt;"",$S$2660&lt;&gt;"",$S$2661&lt;&gt;"",$S$2662&lt;&gt;"",$S$2663&lt;&gt;"",$S$2664&lt;&gt;"",$S$2665&lt;&gt;"",$S$2666&lt;&gt;"",$S$2667&lt;&gt;"",$S$2668&lt;&gt;"",$S$2669&lt;&gt;"",$S$2670&lt;&gt;"",$S$2671&lt;&gt;"",$S$2672&lt;&gt;"",$S$2673&lt;&gt;"")</formula>
    </cfRule>
  </conditionalFormatting>
  <conditionalFormatting sqref="S2673:X2673">
    <cfRule type="expression" dxfId="289" priority="272">
      <formula>OR($S$2653&lt;&gt;"",$S$2654&lt;&gt;"",$S$2655&lt;&gt;"",$S$2656&lt;&gt;"",$S$2657&lt;&gt;"",$S$2658&lt;&gt;"",$S$2659&lt;&gt;"",$S$2660&lt;&gt;"",$S$2661&lt;&gt;"",$S$2662&lt;&gt;"",$S$2663&lt;&gt;"",$S$2664&lt;&gt;"",$S$2665&lt;&gt;"",$S$2666&lt;&gt;"",$S$2667&lt;&gt;"",$S$2668&lt;&gt;"",$S$2669&lt;&gt;"",$S$2670&lt;&gt;"",$S$2671&lt;&gt;"",$S$2672&lt;&gt;"",$S$2673&lt;&gt;"")</formula>
    </cfRule>
  </conditionalFormatting>
  <conditionalFormatting sqref="S2680:X2680">
    <cfRule type="expression" dxfId="288" priority="271">
      <formula>OR($S$2680&lt;&gt;"",$S$2681&lt;&gt;"",$S$2682&lt;&gt;"")</formula>
    </cfRule>
  </conditionalFormatting>
  <conditionalFormatting sqref="S2681:X2681">
    <cfRule type="expression" dxfId="287" priority="270">
      <formula>OR($S$2680&lt;&gt;"",$S$2681&lt;&gt;"",$S$2682&lt;&gt;"")</formula>
    </cfRule>
  </conditionalFormatting>
  <conditionalFormatting sqref="S2682:X2682">
    <cfRule type="expression" dxfId="286" priority="269">
      <formula>OR($S$2680&lt;&gt;"",$S$2681&lt;&gt;"",$S$2682&lt;&gt;"")</formula>
    </cfRule>
  </conditionalFormatting>
  <conditionalFormatting sqref="S2684:X2684">
    <cfRule type="expression" dxfId="285" priority="268">
      <formula>OR($S$2684&lt;&gt;"",$S$2685&lt;&gt;"",$S$2686&lt;&gt;"",$S$2687&lt;&gt;"",$S$2688&lt;&gt;"",$S$2689&lt;&gt;"")</formula>
    </cfRule>
  </conditionalFormatting>
  <conditionalFormatting sqref="S2685:X2685">
    <cfRule type="expression" dxfId="284" priority="267">
      <formula>OR($S$2684&lt;&gt;"",$S$2685&lt;&gt;"",$S$2686&lt;&gt;"",$S$2687&lt;&gt;"",$S$2688&lt;&gt;"",$S$2689&lt;&gt;"")</formula>
    </cfRule>
  </conditionalFormatting>
  <conditionalFormatting sqref="S2686:X2686">
    <cfRule type="expression" dxfId="283" priority="266">
      <formula>OR($S$2684&lt;&gt;"",$S$2685&lt;&gt;"",$S$2686&lt;&gt;"",$S$2687&lt;&gt;"",$S$2688&lt;&gt;"",$S$2689&lt;&gt;"")</formula>
    </cfRule>
  </conditionalFormatting>
  <conditionalFormatting sqref="S2687:X2687">
    <cfRule type="expression" dxfId="282" priority="265">
      <formula>OR($S$2684&lt;&gt;"",$S$2685&lt;&gt;"",$S$2686&lt;&gt;"",$S$2687&lt;&gt;"",$S$2688&lt;&gt;"",$S$2689&lt;&gt;"")</formula>
    </cfRule>
  </conditionalFormatting>
  <conditionalFormatting sqref="S2688:X2688">
    <cfRule type="expression" dxfId="281" priority="264">
      <formula>OR($S$2684&lt;&gt;"",$S$2685&lt;&gt;"",$S$2686&lt;&gt;"",$S$2687&lt;&gt;"",$S$2688&lt;&gt;"",$S$2689&lt;&gt;"")</formula>
    </cfRule>
  </conditionalFormatting>
  <conditionalFormatting sqref="S2689:X2689">
    <cfRule type="expression" dxfId="280" priority="263">
      <formula>OR($S$2684&lt;&gt;"",$S$2685&lt;&gt;"",$S$2686&lt;&gt;"",$S$2687&lt;&gt;"",$S$2688&lt;&gt;"",$S$2689&lt;&gt;"")</formula>
    </cfRule>
  </conditionalFormatting>
  <conditionalFormatting sqref="S2692:X2692">
    <cfRule type="expression" dxfId="279" priority="262">
      <formula>OR($S$2692&lt;&gt;"",$S$2693&lt;&gt;"",$S$2694&lt;&gt;"",$S$2695&lt;&gt;"",$S$2696&lt;&gt;"")</formula>
    </cfRule>
  </conditionalFormatting>
  <conditionalFormatting sqref="S2693:X2693">
    <cfRule type="expression" dxfId="278" priority="261">
      <formula>OR($S$2692&lt;&gt;"",$S$2693&lt;&gt;"",$S$2694&lt;&gt;"",$S$2695&lt;&gt;"",$S$2696&lt;&gt;"")</formula>
    </cfRule>
  </conditionalFormatting>
  <conditionalFormatting sqref="S2694:X2694">
    <cfRule type="expression" dxfId="277" priority="260">
      <formula>OR($S$2692&lt;&gt;"",$S$2693&lt;&gt;"",$S$2694&lt;&gt;"",$S$2695&lt;&gt;"",$S$2696&lt;&gt;"")</formula>
    </cfRule>
  </conditionalFormatting>
  <conditionalFormatting sqref="S2695:X2695">
    <cfRule type="expression" dxfId="276" priority="259">
      <formula>OR($S$2692&lt;&gt;"",$S$2693&lt;&gt;"",$S$2694&lt;&gt;"",$S$2695&lt;&gt;"",$S$2696&lt;&gt;"")</formula>
    </cfRule>
  </conditionalFormatting>
  <conditionalFormatting sqref="S2696:X2696">
    <cfRule type="expression" dxfId="275" priority="258">
      <formula>OR($S$2692&lt;&gt;"",$S$2693&lt;&gt;"",$S$2694&lt;&gt;"",$S$2695&lt;&gt;"",$S$2696&lt;&gt;"")</formula>
    </cfRule>
  </conditionalFormatting>
  <conditionalFormatting sqref="S2699:X2699">
    <cfRule type="expression" dxfId="274" priority="257">
      <formula>OR($S$2699&lt;&gt;"",$S$2700&lt;&gt;"",$S$2701&lt;&gt;"",$S$2702&lt;&gt;"",$S$2703&lt;&gt;"",$S$2704&lt;&gt;"",$S$2705&lt;&gt;"",$S$2706&lt;&gt;"",$S$2707&lt;&gt;"",$S$2708&lt;&gt;"",$S$2709&lt;&gt;"",$S$2710&lt;&gt;"",$S$2711&lt;&gt;"",$S$2712&lt;&gt;"",$S$2713&lt;&gt;"",$S$2714&lt;&gt;"",$S$2715&lt;&gt;"",$S$2716&lt;&gt;"",$S$2717&lt;&gt;"",$S$2718&lt;&gt;"",$S$2719&lt;&gt;"")</formula>
    </cfRule>
  </conditionalFormatting>
  <conditionalFormatting sqref="S2700:X2700">
    <cfRule type="expression" dxfId="273" priority="256">
      <formula>OR($S$2699&lt;&gt;"",$S$2700&lt;&gt;"",$S$2701&lt;&gt;"",$S$2702&lt;&gt;"",$S$2703&lt;&gt;"",$S$2704&lt;&gt;"",$S$2705&lt;&gt;"",$S$2706&lt;&gt;"",$S$2707&lt;&gt;"",$S$2708&lt;&gt;"",$S$2709&lt;&gt;"",$S$2710&lt;&gt;"",$S$2711&lt;&gt;"",$S$2712&lt;&gt;"",$S$2713&lt;&gt;"",$S$2714&lt;&gt;"",$S$2715&lt;&gt;"",$S$2716&lt;&gt;"",$S$2717&lt;&gt;"",$S$2718&lt;&gt;"",$S$2719&lt;&gt;"")</formula>
    </cfRule>
  </conditionalFormatting>
  <conditionalFormatting sqref="S2701:X2701">
    <cfRule type="expression" dxfId="272" priority="255">
      <formula>OR($S$2699&lt;&gt;"",$S$2700&lt;&gt;"",$S$2701&lt;&gt;"",$S$2702&lt;&gt;"",$S$2703&lt;&gt;"",$S$2704&lt;&gt;"",$S$2705&lt;&gt;"",$S$2706&lt;&gt;"",$S$2707&lt;&gt;"",$S$2708&lt;&gt;"",$S$2709&lt;&gt;"",$S$2710&lt;&gt;"",$S$2711&lt;&gt;"",$S$2712&lt;&gt;"",$S$2713&lt;&gt;"",$S$2714&lt;&gt;"",$S$2715&lt;&gt;"",$S$2716&lt;&gt;"",$S$2717&lt;&gt;"",$S$2718&lt;&gt;"",$S$2719&lt;&gt;"")</formula>
    </cfRule>
  </conditionalFormatting>
  <conditionalFormatting sqref="S2702:X2702">
    <cfRule type="expression" dxfId="271" priority="254">
      <formula>OR($S$2699&lt;&gt;"",$S$2700&lt;&gt;"",$S$2701&lt;&gt;"",$S$2702&lt;&gt;"",$S$2703&lt;&gt;"",$S$2704&lt;&gt;"",$S$2705&lt;&gt;"",$S$2706&lt;&gt;"",$S$2707&lt;&gt;"",$S$2708&lt;&gt;"",$S$2709&lt;&gt;"",$S$2710&lt;&gt;"",$S$2711&lt;&gt;"",$S$2712&lt;&gt;"",$S$2713&lt;&gt;"",$S$2714&lt;&gt;"",$S$2715&lt;&gt;"",$S$2716&lt;&gt;"",$S$2717&lt;&gt;"",$S$2718&lt;&gt;"",$S$2719&lt;&gt;"")</formula>
    </cfRule>
  </conditionalFormatting>
  <conditionalFormatting sqref="S2703:X2703">
    <cfRule type="expression" dxfId="270" priority="253">
      <formula>OR($S$2699&lt;&gt;"",$S$2700&lt;&gt;"",$S$2701&lt;&gt;"",$S$2702&lt;&gt;"",$S$2703&lt;&gt;"",$S$2704&lt;&gt;"",$S$2705&lt;&gt;"",$S$2706&lt;&gt;"",$S$2707&lt;&gt;"",$S$2708&lt;&gt;"",$S$2709&lt;&gt;"",$S$2710&lt;&gt;"",$S$2711&lt;&gt;"",$S$2712&lt;&gt;"",$S$2713&lt;&gt;"",$S$2714&lt;&gt;"",$S$2715&lt;&gt;"",$S$2716&lt;&gt;"",$S$2717&lt;&gt;"",$S$2718&lt;&gt;"",$S$2719&lt;&gt;"")</formula>
    </cfRule>
  </conditionalFormatting>
  <conditionalFormatting sqref="S2704:X2704">
    <cfRule type="expression" dxfId="269" priority="252">
      <formula>OR($S$2699&lt;&gt;"",$S$2700&lt;&gt;"",$S$2701&lt;&gt;"",$S$2702&lt;&gt;"",$S$2703&lt;&gt;"",$S$2704&lt;&gt;"",$S$2705&lt;&gt;"",$S$2706&lt;&gt;"",$S$2707&lt;&gt;"",$S$2708&lt;&gt;"",$S$2709&lt;&gt;"",$S$2710&lt;&gt;"",$S$2711&lt;&gt;"",$S$2712&lt;&gt;"",$S$2713&lt;&gt;"",$S$2714&lt;&gt;"",$S$2715&lt;&gt;"",$S$2716&lt;&gt;"",$S$2717&lt;&gt;"",$S$2718&lt;&gt;"",$S$2719&lt;&gt;"")</formula>
    </cfRule>
  </conditionalFormatting>
  <conditionalFormatting sqref="S2705:X2705">
    <cfRule type="expression" dxfId="268" priority="251">
      <formula>OR($S$2699&lt;&gt;"",$S$2700&lt;&gt;"",$S$2701&lt;&gt;"",$S$2702&lt;&gt;"",$S$2703&lt;&gt;"",$S$2704&lt;&gt;"",$S$2705&lt;&gt;"",$S$2706&lt;&gt;"",$S$2707&lt;&gt;"",$S$2708&lt;&gt;"",$S$2709&lt;&gt;"",$S$2710&lt;&gt;"",$S$2711&lt;&gt;"",$S$2712&lt;&gt;"",$S$2713&lt;&gt;"",$S$2714&lt;&gt;"",$S$2715&lt;&gt;"",$S$2716&lt;&gt;"",$S$2717&lt;&gt;"",$S$2718&lt;&gt;"",$S$2719&lt;&gt;"")</formula>
    </cfRule>
  </conditionalFormatting>
  <conditionalFormatting sqref="S2706:X2706">
    <cfRule type="expression" dxfId="267" priority="250">
      <formula>OR($S$2699&lt;&gt;"",$S$2700&lt;&gt;"",$S$2701&lt;&gt;"",$S$2702&lt;&gt;"",$S$2703&lt;&gt;"",$S$2704&lt;&gt;"",$S$2705&lt;&gt;"",$S$2706&lt;&gt;"",$S$2707&lt;&gt;"",$S$2708&lt;&gt;"",$S$2709&lt;&gt;"",$S$2710&lt;&gt;"",$S$2711&lt;&gt;"",$S$2712&lt;&gt;"",$S$2713&lt;&gt;"",$S$2714&lt;&gt;"",$S$2715&lt;&gt;"",$S$2716&lt;&gt;"",$S$2717&lt;&gt;"",$S$2718&lt;&gt;"",$S$2719&lt;&gt;"")</formula>
    </cfRule>
  </conditionalFormatting>
  <conditionalFormatting sqref="S2707:X2707">
    <cfRule type="expression" dxfId="266" priority="249">
      <formula>OR($S$2699&lt;&gt;"",$S$2700&lt;&gt;"",$S$2701&lt;&gt;"",$S$2702&lt;&gt;"",$S$2703&lt;&gt;"",$S$2704&lt;&gt;"",$S$2705&lt;&gt;"",$S$2706&lt;&gt;"",$S$2707&lt;&gt;"",$S$2708&lt;&gt;"",$S$2709&lt;&gt;"",$S$2710&lt;&gt;"",$S$2711&lt;&gt;"",$S$2712&lt;&gt;"",$S$2713&lt;&gt;"",$S$2714&lt;&gt;"",$S$2715&lt;&gt;"",$S$2716&lt;&gt;"",$S$2717&lt;&gt;"",$S$2718&lt;&gt;"",$S$2719&lt;&gt;"")</formula>
    </cfRule>
  </conditionalFormatting>
  <conditionalFormatting sqref="S2708:X2708">
    <cfRule type="expression" dxfId="265" priority="248">
      <formula>OR($S$2699&lt;&gt;"",$S$2700&lt;&gt;"",$S$2701&lt;&gt;"",$S$2702&lt;&gt;"",$S$2703&lt;&gt;"",$S$2704&lt;&gt;"",$S$2705&lt;&gt;"",$S$2706&lt;&gt;"",$S$2707&lt;&gt;"",$S$2708&lt;&gt;"",$S$2709&lt;&gt;"",$S$2710&lt;&gt;"",$S$2711&lt;&gt;"",$S$2712&lt;&gt;"",$S$2713&lt;&gt;"",$S$2714&lt;&gt;"",$S$2715&lt;&gt;"",$S$2716&lt;&gt;"",$S$2717&lt;&gt;"",$S$2718&lt;&gt;"",$S$2719&lt;&gt;"")</formula>
    </cfRule>
  </conditionalFormatting>
  <conditionalFormatting sqref="S2709:X2709">
    <cfRule type="expression" dxfId="264" priority="247">
      <formula>OR($S$2699&lt;&gt;"",$S$2700&lt;&gt;"",$S$2701&lt;&gt;"",$S$2702&lt;&gt;"",$S$2703&lt;&gt;"",$S$2704&lt;&gt;"",$S$2705&lt;&gt;"",$S$2706&lt;&gt;"",$S$2707&lt;&gt;"",$S$2708&lt;&gt;"",$S$2709&lt;&gt;"",$S$2710&lt;&gt;"",$S$2711&lt;&gt;"",$S$2712&lt;&gt;"",$S$2713&lt;&gt;"",$S$2714&lt;&gt;"",$S$2715&lt;&gt;"",$S$2716&lt;&gt;"",$S$2717&lt;&gt;"",$S$2718&lt;&gt;"",$S$2719&lt;&gt;"")</formula>
    </cfRule>
  </conditionalFormatting>
  <conditionalFormatting sqref="S2710:X2710">
    <cfRule type="expression" dxfId="263" priority="246">
      <formula>OR($S$2699&lt;&gt;"",$S$2700&lt;&gt;"",$S$2701&lt;&gt;"",$S$2702&lt;&gt;"",$S$2703&lt;&gt;"",$S$2704&lt;&gt;"",$S$2705&lt;&gt;"",$S$2706&lt;&gt;"",$S$2707&lt;&gt;"",$S$2708&lt;&gt;"",$S$2709&lt;&gt;"",$S$2710&lt;&gt;"",$S$2711&lt;&gt;"",$S$2712&lt;&gt;"",$S$2713&lt;&gt;"",$S$2714&lt;&gt;"",$S$2715&lt;&gt;"",$S$2716&lt;&gt;"",$S$2717&lt;&gt;"",$S$2718&lt;&gt;"",$S$2719&lt;&gt;"")</formula>
    </cfRule>
  </conditionalFormatting>
  <conditionalFormatting sqref="S2711:X2711">
    <cfRule type="expression" dxfId="262" priority="245">
      <formula>OR($S$2699&lt;&gt;"",$S$2700&lt;&gt;"",$S$2701&lt;&gt;"",$S$2702&lt;&gt;"",$S$2703&lt;&gt;"",$S$2704&lt;&gt;"",$S$2705&lt;&gt;"",$S$2706&lt;&gt;"",$S$2707&lt;&gt;"",$S$2708&lt;&gt;"",$S$2709&lt;&gt;"",$S$2710&lt;&gt;"",$S$2711&lt;&gt;"",$S$2712&lt;&gt;"",$S$2713&lt;&gt;"",$S$2714&lt;&gt;"",$S$2715&lt;&gt;"",$S$2716&lt;&gt;"",$S$2717&lt;&gt;"",$S$2718&lt;&gt;"",$S$2719&lt;&gt;"")</formula>
    </cfRule>
  </conditionalFormatting>
  <conditionalFormatting sqref="S2712:X2712">
    <cfRule type="expression" dxfId="261" priority="244">
      <formula>OR($S$2699&lt;&gt;"",$S$2700&lt;&gt;"",$S$2701&lt;&gt;"",$S$2702&lt;&gt;"",$S$2703&lt;&gt;"",$S$2704&lt;&gt;"",$S$2705&lt;&gt;"",$S$2706&lt;&gt;"",$S$2707&lt;&gt;"",$S$2708&lt;&gt;"",$S$2709&lt;&gt;"",$S$2710&lt;&gt;"",$S$2711&lt;&gt;"",$S$2712&lt;&gt;"",$S$2713&lt;&gt;"",$S$2714&lt;&gt;"",$S$2715&lt;&gt;"",$S$2716&lt;&gt;"",$S$2717&lt;&gt;"",$S$2718&lt;&gt;"",$S$2719&lt;&gt;"")</formula>
    </cfRule>
  </conditionalFormatting>
  <conditionalFormatting sqref="S2713:X2713">
    <cfRule type="expression" dxfId="260" priority="243">
      <formula>OR($S$2699&lt;&gt;"",$S$2700&lt;&gt;"",$S$2701&lt;&gt;"",$S$2702&lt;&gt;"",$S$2703&lt;&gt;"",$S$2704&lt;&gt;"",$S$2705&lt;&gt;"",$S$2706&lt;&gt;"",$S$2707&lt;&gt;"",$S$2708&lt;&gt;"",$S$2709&lt;&gt;"",$S$2710&lt;&gt;"",$S$2711&lt;&gt;"",$S$2712&lt;&gt;"",$S$2713&lt;&gt;"",$S$2714&lt;&gt;"",$S$2715&lt;&gt;"",$S$2716&lt;&gt;"",$S$2717&lt;&gt;"",$S$2718&lt;&gt;"",$S$2719&lt;&gt;"")</formula>
    </cfRule>
  </conditionalFormatting>
  <conditionalFormatting sqref="S2714:X2714">
    <cfRule type="expression" dxfId="259" priority="242">
      <formula>OR($S$2699&lt;&gt;"",$S$2700&lt;&gt;"",$S$2701&lt;&gt;"",$S$2702&lt;&gt;"",$S$2703&lt;&gt;"",$S$2704&lt;&gt;"",$S$2705&lt;&gt;"",$S$2706&lt;&gt;"",$S$2707&lt;&gt;"",$S$2708&lt;&gt;"",$S$2709&lt;&gt;"",$S$2710&lt;&gt;"",$S$2711&lt;&gt;"",$S$2712&lt;&gt;"",$S$2713&lt;&gt;"",$S$2714&lt;&gt;"",$S$2715&lt;&gt;"",$S$2716&lt;&gt;"",$S$2717&lt;&gt;"",$S$2718&lt;&gt;"",$S$2719&lt;&gt;"")</formula>
    </cfRule>
  </conditionalFormatting>
  <conditionalFormatting sqref="S2715:X2715">
    <cfRule type="expression" dxfId="258" priority="241">
      <formula>OR($S$2699&lt;&gt;"",$S$2700&lt;&gt;"",$S$2701&lt;&gt;"",$S$2702&lt;&gt;"",$S$2703&lt;&gt;"",$S$2704&lt;&gt;"",$S$2705&lt;&gt;"",$S$2706&lt;&gt;"",$S$2707&lt;&gt;"",$S$2708&lt;&gt;"",$S$2709&lt;&gt;"",$S$2710&lt;&gt;"",$S$2711&lt;&gt;"",$S$2712&lt;&gt;"",$S$2713&lt;&gt;"",$S$2714&lt;&gt;"",$S$2715&lt;&gt;"",$S$2716&lt;&gt;"",$S$2717&lt;&gt;"",$S$2718&lt;&gt;"",$S$2719&lt;&gt;"")</formula>
    </cfRule>
  </conditionalFormatting>
  <conditionalFormatting sqref="S2716:X2716">
    <cfRule type="expression" dxfId="257" priority="240">
      <formula>OR($S$2699&lt;&gt;"",$S$2700&lt;&gt;"",$S$2701&lt;&gt;"",$S$2702&lt;&gt;"",$S$2703&lt;&gt;"",$S$2704&lt;&gt;"",$S$2705&lt;&gt;"",$S$2706&lt;&gt;"",$S$2707&lt;&gt;"",$S$2708&lt;&gt;"",$S$2709&lt;&gt;"",$S$2710&lt;&gt;"",$S$2711&lt;&gt;"",$S$2712&lt;&gt;"",$S$2713&lt;&gt;"",$S$2714&lt;&gt;"",$S$2715&lt;&gt;"",$S$2716&lt;&gt;"",$S$2717&lt;&gt;"",$S$2718&lt;&gt;"",$S$2719&lt;&gt;"")</formula>
    </cfRule>
  </conditionalFormatting>
  <conditionalFormatting sqref="S2717:X2717">
    <cfRule type="expression" dxfId="256" priority="239">
      <formula>OR($S$2699&lt;&gt;"",$S$2700&lt;&gt;"",$S$2701&lt;&gt;"",$S$2702&lt;&gt;"",$S$2703&lt;&gt;"",$S$2704&lt;&gt;"",$S$2705&lt;&gt;"",$S$2706&lt;&gt;"",$S$2707&lt;&gt;"",$S$2708&lt;&gt;"",$S$2709&lt;&gt;"",$S$2710&lt;&gt;"",$S$2711&lt;&gt;"",$S$2712&lt;&gt;"",$S$2713&lt;&gt;"",$S$2714&lt;&gt;"",$S$2715&lt;&gt;"",$S$2716&lt;&gt;"",$S$2717&lt;&gt;"",$S$2718&lt;&gt;"",$S$2719&lt;&gt;"")</formula>
    </cfRule>
  </conditionalFormatting>
  <conditionalFormatting sqref="S2718:X2718">
    <cfRule type="expression" dxfId="255" priority="238">
      <formula>OR($S$2699&lt;&gt;"",$S$2700&lt;&gt;"",$S$2701&lt;&gt;"",$S$2702&lt;&gt;"",$S$2703&lt;&gt;"",$S$2704&lt;&gt;"",$S$2705&lt;&gt;"",$S$2706&lt;&gt;"",$S$2707&lt;&gt;"",$S$2708&lt;&gt;"",$S$2709&lt;&gt;"",$S$2710&lt;&gt;"",$S$2711&lt;&gt;"",$S$2712&lt;&gt;"",$S$2713&lt;&gt;"",$S$2714&lt;&gt;"",$S$2715&lt;&gt;"",$S$2716&lt;&gt;"",$S$2717&lt;&gt;"",$S$2718&lt;&gt;"",$S$2719&lt;&gt;"")</formula>
    </cfRule>
  </conditionalFormatting>
  <conditionalFormatting sqref="S2719:X2719">
    <cfRule type="expression" dxfId="254" priority="237">
      <formula>OR($S$2699&lt;&gt;"",$S$2700&lt;&gt;"",$S$2701&lt;&gt;"",$S$2702&lt;&gt;"",$S$2703&lt;&gt;"",$S$2704&lt;&gt;"",$S$2705&lt;&gt;"",$S$2706&lt;&gt;"",$S$2707&lt;&gt;"",$S$2708&lt;&gt;"",$S$2709&lt;&gt;"",$S$2710&lt;&gt;"",$S$2711&lt;&gt;"",$S$2712&lt;&gt;"",$S$2713&lt;&gt;"",$S$2714&lt;&gt;"",$S$2715&lt;&gt;"",$S$2716&lt;&gt;"",$S$2717&lt;&gt;"",$S$2718&lt;&gt;"",$S$2719&lt;&gt;"")</formula>
    </cfRule>
  </conditionalFormatting>
  <conditionalFormatting sqref="S2722:X2722">
    <cfRule type="expression" dxfId="253" priority="236">
      <formula>OR($S$2722&lt;&gt;"",$S$2723&lt;&gt;"",$S$2724&lt;&gt;"",$S$2725&lt;&gt;"",$S$2726&lt;&gt;"",$S$2727&lt;&gt;"")</formula>
    </cfRule>
  </conditionalFormatting>
  <conditionalFormatting sqref="S2723:X2723">
    <cfRule type="expression" dxfId="252" priority="235">
      <formula>OR($S$2722&lt;&gt;"",$S$2723&lt;&gt;"",$S$2724&lt;&gt;"",$S$2725&lt;&gt;"",$S$2726&lt;&gt;"",$S$2727&lt;&gt;"")</formula>
    </cfRule>
  </conditionalFormatting>
  <conditionalFormatting sqref="S2724:X2724">
    <cfRule type="expression" dxfId="251" priority="234">
      <formula>OR($S$2722&lt;&gt;"",$S$2723&lt;&gt;"",$S$2724&lt;&gt;"",$S$2725&lt;&gt;"",$S$2726&lt;&gt;"",$S$2727&lt;&gt;"")</formula>
    </cfRule>
  </conditionalFormatting>
  <conditionalFormatting sqref="S2725:X2725">
    <cfRule type="expression" dxfId="250" priority="233">
      <formula>OR($S$2722&lt;&gt;"",$S$2723&lt;&gt;"",$S$2724&lt;&gt;"",$S$2725&lt;&gt;"",$S$2726&lt;&gt;"",$S$2727&lt;&gt;"")</formula>
    </cfRule>
  </conditionalFormatting>
  <conditionalFormatting sqref="S2726:X2726">
    <cfRule type="expression" dxfId="249" priority="232">
      <formula>OR($S$2722&lt;&gt;"",$S$2723&lt;&gt;"",$S$2724&lt;&gt;"",$S$2725&lt;&gt;"",$S$2726&lt;&gt;"",$S$2727&lt;&gt;"")</formula>
    </cfRule>
  </conditionalFormatting>
  <conditionalFormatting sqref="S2727:X2727">
    <cfRule type="expression" dxfId="248" priority="231">
      <formula>OR($S$2722&lt;&gt;"",$S$2723&lt;&gt;"",$S$2724&lt;&gt;"",$S$2725&lt;&gt;"",$S$2726&lt;&gt;"",$S$2727&lt;&gt;"")</formula>
    </cfRule>
  </conditionalFormatting>
  <conditionalFormatting sqref="S2730:X2730">
    <cfRule type="expression" dxfId="247" priority="230">
      <formula>OR($S$2730&lt;&gt;"",$S$2731&lt;&gt;"",$S$2732&lt;&gt;"",$S$2733&lt;&gt;"",$S$2734&lt;&gt;"",$S$2735&lt;&gt;"",$S$2736&lt;&gt;"",$S$2737&lt;&gt;"",$S$2738&lt;&gt;"",$S$2739&lt;&gt;"",$S$2740&lt;&gt;"",$S$2741&lt;&gt;"",$S$2742&lt;&gt;"",$S$2743&lt;&gt;"",$S$2744&lt;&gt;"",$S$2746&lt;&gt;"",$S$2747&lt;&gt;"",$S$2748&lt;&gt;"",$S$2749&lt;&gt;"",$S$2750&lt;&gt;"",$S$2751&lt;&gt;"")</formula>
    </cfRule>
  </conditionalFormatting>
  <conditionalFormatting sqref="S2731:X2731">
    <cfRule type="expression" dxfId="246" priority="229">
      <formula>OR($S$2730&lt;&gt;"",$S$2731&lt;&gt;"",$S$2732&lt;&gt;"",$S$2733&lt;&gt;"",$S$2734&lt;&gt;"",$S$2735&lt;&gt;"",$S$2736&lt;&gt;"",$S$2737&lt;&gt;"",$S$2738&lt;&gt;"",$S$2739&lt;&gt;"",$S$2740&lt;&gt;"",$S$2741&lt;&gt;"",$S$2742&lt;&gt;"",$S$2743&lt;&gt;"",$S$2744&lt;&gt;"",$S$2746&lt;&gt;"",$S$2747&lt;&gt;"",$S$2748&lt;&gt;"",$S$2749&lt;&gt;"",$S$2750&lt;&gt;"",$S$2751&lt;&gt;"")</formula>
    </cfRule>
  </conditionalFormatting>
  <conditionalFormatting sqref="S2732:X2732">
    <cfRule type="expression" dxfId="245" priority="228">
      <formula>OR($S$2730&lt;&gt;"",$S$2731&lt;&gt;"",$S$2732&lt;&gt;"",$S$2733&lt;&gt;"",$S$2734&lt;&gt;"",$S$2735&lt;&gt;"",$S$2736&lt;&gt;"",$S$2737&lt;&gt;"",$S$2738&lt;&gt;"",$S$2739&lt;&gt;"",$S$2740&lt;&gt;"",$S$2741&lt;&gt;"",$S$2742&lt;&gt;"",$S$2743&lt;&gt;"",$S$2744&lt;&gt;"",$S$2746&lt;&gt;"",$S$2747&lt;&gt;"",$S$2748&lt;&gt;"",$S$2749&lt;&gt;"",$S$2750&lt;&gt;"",$S$2751&lt;&gt;"")</formula>
    </cfRule>
  </conditionalFormatting>
  <conditionalFormatting sqref="S2733:X2733">
    <cfRule type="expression" dxfId="244" priority="227">
      <formula>OR($S$2730&lt;&gt;"",$S$2731&lt;&gt;"",$S$2732&lt;&gt;"",$S$2733&lt;&gt;"",$S$2734&lt;&gt;"",$S$2735&lt;&gt;"",$S$2736&lt;&gt;"",$S$2737&lt;&gt;"",$S$2738&lt;&gt;"",$S$2739&lt;&gt;"",$S$2740&lt;&gt;"",$S$2741&lt;&gt;"",$S$2742&lt;&gt;"",$S$2743&lt;&gt;"",$S$2744&lt;&gt;"",$S$2746&lt;&gt;"",$S$2747&lt;&gt;"",$S$2748&lt;&gt;"",$S$2749&lt;&gt;"",$S$2750&lt;&gt;"",$S$2751&lt;&gt;"")</formula>
    </cfRule>
  </conditionalFormatting>
  <conditionalFormatting sqref="S2734:X2734">
    <cfRule type="expression" dxfId="243" priority="226">
      <formula>OR($S$2730&lt;&gt;"",$S$2731&lt;&gt;"",$S$2732&lt;&gt;"",$S$2733&lt;&gt;"",$S$2734&lt;&gt;"",$S$2735&lt;&gt;"",$S$2736&lt;&gt;"",$S$2737&lt;&gt;"",$S$2738&lt;&gt;"",$S$2739&lt;&gt;"",$S$2740&lt;&gt;"",$S$2741&lt;&gt;"",$S$2742&lt;&gt;"",$S$2743&lt;&gt;"",$S$2744&lt;&gt;"",$S$2746&lt;&gt;"",$S$2747&lt;&gt;"",$S$2748&lt;&gt;"",$S$2749&lt;&gt;"",$S$2750&lt;&gt;"",$S$2751&lt;&gt;"")</formula>
    </cfRule>
  </conditionalFormatting>
  <conditionalFormatting sqref="S2735:X2735">
    <cfRule type="expression" dxfId="242" priority="225">
      <formula>OR($S$2730&lt;&gt;"",$S$2731&lt;&gt;"",$S$2732&lt;&gt;"",$S$2733&lt;&gt;"",$S$2734&lt;&gt;"",$S$2735&lt;&gt;"",$S$2736&lt;&gt;"",$S$2737&lt;&gt;"",$S$2738&lt;&gt;"",$S$2739&lt;&gt;"",$S$2740&lt;&gt;"",$S$2741&lt;&gt;"",$S$2742&lt;&gt;"",$S$2743&lt;&gt;"",$S$2744&lt;&gt;"",$S$2746&lt;&gt;"",$S$2747&lt;&gt;"",$S$2748&lt;&gt;"",$S$2749&lt;&gt;"",$S$2750&lt;&gt;"",$S$2751&lt;&gt;"")</formula>
    </cfRule>
  </conditionalFormatting>
  <conditionalFormatting sqref="S2736:X2736">
    <cfRule type="expression" dxfId="241" priority="224">
      <formula>OR($S$2730&lt;&gt;"",$S$2731&lt;&gt;"",$S$2732&lt;&gt;"",$S$2733&lt;&gt;"",$S$2734&lt;&gt;"",$S$2735&lt;&gt;"",$S$2736&lt;&gt;"",$S$2737&lt;&gt;"",$S$2738&lt;&gt;"",$S$2739&lt;&gt;"",$S$2740&lt;&gt;"",$S$2741&lt;&gt;"",$S$2742&lt;&gt;"",$S$2743&lt;&gt;"",$S$2744&lt;&gt;"",$S$2746&lt;&gt;"",$S$2747&lt;&gt;"",$S$2748&lt;&gt;"",$S$2749&lt;&gt;"",$S$2750&lt;&gt;"",$S$2751&lt;&gt;"")</formula>
    </cfRule>
  </conditionalFormatting>
  <conditionalFormatting sqref="S2737:X2737">
    <cfRule type="expression" dxfId="240" priority="223">
      <formula>OR($S$2730&lt;&gt;"",$S$2731&lt;&gt;"",$S$2732&lt;&gt;"",$S$2733&lt;&gt;"",$S$2734&lt;&gt;"",$S$2735&lt;&gt;"",$S$2736&lt;&gt;"",$S$2737&lt;&gt;"",$S$2738&lt;&gt;"",$S$2739&lt;&gt;"",$S$2740&lt;&gt;"",$S$2741&lt;&gt;"",$S$2742&lt;&gt;"",$S$2743&lt;&gt;"",$S$2744&lt;&gt;"",$S$2746&lt;&gt;"",$S$2747&lt;&gt;"",$S$2748&lt;&gt;"",$S$2749&lt;&gt;"",$S$2750&lt;&gt;"",$S$2751&lt;&gt;"")</formula>
    </cfRule>
  </conditionalFormatting>
  <conditionalFormatting sqref="S2738:X2738">
    <cfRule type="expression" dxfId="239" priority="222">
      <formula>OR($S$2730&lt;&gt;"",$S$2731&lt;&gt;"",$S$2732&lt;&gt;"",$S$2733&lt;&gt;"",$S$2734&lt;&gt;"",$S$2735&lt;&gt;"",$S$2736&lt;&gt;"",$S$2737&lt;&gt;"",$S$2738&lt;&gt;"",$S$2739&lt;&gt;"",$S$2740&lt;&gt;"",$S$2741&lt;&gt;"",$S$2742&lt;&gt;"",$S$2743&lt;&gt;"",$S$2744&lt;&gt;"",$S$2746&lt;&gt;"",$S$2747&lt;&gt;"",$S$2748&lt;&gt;"",$S$2749&lt;&gt;"",$S$2750&lt;&gt;"",$S$2751&lt;&gt;"")</formula>
    </cfRule>
  </conditionalFormatting>
  <conditionalFormatting sqref="S2739:X2739">
    <cfRule type="expression" dxfId="238" priority="221">
      <formula>OR($S$2730&lt;&gt;"",$S$2731&lt;&gt;"",$S$2732&lt;&gt;"",$S$2733&lt;&gt;"",$S$2734&lt;&gt;"",$S$2735&lt;&gt;"",$S$2736&lt;&gt;"",$S$2737&lt;&gt;"",$S$2738&lt;&gt;"",$S$2739&lt;&gt;"",$S$2740&lt;&gt;"",$S$2741&lt;&gt;"",$S$2742&lt;&gt;"",$S$2743&lt;&gt;"",$S$2744&lt;&gt;"",$S$2746&lt;&gt;"",$S$2747&lt;&gt;"",$S$2748&lt;&gt;"",$S$2749&lt;&gt;"",$S$2750&lt;&gt;"",$S$2751&lt;&gt;"")</formula>
    </cfRule>
  </conditionalFormatting>
  <conditionalFormatting sqref="S2740:X2740">
    <cfRule type="expression" dxfId="237" priority="220">
      <formula>OR($S$2730&lt;&gt;"",$S$2731&lt;&gt;"",$S$2732&lt;&gt;"",$S$2733&lt;&gt;"",$S$2734&lt;&gt;"",$S$2735&lt;&gt;"",$S$2736&lt;&gt;"",$S$2737&lt;&gt;"",$S$2738&lt;&gt;"",$S$2739&lt;&gt;"",$S$2740&lt;&gt;"",$S$2741&lt;&gt;"",$S$2742&lt;&gt;"",$S$2743&lt;&gt;"",$S$2744&lt;&gt;"",$S$2746&lt;&gt;"",$S$2747&lt;&gt;"",$S$2748&lt;&gt;"",$S$2749&lt;&gt;"",$S$2750&lt;&gt;"",$S$2751&lt;&gt;"")</formula>
    </cfRule>
  </conditionalFormatting>
  <conditionalFormatting sqref="S2741:X2741">
    <cfRule type="expression" dxfId="236" priority="219">
      <formula>OR($S$2730&lt;&gt;"",$S$2731&lt;&gt;"",$S$2732&lt;&gt;"",$S$2733&lt;&gt;"",$S$2734&lt;&gt;"",$S$2735&lt;&gt;"",$S$2736&lt;&gt;"",$S$2737&lt;&gt;"",$S$2738&lt;&gt;"",$S$2739&lt;&gt;"",$S$2740&lt;&gt;"",$S$2741&lt;&gt;"",$S$2742&lt;&gt;"",$S$2743&lt;&gt;"",$S$2744&lt;&gt;"",$S$2746&lt;&gt;"",$S$2747&lt;&gt;"",$S$2748&lt;&gt;"",$S$2749&lt;&gt;"",$S$2750&lt;&gt;"",$S$2751&lt;&gt;"")</formula>
    </cfRule>
  </conditionalFormatting>
  <conditionalFormatting sqref="S2742:X2742">
    <cfRule type="expression" dxfId="235" priority="218">
      <formula>OR($S$2730&lt;&gt;"",$S$2731&lt;&gt;"",$S$2732&lt;&gt;"",$S$2733&lt;&gt;"",$S$2734&lt;&gt;"",$S$2735&lt;&gt;"",$S$2736&lt;&gt;"",$S$2737&lt;&gt;"",$S$2738&lt;&gt;"",$S$2739&lt;&gt;"",$S$2740&lt;&gt;"",$S$2741&lt;&gt;"",$S$2742&lt;&gt;"",$S$2743&lt;&gt;"",$S$2744&lt;&gt;"",$S$2746&lt;&gt;"",$S$2747&lt;&gt;"",$S$2748&lt;&gt;"",$S$2749&lt;&gt;"",$S$2750&lt;&gt;"",$S$2751&lt;&gt;"")</formula>
    </cfRule>
  </conditionalFormatting>
  <conditionalFormatting sqref="S2743:X2743">
    <cfRule type="expression" dxfId="234" priority="217">
      <formula>OR($S$2730&lt;&gt;"",$S$2731&lt;&gt;"",$S$2732&lt;&gt;"",$S$2733&lt;&gt;"",$S$2734&lt;&gt;"",$S$2735&lt;&gt;"",$S$2736&lt;&gt;"",$S$2737&lt;&gt;"",$S$2738&lt;&gt;"",$S$2739&lt;&gt;"",$S$2740&lt;&gt;"",$S$2741&lt;&gt;"",$S$2742&lt;&gt;"",$S$2743&lt;&gt;"",$S$2744&lt;&gt;"",$S$2746&lt;&gt;"",$S$2747&lt;&gt;"",$S$2748&lt;&gt;"",$S$2749&lt;&gt;"",$S$2750&lt;&gt;"",$S$2751&lt;&gt;"")</formula>
    </cfRule>
  </conditionalFormatting>
  <conditionalFormatting sqref="S2744:X2744">
    <cfRule type="expression" dxfId="233" priority="216">
      <formula>OR($S$2730&lt;&gt;"",$S$2731&lt;&gt;"",$S$2732&lt;&gt;"",$S$2733&lt;&gt;"",$S$2734&lt;&gt;"",$S$2735&lt;&gt;"",$S$2736&lt;&gt;"",$S$2737&lt;&gt;"",$S$2738&lt;&gt;"",$S$2739&lt;&gt;"",$S$2740&lt;&gt;"",$S$2741&lt;&gt;"",$S$2742&lt;&gt;"",$S$2743&lt;&gt;"",$S$2744&lt;&gt;"",$S$2746&lt;&gt;"",$S$2747&lt;&gt;"",$S$2748&lt;&gt;"",$S$2749&lt;&gt;"",$S$2750&lt;&gt;"",$S$2751&lt;&gt;"")</formula>
    </cfRule>
  </conditionalFormatting>
  <conditionalFormatting sqref="S2746:X2746">
    <cfRule type="expression" dxfId="232" priority="215">
      <formula>OR($S$2730&lt;&gt;"",$S$2731&lt;&gt;"",$S$2732&lt;&gt;"",$S$2733&lt;&gt;"",$S$2734&lt;&gt;"",$S$2735&lt;&gt;"",$S$2736&lt;&gt;"",$S$2737&lt;&gt;"",$S$2738&lt;&gt;"",$S$2739&lt;&gt;"",$S$2740&lt;&gt;"",$S$2741&lt;&gt;"",$S$2742&lt;&gt;"",$S$2743&lt;&gt;"",$S$2744&lt;&gt;"",$S$2746&lt;&gt;"",$S$2747&lt;&gt;"",$S$2748&lt;&gt;"",$S$2749&lt;&gt;"",$S$2750&lt;&gt;"",$S$2751&lt;&gt;"")</formula>
    </cfRule>
  </conditionalFormatting>
  <conditionalFormatting sqref="S2747:X2747">
    <cfRule type="expression" dxfId="231" priority="214">
      <formula>OR($S$2730&lt;&gt;"",$S$2731&lt;&gt;"",$S$2732&lt;&gt;"",$S$2733&lt;&gt;"",$S$2734&lt;&gt;"",$S$2735&lt;&gt;"",$S$2736&lt;&gt;"",$S$2737&lt;&gt;"",$S$2738&lt;&gt;"",$S$2739&lt;&gt;"",$S$2740&lt;&gt;"",$S$2741&lt;&gt;"",$S$2742&lt;&gt;"",$S$2743&lt;&gt;"",$S$2744&lt;&gt;"",$S$2746&lt;&gt;"",$S$2747&lt;&gt;"",$S$2748&lt;&gt;"",$S$2749&lt;&gt;"",$S$2750&lt;&gt;"",$S$2751&lt;&gt;"")</formula>
    </cfRule>
  </conditionalFormatting>
  <conditionalFormatting sqref="S2748:X2748">
    <cfRule type="expression" dxfId="230" priority="213">
      <formula>OR($S$2730&lt;&gt;"",$S$2731&lt;&gt;"",$S$2732&lt;&gt;"",$S$2733&lt;&gt;"",$S$2734&lt;&gt;"",$S$2735&lt;&gt;"",$S$2736&lt;&gt;"",$S$2737&lt;&gt;"",$S$2738&lt;&gt;"",$S$2739&lt;&gt;"",$S$2740&lt;&gt;"",$S$2741&lt;&gt;"",$S$2742&lt;&gt;"",$S$2743&lt;&gt;"",$S$2744&lt;&gt;"",$S$2746&lt;&gt;"",$S$2747&lt;&gt;"",$S$2748&lt;&gt;"",$S$2749&lt;&gt;"",$S$2750&lt;&gt;"",$S$2751&lt;&gt;"")</formula>
    </cfRule>
  </conditionalFormatting>
  <conditionalFormatting sqref="S2749:X2749">
    <cfRule type="expression" dxfId="229" priority="212">
      <formula>OR($S$2730&lt;&gt;"",$S$2731&lt;&gt;"",$S$2732&lt;&gt;"",$S$2733&lt;&gt;"",$S$2734&lt;&gt;"",$S$2735&lt;&gt;"",$S$2736&lt;&gt;"",$S$2737&lt;&gt;"",$S$2738&lt;&gt;"",$S$2739&lt;&gt;"",$S$2740&lt;&gt;"",$S$2741&lt;&gt;"",$S$2742&lt;&gt;"",$S$2743&lt;&gt;"",$S$2744&lt;&gt;"",$S$2746&lt;&gt;"",$S$2747&lt;&gt;"",$S$2748&lt;&gt;"",$S$2749&lt;&gt;"",$S$2750&lt;&gt;"",$S$2751&lt;&gt;"")</formula>
    </cfRule>
  </conditionalFormatting>
  <conditionalFormatting sqref="S2750:X2750">
    <cfRule type="expression" dxfId="228" priority="211">
      <formula>OR($S$2730&lt;&gt;"",$S$2731&lt;&gt;"",$S$2732&lt;&gt;"",$S$2733&lt;&gt;"",$S$2734&lt;&gt;"",$S$2735&lt;&gt;"",$S$2736&lt;&gt;"",$S$2737&lt;&gt;"",$S$2738&lt;&gt;"",$S$2739&lt;&gt;"",$S$2740&lt;&gt;"",$S$2741&lt;&gt;"",$S$2742&lt;&gt;"",$S$2743&lt;&gt;"",$S$2744&lt;&gt;"",$S$2746&lt;&gt;"",$S$2747&lt;&gt;"",$S$2748&lt;&gt;"",$S$2749&lt;&gt;"",$S$2750&lt;&gt;"",$S$2751&lt;&gt;"")</formula>
    </cfRule>
  </conditionalFormatting>
  <conditionalFormatting sqref="S2751:X2751">
    <cfRule type="expression" dxfId="227" priority="210">
      <formula>OR($S$2730&lt;&gt;"",$S$2731&lt;&gt;"",$S$2732&lt;&gt;"",$S$2733&lt;&gt;"",$S$2734&lt;&gt;"",$S$2735&lt;&gt;"",$S$2736&lt;&gt;"",$S$2737&lt;&gt;"",$S$2738&lt;&gt;"",$S$2739&lt;&gt;"",$S$2740&lt;&gt;"",$S$2741&lt;&gt;"",$S$2742&lt;&gt;"",$S$2743&lt;&gt;"",$S$2744&lt;&gt;"",$S$2746&lt;&gt;"",$S$2747&lt;&gt;"",$S$2748&lt;&gt;"",$S$2749&lt;&gt;"",$S$2750&lt;&gt;"",$S$2751&lt;&gt;"")</formula>
    </cfRule>
  </conditionalFormatting>
  <conditionalFormatting sqref="S2754:X2754">
    <cfRule type="expression" dxfId="226" priority="209">
      <formula>OR($S$2754&lt;&gt;"",$S$2755&lt;&gt;"",$S$2756&lt;&gt;"",$S$2757&lt;&gt;"",$S$2758&lt;&gt;"",$S$2759&lt;&gt;"",$S$2760&lt;&gt;"")</formula>
    </cfRule>
  </conditionalFormatting>
  <conditionalFormatting sqref="S2755:X2755">
    <cfRule type="expression" dxfId="225" priority="208">
      <formula>OR($S$2754&lt;&gt;"",$S$2755&lt;&gt;"",$S$2756&lt;&gt;"",$S$2757&lt;&gt;"",$S$2758&lt;&gt;"",$S$2759&lt;&gt;"",$S$2760&lt;&gt;"")</formula>
    </cfRule>
  </conditionalFormatting>
  <conditionalFormatting sqref="S2756:X2756">
    <cfRule type="expression" dxfId="224" priority="207">
      <formula>OR($S$2754&lt;&gt;"",$S$2755&lt;&gt;"",$S$2756&lt;&gt;"",$S$2757&lt;&gt;"",$S$2758&lt;&gt;"",$S$2759&lt;&gt;"",$S$2760&lt;&gt;"")</formula>
    </cfRule>
  </conditionalFormatting>
  <conditionalFormatting sqref="S2757:X2757">
    <cfRule type="expression" dxfId="223" priority="206">
      <formula>OR($S$2754&lt;&gt;"",$S$2755&lt;&gt;"",$S$2756&lt;&gt;"",$S$2757&lt;&gt;"",$S$2758&lt;&gt;"",$S$2759&lt;&gt;"",$S$2760&lt;&gt;"")</formula>
    </cfRule>
  </conditionalFormatting>
  <conditionalFormatting sqref="S2758:X2758">
    <cfRule type="expression" dxfId="222" priority="205">
      <formula>OR($S$2754&lt;&gt;"",$S$2755&lt;&gt;"",$S$2756&lt;&gt;"",$S$2757&lt;&gt;"",$S$2758&lt;&gt;"",$S$2759&lt;&gt;"",$S$2760&lt;&gt;"")</formula>
    </cfRule>
  </conditionalFormatting>
  <conditionalFormatting sqref="S2759:X2759">
    <cfRule type="expression" dxfId="221" priority="204">
      <formula>OR($S$2754&lt;&gt;"",$S$2755&lt;&gt;"",$S$2756&lt;&gt;"",$S$2757&lt;&gt;"",$S$2758&lt;&gt;"",$S$2759&lt;&gt;"",$S$2760&lt;&gt;"")</formula>
    </cfRule>
  </conditionalFormatting>
  <conditionalFormatting sqref="S2760:X2760">
    <cfRule type="expression" dxfId="220" priority="203">
      <formula>OR($S$2754&lt;&gt;"",$S$2755&lt;&gt;"",$S$2756&lt;&gt;"",$S$2757&lt;&gt;"",$S$2758&lt;&gt;"",$S$2759&lt;&gt;"",$S$2760&lt;&gt;"")</formula>
    </cfRule>
  </conditionalFormatting>
  <conditionalFormatting sqref="S2763:X2763">
    <cfRule type="expression" dxfId="219" priority="202">
      <formula>OR($S$2763&lt;&gt;"",$S$2764&lt;&gt;"",$S$2765&lt;&gt;"",$S$2766&lt;&gt;"",$S$2767&lt;&gt;"",$S$2768&lt;&gt;"",$S$2769&lt;&gt;"",$S$2770&lt;&gt;"",$S$2771&lt;&gt;"",$S$2772&lt;&gt;"",$S$2773&lt;&gt;"",$S$2774&lt;&gt;"",$S$2775&lt;&gt;"",$S$2776&lt;&gt;"",$S$2778&lt;&gt;"",$S$2779&lt;&gt;"",$S$2780&lt;&gt;"",$S$2781&lt;&gt;"",$S$2782&lt;&gt;"")</formula>
    </cfRule>
  </conditionalFormatting>
  <conditionalFormatting sqref="S2764:X2764">
    <cfRule type="expression" dxfId="218" priority="201">
      <formula>OR($S$2763&lt;&gt;"",$S$2764&lt;&gt;"",$S$2765&lt;&gt;"",$S$2766&lt;&gt;"",$S$2767&lt;&gt;"",$S$2768&lt;&gt;"",$S$2769&lt;&gt;"",$S$2770&lt;&gt;"",$S$2771&lt;&gt;"",$S$2772&lt;&gt;"",$S$2773&lt;&gt;"",$S$2774&lt;&gt;"",$S$2775&lt;&gt;"",$S$2776&lt;&gt;"",$S$2778&lt;&gt;"",$S$2779&lt;&gt;"",$S$2780&lt;&gt;"",$S$2781&lt;&gt;"",$S$2782&lt;&gt;"")</formula>
    </cfRule>
  </conditionalFormatting>
  <conditionalFormatting sqref="S2765:X2765">
    <cfRule type="expression" dxfId="217" priority="200">
      <formula>OR($S$2763&lt;&gt;"",$S$2764&lt;&gt;"",$S$2765&lt;&gt;"",$S$2766&lt;&gt;"",$S$2767&lt;&gt;"",$S$2768&lt;&gt;"",$S$2769&lt;&gt;"",$S$2770&lt;&gt;"",$S$2771&lt;&gt;"",$S$2772&lt;&gt;"",$S$2773&lt;&gt;"",$S$2774&lt;&gt;"",$S$2775&lt;&gt;"",$S$2776&lt;&gt;"",$S$2778&lt;&gt;"",$S$2779&lt;&gt;"",$S$2780&lt;&gt;"",$S$2781&lt;&gt;"",$S$2782&lt;&gt;"")</formula>
    </cfRule>
  </conditionalFormatting>
  <conditionalFormatting sqref="S2766:X2766">
    <cfRule type="expression" dxfId="216" priority="199">
      <formula>OR($S$2763&lt;&gt;"",$S$2764&lt;&gt;"",$S$2765&lt;&gt;"",$S$2766&lt;&gt;"",$S$2767&lt;&gt;"",$S$2768&lt;&gt;"",$S$2769&lt;&gt;"",$S$2770&lt;&gt;"",$S$2771&lt;&gt;"",$S$2772&lt;&gt;"",$S$2773&lt;&gt;"",$S$2774&lt;&gt;"",$S$2775&lt;&gt;"",$S$2776&lt;&gt;"",$S$2778&lt;&gt;"",$S$2779&lt;&gt;"",$S$2780&lt;&gt;"",$S$2781&lt;&gt;"",$S$2782&lt;&gt;"")</formula>
    </cfRule>
  </conditionalFormatting>
  <conditionalFormatting sqref="S2767:X2767">
    <cfRule type="expression" dxfId="215" priority="198">
      <formula>OR($S$2763&lt;&gt;"",$S$2764&lt;&gt;"",$S$2765&lt;&gt;"",$S$2766&lt;&gt;"",$S$2767&lt;&gt;"",$S$2768&lt;&gt;"",$S$2769&lt;&gt;"",$S$2770&lt;&gt;"",$S$2771&lt;&gt;"",$S$2772&lt;&gt;"",$S$2773&lt;&gt;"",$S$2774&lt;&gt;"",$S$2775&lt;&gt;"",$S$2776&lt;&gt;"",$S$2778&lt;&gt;"",$S$2779&lt;&gt;"",$S$2780&lt;&gt;"",$S$2781&lt;&gt;"",$S$2782&lt;&gt;"")</formula>
    </cfRule>
  </conditionalFormatting>
  <conditionalFormatting sqref="S2768:X2768">
    <cfRule type="expression" dxfId="214" priority="197">
      <formula>OR($S$2763&lt;&gt;"",$S$2764&lt;&gt;"",$S$2765&lt;&gt;"",$S$2766&lt;&gt;"",$S$2767&lt;&gt;"",$S$2768&lt;&gt;"",$S$2769&lt;&gt;"",$S$2770&lt;&gt;"",$S$2771&lt;&gt;"",$S$2772&lt;&gt;"",$S$2773&lt;&gt;"",$S$2774&lt;&gt;"",$S$2775&lt;&gt;"",$S$2776&lt;&gt;"",$S$2778&lt;&gt;"",$S$2779&lt;&gt;"",$S$2780&lt;&gt;"",$S$2781&lt;&gt;"",$S$2782&lt;&gt;"")</formula>
    </cfRule>
  </conditionalFormatting>
  <conditionalFormatting sqref="S2769:X2769">
    <cfRule type="expression" dxfId="213" priority="196">
      <formula>OR($S$2763&lt;&gt;"",$S$2764&lt;&gt;"",$S$2765&lt;&gt;"",$S$2766&lt;&gt;"",$S$2767&lt;&gt;"",$S$2768&lt;&gt;"",$S$2769&lt;&gt;"",$S$2770&lt;&gt;"",$S$2771&lt;&gt;"",$S$2772&lt;&gt;"",$S$2773&lt;&gt;"",$S$2774&lt;&gt;"",$S$2775&lt;&gt;"",$S$2776&lt;&gt;"",$S$2778&lt;&gt;"",$S$2779&lt;&gt;"",$S$2780&lt;&gt;"",$S$2781&lt;&gt;"",$S$2782&lt;&gt;"")</formula>
    </cfRule>
  </conditionalFormatting>
  <conditionalFormatting sqref="S2770:X2770">
    <cfRule type="expression" dxfId="212" priority="195">
      <formula>OR($S$2763&lt;&gt;"",$S$2764&lt;&gt;"",$S$2765&lt;&gt;"",$S$2766&lt;&gt;"",$S$2767&lt;&gt;"",$S$2768&lt;&gt;"",$S$2769&lt;&gt;"",$S$2770&lt;&gt;"",$S$2771&lt;&gt;"",$S$2772&lt;&gt;"",$S$2773&lt;&gt;"",$S$2774&lt;&gt;"",$S$2775&lt;&gt;"",$S$2776&lt;&gt;"",$S$2778&lt;&gt;"",$S$2779&lt;&gt;"",$S$2780&lt;&gt;"",$S$2781&lt;&gt;"",$S$2782&lt;&gt;"")</formula>
    </cfRule>
  </conditionalFormatting>
  <conditionalFormatting sqref="S2771:X2771">
    <cfRule type="expression" dxfId="211" priority="194">
      <formula>OR($S$2763&lt;&gt;"",$S$2764&lt;&gt;"",$S$2765&lt;&gt;"",$S$2766&lt;&gt;"",$S$2767&lt;&gt;"",$S$2768&lt;&gt;"",$S$2769&lt;&gt;"",$S$2770&lt;&gt;"",$S$2771&lt;&gt;"",$S$2772&lt;&gt;"",$S$2773&lt;&gt;"",$S$2774&lt;&gt;"",$S$2775&lt;&gt;"",$S$2776&lt;&gt;"",$S$2778&lt;&gt;"",$S$2779&lt;&gt;"",$S$2780&lt;&gt;"",$S$2781&lt;&gt;"",$S$2782&lt;&gt;"")</formula>
    </cfRule>
  </conditionalFormatting>
  <conditionalFormatting sqref="S2772:X2772">
    <cfRule type="expression" dxfId="210" priority="193">
      <formula>OR($S$2763&lt;&gt;"",$S$2764&lt;&gt;"",$S$2765&lt;&gt;"",$S$2766&lt;&gt;"",$S$2767&lt;&gt;"",$S$2768&lt;&gt;"",$S$2769&lt;&gt;"",$S$2770&lt;&gt;"",$S$2771&lt;&gt;"",$S$2772&lt;&gt;"",$S$2773&lt;&gt;"",$S$2774&lt;&gt;"",$S$2775&lt;&gt;"",$S$2776&lt;&gt;"",$S$2778&lt;&gt;"",$S$2779&lt;&gt;"",$S$2780&lt;&gt;"",$S$2781&lt;&gt;"",$S$2782&lt;&gt;"")</formula>
    </cfRule>
  </conditionalFormatting>
  <conditionalFormatting sqref="S2773:X2773">
    <cfRule type="expression" dxfId="209" priority="192">
      <formula>OR($S$2763&lt;&gt;"",$S$2764&lt;&gt;"",$S$2765&lt;&gt;"",$S$2766&lt;&gt;"",$S$2767&lt;&gt;"",$S$2768&lt;&gt;"",$S$2769&lt;&gt;"",$S$2770&lt;&gt;"",$S$2771&lt;&gt;"",$S$2772&lt;&gt;"",$S$2773&lt;&gt;"",$S$2774&lt;&gt;"",$S$2775&lt;&gt;"",$S$2776&lt;&gt;"",$S$2778&lt;&gt;"",$S$2779&lt;&gt;"",$S$2780&lt;&gt;"",$S$2781&lt;&gt;"",$S$2782&lt;&gt;"")</formula>
    </cfRule>
  </conditionalFormatting>
  <conditionalFormatting sqref="S2774:X2774">
    <cfRule type="expression" dxfId="208" priority="191">
      <formula>OR($S$2763&lt;&gt;"",$S$2764&lt;&gt;"",$S$2765&lt;&gt;"",$S$2766&lt;&gt;"",$S$2767&lt;&gt;"",$S$2768&lt;&gt;"",$S$2769&lt;&gt;"",$S$2770&lt;&gt;"",$S$2771&lt;&gt;"",$S$2772&lt;&gt;"",$S$2773&lt;&gt;"",$S$2774&lt;&gt;"",$S$2775&lt;&gt;"",$S$2776&lt;&gt;"",$S$2778&lt;&gt;"",$S$2779&lt;&gt;"",$S$2780&lt;&gt;"",$S$2781&lt;&gt;"",$S$2782&lt;&gt;"")</formula>
    </cfRule>
  </conditionalFormatting>
  <conditionalFormatting sqref="S2775:X2775">
    <cfRule type="expression" dxfId="207" priority="190">
      <formula>OR($S$2763&lt;&gt;"",$S$2764&lt;&gt;"",$S$2765&lt;&gt;"",$S$2766&lt;&gt;"",$S$2767&lt;&gt;"",$S$2768&lt;&gt;"",$S$2769&lt;&gt;"",$S$2770&lt;&gt;"",$S$2771&lt;&gt;"",$S$2772&lt;&gt;"",$S$2773&lt;&gt;"",$S$2774&lt;&gt;"",$S$2775&lt;&gt;"",$S$2776&lt;&gt;"",$S$2778&lt;&gt;"",$S$2779&lt;&gt;"",$S$2780&lt;&gt;"",$S$2781&lt;&gt;"",$S$2782&lt;&gt;"")</formula>
    </cfRule>
  </conditionalFormatting>
  <conditionalFormatting sqref="S2776:X2776">
    <cfRule type="expression" dxfId="206" priority="189">
      <formula>OR($S$2763&lt;&gt;"",$S$2764&lt;&gt;"",$S$2765&lt;&gt;"",$S$2766&lt;&gt;"",$S$2767&lt;&gt;"",$S$2768&lt;&gt;"",$S$2769&lt;&gt;"",$S$2770&lt;&gt;"",$S$2771&lt;&gt;"",$S$2772&lt;&gt;"",$S$2773&lt;&gt;"",$S$2774&lt;&gt;"",$S$2775&lt;&gt;"",$S$2776&lt;&gt;"",$S$2778&lt;&gt;"",$S$2779&lt;&gt;"",$S$2780&lt;&gt;"",$S$2781&lt;&gt;"",$S$2782&lt;&gt;"")</formula>
    </cfRule>
  </conditionalFormatting>
  <conditionalFormatting sqref="S2778:X2778">
    <cfRule type="expression" dxfId="205" priority="188">
      <formula>OR($S$2763&lt;&gt;"",$S$2764&lt;&gt;"",$S$2765&lt;&gt;"",$S$2766&lt;&gt;"",$S$2767&lt;&gt;"",$S$2768&lt;&gt;"",$S$2769&lt;&gt;"",$S$2770&lt;&gt;"",$S$2771&lt;&gt;"",$S$2772&lt;&gt;"",$S$2773&lt;&gt;"",$S$2774&lt;&gt;"",$S$2775&lt;&gt;"",$S$2776&lt;&gt;"",$S$2778&lt;&gt;"",$S$2779&lt;&gt;"",$S$2780&lt;&gt;"",$S$2781&lt;&gt;"",$S$2782&lt;&gt;"")</formula>
    </cfRule>
  </conditionalFormatting>
  <conditionalFormatting sqref="S2779:X2779">
    <cfRule type="expression" dxfId="204" priority="187">
      <formula>OR($S$2763&lt;&gt;"",$S$2764&lt;&gt;"",$S$2765&lt;&gt;"",$S$2766&lt;&gt;"",$S$2767&lt;&gt;"",$S$2768&lt;&gt;"",$S$2769&lt;&gt;"",$S$2770&lt;&gt;"",$S$2771&lt;&gt;"",$S$2772&lt;&gt;"",$S$2773&lt;&gt;"",$S$2774&lt;&gt;"",$S$2775&lt;&gt;"",$S$2776&lt;&gt;"",$S$2778&lt;&gt;"",$S$2779&lt;&gt;"",$S$2780&lt;&gt;"",$S$2781&lt;&gt;"",$S$2782&lt;&gt;"")</formula>
    </cfRule>
  </conditionalFormatting>
  <conditionalFormatting sqref="S2780:X2780">
    <cfRule type="expression" dxfId="203" priority="186">
      <formula>OR($S$2763&lt;&gt;"",$S$2764&lt;&gt;"",$S$2765&lt;&gt;"",$S$2766&lt;&gt;"",$S$2767&lt;&gt;"",$S$2768&lt;&gt;"",$S$2769&lt;&gt;"",$S$2770&lt;&gt;"",$S$2771&lt;&gt;"",$S$2772&lt;&gt;"",$S$2773&lt;&gt;"",$S$2774&lt;&gt;"",$S$2775&lt;&gt;"",$S$2776&lt;&gt;"",$S$2778&lt;&gt;"",$S$2779&lt;&gt;"",$S$2780&lt;&gt;"",$S$2781&lt;&gt;"",$S$2782&lt;&gt;"")</formula>
    </cfRule>
  </conditionalFormatting>
  <conditionalFormatting sqref="S2781:X2781">
    <cfRule type="expression" dxfId="202" priority="185">
      <formula>OR($S$2763&lt;&gt;"",$S$2764&lt;&gt;"",$S$2765&lt;&gt;"",$S$2766&lt;&gt;"",$S$2767&lt;&gt;"",$S$2768&lt;&gt;"",$S$2769&lt;&gt;"",$S$2770&lt;&gt;"",$S$2771&lt;&gt;"",$S$2772&lt;&gt;"",$S$2773&lt;&gt;"",$S$2774&lt;&gt;"",$S$2775&lt;&gt;"",$S$2776&lt;&gt;"",$S$2778&lt;&gt;"",$S$2779&lt;&gt;"",$S$2780&lt;&gt;"",$S$2781&lt;&gt;"",$S$2782&lt;&gt;"")</formula>
    </cfRule>
  </conditionalFormatting>
  <conditionalFormatting sqref="S2782:X2782">
    <cfRule type="expression" dxfId="201" priority="184">
      <formula>OR($S$2763&lt;&gt;"",$S$2764&lt;&gt;"",$S$2765&lt;&gt;"",$S$2766&lt;&gt;"",$S$2767&lt;&gt;"",$S$2768&lt;&gt;"",$S$2769&lt;&gt;"",$S$2770&lt;&gt;"",$S$2771&lt;&gt;"",$S$2772&lt;&gt;"",$S$2773&lt;&gt;"",$S$2774&lt;&gt;"",$S$2775&lt;&gt;"",$S$2776&lt;&gt;"",$S$2778&lt;&gt;"",$S$2779&lt;&gt;"",$S$2780&lt;&gt;"",$S$2781&lt;&gt;"",$S$2782&lt;&gt;"")</formula>
    </cfRule>
  </conditionalFormatting>
  <conditionalFormatting sqref="S2785:X2785">
    <cfRule type="expression" dxfId="200" priority="183">
      <formula>OR($S$2785&lt;&gt;"",$S$2786&lt;&gt;"",$S$2787&lt;&gt;"",$S$2788&lt;&gt;"",$S$2789&lt;&gt;"",$S$2790&lt;&gt;"",$S$2791&lt;&gt;"")</formula>
    </cfRule>
  </conditionalFormatting>
  <conditionalFormatting sqref="S2786:X2786">
    <cfRule type="expression" dxfId="199" priority="182">
      <formula>OR($S$2785&lt;&gt;"",$S$2786&lt;&gt;"",$S$2787&lt;&gt;"",$S$2788&lt;&gt;"",$S$2789&lt;&gt;"",$S$2790&lt;&gt;"",$S$2791&lt;&gt;"")</formula>
    </cfRule>
  </conditionalFormatting>
  <conditionalFormatting sqref="S2787:X2787">
    <cfRule type="expression" dxfId="198" priority="181">
      <formula>OR($S$2785&lt;&gt;"",$S$2786&lt;&gt;"",$S$2787&lt;&gt;"",$S$2788&lt;&gt;"",$S$2789&lt;&gt;"",$S$2790&lt;&gt;"",$S$2791&lt;&gt;"")</formula>
    </cfRule>
  </conditionalFormatting>
  <conditionalFormatting sqref="S2788:X2788">
    <cfRule type="expression" dxfId="197" priority="180">
      <formula>OR($S$2785&lt;&gt;"",$S$2786&lt;&gt;"",$S$2787&lt;&gt;"",$S$2788&lt;&gt;"",$S$2789&lt;&gt;"",$S$2790&lt;&gt;"",$S$2791&lt;&gt;"")</formula>
    </cfRule>
  </conditionalFormatting>
  <conditionalFormatting sqref="S2789:X2789">
    <cfRule type="expression" dxfId="196" priority="179">
      <formula>OR($S$2785&lt;&gt;"",$S$2786&lt;&gt;"",$S$2787&lt;&gt;"",$S$2788&lt;&gt;"",$S$2789&lt;&gt;"",$S$2790&lt;&gt;"",$S$2791&lt;&gt;"")</formula>
    </cfRule>
  </conditionalFormatting>
  <conditionalFormatting sqref="S2790:X2790">
    <cfRule type="expression" dxfId="195" priority="178">
      <formula>OR($S$2785&lt;&gt;"",$S$2786&lt;&gt;"",$S$2787&lt;&gt;"",$S$2788&lt;&gt;"",$S$2789&lt;&gt;"",$S$2790&lt;&gt;"",$S$2791&lt;&gt;"")</formula>
    </cfRule>
  </conditionalFormatting>
  <conditionalFormatting sqref="S2791:X2791">
    <cfRule type="expression" dxfId="194" priority="177">
      <formula>OR($S$2785&lt;&gt;"",$S$2786&lt;&gt;"",$S$2787&lt;&gt;"",$S$2788&lt;&gt;"",$S$2789&lt;&gt;"",$S$2790&lt;&gt;"",$S$2791&lt;&gt;"")</formula>
    </cfRule>
  </conditionalFormatting>
  <conditionalFormatting sqref="S2794:X2794">
    <cfRule type="expression" dxfId="193" priority="176">
      <formula>OR($S$2794&lt;&gt;"",$S$2795&lt;&gt;"",$S$2796&lt;&gt;"",$S$2797&lt;&gt;"",$S$2798&lt;&gt;"",$S$2799&lt;&gt;"",$S$2800&lt;&gt;"",$S$2801&lt;&gt;"",$S$2802&lt;&gt;"",$S$2803&lt;&gt;"",$S$2804&lt;&gt;"",$S$2805&lt;&gt;"",$S$2806&lt;&gt;"",$S$2807&lt;&gt;"",$S$2809&lt;&gt;"",$S$2810&lt;&gt;"",$S$2811&lt;&gt;"",$S$2812&lt;&gt;"",$S$2813&lt;&gt;"")</formula>
    </cfRule>
  </conditionalFormatting>
  <conditionalFormatting sqref="S2795:X2795">
    <cfRule type="expression" dxfId="192" priority="175">
      <formula>OR($S$2794&lt;&gt;"",$S$2795&lt;&gt;"",$S$2796&lt;&gt;"",$S$2797&lt;&gt;"",$S$2798&lt;&gt;"",$S$2799&lt;&gt;"",$S$2800&lt;&gt;"",$S$2801&lt;&gt;"",$S$2802&lt;&gt;"",$S$2803&lt;&gt;"",$S$2804&lt;&gt;"",$S$2805&lt;&gt;"",$S$2806&lt;&gt;"",$S$2807&lt;&gt;"",$S$2809&lt;&gt;"",$S$2810&lt;&gt;"",$S$2811&lt;&gt;"",$S$2812&lt;&gt;"",$S$2813&lt;&gt;"")</formula>
    </cfRule>
  </conditionalFormatting>
  <conditionalFormatting sqref="S2796:X2796">
    <cfRule type="expression" dxfId="191" priority="174">
      <formula>OR($S$2794&lt;&gt;"",$S$2795&lt;&gt;"",$S$2796&lt;&gt;"",$S$2797&lt;&gt;"",$S$2798&lt;&gt;"",$S$2799&lt;&gt;"",$S$2800&lt;&gt;"",$S$2801&lt;&gt;"",$S$2802&lt;&gt;"",$S$2803&lt;&gt;"",$S$2804&lt;&gt;"",$S$2805&lt;&gt;"",$S$2806&lt;&gt;"",$S$2807&lt;&gt;"",$S$2809&lt;&gt;"",$S$2810&lt;&gt;"",$S$2811&lt;&gt;"",$S$2812&lt;&gt;"",$S$2813&lt;&gt;"")</formula>
    </cfRule>
  </conditionalFormatting>
  <conditionalFormatting sqref="S2797:X2797">
    <cfRule type="expression" dxfId="190" priority="173">
      <formula>OR($S$2794&lt;&gt;"",$S$2795&lt;&gt;"",$S$2796&lt;&gt;"",$S$2797&lt;&gt;"",$S$2798&lt;&gt;"",$S$2799&lt;&gt;"",$S$2800&lt;&gt;"",$S$2801&lt;&gt;"",$S$2802&lt;&gt;"",$S$2803&lt;&gt;"",$S$2804&lt;&gt;"",$S$2805&lt;&gt;"",$S$2806&lt;&gt;"",$S$2807&lt;&gt;"",$S$2809&lt;&gt;"",$S$2810&lt;&gt;"",$S$2811&lt;&gt;"",$S$2812&lt;&gt;"",$S$2813&lt;&gt;"")</formula>
    </cfRule>
  </conditionalFormatting>
  <conditionalFormatting sqref="S2798:X2798">
    <cfRule type="expression" dxfId="189" priority="172">
      <formula>OR($S$2794&lt;&gt;"",$S$2795&lt;&gt;"",$S$2796&lt;&gt;"",$S$2797&lt;&gt;"",$S$2798&lt;&gt;"",$S$2799&lt;&gt;"",$S$2800&lt;&gt;"",$S$2801&lt;&gt;"",$S$2802&lt;&gt;"",$S$2803&lt;&gt;"",$S$2804&lt;&gt;"",$S$2805&lt;&gt;"",$S$2806&lt;&gt;"",$S$2807&lt;&gt;"",$S$2809&lt;&gt;"",$S$2810&lt;&gt;"",$S$2811&lt;&gt;"",$S$2812&lt;&gt;"",$S$2813&lt;&gt;"")</formula>
    </cfRule>
  </conditionalFormatting>
  <conditionalFormatting sqref="S2799:X2799">
    <cfRule type="expression" dxfId="188" priority="171">
      <formula>OR($S$2794&lt;&gt;"",$S$2795&lt;&gt;"",$S$2796&lt;&gt;"",$S$2797&lt;&gt;"",$S$2798&lt;&gt;"",$S$2799&lt;&gt;"",$S$2800&lt;&gt;"",$S$2801&lt;&gt;"",$S$2802&lt;&gt;"",$S$2803&lt;&gt;"",$S$2804&lt;&gt;"",$S$2805&lt;&gt;"",$S$2806&lt;&gt;"",$S$2807&lt;&gt;"",$S$2809&lt;&gt;"",$S$2810&lt;&gt;"",$S$2811&lt;&gt;"",$S$2812&lt;&gt;"",$S$2813&lt;&gt;"")</formula>
    </cfRule>
  </conditionalFormatting>
  <conditionalFormatting sqref="S2800:X2800">
    <cfRule type="expression" dxfId="187" priority="170">
      <formula>OR($S$2794&lt;&gt;"",$S$2795&lt;&gt;"",$S$2796&lt;&gt;"",$S$2797&lt;&gt;"",$S$2798&lt;&gt;"",$S$2799&lt;&gt;"",$S$2800&lt;&gt;"",$S$2801&lt;&gt;"",$S$2802&lt;&gt;"",$S$2803&lt;&gt;"",$S$2804&lt;&gt;"",$S$2805&lt;&gt;"",$S$2806&lt;&gt;"",$S$2807&lt;&gt;"",$S$2809&lt;&gt;"",$S$2810&lt;&gt;"",$S$2811&lt;&gt;"",$S$2812&lt;&gt;"",$S$2813&lt;&gt;"")</formula>
    </cfRule>
  </conditionalFormatting>
  <conditionalFormatting sqref="S2801:X2801">
    <cfRule type="expression" dxfId="186" priority="169">
      <formula>OR($S$2794&lt;&gt;"",$S$2795&lt;&gt;"",$S$2796&lt;&gt;"",$S$2797&lt;&gt;"",$S$2798&lt;&gt;"",$S$2799&lt;&gt;"",$S$2800&lt;&gt;"",$S$2801&lt;&gt;"",$S$2802&lt;&gt;"",$S$2803&lt;&gt;"",$S$2804&lt;&gt;"",$S$2805&lt;&gt;"",$S$2806&lt;&gt;"",$S$2807&lt;&gt;"",$S$2809&lt;&gt;"",$S$2810&lt;&gt;"",$S$2811&lt;&gt;"",$S$2812&lt;&gt;"",$S$2813&lt;&gt;"")</formula>
    </cfRule>
  </conditionalFormatting>
  <conditionalFormatting sqref="S2802:X2802">
    <cfRule type="expression" dxfId="185" priority="168">
      <formula>OR($S$2794&lt;&gt;"",$S$2795&lt;&gt;"",$S$2796&lt;&gt;"",$S$2797&lt;&gt;"",$S$2798&lt;&gt;"",$S$2799&lt;&gt;"",$S$2800&lt;&gt;"",$S$2801&lt;&gt;"",$S$2802&lt;&gt;"",$S$2803&lt;&gt;"",$S$2804&lt;&gt;"",$S$2805&lt;&gt;"",$S$2806&lt;&gt;"",$S$2807&lt;&gt;"",$S$2809&lt;&gt;"",$S$2810&lt;&gt;"",$S$2811&lt;&gt;"",$S$2812&lt;&gt;"",$S$2813&lt;&gt;"")</formula>
    </cfRule>
  </conditionalFormatting>
  <conditionalFormatting sqref="S2803:X2803">
    <cfRule type="expression" dxfId="184" priority="167">
      <formula>OR($S$2794&lt;&gt;"",$S$2795&lt;&gt;"",$S$2796&lt;&gt;"",$S$2797&lt;&gt;"",$S$2798&lt;&gt;"",$S$2799&lt;&gt;"",$S$2800&lt;&gt;"",$S$2801&lt;&gt;"",$S$2802&lt;&gt;"",$S$2803&lt;&gt;"",$S$2804&lt;&gt;"",$S$2805&lt;&gt;"",$S$2806&lt;&gt;"",$S$2807&lt;&gt;"",$S$2809&lt;&gt;"",$S$2810&lt;&gt;"",$S$2811&lt;&gt;"",$S$2812&lt;&gt;"",$S$2813&lt;&gt;"")</formula>
    </cfRule>
  </conditionalFormatting>
  <conditionalFormatting sqref="S2804:X2804">
    <cfRule type="expression" dxfId="183" priority="166">
      <formula>OR($S$2794&lt;&gt;"",$S$2795&lt;&gt;"",$S$2796&lt;&gt;"",$S$2797&lt;&gt;"",$S$2798&lt;&gt;"",$S$2799&lt;&gt;"",$S$2800&lt;&gt;"",$S$2801&lt;&gt;"",$S$2802&lt;&gt;"",$S$2803&lt;&gt;"",$S$2804&lt;&gt;"",$S$2805&lt;&gt;"",$S$2806&lt;&gt;"",$S$2807&lt;&gt;"",$S$2809&lt;&gt;"",$S$2810&lt;&gt;"",$S$2811&lt;&gt;"",$S$2812&lt;&gt;"",$S$2813&lt;&gt;"")</formula>
    </cfRule>
  </conditionalFormatting>
  <conditionalFormatting sqref="S2805:X2805">
    <cfRule type="expression" dxfId="182" priority="165">
      <formula>OR($S$2794&lt;&gt;"",$S$2795&lt;&gt;"",$S$2796&lt;&gt;"",$S$2797&lt;&gt;"",$S$2798&lt;&gt;"",$S$2799&lt;&gt;"",$S$2800&lt;&gt;"",$S$2801&lt;&gt;"",$S$2802&lt;&gt;"",$S$2803&lt;&gt;"",$S$2804&lt;&gt;"",$S$2805&lt;&gt;"",$S$2806&lt;&gt;"",$S$2807&lt;&gt;"",$S$2809&lt;&gt;"",$S$2810&lt;&gt;"",$S$2811&lt;&gt;"",$S$2812&lt;&gt;"",$S$2813&lt;&gt;"")</formula>
    </cfRule>
  </conditionalFormatting>
  <conditionalFormatting sqref="S2806:X2806">
    <cfRule type="expression" dxfId="181" priority="164">
      <formula>OR($S$2794&lt;&gt;"",$S$2795&lt;&gt;"",$S$2796&lt;&gt;"",$S$2797&lt;&gt;"",$S$2798&lt;&gt;"",$S$2799&lt;&gt;"",$S$2800&lt;&gt;"",$S$2801&lt;&gt;"",$S$2802&lt;&gt;"",$S$2803&lt;&gt;"",$S$2804&lt;&gt;"",$S$2805&lt;&gt;"",$S$2806&lt;&gt;"",$S$2807&lt;&gt;"",$S$2809&lt;&gt;"",$S$2810&lt;&gt;"",$S$2811&lt;&gt;"",$S$2812&lt;&gt;"",$S$2813&lt;&gt;"")</formula>
    </cfRule>
  </conditionalFormatting>
  <conditionalFormatting sqref="S2807:X2807">
    <cfRule type="expression" dxfId="180" priority="163">
      <formula>OR($S$2794&lt;&gt;"",$S$2795&lt;&gt;"",$S$2796&lt;&gt;"",$S$2797&lt;&gt;"",$S$2798&lt;&gt;"",$S$2799&lt;&gt;"",$S$2800&lt;&gt;"",$S$2801&lt;&gt;"",$S$2802&lt;&gt;"",$S$2803&lt;&gt;"",$S$2804&lt;&gt;"",$S$2805&lt;&gt;"",$S$2806&lt;&gt;"",$S$2807&lt;&gt;"",$S$2809&lt;&gt;"",$S$2810&lt;&gt;"",$S$2811&lt;&gt;"",$S$2812&lt;&gt;"",$S$2813&lt;&gt;"")</formula>
    </cfRule>
  </conditionalFormatting>
  <conditionalFormatting sqref="S2809:X2809">
    <cfRule type="expression" dxfId="179" priority="162">
      <formula>OR($S$2794&lt;&gt;"",$S$2795&lt;&gt;"",$S$2796&lt;&gt;"",$S$2797&lt;&gt;"",$S$2798&lt;&gt;"",$S$2799&lt;&gt;"",$S$2800&lt;&gt;"",$S$2801&lt;&gt;"",$S$2802&lt;&gt;"",$S$2803&lt;&gt;"",$S$2804&lt;&gt;"",$S$2805&lt;&gt;"",$S$2806&lt;&gt;"",$S$2807&lt;&gt;"",$S$2809&lt;&gt;"",$S$2810&lt;&gt;"",$S$2811&lt;&gt;"",$S$2812&lt;&gt;"",$S$2813&lt;&gt;"")</formula>
    </cfRule>
  </conditionalFormatting>
  <conditionalFormatting sqref="S2810:X2810">
    <cfRule type="expression" dxfId="178" priority="161">
      <formula>OR($S$2794&lt;&gt;"",$S$2795&lt;&gt;"",$S$2796&lt;&gt;"",$S$2797&lt;&gt;"",$S$2798&lt;&gt;"",$S$2799&lt;&gt;"",$S$2800&lt;&gt;"",$S$2801&lt;&gt;"",$S$2802&lt;&gt;"",$S$2803&lt;&gt;"",$S$2804&lt;&gt;"",$S$2805&lt;&gt;"",$S$2806&lt;&gt;"",$S$2807&lt;&gt;"",$S$2809&lt;&gt;"",$S$2810&lt;&gt;"",$S$2811&lt;&gt;"",$S$2812&lt;&gt;"",$S$2813&lt;&gt;"")</formula>
    </cfRule>
  </conditionalFormatting>
  <conditionalFormatting sqref="S2811:X2811">
    <cfRule type="expression" dxfId="177" priority="160">
      <formula>OR($S$2794&lt;&gt;"",$S$2795&lt;&gt;"",$S$2796&lt;&gt;"",$S$2797&lt;&gt;"",$S$2798&lt;&gt;"",$S$2799&lt;&gt;"",$S$2800&lt;&gt;"",$S$2801&lt;&gt;"",$S$2802&lt;&gt;"",$S$2803&lt;&gt;"",$S$2804&lt;&gt;"",$S$2805&lt;&gt;"",$S$2806&lt;&gt;"",$S$2807&lt;&gt;"",$S$2809&lt;&gt;"",$S$2810&lt;&gt;"",$S$2811&lt;&gt;"",$S$2812&lt;&gt;"",$S$2813&lt;&gt;"")</formula>
    </cfRule>
  </conditionalFormatting>
  <conditionalFormatting sqref="S2812:X2812">
    <cfRule type="expression" dxfId="176" priority="159">
      <formula>OR($S$2794&lt;&gt;"",$S$2795&lt;&gt;"",$S$2796&lt;&gt;"",$S$2797&lt;&gt;"",$S$2798&lt;&gt;"",$S$2799&lt;&gt;"",$S$2800&lt;&gt;"",$S$2801&lt;&gt;"",$S$2802&lt;&gt;"",$S$2803&lt;&gt;"",$S$2804&lt;&gt;"",$S$2805&lt;&gt;"",$S$2806&lt;&gt;"",$S$2807&lt;&gt;"",$S$2809&lt;&gt;"",$S$2810&lt;&gt;"",$S$2811&lt;&gt;"",$S$2812&lt;&gt;"",$S$2813&lt;&gt;"")</formula>
    </cfRule>
  </conditionalFormatting>
  <conditionalFormatting sqref="S2813:X2813">
    <cfRule type="expression" dxfId="175" priority="158">
      <formula>OR($S$2794&lt;&gt;"",$S$2795&lt;&gt;"",$S$2796&lt;&gt;"",$S$2797&lt;&gt;"",$S$2798&lt;&gt;"",$S$2799&lt;&gt;"",$S$2800&lt;&gt;"",$S$2801&lt;&gt;"",$S$2802&lt;&gt;"",$S$2803&lt;&gt;"",$S$2804&lt;&gt;"",$S$2805&lt;&gt;"",$S$2806&lt;&gt;"",$S$2807&lt;&gt;"",$S$2809&lt;&gt;"",$S$2810&lt;&gt;"",$S$2811&lt;&gt;"",$S$2812&lt;&gt;"",$S$2813&lt;&gt;"")</formula>
    </cfRule>
  </conditionalFormatting>
  <conditionalFormatting sqref="S2816:X2816">
    <cfRule type="expression" dxfId="174" priority="157">
      <formula>OR($S$2816&lt;&gt;"",$S$2817&lt;&gt;"",$S$2818&lt;&gt;"",$S$2819&lt;&gt;"",$S$2820&lt;&gt;"",$S$2821&lt;&gt;"",$S$2822&lt;&gt;"")</formula>
    </cfRule>
  </conditionalFormatting>
  <conditionalFormatting sqref="S2817:X2817">
    <cfRule type="expression" dxfId="173" priority="156">
      <formula>OR($S$2816&lt;&gt;"",$S$2817&lt;&gt;"",$S$2818&lt;&gt;"",$S$2819&lt;&gt;"",$S$2820&lt;&gt;"",$S$2821&lt;&gt;"",$S$2822&lt;&gt;"")</formula>
    </cfRule>
  </conditionalFormatting>
  <conditionalFormatting sqref="S2818:X2818">
    <cfRule type="expression" dxfId="172" priority="155">
      <formula>OR($S$2816&lt;&gt;"",$S$2817&lt;&gt;"",$S$2818&lt;&gt;"",$S$2819&lt;&gt;"",$S$2820&lt;&gt;"",$S$2821&lt;&gt;"",$S$2822&lt;&gt;"")</formula>
    </cfRule>
  </conditionalFormatting>
  <conditionalFormatting sqref="S2819:X2819">
    <cfRule type="expression" dxfId="171" priority="154">
      <formula>OR($S$2816&lt;&gt;"",$S$2817&lt;&gt;"",$S$2818&lt;&gt;"",$S$2819&lt;&gt;"",$S$2820&lt;&gt;"",$S$2821&lt;&gt;"",$S$2822&lt;&gt;"")</formula>
    </cfRule>
  </conditionalFormatting>
  <conditionalFormatting sqref="S2820:X2820">
    <cfRule type="expression" dxfId="170" priority="153">
      <formula>OR($S$2816&lt;&gt;"",$S$2817&lt;&gt;"",$S$2818&lt;&gt;"",$S$2819&lt;&gt;"",$S$2820&lt;&gt;"",$S$2821&lt;&gt;"",$S$2822&lt;&gt;"")</formula>
    </cfRule>
  </conditionalFormatting>
  <conditionalFormatting sqref="S2821:X2821">
    <cfRule type="expression" dxfId="169" priority="152">
      <formula>OR($S$2816&lt;&gt;"",$S$2817&lt;&gt;"",$S$2818&lt;&gt;"",$S$2819&lt;&gt;"",$S$2820&lt;&gt;"",$S$2821&lt;&gt;"",$S$2822&lt;&gt;"")</formula>
    </cfRule>
  </conditionalFormatting>
  <conditionalFormatting sqref="S2822:X2822">
    <cfRule type="expression" dxfId="168" priority="151">
      <formula>OR($S$2816&lt;&gt;"",$S$2817&lt;&gt;"",$S$2818&lt;&gt;"",$S$2819&lt;&gt;"",$S$2820&lt;&gt;"",$S$2821&lt;&gt;"",$S$2822&lt;&gt;"")</formula>
    </cfRule>
  </conditionalFormatting>
  <conditionalFormatting sqref="S2825:X2825">
    <cfRule type="expression" dxfId="167" priority="150">
      <formula>OR($S$2825&lt;&gt;"",$S$2826&lt;&gt;"",$S$2827&lt;&gt;"",$S$2828&lt;&gt;"",$S$2829&lt;&gt;"")</formula>
    </cfRule>
  </conditionalFormatting>
  <conditionalFormatting sqref="S2826:X2826">
    <cfRule type="expression" dxfId="166" priority="149">
      <formula>OR($S$2825&lt;&gt;"",$S$2826&lt;&gt;"",$S$2827&lt;&gt;"",$S$2828&lt;&gt;"",$S$2829&lt;&gt;"")</formula>
    </cfRule>
  </conditionalFormatting>
  <conditionalFormatting sqref="S2827:X2827">
    <cfRule type="expression" dxfId="165" priority="148">
      <formula>OR($S$2825&lt;&gt;"",$S$2826&lt;&gt;"",$S$2827&lt;&gt;"",$S$2828&lt;&gt;"",$S$2829&lt;&gt;"")</formula>
    </cfRule>
  </conditionalFormatting>
  <conditionalFormatting sqref="S2828:X2828">
    <cfRule type="expression" dxfId="164" priority="147">
      <formula>OR($S$2825&lt;&gt;"",$S$2826&lt;&gt;"",$S$2827&lt;&gt;"",$S$2828&lt;&gt;"",$S$2829&lt;&gt;"")</formula>
    </cfRule>
  </conditionalFormatting>
  <conditionalFormatting sqref="S2829:X2829">
    <cfRule type="expression" dxfId="163" priority="146">
      <formula>OR($S$2825&lt;&gt;"",$S$2826&lt;&gt;"",$S$2827&lt;&gt;"",$S$2828&lt;&gt;"",$S$2829&lt;&gt;"")</formula>
    </cfRule>
  </conditionalFormatting>
  <conditionalFormatting sqref="S2832:X2832">
    <cfRule type="expression" dxfId="162" priority="145">
      <formula>OR($S$2832&lt;&gt;"",$S$2833&lt;&gt;"",$S$2834&lt;&gt;"",$S$2835&lt;&gt;"",$S$2836&lt;&gt;"",$S$2837&lt;&gt;"")</formula>
    </cfRule>
  </conditionalFormatting>
  <conditionalFormatting sqref="S2833:X2833">
    <cfRule type="expression" dxfId="161" priority="144">
      <formula>OR($S$2832&lt;&gt;"",$S$2833&lt;&gt;"",$S$2834&lt;&gt;"",$S$2835&lt;&gt;"",$S$2836&lt;&gt;"",$S$2837&lt;&gt;"")</formula>
    </cfRule>
  </conditionalFormatting>
  <conditionalFormatting sqref="S2834:X2834">
    <cfRule type="expression" dxfId="160" priority="143">
      <formula>OR($S$2832&lt;&gt;"",$S$2833&lt;&gt;"",$S$2834&lt;&gt;"",$S$2835&lt;&gt;"",$S$2836&lt;&gt;"",$S$2837&lt;&gt;"")</formula>
    </cfRule>
  </conditionalFormatting>
  <conditionalFormatting sqref="S2835:X2835">
    <cfRule type="expression" dxfId="159" priority="142">
      <formula>OR($S$2832&lt;&gt;"",$S$2833&lt;&gt;"",$S$2834&lt;&gt;"",$S$2835&lt;&gt;"",$S$2836&lt;&gt;"",$S$2837&lt;&gt;"")</formula>
    </cfRule>
  </conditionalFormatting>
  <conditionalFormatting sqref="S2836:X2836">
    <cfRule type="expression" dxfId="158" priority="141">
      <formula>OR($S$2832&lt;&gt;"",$S$2833&lt;&gt;"",$S$2834&lt;&gt;"",$S$2835&lt;&gt;"",$S$2836&lt;&gt;"",$S$2837&lt;&gt;"")</formula>
    </cfRule>
  </conditionalFormatting>
  <conditionalFormatting sqref="S2837:X2837">
    <cfRule type="expression" dxfId="157" priority="140">
      <formula>OR($S$2832&lt;&gt;"",$S$2833&lt;&gt;"",$S$2834&lt;&gt;"",$S$2835&lt;&gt;"",$S$2836&lt;&gt;"",$S$2837&lt;&gt;"")</formula>
    </cfRule>
  </conditionalFormatting>
  <conditionalFormatting sqref="S2840:X2840">
    <cfRule type="expression" dxfId="156" priority="139">
      <formula>OR($S$2840&lt;&gt;"",$S$2841&lt;&gt;"",$S$2842&lt;&gt;"",$S$2843&lt;&gt;"",$S$2844&lt;&gt;"",$S$2845&lt;&gt;"",$S$2846&lt;&gt;"",$S$2847&lt;&gt;"",$S$2848&lt;&gt;"",$S$2849&lt;&gt;"",$S$2850&lt;&gt;"",$S$2851&lt;&gt;"",$S$2852&lt;&gt;"",$S$2853&lt;&gt;"",$S$2854&lt;&gt;"",$S$2855&lt;&gt;"",$S$2856&lt;&gt;"")</formula>
    </cfRule>
  </conditionalFormatting>
  <conditionalFormatting sqref="S2841:X2841">
    <cfRule type="expression" dxfId="155" priority="138">
      <formula>OR($S$2840&lt;&gt;"",$S$2841&lt;&gt;"",$S$2842&lt;&gt;"",$S$2843&lt;&gt;"",$S$2844&lt;&gt;"",$S$2845&lt;&gt;"",$S$2846&lt;&gt;"",$S$2847&lt;&gt;"",$S$2848&lt;&gt;"",$S$2849&lt;&gt;"",$S$2850&lt;&gt;"",$S$2851&lt;&gt;"",$S$2852&lt;&gt;"",$S$2853&lt;&gt;"",$S$2854&lt;&gt;"",$S$2855&lt;&gt;"",$S$2856&lt;&gt;"")</formula>
    </cfRule>
  </conditionalFormatting>
  <conditionalFormatting sqref="S2842:X2842">
    <cfRule type="expression" dxfId="154" priority="137">
      <formula>OR($S$2840&lt;&gt;"",$S$2841&lt;&gt;"",$S$2842&lt;&gt;"",$S$2843&lt;&gt;"",$S$2844&lt;&gt;"",$S$2845&lt;&gt;"",$S$2846&lt;&gt;"",$S$2847&lt;&gt;"",$S$2848&lt;&gt;"",$S$2849&lt;&gt;"",$S$2850&lt;&gt;"",$S$2851&lt;&gt;"",$S$2852&lt;&gt;"",$S$2853&lt;&gt;"",$S$2854&lt;&gt;"",$S$2855&lt;&gt;"",$S$2856&lt;&gt;"")</formula>
    </cfRule>
  </conditionalFormatting>
  <conditionalFormatting sqref="S2843:X2843">
    <cfRule type="expression" dxfId="153" priority="136">
      <formula>OR($S$2840&lt;&gt;"",$S$2841&lt;&gt;"",$S$2842&lt;&gt;"",$S$2843&lt;&gt;"",$S$2844&lt;&gt;"",$S$2845&lt;&gt;"",$S$2846&lt;&gt;"",$S$2847&lt;&gt;"",$S$2848&lt;&gt;"",$S$2849&lt;&gt;"",$S$2850&lt;&gt;"",$S$2851&lt;&gt;"",$S$2852&lt;&gt;"",$S$2853&lt;&gt;"",$S$2854&lt;&gt;"",$S$2855&lt;&gt;"",$S$2856&lt;&gt;"")</formula>
    </cfRule>
  </conditionalFormatting>
  <conditionalFormatting sqref="S2844:X2844">
    <cfRule type="expression" dxfId="152" priority="135">
      <formula>OR($S$2840&lt;&gt;"",$S$2841&lt;&gt;"",$S$2842&lt;&gt;"",$S$2843&lt;&gt;"",$S$2844&lt;&gt;"",$S$2845&lt;&gt;"",$S$2846&lt;&gt;"",$S$2847&lt;&gt;"",$S$2848&lt;&gt;"",$S$2849&lt;&gt;"",$S$2850&lt;&gt;"",$S$2851&lt;&gt;"",$S$2852&lt;&gt;"",$S$2853&lt;&gt;"",$S$2854&lt;&gt;"",$S$2855&lt;&gt;"",$S$2856&lt;&gt;"")</formula>
    </cfRule>
  </conditionalFormatting>
  <conditionalFormatting sqref="S2845:X2845">
    <cfRule type="expression" dxfId="151" priority="134">
      <formula>OR($S$2840&lt;&gt;"",$S$2841&lt;&gt;"",$S$2842&lt;&gt;"",$S$2843&lt;&gt;"",$S$2844&lt;&gt;"",$S$2845&lt;&gt;"",$S$2846&lt;&gt;"",$S$2847&lt;&gt;"",$S$2848&lt;&gt;"",$S$2849&lt;&gt;"",$S$2850&lt;&gt;"",$S$2851&lt;&gt;"",$S$2852&lt;&gt;"",$S$2853&lt;&gt;"",$S$2854&lt;&gt;"",$S$2855&lt;&gt;"",$S$2856&lt;&gt;"")</formula>
    </cfRule>
  </conditionalFormatting>
  <conditionalFormatting sqref="S2846:X2846">
    <cfRule type="expression" dxfId="150" priority="133">
      <formula>OR($S$2840&lt;&gt;"",$S$2841&lt;&gt;"",$S$2842&lt;&gt;"",$S$2843&lt;&gt;"",$S$2844&lt;&gt;"",$S$2845&lt;&gt;"",$S$2846&lt;&gt;"",$S$2847&lt;&gt;"",$S$2848&lt;&gt;"",$S$2849&lt;&gt;"",$S$2850&lt;&gt;"",$S$2851&lt;&gt;"",$S$2852&lt;&gt;"",$S$2853&lt;&gt;"",$S$2854&lt;&gt;"",$S$2855&lt;&gt;"",$S$2856&lt;&gt;"")</formula>
    </cfRule>
  </conditionalFormatting>
  <conditionalFormatting sqref="S2847:X2847">
    <cfRule type="expression" dxfId="149" priority="132">
      <formula>OR($S$2840&lt;&gt;"",$S$2841&lt;&gt;"",$S$2842&lt;&gt;"",$S$2843&lt;&gt;"",$S$2844&lt;&gt;"",$S$2845&lt;&gt;"",$S$2846&lt;&gt;"",$S$2847&lt;&gt;"",$S$2848&lt;&gt;"",$S$2849&lt;&gt;"",$S$2850&lt;&gt;"",$S$2851&lt;&gt;"",$S$2852&lt;&gt;"",$S$2853&lt;&gt;"",$S$2854&lt;&gt;"",$S$2855&lt;&gt;"",$S$2856&lt;&gt;"")</formula>
    </cfRule>
  </conditionalFormatting>
  <conditionalFormatting sqref="S2848:X2848">
    <cfRule type="expression" dxfId="148" priority="131">
      <formula>OR($S$2840&lt;&gt;"",$S$2841&lt;&gt;"",$S$2842&lt;&gt;"",$S$2843&lt;&gt;"",$S$2844&lt;&gt;"",$S$2845&lt;&gt;"",$S$2846&lt;&gt;"",$S$2847&lt;&gt;"",$S$2848&lt;&gt;"",$S$2849&lt;&gt;"",$S$2850&lt;&gt;"",$S$2851&lt;&gt;"",$S$2852&lt;&gt;"",$S$2853&lt;&gt;"",$S$2854&lt;&gt;"",$S$2855&lt;&gt;"",$S$2856&lt;&gt;"")</formula>
    </cfRule>
  </conditionalFormatting>
  <conditionalFormatting sqref="S2849:X2849">
    <cfRule type="expression" dxfId="147" priority="130">
      <formula>OR($S$2840&lt;&gt;"",$S$2841&lt;&gt;"",$S$2842&lt;&gt;"",$S$2843&lt;&gt;"",$S$2844&lt;&gt;"",$S$2845&lt;&gt;"",$S$2846&lt;&gt;"",$S$2847&lt;&gt;"",$S$2848&lt;&gt;"",$S$2849&lt;&gt;"",$S$2850&lt;&gt;"",$S$2851&lt;&gt;"",$S$2852&lt;&gt;"",$S$2853&lt;&gt;"",$S$2854&lt;&gt;"",$S$2855&lt;&gt;"",$S$2856&lt;&gt;"")</formula>
    </cfRule>
  </conditionalFormatting>
  <conditionalFormatting sqref="S2850:X2850">
    <cfRule type="expression" dxfId="146" priority="129">
      <formula>OR($S$2840&lt;&gt;"",$S$2841&lt;&gt;"",$S$2842&lt;&gt;"",$S$2843&lt;&gt;"",$S$2844&lt;&gt;"",$S$2845&lt;&gt;"",$S$2846&lt;&gt;"",$S$2847&lt;&gt;"",$S$2848&lt;&gt;"",$S$2849&lt;&gt;"",$S$2850&lt;&gt;"",$S$2851&lt;&gt;"",$S$2852&lt;&gt;"",$S$2853&lt;&gt;"",$S$2854&lt;&gt;"",$S$2855&lt;&gt;"",$S$2856&lt;&gt;"")</formula>
    </cfRule>
  </conditionalFormatting>
  <conditionalFormatting sqref="S2851:X2851">
    <cfRule type="expression" dxfId="145" priority="128">
      <formula>OR($S$2840&lt;&gt;"",$S$2841&lt;&gt;"",$S$2842&lt;&gt;"",$S$2843&lt;&gt;"",$S$2844&lt;&gt;"",$S$2845&lt;&gt;"",$S$2846&lt;&gt;"",$S$2847&lt;&gt;"",$S$2848&lt;&gt;"",$S$2849&lt;&gt;"",$S$2850&lt;&gt;"",$S$2851&lt;&gt;"",$S$2852&lt;&gt;"",$S$2853&lt;&gt;"",$S$2854&lt;&gt;"",$S$2855&lt;&gt;"",$S$2856&lt;&gt;"")</formula>
    </cfRule>
  </conditionalFormatting>
  <conditionalFormatting sqref="S2852:X2852">
    <cfRule type="expression" dxfId="144" priority="127">
      <formula>OR($S$2840&lt;&gt;"",$S$2841&lt;&gt;"",$S$2842&lt;&gt;"",$S$2843&lt;&gt;"",$S$2844&lt;&gt;"",$S$2845&lt;&gt;"",$S$2846&lt;&gt;"",$S$2847&lt;&gt;"",$S$2848&lt;&gt;"",$S$2849&lt;&gt;"",$S$2850&lt;&gt;"",$S$2851&lt;&gt;"",$S$2852&lt;&gt;"",$S$2853&lt;&gt;"",$S$2854&lt;&gt;"",$S$2855&lt;&gt;"",$S$2856&lt;&gt;"")</formula>
    </cfRule>
  </conditionalFormatting>
  <conditionalFormatting sqref="S2853:X2853">
    <cfRule type="expression" dxfId="143" priority="126">
      <formula>OR($S$2840&lt;&gt;"",$S$2841&lt;&gt;"",$S$2842&lt;&gt;"",$S$2843&lt;&gt;"",$S$2844&lt;&gt;"",$S$2845&lt;&gt;"",$S$2846&lt;&gt;"",$S$2847&lt;&gt;"",$S$2848&lt;&gt;"",$S$2849&lt;&gt;"",$S$2850&lt;&gt;"",$S$2851&lt;&gt;"",$S$2852&lt;&gt;"",$S$2853&lt;&gt;"",$S$2854&lt;&gt;"",$S$2855&lt;&gt;"",$S$2856&lt;&gt;"")</formula>
    </cfRule>
  </conditionalFormatting>
  <conditionalFormatting sqref="S2854:X2854">
    <cfRule type="expression" dxfId="142" priority="125">
      <formula>OR($S$2840&lt;&gt;"",$S$2841&lt;&gt;"",$S$2842&lt;&gt;"",$S$2843&lt;&gt;"",$S$2844&lt;&gt;"",$S$2845&lt;&gt;"",$S$2846&lt;&gt;"",$S$2847&lt;&gt;"",$S$2848&lt;&gt;"",$S$2849&lt;&gt;"",$S$2850&lt;&gt;"",$S$2851&lt;&gt;"",$S$2852&lt;&gt;"",$S$2853&lt;&gt;"",$S$2854&lt;&gt;"",$S$2855&lt;&gt;"",$S$2856&lt;&gt;"")</formula>
    </cfRule>
  </conditionalFormatting>
  <conditionalFormatting sqref="S2855:X2855">
    <cfRule type="expression" dxfId="141" priority="124">
      <formula>OR($S$2840&lt;&gt;"",$S$2841&lt;&gt;"",$S$2842&lt;&gt;"",$S$2843&lt;&gt;"",$S$2844&lt;&gt;"",$S$2845&lt;&gt;"",$S$2846&lt;&gt;"",$S$2847&lt;&gt;"",$S$2848&lt;&gt;"",$S$2849&lt;&gt;"",$S$2850&lt;&gt;"",$S$2851&lt;&gt;"",$S$2852&lt;&gt;"",$S$2853&lt;&gt;"",$S$2854&lt;&gt;"",$S$2855&lt;&gt;"",$S$2856&lt;&gt;"")</formula>
    </cfRule>
  </conditionalFormatting>
  <conditionalFormatting sqref="S2856:X2856">
    <cfRule type="expression" dxfId="140" priority="123">
      <formula>OR($S$2840&lt;&gt;"",$S$2841&lt;&gt;"",$S$2842&lt;&gt;"",$S$2843&lt;&gt;"",$S$2844&lt;&gt;"",$S$2845&lt;&gt;"",$S$2846&lt;&gt;"",$S$2847&lt;&gt;"",$S$2848&lt;&gt;"",$S$2849&lt;&gt;"",$S$2850&lt;&gt;"",$S$2851&lt;&gt;"",$S$2852&lt;&gt;"",$S$2853&lt;&gt;"",$S$2854&lt;&gt;"",$S$2855&lt;&gt;"",$S$2856&lt;&gt;"")</formula>
    </cfRule>
  </conditionalFormatting>
  <conditionalFormatting sqref="S2862:X2862">
    <cfRule type="expression" dxfId="139" priority="122">
      <formula>OR($S$2862&lt;&gt;"",$S$2863&lt;&gt;"",$S$2864&lt;&gt;"",$S$2865&lt;&gt;"",$S$2866&lt;&gt;"")</formula>
    </cfRule>
  </conditionalFormatting>
  <conditionalFormatting sqref="S2863:X2863">
    <cfRule type="expression" dxfId="138" priority="121">
      <formula>OR($S$2862&lt;&gt;"",$S$2863&lt;&gt;"",$S$2864&lt;&gt;"",$S$2865&lt;&gt;"",$S$2866&lt;&gt;"")</formula>
    </cfRule>
  </conditionalFormatting>
  <conditionalFormatting sqref="S2864:X2864">
    <cfRule type="expression" dxfId="137" priority="120">
      <formula>OR($S$2862&lt;&gt;"",$S$2863&lt;&gt;"",$S$2864&lt;&gt;"",$S$2865&lt;&gt;"",$S$2866&lt;&gt;"")</formula>
    </cfRule>
  </conditionalFormatting>
  <conditionalFormatting sqref="S2865:X2865">
    <cfRule type="expression" dxfId="136" priority="119">
      <formula>OR($S$2862&lt;&gt;"",$S$2863&lt;&gt;"",$S$2864&lt;&gt;"",$S$2865&lt;&gt;"",$S$2866&lt;&gt;"")</formula>
    </cfRule>
  </conditionalFormatting>
  <conditionalFormatting sqref="S2866:X2866">
    <cfRule type="expression" dxfId="135" priority="118">
      <formula>OR($S$2862&lt;&gt;"",$S$2863&lt;&gt;"",$S$2864&lt;&gt;"",$S$2865&lt;&gt;"",$S$2866&lt;&gt;"")</formula>
    </cfRule>
  </conditionalFormatting>
  <conditionalFormatting sqref="S2870:X2870">
    <cfRule type="expression" dxfId="134" priority="117">
      <formula>OR($S$2870&lt;&gt;"",$S$2871&lt;&gt;"",$S$2872&lt;&gt;"",$S$2873&lt;&gt;"",$S$2874&lt;&gt;"",$S$2875&lt;&gt;"",$S$2876&lt;&gt;"",$S$2877&lt;&gt;"",$S$2878&lt;&gt;"",$S$2879&lt;&gt;"",$S$2880&lt;&gt;"",$S$2881&lt;&gt;"",$S$2883&lt;&gt;"")</formula>
    </cfRule>
  </conditionalFormatting>
  <conditionalFormatting sqref="S2871:X2871">
    <cfRule type="expression" dxfId="133" priority="116">
      <formula>OR($S$2870&lt;&gt;"",$S$2871&lt;&gt;"",$S$2872&lt;&gt;"",$S$2873&lt;&gt;"",$S$2874&lt;&gt;"",$S$2875&lt;&gt;"",$S$2876&lt;&gt;"",$S$2877&lt;&gt;"",$S$2878&lt;&gt;"",$S$2879&lt;&gt;"",$S$2880&lt;&gt;"",$S$2881&lt;&gt;"",$S$2883&lt;&gt;"")</formula>
    </cfRule>
  </conditionalFormatting>
  <conditionalFormatting sqref="S2872:X2872">
    <cfRule type="expression" dxfId="132" priority="115">
      <formula>OR($S$2870&lt;&gt;"",$S$2871&lt;&gt;"",$S$2872&lt;&gt;"",$S$2873&lt;&gt;"",$S$2874&lt;&gt;"",$S$2875&lt;&gt;"",$S$2876&lt;&gt;"",$S$2877&lt;&gt;"",$S$2878&lt;&gt;"",$S$2879&lt;&gt;"",$S$2880&lt;&gt;"",$S$2881&lt;&gt;"",$S$2883&lt;&gt;"")</formula>
    </cfRule>
  </conditionalFormatting>
  <conditionalFormatting sqref="S2873:X2873">
    <cfRule type="expression" dxfId="131" priority="114">
      <formula>OR($S$2870&lt;&gt;"",$S$2871&lt;&gt;"",$S$2872&lt;&gt;"",$S$2873&lt;&gt;"",$S$2874&lt;&gt;"",$S$2875&lt;&gt;"",$S$2876&lt;&gt;"",$S$2877&lt;&gt;"",$S$2878&lt;&gt;"",$S$2879&lt;&gt;"",$S$2880&lt;&gt;"",$S$2881&lt;&gt;"",$S$2883&lt;&gt;"")</formula>
    </cfRule>
  </conditionalFormatting>
  <conditionalFormatting sqref="S2874:X2874">
    <cfRule type="expression" dxfId="130" priority="113">
      <formula>OR($S$2870&lt;&gt;"",$S$2871&lt;&gt;"",$S$2872&lt;&gt;"",$S$2873&lt;&gt;"",$S$2874&lt;&gt;"",$S$2875&lt;&gt;"",$S$2876&lt;&gt;"",$S$2877&lt;&gt;"",$S$2878&lt;&gt;"",$S$2879&lt;&gt;"",$S$2880&lt;&gt;"",$S$2881&lt;&gt;"",$S$2883&lt;&gt;"")</formula>
    </cfRule>
  </conditionalFormatting>
  <conditionalFormatting sqref="S2875:X2875">
    <cfRule type="expression" dxfId="129" priority="112">
      <formula>OR($S$2870&lt;&gt;"",$S$2871&lt;&gt;"",$S$2872&lt;&gt;"",$S$2873&lt;&gt;"",$S$2874&lt;&gt;"",$S$2875&lt;&gt;"",$S$2876&lt;&gt;"",$S$2877&lt;&gt;"",$S$2878&lt;&gt;"",$S$2879&lt;&gt;"",$S$2880&lt;&gt;"",$S$2881&lt;&gt;"",$S$2883&lt;&gt;"")</formula>
    </cfRule>
  </conditionalFormatting>
  <conditionalFormatting sqref="S2876:X2876">
    <cfRule type="expression" dxfId="128" priority="111">
      <formula>OR($S$2870&lt;&gt;"",$S$2871&lt;&gt;"",$S$2872&lt;&gt;"",$S$2873&lt;&gt;"",$S$2874&lt;&gt;"",$S$2875&lt;&gt;"",$S$2876&lt;&gt;"",$S$2877&lt;&gt;"",$S$2878&lt;&gt;"",$S$2879&lt;&gt;"",$S$2880&lt;&gt;"",$S$2881&lt;&gt;"",$S$2883&lt;&gt;"")</formula>
    </cfRule>
  </conditionalFormatting>
  <conditionalFormatting sqref="S2877:X2877">
    <cfRule type="expression" dxfId="127" priority="110">
      <formula>OR($S$2870&lt;&gt;"",$S$2871&lt;&gt;"",$S$2872&lt;&gt;"",$S$2873&lt;&gt;"",$S$2874&lt;&gt;"",$S$2875&lt;&gt;"",$S$2876&lt;&gt;"",$S$2877&lt;&gt;"",$S$2878&lt;&gt;"",$S$2879&lt;&gt;"",$S$2880&lt;&gt;"",$S$2881&lt;&gt;"",$S$2883&lt;&gt;"")</formula>
    </cfRule>
  </conditionalFormatting>
  <conditionalFormatting sqref="S2878:X2878">
    <cfRule type="expression" dxfId="126" priority="109">
      <formula>OR($S$2870&lt;&gt;"",$S$2871&lt;&gt;"",$S$2872&lt;&gt;"",$S$2873&lt;&gt;"",$S$2874&lt;&gt;"",$S$2875&lt;&gt;"",$S$2876&lt;&gt;"",$S$2877&lt;&gt;"",$S$2878&lt;&gt;"",$S$2879&lt;&gt;"",$S$2880&lt;&gt;"",$S$2881&lt;&gt;"",$S$2883&lt;&gt;"")</formula>
    </cfRule>
  </conditionalFormatting>
  <conditionalFormatting sqref="S2879:X2879">
    <cfRule type="expression" dxfId="125" priority="108">
      <formula>OR($S$2870&lt;&gt;"",$S$2871&lt;&gt;"",$S$2872&lt;&gt;"",$S$2873&lt;&gt;"",$S$2874&lt;&gt;"",$S$2875&lt;&gt;"",$S$2876&lt;&gt;"",$S$2877&lt;&gt;"",$S$2878&lt;&gt;"",$S$2879&lt;&gt;"",$S$2880&lt;&gt;"",$S$2881&lt;&gt;"",$S$2883&lt;&gt;"")</formula>
    </cfRule>
  </conditionalFormatting>
  <conditionalFormatting sqref="S2880:X2880">
    <cfRule type="expression" dxfId="124" priority="107">
      <formula>OR($S$2870&lt;&gt;"",$S$2871&lt;&gt;"",$S$2872&lt;&gt;"",$S$2873&lt;&gt;"",$S$2874&lt;&gt;"",$S$2875&lt;&gt;"",$S$2876&lt;&gt;"",$S$2877&lt;&gt;"",$S$2878&lt;&gt;"",$S$2879&lt;&gt;"",$S$2880&lt;&gt;"",$S$2881&lt;&gt;"",$S$2883&lt;&gt;"")</formula>
    </cfRule>
  </conditionalFormatting>
  <conditionalFormatting sqref="S2881:X2881">
    <cfRule type="expression" dxfId="123" priority="106">
      <formula>OR($S$2870&lt;&gt;"",$S$2871&lt;&gt;"",$S$2872&lt;&gt;"",$S$2873&lt;&gt;"",$S$2874&lt;&gt;"",$S$2875&lt;&gt;"",$S$2876&lt;&gt;"",$S$2877&lt;&gt;"",$S$2878&lt;&gt;"",$S$2879&lt;&gt;"",$S$2880&lt;&gt;"",$S$2881&lt;&gt;"",$S$2883&lt;&gt;"")</formula>
    </cfRule>
  </conditionalFormatting>
  <conditionalFormatting sqref="S2883:X2883">
    <cfRule type="expression" dxfId="122" priority="105">
      <formula>OR($S$2870&lt;&gt;"",$S$2871&lt;&gt;"",$S$2872&lt;&gt;"",$S$2873&lt;&gt;"",$S$2874&lt;&gt;"",$S$2875&lt;&gt;"",$S$2876&lt;&gt;"",$S$2877&lt;&gt;"",$S$2878&lt;&gt;"",$S$2879&lt;&gt;"",$S$2880&lt;&gt;"",$S$2881&lt;&gt;"",$S$2883&lt;&gt;"")</formula>
    </cfRule>
  </conditionalFormatting>
  <conditionalFormatting sqref="S2885:X2885">
    <cfRule type="expression" dxfId="121" priority="104">
      <formula>OR($S$2885&lt;&gt;"",$S$2887&lt;&gt;"",$S$2889&lt;&gt;"",$S$2891&lt;&gt;"",$S$2893&lt;&gt;"",$S$2895&lt;&gt;"",$S$2897&lt;&gt;"",$S$2899&lt;&gt;"",$S$2901&lt;&gt;"",$S$2903&lt;&gt;"",$S$2905&lt;&gt;"",$S$2907&lt;&gt;"",$S$2909&lt;&gt;"",$S$2911&lt;&gt;"",$S$2913&lt;&gt;"",$S$2915&lt;&gt;"",$S$2917&lt;&gt;"",$S$2919&lt;&gt;"",$S$2921&lt;&gt;"",$S$2923&lt;&gt;"",$S$2925&lt;&gt;"",$S$2927&lt;&gt;"")</formula>
    </cfRule>
  </conditionalFormatting>
  <conditionalFormatting sqref="S2887:X2887">
    <cfRule type="expression" dxfId="120" priority="103">
      <formula>OR($S$2885&lt;&gt;"",$S$2887&lt;&gt;"",$S$2889&lt;&gt;"",$S$2891&lt;&gt;"",$S$2893&lt;&gt;"",$S$2895&lt;&gt;"",$S$2897&lt;&gt;"",$S$2899&lt;&gt;"",$S$2901&lt;&gt;"",$S$2903&lt;&gt;"",$S$2905&lt;&gt;"",$S$2907&lt;&gt;"",$S$2909&lt;&gt;"",$S$2911&lt;&gt;"",$S$2913&lt;&gt;"",$S$2915&lt;&gt;"",$S$2917&lt;&gt;"",$S$2919&lt;&gt;"",$S$2921&lt;&gt;"",$S$2923&lt;&gt;"",$S$2925&lt;&gt;"",$S$2927&lt;&gt;"")</formula>
    </cfRule>
  </conditionalFormatting>
  <conditionalFormatting sqref="S2889:X2889">
    <cfRule type="expression" dxfId="119" priority="102">
      <formula>OR($S$2885&lt;&gt;"",$S$2887&lt;&gt;"",$S$2889&lt;&gt;"",$S$2891&lt;&gt;"",$S$2893&lt;&gt;"",$S$2895&lt;&gt;"",$S$2897&lt;&gt;"",$S$2899&lt;&gt;"",$S$2901&lt;&gt;"",$S$2903&lt;&gt;"",$S$2905&lt;&gt;"",$S$2907&lt;&gt;"",$S$2909&lt;&gt;"",$S$2911&lt;&gt;"",$S$2913&lt;&gt;"",$S$2915&lt;&gt;"",$S$2917&lt;&gt;"",$S$2919&lt;&gt;"",$S$2921&lt;&gt;"",$S$2923&lt;&gt;"",$S$2925&lt;&gt;"",$S$2927&lt;&gt;"")</formula>
    </cfRule>
  </conditionalFormatting>
  <conditionalFormatting sqref="S2891:X2891">
    <cfRule type="expression" dxfId="118" priority="101">
      <formula>OR($S$2885&lt;&gt;"",$S$2887&lt;&gt;"",$S$2889&lt;&gt;"",$S$2891&lt;&gt;"",$S$2893&lt;&gt;"",$S$2895&lt;&gt;"",$S$2897&lt;&gt;"",$S$2899&lt;&gt;"",$S$2901&lt;&gt;"",$S$2903&lt;&gt;"",$S$2905&lt;&gt;"",$S$2907&lt;&gt;"",$S$2909&lt;&gt;"",$S$2911&lt;&gt;"",$S$2913&lt;&gt;"",$S$2915&lt;&gt;"",$S$2917&lt;&gt;"",$S$2919&lt;&gt;"",$S$2921&lt;&gt;"",$S$2923&lt;&gt;"",$S$2925&lt;&gt;"",$S$2927&lt;&gt;"")</formula>
    </cfRule>
  </conditionalFormatting>
  <conditionalFormatting sqref="S2893:X2893">
    <cfRule type="expression" dxfId="117" priority="100">
      <formula>OR($S$2885&lt;&gt;"",$S$2887&lt;&gt;"",$S$2889&lt;&gt;"",$S$2891&lt;&gt;"",$S$2893&lt;&gt;"",$S$2895&lt;&gt;"",$S$2897&lt;&gt;"",$S$2899&lt;&gt;"",$S$2901&lt;&gt;"",$S$2903&lt;&gt;"",$S$2905&lt;&gt;"",$S$2907&lt;&gt;"",$S$2909&lt;&gt;"",$S$2911&lt;&gt;"",$S$2913&lt;&gt;"",$S$2915&lt;&gt;"",$S$2917&lt;&gt;"",$S$2919&lt;&gt;"",$S$2921&lt;&gt;"",$S$2923&lt;&gt;"",$S$2925&lt;&gt;"",$S$2927&lt;&gt;"")</formula>
    </cfRule>
  </conditionalFormatting>
  <conditionalFormatting sqref="S2895:X2895">
    <cfRule type="expression" dxfId="116" priority="99">
      <formula>OR($S$2885&lt;&gt;"",$S$2887&lt;&gt;"",$S$2889&lt;&gt;"",$S$2891&lt;&gt;"",$S$2893&lt;&gt;"",$S$2895&lt;&gt;"",$S$2897&lt;&gt;"",$S$2899&lt;&gt;"",$S$2901&lt;&gt;"",$S$2903&lt;&gt;"",$S$2905&lt;&gt;"",$S$2907&lt;&gt;"",$S$2909&lt;&gt;"",$S$2911&lt;&gt;"",$S$2913&lt;&gt;"",$S$2915&lt;&gt;"",$S$2917&lt;&gt;"",$S$2919&lt;&gt;"",$S$2921&lt;&gt;"",$S$2923&lt;&gt;"",$S$2925&lt;&gt;"",$S$2927&lt;&gt;"")</formula>
    </cfRule>
  </conditionalFormatting>
  <conditionalFormatting sqref="S2897:X2897">
    <cfRule type="expression" dxfId="115" priority="98">
      <formula>OR($S$2885&lt;&gt;"",$S$2887&lt;&gt;"",$S$2889&lt;&gt;"",$S$2891&lt;&gt;"",$S$2893&lt;&gt;"",$S$2895&lt;&gt;"",$S$2897&lt;&gt;"",$S$2899&lt;&gt;"",$S$2901&lt;&gt;"",$S$2903&lt;&gt;"",$S$2905&lt;&gt;"",$S$2907&lt;&gt;"",$S$2909&lt;&gt;"",$S$2911&lt;&gt;"",$S$2913&lt;&gt;"",$S$2915&lt;&gt;"",$S$2917&lt;&gt;"",$S$2919&lt;&gt;"",$S$2921&lt;&gt;"",$S$2923&lt;&gt;"",$S$2925&lt;&gt;"",$S$2927&lt;&gt;"")</formula>
    </cfRule>
  </conditionalFormatting>
  <conditionalFormatting sqref="S2899:X2899">
    <cfRule type="expression" dxfId="114" priority="97">
      <formula>OR($S$2885&lt;&gt;"",$S$2887&lt;&gt;"",$S$2889&lt;&gt;"",$S$2891&lt;&gt;"",$S$2893&lt;&gt;"",$S$2895&lt;&gt;"",$S$2897&lt;&gt;"",$S$2899&lt;&gt;"",$S$2901&lt;&gt;"",$S$2903&lt;&gt;"",$S$2905&lt;&gt;"",$S$2907&lt;&gt;"",$S$2909&lt;&gt;"",$S$2911&lt;&gt;"",$S$2913&lt;&gt;"",$S$2915&lt;&gt;"",$S$2917&lt;&gt;"",$S$2919&lt;&gt;"",$S$2921&lt;&gt;"",$S$2923&lt;&gt;"",$S$2925&lt;&gt;"",$S$2927&lt;&gt;"")</formula>
    </cfRule>
  </conditionalFormatting>
  <conditionalFormatting sqref="S2901:X2901">
    <cfRule type="expression" dxfId="113" priority="96">
      <formula>OR($S$2885&lt;&gt;"",$S$2887&lt;&gt;"",$S$2889&lt;&gt;"",$S$2891&lt;&gt;"",$S$2893&lt;&gt;"",$S$2895&lt;&gt;"",$S$2897&lt;&gt;"",$S$2899&lt;&gt;"",$S$2901&lt;&gt;"",$S$2903&lt;&gt;"",$S$2905&lt;&gt;"",$S$2907&lt;&gt;"",$S$2909&lt;&gt;"",$S$2911&lt;&gt;"",$S$2913&lt;&gt;"",$S$2915&lt;&gt;"",$S$2917&lt;&gt;"",$S$2919&lt;&gt;"",$S$2921&lt;&gt;"",$S$2923&lt;&gt;"",$S$2925&lt;&gt;"",$S$2927&lt;&gt;"")</formula>
    </cfRule>
  </conditionalFormatting>
  <conditionalFormatting sqref="S2903:X2903">
    <cfRule type="expression" dxfId="112" priority="95">
      <formula>OR($S$2885&lt;&gt;"",$S$2887&lt;&gt;"",$S$2889&lt;&gt;"",$S$2891&lt;&gt;"",$S$2893&lt;&gt;"",$S$2895&lt;&gt;"",$S$2897&lt;&gt;"",$S$2899&lt;&gt;"",$S$2901&lt;&gt;"",$S$2903&lt;&gt;"",$S$2905&lt;&gt;"",$S$2907&lt;&gt;"",$S$2909&lt;&gt;"",$S$2911&lt;&gt;"",$S$2913&lt;&gt;"",$S$2915&lt;&gt;"",$S$2917&lt;&gt;"",$S$2919&lt;&gt;"",$S$2921&lt;&gt;"",$S$2923&lt;&gt;"",$S$2925&lt;&gt;"",$S$2927&lt;&gt;"")</formula>
    </cfRule>
  </conditionalFormatting>
  <conditionalFormatting sqref="S2905:X2905">
    <cfRule type="expression" dxfId="111" priority="94">
      <formula>OR($S$2885&lt;&gt;"",$S$2887&lt;&gt;"",$S$2889&lt;&gt;"",$S$2891&lt;&gt;"",$S$2893&lt;&gt;"",$S$2895&lt;&gt;"",$S$2897&lt;&gt;"",$S$2899&lt;&gt;"",$S$2901&lt;&gt;"",$S$2903&lt;&gt;"",$S$2905&lt;&gt;"",$S$2907&lt;&gt;"",$S$2909&lt;&gt;"",$S$2911&lt;&gt;"",$S$2913&lt;&gt;"",$S$2915&lt;&gt;"",$S$2917&lt;&gt;"",$S$2919&lt;&gt;"",$S$2921&lt;&gt;"",$S$2923&lt;&gt;"",$S$2925&lt;&gt;"",$S$2927&lt;&gt;"")</formula>
    </cfRule>
  </conditionalFormatting>
  <conditionalFormatting sqref="S2907:X2907">
    <cfRule type="expression" dxfId="110" priority="93">
      <formula>OR($S$2885&lt;&gt;"",$S$2887&lt;&gt;"",$S$2889&lt;&gt;"",$S$2891&lt;&gt;"",$S$2893&lt;&gt;"",$S$2895&lt;&gt;"",$S$2897&lt;&gt;"",$S$2899&lt;&gt;"",$S$2901&lt;&gt;"",$S$2903&lt;&gt;"",$S$2905&lt;&gt;"",$S$2907&lt;&gt;"",$S$2909&lt;&gt;"",$S$2911&lt;&gt;"",$S$2913&lt;&gt;"",$S$2915&lt;&gt;"",$S$2917&lt;&gt;"",$S$2919&lt;&gt;"",$S$2921&lt;&gt;"",$S$2923&lt;&gt;"",$S$2925&lt;&gt;"",$S$2927&lt;&gt;"")</formula>
    </cfRule>
  </conditionalFormatting>
  <conditionalFormatting sqref="S2909:X2909">
    <cfRule type="expression" dxfId="109" priority="92">
      <formula>OR($S$2885&lt;&gt;"",$S$2887&lt;&gt;"",$S$2889&lt;&gt;"",$S$2891&lt;&gt;"",$S$2893&lt;&gt;"",$S$2895&lt;&gt;"",$S$2897&lt;&gt;"",$S$2899&lt;&gt;"",$S$2901&lt;&gt;"",$S$2903&lt;&gt;"",$S$2905&lt;&gt;"",$S$2907&lt;&gt;"",$S$2909&lt;&gt;"",$S$2911&lt;&gt;"",$S$2913&lt;&gt;"",$S$2915&lt;&gt;"",$S$2917&lt;&gt;"",$S$2919&lt;&gt;"",$S$2921&lt;&gt;"",$S$2923&lt;&gt;"",$S$2925&lt;&gt;"",$S$2927&lt;&gt;"")</formula>
    </cfRule>
  </conditionalFormatting>
  <conditionalFormatting sqref="S2911:X2911">
    <cfRule type="expression" dxfId="108" priority="91">
      <formula>OR($S$2885&lt;&gt;"",$S$2887&lt;&gt;"",$S$2889&lt;&gt;"",$S$2891&lt;&gt;"",$S$2893&lt;&gt;"",$S$2895&lt;&gt;"",$S$2897&lt;&gt;"",$S$2899&lt;&gt;"",$S$2901&lt;&gt;"",$S$2903&lt;&gt;"",$S$2905&lt;&gt;"",$S$2907&lt;&gt;"",$S$2909&lt;&gt;"",$S$2911&lt;&gt;"",$S$2913&lt;&gt;"",$S$2915&lt;&gt;"",$S$2917&lt;&gt;"",$S$2919&lt;&gt;"",$S$2921&lt;&gt;"",$S$2923&lt;&gt;"",$S$2925&lt;&gt;"",$S$2927&lt;&gt;"")</formula>
    </cfRule>
  </conditionalFormatting>
  <conditionalFormatting sqref="S2913:X2913">
    <cfRule type="expression" dxfId="107" priority="90">
      <formula>OR($S$2885&lt;&gt;"",$S$2887&lt;&gt;"",$S$2889&lt;&gt;"",$S$2891&lt;&gt;"",$S$2893&lt;&gt;"",$S$2895&lt;&gt;"",$S$2897&lt;&gt;"",$S$2899&lt;&gt;"",$S$2901&lt;&gt;"",$S$2903&lt;&gt;"",$S$2905&lt;&gt;"",$S$2907&lt;&gt;"",$S$2909&lt;&gt;"",$S$2911&lt;&gt;"",$S$2913&lt;&gt;"",$S$2915&lt;&gt;"",$S$2917&lt;&gt;"",$S$2919&lt;&gt;"",$S$2921&lt;&gt;"",$S$2923&lt;&gt;"",$S$2925&lt;&gt;"",$S$2927&lt;&gt;"")</formula>
    </cfRule>
  </conditionalFormatting>
  <conditionalFormatting sqref="S2915:X2915">
    <cfRule type="expression" dxfId="106" priority="89">
      <formula>OR($S$2885&lt;&gt;"",$S$2887&lt;&gt;"",$S$2889&lt;&gt;"",$S$2891&lt;&gt;"",$S$2893&lt;&gt;"",$S$2895&lt;&gt;"",$S$2897&lt;&gt;"",$S$2899&lt;&gt;"",$S$2901&lt;&gt;"",$S$2903&lt;&gt;"",$S$2905&lt;&gt;"",$S$2907&lt;&gt;"",$S$2909&lt;&gt;"",$S$2911&lt;&gt;"",$S$2913&lt;&gt;"",$S$2915&lt;&gt;"",$S$2917&lt;&gt;"",$S$2919&lt;&gt;"",$S$2921&lt;&gt;"",$S$2923&lt;&gt;"",$S$2925&lt;&gt;"",$S$2927&lt;&gt;"")</formula>
    </cfRule>
  </conditionalFormatting>
  <conditionalFormatting sqref="S2917:X2917">
    <cfRule type="expression" dxfId="105" priority="88">
      <formula>OR($S$2885&lt;&gt;"",$S$2887&lt;&gt;"",$S$2889&lt;&gt;"",$S$2891&lt;&gt;"",$S$2893&lt;&gt;"",$S$2895&lt;&gt;"",$S$2897&lt;&gt;"",$S$2899&lt;&gt;"",$S$2901&lt;&gt;"",$S$2903&lt;&gt;"",$S$2905&lt;&gt;"",$S$2907&lt;&gt;"",$S$2909&lt;&gt;"",$S$2911&lt;&gt;"",$S$2913&lt;&gt;"",$S$2915&lt;&gt;"",$S$2917&lt;&gt;"",$S$2919&lt;&gt;"",$S$2921&lt;&gt;"",$S$2923&lt;&gt;"",$S$2925&lt;&gt;"",$S$2927&lt;&gt;"")</formula>
    </cfRule>
  </conditionalFormatting>
  <conditionalFormatting sqref="S2919:X2919">
    <cfRule type="expression" dxfId="104" priority="87">
      <formula>OR($S$2885&lt;&gt;"",$S$2887&lt;&gt;"",$S$2889&lt;&gt;"",$S$2891&lt;&gt;"",$S$2893&lt;&gt;"",$S$2895&lt;&gt;"",$S$2897&lt;&gt;"",$S$2899&lt;&gt;"",$S$2901&lt;&gt;"",$S$2903&lt;&gt;"",$S$2905&lt;&gt;"",$S$2907&lt;&gt;"",$S$2909&lt;&gt;"",$S$2911&lt;&gt;"",$S$2913&lt;&gt;"",$S$2915&lt;&gt;"",$S$2917&lt;&gt;"",$S$2919&lt;&gt;"",$S$2921&lt;&gt;"",$S$2923&lt;&gt;"",$S$2925&lt;&gt;"",$S$2927&lt;&gt;"")</formula>
    </cfRule>
  </conditionalFormatting>
  <conditionalFormatting sqref="S2921:X2921">
    <cfRule type="expression" dxfId="103" priority="86">
      <formula>OR($S$2885&lt;&gt;"",$S$2887&lt;&gt;"",$S$2889&lt;&gt;"",$S$2891&lt;&gt;"",$S$2893&lt;&gt;"",$S$2895&lt;&gt;"",$S$2897&lt;&gt;"",$S$2899&lt;&gt;"",$S$2901&lt;&gt;"",$S$2903&lt;&gt;"",$S$2905&lt;&gt;"",$S$2907&lt;&gt;"",$S$2909&lt;&gt;"",$S$2911&lt;&gt;"",$S$2913&lt;&gt;"",$S$2915&lt;&gt;"",$S$2917&lt;&gt;"",$S$2919&lt;&gt;"",$S$2921&lt;&gt;"",$S$2923&lt;&gt;"",$S$2925&lt;&gt;"",$S$2927&lt;&gt;"")</formula>
    </cfRule>
  </conditionalFormatting>
  <conditionalFormatting sqref="S2923:X2923">
    <cfRule type="expression" dxfId="102" priority="85">
      <formula>OR($S$2885&lt;&gt;"",$S$2887&lt;&gt;"",$S$2889&lt;&gt;"",$S$2891&lt;&gt;"",$S$2893&lt;&gt;"",$S$2895&lt;&gt;"",$S$2897&lt;&gt;"",$S$2899&lt;&gt;"",$S$2901&lt;&gt;"",$S$2903&lt;&gt;"",$S$2905&lt;&gt;"",$S$2907&lt;&gt;"",$S$2909&lt;&gt;"",$S$2911&lt;&gt;"",$S$2913&lt;&gt;"",$S$2915&lt;&gt;"",$S$2917&lt;&gt;"",$S$2919&lt;&gt;"",$S$2921&lt;&gt;"",$S$2923&lt;&gt;"",$S$2925&lt;&gt;"",$S$2927&lt;&gt;"")</formula>
    </cfRule>
  </conditionalFormatting>
  <conditionalFormatting sqref="S2925:X2925">
    <cfRule type="expression" dxfId="101" priority="84">
      <formula>OR($S$2885&lt;&gt;"",$S$2887&lt;&gt;"",$S$2889&lt;&gt;"",$S$2891&lt;&gt;"",$S$2893&lt;&gt;"",$S$2895&lt;&gt;"",$S$2897&lt;&gt;"",$S$2899&lt;&gt;"",$S$2901&lt;&gt;"",$S$2903&lt;&gt;"",$S$2905&lt;&gt;"",$S$2907&lt;&gt;"",$S$2909&lt;&gt;"",$S$2911&lt;&gt;"",$S$2913&lt;&gt;"",$S$2915&lt;&gt;"",$S$2917&lt;&gt;"",$S$2919&lt;&gt;"",$S$2921&lt;&gt;"",$S$2923&lt;&gt;"",$S$2925&lt;&gt;"",$S$2927&lt;&gt;"")</formula>
    </cfRule>
  </conditionalFormatting>
  <conditionalFormatting sqref="S2927:X2927">
    <cfRule type="expression" dxfId="100" priority="83">
      <formula>OR($S$2885&lt;&gt;"",$S$2887&lt;&gt;"",$S$2889&lt;&gt;"",$S$2891&lt;&gt;"",$S$2893&lt;&gt;"",$S$2895&lt;&gt;"",$S$2897&lt;&gt;"",$S$2899&lt;&gt;"",$S$2901&lt;&gt;"",$S$2903&lt;&gt;"",$S$2905&lt;&gt;"",$S$2907&lt;&gt;"",$S$2909&lt;&gt;"",$S$2911&lt;&gt;"",$S$2913&lt;&gt;"",$S$2915&lt;&gt;"",$S$2917&lt;&gt;"",$S$2919&lt;&gt;"",$S$2921&lt;&gt;"",$S$2923&lt;&gt;"",$S$2925&lt;&gt;"",$S$2927&lt;&gt;"")</formula>
    </cfRule>
  </conditionalFormatting>
  <conditionalFormatting sqref="S2932:X2932">
    <cfRule type="expression" dxfId="99" priority="82">
      <formula>OR($S$2932&lt;&gt;"",$S$2933&lt;&gt;"",$S$2934&lt;&gt;"",$S$2935&lt;&gt;"",$S$2936&lt;&gt;"",$S$2937&lt;&gt;"",$S$2939&lt;&gt;"")</formula>
    </cfRule>
  </conditionalFormatting>
  <conditionalFormatting sqref="S2933:X2933">
    <cfRule type="expression" dxfId="98" priority="81">
      <formula>OR($S$2932&lt;&gt;"",$S$2933&lt;&gt;"",$S$2934&lt;&gt;"",$S$2935&lt;&gt;"",$S$2936&lt;&gt;"",$S$2937&lt;&gt;"",$S$2939&lt;&gt;"")</formula>
    </cfRule>
  </conditionalFormatting>
  <conditionalFormatting sqref="S2934:X2934">
    <cfRule type="expression" dxfId="97" priority="80">
      <formula>OR($S$2932&lt;&gt;"",$S$2933&lt;&gt;"",$S$2934&lt;&gt;"",$S$2935&lt;&gt;"",$S$2936&lt;&gt;"",$S$2937&lt;&gt;"",$S$2939&lt;&gt;"")</formula>
    </cfRule>
  </conditionalFormatting>
  <conditionalFormatting sqref="S2935:X2935">
    <cfRule type="expression" dxfId="96" priority="79">
      <formula>OR($S$2932&lt;&gt;"",$S$2933&lt;&gt;"",$S$2934&lt;&gt;"",$S$2935&lt;&gt;"",$S$2936&lt;&gt;"",$S$2937&lt;&gt;"",$S$2939&lt;&gt;"")</formula>
    </cfRule>
  </conditionalFormatting>
  <conditionalFormatting sqref="S2936:X2936">
    <cfRule type="expression" dxfId="95" priority="78">
      <formula>OR($S$2932&lt;&gt;"",$S$2933&lt;&gt;"",$S$2934&lt;&gt;"",$S$2935&lt;&gt;"",$S$2936&lt;&gt;"",$S$2937&lt;&gt;"",$S$2939&lt;&gt;"")</formula>
    </cfRule>
  </conditionalFormatting>
  <conditionalFormatting sqref="S2937:X2937">
    <cfRule type="expression" dxfId="94" priority="77">
      <formula>OR($S$2932&lt;&gt;"",$S$2933&lt;&gt;"",$S$2934&lt;&gt;"",$S$2935&lt;&gt;"",$S$2936&lt;&gt;"",$S$2937&lt;&gt;"",$S$2939&lt;&gt;"")</formula>
    </cfRule>
  </conditionalFormatting>
  <conditionalFormatting sqref="S2939:X2939">
    <cfRule type="expression" dxfId="93" priority="76">
      <formula>OR($S$2932&lt;&gt;"",$S$2933&lt;&gt;"",$S$2934&lt;&gt;"",$S$2935&lt;&gt;"",$S$2936&lt;&gt;"",$S$2937&lt;&gt;"",$S$2939&lt;&gt;"")</formula>
    </cfRule>
  </conditionalFormatting>
  <conditionalFormatting sqref="S2941:X2941">
    <cfRule type="expression" dxfId="92" priority="75">
      <formula>OR($S$2941&lt;&gt;"",$S$2942&lt;&gt;"",$S$2943&lt;&gt;"",$S$2944&lt;&gt;"")</formula>
    </cfRule>
  </conditionalFormatting>
  <conditionalFormatting sqref="S2942:X2942">
    <cfRule type="expression" dxfId="91" priority="74">
      <formula>OR($S$2941&lt;&gt;"",$S$2942&lt;&gt;"",$S$2943&lt;&gt;"",$S$2944&lt;&gt;"")</formula>
    </cfRule>
  </conditionalFormatting>
  <conditionalFormatting sqref="S2943:X2943">
    <cfRule type="expression" dxfId="90" priority="73">
      <formula>OR($S$2941&lt;&gt;"",$S$2942&lt;&gt;"",$S$2943&lt;&gt;"",$S$2944&lt;&gt;"")</formula>
    </cfRule>
  </conditionalFormatting>
  <conditionalFormatting sqref="S2944:X2944">
    <cfRule type="expression" dxfId="89" priority="72">
      <formula>OR($S$2941&lt;&gt;"",$S$2942&lt;&gt;"",$S$2943&lt;&gt;"",$S$2944&lt;&gt;"")</formula>
    </cfRule>
  </conditionalFormatting>
  <conditionalFormatting sqref="S2963:X2963">
    <cfRule type="expression" dxfId="88" priority="71">
      <formula>OR($S$2963&lt;&gt;"",$S$2965&lt;&gt;"",$S$2967&lt;&gt;"",$S$2969&lt;&gt;"",$S$2971&lt;&gt;"",$S$2973&lt;&gt;"")</formula>
    </cfRule>
  </conditionalFormatting>
  <conditionalFormatting sqref="S2965:X2965">
    <cfRule type="expression" dxfId="87" priority="70">
      <formula>OR($S$2963&lt;&gt;"",$S$2965&lt;&gt;"",$S$2967&lt;&gt;"",$S$2969&lt;&gt;"",$S$2971&lt;&gt;"",$S$2973&lt;&gt;"")</formula>
    </cfRule>
  </conditionalFormatting>
  <conditionalFormatting sqref="S2967:X2967">
    <cfRule type="expression" dxfId="86" priority="69">
      <formula>OR($S$2963&lt;&gt;"",$S$2965&lt;&gt;"",$S$2967&lt;&gt;"",$S$2969&lt;&gt;"",$S$2971&lt;&gt;"",$S$2973&lt;&gt;"")</formula>
    </cfRule>
  </conditionalFormatting>
  <conditionalFormatting sqref="S2969:X2969">
    <cfRule type="expression" dxfId="85" priority="68">
      <formula>OR($S$2963&lt;&gt;"",$S$2965&lt;&gt;"",$S$2967&lt;&gt;"",$S$2969&lt;&gt;"",$S$2971&lt;&gt;"",$S$2973&lt;&gt;"")</formula>
    </cfRule>
  </conditionalFormatting>
  <conditionalFormatting sqref="S2971:X2971">
    <cfRule type="expression" dxfId="84" priority="67">
      <formula>OR($S$2963&lt;&gt;"",$S$2965&lt;&gt;"",$S$2967&lt;&gt;"",$S$2969&lt;&gt;"",$S$2971&lt;&gt;"",$S$2973&lt;&gt;"")</formula>
    </cfRule>
  </conditionalFormatting>
  <conditionalFormatting sqref="S2973:X2973">
    <cfRule type="expression" dxfId="83" priority="66">
      <formula>OR($S$2963&lt;&gt;"",$S$2965&lt;&gt;"",$S$2967&lt;&gt;"",$S$2969&lt;&gt;"",$S$2971&lt;&gt;"",$S$2973&lt;&gt;"")</formula>
    </cfRule>
  </conditionalFormatting>
  <conditionalFormatting sqref="S2975:X2975">
    <cfRule type="expression" dxfId="82" priority="65">
      <formula>OR($S$2975&lt;&gt;"",$S$2977&lt;&gt;"",$S$2979&lt;&gt;"",$S$2981&lt;&gt;"",$S$2983&lt;&gt;"",$S$2985&lt;&gt;"",$S$2987&lt;&gt;"",$S$2989&lt;&gt;"",$S$2991&lt;&gt;"",$S$2993&lt;&gt;"")</formula>
    </cfRule>
  </conditionalFormatting>
  <conditionalFormatting sqref="S2977:X2977">
    <cfRule type="expression" dxfId="81" priority="64">
      <formula>OR($S$2975&lt;&gt;"",$S$2977&lt;&gt;"",$S$2979&lt;&gt;"",$S$2981&lt;&gt;"",$S$2983&lt;&gt;"",$S$2985&lt;&gt;"",$S$2987&lt;&gt;"",$S$2989&lt;&gt;"",$S$2991&lt;&gt;"",$S$2993&lt;&gt;"")</formula>
    </cfRule>
  </conditionalFormatting>
  <conditionalFormatting sqref="S2979:X2979">
    <cfRule type="expression" dxfId="80" priority="63">
      <formula>OR($S$2975&lt;&gt;"",$S$2977&lt;&gt;"",$S$2979&lt;&gt;"",$S$2981&lt;&gt;"",$S$2983&lt;&gt;"",$S$2985&lt;&gt;"",$S$2987&lt;&gt;"",$S$2989&lt;&gt;"",$S$2991&lt;&gt;"",$S$2993&lt;&gt;"")</formula>
    </cfRule>
  </conditionalFormatting>
  <conditionalFormatting sqref="S2981:X2981">
    <cfRule type="expression" dxfId="79" priority="62">
      <formula>OR($S$2975&lt;&gt;"",$S$2977&lt;&gt;"",$S$2979&lt;&gt;"",$S$2981&lt;&gt;"",$S$2983&lt;&gt;"",$S$2985&lt;&gt;"",$S$2987&lt;&gt;"",$S$2989&lt;&gt;"",$S$2991&lt;&gt;"",$S$2993&lt;&gt;"")</formula>
    </cfRule>
  </conditionalFormatting>
  <conditionalFormatting sqref="S2983:X2983">
    <cfRule type="expression" dxfId="78" priority="61">
      <formula>OR($S$2975&lt;&gt;"",$S$2977&lt;&gt;"",$S$2979&lt;&gt;"",$S$2981&lt;&gt;"",$S$2983&lt;&gt;"",$S$2985&lt;&gt;"",$S$2987&lt;&gt;"",$S$2989&lt;&gt;"",$S$2991&lt;&gt;"",$S$2993&lt;&gt;"")</formula>
    </cfRule>
  </conditionalFormatting>
  <conditionalFormatting sqref="S2985:X2985">
    <cfRule type="expression" dxfId="77" priority="60">
      <formula>OR($S$2975&lt;&gt;"",$S$2977&lt;&gt;"",$S$2979&lt;&gt;"",$S$2981&lt;&gt;"",$S$2983&lt;&gt;"",$S$2985&lt;&gt;"",$S$2987&lt;&gt;"",$S$2989&lt;&gt;"",$S$2991&lt;&gt;"",$S$2993&lt;&gt;"")</formula>
    </cfRule>
  </conditionalFormatting>
  <conditionalFormatting sqref="S2987:X2987">
    <cfRule type="expression" dxfId="76" priority="59">
      <formula>OR($S$2975&lt;&gt;"",$S$2977&lt;&gt;"",$S$2979&lt;&gt;"",$S$2981&lt;&gt;"",$S$2983&lt;&gt;"",$S$2985&lt;&gt;"",$S$2987&lt;&gt;"",$S$2989&lt;&gt;"",$S$2991&lt;&gt;"",$S$2993&lt;&gt;"")</formula>
    </cfRule>
  </conditionalFormatting>
  <conditionalFormatting sqref="S2989:X2989">
    <cfRule type="expression" dxfId="75" priority="58">
      <formula>OR($S$2975&lt;&gt;"",$S$2977&lt;&gt;"",$S$2979&lt;&gt;"",$S$2981&lt;&gt;"",$S$2983&lt;&gt;"",$S$2985&lt;&gt;"",$S$2987&lt;&gt;"",$S$2989&lt;&gt;"",$S$2991&lt;&gt;"",$S$2993&lt;&gt;"")</formula>
    </cfRule>
  </conditionalFormatting>
  <conditionalFormatting sqref="S2991:X2991">
    <cfRule type="expression" dxfId="74" priority="57">
      <formula>OR($S$2975&lt;&gt;"",$S$2977&lt;&gt;"",$S$2979&lt;&gt;"",$S$2981&lt;&gt;"",$S$2983&lt;&gt;"",$S$2985&lt;&gt;"",$S$2987&lt;&gt;"",$S$2989&lt;&gt;"",$S$2991&lt;&gt;"",$S$2993&lt;&gt;"")</formula>
    </cfRule>
  </conditionalFormatting>
  <conditionalFormatting sqref="S2993:X2993">
    <cfRule type="expression" dxfId="73" priority="56">
      <formula>OR($S$2975&lt;&gt;"",$S$2977&lt;&gt;"",$S$2979&lt;&gt;"",$S$2981&lt;&gt;"",$S$2983&lt;&gt;"",$S$2985&lt;&gt;"",$S$2987&lt;&gt;"",$S$2989&lt;&gt;"",$S$2991&lt;&gt;"",$S$2993&lt;&gt;"")</formula>
    </cfRule>
  </conditionalFormatting>
  <conditionalFormatting sqref="S2997:X2997">
    <cfRule type="expression" dxfId="72" priority="55">
      <formula>OR($S$2997&lt;&gt;"",$S$2999&lt;&gt;"",$S$3001&lt;&gt;"",$S$3003&lt;&gt;"",$S$3005&lt;&gt;"")</formula>
    </cfRule>
  </conditionalFormatting>
  <conditionalFormatting sqref="S2999:X2999">
    <cfRule type="expression" dxfId="71" priority="54">
      <formula>OR($S$2997&lt;&gt;"",$S$2999&lt;&gt;"",$S$3001&lt;&gt;"",$S$3003&lt;&gt;"",$S$3005&lt;&gt;"")</formula>
    </cfRule>
  </conditionalFormatting>
  <conditionalFormatting sqref="S3001:X3001">
    <cfRule type="expression" dxfId="70" priority="53">
      <formula>OR($S$2997&lt;&gt;"",$S$2999&lt;&gt;"",$S$3001&lt;&gt;"",$S$3003&lt;&gt;"",$S$3005&lt;&gt;"")</formula>
    </cfRule>
  </conditionalFormatting>
  <conditionalFormatting sqref="S3003:X3003">
    <cfRule type="expression" dxfId="69" priority="52">
      <formula>OR($S$2997&lt;&gt;"",$S$2999&lt;&gt;"",$S$3001&lt;&gt;"",$S$3003&lt;&gt;"",$S$3005&lt;&gt;"")</formula>
    </cfRule>
  </conditionalFormatting>
  <conditionalFormatting sqref="S3005:X3005">
    <cfRule type="expression" dxfId="68" priority="51">
      <formula>OR($S$2997&lt;&gt;"",$S$2999&lt;&gt;"",$S$3001&lt;&gt;"",$S$3003&lt;&gt;"",$S$3005&lt;&gt;"")</formula>
    </cfRule>
  </conditionalFormatting>
  <conditionalFormatting sqref="S3009:X3009">
    <cfRule type="expression" dxfId="67" priority="50">
      <formula>OR($S$3009&lt;&gt;"",$S$3011&lt;&gt;"",$S$3013&lt;&gt;"",$S$3015&lt;&gt;"")</formula>
    </cfRule>
  </conditionalFormatting>
  <conditionalFormatting sqref="S3011:X3011">
    <cfRule type="expression" dxfId="66" priority="49">
      <formula>OR($S$3009&lt;&gt;"",$S$3011&lt;&gt;"",$S$3013&lt;&gt;"",$S$3015&lt;&gt;"")</formula>
    </cfRule>
  </conditionalFormatting>
  <conditionalFormatting sqref="S3013:X3013">
    <cfRule type="expression" dxfId="65" priority="48">
      <formula>OR($S$3009&lt;&gt;"",$S$3011&lt;&gt;"",$S$3013&lt;&gt;"",$S$3015&lt;&gt;"")</formula>
    </cfRule>
  </conditionalFormatting>
  <conditionalFormatting sqref="S3015:X3015">
    <cfRule type="expression" dxfId="64" priority="47">
      <formula>OR($S$3009&lt;&gt;"",$S$3011&lt;&gt;"",$S$3013&lt;&gt;"",$S$3015&lt;&gt;"")</formula>
    </cfRule>
  </conditionalFormatting>
  <conditionalFormatting sqref="S3019:X3019">
    <cfRule type="expression" dxfId="63" priority="46">
      <formula>OR($S$3019&lt;&gt;"",$S$3021&lt;&gt;"",$S$3023&lt;&gt;"",$S$3024&lt;&gt;"",$S$3026&lt;&gt;"",$S$3028&lt;&gt;"")</formula>
    </cfRule>
  </conditionalFormatting>
  <conditionalFormatting sqref="S3021:X3021">
    <cfRule type="expression" dxfId="62" priority="45">
      <formula>OR($S$3019&lt;&gt;"",$S$3021&lt;&gt;"",$S$3023&lt;&gt;"",$S$3024&lt;&gt;"",$S$3026&lt;&gt;"",$S$3028&lt;&gt;"")</formula>
    </cfRule>
  </conditionalFormatting>
  <conditionalFormatting sqref="S3023:X3023">
    <cfRule type="expression" dxfId="61" priority="44">
      <formula>OR($S$3019&lt;&gt;"",$S$3021&lt;&gt;"",$S$3023&lt;&gt;"",$S$3024&lt;&gt;"",$S$3026&lt;&gt;"",$S$3028&lt;&gt;"")</formula>
    </cfRule>
  </conditionalFormatting>
  <conditionalFormatting sqref="S3024:X3024">
    <cfRule type="expression" dxfId="60" priority="43">
      <formula>OR($S$3019&lt;&gt;"",$S$3021&lt;&gt;"",$S$3023&lt;&gt;"",$S$3024&lt;&gt;"",$S$3026&lt;&gt;"",$S$3028&lt;&gt;"")</formula>
    </cfRule>
  </conditionalFormatting>
  <conditionalFormatting sqref="S3026:X3026">
    <cfRule type="expression" dxfId="59" priority="42">
      <formula>OR($S$3019&lt;&gt;"",$S$3021&lt;&gt;"",$S$3023&lt;&gt;"",$S$3024&lt;&gt;"",$S$3026&lt;&gt;"",$S$3028&lt;&gt;"")</formula>
    </cfRule>
  </conditionalFormatting>
  <conditionalFormatting sqref="S3028:X3028">
    <cfRule type="expression" dxfId="58" priority="41">
      <formula>OR($S$3019&lt;&gt;"",$S$3021&lt;&gt;"",$S$3023&lt;&gt;"",$S$3024&lt;&gt;"",$S$3026&lt;&gt;"",$S$3028&lt;&gt;"")</formula>
    </cfRule>
  </conditionalFormatting>
  <conditionalFormatting sqref="S3044:X3044">
    <cfRule type="expression" dxfId="57" priority="40">
      <formula>OR($S$3044&lt;&gt;"",$S$3046&lt;&gt;"",$S$3048&lt;&gt;"",$S$3050&lt;&gt;"",$S$3052&lt;&gt;"")</formula>
    </cfRule>
  </conditionalFormatting>
  <conditionalFormatting sqref="S3046:X3046">
    <cfRule type="expression" dxfId="56" priority="39">
      <formula>OR($S$3044&lt;&gt;"",$S$3046&lt;&gt;"",$S$3048&lt;&gt;"",$S$3050&lt;&gt;"",$S$3052&lt;&gt;"")</formula>
    </cfRule>
  </conditionalFormatting>
  <conditionalFormatting sqref="S3048:X3048">
    <cfRule type="expression" dxfId="55" priority="38">
      <formula>OR($S$3044&lt;&gt;"",$S$3046&lt;&gt;"",$S$3048&lt;&gt;"",$S$3050&lt;&gt;"",$S$3052&lt;&gt;"")</formula>
    </cfRule>
  </conditionalFormatting>
  <conditionalFormatting sqref="S3050:X3050">
    <cfRule type="expression" dxfId="54" priority="37">
      <formula>OR($S$3044&lt;&gt;"",$S$3046&lt;&gt;"",$S$3048&lt;&gt;"",$S$3050&lt;&gt;"",$S$3052&lt;&gt;"")</formula>
    </cfRule>
  </conditionalFormatting>
  <conditionalFormatting sqref="S3052:X3052">
    <cfRule type="expression" dxfId="53" priority="36">
      <formula>OR($S$3044&lt;&gt;"",$S$3046&lt;&gt;"",$S$3048&lt;&gt;"",$S$3050&lt;&gt;"",$S$3052&lt;&gt;"")</formula>
    </cfRule>
  </conditionalFormatting>
  <conditionalFormatting sqref="S3056:X3056">
    <cfRule type="expression" dxfId="52" priority="35">
      <formula>OR($S$3056&lt;&gt;"",$S$3058&lt;&gt;"",$S$3060&lt;&gt;"",$S$3062&lt;&gt;"",$S$3064&lt;&gt;"",$S$3066&lt;&gt;"",$S$3068&lt;&gt;"")</formula>
    </cfRule>
  </conditionalFormatting>
  <conditionalFormatting sqref="S3058:X3058">
    <cfRule type="expression" dxfId="51" priority="34">
      <formula>OR($S$3056&lt;&gt;"",$S$3058&lt;&gt;"",$S$3060&lt;&gt;"",$S$3062&lt;&gt;"",$S$3064&lt;&gt;"",$S$3066&lt;&gt;"",$S$3068&lt;&gt;"")</formula>
    </cfRule>
  </conditionalFormatting>
  <conditionalFormatting sqref="S3060:X3060">
    <cfRule type="expression" dxfId="50" priority="33">
      <formula>OR($S$3056&lt;&gt;"",$S$3058&lt;&gt;"",$S$3060&lt;&gt;"",$S$3062&lt;&gt;"",$S$3064&lt;&gt;"",$S$3066&lt;&gt;"",$S$3068&lt;&gt;"")</formula>
    </cfRule>
  </conditionalFormatting>
  <conditionalFormatting sqref="S3062:X3062">
    <cfRule type="expression" dxfId="49" priority="32">
      <formula>OR($S$3056&lt;&gt;"",$S$3058&lt;&gt;"",$S$3060&lt;&gt;"",$S$3062&lt;&gt;"",$S$3064&lt;&gt;"",$S$3066&lt;&gt;"",$S$3068&lt;&gt;"")</formula>
    </cfRule>
  </conditionalFormatting>
  <conditionalFormatting sqref="S3064:X3064">
    <cfRule type="expression" dxfId="48" priority="31">
      <formula>OR($S$3056&lt;&gt;"",$S$3058&lt;&gt;"",$S$3060&lt;&gt;"",$S$3062&lt;&gt;"",$S$3064&lt;&gt;"",$S$3066&lt;&gt;"",$S$3068&lt;&gt;"")</formula>
    </cfRule>
  </conditionalFormatting>
  <conditionalFormatting sqref="S3066:X3066">
    <cfRule type="expression" dxfId="47" priority="30">
      <formula>OR($S$3056&lt;&gt;"",$S$3058&lt;&gt;"",$S$3060&lt;&gt;"",$S$3062&lt;&gt;"",$S$3064&lt;&gt;"",$S$3066&lt;&gt;"",$S$3068&lt;&gt;"")</formula>
    </cfRule>
  </conditionalFormatting>
  <conditionalFormatting sqref="S3068:X3068">
    <cfRule type="expression" dxfId="46" priority="29">
      <formula>OR($S$3056&lt;&gt;"",$S$3058&lt;&gt;"",$S$3060&lt;&gt;"",$S$3062&lt;&gt;"",$S$3064&lt;&gt;"",$S$3066&lt;&gt;"",$S$3068&lt;&gt;"")</formula>
    </cfRule>
  </conditionalFormatting>
  <conditionalFormatting sqref="S3072:X3072">
    <cfRule type="expression" dxfId="45" priority="28">
      <formula>OR($S$3072&lt;&gt;"",$S$3074&lt;&gt;"",$S$3076&lt;&gt;"",$S$3078&lt;&gt;"")</formula>
    </cfRule>
  </conditionalFormatting>
  <conditionalFormatting sqref="S3074:X3074">
    <cfRule type="expression" dxfId="44" priority="27">
      <formula>OR($S$3072&lt;&gt;"",$S$3074&lt;&gt;"",$S$3076&lt;&gt;"",$S$3078&lt;&gt;"")</formula>
    </cfRule>
  </conditionalFormatting>
  <conditionalFormatting sqref="S3076:X3076">
    <cfRule type="expression" dxfId="43" priority="26">
      <formula>OR($S$3072&lt;&gt;"",$S$3074&lt;&gt;"",$S$3076&lt;&gt;"",$S$3078&lt;&gt;"")</formula>
    </cfRule>
  </conditionalFormatting>
  <conditionalFormatting sqref="S3078:X3078">
    <cfRule type="expression" dxfId="42" priority="25">
      <formula>OR($S$3072&lt;&gt;"",$S$3074&lt;&gt;"",$S$3076&lt;&gt;"",$S$3078&lt;&gt;"")</formula>
    </cfRule>
  </conditionalFormatting>
  <conditionalFormatting sqref="S3082:X3082">
    <cfRule type="expression" dxfId="41" priority="24">
      <formula>OR($S$3082&lt;&gt;"",$S$3084&lt;&gt;"",$S$3086&lt;&gt;"",$S$3088&lt;&gt;"",$S$3090&lt;&gt;"")</formula>
    </cfRule>
  </conditionalFormatting>
  <conditionalFormatting sqref="S3084:X3084">
    <cfRule type="expression" dxfId="40" priority="23">
      <formula>OR($S$3082&lt;&gt;"",$S$3084&lt;&gt;"",$S$3086&lt;&gt;"",$S$3088&lt;&gt;"",$S$3090&lt;&gt;"")</formula>
    </cfRule>
  </conditionalFormatting>
  <conditionalFormatting sqref="S3086:X3086">
    <cfRule type="expression" dxfId="39" priority="22">
      <formula>OR($S$3082&lt;&gt;"",$S$3084&lt;&gt;"",$S$3086&lt;&gt;"",$S$3088&lt;&gt;"",$S$3090&lt;&gt;"")</formula>
    </cfRule>
  </conditionalFormatting>
  <conditionalFormatting sqref="S3088:X3088">
    <cfRule type="expression" dxfId="38" priority="21">
      <formula>OR($S$3082&lt;&gt;"",$S$3084&lt;&gt;"",$S$3086&lt;&gt;"",$S$3088&lt;&gt;"",$S$3090&lt;&gt;"")</formula>
    </cfRule>
  </conditionalFormatting>
  <conditionalFormatting sqref="S3090:X3090">
    <cfRule type="expression" dxfId="37" priority="20">
      <formula>OR($S$3082&lt;&gt;"",$S$3084&lt;&gt;"",$S$3086&lt;&gt;"",$S$3088&lt;&gt;"",$S$3090&lt;&gt;"")</formula>
    </cfRule>
  </conditionalFormatting>
  <conditionalFormatting sqref="S3094:X3094">
    <cfRule type="expression" dxfId="36" priority="19">
      <formula>OR($S$3094&lt;&gt;"",$S$3096&lt;&gt;"",$S$3098&lt;&gt;"",$S$3100&lt;&gt;"",$S$3102&lt;&gt;"",$S$3103&lt;&gt;"",$S$3105&lt;&gt;"")</formula>
    </cfRule>
  </conditionalFormatting>
  <conditionalFormatting sqref="S3096:X3096">
    <cfRule type="expression" dxfId="35" priority="18">
      <formula>OR($S$3094&lt;&gt;"",$S$3096&lt;&gt;"",$S$3098&lt;&gt;"",$S$3100&lt;&gt;"",$S$3102&lt;&gt;"",$S$3103&lt;&gt;"",$S$3105&lt;&gt;"")</formula>
    </cfRule>
  </conditionalFormatting>
  <conditionalFormatting sqref="S3098:X3098">
    <cfRule type="expression" dxfId="34" priority="17">
      <formula>OR($S$3094&lt;&gt;"",$S$3096&lt;&gt;"",$S$3098&lt;&gt;"",$S$3100&lt;&gt;"",$S$3102&lt;&gt;"",$S$3103&lt;&gt;"",$S$3105&lt;&gt;"")</formula>
    </cfRule>
  </conditionalFormatting>
  <conditionalFormatting sqref="S3100:X3100">
    <cfRule type="expression" dxfId="33" priority="16">
      <formula>OR($S$3094&lt;&gt;"",$S$3096&lt;&gt;"",$S$3098&lt;&gt;"",$S$3100&lt;&gt;"",$S$3102&lt;&gt;"",$S$3103&lt;&gt;"",$S$3105&lt;&gt;"")</formula>
    </cfRule>
  </conditionalFormatting>
  <conditionalFormatting sqref="S3102:X3102">
    <cfRule type="expression" dxfId="32" priority="15">
      <formula>OR($S$3094&lt;&gt;"",$S$3096&lt;&gt;"",$S$3098&lt;&gt;"",$S$3100&lt;&gt;"",$S$3102&lt;&gt;"",$S$3103&lt;&gt;"",$S$3105&lt;&gt;"")</formula>
    </cfRule>
  </conditionalFormatting>
  <conditionalFormatting sqref="S3103:X3103">
    <cfRule type="expression" dxfId="31" priority="14">
      <formula>OR($S$3094&lt;&gt;"",$S$3096&lt;&gt;"",$S$3098&lt;&gt;"",$S$3100&lt;&gt;"",$S$3102&lt;&gt;"",$S$3103&lt;&gt;"",$S$3105&lt;&gt;"")</formula>
    </cfRule>
  </conditionalFormatting>
  <conditionalFormatting sqref="S3105:X3105">
    <cfRule type="expression" dxfId="30" priority="13">
      <formula>OR($S$3094&lt;&gt;"",$S$3096&lt;&gt;"",$S$3098&lt;&gt;"",$S$3100&lt;&gt;"",$S$3102&lt;&gt;"",$S$3103&lt;&gt;"",$S$3105&lt;&gt;"")</formula>
    </cfRule>
  </conditionalFormatting>
  <conditionalFormatting sqref="S3107:X3107">
    <cfRule type="expression" dxfId="29" priority="12">
      <formula>OR($S$3107&lt;&gt;"",$S$3109&lt;&gt;"",$S$3111&lt;&gt;"",$S$3113&lt;&gt;"",$S$3115&lt;&gt;"")</formula>
    </cfRule>
  </conditionalFormatting>
  <conditionalFormatting sqref="S3109:X3109">
    <cfRule type="expression" dxfId="28" priority="11">
      <formula>OR($S$3107&lt;&gt;"",$S$3109&lt;&gt;"",$S$3111&lt;&gt;"",$S$3113&lt;&gt;"",$S$3115&lt;&gt;"")</formula>
    </cfRule>
  </conditionalFormatting>
  <conditionalFormatting sqref="S3111:X3111">
    <cfRule type="expression" dxfId="27" priority="10">
      <formula>OR($S$3107&lt;&gt;"",$S$3109&lt;&gt;"",$S$3111&lt;&gt;"",$S$3113&lt;&gt;"",$S$3115&lt;&gt;"")</formula>
    </cfRule>
  </conditionalFormatting>
  <conditionalFormatting sqref="S3113:X3113">
    <cfRule type="expression" dxfId="26" priority="9">
      <formula>OR($S$3107&lt;&gt;"",$S$3109&lt;&gt;"",$S$3111&lt;&gt;"",$S$3113&lt;&gt;"",$S$3115&lt;&gt;"")</formula>
    </cfRule>
  </conditionalFormatting>
  <conditionalFormatting sqref="S3115:X3115">
    <cfRule type="expression" dxfId="25" priority="8">
      <formula>OR($S$3107&lt;&gt;"",$S$3109&lt;&gt;"",$S$3111&lt;&gt;"",$S$3113&lt;&gt;"",$S$3115&lt;&gt;"")</formula>
    </cfRule>
  </conditionalFormatting>
  <conditionalFormatting sqref="S3134:X3134">
    <cfRule type="expression" dxfId="24" priority="7">
      <formula>OR($S$3134&lt;&gt;"",$S$3135&lt;&gt;"",$S$3136&lt;&gt;"",$S$3137&lt;&gt;"",$S$3138&lt;&gt;"",$S$3139&lt;&gt;"",$S$3140&lt;&gt;"")</formula>
    </cfRule>
  </conditionalFormatting>
  <conditionalFormatting sqref="S3135:X3135">
    <cfRule type="expression" dxfId="23" priority="6">
      <formula>OR($S$3134&lt;&gt;"",$S$3135&lt;&gt;"",$S$3136&lt;&gt;"",$S$3137&lt;&gt;"",$S$3138&lt;&gt;"",$S$3139&lt;&gt;"",$S$3140&lt;&gt;"")</formula>
    </cfRule>
  </conditionalFormatting>
  <conditionalFormatting sqref="S3136:X3136">
    <cfRule type="expression" dxfId="22" priority="5">
      <formula>OR($S$3134&lt;&gt;"",$S$3135&lt;&gt;"",$S$3136&lt;&gt;"",$S$3137&lt;&gt;"",$S$3138&lt;&gt;"",$S$3139&lt;&gt;"",$S$3140&lt;&gt;"")</formula>
    </cfRule>
  </conditionalFormatting>
  <conditionalFormatting sqref="S3137:X3137">
    <cfRule type="expression" dxfId="21" priority="4">
      <formula>OR($S$3134&lt;&gt;"",$S$3135&lt;&gt;"",$S$3136&lt;&gt;"",$S$3137&lt;&gt;"",$S$3138&lt;&gt;"",$S$3139&lt;&gt;"",$S$3140&lt;&gt;"")</formula>
    </cfRule>
  </conditionalFormatting>
  <conditionalFormatting sqref="S3138:X3138">
    <cfRule type="expression" dxfId="20" priority="3">
      <formula>OR($S$3134&lt;&gt;"",$S$3135&lt;&gt;"",$S$3136&lt;&gt;"",$S$3137&lt;&gt;"",$S$3138&lt;&gt;"",$S$3139&lt;&gt;"",$S$3140&lt;&gt;"")</formula>
    </cfRule>
  </conditionalFormatting>
  <conditionalFormatting sqref="S3139:X3139">
    <cfRule type="expression" dxfId="19" priority="2">
      <formula>OR($S$3134&lt;&gt;"",$S$3135&lt;&gt;"",$S$3136&lt;&gt;"",$S$3137&lt;&gt;"",$S$3138&lt;&gt;"",$S$3139&lt;&gt;"",$S$3140&lt;&gt;"")</formula>
    </cfRule>
  </conditionalFormatting>
  <conditionalFormatting sqref="S3140:X3140">
    <cfRule type="expression" dxfId="18" priority="1">
      <formula>OR($S$3134&lt;&gt;"",$S$3135&lt;&gt;"",$S$3136&lt;&gt;"",$S$3137&lt;&gt;"",$S$3138&lt;&gt;"",$S$3139&lt;&gt;"",$S$3140&lt;&gt;"")</formula>
    </cfRule>
  </conditionalFormatting>
  <dataValidations count="3">
    <dataValidation type="textLength" operator="lessThanOrEqual" allowBlank="1" showInputMessage="1" showErrorMessage="1" sqref="S26:X26 S30:X36 S38:X44 S47:X49 S52:X52 S56:X60 S65:X66 S85:X85 S94:X94 S100:X100 S134:X134 S136:X136 S160:X160 S170:X170 S187:X187 S206:X206 S215:X215 S218:X220 S223:X223 S226:X228 S231:X231 S234:X236 S239:X239 S242:X244 S247:X247 S250:X252 S255:X255 S258:X260 S274:X274 S286:X286 S380:X380 S385:X385 S387:X387 S391:X392 S395:X395 S401:X401 S403:X408 S410:X415 S417:X422 S424:X429 S431:X436 S438:X443 S447:X447 S461:X461 S472:X472 S488:X488 S495:X495 S497:X497 S499:X499 S501:X501 S513:X513 S515:X515 S517:X517 S548:X548 S550:X550 S564:X564 S602:X602 S635:X635 S724:X724 S743:X743 S747:X747 S749:X749 S751:X751 S778:X778 S828:X828 S859:X859 S878:X878 S910:X910 S923:X929 S939:X939 S949:X949 S955:X955 S979:X979 S983:X983 S992:X992 S995:X995 S1005:X1005 S1016:X1016 S1027:X1027 S1038:X1038 S1050:X1050 S1059:X1059 S1061:X1061 S1063:X1063 S1065:X1065 S1067:X1067 S1069:X1069 S1071:X1071 S1073:X1073 S1091:X1091 S1104:X1104 S1132:X1132 S1184:X1184 S1213:X1213 S1301:X1301 S1321:X1321 S1341:X1341 S1360:X1360 S1414:X1414 S1434:X1435 S1440:X1441 S1446:X1447 S1452:X1453 S1458:X1459 S1464:X1464 S1532:X1532 S1535:X1536 S1539:X1540 S1543:X1544 S1555:X1555 S1571:X1571 S1575:X1575 S1591:X1591 S1597:X1597 S1626:X1626 S1641:X1641 S1669:X1669 S1700:X1700 S1839:X1839 S1884:X1884 S1967:X1967 S1975:X1975 S1989:X1989 S2013:X2013 S2152:X2152 S2247:X2247 S2329:X2329 S2347:X2347 S2359:X2359 S2361:X2361 S2363:X2363 S2367:X2367 S2369:X2369 S2373:X2373 S2375:X2375 S2377:X2377 S2379:X2379 S2381:X2381 S2383:X2383 S2385:X2385 S2387:X2387 S2389:X2389 S2391:X2391 S2393:X2393 S2395:X2395 S2397:X2397 S2399:X2399 S2401:X2401 S2403:X2403 S2405:X2405 S2407:X2407 S2409:X2409 S2411:X2411 S2413:X2413 S2423:X2423 S2437:X2437 S2444:X2444 S2468:X2468 S2476:X2476 S2491:X2491 S2497:X2497 S2508:X2508 S2518:X2518 S2542:X2542 S2561:X2561 S2576:X2576 S2585:X2585 S2591:X2591 S2596:X2596 S2605:X2605 S2609:X2609 S2611:X2611 S2613:X2613 S2615:X2615 S2617:X2617 S2619:X2619 S2621:X2621 S2623:X2623 S2625:X2625 S2627:X2627 S2629:X2629 S2631:X2631 S2633:X2633 S2635:X2635 S2637:X2637 S2639:X2639 S2641:X2641 S2643:X2643 S2674:X2674 S2676:X2676 S2690:X2690 S2697:X2697 S2720:X2720 S2728:X2728 S2745:X2745 S2752:X2752 S2761:X2761 S2777:X2777 S2783:X2783 S2792:X2792 S2808:X2808 S2814:X2814 S2823:X2823 S2830:X2830 S2838:X2838 S2857:X2857 S2882:X2882 S2886:X2886 S2888:X2888 S2890:X2890 S2892:X2892 S2894:X2894 S2896:X2896 S2898:X2898 S2900:X2900 S2902:X2902 S2904:X2904 S2906:X2906 S2908:X2908 S2910:X2910 S2912:X2912 S2914:X2914 S2916:X2916 S2918:X2918 S2920:X2920 S2922:X2922 S2924:X2924 S2926:X2926 S2938:X2938 S2945:X2945 S2949:X2949 S2964:X2964 S2966:X2966 S2968:X2968 S2970:X2970 S2972:X2972 S2976:X2976 S2978:X2978 S2980:X2980 S2982:X2982 S2984:X2984 S2986:X2986 S2988:X2988 S2990:X2990 S2992:X2992 S2998:X2998 S3000:X3000 S3002:X3002 S3004:X3004 S3010:X3010 S3012:X3012 S3014:X3014 S3020:X3020 S3022:X3022 S3025:X3025 S3027:X3027 S3032:X3032 S3036:X3036 S3045:X3045 S3047:X3047 S3049:X3049 S3051:X3051 S3057:X3057 S3059:X3059 S3061:X3061 S3063:X3063 S3065:X3065 S3067:X3067 S3073:X3073 S3075:X3075 S3077:X3077 S3083:X3083 S3085:X3085 S3087:X3087 S3089:X3089 S3095:X3095 S3097:X3097 S3099:X3099 S3101:X3101 S3104:X3104 S3108:X3108 S3110:X3110 S3112:X3112 S3114:X3114 S3119:X3119 S3123:X3123 S3127:X3127 S3129:X3129 S3145:X3145 S3149:X3149 S3164:X3164 S3166:X3166 S3173:X3174 S3177:X3177 S3181:X3181 S3185:X3185 S3189:X3189 S3192:X3192 S3194:X3196" xr:uid="{414A2A41-7E3A-4F9F-9917-0F1F4E3DB25B}">
      <formula1>6000</formula1>
    </dataValidation>
    <dataValidation type="date" operator="greaterThan" allowBlank="1" showInputMessage="1" showErrorMessage="1" error="Please input a valid Date after 1900-12-30." sqref="S61:X61 S3159:X3160 S256:X257 S248:X249 S240:X241 S232:X233 S224:X225 S216:X217" xr:uid="{A250EA42-49E0-4214-8641-032B3BF03BC9}">
      <formula1>1</formula1>
    </dataValidation>
    <dataValidation type="decimal" allowBlank="1" showInputMessage="1" showErrorMessage="1" error="Please enter a valid number." sqref="S80:X80 S3188:X3188 S2260:X2260 S2159:X2163 S1797:X1802 S1622:X1622 S1608:X1609 S1552:X1554 S1541:X1542 S1537:X1538 S1533:X1534 S1531:X1531 S1509:X1514 S1460:X1463 S1454:X1457 S1448:X1451 S1442:X1445 S1436:X1439 S1432:X1433 S1395:X1395 S1362:X1362 S1280:X1280 S1268:X1268 S1264:X1264 S1260:X1260 S1256:X1256 S1252:X1252 S1248:X1248 S1244:X1244 S1240:X1240 S1236:X1236 S1232:X1232 S1228:X1228 S1224:X1224 S1220:X1220 S1216:X1216 S1195:X1196 S1188:X1188 S1176:X1177 S1150:X1151 S980:X980 S977:X977 S975:X975 S973:X973 S971:X971 S969:X969 S950:X951 S913:X922 S911:X911 S857:X857 S855:X855 S853:X853 S851:X851 S849:X849 S847:X847 S798:X798 S763:X764 S518:X518 S467:X468 S465:X465 S400:X400 S393:X393 S386:X386 S381:X381 S210:X211 S199:X200 S196:X197 S193:X194 S191:X191 S185:X186 S182:X183 S179:X180 S176:X177 S174:X174 S163:X166 S137:X159 S135:X135 S121:X133 S97:X97" xr:uid="{24DD872B-31AC-487C-B9B6-88EA75B056DB}">
      <formula1>-10000000000000</formula1>
      <formula2>10000000000000</formula2>
    </dataValidation>
  </dataValidations>
  <hyperlinks>
    <hyperlink ref="G2" location="'SLCP Data Collection Tool 1.5'!S22" display="1.27% : Facility Profile" xr:uid="{9EBB5043-8038-6C4A-BEF1-4053AC0839DC}"/>
    <hyperlink ref="L2" location="'SLCP Data Collection Tool 1.5'!S1145" display="0.00% : Worker Treatment" xr:uid="{A181C23E-8F6C-0447-BA25-53184E6D3389}"/>
    <hyperlink ref="Q2" location="'SLCP Data Collection Tool 1.5'!S2260" display="0.00% : Termination" xr:uid="{C9C4A5A7-1C9B-014F-90C5-BED5AC456775}"/>
    <hyperlink ref="G4" location="'SLCP Data Collection Tool 1.5'!S460" display="0.00% : Recruitment &amp; Hiring" xr:uid="{9D4503E1-B080-4648-86FB-126B51A4C142}"/>
    <hyperlink ref="L4" location="'SLCP Data Collection Tool 1.5'!S1427" display="0.00% : Worker Involvement" xr:uid="{C657D0CE-6D97-474E-86C1-BCD19231949F}"/>
    <hyperlink ref="Q4" location="'SLCP Data Collection Tool 1.5'!S" display="NA : Management Systems" xr:uid="{5C932C7C-BCB4-504D-A134-55B1DE394EA8}"/>
    <hyperlink ref="G6" location="'SLCP Data Collection Tool 1.5'!S738" display="0.00% : Working Hours" xr:uid="{956D36E6-F6C6-204E-A2A6-6D190D85683C}"/>
    <hyperlink ref="L6" location="'SLCP Data Collection Tool 1.5'!S1640" display="0.00% : Health &amp; Safety" xr:uid="{2EF79C9C-3033-524C-A85D-E77D1B71C7A2}"/>
    <hyperlink ref="Q6" location="'SLCP Data Collection Tool 1.5'!S" display="NA : Above &amp; Beyond" xr:uid="{1EF30D78-E43E-4B43-8B38-D8C9F80657CA}"/>
    <hyperlink ref="G8" location="'SLCP Data Collection Tool 1.5'!S844" display="0.00% : Wages &amp; Benefits" xr:uid="{FB4D4B78-8DC0-EC4E-BC39-F8363731E079}"/>
  </hyperlink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34">
        <x14:dataValidation type="list" allowBlank="1" showInputMessage="1" showErrorMessage="1" error="Invalid selection." xr:uid="{FB03E652-EE0D-4A03-A5D0-18C1C5A503C9}">
          <x14:formula1>
            <xm:f>'Option List'!$C$14:$C$16</xm:f>
          </x14:formula1>
          <xm:sqref>S22:X22</xm:sqref>
        </x14:dataValidation>
        <x14:dataValidation type="list" allowBlank="1" showInputMessage="1" showErrorMessage="1" error="Invalid selection." xr:uid="{6477040C-EC78-4865-A7E8-E22315AA9C67}">
          <x14:formula1>
            <xm:f>'Option List'!$C$75:$C$276</xm:f>
          </x14:formula1>
          <xm:sqref>S37:X37 S184:X184 S181:X181 S178:X178 S175:X175</xm:sqref>
        </x14:dataValidation>
        <x14:dataValidation type="list" allowBlank="1" showInputMessage="1" showErrorMessage="1" error="Invalid selection." xr:uid="{B35ACB65-091C-4413-8CDD-561AC06EA7F7}">
          <x14:formula1>
            <xm:f>'Option List'!$C$24:$C$25</xm:f>
          </x14:formula1>
          <xm:sqref>S55:X55</xm:sqref>
        </x14:dataValidation>
        <x14:dataValidation type="list" allowBlank="1" showInputMessage="1" showErrorMessage="1" error="Invalid selection." xr:uid="{096C0631-FBC7-4E22-9FA1-20AF5DC84605}">
          <x14:formula1>
            <xm:f>'Option List'!$C$913:$C$916</xm:f>
          </x14:formula1>
          <xm:sqref>S64:X64</xm:sqref>
        </x14:dataValidation>
        <x14:dataValidation type="list" allowBlank="1" showInputMessage="1" showErrorMessage="1" error="Invalid selection." xr:uid="{374953A9-558E-4C12-A0F9-AFC22AFC8B5F}">
          <x14:formula1>
            <xm:f>'Option List'!$C$26:$C$35</xm:f>
          </x14:formula1>
          <xm:sqref>S70:X70 S108:X108</xm:sqref>
        </x14:dataValidation>
        <x14:dataValidation type="list" allowBlank="1" showInputMessage="1" showErrorMessage="1" error="Invalid selection." xr:uid="{C7399FAB-EE15-4D66-8366-BE060EEF125B}">
          <x14:formula1>
            <xm:f>'Option List'!$C$36:$C$45</xm:f>
          </x14:formula1>
          <xm:sqref>S73:X73 S76:X76</xm:sqref>
        </x14:dataValidation>
        <x14:dataValidation type="list" allowBlank="1" showInputMessage="1" showErrorMessage="1" error="Invalid selection." xr:uid="{412FED91-431A-4BA2-917B-221A7EB7943A}">
          <x14:formula1>
            <xm:f>'Option List'!$C$46:$C$48</xm:f>
          </x14:formula1>
          <xm:sqref>S77:X77</xm:sqref>
        </x14:dataValidation>
        <x14:dataValidation type="list" allowBlank="1" showInputMessage="1" showErrorMessage="1" error="Invalid selection." xr:uid="{09BF8CB9-2E20-46EC-99CB-5C39576325C7}">
          <x14:formula1>
            <xm:f>'Option List'!$C$59:$C$60</xm:f>
          </x14:formula1>
          <xm:sqref>S3193:X3193 S3184:X3184 S3180:X3180 S3165:X3165 S3144:X3144 S3141:X3141 S3132:X3132 S3126:X3126 S3122:X3122 S3118:X3118 S3035:X3035 S3031:X3031 S2675:X2675 S2343:X2343 S2335:X2335 S2332:X2332 S2312:X2312 S2269:X2269 S2266:X2266 S2263:X2263 S2243:X2243 S2234:X2234 S2169:X2169 S2164:X2164 S2104:X2104 S2100:X2100 S2093:X2093 S2087:X2088 S2061:X2061 S2044:X2044 S2032:X2032 S2012:X2012 S2000:X2000 S1988:X1988 S1965:X1965 S1958:X1958 S1955:X1955 S1949:X1949 S1936:X1936 S1905:X1905 S1896:X1896 S1892:X1892 S1887:X1887 S1881:X1881 S1863:X1863 S1851:X1853 S1825:X1825 S1823:X1823 S1819:X1820 S1787:X1787 S1782:X1782 S1779:X1779 S1766:X1766 S1755:X1755 S1742:X1742 S1731:X1731 S1698:X1699 S1690:X1691 S1687:X1687 S1683:X1683 S1680:X1680 S1673:X1677 S1667:X1668 S1663:X1665 S1660:X1660 S1657:X1657 S1652:X1652 S1646:X1646 S1640:X1640 S1604:X1604 S1580:X1580 S1576:X1577 S1570:X1570 S1551:X1551 S1548:X1548 S1545:X1546 S1504:X1504 S1494:X1494 S1491:X1491 S1479:X1482 S1473:X1473 S1469:X1469 S1465:X1466 S1431:X1431 S1427:X1428 S1410:X1410 S1394:X1394 S1390:X1391 S1386:X1387 S1368:X1368 S1366:X1366 S1363:X1363 S1359:X1359 S1354:X1354 S1324:X1324 S1304:X1304 S1284:X1284 S1281:X1281 S1279:X1279 S1269:X1269 S1265:X1265 S1261:X1261 S1257:X1257 S1253:X1253 S1249:X1249 S1245:X1245 S1241:X1241 S1237:X1237 S1233:X1233 S1229:X1229 S1225:X1225 S1221:X1221 S1217:X1217 S1194:X1194 S1189:X1190 S1187:X1187 S1183:X1183 S1180:X1180 S1174:X1175 S1163:X1164 S1159:X1160 S1155:X1156 S1152:X1152 S1148:X1149 S1145:X1145 S1128:X1128 S1105:X1106 S1074:X1076 S1056:X1056 S1042:X1042 S1004:X1004 S996:X997 S994:X994 S991:X991 S986:X987 S984:X984 S981:X981 S954:X954 S944:X945 S930:X930 S903:X903 S899:X900 S887:X887 S862:X862 S824:X824 S818:X818 S815:X816 S811:X811 S807:X807 S800:X800 S784:X787 S780:X780 S766:X767 S752:X752 S716:X716 S697:X699 S690:X692 S683:X683 S675:X677 S672:X672 S669:X670 S665:X666 S653:X653 S651:X651 S641:X641 S625:X625 S619:X619 S617:X617 S615:X615 S613:X613 S611:X611 S609:X609 S606:X606 S592:X592 S584:X584 S582:X582 S580:X580 S578:X578 S576:X576 S574:X574 S571:X571 S563:X563 S555:X555 S549:X549 S532:X532 S528:X528 S519:X519 S510:X510 S503:X503 S490:X490 S487:X487 S485:X485 S482:X483 S478:X478 S475:X475 S471:X471 S466:X466 S460:X460 S399:X399 S394:X394 S289:X289 S205:X205 S169:X169 S115:X116 S112:X112 S109:X109 S107:X107 S103:X104 S91:X91 S88:X88 S83:X84</xm:sqref>
        </x14:dataValidation>
        <x14:dataValidation type="list" allowBlank="1" showInputMessage="1" showErrorMessage="1" error="Invalid selection." xr:uid="{8DFFD099-89B8-4FB7-A9BC-3E8EB6262545}">
          <x14:formula1>
            <xm:f>'Option List'!$C$277:$C$650</xm:f>
          </x14:formula1>
          <xm:sqref>S192:X192 S201:X201 S198:X198 S195:X195</xm:sqref>
        </x14:dataValidation>
        <x14:dataValidation type="list" allowBlank="1" showInputMessage="1" showErrorMessage="1" error="Invalid selection." xr:uid="{8D7B74C2-C69F-441D-B86D-2599BDA4C3DE}">
          <x14:formula1>
            <xm:f>'Option List'!$C$61:$C$74</xm:f>
          </x14:formula1>
          <xm:sqref>S214:X214 S254:X254 S246:X246 S238:X238 S230:X230 S222:X222</xm:sqref>
        </x14:dataValidation>
        <x14:dataValidation type="list" allowBlank="1" showInputMessage="1" showErrorMessage="1" error="Invalid selection." xr:uid="{0A5C2D5A-64B9-49A6-9252-B8C2300DDB49}">
          <x14:formula1>
            <xm:f>'Option List'!$C$2:$C$2</xm:f>
          </x14:formula1>
          <xm:sqref>S3134:X3140 S3115:X3115 S3113:X3113 S3111:X3111 S3109:X3109 S3107:X3107 S3105:X3105 S3102:X3103 S3100:X3100 S3098:X3098 S3096:X3096 S3094:X3094 S3090:X3090 S3088:X3088 S3086:X3086 S3084:X3084 S3082:X3082 S3078:X3078 S3076:X3076 S3074:X3074 S3072:X3072 S3068:X3068 S3066:X3066 S3064:X3064 S3062:X3062 S3060:X3060 S3058:X3058 S3056:X3056 S3052:X3052 S3050:X3050 S3048:X3048 S3046:X3046 S3044:X3044 S3028:X3028 S3026:X3026 S3023:X3024 S3021:X3021 S3019:X3019 S3015:X3015 S3013:X3013 S3011:X3011 S3009:X3009 S3005:X3005 S3003:X3003 S3001:X3001 S2999:X2999 S2997:X2997 S2993:X2993 S2991:X2991 S2989:X2989 S2987:X2987 S2985:X2985 S2983:X2983 S2981:X2981 S2979:X2979 S2977:X2977 S2975:X2975 S2973:X2973 S2971:X2971 S2969:X2969 S2967:X2967 S2965:X2965 S2963:X2963 S2941:X2944 S2939:X2939 S2932:X2937 S2927:X2927 S2925:X2925 S2923:X2923 S2921:X2921 S2919:X2919 S2917:X2917 S2915:X2915 S2913:X2913 S2911:X2911 S2909:X2909 S2907:X2907 S2905:X2905 S2903:X2903 S2901:X2901 S2899:X2899 S2897:X2897 S2895:X2895 S2893:X2893 S2891:X2891 S2889:X2889 S2887:X2887 S2885:X2885 S2883:X2883 S2870:X2881 S2862:X2866 S2840:X2856 S2832:X2837 S2825:X2829 S2816:X2822 S2809:X2813 S2794:X2807 S2785:X2791 S2778:X2782 S2763:X2776 S2754:X2760 S2746:X2751 S2730:X2744 S2722:X2727 S2699:X2719 S2692:X2696 S2684:X2689 S2680:X2682 S2653:X2673 S2649:X2651 S2644:X2644 S2642:X2642 S2640:X2640 S2638:X2638 S2636:X2636 S2634:X2634 S2632:X2632 S2630:X2630 S2628:X2628 S2626:X2626 S2624:X2624 S2622:X2622 S2620:X2620 S2618:X2618 S2616:X2616 S2614:X2614 S2612:X2612 S2610:X2610 S2608:X2608 S2606:X2606 S2597:X2604 S2595:X2595 S2587:X2590 S2578:X2584 S2563:X2575 S2544:X2560 S2520:X2541 S2510:X2517 S2499:X2507 S2493:X2496 S2478:X2490 S2470:X2475 S2446:X2467 S2439:X2443 S2425:X2436 S2415:X2422 S2412:X2412 S2410:X2410 S2408:X2408 S2406:X2406 S2404:X2404 S2402:X2402 S2400:X2400 S2398:X2398 S2396:X2396 S2394:X2394 S2392:X2392 S2390:X2390 S2388:X2388 S2386:X2386 S2384:X2384 S2382:X2382 S2380:X2380 S2378:X2378 S2376:X2376 S2374:X2374 S2372:X2372 S2370:X2370 S2368:X2368 S2365:X2366 S2362:X2362 S2360:X2360 S2358:X2358 S2314:X2328 S2301:X2301 S2223:X2230 S2217:X2217 S2210:X2212 S2201:X2203 S2198:X2198 S2195:X2195 S2188:X2188 S2184:X2186 S2171:X2178 S2153:X2154 S2143:X2151 S2129:X2135 S2119:X2119 S2083:X2083 S2077:X2081 S2068:X2073 S2065:X2066 S2051:X2053 S2046:X2049 S2034:X2041 S2025:X2028 S2016:X2020 S2004:X2008 S2002:X2002 S1991:X1996 S1984:X1987 S1976:X1977 S1969:X1974 S1938:X1946 S1927:X1932 S1919:X1924 S1912:X1914 S1908:X1910 S1885:X1886 S1883:X1883 S1865:X1877 S1855:X1859 S1842:X1844 S1828:X1835 S1804:X1811 S1768:X1775 S1763:X1763 S1760:X1761 S1745:X1752 S1733:X1738 S1722:X1728 S1717:X1717 S1708:X1708 S1614:X1620 S1598:X1600 S1595:X1596 S1582:X1590 S1573:X1574 S1557:X1560 S1516:X1521 S1484:X1487 S1404:X1407 S1355:X1356 S1353:X1353 S1345:X1350 S1326:X1340 S1306:X1320 S1286:X1300 S1198:X1212 S1118:X1123 S1103:X1103 S1094:X1099 S1090:X1090 S1081:X1086 S1072:X1072 S1070:X1070 S1068:X1068 S1066:X1066 S1064:X1064 S1062:X1062 S1060:X1060 S1058:X1058 S1049:X1049 S1045:X1047 S1039:X1041 S1028:X1030 S1017:X1017 S1013:X1015 S1007:X1011 S978:X978 S976:X976 S974:X974 S972:X972 S970:X970 S968:X968 S940:X940 S932:X938 S883:X886 S877:X877 S864:X866 S858:X858 S856:X856 S854:X854 S852:X852 S850:X850 S848:X848 S846:X846 S773:X777 S754:X760 S750:X750 S748:X748 S745:X746 S738:X742 S685:X689 S682:X682 S679:X680 S642:X645 S640:X640 S634:X634 S632:X632 S630:X630 S628:X628 S626:X626 S624:X624 S622:X622 S620:X620 S618:X618 S616:X616 S614:X614 S612:X612 S610:X610 S608:X608 S601:X601 S599:X599 S597:X597 S595:X595 S593:X593 S591:X591 S589:X589 S587:X587 S585:X585 S583:X583 S581:X581 S579:X579 S577:X577 S575:X575 S573:X573 S557:X560 S540:X547 S516:X516 S514:X514 S512:X512 S502:X502 S500:X500 S498:X498 S496:X496 S494:X494 S366:X376 S357:X364 S349:X355 S332:X347 S326:X330 S312:X324 S293:X310 S278:X285 S265:X273</xm:sqref>
        </x14:dataValidation>
        <x14:dataValidation type="list" allowBlank="1" showInputMessage="1" showErrorMessage="1" error="Invalid selection." xr:uid="{CF4D57E6-FB8E-4C6C-8F46-372896EEC3C8}">
          <x14:formula1>
            <xm:f>'Option List'!$C$651:$C$655</xm:f>
          </x14:formula1>
          <xm:sqref>S379:X379 S384:X384</xm:sqref>
        </x14:dataValidation>
        <x14:dataValidation type="list" allowBlank="1" showInputMessage="1" showErrorMessage="1" error="Invalid selection." xr:uid="{6698B96F-AFAB-494F-9185-CC63ED326604}">
          <x14:formula1>
            <xm:f>'Option List'!$C$656:$C$659</xm:f>
          </x14:formula1>
          <xm:sqref>S390:X390</xm:sqref>
        </x14:dataValidation>
        <x14:dataValidation type="list" allowBlank="1" showInputMessage="1" showErrorMessage="1" error="Invalid selection." xr:uid="{D604C67E-3F9F-4CF9-9B5C-77843D82C57D}">
          <x14:formula1>
            <xm:f>'Option List'!$C$686:$C$693</xm:f>
          </x14:formula1>
          <xm:sqref>S464:X464</xm:sqref>
        </x14:dataValidation>
        <x14:dataValidation type="list" allowBlank="1" showInputMessage="1" showErrorMessage="1" error="Invalid selection." xr:uid="{C0CAC7AE-2ECA-4CDA-91BF-D38B6E82DC6D}">
          <x14:formula1>
            <xm:f>'Option List'!$C$49:$C$51</xm:f>
          </x14:formula1>
          <xm:sqref>S2342:X2342 S2338:X2338 S2304:X2304 S2273:X2273 S2242:X2242 S2238:X2238 S2204:X2204 S2182:X2182 S2165:X2165 S2157:X2157 S2123:X2123 S2105:X2105 S2101:X2101 S2086:X2086 S2057:X2057 S2014:X2014 S2009:X2009 S1997:X1997 S1980:X1982 S1951:X1951 S1933:X1933 S1925:X1925 S1917:X1917 S1906:X1906 S1903:X1904 S1897:X1897 S1878:X1878 S1860:X1860 S1848:X1848 S1845:X1845 S1840:X1840 S1838:X1838 S1826:X1826 S1824:X1824 S1815:X1815 S1796:X1796 S1791:X1791 S1786:X1786 S1780:X1780 S1743:X1743 S1739:X1739 S1701:X1701 S1695:X1695 S1684:X1684 S1672:X1672 S1661:X1662 S1653:X1654 S1649:X1649 S1642:X1643 S1601:X1601 S1563:X1563 S1547:X1547 S1527:X1527 S1507:X1508 S1501:X1501 S1474:X1475 S1398:X1398 S1383:X1383 S1376:X1376 S1373:X1373 S1371:X1371 S1369:X1369 S1367:X1367 S1361:X1361 S1272:X1272 S1191:X1191 S1167:X1167 S1127:X1127 S1116:X1116 S1113:X1113 S1110:X1110 S1107:X1107 S1092:X1092 S1079:X1079 S1055:X1055 S1000:X1001 S993:X993 S985:X985 S965:X966 S906:X906 S895:X895 S881:X881 S823:X823 S819:X819 S817:X817 S812:X812 S799:X799 S790:X790 S781:X781 S779:X779 S770:X771 S765:X765 S720:X720 S715:X715 S711:X711 S708:X708 S693:X694 S671:X671 S664:X664 S657:X657 S654:X654 S652:X652 S648:X648 S636:X636 S633:X633 S631:X631 S629:X629 S627:X627 S623:X623 S621:X621 S603:X603 S600:X600 S598:X598 S596:X596 S594:X594 S590:X590 S588:X588 S586:X586 S535:X535 S529:X529 S520:X520 S506:X506 S489:X489 S486:X486 S484:X484 S479:X481</xm:sqref>
        </x14:dataValidation>
        <x14:dataValidation type="list" allowBlank="1" showInputMessage="1" showErrorMessage="1" error="Invalid selection." xr:uid="{C20DDDC9-8559-4E76-AFFC-D1A70B742401}">
          <x14:formula1>
            <xm:f>'Option List'!$C$701:$C$703</xm:f>
          </x14:formula1>
          <xm:sqref>S538:X538</xm:sqref>
        </x14:dataValidation>
        <x14:dataValidation type="list" allowBlank="1" showInputMessage="1" showErrorMessage="1" error="Invalid selection." xr:uid="{5CB845A6-1C0C-424B-9D13-F5129F7133AE}">
          <x14:formula1>
            <xm:f>'Option List'!$C$697:$C$700</xm:f>
          </x14:formula1>
          <xm:sqref>S551:X551 S2221:X2221 S2208:X2208 S2127:X2127 S2091:X2091 S2029:X2029 S1966:X1966 S1964:X1964 S1961:X1961 S1720:X1720 S1488:X1488 S1476:X1476 S1470:X1471 S1043:X1043 S890:X890 S795:X795 S791:X791</xm:sqref>
        </x14:dataValidation>
        <x14:dataValidation type="list" allowBlank="1" showInputMessage="1" showErrorMessage="1" error="Invalid selection." xr:uid="{FE5D9CCA-C77E-4542-8389-49A527813BB8}">
          <x14:formula1>
            <xm:f>'Option List'!$C$6:$C$7</xm:f>
          </x14:formula1>
          <xm:sqref>S681:X681 S2298:X2298 S2295:X2295 S2292:X2292 S2289:X2289 S2286:X2286 S2283:X2283 S2280:X2280 S2277:X2277 S2199:X2200 S2196:X2197 S2189:X2194 S2187:X2187 S2114:X2118 S2082:X2082 S2067:X2067 S1032:X1037 S1021:X1026 S892:X894 S875:X876 S872:X872</xm:sqref>
        </x14:dataValidation>
        <x14:dataValidation type="list" allowBlank="1" showInputMessage="1" showErrorMessage="1" error="Invalid selection." xr:uid="{0F4FFC3F-AE84-4D51-9879-43EB28D14596}">
          <x14:formula1>
            <xm:f>'Option List'!$C$694:$C$696</xm:f>
          </x14:formula1>
          <xm:sqref>S702:X702 S3128:X3128 S2305:X2305 S2141:X2141 S2138:X2138 S2124:X2124 S2122:X2122 S2109:X2109 S2106:X2106 S2096:X2097 S2092:X2092 S1950:X1950 S1900:X1900 S1891:X1891 S1756:X1756 S1666:X1666 S1621:X1621 S1524:X1524 S1472:X1472 S1402:X1402 S1372:X1372 S1370:X1370 S1351:X1351 S1124:X1124 S1051:X1052 S988:X988 S961:X962 S958:X958 S941:X941 S896:X896 S792:X792 S712:X712 S705:X705</xm:sqref>
        </x14:dataValidation>
        <x14:dataValidation type="list" allowBlank="1" showInputMessage="1" showErrorMessage="1" error="Invalid selection." xr:uid="{1FF4127B-6A9F-414F-9A2B-52A9A4769BF9}">
          <x14:formula1>
            <xm:f>'Option List'!$C$704:$C$865</xm:f>
          </x14:formula1>
          <xm:sqref>S844:X844</xm:sqref>
        </x14:dataValidation>
        <x14:dataValidation type="list" allowBlank="1" showInputMessage="1" showErrorMessage="1" error="Invalid selection." xr:uid="{223FFCB5-7843-4537-88C9-9686E13A0795}">
          <x14:formula1>
            <xm:f>'Option List'!$C$877:$C$881</xm:f>
          </x14:formula1>
          <xm:sqref>S869:X869</xm:sqref>
        </x14:dataValidation>
        <x14:dataValidation type="list" allowBlank="1" showInputMessage="1" showErrorMessage="1" error="Invalid selection." xr:uid="{7E9B7447-7A7E-410D-BA9A-6FB4597258F8}">
          <x14:formula1>
            <xm:f>'Option List'!$C$887:$C$892</xm:f>
          </x14:formula1>
          <xm:sqref>S870:X870</xm:sqref>
        </x14:dataValidation>
        <x14:dataValidation type="list" allowBlank="1" showInputMessage="1" showErrorMessage="1" error="Invalid selection." xr:uid="{CBDF1F62-588A-4078-B412-1E18660A0CCD}">
          <x14:formula1>
            <xm:f>'Option List'!$C$8:$C$10</xm:f>
          </x14:formula1>
          <xm:sqref>S873:X874</xm:sqref>
        </x14:dataValidation>
        <x14:dataValidation type="list" allowBlank="1" showInputMessage="1" showErrorMessage="1" error="Invalid selection." xr:uid="{23C1A0C4-4FDF-498A-A5E4-2BEE3033B222}">
          <x14:formula1>
            <xm:f>'Option List'!$C$882:$C$885</xm:f>
          </x14:formula1>
          <xm:sqref>S909:X909</xm:sqref>
        </x14:dataValidation>
        <x14:dataValidation type="list" allowBlank="1" showInputMessage="1" showErrorMessage="1" error="Invalid selection." xr:uid="{7F54EB55-790F-41CD-B89D-A40B163E5F32}">
          <x14:formula1>
            <xm:f>'Option List'!$C$866:$C$869</xm:f>
          </x14:formula1>
          <xm:sqref>S982:X982</xm:sqref>
        </x14:dataValidation>
        <x14:dataValidation type="list" allowBlank="1" showInputMessage="1" showErrorMessage="1" error="Invalid selection." xr:uid="{9D01A862-B76F-4415-9D10-B1DDA32E8EA8}">
          <x14:formula1>
            <xm:f>'Option List'!$C$4:$C$5</xm:f>
          </x14:formula1>
          <xm:sqref>S1048:X1048 S2213:X2215 S2050:X2050 S2003:X2003 S1911:X1911 S1762:X1762 S1712:X1716 S1705:X1707 S1100:X1102 S1087:X1089</xm:sqref>
        </x14:dataValidation>
        <x14:dataValidation type="list" allowBlank="1" showInputMessage="1" showErrorMessage="1" error="Invalid selection." xr:uid="{878DD79D-C323-43AF-8151-8C5C326C2ABA}">
          <x14:formula1>
            <xm:f>'Option List'!$C$870:$C$872</xm:f>
          </x14:formula1>
          <xm:sqref>S1607:X1607 S2158:X2158</xm:sqref>
        </x14:dataValidation>
        <x14:dataValidation type="list" allowBlank="1" showInputMessage="1" showErrorMessage="1" error="Invalid selection." xr:uid="{FDD8C76A-9A21-4435-9DE4-3C542DBD133C}">
          <x14:formula1>
            <xm:f>'Option List'!$C$873:$C$876</xm:f>
          </x14:formula1>
          <xm:sqref>S1781:X1781</xm:sqref>
        </x14:dataValidation>
        <x14:dataValidation type="list" allowBlank="1" showInputMessage="1" showErrorMessage="1" error="Invalid selection." xr:uid="{944A7ADA-2749-4022-8CD4-42A0BC3B778A}">
          <x14:formula1>
            <xm:f>'Option List'!$C$893:$C$895</xm:f>
          </x14:formula1>
          <xm:sqref>S1795:X1795</xm:sqref>
        </x14:dataValidation>
        <x14:dataValidation type="list" allowBlank="1" showInputMessage="1" showErrorMessage="1" error="Invalid selection." xr:uid="{8F0DB708-2498-46F3-9C27-0854541B2B74}">
          <x14:formula1>
            <xm:f>'Option List'!$C$11:$C$13</xm:f>
          </x14:formula1>
          <xm:sqref>S2216:X2216</xm:sqref>
        </x14:dataValidation>
        <x14:dataValidation type="list" allowBlank="1" showInputMessage="1" showErrorMessage="1" error="Invalid selection." xr:uid="{34096174-010B-4F06-BBB6-EE9E612CA49C}">
          <x14:formula1>
            <xm:f>'Option List'!$C$899:$C$905</xm:f>
          </x14:formula1>
          <xm:sqref>S3156:X3156</xm:sqref>
        </x14:dataValidation>
        <x14:dataValidation type="list" allowBlank="1" showInputMessage="1" showErrorMessage="1" error="Invalid selection." xr:uid="{0C698904-0548-4758-998C-D7EBEC8388DF}">
          <x14:formula1>
            <xm:f>'Option List'!$C$660:$C$679</xm:f>
          </x14:formula1>
          <xm:sqref>S3163:X3163</xm:sqref>
        </x14:dataValidation>
        <x14:dataValidation type="list" allowBlank="1" showInputMessage="1" showErrorMessage="1" error="Invalid selection." xr:uid="{51F7E249-033E-4693-815B-58A0F58A2FDE}">
          <x14:formula1>
            <xm:f>'Option List'!$C$680:$C$682</xm:f>
          </x14:formula1>
          <xm:sqref>S3169:X3169</xm:sqref>
        </x14:dataValidation>
        <x14:dataValidation type="list" allowBlank="1" showInputMessage="1" showErrorMessage="1" error="Invalid selection." xr:uid="{E27898E1-A0E2-4E5F-B9E2-F4A52BBAE042}">
          <x14:formula1>
            <xm:f>'Option List'!$C$683:$C$685</xm:f>
          </x14:formula1>
          <xm:sqref>S3172:X3172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F0697-5B1F-414F-893C-AEA934D818DE}">
  <sheetPr codeName="Sheet11">
    <tabColor theme="1"/>
    <pageSetUpPr fitToPage="1"/>
  </sheetPr>
  <dimension ref="A1:AB6"/>
  <sheetViews>
    <sheetView view="pageLayout" zoomScale="60" zoomScaleNormal="80" zoomScalePageLayoutView="60" workbookViewId="0">
      <selection activeCell="K6" sqref="K6"/>
    </sheetView>
  </sheetViews>
  <sheetFormatPr baseColWidth="10" defaultColWidth="0" defaultRowHeight="15.5" customHeight="1" x14ac:dyDescent="0.2"/>
  <cols>
    <col min="1" max="1" width="8.33203125" style="85" customWidth="1"/>
    <col min="2" max="2" width="22.5" style="86" customWidth="1"/>
    <col min="3" max="3" width="15.33203125" style="86" customWidth="1"/>
    <col min="4" max="4" width="18.1640625" style="86" customWidth="1"/>
    <col min="5" max="5" width="11.1640625" style="86" customWidth="1"/>
    <col min="6" max="6" width="36.33203125" style="87" customWidth="1"/>
    <col min="7" max="7" width="20.1640625" style="87" customWidth="1"/>
    <col min="8" max="8" width="11.83203125" style="86" customWidth="1"/>
    <col min="9" max="9" width="14.83203125" style="86" customWidth="1"/>
    <col min="10" max="10" width="11.83203125" style="86" customWidth="1"/>
    <col min="11" max="11" width="24.83203125" style="88" customWidth="1"/>
    <col min="12" max="12" width="11.83203125" style="88" customWidth="1"/>
    <col min="13" max="13" width="24.1640625" style="89" customWidth="1"/>
    <col min="14" max="17" width="11.83203125" style="73" hidden="1" customWidth="1"/>
    <col min="18" max="24" width="0" style="73" hidden="1" customWidth="1"/>
    <col min="25" max="28" width="0" style="88" hidden="1" customWidth="1"/>
    <col min="29" max="16384" width="11.83203125" style="88" hidden="1"/>
  </cols>
  <sheetData>
    <row r="1" spans="1:13" ht="16" x14ac:dyDescent="0.2">
      <c r="A1" s="68"/>
      <c r="B1" s="68"/>
      <c r="C1" s="68"/>
      <c r="D1" s="69"/>
      <c r="E1" s="70"/>
      <c r="F1" s="69"/>
      <c r="G1" s="69"/>
      <c r="H1" s="68"/>
      <c r="I1" s="68"/>
      <c r="J1" s="68"/>
      <c r="K1" s="71"/>
      <c r="L1" s="72"/>
      <c r="M1" s="69"/>
    </row>
    <row r="2" spans="1:13" ht="40" customHeight="1" x14ac:dyDescent="0.2">
      <c r="A2" s="68"/>
      <c r="B2" s="68"/>
      <c r="C2" s="68"/>
      <c r="D2" s="227" t="s">
        <v>12681</v>
      </c>
      <c r="E2" s="227"/>
      <c r="F2" s="227"/>
      <c r="G2" s="69"/>
      <c r="H2" s="68"/>
      <c r="I2" s="68"/>
      <c r="J2" s="68"/>
      <c r="K2" s="71"/>
      <c r="L2" s="74" t="s">
        <v>12682</v>
      </c>
      <c r="M2" s="75">
        <f>'SLCP Data Collection Tool 1.5'!V3</f>
        <v>8.547008547008547E-4</v>
      </c>
    </row>
    <row r="3" spans="1:13" ht="24" x14ac:dyDescent="0.2">
      <c r="A3" s="68"/>
      <c r="B3" s="68"/>
      <c r="C3" s="68"/>
      <c r="D3" s="228" t="s">
        <v>12683</v>
      </c>
      <c r="E3" s="229"/>
      <c r="F3" s="76"/>
      <c r="G3" s="69"/>
      <c r="H3" s="68"/>
      <c r="I3" s="68"/>
      <c r="J3" s="68"/>
      <c r="K3" s="71"/>
      <c r="L3" s="74" t="s">
        <v>12684</v>
      </c>
      <c r="M3" s="75">
        <f>1-'SLCP Data Collection Tool 1.5'!V5</f>
        <v>1</v>
      </c>
    </row>
    <row r="4" spans="1:13" ht="30" customHeight="1" x14ac:dyDescent="0.2">
      <c r="A4" s="230" t="s">
        <v>12685</v>
      </c>
      <c r="B4" s="230"/>
      <c r="C4" s="230"/>
      <c r="D4" s="228" t="s">
        <v>12686</v>
      </c>
      <c r="E4" s="229"/>
      <c r="F4" s="77"/>
      <c r="G4" s="69"/>
      <c r="H4" s="68"/>
      <c r="I4" s="68"/>
      <c r="J4" s="68"/>
      <c r="K4" s="71"/>
      <c r="L4" s="68"/>
      <c r="M4" s="69"/>
    </row>
    <row r="5" spans="1:13" ht="26.5" customHeight="1" thickBot="1" x14ac:dyDescent="0.25">
      <c r="A5" s="231"/>
      <c r="B5" s="231"/>
      <c r="C5" s="231"/>
      <c r="D5" s="68"/>
      <c r="E5" s="70"/>
      <c r="F5" s="69"/>
      <c r="G5" s="69"/>
      <c r="H5" s="68"/>
      <c r="I5" s="68"/>
      <c r="J5" s="68"/>
      <c r="K5" s="71"/>
      <c r="L5" s="68"/>
      <c r="M5" s="69"/>
    </row>
    <row r="6" spans="1:13" ht="33" customHeight="1" thickBot="1" x14ac:dyDescent="0.25">
      <c r="A6" s="78" t="s">
        <v>12687</v>
      </c>
      <c r="B6" s="79" t="s">
        <v>4</v>
      </c>
      <c r="C6" s="79" t="s">
        <v>12688</v>
      </c>
      <c r="D6" s="79" t="s">
        <v>6</v>
      </c>
      <c r="E6" s="79" t="s">
        <v>2</v>
      </c>
      <c r="F6" s="80" t="s">
        <v>43</v>
      </c>
      <c r="G6" s="80"/>
      <c r="H6" s="81" t="s">
        <v>12689</v>
      </c>
      <c r="I6" s="82" t="s">
        <v>12690</v>
      </c>
      <c r="J6" s="82" t="s">
        <v>12691</v>
      </c>
      <c r="K6" s="82" t="s">
        <v>18</v>
      </c>
      <c r="L6" s="83" t="s">
        <v>20</v>
      </c>
      <c r="M6" s="84" t="s">
        <v>21</v>
      </c>
    </row>
  </sheetData>
  <sheetProtection algorithmName="SHA-512" hashValue="eKB8tE/pwZqrbD00ttLZ02AqksIEWurENEwGiEgoC2sQ8bq4Cn1qgm6qfqK4Gn7/iy4EBpI0lzjXOs8dPjDyrw==" saltValue="CbelXYRfOVS188KnbNZKMQ==" spinCount="100000" sheet="1" objects="1" scenarios="1" formatColumns="0" formatRows="0"/>
  <autoFilter ref="B6:M6" xr:uid="{2FC9CFF1-DB27-4576-B61B-21A937A45AD9}"/>
  <mergeCells count="4">
    <mergeCell ref="D2:F2"/>
    <mergeCell ref="D3:E3"/>
    <mergeCell ref="A4:C5"/>
    <mergeCell ref="D4:E4"/>
  </mergeCells>
  <hyperlinks>
    <hyperlink ref="A4:C5" location="'Verification Summary'!A4" display="Click here to create Verification Summary" xr:uid="{6904ADDA-8129-4C4B-B6AC-76193827038A}"/>
  </hyperlinks>
  <printOptions gridLines="1"/>
  <pageMargins left="0.75000000000000011" right="0.75000000000000011" top="1" bottom="1" header="0.5" footer="0.5"/>
  <pageSetup paperSize="9" scale="56"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EAB02-B538-4C04-AF0E-61F4496774DB}">
  <sheetPr codeName="Sheet13">
    <tabColor theme="9" tint="0.79998168889431442"/>
  </sheetPr>
  <dimension ref="A1:BJ2422"/>
  <sheetViews>
    <sheetView zoomScale="90" zoomScaleNormal="90" workbookViewId="0">
      <pane xSplit="1" ySplit="1" topLeftCell="B2393" activePane="bottomRight" state="frozen"/>
      <selection activeCell="D5" sqref="D5"/>
      <selection pane="topRight" activeCell="D5" sqref="D5"/>
      <selection pane="bottomLeft" activeCell="D5" sqref="D5"/>
      <selection pane="bottomRight" activeCell="H2398" sqref="H2398"/>
    </sheetView>
  </sheetViews>
  <sheetFormatPr baseColWidth="10" defaultColWidth="8.83203125" defaultRowHeight="36" customHeight="1" x14ac:dyDescent="0.2"/>
  <cols>
    <col min="1" max="1" width="11.6640625" style="1" bestFit="1" customWidth="1"/>
    <col min="2" max="2" width="6.33203125" style="1" customWidth="1"/>
    <col min="3" max="3" width="13.1640625" style="1" bestFit="1" customWidth="1"/>
    <col min="4" max="4" width="10.5" style="1" customWidth="1"/>
    <col min="5" max="5" width="13.1640625" style="1" customWidth="1"/>
    <col min="6" max="6" width="12.83203125" style="1" customWidth="1"/>
    <col min="7" max="7" width="30.6640625" style="1" customWidth="1"/>
    <col min="8" max="8" width="32.5" style="2" customWidth="1"/>
    <col min="9" max="9" width="18" style="2" customWidth="1"/>
    <col min="10" max="12" width="9.6640625" style="1" customWidth="1"/>
    <col min="13" max="13" width="10" style="1" customWidth="1"/>
    <col min="14" max="14" width="8.5" style="1" customWidth="1"/>
    <col min="15" max="15" width="9.6640625" style="1" customWidth="1"/>
    <col min="16" max="16" width="9.83203125" style="1" customWidth="1"/>
    <col min="17" max="17" width="13.1640625" style="1" customWidth="1"/>
    <col min="18" max="18" width="12" style="1" customWidth="1"/>
    <col min="19" max="19" width="11" style="1" customWidth="1"/>
    <col min="20" max="20" width="10.1640625" style="1" customWidth="1"/>
    <col min="21" max="21" width="8.5" style="1" customWidth="1"/>
    <col min="22" max="22" width="13.1640625" style="1" customWidth="1"/>
    <col min="23" max="23" width="12.33203125" style="2" customWidth="1"/>
    <col min="24" max="24" width="12.1640625" style="2" customWidth="1"/>
    <col min="25" max="25" width="12.33203125" style="1" customWidth="1"/>
    <col min="26" max="26" width="11.5" style="1" customWidth="1"/>
    <col min="27" max="27" width="17.5" style="1" customWidth="1"/>
    <col min="28" max="28" width="18.33203125" style="2" customWidth="1"/>
    <col min="29" max="61" width="8.83203125" style="1"/>
    <col min="62" max="62" width="15.33203125" style="1" customWidth="1"/>
    <col min="63" max="16384" width="8.83203125" style="1"/>
  </cols>
  <sheetData>
    <row r="1" spans="1:29" ht="36" customHeight="1" x14ac:dyDescent="0.2">
      <c r="A1" s="1" t="s">
        <v>0</v>
      </c>
      <c r="B1" s="1" t="s">
        <v>1</v>
      </c>
      <c r="C1" s="1" t="s">
        <v>2</v>
      </c>
      <c r="D1" s="1" t="s">
        <v>3</v>
      </c>
      <c r="E1" s="1" t="s">
        <v>4</v>
      </c>
      <c r="F1" s="1" t="s">
        <v>5</v>
      </c>
      <c r="G1" s="2" t="s">
        <v>6</v>
      </c>
      <c r="H1" s="2" t="s">
        <v>7</v>
      </c>
      <c r="I1" s="2" t="s">
        <v>8</v>
      </c>
      <c r="J1" s="1" t="s">
        <v>9</v>
      </c>
      <c r="K1" s="1" t="s">
        <v>10</v>
      </c>
      <c r="L1" s="1" t="s">
        <v>11</v>
      </c>
      <c r="M1" s="1" t="s">
        <v>12</v>
      </c>
      <c r="N1" s="1" t="s">
        <v>13</v>
      </c>
      <c r="O1" s="1" t="s">
        <v>14</v>
      </c>
      <c r="P1" s="1" t="s">
        <v>15</v>
      </c>
      <c r="Q1" s="3" t="s">
        <v>16</v>
      </c>
      <c r="R1" s="3" t="s">
        <v>17</v>
      </c>
      <c r="S1" s="4" t="s">
        <v>18</v>
      </c>
      <c r="T1" s="1" t="s">
        <v>19</v>
      </c>
      <c r="U1" s="1" t="s">
        <v>20</v>
      </c>
      <c r="V1" s="1" t="s">
        <v>21</v>
      </c>
      <c r="W1" s="2" t="s">
        <v>22</v>
      </c>
      <c r="X1" s="2" t="s">
        <v>23</v>
      </c>
      <c r="Y1" s="1" t="s">
        <v>24</v>
      </c>
      <c r="Z1" s="1" t="s">
        <v>25</v>
      </c>
      <c r="AA1" s="5" t="s">
        <v>26</v>
      </c>
      <c r="AB1" s="4" t="s">
        <v>27</v>
      </c>
      <c r="AC1" s="5" t="s">
        <v>28</v>
      </c>
    </row>
    <row r="2" spans="1:29" ht="36" customHeight="1" x14ac:dyDescent="0.2">
      <c r="A2" s="1" t="s">
        <v>29</v>
      </c>
      <c r="B2" s="6" t="s">
        <v>30</v>
      </c>
      <c r="C2"/>
      <c r="D2" s="1" t="s">
        <v>31</v>
      </c>
      <c r="E2" s="1" t="s">
        <v>31</v>
      </c>
      <c r="F2" s="1" t="s">
        <v>31</v>
      </c>
      <c r="G2" s="1" t="s">
        <v>31</v>
      </c>
      <c r="H2" s="7" t="s">
        <v>32</v>
      </c>
      <c r="J2" s="1" t="s">
        <v>33</v>
      </c>
      <c r="N2" s="6">
        <v>1.5</v>
      </c>
      <c r="Z2" s="1" t="s">
        <v>34</v>
      </c>
      <c r="AC2" s="6">
        <v>1.5</v>
      </c>
    </row>
    <row r="3" spans="1:29" ht="36" customHeight="1" x14ac:dyDescent="0.2">
      <c r="A3" s="1" t="s">
        <v>35</v>
      </c>
      <c r="B3" s="1" t="s">
        <v>36</v>
      </c>
      <c r="C3"/>
      <c r="D3" s="1" t="s">
        <v>37</v>
      </c>
      <c r="E3" s="1" t="s">
        <v>38</v>
      </c>
      <c r="F3" s="1" t="s">
        <v>39</v>
      </c>
      <c r="G3" s="2" t="s">
        <v>39</v>
      </c>
      <c r="H3" s="2" t="s">
        <v>40</v>
      </c>
      <c r="J3" s="1" t="s">
        <v>33</v>
      </c>
      <c r="Z3" s="1" t="s">
        <v>34</v>
      </c>
    </row>
    <row r="4" spans="1:29" ht="36" customHeight="1" x14ac:dyDescent="0.2">
      <c r="A4" s="1" t="s">
        <v>41</v>
      </c>
      <c r="B4" s="1" t="s">
        <v>36</v>
      </c>
      <c r="C4" t="s">
        <v>42</v>
      </c>
      <c r="D4" s="1" t="s">
        <v>43</v>
      </c>
      <c r="E4" s="1" t="s">
        <v>38</v>
      </c>
      <c r="F4" s="1" t="s">
        <v>44</v>
      </c>
      <c r="G4" s="2"/>
      <c r="H4" s="2" t="s">
        <v>45</v>
      </c>
      <c r="I4" s="2" t="s">
        <v>46</v>
      </c>
      <c r="J4" s="1" t="s">
        <v>47</v>
      </c>
      <c r="M4" s="1" t="s">
        <v>48</v>
      </c>
      <c r="N4" s="1" t="s">
        <v>8454</v>
      </c>
      <c r="O4" s="1" t="s">
        <v>49</v>
      </c>
      <c r="P4" s="8" t="s">
        <v>50</v>
      </c>
      <c r="W4" s="2" t="s">
        <v>51</v>
      </c>
      <c r="X4" s="2" t="s">
        <v>51</v>
      </c>
      <c r="Y4" s="1" t="s">
        <v>52</v>
      </c>
      <c r="Z4" s="1" t="s">
        <v>34</v>
      </c>
      <c r="AA4" s="9" t="s">
        <v>53</v>
      </c>
      <c r="AB4" s="2" t="s">
        <v>54</v>
      </c>
    </row>
    <row r="5" spans="1:29" ht="36" customHeight="1" x14ac:dyDescent="0.2">
      <c r="A5" s="1" t="s">
        <v>55</v>
      </c>
      <c r="B5" s="1" t="s">
        <v>36</v>
      </c>
      <c r="C5" t="s">
        <v>56</v>
      </c>
      <c r="D5" s="1" t="s">
        <v>57</v>
      </c>
      <c r="E5" s="1" t="s">
        <v>38</v>
      </c>
      <c r="F5" s="1" t="s">
        <v>44</v>
      </c>
      <c r="G5" s="2"/>
      <c r="H5" s="2" t="s">
        <v>58</v>
      </c>
      <c r="I5" s="2" t="s">
        <v>59</v>
      </c>
      <c r="J5" s="1" t="s">
        <v>60</v>
      </c>
      <c r="N5" s="1">
        <v>3.5335689045936395E-3</v>
      </c>
      <c r="W5" s="2" t="s">
        <v>51</v>
      </c>
      <c r="X5" s="2" t="s">
        <v>51</v>
      </c>
      <c r="Z5" s="1" t="s">
        <v>34</v>
      </c>
    </row>
    <row r="6" spans="1:29" ht="36" customHeight="1" x14ac:dyDescent="0.2">
      <c r="A6" s="1" t="s">
        <v>61</v>
      </c>
      <c r="B6" s="1" t="s">
        <v>36</v>
      </c>
      <c r="C6" t="s">
        <v>62</v>
      </c>
      <c r="D6" s="1" t="s">
        <v>57</v>
      </c>
      <c r="E6" s="1" t="s">
        <v>38</v>
      </c>
      <c r="F6" s="1" t="s">
        <v>63</v>
      </c>
      <c r="G6" s="2"/>
      <c r="H6" s="2" t="s">
        <v>63</v>
      </c>
      <c r="J6" s="1" t="s">
        <v>60</v>
      </c>
      <c r="W6" s="2" t="s">
        <v>51</v>
      </c>
      <c r="X6" s="2" t="s">
        <v>51</v>
      </c>
      <c r="Z6" s="1" t="s">
        <v>34</v>
      </c>
    </row>
    <row r="7" spans="1:29" ht="36" customHeight="1" x14ac:dyDescent="0.2">
      <c r="A7" s="6" t="s">
        <v>64</v>
      </c>
      <c r="B7" s="1" t="s">
        <v>65</v>
      </c>
      <c r="C7" t="s">
        <v>66</v>
      </c>
      <c r="D7" s="1" t="s">
        <v>43</v>
      </c>
      <c r="E7" s="1" t="s">
        <v>38</v>
      </c>
      <c r="F7" s="1" t="s">
        <v>67</v>
      </c>
      <c r="G7" s="2" t="s">
        <v>68</v>
      </c>
      <c r="H7" s="2" t="s">
        <v>69</v>
      </c>
      <c r="I7" s="2" t="s">
        <v>70</v>
      </c>
      <c r="J7" s="1" t="s">
        <v>33</v>
      </c>
      <c r="O7" s="1" t="s">
        <v>71</v>
      </c>
      <c r="P7" s="1" t="s">
        <v>72</v>
      </c>
      <c r="W7" s="2" t="s">
        <v>51</v>
      </c>
      <c r="X7" s="2" t="s">
        <v>51</v>
      </c>
      <c r="Y7" s="1" t="s">
        <v>52</v>
      </c>
      <c r="Z7" s="1" t="s">
        <v>34</v>
      </c>
      <c r="AA7" s="9" t="s">
        <v>53</v>
      </c>
      <c r="AB7" s="2" t="s">
        <v>54</v>
      </c>
    </row>
    <row r="8" spans="1:29" ht="36" customHeight="1" x14ac:dyDescent="0.2">
      <c r="A8" s="1" t="s">
        <v>73</v>
      </c>
      <c r="B8" s="1" t="s">
        <v>36</v>
      </c>
      <c r="C8" t="s">
        <v>74</v>
      </c>
      <c r="D8" s="1" t="s">
        <v>43</v>
      </c>
      <c r="E8" s="1" t="s">
        <v>38</v>
      </c>
      <c r="F8" s="1" t="s">
        <v>75</v>
      </c>
      <c r="G8" s="2" t="s">
        <v>68</v>
      </c>
      <c r="H8" s="2" t="s">
        <v>76</v>
      </c>
      <c r="I8" s="10" t="s">
        <v>77</v>
      </c>
      <c r="J8" s="1" t="s">
        <v>33</v>
      </c>
      <c r="O8" s="1" t="s">
        <v>71</v>
      </c>
      <c r="P8" s="1" t="s">
        <v>72</v>
      </c>
      <c r="W8" s="2" t="s">
        <v>51</v>
      </c>
      <c r="X8" s="2" t="s">
        <v>51</v>
      </c>
      <c r="Y8" s="1" t="s">
        <v>52</v>
      </c>
      <c r="Z8" s="1" t="s">
        <v>34</v>
      </c>
      <c r="AA8" s="9" t="s">
        <v>53</v>
      </c>
      <c r="AB8" s="2" t="s">
        <v>54</v>
      </c>
    </row>
    <row r="9" spans="1:29" ht="36" customHeight="1" x14ac:dyDescent="0.2">
      <c r="A9" s="1" t="s">
        <v>78</v>
      </c>
      <c r="B9" s="1" t="s">
        <v>36</v>
      </c>
      <c r="C9" t="s">
        <v>79</v>
      </c>
      <c r="D9" s="1" t="s">
        <v>43</v>
      </c>
      <c r="E9" s="1" t="s">
        <v>38</v>
      </c>
      <c r="F9" s="1" t="s">
        <v>75</v>
      </c>
      <c r="G9" s="2" t="s">
        <v>68</v>
      </c>
      <c r="H9" s="2" t="s">
        <v>80</v>
      </c>
      <c r="I9" s="2" t="s">
        <v>81</v>
      </c>
      <c r="J9" s="1" t="s">
        <v>33</v>
      </c>
      <c r="O9" s="1" t="s">
        <v>71</v>
      </c>
      <c r="P9" s="1" t="s">
        <v>72</v>
      </c>
      <c r="W9" s="2" t="s">
        <v>51</v>
      </c>
      <c r="X9" s="2" t="s">
        <v>51</v>
      </c>
      <c r="Y9" s="1" t="s">
        <v>52</v>
      </c>
      <c r="Z9" s="1" t="s">
        <v>34</v>
      </c>
      <c r="AA9" s="9" t="s">
        <v>53</v>
      </c>
      <c r="AB9" s="2" t="s">
        <v>54</v>
      </c>
    </row>
    <row r="10" spans="1:29" ht="36" customHeight="1" x14ac:dyDescent="0.2">
      <c r="A10" s="1" t="s">
        <v>82</v>
      </c>
      <c r="B10" s="2" t="s">
        <v>36</v>
      </c>
      <c r="C10" t="s">
        <v>83</v>
      </c>
      <c r="D10" s="1" t="s">
        <v>43</v>
      </c>
      <c r="E10" s="1" t="s">
        <v>38</v>
      </c>
      <c r="F10" s="1" t="s">
        <v>75</v>
      </c>
      <c r="G10" s="2" t="s">
        <v>68</v>
      </c>
      <c r="H10" s="2" t="s">
        <v>84</v>
      </c>
      <c r="I10" s="2" t="s">
        <v>85</v>
      </c>
      <c r="J10" s="1" t="s">
        <v>33</v>
      </c>
      <c r="O10" s="1" t="s">
        <v>71</v>
      </c>
      <c r="P10" s="1" t="s">
        <v>72</v>
      </c>
      <c r="W10" s="2" t="s">
        <v>51</v>
      </c>
      <c r="X10" s="2" t="s">
        <v>51</v>
      </c>
      <c r="Y10" s="1" t="s">
        <v>52</v>
      </c>
      <c r="Z10" s="1" t="s">
        <v>34</v>
      </c>
      <c r="AA10" s="9" t="s">
        <v>53</v>
      </c>
      <c r="AB10" s="2" t="s">
        <v>54</v>
      </c>
    </row>
    <row r="11" spans="1:29" ht="36" customHeight="1" x14ac:dyDescent="0.2">
      <c r="A11" s="1" t="s">
        <v>86</v>
      </c>
      <c r="B11" s="1" t="s">
        <v>36</v>
      </c>
      <c r="C11" t="s">
        <v>87</v>
      </c>
      <c r="D11" s="1" t="s">
        <v>43</v>
      </c>
      <c r="E11" s="1" t="s">
        <v>38</v>
      </c>
      <c r="F11" s="1" t="s">
        <v>75</v>
      </c>
      <c r="G11" s="2" t="s">
        <v>68</v>
      </c>
      <c r="H11" s="2" t="s">
        <v>88</v>
      </c>
      <c r="I11" s="2" t="s">
        <v>89</v>
      </c>
      <c r="J11" s="1" t="s">
        <v>33</v>
      </c>
      <c r="O11" s="1" t="s">
        <v>71</v>
      </c>
      <c r="P11" s="1" t="s">
        <v>72</v>
      </c>
      <c r="W11" s="2" t="s">
        <v>51</v>
      </c>
      <c r="X11" s="2" t="s">
        <v>51</v>
      </c>
      <c r="Y11" s="1" t="s">
        <v>52</v>
      </c>
      <c r="Z11" s="1" t="s">
        <v>34</v>
      </c>
      <c r="AA11" s="9" t="s">
        <v>53</v>
      </c>
      <c r="AB11" s="2" t="s">
        <v>54</v>
      </c>
    </row>
    <row r="12" spans="1:29" ht="36" customHeight="1" x14ac:dyDescent="0.2">
      <c r="A12" s="1" t="s">
        <v>90</v>
      </c>
      <c r="B12" s="1" t="s">
        <v>36</v>
      </c>
      <c r="C12" t="s">
        <v>91</v>
      </c>
      <c r="D12" s="1" t="s">
        <v>43</v>
      </c>
      <c r="E12" s="1" t="s">
        <v>38</v>
      </c>
      <c r="F12" s="1" t="s">
        <v>75</v>
      </c>
      <c r="G12" s="2" t="s">
        <v>68</v>
      </c>
      <c r="H12" s="2" t="s">
        <v>92</v>
      </c>
      <c r="I12" s="2" t="s">
        <v>93</v>
      </c>
      <c r="J12" s="1" t="s">
        <v>33</v>
      </c>
      <c r="O12" s="1" t="s">
        <v>71</v>
      </c>
      <c r="P12" s="1" t="s">
        <v>72</v>
      </c>
      <c r="W12" s="2" t="s">
        <v>51</v>
      </c>
      <c r="X12" s="2" t="s">
        <v>51</v>
      </c>
      <c r="Y12" s="1" t="s">
        <v>52</v>
      </c>
      <c r="Z12" s="1" t="s">
        <v>34</v>
      </c>
      <c r="AA12" s="9" t="s">
        <v>53</v>
      </c>
      <c r="AB12" s="2" t="s">
        <v>54</v>
      </c>
    </row>
    <row r="13" spans="1:29" ht="36" customHeight="1" x14ac:dyDescent="0.2">
      <c r="A13" s="1" t="s">
        <v>94</v>
      </c>
      <c r="B13" s="1" t="s">
        <v>36</v>
      </c>
      <c r="C13" t="s">
        <v>95</v>
      </c>
      <c r="D13" s="1" t="s">
        <v>43</v>
      </c>
      <c r="E13" s="1" t="s">
        <v>38</v>
      </c>
      <c r="F13" s="1" t="s">
        <v>75</v>
      </c>
      <c r="G13" s="2" t="s">
        <v>68</v>
      </c>
      <c r="H13" s="2" t="s">
        <v>96</v>
      </c>
      <c r="I13" s="2" t="s">
        <v>97</v>
      </c>
      <c r="J13" s="1" t="s">
        <v>33</v>
      </c>
      <c r="O13" s="1" t="s">
        <v>71</v>
      </c>
      <c r="P13" s="1" t="s">
        <v>72</v>
      </c>
      <c r="W13" s="2" t="s">
        <v>51</v>
      </c>
      <c r="X13" s="2" t="s">
        <v>51</v>
      </c>
      <c r="Y13" s="1" t="s">
        <v>52</v>
      </c>
      <c r="Z13" s="1" t="s">
        <v>34</v>
      </c>
      <c r="AA13" s="9" t="s">
        <v>53</v>
      </c>
      <c r="AB13" s="2" t="s">
        <v>54</v>
      </c>
    </row>
    <row r="14" spans="1:29" ht="36" customHeight="1" x14ac:dyDescent="0.2">
      <c r="A14" s="1" t="s">
        <v>98</v>
      </c>
      <c r="B14" s="1" t="s">
        <v>36</v>
      </c>
      <c r="C14" t="s">
        <v>99</v>
      </c>
      <c r="D14" s="1" t="s">
        <v>43</v>
      </c>
      <c r="E14" s="1" t="s">
        <v>38</v>
      </c>
      <c r="F14" s="1" t="s">
        <v>75</v>
      </c>
      <c r="G14" s="2" t="s">
        <v>68</v>
      </c>
      <c r="H14" s="2" t="s">
        <v>100</v>
      </c>
      <c r="I14" s="2" t="s">
        <v>101</v>
      </c>
      <c r="J14" s="1" t="s">
        <v>33</v>
      </c>
      <c r="O14" s="1" t="s">
        <v>71</v>
      </c>
      <c r="P14" s="1" t="s">
        <v>72</v>
      </c>
      <c r="W14" s="2" t="s">
        <v>51</v>
      </c>
      <c r="X14" s="2" t="s">
        <v>51</v>
      </c>
      <c r="Y14" s="1" t="s">
        <v>52</v>
      </c>
      <c r="Z14" s="1" t="s">
        <v>34</v>
      </c>
      <c r="AA14" s="9" t="s">
        <v>53</v>
      </c>
      <c r="AB14" s="2" t="s">
        <v>54</v>
      </c>
    </row>
    <row r="15" spans="1:29" ht="36" customHeight="1" x14ac:dyDescent="0.2">
      <c r="A15" s="1" t="s">
        <v>102</v>
      </c>
      <c r="B15" s="1" t="s">
        <v>36</v>
      </c>
      <c r="C15" t="s">
        <v>103</v>
      </c>
      <c r="D15" s="1" t="s">
        <v>43</v>
      </c>
      <c r="E15" s="1" t="s">
        <v>38</v>
      </c>
      <c r="F15" s="1" t="s">
        <v>75</v>
      </c>
      <c r="G15" s="2" t="s">
        <v>68</v>
      </c>
      <c r="H15" s="2" t="s">
        <v>104</v>
      </c>
      <c r="I15" s="2" t="s">
        <v>105</v>
      </c>
      <c r="J15" s="1" t="s">
        <v>47</v>
      </c>
      <c r="M15" s="1" t="s">
        <v>106</v>
      </c>
      <c r="O15" s="1" t="s">
        <v>71</v>
      </c>
      <c r="P15" s="1" t="s">
        <v>72</v>
      </c>
      <c r="W15" s="2" t="s">
        <v>51</v>
      </c>
      <c r="X15" s="2" t="s">
        <v>51</v>
      </c>
      <c r="Y15" s="1" t="s">
        <v>52</v>
      </c>
      <c r="Z15" s="1" t="s">
        <v>34</v>
      </c>
      <c r="AA15" s="9" t="s">
        <v>53</v>
      </c>
      <c r="AB15" s="2" t="s">
        <v>54</v>
      </c>
    </row>
    <row r="16" spans="1:29" ht="36" customHeight="1" x14ac:dyDescent="0.2">
      <c r="A16" s="1" t="s">
        <v>107</v>
      </c>
      <c r="B16" s="1" t="s">
        <v>36</v>
      </c>
      <c r="C16" t="s">
        <v>108</v>
      </c>
      <c r="D16" s="1" t="s">
        <v>43</v>
      </c>
      <c r="E16" s="1" t="s">
        <v>38</v>
      </c>
      <c r="F16" s="1" t="s">
        <v>75</v>
      </c>
      <c r="G16" s="2" t="s">
        <v>68</v>
      </c>
      <c r="H16" s="2" t="s">
        <v>109</v>
      </c>
      <c r="I16" s="2" t="s">
        <v>110</v>
      </c>
      <c r="J16" s="1" t="s">
        <v>33</v>
      </c>
      <c r="O16" s="1" t="s">
        <v>71</v>
      </c>
      <c r="P16" s="1" t="s">
        <v>72</v>
      </c>
      <c r="W16" s="2" t="s">
        <v>51</v>
      </c>
      <c r="X16" s="2" t="s">
        <v>51</v>
      </c>
      <c r="Y16" s="1" t="s">
        <v>52</v>
      </c>
      <c r="Z16" s="1" t="s">
        <v>34</v>
      </c>
      <c r="AA16" s="9" t="s">
        <v>53</v>
      </c>
      <c r="AB16" s="2" t="s">
        <v>54</v>
      </c>
    </row>
    <row r="17" spans="1:28" ht="36" customHeight="1" x14ac:dyDescent="0.2">
      <c r="A17" s="1" t="s">
        <v>111</v>
      </c>
      <c r="B17" s="1" t="s">
        <v>36</v>
      </c>
      <c r="C17" t="s">
        <v>112</v>
      </c>
      <c r="D17" s="1" t="s">
        <v>43</v>
      </c>
      <c r="E17" s="1" t="s">
        <v>38</v>
      </c>
      <c r="F17" s="1" t="s">
        <v>75</v>
      </c>
      <c r="G17" s="2" t="s">
        <v>68</v>
      </c>
      <c r="H17" s="2" t="s">
        <v>113</v>
      </c>
      <c r="I17" s="2" t="s">
        <v>114</v>
      </c>
      <c r="J17" s="1" t="s">
        <v>33</v>
      </c>
      <c r="O17" s="1" t="s">
        <v>71</v>
      </c>
      <c r="P17" s="1" t="s">
        <v>72</v>
      </c>
      <c r="W17" s="2" t="s">
        <v>51</v>
      </c>
      <c r="X17" s="2" t="s">
        <v>51</v>
      </c>
      <c r="Y17" s="1" t="s">
        <v>52</v>
      </c>
      <c r="Z17" s="1" t="s">
        <v>34</v>
      </c>
      <c r="AA17" s="9" t="s">
        <v>53</v>
      </c>
      <c r="AB17" s="2" t="s">
        <v>54</v>
      </c>
    </row>
    <row r="18" spans="1:28" ht="36" customHeight="1" x14ac:dyDescent="0.2">
      <c r="A18" s="1" t="s">
        <v>115</v>
      </c>
      <c r="B18" s="1" t="s">
        <v>36</v>
      </c>
      <c r="C18" t="s">
        <v>116</v>
      </c>
      <c r="D18" s="1" t="s">
        <v>43</v>
      </c>
      <c r="E18" s="1" t="s">
        <v>38</v>
      </c>
      <c r="F18" s="1" t="s">
        <v>75</v>
      </c>
      <c r="G18" s="2" t="s">
        <v>68</v>
      </c>
      <c r="H18" s="2" t="s">
        <v>117</v>
      </c>
      <c r="I18" s="11" t="s">
        <v>118</v>
      </c>
      <c r="J18" s="1" t="s">
        <v>33</v>
      </c>
      <c r="O18" s="1" t="s">
        <v>71</v>
      </c>
      <c r="P18" s="1" t="s">
        <v>72</v>
      </c>
      <c r="W18" s="2" t="s">
        <v>51</v>
      </c>
      <c r="X18" s="2" t="s">
        <v>51</v>
      </c>
      <c r="Y18" s="1" t="s">
        <v>52</v>
      </c>
      <c r="Z18" s="1" t="s">
        <v>34</v>
      </c>
      <c r="AA18" s="9" t="s">
        <v>53</v>
      </c>
      <c r="AB18" s="2" t="s">
        <v>54</v>
      </c>
    </row>
    <row r="19" spans="1:28" ht="36" customHeight="1" x14ac:dyDescent="0.2">
      <c r="A19" s="1" t="s">
        <v>119</v>
      </c>
      <c r="B19" s="1" t="s">
        <v>36</v>
      </c>
      <c r="C19" t="s">
        <v>120</v>
      </c>
      <c r="D19" s="1" t="s">
        <v>43</v>
      </c>
      <c r="E19" s="1" t="s">
        <v>38</v>
      </c>
      <c r="F19" s="1" t="s">
        <v>75</v>
      </c>
      <c r="G19" s="2" t="s">
        <v>68</v>
      </c>
      <c r="H19" s="2" t="s">
        <v>121</v>
      </c>
      <c r="I19" s="11" t="s">
        <v>122</v>
      </c>
      <c r="J19" s="1" t="s">
        <v>33</v>
      </c>
      <c r="O19" s="1" t="s">
        <v>71</v>
      </c>
      <c r="P19" s="1" t="s">
        <v>72</v>
      </c>
      <c r="W19" s="2" t="s">
        <v>51</v>
      </c>
      <c r="X19" s="2" t="s">
        <v>51</v>
      </c>
      <c r="Y19" s="1" t="s">
        <v>52</v>
      </c>
      <c r="Z19" s="1" t="s">
        <v>34</v>
      </c>
      <c r="AA19" s="9" t="s">
        <v>53</v>
      </c>
      <c r="AB19" s="2" t="s">
        <v>54</v>
      </c>
    </row>
    <row r="20" spans="1:28" ht="36" customHeight="1" x14ac:dyDescent="0.2">
      <c r="A20" s="1" t="s">
        <v>123</v>
      </c>
      <c r="B20" s="1" t="s">
        <v>36</v>
      </c>
      <c r="C20" t="s">
        <v>124</v>
      </c>
      <c r="D20" s="1" t="s">
        <v>43</v>
      </c>
      <c r="E20" s="1" t="s">
        <v>38</v>
      </c>
      <c r="F20" s="1" t="s">
        <v>75</v>
      </c>
      <c r="G20" s="2" t="s">
        <v>68</v>
      </c>
      <c r="H20" s="2" t="s">
        <v>125</v>
      </c>
      <c r="I20" s="2" t="s">
        <v>126</v>
      </c>
      <c r="J20" s="1" t="s">
        <v>33</v>
      </c>
      <c r="O20" s="1" t="s">
        <v>71</v>
      </c>
      <c r="P20" s="1" t="s">
        <v>72</v>
      </c>
      <c r="W20" s="2" t="s">
        <v>51</v>
      </c>
      <c r="X20" s="2" t="s">
        <v>51</v>
      </c>
      <c r="Y20" s="1" t="s">
        <v>52</v>
      </c>
      <c r="Z20" s="1" t="s">
        <v>34</v>
      </c>
      <c r="AA20" s="9" t="s">
        <v>53</v>
      </c>
      <c r="AB20" s="2" t="s">
        <v>54</v>
      </c>
    </row>
    <row r="21" spans="1:28" ht="36" customHeight="1" x14ac:dyDescent="0.2">
      <c r="A21" s="1" t="s">
        <v>127</v>
      </c>
      <c r="B21" s="1" t="s">
        <v>36</v>
      </c>
      <c r="C21" t="s">
        <v>128</v>
      </c>
      <c r="D21" s="1" t="s">
        <v>43</v>
      </c>
      <c r="E21" s="1" t="s">
        <v>38</v>
      </c>
      <c r="F21" s="1" t="s">
        <v>75</v>
      </c>
      <c r="G21" s="2" t="s">
        <v>68</v>
      </c>
      <c r="H21" s="2" t="s">
        <v>129</v>
      </c>
      <c r="I21" s="2" t="s">
        <v>130</v>
      </c>
      <c r="J21" s="1" t="s">
        <v>33</v>
      </c>
      <c r="O21" s="1" t="s">
        <v>71</v>
      </c>
      <c r="P21" s="1" t="s">
        <v>72</v>
      </c>
      <c r="W21" s="2" t="s">
        <v>51</v>
      </c>
      <c r="X21" s="2" t="s">
        <v>51</v>
      </c>
      <c r="Y21" s="1" t="s">
        <v>52</v>
      </c>
      <c r="Z21" s="1" t="s">
        <v>34</v>
      </c>
      <c r="AA21" s="9" t="s">
        <v>53</v>
      </c>
      <c r="AB21" s="2" t="s">
        <v>54</v>
      </c>
    </row>
    <row r="22" spans="1:28" ht="36" customHeight="1" x14ac:dyDescent="0.2">
      <c r="A22" s="1" t="s">
        <v>131</v>
      </c>
      <c r="B22" s="1" t="s">
        <v>36</v>
      </c>
      <c r="C22" t="s">
        <v>132</v>
      </c>
      <c r="D22" s="1" t="s">
        <v>43</v>
      </c>
      <c r="E22" s="1" t="s">
        <v>38</v>
      </c>
      <c r="F22" s="1" t="s">
        <v>75</v>
      </c>
      <c r="G22" s="2" t="s">
        <v>68</v>
      </c>
      <c r="H22" s="2" t="s">
        <v>133</v>
      </c>
      <c r="I22" s="2" t="s">
        <v>134</v>
      </c>
      <c r="J22" s="1" t="s">
        <v>33</v>
      </c>
      <c r="O22" s="1" t="s">
        <v>71</v>
      </c>
      <c r="P22" s="1" t="s">
        <v>72</v>
      </c>
      <c r="W22" s="2" t="s">
        <v>51</v>
      </c>
      <c r="X22" s="2" t="s">
        <v>51</v>
      </c>
      <c r="Y22" s="1" t="s">
        <v>52</v>
      </c>
      <c r="Z22" s="1" t="s">
        <v>34</v>
      </c>
      <c r="AA22" s="9" t="s">
        <v>53</v>
      </c>
      <c r="AB22" s="2" t="s">
        <v>54</v>
      </c>
    </row>
    <row r="23" spans="1:28" ht="36" customHeight="1" x14ac:dyDescent="0.2">
      <c r="A23" s="1" t="s">
        <v>135</v>
      </c>
      <c r="B23" s="1" t="s">
        <v>36</v>
      </c>
      <c r="C23" t="s">
        <v>136</v>
      </c>
      <c r="D23" s="1" t="s">
        <v>43</v>
      </c>
      <c r="E23" s="1" t="s">
        <v>38</v>
      </c>
      <c r="F23" s="1" t="s">
        <v>75</v>
      </c>
      <c r="G23" s="2" t="s">
        <v>137</v>
      </c>
      <c r="H23" s="2" t="s">
        <v>138</v>
      </c>
      <c r="I23" s="11" t="s">
        <v>139</v>
      </c>
      <c r="J23" s="1" t="s">
        <v>33</v>
      </c>
      <c r="O23" s="1" t="s">
        <v>71</v>
      </c>
      <c r="P23" s="1" t="s">
        <v>72</v>
      </c>
      <c r="W23" s="2" t="s">
        <v>51</v>
      </c>
      <c r="X23" s="2" t="s">
        <v>51</v>
      </c>
      <c r="Y23" s="1" t="s">
        <v>52</v>
      </c>
      <c r="Z23" s="1" t="s">
        <v>34</v>
      </c>
      <c r="AA23" s="9" t="s">
        <v>53</v>
      </c>
      <c r="AB23" s="2" t="s">
        <v>54</v>
      </c>
    </row>
    <row r="24" spans="1:28" ht="36" customHeight="1" x14ac:dyDescent="0.2">
      <c r="A24" s="1" t="s">
        <v>140</v>
      </c>
      <c r="B24" s="1" t="s">
        <v>36</v>
      </c>
      <c r="C24" t="s">
        <v>141</v>
      </c>
      <c r="D24" s="1" t="s">
        <v>43</v>
      </c>
      <c r="E24" s="1" t="s">
        <v>38</v>
      </c>
      <c r="F24" s="1" t="s">
        <v>75</v>
      </c>
      <c r="G24" s="2" t="s">
        <v>137</v>
      </c>
      <c r="H24" s="2" t="s">
        <v>142</v>
      </c>
      <c r="I24" s="11" t="s">
        <v>143</v>
      </c>
      <c r="J24" s="1" t="s">
        <v>33</v>
      </c>
      <c r="O24" s="1" t="s">
        <v>71</v>
      </c>
      <c r="P24" s="1" t="s">
        <v>72</v>
      </c>
      <c r="W24" s="2" t="s">
        <v>51</v>
      </c>
      <c r="X24" s="2" t="s">
        <v>51</v>
      </c>
      <c r="Y24" s="1" t="s">
        <v>52</v>
      </c>
      <c r="Z24" s="1" t="s">
        <v>34</v>
      </c>
      <c r="AA24" s="9" t="s">
        <v>53</v>
      </c>
      <c r="AB24" s="2" t="s">
        <v>54</v>
      </c>
    </row>
    <row r="25" spans="1:28" ht="36" customHeight="1" x14ac:dyDescent="0.2">
      <c r="A25" s="1" t="s">
        <v>144</v>
      </c>
      <c r="B25" s="1" t="s">
        <v>36</v>
      </c>
      <c r="C25" t="s">
        <v>145</v>
      </c>
      <c r="D25" s="1" t="s">
        <v>43</v>
      </c>
      <c r="E25" s="1" t="s">
        <v>38</v>
      </c>
      <c r="F25" s="1" t="s">
        <v>75</v>
      </c>
      <c r="G25" s="2" t="s">
        <v>137</v>
      </c>
      <c r="H25" s="2" t="s">
        <v>146</v>
      </c>
      <c r="I25" s="11" t="s">
        <v>147</v>
      </c>
      <c r="J25" s="1" t="s">
        <v>33</v>
      </c>
      <c r="O25" s="1" t="s">
        <v>71</v>
      </c>
      <c r="P25" s="1" t="s">
        <v>72</v>
      </c>
      <c r="W25" s="2" t="s">
        <v>51</v>
      </c>
      <c r="X25" s="2" t="s">
        <v>51</v>
      </c>
      <c r="Y25" s="1" t="s">
        <v>52</v>
      </c>
      <c r="Z25" s="1" t="s">
        <v>34</v>
      </c>
      <c r="AA25" s="9" t="s">
        <v>53</v>
      </c>
      <c r="AB25" s="2" t="s">
        <v>54</v>
      </c>
    </row>
    <row r="26" spans="1:28" ht="36" customHeight="1" x14ac:dyDescent="0.2">
      <c r="A26" s="1" t="s">
        <v>148</v>
      </c>
      <c r="B26" s="1" t="s">
        <v>36</v>
      </c>
      <c r="C26" t="s">
        <v>149</v>
      </c>
      <c r="D26" s="1" t="s">
        <v>43</v>
      </c>
      <c r="E26" s="1" t="s">
        <v>38</v>
      </c>
      <c r="F26" s="1" t="s">
        <v>75</v>
      </c>
      <c r="G26" s="2" t="s">
        <v>150</v>
      </c>
      <c r="H26" s="2" t="s">
        <v>151</v>
      </c>
      <c r="I26" s="11" t="s">
        <v>152</v>
      </c>
      <c r="J26" s="1" t="s">
        <v>33</v>
      </c>
      <c r="O26" s="1" t="s">
        <v>71</v>
      </c>
      <c r="P26" s="1" t="s">
        <v>72</v>
      </c>
      <c r="W26" s="2" t="s">
        <v>51</v>
      </c>
      <c r="X26" s="2" t="s">
        <v>51</v>
      </c>
      <c r="Y26" s="1" t="s">
        <v>52</v>
      </c>
      <c r="Z26" s="1" t="s">
        <v>34</v>
      </c>
      <c r="AA26" s="9" t="s">
        <v>53</v>
      </c>
      <c r="AB26" s="2" t="s">
        <v>54</v>
      </c>
    </row>
    <row r="27" spans="1:28" ht="36" customHeight="1" x14ac:dyDescent="0.2">
      <c r="A27" s="1" t="s">
        <v>153</v>
      </c>
      <c r="B27" s="1" t="s">
        <v>36</v>
      </c>
      <c r="C27" t="s">
        <v>154</v>
      </c>
      <c r="D27" s="1" t="s">
        <v>43</v>
      </c>
      <c r="E27" s="1" t="s">
        <v>38</v>
      </c>
      <c r="F27" s="1" t="s">
        <v>75</v>
      </c>
      <c r="G27" s="2" t="s">
        <v>155</v>
      </c>
      <c r="H27" s="2" t="s">
        <v>156</v>
      </c>
      <c r="I27" s="2" t="s">
        <v>157</v>
      </c>
      <c r="J27" s="1" t="s">
        <v>47</v>
      </c>
      <c r="M27" s="1" t="s">
        <v>158</v>
      </c>
      <c r="O27" s="1" t="s">
        <v>71</v>
      </c>
      <c r="P27" s="1" t="s">
        <v>72</v>
      </c>
      <c r="W27" s="2" t="s">
        <v>51</v>
      </c>
      <c r="X27" s="2" t="s">
        <v>51</v>
      </c>
      <c r="Y27" s="1" t="s">
        <v>52</v>
      </c>
      <c r="Z27" s="1" t="s">
        <v>34</v>
      </c>
      <c r="AA27" s="9" t="s">
        <v>53</v>
      </c>
      <c r="AB27" s="2" t="s">
        <v>54</v>
      </c>
    </row>
    <row r="28" spans="1:28" ht="36" customHeight="1" x14ac:dyDescent="0.2">
      <c r="A28" s="1" t="s">
        <v>159</v>
      </c>
      <c r="B28" s="1" t="s">
        <v>36</v>
      </c>
      <c r="C28" t="s">
        <v>160</v>
      </c>
      <c r="D28" s="1" t="s">
        <v>43</v>
      </c>
      <c r="E28" s="1" t="s">
        <v>38</v>
      </c>
      <c r="F28" s="1" t="s">
        <v>75</v>
      </c>
      <c r="G28" s="2" t="s">
        <v>155</v>
      </c>
      <c r="H28" s="2" t="s">
        <v>161</v>
      </c>
      <c r="I28" s="11"/>
      <c r="J28" s="1" t="s">
        <v>33</v>
      </c>
      <c r="O28" s="1" t="s">
        <v>71</v>
      </c>
      <c r="P28" s="1" t="s">
        <v>72</v>
      </c>
      <c r="W28" s="2" t="s">
        <v>162</v>
      </c>
      <c r="X28" s="2" t="s">
        <v>163</v>
      </c>
      <c r="Y28" s="1" t="s">
        <v>52</v>
      </c>
      <c r="Z28" s="1" t="s">
        <v>34</v>
      </c>
      <c r="AA28" s="9" t="s">
        <v>53</v>
      </c>
      <c r="AB28" s="2" t="s">
        <v>54</v>
      </c>
    </row>
    <row r="29" spans="1:28" ht="36" customHeight="1" x14ac:dyDescent="0.2">
      <c r="A29" s="1" t="s">
        <v>164</v>
      </c>
      <c r="B29" s="1" t="s">
        <v>36</v>
      </c>
      <c r="C29" t="s">
        <v>165</v>
      </c>
      <c r="D29" s="1" t="s">
        <v>43</v>
      </c>
      <c r="E29" s="1" t="s">
        <v>38</v>
      </c>
      <c r="F29" s="1" t="s">
        <v>75</v>
      </c>
      <c r="G29" s="2" t="s">
        <v>155</v>
      </c>
      <c r="H29" s="2" t="s">
        <v>166</v>
      </c>
      <c r="J29" s="1" t="s">
        <v>33</v>
      </c>
      <c r="O29" s="1" t="s">
        <v>71</v>
      </c>
      <c r="P29" s="1" t="s">
        <v>72</v>
      </c>
      <c r="W29" s="2" t="s">
        <v>162</v>
      </c>
      <c r="X29" s="2" t="s">
        <v>163</v>
      </c>
      <c r="Y29" s="1" t="s">
        <v>52</v>
      </c>
      <c r="Z29" s="1" t="s">
        <v>34</v>
      </c>
      <c r="AA29" s="9" t="s">
        <v>53</v>
      </c>
      <c r="AB29" s="2" t="s">
        <v>54</v>
      </c>
    </row>
    <row r="30" spans="1:28" ht="36" customHeight="1" x14ac:dyDescent="0.2">
      <c r="A30" s="1" t="s">
        <v>167</v>
      </c>
      <c r="B30" s="1" t="s">
        <v>36</v>
      </c>
      <c r="C30" t="s">
        <v>168</v>
      </c>
      <c r="D30" s="1" t="s">
        <v>43</v>
      </c>
      <c r="E30" s="1" t="s">
        <v>38</v>
      </c>
      <c r="F30" s="1" t="s">
        <v>75</v>
      </c>
      <c r="G30" s="2" t="s">
        <v>155</v>
      </c>
      <c r="H30" s="2" t="s">
        <v>169</v>
      </c>
      <c r="J30" s="1" t="s">
        <v>33</v>
      </c>
      <c r="O30" s="1" t="s">
        <v>71</v>
      </c>
      <c r="P30" s="1" t="s">
        <v>72</v>
      </c>
      <c r="W30" s="2" t="s">
        <v>162</v>
      </c>
      <c r="X30" s="2" t="s">
        <v>163</v>
      </c>
      <c r="Y30" s="1" t="s">
        <v>52</v>
      </c>
      <c r="Z30" s="1" t="s">
        <v>34</v>
      </c>
      <c r="AA30" s="9" t="s">
        <v>53</v>
      </c>
      <c r="AB30" s="2" t="s">
        <v>54</v>
      </c>
    </row>
    <row r="31" spans="1:28" ht="36" customHeight="1" x14ac:dyDescent="0.2">
      <c r="A31" s="1" t="s">
        <v>170</v>
      </c>
      <c r="B31" s="1" t="s">
        <v>36</v>
      </c>
      <c r="C31" t="s">
        <v>171</v>
      </c>
      <c r="D31" s="1" t="s">
        <v>43</v>
      </c>
      <c r="E31" s="1" t="s">
        <v>38</v>
      </c>
      <c r="F31" s="1" t="s">
        <v>75</v>
      </c>
      <c r="G31" s="2" t="s">
        <v>155</v>
      </c>
      <c r="H31" s="2" t="s">
        <v>172</v>
      </c>
      <c r="J31" s="1" t="s">
        <v>33</v>
      </c>
      <c r="O31" s="1" t="s">
        <v>71</v>
      </c>
      <c r="P31" s="1" t="s">
        <v>72</v>
      </c>
      <c r="W31" s="2" t="s">
        <v>51</v>
      </c>
      <c r="X31" s="2" t="s">
        <v>51</v>
      </c>
      <c r="Y31" s="1" t="s">
        <v>52</v>
      </c>
      <c r="Z31" s="1" t="s">
        <v>34</v>
      </c>
      <c r="AA31" s="9" t="s">
        <v>53</v>
      </c>
      <c r="AB31" s="2" t="s">
        <v>54</v>
      </c>
    </row>
    <row r="32" spans="1:28" ht="36" customHeight="1" x14ac:dyDescent="0.2">
      <c r="A32" s="1" t="s">
        <v>173</v>
      </c>
      <c r="B32" s="1" t="s">
        <v>36</v>
      </c>
      <c r="C32" t="s">
        <v>174</v>
      </c>
      <c r="D32" s="1" t="s">
        <v>43</v>
      </c>
      <c r="E32" s="1" t="s">
        <v>38</v>
      </c>
      <c r="F32" s="1" t="s">
        <v>75</v>
      </c>
      <c r="G32" s="2" t="s">
        <v>155</v>
      </c>
      <c r="H32" s="2" t="s">
        <v>175</v>
      </c>
      <c r="J32" s="1" t="s">
        <v>33</v>
      </c>
      <c r="O32" s="1" t="s">
        <v>71</v>
      </c>
      <c r="P32" s="1" t="s">
        <v>72</v>
      </c>
      <c r="W32" s="2" t="s">
        <v>51</v>
      </c>
      <c r="X32" s="2" t="s">
        <v>51</v>
      </c>
      <c r="Y32" s="1" t="s">
        <v>52</v>
      </c>
      <c r="Z32" s="1" t="s">
        <v>34</v>
      </c>
      <c r="AA32" s="9" t="s">
        <v>53</v>
      </c>
      <c r="AB32" s="2" t="s">
        <v>54</v>
      </c>
    </row>
    <row r="33" spans="1:28" ht="36" customHeight="1" x14ac:dyDescent="0.2">
      <c r="A33" s="1" t="s">
        <v>176</v>
      </c>
      <c r="B33" s="1" t="s">
        <v>36</v>
      </c>
      <c r="C33" t="s">
        <v>177</v>
      </c>
      <c r="D33" s="1" t="s">
        <v>43</v>
      </c>
      <c r="E33" s="1" t="s">
        <v>38</v>
      </c>
      <c r="F33" s="1" t="s">
        <v>75</v>
      </c>
      <c r="G33" s="2" t="s">
        <v>155</v>
      </c>
      <c r="H33" s="2" t="s">
        <v>178</v>
      </c>
      <c r="J33" s="1" t="s">
        <v>179</v>
      </c>
      <c r="O33" s="1" t="s">
        <v>71</v>
      </c>
      <c r="P33" s="1" t="s">
        <v>72</v>
      </c>
      <c r="W33" s="2" t="s">
        <v>51</v>
      </c>
      <c r="X33" s="2" t="s">
        <v>51</v>
      </c>
      <c r="Y33" s="1" t="s">
        <v>52</v>
      </c>
      <c r="Z33" s="1" t="s">
        <v>34</v>
      </c>
      <c r="AA33" s="9" t="s">
        <v>53</v>
      </c>
      <c r="AB33" s="2" t="s">
        <v>54</v>
      </c>
    </row>
    <row r="34" spans="1:28" ht="35.25" customHeight="1" x14ac:dyDescent="0.2">
      <c r="A34" s="6" t="s">
        <v>180</v>
      </c>
      <c r="B34" s="6" t="s">
        <v>30</v>
      </c>
      <c r="C34" t="s">
        <v>181</v>
      </c>
      <c r="D34" s="1" t="s">
        <v>43</v>
      </c>
      <c r="E34" s="1" t="s">
        <v>38</v>
      </c>
      <c r="F34" s="1" t="s">
        <v>75</v>
      </c>
      <c r="G34" s="6" t="s">
        <v>182</v>
      </c>
      <c r="H34" s="2" t="s">
        <v>183</v>
      </c>
      <c r="I34" s="10" t="s">
        <v>184</v>
      </c>
      <c r="J34" s="1" t="s">
        <v>47</v>
      </c>
      <c r="M34" s="1" t="s">
        <v>185</v>
      </c>
      <c r="O34" s="1" t="s">
        <v>71</v>
      </c>
      <c r="P34" s="1" t="s">
        <v>72</v>
      </c>
      <c r="W34" s="2" t="s">
        <v>51</v>
      </c>
      <c r="X34" s="2" t="s">
        <v>51</v>
      </c>
      <c r="Y34" s="1" t="s">
        <v>52</v>
      </c>
      <c r="Z34" s="1" t="s">
        <v>34</v>
      </c>
      <c r="AA34" s="9" t="s">
        <v>53</v>
      </c>
      <c r="AB34" s="2" t="s">
        <v>54</v>
      </c>
    </row>
    <row r="35" spans="1:28" ht="36" customHeight="1" x14ac:dyDescent="0.2">
      <c r="A35" s="1" t="s">
        <v>186</v>
      </c>
      <c r="B35" s="6" t="s">
        <v>30</v>
      </c>
      <c r="C35" t="s">
        <v>187</v>
      </c>
      <c r="D35" s="6" t="s">
        <v>188</v>
      </c>
      <c r="E35" s="1" t="s">
        <v>38</v>
      </c>
      <c r="F35" s="1" t="s">
        <v>75</v>
      </c>
      <c r="G35" s="6" t="s">
        <v>182</v>
      </c>
      <c r="H35" s="10" t="s">
        <v>189</v>
      </c>
      <c r="I35" s="10" t="s">
        <v>190</v>
      </c>
      <c r="J35" s="6" t="s">
        <v>33</v>
      </c>
      <c r="O35" s="1" t="s">
        <v>191</v>
      </c>
      <c r="P35" s="1" t="s">
        <v>72</v>
      </c>
      <c r="W35" s="2" t="s">
        <v>192</v>
      </c>
      <c r="X35" s="2" t="s">
        <v>193</v>
      </c>
      <c r="Z35" s="1" t="s">
        <v>34</v>
      </c>
      <c r="AA35" s="9" t="s">
        <v>53</v>
      </c>
      <c r="AB35" s="2" t="s">
        <v>54</v>
      </c>
    </row>
    <row r="36" spans="1:28" ht="36" customHeight="1" x14ac:dyDescent="0.2">
      <c r="A36" s="1" t="s">
        <v>194</v>
      </c>
      <c r="B36" s="6" t="s">
        <v>30</v>
      </c>
      <c r="C36" t="s">
        <v>195</v>
      </c>
      <c r="D36" s="6" t="s">
        <v>188</v>
      </c>
      <c r="E36" s="1" t="s">
        <v>38</v>
      </c>
      <c r="F36" s="1" t="s">
        <v>75</v>
      </c>
      <c r="G36" s="6" t="s">
        <v>182</v>
      </c>
      <c r="H36" s="10" t="s">
        <v>196</v>
      </c>
      <c r="I36" s="10" t="s">
        <v>197</v>
      </c>
      <c r="J36" s="1" t="s">
        <v>33</v>
      </c>
      <c r="O36" s="1" t="s">
        <v>191</v>
      </c>
      <c r="P36" s="1" t="s">
        <v>72</v>
      </c>
      <c r="W36" s="2" t="s">
        <v>198</v>
      </c>
      <c r="X36" s="12" t="s">
        <v>199</v>
      </c>
      <c r="Z36" s="1" t="s">
        <v>34</v>
      </c>
      <c r="AA36" s="9" t="s">
        <v>53</v>
      </c>
      <c r="AB36" s="2" t="s">
        <v>200</v>
      </c>
    </row>
    <row r="37" spans="1:28" ht="36" customHeight="1" x14ac:dyDescent="0.2">
      <c r="A37" s="1" t="s">
        <v>201</v>
      </c>
      <c r="B37" s="1" t="s">
        <v>36</v>
      </c>
      <c r="C37" t="s">
        <v>202</v>
      </c>
      <c r="D37" s="1" t="s">
        <v>43</v>
      </c>
      <c r="E37" s="1" t="s">
        <v>38</v>
      </c>
      <c r="F37" s="1" t="s">
        <v>203</v>
      </c>
      <c r="G37" s="1" t="s">
        <v>204</v>
      </c>
      <c r="H37" s="2" t="s">
        <v>205</v>
      </c>
      <c r="I37" s="2" t="s">
        <v>206</v>
      </c>
      <c r="J37" s="1" t="s">
        <v>47</v>
      </c>
      <c r="M37" s="1" t="s">
        <v>207</v>
      </c>
      <c r="O37" s="1" t="s">
        <v>71</v>
      </c>
      <c r="P37" s="1" t="s">
        <v>72</v>
      </c>
      <c r="W37" s="2" t="s">
        <v>51</v>
      </c>
      <c r="X37" s="2" t="s">
        <v>51</v>
      </c>
      <c r="Y37" s="1" t="s">
        <v>52</v>
      </c>
      <c r="Z37" s="1" t="s">
        <v>34</v>
      </c>
      <c r="AA37" s="9" t="s">
        <v>53</v>
      </c>
      <c r="AB37" s="2" t="s">
        <v>54</v>
      </c>
    </row>
    <row r="38" spans="1:28" ht="36" customHeight="1" x14ac:dyDescent="0.2">
      <c r="A38" s="1" t="s">
        <v>208</v>
      </c>
      <c r="B38" s="1" t="s">
        <v>36</v>
      </c>
      <c r="C38" t="s">
        <v>209</v>
      </c>
      <c r="D38" s="1" t="s">
        <v>43</v>
      </c>
      <c r="E38" s="1" t="s">
        <v>38</v>
      </c>
      <c r="F38" s="1" t="s">
        <v>203</v>
      </c>
      <c r="G38" s="1" t="s">
        <v>210</v>
      </c>
      <c r="H38" s="2" t="s">
        <v>211</v>
      </c>
      <c r="I38" s="2" t="s">
        <v>212</v>
      </c>
      <c r="J38" s="1" t="s">
        <v>47</v>
      </c>
      <c r="M38" s="1" t="s">
        <v>213</v>
      </c>
      <c r="O38" s="1" t="s">
        <v>71</v>
      </c>
      <c r="P38" s="1" t="s">
        <v>72</v>
      </c>
      <c r="W38" s="2" t="s">
        <v>51</v>
      </c>
      <c r="X38" s="2" t="s">
        <v>51</v>
      </c>
      <c r="Y38" s="1" t="s">
        <v>52</v>
      </c>
      <c r="Z38" s="1" t="s">
        <v>34</v>
      </c>
      <c r="AA38" s="9" t="s">
        <v>53</v>
      </c>
      <c r="AB38" s="2" t="s">
        <v>54</v>
      </c>
    </row>
    <row r="39" spans="1:28" ht="36" customHeight="1" x14ac:dyDescent="0.2">
      <c r="A39" s="1" t="s">
        <v>214</v>
      </c>
      <c r="B39" s="1" t="s">
        <v>36</v>
      </c>
      <c r="C39" t="s">
        <v>215</v>
      </c>
      <c r="D39" s="1" t="s">
        <v>43</v>
      </c>
      <c r="E39" s="1" t="s">
        <v>38</v>
      </c>
      <c r="F39" s="1" t="s">
        <v>203</v>
      </c>
      <c r="G39" s="1" t="s">
        <v>216</v>
      </c>
      <c r="H39" s="2" t="s">
        <v>217</v>
      </c>
      <c r="I39" s="2" t="s">
        <v>218</v>
      </c>
      <c r="J39" s="1" t="s">
        <v>47</v>
      </c>
      <c r="M39" s="1" t="s">
        <v>213</v>
      </c>
      <c r="O39" s="1" t="s">
        <v>71</v>
      </c>
      <c r="P39" s="1" t="s">
        <v>72</v>
      </c>
      <c r="W39" s="2" t="s">
        <v>51</v>
      </c>
      <c r="X39" s="2" t="s">
        <v>51</v>
      </c>
      <c r="Y39" s="1" t="s">
        <v>52</v>
      </c>
      <c r="Z39" s="1" t="s">
        <v>34</v>
      </c>
      <c r="AA39" s="9" t="s">
        <v>53</v>
      </c>
      <c r="AB39" s="2" t="s">
        <v>54</v>
      </c>
    </row>
    <row r="40" spans="1:28" ht="36" customHeight="1" x14ac:dyDescent="0.2">
      <c r="A40" s="1" t="s">
        <v>219</v>
      </c>
      <c r="B40" s="1" t="s">
        <v>36</v>
      </c>
      <c r="C40" t="s">
        <v>220</v>
      </c>
      <c r="D40" s="1" t="s">
        <v>43</v>
      </c>
      <c r="E40" s="1" t="s">
        <v>38</v>
      </c>
      <c r="F40" s="1" t="s">
        <v>203</v>
      </c>
      <c r="G40" s="1" t="s">
        <v>216</v>
      </c>
      <c r="H40" s="2" t="s">
        <v>221</v>
      </c>
      <c r="I40" s="11" t="s">
        <v>222</v>
      </c>
      <c r="J40" s="1" t="s">
        <v>47</v>
      </c>
      <c r="M40" s="1" t="s">
        <v>223</v>
      </c>
      <c r="O40" s="1" t="s">
        <v>71</v>
      </c>
      <c r="P40" s="1" t="s">
        <v>72</v>
      </c>
      <c r="W40" s="2" t="s">
        <v>224</v>
      </c>
      <c r="X40" s="2" t="s">
        <v>225</v>
      </c>
      <c r="Y40" s="1" t="s">
        <v>52</v>
      </c>
      <c r="Z40" s="1" t="s">
        <v>34</v>
      </c>
      <c r="AA40" s="9" t="s">
        <v>53</v>
      </c>
      <c r="AB40" s="2" t="s">
        <v>54</v>
      </c>
    </row>
    <row r="41" spans="1:28" ht="36" customHeight="1" x14ac:dyDescent="0.2">
      <c r="A41" s="6" t="s">
        <v>226</v>
      </c>
      <c r="B41" s="1" t="s">
        <v>36</v>
      </c>
      <c r="C41" t="s">
        <v>227</v>
      </c>
      <c r="D41" s="1" t="s">
        <v>43</v>
      </c>
      <c r="E41" s="1" t="s">
        <v>38</v>
      </c>
      <c r="F41" s="1" t="s">
        <v>203</v>
      </c>
      <c r="G41" s="1" t="s">
        <v>228</v>
      </c>
      <c r="H41" s="2" t="s">
        <v>229</v>
      </c>
      <c r="I41" s="2" t="s">
        <v>230</v>
      </c>
      <c r="J41" s="1" t="s">
        <v>60</v>
      </c>
      <c r="O41" s="1" t="s">
        <v>71</v>
      </c>
      <c r="P41" s="1" t="s">
        <v>72</v>
      </c>
      <c r="W41" s="2" t="s">
        <v>51</v>
      </c>
      <c r="X41" s="2" t="s">
        <v>51</v>
      </c>
      <c r="Y41" s="1" t="s">
        <v>52</v>
      </c>
      <c r="Z41" s="1" t="s">
        <v>34</v>
      </c>
      <c r="AA41" s="9" t="s">
        <v>53</v>
      </c>
      <c r="AB41" s="2" t="s">
        <v>54</v>
      </c>
    </row>
    <row r="42" spans="1:28" ht="36" customHeight="1" x14ac:dyDescent="0.2">
      <c r="A42" s="1" t="s">
        <v>231</v>
      </c>
      <c r="B42" s="1" t="s">
        <v>36</v>
      </c>
      <c r="C42" t="s">
        <v>232</v>
      </c>
      <c r="D42" s="1" t="s">
        <v>43</v>
      </c>
      <c r="E42" s="1" t="s">
        <v>38</v>
      </c>
      <c r="F42" s="1" t="s">
        <v>203</v>
      </c>
      <c r="G42" s="1" t="s">
        <v>233</v>
      </c>
      <c r="H42" s="2" t="s">
        <v>234</v>
      </c>
      <c r="I42" s="2" t="s">
        <v>235</v>
      </c>
      <c r="J42" s="1" t="s">
        <v>47</v>
      </c>
      <c r="M42" s="1" t="s">
        <v>236</v>
      </c>
      <c r="O42" s="1" t="s">
        <v>71</v>
      </c>
      <c r="P42" s="1" t="s">
        <v>72</v>
      </c>
      <c r="W42" s="2" t="s">
        <v>51</v>
      </c>
      <c r="X42" s="2" t="s">
        <v>51</v>
      </c>
      <c r="Y42" s="1" t="s">
        <v>52</v>
      </c>
      <c r="Z42" s="1" t="s">
        <v>34</v>
      </c>
      <c r="AA42" s="9" t="s">
        <v>53</v>
      </c>
      <c r="AB42" s="2" t="s">
        <v>54</v>
      </c>
    </row>
    <row r="43" spans="1:28" ht="36" customHeight="1" x14ac:dyDescent="0.2">
      <c r="A43" s="1" t="s">
        <v>237</v>
      </c>
      <c r="B43" s="1" t="s">
        <v>36</v>
      </c>
      <c r="C43" t="s">
        <v>238</v>
      </c>
      <c r="D43" s="1" t="s">
        <v>43</v>
      </c>
      <c r="E43" s="1" t="s">
        <v>38</v>
      </c>
      <c r="F43" s="1" t="s">
        <v>203</v>
      </c>
      <c r="G43" s="1" t="s">
        <v>233</v>
      </c>
      <c r="H43" s="2" t="s">
        <v>239</v>
      </c>
      <c r="I43" s="2" t="s">
        <v>240</v>
      </c>
      <c r="J43" s="1" t="s">
        <v>47</v>
      </c>
      <c r="M43" s="1" t="s">
        <v>236</v>
      </c>
      <c r="O43" s="1" t="s">
        <v>71</v>
      </c>
      <c r="P43" s="1" t="s">
        <v>72</v>
      </c>
      <c r="W43" s="2" t="s">
        <v>241</v>
      </c>
      <c r="X43" s="2" t="s">
        <v>241</v>
      </c>
      <c r="Y43" s="1" t="s">
        <v>52</v>
      </c>
      <c r="Z43" s="1" t="s">
        <v>34</v>
      </c>
      <c r="AA43" s="9" t="s">
        <v>53</v>
      </c>
      <c r="AB43" s="10" t="s">
        <v>242</v>
      </c>
    </row>
    <row r="44" spans="1:28" ht="36" customHeight="1" x14ac:dyDescent="0.2">
      <c r="A44" s="1" t="s">
        <v>243</v>
      </c>
      <c r="B44" s="1" t="s">
        <v>36</v>
      </c>
      <c r="C44" t="s">
        <v>244</v>
      </c>
      <c r="D44" s="1" t="s">
        <v>188</v>
      </c>
      <c r="E44" s="1" t="s">
        <v>38</v>
      </c>
      <c r="F44" s="1" t="s">
        <v>203</v>
      </c>
      <c r="G44" s="1" t="s">
        <v>233</v>
      </c>
      <c r="H44" s="2" t="s">
        <v>245</v>
      </c>
      <c r="I44" s="11"/>
      <c r="J44" s="1" t="s">
        <v>33</v>
      </c>
      <c r="O44" s="1" t="s">
        <v>191</v>
      </c>
      <c r="P44" s="1" t="s">
        <v>72</v>
      </c>
      <c r="W44" s="2" t="s">
        <v>246</v>
      </c>
      <c r="X44" s="2" t="s">
        <v>247</v>
      </c>
      <c r="Y44" s="1" t="s">
        <v>52</v>
      </c>
      <c r="Z44" s="1" t="s">
        <v>34</v>
      </c>
      <c r="AA44" s="9" t="s">
        <v>53</v>
      </c>
      <c r="AB44" s="2" t="s">
        <v>248</v>
      </c>
    </row>
    <row r="45" spans="1:28" ht="36" customHeight="1" x14ac:dyDescent="0.2">
      <c r="A45" s="1" t="s">
        <v>249</v>
      </c>
      <c r="B45" s="1" t="s">
        <v>36</v>
      </c>
      <c r="C45" t="s">
        <v>250</v>
      </c>
      <c r="D45" s="1" t="s">
        <v>43</v>
      </c>
      <c r="E45" s="1" t="s">
        <v>38</v>
      </c>
      <c r="F45" s="1" t="s">
        <v>203</v>
      </c>
      <c r="G45" s="1" t="s">
        <v>251</v>
      </c>
      <c r="H45" s="2" t="s">
        <v>252</v>
      </c>
      <c r="I45" s="11" t="s">
        <v>253</v>
      </c>
      <c r="J45" s="1" t="s">
        <v>47</v>
      </c>
      <c r="M45" s="1" t="s">
        <v>236</v>
      </c>
      <c r="O45" s="1" t="s">
        <v>71</v>
      </c>
      <c r="P45" s="1" t="s">
        <v>72</v>
      </c>
      <c r="W45" s="2" t="s">
        <v>51</v>
      </c>
      <c r="X45" s="2" t="s">
        <v>51</v>
      </c>
      <c r="Y45" s="1" t="s">
        <v>52</v>
      </c>
      <c r="Z45" s="1" t="s">
        <v>34</v>
      </c>
      <c r="AA45" s="9" t="s">
        <v>53</v>
      </c>
      <c r="AB45" s="2" t="s">
        <v>54</v>
      </c>
    </row>
    <row r="46" spans="1:28" ht="36" customHeight="1" x14ac:dyDescent="0.2">
      <c r="A46" s="1" t="s">
        <v>254</v>
      </c>
      <c r="B46" s="1" t="s">
        <v>36</v>
      </c>
      <c r="C46" t="s">
        <v>255</v>
      </c>
      <c r="D46" s="1" t="s">
        <v>43</v>
      </c>
      <c r="E46" s="1" t="s">
        <v>38</v>
      </c>
      <c r="F46" s="1" t="s">
        <v>203</v>
      </c>
      <c r="G46" s="1" t="s">
        <v>256</v>
      </c>
      <c r="H46" s="2" t="s">
        <v>257</v>
      </c>
      <c r="I46" s="11" t="s">
        <v>258</v>
      </c>
      <c r="J46" s="1" t="s">
        <v>47</v>
      </c>
      <c r="M46" s="1" t="s">
        <v>236</v>
      </c>
      <c r="O46" s="1" t="s">
        <v>71</v>
      </c>
      <c r="P46" s="1" t="s">
        <v>72</v>
      </c>
      <c r="W46" s="2" t="s">
        <v>51</v>
      </c>
      <c r="X46" s="2" t="s">
        <v>51</v>
      </c>
      <c r="Y46" s="1" t="s">
        <v>52</v>
      </c>
      <c r="Z46" s="1" t="s">
        <v>34</v>
      </c>
      <c r="AA46" s="9" t="s">
        <v>53</v>
      </c>
      <c r="AB46" s="2" t="s">
        <v>54</v>
      </c>
    </row>
    <row r="47" spans="1:28" ht="36" customHeight="1" x14ac:dyDescent="0.2">
      <c r="A47" s="1" t="s">
        <v>259</v>
      </c>
      <c r="B47" s="1" t="s">
        <v>36</v>
      </c>
      <c r="C47" t="s">
        <v>260</v>
      </c>
      <c r="D47" s="1" t="s">
        <v>43</v>
      </c>
      <c r="E47" s="1" t="s">
        <v>38</v>
      </c>
      <c r="F47" s="1" t="s">
        <v>203</v>
      </c>
      <c r="G47" s="1" t="s">
        <v>261</v>
      </c>
      <c r="H47" s="2" t="s">
        <v>262</v>
      </c>
      <c r="I47" s="11" t="s">
        <v>263</v>
      </c>
      <c r="J47" s="1" t="s">
        <v>33</v>
      </c>
      <c r="O47" s="1" t="s">
        <v>71</v>
      </c>
      <c r="P47" s="1" t="s">
        <v>72</v>
      </c>
      <c r="W47" s="2" t="s">
        <v>51</v>
      </c>
      <c r="X47" s="2" t="s">
        <v>51</v>
      </c>
      <c r="Y47" s="1" t="s">
        <v>52</v>
      </c>
      <c r="Z47" s="1" t="s">
        <v>34</v>
      </c>
      <c r="AA47" s="9" t="s">
        <v>53</v>
      </c>
      <c r="AB47" s="2" t="s">
        <v>200</v>
      </c>
    </row>
    <row r="48" spans="1:28" ht="36" customHeight="1" x14ac:dyDescent="0.2">
      <c r="A48" s="1" t="s">
        <v>264</v>
      </c>
      <c r="B48" s="1" t="s">
        <v>36</v>
      </c>
      <c r="C48" t="s">
        <v>265</v>
      </c>
      <c r="D48" s="1" t="s">
        <v>43</v>
      </c>
      <c r="E48" s="1" t="s">
        <v>38</v>
      </c>
      <c r="F48" s="1" t="s">
        <v>203</v>
      </c>
      <c r="G48" s="1" t="s">
        <v>266</v>
      </c>
      <c r="H48" s="2" t="s">
        <v>267</v>
      </c>
      <c r="I48" s="11" t="s">
        <v>268</v>
      </c>
      <c r="J48" s="1" t="s">
        <v>60</v>
      </c>
      <c r="O48" s="1" t="s">
        <v>71</v>
      </c>
      <c r="P48" s="1" t="s">
        <v>72</v>
      </c>
      <c r="W48" s="2" t="s">
        <v>51</v>
      </c>
      <c r="X48" s="2" t="s">
        <v>51</v>
      </c>
      <c r="Y48" s="1" t="s">
        <v>52</v>
      </c>
      <c r="Z48" s="1" t="s">
        <v>34</v>
      </c>
      <c r="AA48" s="9" t="s">
        <v>53</v>
      </c>
      <c r="AB48" s="2" t="s">
        <v>54</v>
      </c>
    </row>
    <row r="49" spans="1:28" ht="36" customHeight="1" x14ac:dyDescent="0.2">
      <c r="A49" s="1" t="s">
        <v>269</v>
      </c>
      <c r="B49" s="1" t="s">
        <v>36</v>
      </c>
      <c r="C49" t="s">
        <v>270</v>
      </c>
      <c r="D49" s="1" t="s">
        <v>43</v>
      </c>
      <c r="E49" s="1" t="s">
        <v>38</v>
      </c>
      <c r="F49" s="1" t="s">
        <v>203</v>
      </c>
      <c r="G49" s="1" t="s">
        <v>271</v>
      </c>
      <c r="H49" s="10" t="s">
        <v>272</v>
      </c>
      <c r="J49" s="1" t="s">
        <v>33</v>
      </c>
      <c r="O49" s="1" t="s">
        <v>71</v>
      </c>
      <c r="P49" s="1" t="s">
        <v>72</v>
      </c>
      <c r="W49" s="2" t="s">
        <v>51</v>
      </c>
      <c r="X49" s="2" t="s">
        <v>51</v>
      </c>
      <c r="Y49" s="1" t="s">
        <v>52</v>
      </c>
      <c r="Z49" s="1" t="s">
        <v>34</v>
      </c>
      <c r="AA49" s="9" t="s">
        <v>53</v>
      </c>
      <c r="AB49" s="2" t="s">
        <v>54</v>
      </c>
    </row>
    <row r="50" spans="1:28" ht="36" customHeight="1" x14ac:dyDescent="0.2">
      <c r="A50" s="1" t="s">
        <v>273</v>
      </c>
      <c r="B50" s="1" t="s">
        <v>36</v>
      </c>
      <c r="C50" t="s">
        <v>274</v>
      </c>
      <c r="D50" s="1" t="s">
        <v>43</v>
      </c>
      <c r="E50" s="1" t="s">
        <v>38</v>
      </c>
      <c r="F50" s="1" t="s">
        <v>203</v>
      </c>
      <c r="G50" s="1" t="s">
        <v>275</v>
      </c>
      <c r="H50" s="2" t="s">
        <v>276</v>
      </c>
      <c r="J50" s="1" t="s">
        <v>47</v>
      </c>
      <c r="M50" s="1" t="s">
        <v>236</v>
      </c>
      <c r="O50" s="1" t="s">
        <v>71</v>
      </c>
      <c r="P50" s="1" t="s">
        <v>72</v>
      </c>
      <c r="W50" s="2" t="s">
        <v>51</v>
      </c>
      <c r="X50" s="2" t="s">
        <v>51</v>
      </c>
      <c r="Y50" s="1" t="s">
        <v>52</v>
      </c>
      <c r="Z50" s="1" t="s">
        <v>34</v>
      </c>
      <c r="AA50" s="9" t="s">
        <v>53</v>
      </c>
      <c r="AB50" s="2" t="s">
        <v>54</v>
      </c>
    </row>
    <row r="51" spans="1:28" ht="36" customHeight="1" x14ac:dyDescent="0.2">
      <c r="A51" s="1" t="s">
        <v>277</v>
      </c>
      <c r="B51" s="1" t="s">
        <v>30</v>
      </c>
      <c r="C51" t="s">
        <v>278</v>
      </c>
      <c r="D51" s="1" t="s">
        <v>43</v>
      </c>
      <c r="E51" s="1" t="s">
        <v>38</v>
      </c>
      <c r="F51" s="1" t="s">
        <v>203</v>
      </c>
      <c r="G51" s="1" t="s">
        <v>275</v>
      </c>
      <c r="H51" s="10" t="s">
        <v>279</v>
      </c>
      <c r="I51" s="10" t="s">
        <v>280</v>
      </c>
      <c r="J51" s="1" t="s">
        <v>47</v>
      </c>
      <c r="M51" s="1" t="s">
        <v>236</v>
      </c>
      <c r="O51" s="1" t="s">
        <v>71</v>
      </c>
      <c r="P51" s="1" t="s">
        <v>72</v>
      </c>
      <c r="W51" s="2" t="s">
        <v>51</v>
      </c>
      <c r="X51" s="2" t="s">
        <v>51</v>
      </c>
      <c r="Y51" s="1" t="s">
        <v>52</v>
      </c>
      <c r="Z51" s="1" t="s">
        <v>34</v>
      </c>
      <c r="AA51" s="9" t="s">
        <v>53</v>
      </c>
      <c r="AB51" s="2" t="s">
        <v>54</v>
      </c>
    </row>
    <row r="52" spans="1:28" ht="36" customHeight="1" x14ac:dyDescent="0.2">
      <c r="A52" s="1" t="s">
        <v>281</v>
      </c>
      <c r="B52" s="1" t="s">
        <v>36</v>
      </c>
      <c r="C52" t="s">
        <v>282</v>
      </c>
      <c r="D52" s="1" t="s">
        <v>43</v>
      </c>
      <c r="E52" s="1" t="s">
        <v>38</v>
      </c>
      <c r="F52" s="1" t="s">
        <v>203</v>
      </c>
      <c r="G52" s="1" t="s">
        <v>283</v>
      </c>
      <c r="H52" s="2" t="s">
        <v>284</v>
      </c>
      <c r="I52" s="13" t="s">
        <v>285</v>
      </c>
      <c r="J52" s="1" t="s">
        <v>47</v>
      </c>
      <c r="M52" s="1" t="s">
        <v>236</v>
      </c>
      <c r="O52" s="1" t="s">
        <v>71</v>
      </c>
      <c r="P52" s="1" t="s">
        <v>72</v>
      </c>
      <c r="W52" s="2" t="s">
        <v>51</v>
      </c>
      <c r="X52" s="2" t="s">
        <v>51</v>
      </c>
      <c r="Y52" s="1" t="s">
        <v>52</v>
      </c>
      <c r="Z52" s="1" t="s">
        <v>34</v>
      </c>
      <c r="AA52" s="9" t="s">
        <v>53</v>
      </c>
      <c r="AB52" s="2" t="s">
        <v>54</v>
      </c>
    </row>
    <row r="53" spans="1:28" ht="36" customHeight="1" x14ac:dyDescent="0.2">
      <c r="A53" s="1" t="s">
        <v>286</v>
      </c>
      <c r="B53" s="1" t="s">
        <v>36</v>
      </c>
      <c r="C53" t="s">
        <v>287</v>
      </c>
      <c r="D53" s="1" t="s">
        <v>43</v>
      </c>
      <c r="E53" s="1" t="s">
        <v>38</v>
      </c>
      <c r="F53" s="1" t="s">
        <v>203</v>
      </c>
      <c r="G53" s="1" t="s">
        <v>283</v>
      </c>
      <c r="H53" s="2" t="s">
        <v>288</v>
      </c>
      <c r="I53" s="10" t="s">
        <v>289</v>
      </c>
      <c r="J53" s="1" t="s">
        <v>47</v>
      </c>
      <c r="M53" s="1" t="s">
        <v>207</v>
      </c>
      <c r="O53" s="1" t="s">
        <v>71</v>
      </c>
      <c r="P53" s="1" t="s">
        <v>72</v>
      </c>
      <c r="W53" s="2" t="s">
        <v>290</v>
      </c>
      <c r="X53" s="2" t="s">
        <v>291</v>
      </c>
      <c r="Y53" s="1" t="s">
        <v>52</v>
      </c>
      <c r="Z53" s="1" t="s">
        <v>34</v>
      </c>
      <c r="AA53" s="9" t="s">
        <v>53</v>
      </c>
      <c r="AB53" s="2" t="s">
        <v>54</v>
      </c>
    </row>
    <row r="54" spans="1:28" ht="36" customHeight="1" x14ac:dyDescent="0.2">
      <c r="A54" s="1" t="s">
        <v>292</v>
      </c>
      <c r="B54" s="1" t="s">
        <v>36</v>
      </c>
      <c r="C54" t="s">
        <v>293</v>
      </c>
      <c r="D54" s="1" t="s">
        <v>43</v>
      </c>
      <c r="E54" s="1" t="s">
        <v>38</v>
      </c>
      <c r="F54" s="1" t="s">
        <v>203</v>
      </c>
      <c r="G54" s="1" t="s">
        <v>283</v>
      </c>
      <c r="H54" s="2" t="s">
        <v>294</v>
      </c>
      <c r="J54" s="1" t="s">
        <v>47</v>
      </c>
      <c r="M54" s="1" t="s">
        <v>236</v>
      </c>
      <c r="O54" s="1" t="s">
        <v>71</v>
      </c>
      <c r="P54" s="1" t="s">
        <v>72</v>
      </c>
      <c r="W54" s="2" t="s">
        <v>290</v>
      </c>
      <c r="X54" s="2" t="s">
        <v>291</v>
      </c>
      <c r="Y54" s="1" t="s">
        <v>52</v>
      </c>
      <c r="Z54" s="1" t="s">
        <v>34</v>
      </c>
      <c r="AA54" s="9" t="s">
        <v>53</v>
      </c>
      <c r="AB54" s="2" t="s">
        <v>54</v>
      </c>
    </row>
    <row r="55" spans="1:28" ht="36" customHeight="1" x14ac:dyDescent="0.2">
      <c r="A55" s="1" t="s">
        <v>295</v>
      </c>
      <c r="B55" s="1" t="s">
        <v>36</v>
      </c>
      <c r="C55" t="s">
        <v>296</v>
      </c>
      <c r="D55" s="1" t="s">
        <v>43</v>
      </c>
      <c r="E55" s="1" t="s">
        <v>38</v>
      </c>
      <c r="F55" s="1" t="s">
        <v>203</v>
      </c>
      <c r="G55" s="1" t="s">
        <v>297</v>
      </c>
      <c r="H55" s="2" t="s">
        <v>298</v>
      </c>
      <c r="J55" s="1" t="s">
        <v>47</v>
      </c>
      <c r="M55" s="1" t="s">
        <v>236</v>
      </c>
      <c r="O55" s="1" t="s">
        <v>71</v>
      </c>
      <c r="P55" s="1" t="s">
        <v>72</v>
      </c>
      <c r="W55" s="2" t="s">
        <v>51</v>
      </c>
      <c r="X55" s="2" t="s">
        <v>51</v>
      </c>
      <c r="Y55" s="1" t="s">
        <v>52</v>
      </c>
      <c r="Z55" s="1" t="s">
        <v>34</v>
      </c>
      <c r="AA55" s="9" t="s">
        <v>53</v>
      </c>
      <c r="AB55" s="2" t="s">
        <v>54</v>
      </c>
    </row>
    <row r="56" spans="1:28" ht="36" customHeight="1" x14ac:dyDescent="0.2">
      <c r="A56" s="1" t="s">
        <v>299</v>
      </c>
      <c r="B56" s="1" t="s">
        <v>36</v>
      </c>
      <c r="C56" t="s">
        <v>300</v>
      </c>
      <c r="D56" s="1" t="s">
        <v>43</v>
      </c>
      <c r="E56" s="1" t="s">
        <v>38</v>
      </c>
      <c r="F56" s="1" t="s">
        <v>203</v>
      </c>
      <c r="G56" s="1" t="s">
        <v>301</v>
      </c>
      <c r="H56" s="2" t="s">
        <v>302</v>
      </c>
      <c r="J56" s="1" t="s">
        <v>47</v>
      </c>
      <c r="M56" s="1" t="s">
        <v>236</v>
      </c>
      <c r="O56" s="1" t="s">
        <v>71</v>
      </c>
      <c r="P56" s="1" t="s">
        <v>72</v>
      </c>
      <c r="W56" s="2" t="s">
        <v>51</v>
      </c>
      <c r="X56" s="2" t="s">
        <v>51</v>
      </c>
      <c r="Y56" s="1" t="s">
        <v>52</v>
      </c>
      <c r="Z56" s="1" t="s">
        <v>34</v>
      </c>
      <c r="AA56" s="9" t="s">
        <v>53</v>
      </c>
      <c r="AB56" s="2" t="s">
        <v>54</v>
      </c>
    </row>
    <row r="57" spans="1:28" ht="36" customHeight="1" x14ac:dyDescent="0.2">
      <c r="A57" s="1" t="s">
        <v>303</v>
      </c>
      <c r="B57" s="1" t="s">
        <v>36</v>
      </c>
      <c r="C57" t="s">
        <v>304</v>
      </c>
      <c r="D57" s="1" t="s">
        <v>43</v>
      </c>
      <c r="E57" s="1" t="s">
        <v>38</v>
      </c>
      <c r="F57" s="1" t="s">
        <v>203</v>
      </c>
      <c r="G57" s="1" t="s">
        <v>301</v>
      </c>
      <c r="H57" s="2" t="s">
        <v>305</v>
      </c>
      <c r="I57" s="10" t="s">
        <v>306</v>
      </c>
      <c r="J57" s="1" t="s">
        <v>47</v>
      </c>
      <c r="M57" s="1" t="s">
        <v>236</v>
      </c>
      <c r="O57" s="1" t="s">
        <v>71</v>
      </c>
      <c r="P57" s="1" t="s">
        <v>72</v>
      </c>
      <c r="W57" s="2" t="s">
        <v>51</v>
      </c>
      <c r="X57" s="2" t="s">
        <v>51</v>
      </c>
      <c r="Y57" s="1" t="s">
        <v>52</v>
      </c>
      <c r="Z57" s="1" t="s">
        <v>34</v>
      </c>
      <c r="AA57" s="9" t="s">
        <v>53</v>
      </c>
      <c r="AB57" s="2" t="s">
        <v>54</v>
      </c>
    </row>
    <row r="58" spans="1:28" ht="23" customHeight="1" x14ac:dyDescent="0.2">
      <c r="A58" s="1" t="s">
        <v>307</v>
      </c>
      <c r="B58" s="1" t="s">
        <v>36</v>
      </c>
      <c r="C58"/>
      <c r="D58" s="1" t="s">
        <v>37</v>
      </c>
      <c r="E58" s="1" t="s">
        <v>38</v>
      </c>
      <c r="F58" s="1" t="s">
        <v>308</v>
      </c>
      <c r="G58" s="1" t="s">
        <v>309</v>
      </c>
      <c r="H58" s="2" t="s">
        <v>310</v>
      </c>
      <c r="J58" s="1" t="s">
        <v>33</v>
      </c>
      <c r="W58" s="2" t="s">
        <v>51</v>
      </c>
      <c r="X58" s="2" t="s">
        <v>51</v>
      </c>
      <c r="Z58" s="1" t="s">
        <v>34</v>
      </c>
    </row>
    <row r="59" spans="1:28" ht="36" customHeight="1" x14ac:dyDescent="0.2">
      <c r="A59" s="1" t="s">
        <v>311</v>
      </c>
      <c r="B59" s="1" t="s">
        <v>36</v>
      </c>
      <c r="C59" t="s">
        <v>312</v>
      </c>
      <c r="D59" s="1" t="s">
        <v>43</v>
      </c>
      <c r="E59" s="1" t="s">
        <v>38</v>
      </c>
      <c r="F59" s="1" t="s">
        <v>308</v>
      </c>
      <c r="G59" s="1" t="s">
        <v>309</v>
      </c>
      <c r="H59" s="2" t="s">
        <v>313</v>
      </c>
      <c r="I59" s="2" t="s">
        <v>314</v>
      </c>
      <c r="J59" s="1" t="s">
        <v>60</v>
      </c>
      <c r="O59" s="1" t="s">
        <v>71</v>
      </c>
      <c r="P59" s="1" t="s">
        <v>72</v>
      </c>
      <c r="W59" s="2" t="s">
        <v>51</v>
      </c>
      <c r="X59" s="2" t="s">
        <v>51</v>
      </c>
      <c r="Y59" s="1" t="s">
        <v>52</v>
      </c>
      <c r="Z59" s="1" t="s">
        <v>34</v>
      </c>
      <c r="AA59" s="9" t="s">
        <v>53</v>
      </c>
      <c r="AB59" s="2" t="s">
        <v>54</v>
      </c>
    </row>
    <row r="60" spans="1:28" ht="36" customHeight="1" x14ac:dyDescent="0.2">
      <c r="A60" s="1" t="s">
        <v>315</v>
      </c>
      <c r="B60" s="1" t="s">
        <v>36</v>
      </c>
      <c r="C60" t="s">
        <v>316</v>
      </c>
      <c r="D60" s="1" t="s">
        <v>43</v>
      </c>
      <c r="E60" s="1" t="s">
        <v>38</v>
      </c>
      <c r="F60" s="1" t="s">
        <v>308</v>
      </c>
      <c r="G60" s="1" t="s">
        <v>309</v>
      </c>
      <c r="H60" s="2" t="s">
        <v>317</v>
      </c>
      <c r="I60" s="2" t="s">
        <v>318</v>
      </c>
      <c r="J60" s="1" t="s">
        <v>60</v>
      </c>
      <c r="O60" s="1" t="s">
        <v>71</v>
      </c>
      <c r="P60" s="1" t="s">
        <v>72</v>
      </c>
      <c r="W60" s="2" t="s">
        <v>241</v>
      </c>
      <c r="X60" s="2" t="s">
        <v>241</v>
      </c>
      <c r="Y60" s="1" t="s">
        <v>52</v>
      </c>
      <c r="Z60" s="1" t="s">
        <v>34</v>
      </c>
      <c r="AA60" s="9" t="s">
        <v>53</v>
      </c>
      <c r="AB60" s="2" t="s">
        <v>248</v>
      </c>
    </row>
    <row r="61" spans="1:28" ht="36" customHeight="1" x14ac:dyDescent="0.2">
      <c r="A61" s="1" t="s">
        <v>319</v>
      </c>
      <c r="B61" s="1" t="s">
        <v>36</v>
      </c>
      <c r="C61" t="s">
        <v>320</v>
      </c>
      <c r="D61" s="1" t="s">
        <v>43</v>
      </c>
      <c r="E61" s="1" t="s">
        <v>38</v>
      </c>
      <c r="F61" s="1" t="s">
        <v>308</v>
      </c>
      <c r="G61" s="1" t="s">
        <v>309</v>
      </c>
      <c r="H61" s="2" t="s">
        <v>321</v>
      </c>
      <c r="I61" s="2" t="s">
        <v>322</v>
      </c>
      <c r="J61" s="1" t="s">
        <v>60</v>
      </c>
      <c r="O61" s="1" t="s">
        <v>71</v>
      </c>
      <c r="P61" s="1" t="s">
        <v>72</v>
      </c>
      <c r="W61" s="2" t="s">
        <v>51</v>
      </c>
      <c r="X61" s="2" t="s">
        <v>51</v>
      </c>
      <c r="Y61" s="1" t="s">
        <v>52</v>
      </c>
      <c r="Z61" s="1" t="s">
        <v>34</v>
      </c>
      <c r="AA61" s="9" t="s">
        <v>53</v>
      </c>
      <c r="AB61" s="2" t="s">
        <v>54</v>
      </c>
    </row>
    <row r="62" spans="1:28" ht="36" customHeight="1" x14ac:dyDescent="0.2">
      <c r="A62" s="1" t="s">
        <v>323</v>
      </c>
      <c r="B62" s="1" t="s">
        <v>36</v>
      </c>
      <c r="C62" t="s">
        <v>324</v>
      </c>
      <c r="D62" s="1" t="s">
        <v>43</v>
      </c>
      <c r="E62" s="1" t="s">
        <v>38</v>
      </c>
      <c r="F62" s="1" t="s">
        <v>308</v>
      </c>
      <c r="G62" s="1" t="s">
        <v>309</v>
      </c>
      <c r="H62" s="2" t="s">
        <v>325</v>
      </c>
      <c r="I62" s="2" t="s">
        <v>322</v>
      </c>
      <c r="J62" s="1" t="s">
        <v>60</v>
      </c>
      <c r="O62" s="1" t="s">
        <v>71</v>
      </c>
      <c r="P62" s="1" t="s">
        <v>72</v>
      </c>
      <c r="W62" s="2" t="s">
        <v>51</v>
      </c>
      <c r="X62" s="2" t="s">
        <v>51</v>
      </c>
      <c r="Y62" s="1" t="s">
        <v>52</v>
      </c>
      <c r="Z62" s="1" t="s">
        <v>34</v>
      </c>
      <c r="AA62" s="9" t="s">
        <v>53</v>
      </c>
      <c r="AB62" s="2" t="s">
        <v>54</v>
      </c>
    </row>
    <row r="63" spans="1:28" ht="36" customHeight="1" x14ac:dyDescent="0.2">
      <c r="A63" s="1" t="s">
        <v>326</v>
      </c>
      <c r="B63" s="1" t="s">
        <v>36</v>
      </c>
      <c r="C63" t="s">
        <v>327</v>
      </c>
      <c r="D63" s="1" t="s">
        <v>43</v>
      </c>
      <c r="E63" s="1" t="s">
        <v>38</v>
      </c>
      <c r="F63" s="1" t="s">
        <v>308</v>
      </c>
      <c r="G63" s="1" t="s">
        <v>309</v>
      </c>
      <c r="H63" s="2" t="s">
        <v>328</v>
      </c>
      <c r="I63" s="2" t="s">
        <v>322</v>
      </c>
      <c r="J63" s="1" t="s">
        <v>60</v>
      </c>
      <c r="O63" s="1" t="s">
        <v>71</v>
      </c>
      <c r="P63" s="1" t="s">
        <v>72</v>
      </c>
      <c r="W63" s="2" t="s">
        <v>329</v>
      </c>
      <c r="X63" s="2" t="s">
        <v>330</v>
      </c>
      <c r="Y63" s="1" t="s">
        <v>52</v>
      </c>
      <c r="Z63" s="1" t="s">
        <v>34</v>
      </c>
      <c r="AA63" s="9" t="s">
        <v>53</v>
      </c>
      <c r="AB63" s="2" t="s">
        <v>54</v>
      </c>
    </row>
    <row r="64" spans="1:28" ht="36" customHeight="1" x14ac:dyDescent="0.2">
      <c r="A64" s="1" t="s">
        <v>331</v>
      </c>
      <c r="B64" s="1" t="s">
        <v>36</v>
      </c>
      <c r="C64" t="s">
        <v>332</v>
      </c>
      <c r="D64" s="1" t="s">
        <v>43</v>
      </c>
      <c r="E64" s="1" t="s">
        <v>38</v>
      </c>
      <c r="F64" s="1" t="s">
        <v>308</v>
      </c>
      <c r="G64" s="1" t="s">
        <v>309</v>
      </c>
      <c r="H64" s="2" t="s">
        <v>333</v>
      </c>
      <c r="I64" s="2" t="s">
        <v>322</v>
      </c>
      <c r="J64" s="1" t="s">
        <v>60</v>
      </c>
      <c r="O64" s="1" t="s">
        <v>71</v>
      </c>
      <c r="P64" s="1" t="s">
        <v>72</v>
      </c>
      <c r="W64" s="2" t="s">
        <v>51</v>
      </c>
      <c r="X64" s="2" t="s">
        <v>51</v>
      </c>
      <c r="Y64" s="1" t="s">
        <v>52</v>
      </c>
      <c r="Z64" s="1" t="s">
        <v>34</v>
      </c>
      <c r="AA64" s="9" t="s">
        <v>53</v>
      </c>
      <c r="AB64" s="2" t="s">
        <v>54</v>
      </c>
    </row>
    <row r="65" spans="1:28" ht="36" customHeight="1" x14ac:dyDescent="0.2">
      <c r="A65" s="1" t="s">
        <v>334</v>
      </c>
      <c r="B65" s="1" t="s">
        <v>36</v>
      </c>
      <c r="C65" t="s">
        <v>335</v>
      </c>
      <c r="D65" s="1" t="s">
        <v>43</v>
      </c>
      <c r="E65" s="1" t="s">
        <v>38</v>
      </c>
      <c r="F65" s="1" t="s">
        <v>308</v>
      </c>
      <c r="G65" s="1" t="s">
        <v>309</v>
      </c>
      <c r="H65" s="2" t="s">
        <v>336</v>
      </c>
      <c r="I65" s="2" t="s">
        <v>322</v>
      </c>
      <c r="J65" s="1" t="s">
        <v>60</v>
      </c>
      <c r="O65" s="1" t="s">
        <v>71</v>
      </c>
      <c r="P65" s="1" t="s">
        <v>72</v>
      </c>
      <c r="W65" s="2" t="s">
        <v>337</v>
      </c>
      <c r="X65" s="2" t="s">
        <v>338</v>
      </c>
      <c r="Y65" s="1" t="s">
        <v>52</v>
      </c>
      <c r="Z65" s="1" t="s">
        <v>34</v>
      </c>
      <c r="AA65" s="9" t="s">
        <v>53</v>
      </c>
      <c r="AB65" s="2" t="s">
        <v>54</v>
      </c>
    </row>
    <row r="66" spans="1:28" ht="36" customHeight="1" x14ac:dyDescent="0.2">
      <c r="A66" s="1" t="s">
        <v>339</v>
      </c>
      <c r="B66" s="1" t="s">
        <v>36</v>
      </c>
      <c r="C66" t="s">
        <v>340</v>
      </c>
      <c r="D66" s="1" t="s">
        <v>43</v>
      </c>
      <c r="E66" s="1" t="s">
        <v>38</v>
      </c>
      <c r="F66" s="1" t="s">
        <v>308</v>
      </c>
      <c r="G66" s="1" t="s">
        <v>309</v>
      </c>
      <c r="H66" s="2" t="s">
        <v>341</v>
      </c>
      <c r="I66" s="2" t="s">
        <v>342</v>
      </c>
      <c r="J66" s="1" t="s">
        <v>60</v>
      </c>
      <c r="O66" s="1" t="s">
        <v>71</v>
      </c>
      <c r="P66" s="1" t="s">
        <v>72</v>
      </c>
      <c r="W66" s="2" t="s">
        <v>51</v>
      </c>
      <c r="X66" s="2" t="s">
        <v>51</v>
      </c>
      <c r="Y66" s="1" t="s">
        <v>52</v>
      </c>
      <c r="Z66" s="1" t="s">
        <v>34</v>
      </c>
      <c r="AA66" s="9" t="s">
        <v>53</v>
      </c>
      <c r="AB66" s="2" t="s">
        <v>54</v>
      </c>
    </row>
    <row r="67" spans="1:28" ht="36" customHeight="1" x14ac:dyDescent="0.2">
      <c r="A67" s="1" t="s">
        <v>343</v>
      </c>
      <c r="B67" s="1" t="s">
        <v>36</v>
      </c>
      <c r="C67" t="s">
        <v>344</v>
      </c>
      <c r="D67" s="1" t="s">
        <v>43</v>
      </c>
      <c r="E67" s="1" t="s">
        <v>38</v>
      </c>
      <c r="F67" s="1" t="s">
        <v>308</v>
      </c>
      <c r="G67" s="1" t="s">
        <v>309</v>
      </c>
      <c r="H67" s="2" t="s">
        <v>345</v>
      </c>
      <c r="I67" s="2" t="s">
        <v>342</v>
      </c>
      <c r="J67" s="1" t="s">
        <v>60</v>
      </c>
      <c r="O67" s="1" t="s">
        <v>71</v>
      </c>
      <c r="P67" s="1" t="s">
        <v>72</v>
      </c>
      <c r="W67" s="2" t="s">
        <v>346</v>
      </c>
      <c r="X67" s="2" t="s">
        <v>347</v>
      </c>
      <c r="Y67" s="1" t="s">
        <v>52</v>
      </c>
      <c r="Z67" s="1" t="s">
        <v>34</v>
      </c>
      <c r="AA67" s="9" t="s">
        <v>53</v>
      </c>
      <c r="AB67" s="2" t="s">
        <v>54</v>
      </c>
    </row>
    <row r="68" spans="1:28" ht="36" customHeight="1" x14ac:dyDescent="0.2">
      <c r="A68" s="1" t="s">
        <v>348</v>
      </c>
      <c r="B68" s="1" t="s">
        <v>36</v>
      </c>
      <c r="C68" t="s">
        <v>349</v>
      </c>
      <c r="D68" s="1" t="s">
        <v>43</v>
      </c>
      <c r="E68" s="1" t="s">
        <v>38</v>
      </c>
      <c r="F68" s="1" t="s">
        <v>308</v>
      </c>
      <c r="G68" s="1" t="s">
        <v>309</v>
      </c>
      <c r="H68" s="2" t="s">
        <v>350</v>
      </c>
      <c r="I68" s="2" t="s">
        <v>351</v>
      </c>
      <c r="J68" s="1" t="s">
        <v>60</v>
      </c>
      <c r="O68" s="1" t="s">
        <v>71</v>
      </c>
      <c r="P68" s="1" t="s">
        <v>72</v>
      </c>
      <c r="W68" s="2" t="s">
        <v>51</v>
      </c>
      <c r="X68" s="2" t="s">
        <v>51</v>
      </c>
      <c r="Y68" s="1" t="s">
        <v>52</v>
      </c>
      <c r="Z68" s="1" t="s">
        <v>34</v>
      </c>
      <c r="AA68" s="9" t="s">
        <v>53</v>
      </c>
      <c r="AB68" s="2" t="s">
        <v>54</v>
      </c>
    </row>
    <row r="69" spans="1:28" ht="36" customHeight="1" x14ac:dyDescent="0.2">
      <c r="A69" s="1" t="s">
        <v>352</v>
      </c>
      <c r="B69" s="1" t="s">
        <v>36</v>
      </c>
      <c r="C69" t="s">
        <v>353</v>
      </c>
      <c r="D69" s="1" t="s">
        <v>43</v>
      </c>
      <c r="E69" s="1" t="s">
        <v>38</v>
      </c>
      <c r="F69" s="1" t="s">
        <v>308</v>
      </c>
      <c r="G69" s="1" t="s">
        <v>309</v>
      </c>
      <c r="H69" s="2" t="s">
        <v>354</v>
      </c>
      <c r="I69" s="2" t="s">
        <v>351</v>
      </c>
      <c r="J69" s="1" t="s">
        <v>60</v>
      </c>
      <c r="O69" s="1" t="s">
        <v>71</v>
      </c>
      <c r="P69" s="1" t="s">
        <v>72</v>
      </c>
      <c r="W69" s="2" t="s">
        <v>355</v>
      </c>
      <c r="X69" s="2" t="s">
        <v>356</v>
      </c>
      <c r="Y69" s="1" t="s">
        <v>52</v>
      </c>
      <c r="Z69" s="1" t="s">
        <v>34</v>
      </c>
      <c r="AA69" s="9" t="s">
        <v>53</v>
      </c>
      <c r="AB69" s="2" t="s">
        <v>54</v>
      </c>
    </row>
    <row r="70" spans="1:28" ht="36" customHeight="1" x14ac:dyDescent="0.2">
      <c r="A70" s="1" t="s">
        <v>357</v>
      </c>
      <c r="B70" s="1" t="s">
        <v>36</v>
      </c>
      <c r="C70" t="s">
        <v>358</v>
      </c>
      <c r="D70" s="1" t="s">
        <v>43</v>
      </c>
      <c r="E70" s="1" t="s">
        <v>38</v>
      </c>
      <c r="F70" s="1" t="s">
        <v>308</v>
      </c>
      <c r="G70" s="1" t="s">
        <v>309</v>
      </c>
      <c r="H70" s="2" t="s">
        <v>359</v>
      </c>
      <c r="I70" s="10" t="s">
        <v>360</v>
      </c>
      <c r="J70" s="1" t="s">
        <v>60</v>
      </c>
      <c r="O70" s="1" t="s">
        <v>71</v>
      </c>
      <c r="P70" s="1" t="s">
        <v>72</v>
      </c>
      <c r="W70" s="2" t="s">
        <v>51</v>
      </c>
      <c r="X70" s="2" t="s">
        <v>51</v>
      </c>
      <c r="Y70" s="1" t="s">
        <v>52</v>
      </c>
      <c r="Z70" s="1" t="s">
        <v>34</v>
      </c>
      <c r="AA70" s="9" t="s">
        <v>53</v>
      </c>
      <c r="AB70" s="2" t="s">
        <v>54</v>
      </c>
    </row>
    <row r="71" spans="1:28" ht="36" customHeight="1" x14ac:dyDescent="0.2">
      <c r="A71" s="1" t="s">
        <v>361</v>
      </c>
      <c r="B71" s="1" t="s">
        <v>36</v>
      </c>
      <c r="C71" t="s">
        <v>362</v>
      </c>
      <c r="D71" s="1" t="s">
        <v>43</v>
      </c>
      <c r="E71" s="1" t="s">
        <v>38</v>
      </c>
      <c r="F71" s="1" t="s">
        <v>308</v>
      </c>
      <c r="G71" s="1" t="s">
        <v>309</v>
      </c>
      <c r="H71" s="2" t="s">
        <v>363</v>
      </c>
      <c r="I71" s="2" t="s">
        <v>364</v>
      </c>
      <c r="J71" s="1" t="s">
        <v>60</v>
      </c>
      <c r="O71" s="1" t="s">
        <v>71</v>
      </c>
      <c r="P71" s="1" t="s">
        <v>72</v>
      </c>
      <c r="W71" s="2" t="s">
        <v>365</v>
      </c>
      <c r="X71" s="2" t="s">
        <v>366</v>
      </c>
      <c r="Y71" s="1" t="s">
        <v>52</v>
      </c>
      <c r="Z71" s="1" t="s">
        <v>34</v>
      </c>
      <c r="AA71" s="9" t="s">
        <v>53</v>
      </c>
      <c r="AB71" s="2" t="s">
        <v>54</v>
      </c>
    </row>
    <row r="72" spans="1:28" ht="17" customHeight="1" x14ac:dyDescent="0.2">
      <c r="A72" s="1" t="s">
        <v>367</v>
      </c>
      <c r="B72" s="1" t="s">
        <v>36</v>
      </c>
      <c r="C72" t="s">
        <v>368</v>
      </c>
      <c r="D72" s="1" t="s">
        <v>188</v>
      </c>
      <c r="E72" s="1" t="s">
        <v>38</v>
      </c>
      <c r="F72" s="1" t="s">
        <v>308</v>
      </c>
      <c r="G72" s="1" t="s">
        <v>309</v>
      </c>
      <c r="H72" s="2" t="s">
        <v>369</v>
      </c>
      <c r="I72" s="2" t="s">
        <v>322</v>
      </c>
      <c r="J72" s="1" t="s">
        <v>33</v>
      </c>
      <c r="O72" s="1" t="s">
        <v>49</v>
      </c>
      <c r="P72" s="8" t="s">
        <v>50</v>
      </c>
      <c r="W72" s="2" t="s">
        <v>370</v>
      </c>
      <c r="X72" s="2" t="s">
        <v>371</v>
      </c>
      <c r="Y72" s="1" t="s">
        <v>52</v>
      </c>
      <c r="Z72" s="1" t="s">
        <v>34</v>
      </c>
      <c r="AA72" s="9" t="s">
        <v>53</v>
      </c>
      <c r="AB72" s="2" t="s">
        <v>248</v>
      </c>
    </row>
    <row r="73" spans="1:28" ht="36" customHeight="1" x14ac:dyDescent="0.2">
      <c r="A73" s="1" t="s">
        <v>372</v>
      </c>
      <c r="B73" s="1" t="s">
        <v>36</v>
      </c>
      <c r="C73" t="s">
        <v>373</v>
      </c>
      <c r="D73" s="1" t="s">
        <v>43</v>
      </c>
      <c r="E73" s="1" t="s">
        <v>38</v>
      </c>
      <c r="F73" s="1" t="s">
        <v>308</v>
      </c>
      <c r="G73" s="1" t="s">
        <v>309</v>
      </c>
      <c r="H73" s="2" t="s">
        <v>374</v>
      </c>
      <c r="I73" s="2" t="s">
        <v>375</v>
      </c>
      <c r="J73" s="1" t="s">
        <v>60</v>
      </c>
      <c r="O73" s="1" t="s">
        <v>71</v>
      </c>
      <c r="P73" s="1" t="s">
        <v>72</v>
      </c>
      <c r="W73" s="2" t="s">
        <v>51</v>
      </c>
      <c r="X73" s="2" t="s">
        <v>51</v>
      </c>
      <c r="Y73" s="1" t="s">
        <v>52</v>
      </c>
      <c r="Z73" s="1" t="s">
        <v>34</v>
      </c>
      <c r="AA73" s="9" t="s">
        <v>53</v>
      </c>
      <c r="AB73" s="2" t="s">
        <v>54</v>
      </c>
    </row>
    <row r="74" spans="1:28" ht="36" customHeight="1" x14ac:dyDescent="0.2">
      <c r="A74" s="1" t="s">
        <v>376</v>
      </c>
      <c r="B74" s="1" t="s">
        <v>36</v>
      </c>
      <c r="C74" t="s">
        <v>377</v>
      </c>
      <c r="D74" s="1" t="s">
        <v>188</v>
      </c>
      <c r="E74" s="1" t="s">
        <v>38</v>
      </c>
      <c r="F74" s="1" t="s">
        <v>308</v>
      </c>
      <c r="G74" s="1" t="s">
        <v>309</v>
      </c>
      <c r="H74" s="2" t="s">
        <v>378</v>
      </c>
      <c r="J74" s="1" t="s">
        <v>33</v>
      </c>
      <c r="O74" s="1" t="s">
        <v>49</v>
      </c>
      <c r="P74" s="8" t="s">
        <v>50</v>
      </c>
      <c r="W74" s="2" t="s">
        <v>379</v>
      </c>
      <c r="X74" s="2" t="s">
        <v>380</v>
      </c>
      <c r="Y74" s="1" t="s">
        <v>52</v>
      </c>
      <c r="Z74" s="1" t="s">
        <v>34</v>
      </c>
      <c r="AA74" s="9" t="s">
        <v>53</v>
      </c>
      <c r="AB74" s="2" t="s">
        <v>54</v>
      </c>
    </row>
    <row r="75" spans="1:28" ht="36" customHeight="1" x14ac:dyDescent="0.2">
      <c r="A75" s="1" t="s">
        <v>381</v>
      </c>
      <c r="B75" s="1" t="s">
        <v>36</v>
      </c>
      <c r="C75" t="s">
        <v>382</v>
      </c>
      <c r="D75" s="1" t="s">
        <v>43</v>
      </c>
      <c r="E75" s="1" t="s">
        <v>38</v>
      </c>
      <c r="F75" s="1" t="s">
        <v>308</v>
      </c>
      <c r="G75" s="1" t="s">
        <v>309</v>
      </c>
      <c r="H75" s="2" t="s">
        <v>383</v>
      </c>
      <c r="I75" s="2" t="s">
        <v>384</v>
      </c>
      <c r="J75" s="1" t="s">
        <v>60</v>
      </c>
      <c r="O75" s="1" t="s">
        <v>71</v>
      </c>
      <c r="P75" s="1" t="s">
        <v>72</v>
      </c>
      <c r="W75" s="2" t="s">
        <v>51</v>
      </c>
      <c r="X75" s="2" t="s">
        <v>51</v>
      </c>
      <c r="Y75" s="1" t="s">
        <v>52</v>
      </c>
      <c r="Z75" s="1" t="s">
        <v>34</v>
      </c>
      <c r="AA75" s="9" t="s">
        <v>53</v>
      </c>
      <c r="AB75" s="2" t="s">
        <v>54</v>
      </c>
    </row>
    <row r="76" spans="1:28" ht="36" customHeight="1" x14ac:dyDescent="0.2">
      <c r="A76" s="1" t="s">
        <v>385</v>
      </c>
      <c r="B76" s="1" t="s">
        <v>36</v>
      </c>
      <c r="C76" t="s">
        <v>386</v>
      </c>
      <c r="D76" s="1" t="s">
        <v>43</v>
      </c>
      <c r="E76" s="1" t="s">
        <v>38</v>
      </c>
      <c r="F76" s="1" t="s">
        <v>308</v>
      </c>
      <c r="G76" s="1" t="s">
        <v>309</v>
      </c>
      <c r="H76" s="2" t="s">
        <v>387</v>
      </c>
      <c r="I76" s="2" t="s">
        <v>388</v>
      </c>
      <c r="J76" s="1" t="s">
        <v>60</v>
      </c>
      <c r="O76" s="1" t="s">
        <v>71</v>
      </c>
      <c r="P76" s="1" t="s">
        <v>72</v>
      </c>
      <c r="W76" s="2" t="s">
        <v>389</v>
      </c>
      <c r="X76" s="2" t="s">
        <v>390</v>
      </c>
      <c r="Y76" s="1" t="s">
        <v>52</v>
      </c>
      <c r="Z76" s="1" t="s">
        <v>34</v>
      </c>
      <c r="AA76" s="9" t="s">
        <v>53</v>
      </c>
      <c r="AB76" s="2" t="s">
        <v>54</v>
      </c>
    </row>
    <row r="77" spans="1:28" ht="36" customHeight="1" x14ac:dyDescent="0.2">
      <c r="A77" s="1" t="s">
        <v>391</v>
      </c>
      <c r="B77" s="1" t="s">
        <v>36</v>
      </c>
      <c r="C77" t="s">
        <v>392</v>
      </c>
      <c r="D77" s="1" t="s">
        <v>43</v>
      </c>
      <c r="E77" s="1" t="s">
        <v>38</v>
      </c>
      <c r="F77" s="1" t="s">
        <v>308</v>
      </c>
      <c r="G77" s="1" t="s">
        <v>309</v>
      </c>
      <c r="H77" s="2" t="s">
        <v>393</v>
      </c>
      <c r="I77" s="2" t="s">
        <v>394</v>
      </c>
      <c r="J77" s="1" t="s">
        <v>60</v>
      </c>
      <c r="O77" s="1" t="s">
        <v>71</v>
      </c>
      <c r="P77" s="1" t="s">
        <v>72</v>
      </c>
      <c r="W77" s="2" t="s">
        <v>51</v>
      </c>
      <c r="X77" s="2" t="s">
        <v>51</v>
      </c>
      <c r="Y77" s="1" t="s">
        <v>52</v>
      </c>
      <c r="Z77" s="1" t="s">
        <v>34</v>
      </c>
      <c r="AA77" s="9" t="s">
        <v>53</v>
      </c>
      <c r="AB77" s="2" t="s">
        <v>54</v>
      </c>
    </row>
    <row r="78" spans="1:28" ht="36" customHeight="1" x14ac:dyDescent="0.2">
      <c r="A78" s="1" t="s">
        <v>395</v>
      </c>
      <c r="B78" s="1" t="s">
        <v>36</v>
      </c>
      <c r="C78" t="s">
        <v>396</v>
      </c>
      <c r="D78" s="1" t="s">
        <v>43</v>
      </c>
      <c r="E78" s="1" t="s">
        <v>38</v>
      </c>
      <c r="F78" s="1" t="s">
        <v>308</v>
      </c>
      <c r="G78" s="1" t="s">
        <v>309</v>
      </c>
      <c r="H78" s="1" t="s">
        <v>397</v>
      </c>
      <c r="I78" s="2" t="s">
        <v>394</v>
      </c>
      <c r="J78" s="1" t="s">
        <v>60</v>
      </c>
      <c r="O78" s="1" t="s">
        <v>71</v>
      </c>
      <c r="P78" s="1" t="s">
        <v>72</v>
      </c>
      <c r="W78" s="2" t="s">
        <v>398</v>
      </c>
      <c r="X78" s="2" t="s">
        <v>399</v>
      </c>
      <c r="Y78" s="1" t="s">
        <v>52</v>
      </c>
      <c r="Z78" s="1" t="s">
        <v>34</v>
      </c>
      <c r="AA78" s="9" t="s">
        <v>53</v>
      </c>
      <c r="AB78" s="2" t="s">
        <v>54</v>
      </c>
    </row>
    <row r="79" spans="1:28" ht="36" customHeight="1" x14ac:dyDescent="0.2">
      <c r="A79" s="1" t="s">
        <v>400</v>
      </c>
      <c r="B79" s="1" t="s">
        <v>36</v>
      </c>
      <c r="C79" t="s">
        <v>401</v>
      </c>
      <c r="D79" s="1" t="s">
        <v>43</v>
      </c>
      <c r="E79" s="1" t="s">
        <v>38</v>
      </c>
      <c r="F79" s="1" t="s">
        <v>308</v>
      </c>
      <c r="G79" s="1" t="s">
        <v>309</v>
      </c>
      <c r="H79" s="2" t="s">
        <v>402</v>
      </c>
      <c r="I79" s="11" t="s">
        <v>403</v>
      </c>
      <c r="J79" s="1" t="s">
        <v>60</v>
      </c>
      <c r="O79" s="1" t="s">
        <v>71</v>
      </c>
      <c r="P79" s="1" t="s">
        <v>72</v>
      </c>
      <c r="W79" s="2" t="s">
        <v>51</v>
      </c>
      <c r="X79" s="2" t="s">
        <v>51</v>
      </c>
      <c r="Y79" s="1" t="s">
        <v>52</v>
      </c>
      <c r="Z79" s="1" t="s">
        <v>34</v>
      </c>
      <c r="AA79" s="9" t="s">
        <v>53</v>
      </c>
      <c r="AB79" s="2" t="s">
        <v>54</v>
      </c>
    </row>
    <row r="80" spans="1:28" ht="36" customHeight="1" x14ac:dyDescent="0.2">
      <c r="A80" s="1" t="s">
        <v>404</v>
      </c>
      <c r="B80" s="1" t="s">
        <v>36</v>
      </c>
      <c r="C80" t="s">
        <v>405</v>
      </c>
      <c r="D80" s="1" t="s">
        <v>43</v>
      </c>
      <c r="E80" s="1" t="s">
        <v>38</v>
      </c>
      <c r="F80" s="1" t="s">
        <v>308</v>
      </c>
      <c r="G80" s="1" t="s">
        <v>309</v>
      </c>
      <c r="H80" s="2" t="s">
        <v>406</v>
      </c>
      <c r="I80" s="11"/>
      <c r="J80" s="1" t="s">
        <v>60</v>
      </c>
      <c r="O80" s="1" t="s">
        <v>71</v>
      </c>
      <c r="P80" s="1" t="s">
        <v>72</v>
      </c>
      <c r="W80" s="2" t="s">
        <v>407</v>
      </c>
      <c r="X80" s="2" t="s">
        <v>408</v>
      </c>
      <c r="Y80" s="1" t="s">
        <v>52</v>
      </c>
      <c r="Z80" s="1" t="s">
        <v>34</v>
      </c>
      <c r="AA80" s="9" t="s">
        <v>53</v>
      </c>
      <c r="AB80" s="2" t="s">
        <v>54</v>
      </c>
    </row>
    <row r="81" spans="1:28" ht="36" customHeight="1" x14ac:dyDescent="0.2">
      <c r="A81" s="1" t="s">
        <v>409</v>
      </c>
      <c r="B81" s="1" t="s">
        <v>36</v>
      </c>
      <c r="C81" t="s">
        <v>410</v>
      </c>
      <c r="D81" s="1" t="s">
        <v>43</v>
      </c>
      <c r="E81" s="1" t="s">
        <v>38</v>
      </c>
      <c r="F81" s="1" t="s">
        <v>308</v>
      </c>
      <c r="G81" s="1" t="s">
        <v>309</v>
      </c>
      <c r="H81" s="2" t="s">
        <v>411</v>
      </c>
      <c r="I81" s="11" t="s">
        <v>412</v>
      </c>
      <c r="J81" s="1" t="s">
        <v>60</v>
      </c>
      <c r="O81" s="1" t="s">
        <v>71</v>
      </c>
      <c r="P81" s="1" t="s">
        <v>72</v>
      </c>
      <c r="W81" s="2" t="s">
        <v>51</v>
      </c>
      <c r="X81" s="2" t="s">
        <v>51</v>
      </c>
      <c r="Y81" s="1" t="s">
        <v>52</v>
      </c>
      <c r="Z81" s="1" t="s">
        <v>34</v>
      </c>
      <c r="AA81" s="9" t="s">
        <v>53</v>
      </c>
      <c r="AB81" s="2" t="s">
        <v>54</v>
      </c>
    </row>
    <row r="82" spans="1:28" ht="36" customHeight="1" x14ac:dyDescent="0.2">
      <c r="A82" s="14" t="s">
        <v>413</v>
      </c>
      <c r="B82" s="1" t="s">
        <v>36</v>
      </c>
      <c r="C82" t="s">
        <v>414</v>
      </c>
      <c r="D82" s="1" t="s">
        <v>43</v>
      </c>
      <c r="E82" s="1" t="s">
        <v>38</v>
      </c>
      <c r="F82" s="1" t="s">
        <v>308</v>
      </c>
      <c r="G82" s="1" t="s">
        <v>309</v>
      </c>
      <c r="H82" s="2" t="s">
        <v>415</v>
      </c>
      <c r="J82" s="1" t="s">
        <v>60</v>
      </c>
      <c r="O82" s="1" t="s">
        <v>71</v>
      </c>
      <c r="P82" s="1" t="s">
        <v>72</v>
      </c>
      <c r="W82" s="2" t="s">
        <v>416</v>
      </c>
      <c r="X82" s="2" t="s">
        <v>417</v>
      </c>
      <c r="Y82" s="1" t="s">
        <v>52</v>
      </c>
      <c r="Z82" s="1" t="s">
        <v>34</v>
      </c>
      <c r="AA82" s="9" t="s">
        <v>53</v>
      </c>
      <c r="AB82" s="2" t="s">
        <v>54</v>
      </c>
    </row>
    <row r="83" spans="1:28" ht="36" customHeight="1" x14ac:dyDescent="0.2">
      <c r="A83" s="14" t="s">
        <v>418</v>
      </c>
      <c r="B83" s="1" t="s">
        <v>36</v>
      </c>
      <c r="C83" t="s">
        <v>419</v>
      </c>
      <c r="D83" s="1" t="s">
        <v>43</v>
      </c>
      <c r="E83" s="1" t="s">
        <v>38</v>
      </c>
      <c r="F83" s="1" t="s">
        <v>308</v>
      </c>
      <c r="G83" s="1" t="s">
        <v>309</v>
      </c>
      <c r="H83" s="2" t="s">
        <v>420</v>
      </c>
      <c r="I83" s="2" t="s">
        <v>421</v>
      </c>
      <c r="J83" s="1" t="s">
        <v>60</v>
      </c>
      <c r="O83" s="1" t="s">
        <v>71</v>
      </c>
      <c r="P83" s="1" t="s">
        <v>72</v>
      </c>
      <c r="W83" s="2" t="s">
        <v>51</v>
      </c>
      <c r="X83" s="2" t="s">
        <v>51</v>
      </c>
      <c r="Y83" s="1" t="s">
        <v>52</v>
      </c>
      <c r="Z83" s="1" t="s">
        <v>34</v>
      </c>
      <c r="AA83" s="9" t="s">
        <v>53</v>
      </c>
      <c r="AB83" s="2" t="s">
        <v>54</v>
      </c>
    </row>
    <row r="84" spans="1:28" ht="36" customHeight="1" x14ac:dyDescent="0.2">
      <c r="A84" s="1" t="s">
        <v>422</v>
      </c>
      <c r="B84" s="1" t="s">
        <v>36</v>
      </c>
      <c r="C84" t="s">
        <v>423</v>
      </c>
      <c r="D84" s="1" t="s">
        <v>43</v>
      </c>
      <c r="E84" s="1" t="s">
        <v>38</v>
      </c>
      <c r="F84" s="1" t="s">
        <v>308</v>
      </c>
      <c r="G84" s="1" t="s">
        <v>309</v>
      </c>
      <c r="H84" s="2" t="s">
        <v>424</v>
      </c>
      <c r="I84" s="2" t="s">
        <v>421</v>
      </c>
      <c r="J84" s="1" t="s">
        <v>60</v>
      </c>
      <c r="O84" s="1" t="s">
        <v>71</v>
      </c>
      <c r="P84" s="1" t="s">
        <v>72</v>
      </c>
      <c r="W84" s="2" t="s">
        <v>425</v>
      </c>
      <c r="X84" s="2" t="s">
        <v>426</v>
      </c>
      <c r="Y84" s="1" t="s">
        <v>52</v>
      </c>
      <c r="Z84" s="1" t="s">
        <v>34</v>
      </c>
      <c r="AA84" s="9" t="s">
        <v>53</v>
      </c>
      <c r="AB84" s="2" t="s">
        <v>54</v>
      </c>
    </row>
    <row r="85" spans="1:28" ht="36" customHeight="1" x14ac:dyDescent="0.2">
      <c r="A85" s="1" t="s">
        <v>427</v>
      </c>
      <c r="B85" s="1" t="s">
        <v>36</v>
      </c>
      <c r="C85" t="s">
        <v>428</v>
      </c>
      <c r="D85" s="1" t="s">
        <v>43</v>
      </c>
      <c r="E85" s="1" t="s">
        <v>38</v>
      </c>
      <c r="F85" s="1" t="s">
        <v>308</v>
      </c>
      <c r="G85" s="1" t="s">
        <v>309</v>
      </c>
      <c r="H85" s="2" t="s">
        <v>429</v>
      </c>
      <c r="I85" s="10" t="s">
        <v>430</v>
      </c>
      <c r="J85" s="1" t="s">
        <v>60</v>
      </c>
      <c r="O85" s="1" t="s">
        <v>71</v>
      </c>
      <c r="P85" s="1" t="s">
        <v>72</v>
      </c>
      <c r="W85" s="2" t="s">
        <v>51</v>
      </c>
      <c r="X85" s="2" t="s">
        <v>51</v>
      </c>
      <c r="Y85" s="1" t="s">
        <v>52</v>
      </c>
      <c r="Z85" s="1" t="s">
        <v>34</v>
      </c>
      <c r="AA85" s="9" t="s">
        <v>53</v>
      </c>
      <c r="AB85" s="2" t="s">
        <v>54</v>
      </c>
    </row>
    <row r="86" spans="1:28" ht="36" customHeight="1" x14ac:dyDescent="0.2">
      <c r="A86" s="1" t="s">
        <v>431</v>
      </c>
      <c r="B86" s="1" t="s">
        <v>36</v>
      </c>
      <c r="C86" t="s">
        <v>432</v>
      </c>
      <c r="D86" s="1" t="s">
        <v>43</v>
      </c>
      <c r="E86" s="1" t="s">
        <v>38</v>
      </c>
      <c r="F86" s="1" t="s">
        <v>308</v>
      </c>
      <c r="G86" s="1" t="s">
        <v>309</v>
      </c>
      <c r="H86" s="2" t="s">
        <v>433</v>
      </c>
      <c r="I86" s="10" t="s">
        <v>434</v>
      </c>
      <c r="J86" s="1" t="s">
        <v>60</v>
      </c>
      <c r="O86" s="1" t="s">
        <v>71</v>
      </c>
      <c r="P86" s="1" t="s">
        <v>72</v>
      </c>
      <c r="W86" s="2" t="s">
        <v>435</v>
      </c>
      <c r="X86" s="2" t="s">
        <v>436</v>
      </c>
      <c r="Y86" s="1" t="s">
        <v>52</v>
      </c>
      <c r="Z86" s="1" t="s">
        <v>34</v>
      </c>
      <c r="AA86" s="9" t="s">
        <v>53</v>
      </c>
      <c r="AB86" s="2" t="s">
        <v>54</v>
      </c>
    </row>
    <row r="87" spans="1:28" ht="36" customHeight="1" x14ac:dyDescent="0.2">
      <c r="A87" s="1" t="s">
        <v>437</v>
      </c>
      <c r="B87" s="1" t="s">
        <v>36</v>
      </c>
      <c r="C87" t="s">
        <v>438</v>
      </c>
      <c r="D87" s="1" t="s">
        <v>43</v>
      </c>
      <c r="E87" s="1" t="s">
        <v>38</v>
      </c>
      <c r="F87" s="1" t="s">
        <v>308</v>
      </c>
      <c r="G87" s="1" t="s">
        <v>309</v>
      </c>
      <c r="H87" s="2" t="s">
        <v>439</v>
      </c>
      <c r="I87" s="2" t="s">
        <v>440</v>
      </c>
      <c r="J87" s="1" t="s">
        <v>60</v>
      </c>
      <c r="O87" s="1" t="s">
        <v>71</v>
      </c>
      <c r="P87" s="1" t="s">
        <v>72</v>
      </c>
      <c r="W87" s="2" t="s">
        <v>51</v>
      </c>
      <c r="X87" s="2" t="s">
        <v>51</v>
      </c>
      <c r="Y87" s="1" t="s">
        <v>52</v>
      </c>
      <c r="Z87" s="1" t="s">
        <v>34</v>
      </c>
      <c r="AA87" s="9" t="s">
        <v>53</v>
      </c>
      <c r="AB87" s="2" t="s">
        <v>54</v>
      </c>
    </row>
    <row r="88" spans="1:28" ht="74" customHeight="1" x14ac:dyDescent="0.2">
      <c r="A88" s="14" t="s">
        <v>441</v>
      </c>
      <c r="B88" s="1" t="s">
        <v>36</v>
      </c>
      <c r="C88" t="s">
        <v>442</v>
      </c>
      <c r="D88" s="1" t="s">
        <v>43</v>
      </c>
      <c r="E88" s="1" t="s">
        <v>38</v>
      </c>
      <c r="F88" s="1" t="s">
        <v>308</v>
      </c>
      <c r="G88" s="1" t="s">
        <v>309</v>
      </c>
      <c r="H88" s="10" t="s">
        <v>443</v>
      </c>
      <c r="I88" s="2" t="s">
        <v>440</v>
      </c>
      <c r="J88" s="1" t="s">
        <v>60</v>
      </c>
      <c r="O88" s="1" t="s">
        <v>71</v>
      </c>
      <c r="P88" s="1" t="s">
        <v>72</v>
      </c>
      <c r="W88" s="2" t="s">
        <v>444</v>
      </c>
      <c r="X88" s="2" t="s">
        <v>445</v>
      </c>
      <c r="Y88" s="1" t="s">
        <v>52</v>
      </c>
      <c r="Z88" s="1" t="s">
        <v>34</v>
      </c>
      <c r="AA88" s="9" t="s">
        <v>53</v>
      </c>
      <c r="AB88" s="2" t="s">
        <v>54</v>
      </c>
    </row>
    <row r="89" spans="1:28" ht="42" customHeight="1" x14ac:dyDescent="0.2">
      <c r="A89" s="1" t="s">
        <v>446</v>
      </c>
      <c r="B89" s="1" t="s">
        <v>36</v>
      </c>
      <c r="C89" t="s">
        <v>447</v>
      </c>
      <c r="D89" s="1" t="s">
        <v>43</v>
      </c>
      <c r="E89" s="1" t="s">
        <v>38</v>
      </c>
      <c r="F89" s="1" t="s">
        <v>308</v>
      </c>
      <c r="G89" s="1" t="s">
        <v>309</v>
      </c>
      <c r="H89" s="2" t="s">
        <v>448</v>
      </c>
      <c r="J89" s="1" t="s">
        <v>60</v>
      </c>
      <c r="O89" s="1" t="s">
        <v>71</v>
      </c>
      <c r="P89" s="1" t="s">
        <v>72</v>
      </c>
      <c r="W89" s="2" t="s">
        <v>51</v>
      </c>
      <c r="X89" s="2" t="s">
        <v>51</v>
      </c>
      <c r="Y89" s="1" t="s">
        <v>52</v>
      </c>
      <c r="Z89" s="1" t="s">
        <v>34</v>
      </c>
      <c r="AA89" s="9" t="s">
        <v>53</v>
      </c>
      <c r="AB89" s="2" t="s">
        <v>54</v>
      </c>
    </row>
    <row r="90" spans="1:28" ht="36" customHeight="1" x14ac:dyDescent="0.2">
      <c r="A90" s="1" t="s">
        <v>449</v>
      </c>
      <c r="B90" s="1" t="s">
        <v>36</v>
      </c>
      <c r="C90" t="s">
        <v>450</v>
      </c>
      <c r="D90" s="1" t="s">
        <v>43</v>
      </c>
      <c r="E90" s="1" t="s">
        <v>38</v>
      </c>
      <c r="F90" s="1" t="s">
        <v>308</v>
      </c>
      <c r="G90" s="1" t="s">
        <v>309</v>
      </c>
      <c r="H90" s="2" t="s">
        <v>451</v>
      </c>
      <c r="I90" s="2" t="s">
        <v>452</v>
      </c>
      <c r="J90" s="1" t="s">
        <v>60</v>
      </c>
      <c r="O90" s="1" t="s">
        <v>71</v>
      </c>
      <c r="P90" s="1" t="s">
        <v>72</v>
      </c>
      <c r="W90" s="2" t="s">
        <v>241</v>
      </c>
      <c r="X90" s="2" t="s">
        <v>241</v>
      </c>
      <c r="Y90" s="1" t="s">
        <v>52</v>
      </c>
      <c r="Z90" s="1" t="s">
        <v>34</v>
      </c>
      <c r="AA90" s="9" t="s">
        <v>53</v>
      </c>
      <c r="AB90" s="2" t="s">
        <v>242</v>
      </c>
    </row>
    <row r="91" spans="1:28" ht="36" customHeight="1" x14ac:dyDescent="0.2">
      <c r="A91" s="1" t="s">
        <v>453</v>
      </c>
      <c r="B91" s="1" t="s">
        <v>36</v>
      </c>
      <c r="C91" t="s">
        <v>454</v>
      </c>
      <c r="D91" s="1" t="s">
        <v>43</v>
      </c>
      <c r="E91" s="1" t="s">
        <v>38</v>
      </c>
      <c r="F91" s="1" t="s">
        <v>308</v>
      </c>
      <c r="G91" s="1" t="s">
        <v>309</v>
      </c>
      <c r="H91" s="2" t="s">
        <v>455</v>
      </c>
      <c r="I91" s="2" t="s">
        <v>456</v>
      </c>
      <c r="J91" s="1" t="s">
        <v>60</v>
      </c>
      <c r="O91" s="1" t="s">
        <v>71</v>
      </c>
      <c r="P91" s="1" t="s">
        <v>72</v>
      </c>
      <c r="W91" s="2" t="s">
        <v>241</v>
      </c>
      <c r="X91" s="2" t="s">
        <v>241</v>
      </c>
      <c r="Y91" s="1" t="s">
        <v>52</v>
      </c>
      <c r="Z91" s="1" t="s">
        <v>34</v>
      </c>
      <c r="AA91" s="9" t="s">
        <v>53</v>
      </c>
      <c r="AB91" s="2" t="s">
        <v>242</v>
      </c>
    </row>
    <row r="92" spans="1:28" ht="36" customHeight="1" x14ac:dyDescent="0.2">
      <c r="A92" s="1" t="s">
        <v>457</v>
      </c>
      <c r="B92" s="1" t="s">
        <v>36</v>
      </c>
      <c r="C92" t="s">
        <v>458</v>
      </c>
      <c r="D92" s="1" t="s">
        <v>43</v>
      </c>
      <c r="E92" s="1" t="s">
        <v>38</v>
      </c>
      <c r="F92" s="1" t="s">
        <v>308</v>
      </c>
      <c r="G92" s="1" t="s">
        <v>309</v>
      </c>
      <c r="H92" s="2" t="s">
        <v>459</v>
      </c>
      <c r="I92" s="2" t="s">
        <v>460</v>
      </c>
      <c r="J92" s="1" t="s">
        <v>60</v>
      </c>
      <c r="O92" s="1" t="s">
        <v>71</v>
      </c>
      <c r="P92" s="1" t="s">
        <v>72</v>
      </c>
      <c r="W92" s="2" t="s">
        <v>51</v>
      </c>
      <c r="X92" s="2" t="s">
        <v>51</v>
      </c>
      <c r="Y92" s="1" t="s">
        <v>52</v>
      </c>
      <c r="Z92" s="1" t="s">
        <v>34</v>
      </c>
      <c r="AA92" s="9" t="s">
        <v>53</v>
      </c>
      <c r="AB92" s="2" t="s">
        <v>54</v>
      </c>
    </row>
    <row r="93" spans="1:28" ht="36" customHeight="1" x14ac:dyDescent="0.2">
      <c r="A93" s="1" t="s">
        <v>461</v>
      </c>
      <c r="B93" s="1" t="s">
        <v>36</v>
      </c>
      <c r="C93" t="s">
        <v>462</v>
      </c>
      <c r="D93" s="1" t="s">
        <v>43</v>
      </c>
      <c r="E93" s="1" t="s">
        <v>38</v>
      </c>
      <c r="F93" s="1" t="s">
        <v>308</v>
      </c>
      <c r="G93" s="1" t="s">
        <v>309</v>
      </c>
      <c r="H93" s="2" t="s">
        <v>463</v>
      </c>
      <c r="I93" s="2" t="s">
        <v>460</v>
      </c>
      <c r="J93" s="1" t="s">
        <v>60</v>
      </c>
      <c r="O93" s="1" t="s">
        <v>71</v>
      </c>
      <c r="P93" s="1" t="s">
        <v>72</v>
      </c>
      <c r="W93" s="2" t="s">
        <v>464</v>
      </c>
      <c r="X93" s="2" t="s">
        <v>465</v>
      </c>
      <c r="Y93" s="1" t="s">
        <v>52</v>
      </c>
      <c r="Z93" s="1" t="s">
        <v>34</v>
      </c>
      <c r="AA93" s="9" t="s">
        <v>53</v>
      </c>
      <c r="AB93" s="2" t="s">
        <v>54</v>
      </c>
    </row>
    <row r="94" spans="1:28" ht="36" customHeight="1" x14ac:dyDescent="0.2">
      <c r="A94" s="1" t="s">
        <v>466</v>
      </c>
      <c r="B94" s="1" t="s">
        <v>36</v>
      </c>
      <c r="C94" t="s">
        <v>467</v>
      </c>
      <c r="D94" s="1" t="s">
        <v>43</v>
      </c>
      <c r="E94" s="1" t="s">
        <v>38</v>
      </c>
      <c r="F94" s="1" t="s">
        <v>308</v>
      </c>
      <c r="G94" s="1" t="s">
        <v>309</v>
      </c>
      <c r="H94" s="2" t="s">
        <v>468</v>
      </c>
      <c r="I94" s="11" t="s">
        <v>469</v>
      </c>
      <c r="J94" s="1" t="s">
        <v>60</v>
      </c>
      <c r="O94" s="1" t="s">
        <v>71</v>
      </c>
      <c r="P94" s="1" t="s">
        <v>72</v>
      </c>
      <c r="W94" s="2" t="s">
        <v>51</v>
      </c>
      <c r="X94" s="2" t="s">
        <v>51</v>
      </c>
      <c r="Y94" s="1" t="s">
        <v>52</v>
      </c>
      <c r="Z94" s="1" t="s">
        <v>34</v>
      </c>
      <c r="AA94" s="9" t="s">
        <v>53</v>
      </c>
      <c r="AB94" s="2" t="s">
        <v>54</v>
      </c>
    </row>
    <row r="95" spans="1:28" ht="36" customHeight="1" x14ac:dyDescent="0.2">
      <c r="A95" s="1" t="s">
        <v>470</v>
      </c>
      <c r="B95" s="1" t="s">
        <v>36</v>
      </c>
      <c r="C95" t="s">
        <v>471</v>
      </c>
      <c r="D95" s="1" t="s">
        <v>43</v>
      </c>
      <c r="E95" s="1" t="s">
        <v>38</v>
      </c>
      <c r="F95" s="1" t="s">
        <v>308</v>
      </c>
      <c r="G95" s="1" t="s">
        <v>309</v>
      </c>
      <c r="H95" s="2" t="s">
        <v>472</v>
      </c>
      <c r="J95" s="1" t="s">
        <v>60</v>
      </c>
      <c r="O95" s="1" t="s">
        <v>71</v>
      </c>
      <c r="P95" s="1" t="s">
        <v>72</v>
      </c>
      <c r="W95" s="2" t="s">
        <v>473</v>
      </c>
      <c r="X95" s="2" t="s">
        <v>474</v>
      </c>
      <c r="Y95" s="1" t="s">
        <v>52</v>
      </c>
      <c r="Z95" s="1" t="s">
        <v>34</v>
      </c>
      <c r="AA95" s="9" t="s">
        <v>53</v>
      </c>
      <c r="AB95" s="2" t="s">
        <v>54</v>
      </c>
    </row>
    <row r="96" spans="1:28" ht="36" customHeight="1" x14ac:dyDescent="0.2">
      <c r="A96" s="1" t="s">
        <v>475</v>
      </c>
      <c r="B96" s="1" t="s">
        <v>36</v>
      </c>
      <c r="C96" t="s">
        <v>476</v>
      </c>
      <c r="D96" s="1" t="s">
        <v>43</v>
      </c>
      <c r="E96" s="1" t="s">
        <v>38</v>
      </c>
      <c r="F96" s="1" t="s">
        <v>308</v>
      </c>
      <c r="G96" s="1" t="s">
        <v>309</v>
      </c>
      <c r="H96" s="2" t="s">
        <v>477</v>
      </c>
      <c r="I96" s="2" t="s">
        <v>478</v>
      </c>
      <c r="J96" s="1" t="s">
        <v>60</v>
      </c>
      <c r="O96" s="1" t="s">
        <v>71</v>
      </c>
      <c r="P96" s="1" t="s">
        <v>72</v>
      </c>
      <c r="W96" s="2" t="s">
        <v>51</v>
      </c>
      <c r="X96" s="2" t="s">
        <v>51</v>
      </c>
      <c r="Y96" s="1" t="s">
        <v>52</v>
      </c>
      <c r="Z96" s="1" t="s">
        <v>34</v>
      </c>
      <c r="AA96" s="9" t="s">
        <v>53</v>
      </c>
      <c r="AB96" s="2" t="s">
        <v>54</v>
      </c>
    </row>
    <row r="97" spans="1:28" ht="36" customHeight="1" x14ac:dyDescent="0.2">
      <c r="A97" s="1" t="s">
        <v>479</v>
      </c>
      <c r="B97" s="1" t="s">
        <v>36</v>
      </c>
      <c r="C97" t="s">
        <v>480</v>
      </c>
      <c r="D97" s="1" t="s">
        <v>43</v>
      </c>
      <c r="E97" s="1" t="s">
        <v>38</v>
      </c>
      <c r="F97" s="1" t="s">
        <v>308</v>
      </c>
      <c r="G97" s="1" t="s">
        <v>309</v>
      </c>
      <c r="H97" s="2" t="s">
        <v>481</v>
      </c>
      <c r="I97" s="2" t="s">
        <v>478</v>
      </c>
      <c r="J97" s="1" t="s">
        <v>60</v>
      </c>
      <c r="O97" s="1" t="s">
        <v>71</v>
      </c>
      <c r="P97" s="1" t="s">
        <v>72</v>
      </c>
      <c r="W97" s="2" t="s">
        <v>482</v>
      </c>
      <c r="X97" s="2" t="s">
        <v>483</v>
      </c>
      <c r="Y97" s="1" t="s">
        <v>52</v>
      </c>
      <c r="Z97" s="1" t="s">
        <v>34</v>
      </c>
      <c r="AA97" s="9" t="s">
        <v>53</v>
      </c>
      <c r="AB97" s="2" t="s">
        <v>54</v>
      </c>
    </row>
    <row r="98" spans="1:28" ht="36" customHeight="1" x14ac:dyDescent="0.2">
      <c r="A98" s="1" t="s">
        <v>484</v>
      </c>
      <c r="B98" s="1" t="s">
        <v>36</v>
      </c>
      <c r="C98" t="s">
        <v>485</v>
      </c>
      <c r="D98" s="1" t="s">
        <v>188</v>
      </c>
      <c r="E98" s="1" t="s">
        <v>38</v>
      </c>
      <c r="F98" s="1" t="s">
        <v>308</v>
      </c>
      <c r="G98" s="1" t="s">
        <v>309</v>
      </c>
      <c r="H98" s="2" t="s">
        <v>486</v>
      </c>
      <c r="J98" s="1" t="s">
        <v>33</v>
      </c>
      <c r="O98" s="1" t="s">
        <v>49</v>
      </c>
      <c r="P98" s="8" t="s">
        <v>50</v>
      </c>
      <c r="W98" s="2" t="s">
        <v>482</v>
      </c>
      <c r="X98" s="2" t="s">
        <v>483</v>
      </c>
      <c r="Y98" s="1" t="s">
        <v>52</v>
      </c>
      <c r="Z98" s="1" t="s">
        <v>34</v>
      </c>
      <c r="AA98" s="9" t="s">
        <v>53</v>
      </c>
      <c r="AB98" s="2" t="s">
        <v>200</v>
      </c>
    </row>
    <row r="99" spans="1:28" ht="36" customHeight="1" x14ac:dyDescent="0.2">
      <c r="A99" s="1" t="s">
        <v>487</v>
      </c>
      <c r="B99" s="1" t="s">
        <v>36</v>
      </c>
      <c r="C99" t="s">
        <v>488</v>
      </c>
      <c r="D99" s="1" t="s">
        <v>43</v>
      </c>
      <c r="E99" s="1" t="s">
        <v>38</v>
      </c>
      <c r="F99" s="1" t="s">
        <v>308</v>
      </c>
      <c r="G99" s="1" t="s">
        <v>489</v>
      </c>
      <c r="H99" s="2" t="s">
        <v>490</v>
      </c>
      <c r="I99" s="2" t="s">
        <v>491</v>
      </c>
      <c r="J99" s="1" t="s">
        <v>60</v>
      </c>
      <c r="O99" s="1" t="s">
        <v>71</v>
      </c>
      <c r="P99" s="1" t="s">
        <v>72</v>
      </c>
      <c r="W99" s="2" t="s">
        <v>51</v>
      </c>
      <c r="X99" s="2" t="s">
        <v>51</v>
      </c>
      <c r="Y99" s="1" t="s">
        <v>52</v>
      </c>
      <c r="Z99" s="1" t="s">
        <v>34</v>
      </c>
      <c r="AA99" s="9" t="s">
        <v>53</v>
      </c>
      <c r="AB99" s="2" t="s">
        <v>54</v>
      </c>
    </row>
    <row r="100" spans="1:28" ht="36" customHeight="1" x14ac:dyDescent="0.2">
      <c r="A100" s="1" t="s">
        <v>492</v>
      </c>
      <c r="B100" s="1" t="s">
        <v>36</v>
      </c>
      <c r="C100" t="s">
        <v>493</v>
      </c>
      <c r="D100" s="1" t="s">
        <v>43</v>
      </c>
      <c r="E100" s="1" t="s">
        <v>38</v>
      </c>
      <c r="F100" s="1" t="s">
        <v>308</v>
      </c>
      <c r="G100" s="1" t="s">
        <v>489</v>
      </c>
      <c r="H100" s="2" t="s">
        <v>494</v>
      </c>
      <c r="J100" s="15" t="s">
        <v>60</v>
      </c>
      <c r="O100" s="1" t="s">
        <v>71</v>
      </c>
      <c r="P100" s="1" t="s">
        <v>72</v>
      </c>
      <c r="W100" s="2" t="s">
        <v>495</v>
      </c>
      <c r="X100" s="2" t="s">
        <v>496</v>
      </c>
      <c r="Y100" s="1" t="s">
        <v>52</v>
      </c>
      <c r="Z100" s="1" t="s">
        <v>34</v>
      </c>
      <c r="AA100" s="9" t="s">
        <v>53</v>
      </c>
      <c r="AB100" s="2" t="s">
        <v>54</v>
      </c>
    </row>
    <row r="101" spans="1:28" ht="36" customHeight="1" x14ac:dyDescent="0.2">
      <c r="A101" s="1" t="s">
        <v>497</v>
      </c>
      <c r="B101" s="1" t="s">
        <v>36</v>
      </c>
      <c r="C101" t="s">
        <v>498</v>
      </c>
      <c r="D101" s="1" t="s">
        <v>43</v>
      </c>
      <c r="E101" s="1" t="s">
        <v>38</v>
      </c>
      <c r="F101" s="1" t="s">
        <v>308</v>
      </c>
      <c r="G101" s="1" t="s">
        <v>489</v>
      </c>
      <c r="H101" s="2" t="s">
        <v>499</v>
      </c>
      <c r="I101" s="2" t="s">
        <v>500</v>
      </c>
      <c r="J101" s="15" t="s">
        <v>60</v>
      </c>
      <c r="O101" s="1" t="s">
        <v>71</v>
      </c>
      <c r="P101" s="1" t="s">
        <v>72</v>
      </c>
      <c r="W101" s="2" t="s">
        <v>495</v>
      </c>
      <c r="X101" s="2" t="s">
        <v>496</v>
      </c>
      <c r="Y101" s="1" t="s">
        <v>52</v>
      </c>
      <c r="Z101" s="1" t="s">
        <v>34</v>
      </c>
      <c r="AA101" s="9" t="s">
        <v>53</v>
      </c>
      <c r="AB101" s="2" t="s">
        <v>54</v>
      </c>
    </row>
    <row r="102" spans="1:28" ht="36" customHeight="1" x14ac:dyDescent="0.2">
      <c r="A102" s="1" t="s">
        <v>501</v>
      </c>
      <c r="B102" s="1" t="s">
        <v>36</v>
      </c>
      <c r="C102" t="s">
        <v>502</v>
      </c>
      <c r="D102" s="1" t="s">
        <v>43</v>
      </c>
      <c r="E102" s="1" t="s">
        <v>38</v>
      </c>
      <c r="F102" s="1" t="s">
        <v>308</v>
      </c>
      <c r="G102" s="1" t="s">
        <v>489</v>
      </c>
      <c r="H102" s="2" t="s">
        <v>503</v>
      </c>
      <c r="I102" s="2" t="s">
        <v>500</v>
      </c>
      <c r="J102" s="15" t="s">
        <v>60</v>
      </c>
      <c r="O102" s="1" t="s">
        <v>71</v>
      </c>
      <c r="P102" s="1" t="s">
        <v>72</v>
      </c>
      <c r="W102" s="2" t="s">
        <v>495</v>
      </c>
      <c r="X102" s="2" t="s">
        <v>496</v>
      </c>
      <c r="Y102" s="1" t="s">
        <v>52</v>
      </c>
      <c r="Z102" s="1" t="s">
        <v>34</v>
      </c>
      <c r="AA102" s="9" t="s">
        <v>53</v>
      </c>
      <c r="AB102" s="2" t="s">
        <v>54</v>
      </c>
    </row>
    <row r="103" spans="1:28" ht="36" customHeight="1" x14ac:dyDescent="0.2">
      <c r="A103" s="1" t="s">
        <v>504</v>
      </c>
      <c r="B103" s="1" t="s">
        <v>36</v>
      </c>
      <c r="C103" t="s">
        <v>505</v>
      </c>
      <c r="D103" s="1" t="s">
        <v>43</v>
      </c>
      <c r="E103" s="1" t="s">
        <v>38</v>
      </c>
      <c r="F103" s="1" t="s">
        <v>308</v>
      </c>
      <c r="G103" s="1" t="s">
        <v>506</v>
      </c>
      <c r="H103" s="2" t="s">
        <v>507</v>
      </c>
      <c r="I103" s="2" t="s">
        <v>508</v>
      </c>
      <c r="J103" s="15" t="s">
        <v>47</v>
      </c>
      <c r="M103" s="1" t="s">
        <v>236</v>
      </c>
      <c r="O103" s="1" t="s">
        <v>71</v>
      </c>
      <c r="P103" s="8" t="s">
        <v>72</v>
      </c>
      <c r="W103" s="2" t="s">
        <v>241</v>
      </c>
      <c r="X103" s="2" t="s">
        <v>241</v>
      </c>
      <c r="Y103" s="1" t="s">
        <v>52</v>
      </c>
      <c r="Z103" s="1" t="s">
        <v>34</v>
      </c>
      <c r="AA103" s="9" t="s">
        <v>53</v>
      </c>
      <c r="AB103" s="10" t="s">
        <v>242</v>
      </c>
    </row>
    <row r="104" spans="1:28" ht="36" customHeight="1" x14ac:dyDescent="0.2">
      <c r="A104" s="1" t="s">
        <v>509</v>
      </c>
      <c r="B104" s="6" t="s">
        <v>36</v>
      </c>
      <c r="C104" t="s">
        <v>510</v>
      </c>
      <c r="D104" s="1" t="s">
        <v>188</v>
      </c>
      <c r="E104" s="1" t="s">
        <v>38</v>
      </c>
      <c r="F104" s="1" t="s">
        <v>308</v>
      </c>
      <c r="G104" s="1" t="s">
        <v>506</v>
      </c>
      <c r="H104" s="2" t="s">
        <v>511</v>
      </c>
      <c r="J104" s="15" t="s">
        <v>33</v>
      </c>
      <c r="O104" s="1" t="s">
        <v>191</v>
      </c>
      <c r="P104" s="1" t="s">
        <v>72</v>
      </c>
      <c r="W104" s="10" t="s">
        <v>512</v>
      </c>
      <c r="X104" s="10" t="s">
        <v>513</v>
      </c>
      <c r="Y104" s="1" t="s">
        <v>52</v>
      </c>
      <c r="Z104" s="1" t="s">
        <v>34</v>
      </c>
      <c r="AA104" s="9" t="s">
        <v>53</v>
      </c>
      <c r="AB104" s="2" t="s">
        <v>248</v>
      </c>
    </row>
    <row r="105" spans="1:28" ht="36" customHeight="1" x14ac:dyDescent="0.2">
      <c r="A105" s="1" t="s">
        <v>514</v>
      </c>
      <c r="B105" s="1" t="s">
        <v>36</v>
      </c>
      <c r="C105" t="s">
        <v>515</v>
      </c>
      <c r="D105" s="1" t="s">
        <v>43</v>
      </c>
      <c r="E105" s="1" t="s">
        <v>38</v>
      </c>
      <c r="F105" s="1" t="s">
        <v>516</v>
      </c>
      <c r="H105" s="2" t="s">
        <v>517</v>
      </c>
      <c r="I105" s="2" t="s">
        <v>518</v>
      </c>
      <c r="J105" s="15" t="s">
        <v>60</v>
      </c>
      <c r="O105" s="1" t="s">
        <v>71</v>
      </c>
      <c r="P105" s="1" t="s">
        <v>72</v>
      </c>
      <c r="W105" s="2" t="s">
        <v>51</v>
      </c>
      <c r="X105" s="2" t="s">
        <v>51</v>
      </c>
      <c r="Y105" s="1" t="s">
        <v>52</v>
      </c>
      <c r="Z105" s="1" t="s">
        <v>34</v>
      </c>
      <c r="AA105" s="9" t="s">
        <v>53</v>
      </c>
      <c r="AB105" s="2" t="s">
        <v>54</v>
      </c>
    </row>
    <row r="106" spans="1:28" ht="36" customHeight="1" x14ac:dyDescent="0.2">
      <c r="A106" s="1" t="s">
        <v>519</v>
      </c>
      <c r="B106" s="1" t="s">
        <v>36</v>
      </c>
      <c r="C106" t="s">
        <v>520</v>
      </c>
      <c r="D106" s="1" t="s">
        <v>43</v>
      </c>
      <c r="E106" s="1" t="s">
        <v>38</v>
      </c>
      <c r="F106" s="1" t="s">
        <v>516</v>
      </c>
      <c r="H106" s="2" t="s">
        <v>521</v>
      </c>
      <c r="I106" s="2" t="s">
        <v>522</v>
      </c>
      <c r="J106" s="1" t="s">
        <v>47</v>
      </c>
      <c r="M106" s="1" t="s">
        <v>106</v>
      </c>
      <c r="O106" s="1" t="s">
        <v>71</v>
      </c>
      <c r="P106" s="1" t="s">
        <v>72</v>
      </c>
      <c r="W106" s="2" t="s">
        <v>523</v>
      </c>
      <c r="X106" s="2" t="s">
        <v>524</v>
      </c>
      <c r="Y106" s="1" t="s">
        <v>52</v>
      </c>
      <c r="Z106" s="1" t="s">
        <v>34</v>
      </c>
      <c r="AA106" s="9" t="s">
        <v>53</v>
      </c>
      <c r="AB106" s="2" t="s">
        <v>54</v>
      </c>
    </row>
    <row r="107" spans="1:28" ht="36" customHeight="1" x14ac:dyDescent="0.2">
      <c r="A107" s="1" t="s">
        <v>525</v>
      </c>
      <c r="B107" s="1" t="s">
        <v>36</v>
      </c>
      <c r="C107" t="s">
        <v>526</v>
      </c>
      <c r="D107" s="1" t="s">
        <v>43</v>
      </c>
      <c r="E107" s="1" t="s">
        <v>38</v>
      </c>
      <c r="F107" s="1" t="s">
        <v>516</v>
      </c>
      <c r="H107" s="15" t="s">
        <v>527</v>
      </c>
      <c r="I107" s="15" t="s">
        <v>322</v>
      </c>
      <c r="J107" s="15" t="s">
        <v>60</v>
      </c>
      <c r="O107" s="1" t="s">
        <v>71</v>
      </c>
      <c r="P107" s="1" t="s">
        <v>72</v>
      </c>
      <c r="W107" s="2" t="s">
        <v>523</v>
      </c>
      <c r="X107" s="2" t="s">
        <v>524</v>
      </c>
      <c r="Y107" s="1" t="s">
        <v>52</v>
      </c>
      <c r="Z107" s="1" t="s">
        <v>34</v>
      </c>
      <c r="AA107" s="9" t="s">
        <v>53</v>
      </c>
      <c r="AB107" s="2" t="s">
        <v>54</v>
      </c>
    </row>
    <row r="108" spans="1:28" ht="36" customHeight="1" x14ac:dyDescent="0.2">
      <c r="A108" s="1" t="s">
        <v>528</v>
      </c>
      <c r="B108" s="1" t="s">
        <v>36</v>
      </c>
      <c r="C108" t="s">
        <v>529</v>
      </c>
      <c r="D108" s="1" t="s">
        <v>43</v>
      </c>
      <c r="E108" s="1" t="s">
        <v>38</v>
      </c>
      <c r="F108" s="1" t="s">
        <v>516</v>
      </c>
      <c r="H108" s="2" t="s">
        <v>530</v>
      </c>
      <c r="I108" s="2" t="s">
        <v>491</v>
      </c>
      <c r="J108" s="15" t="s">
        <v>60</v>
      </c>
      <c r="O108" s="1" t="s">
        <v>71</v>
      </c>
      <c r="P108" s="1" t="s">
        <v>72</v>
      </c>
      <c r="W108" s="2" t="s">
        <v>523</v>
      </c>
      <c r="X108" s="2" t="s">
        <v>524</v>
      </c>
      <c r="Y108" s="1" t="s">
        <v>52</v>
      </c>
      <c r="Z108" s="1" t="s">
        <v>34</v>
      </c>
      <c r="AA108" s="9" t="s">
        <v>53</v>
      </c>
      <c r="AB108" s="2" t="s">
        <v>54</v>
      </c>
    </row>
    <row r="109" spans="1:28" ht="36" customHeight="1" x14ac:dyDescent="0.2">
      <c r="A109" s="1" t="s">
        <v>531</v>
      </c>
      <c r="B109" s="1" t="s">
        <v>36</v>
      </c>
      <c r="C109" t="s">
        <v>532</v>
      </c>
      <c r="D109" s="1" t="s">
        <v>43</v>
      </c>
      <c r="E109" s="1" t="s">
        <v>38</v>
      </c>
      <c r="F109" s="1" t="s">
        <v>516</v>
      </c>
      <c r="H109" s="2" t="s">
        <v>533</v>
      </c>
      <c r="I109" s="2" t="s">
        <v>534</v>
      </c>
      <c r="J109" s="1" t="s">
        <v>47</v>
      </c>
      <c r="M109" s="1" t="s">
        <v>106</v>
      </c>
      <c r="O109" s="1" t="s">
        <v>71</v>
      </c>
      <c r="P109" s="1" t="s">
        <v>72</v>
      </c>
      <c r="W109" s="2" t="s">
        <v>535</v>
      </c>
      <c r="X109" s="2" t="s">
        <v>536</v>
      </c>
      <c r="Y109" s="1" t="s">
        <v>52</v>
      </c>
      <c r="Z109" s="1" t="s">
        <v>34</v>
      </c>
      <c r="AA109" s="9" t="s">
        <v>53</v>
      </c>
      <c r="AB109" s="2" t="s">
        <v>54</v>
      </c>
    </row>
    <row r="110" spans="1:28" ht="36" customHeight="1" x14ac:dyDescent="0.2">
      <c r="A110" s="1" t="s">
        <v>537</v>
      </c>
      <c r="B110" s="1" t="s">
        <v>36</v>
      </c>
      <c r="C110" t="s">
        <v>538</v>
      </c>
      <c r="D110" s="1" t="s">
        <v>43</v>
      </c>
      <c r="E110" s="1" t="s">
        <v>38</v>
      </c>
      <c r="F110" s="1" t="s">
        <v>516</v>
      </c>
      <c r="H110" s="15" t="s">
        <v>527</v>
      </c>
      <c r="I110" s="15" t="s">
        <v>322</v>
      </c>
      <c r="J110" s="15" t="s">
        <v>60</v>
      </c>
      <c r="O110" s="1" t="s">
        <v>71</v>
      </c>
      <c r="P110" s="1" t="s">
        <v>72</v>
      </c>
      <c r="W110" s="2" t="s">
        <v>535</v>
      </c>
      <c r="X110" s="2" t="s">
        <v>536</v>
      </c>
      <c r="Y110" s="1" t="s">
        <v>52</v>
      </c>
      <c r="Z110" s="1" t="s">
        <v>34</v>
      </c>
      <c r="AA110" s="9" t="s">
        <v>53</v>
      </c>
      <c r="AB110" s="2" t="s">
        <v>54</v>
      </c>
    </row>
    <row r="111" spans="1:28" ht="36" customHeight="1" x14ac:dyDescent="0.2">
      <c r="A111" s="1" t="s">
        <v>539</v>
      </c>
      <c r="B111" s="1" t="s">
        <v>36</v>
      </c>
      <c r="C111" t="s">
        <v>540</v>
      </c>
      <c r="D111" s="1" t="s">
        <v>43</v>
      </c>
      <c r="E111" s="1" t="s">
        <v>38</v>
      </c>
      <c r="F111" s="1" t="s">
        <v>516</v>
      </c>
      <c r="H111" s="2" t="s">
        <v>530</v>
      </c>
      <c r="I111" s="2" t="s">
        <v>491</v>
      </c>
      <c r="J111" s="15" t="s">
        <v>60</v>
      </c>
      <c r="O111" s="1" t="s">
        <v>71</v>
      </c>
      <c r="P111" s="1" t="s">
        <v>72</v>
      </c>
      <c r="W111" s="2" t="s">
        <v>535</v>
      </c>
      <c r="X111" s="2" t="s">
        <v>536</v>
      </c>
      <c r="Y111" s="1" t="s">
        <v>52</v>
      </c>
      <c r="Z111" s="1" t="s">
        <v>34</v>
      </c>
      <c r="AA111" s="9" t="s">
        <v>53</v>
      </c>
      <c r="AB111" s="2" t="s">
        <v>54</v>
      </c>
    </row>
    <row r="112" spans="1:28" ht="36" customHeight="1" x14ac:dyDescent="0.2">
      <c r="A112" s="1" t="s">
        <v>541</v>
      </c>
      <c r="B112" s="1" t="s">
        <v>36</v>
      </c>
      <c r="C112" t="s">
        <v>542</v>
      </c>
      <c r="D112" s="1" t="s">
        <v>43</v>
      </c>
      <c r="E112" s="1" t="s">
        <v>38</v>
      </c>
      <c r="F112" s="1" t="s">
        <v>516</v>
      </c>
      <c r="H112" s="1" t="s">
        <v>543</v>
      </c>
      <c r="I112" s="2" t="s">
        <v>544</v>
      </c>
      <c r="J112" s="1" t="s">
        <v>47</v>
      </c>
      <c r="M112" s="1" t="s">
        <v>106</v>
      </c>
      <c r="O112" s="1" t="s">
        <v>71</v>
      </c>
      <c r="P112" s="1" t="s">
        <v>72</v>
      </c>
      <c r="W112" s="2" t="s">
        <v>545</v>
      </c>
      <c r="X112" s="2" t="s">
        <v>546</v>
      </c>
      <c r="Y112" s="1" t="s">
        <v>52</v>
      </c>
      <c r="Z112" s="1" t="s">
        <v>34</v>
      </c>
      <c r="AA112" s="9" t="s">
        <v>53</v>
      </c>
      <c r="AB112" s="2" t="s">
        <v>54</v>
      </c>
    </row>
    <row r="113" spans="1:28" ht="36" customHeight="1" x14ac:dyDescent="0.2">
      <c r="A113" s="1" t="s">
        <v>547</v>
      </c>
      <c r="B113" s="1" t="s">
        <v>36</v>
      </c>
      <c r="C113" t="s">
        <v>548</v>
      </c>
      <c r="D113" s="1" t="s">
        <v>43</v>
      </c>
      <c r="E113" s="1" t="s">
        <v>38</v>
      </c>
      <c r="F113" s="1" t="s">
        <v>516</v>
      </c>
      <c r="H113" s="2" t="s">
        <v>527</v>
      </c>
      <c r="I113" s="2" t="s">
        <v>322</v>
      </c>
      <c r="J113" s="15" t="s">
        <v>60</v>
      </c>
      <c r="O113" s="1" t="s">
        <v>71</v>
      </c>
      <c r="P113" s="1" t="s">
        <v>72</v>
      </c>
      <c r="W113" s="2" t="s">
        <v>545</v>
      </c>
      <c r="X113" s="2" t="s">
        <v>546</v>
      </c>
      <c r="Y113" s="1" t="s">
        <v>52</v>
      </c>
      <c r="Z113" s="1" t="s">
        <v>34</v>
      </c>
      <c r="AA113" s="9" t="s">
        <v>53</v>
      </c>
      <c r="AB113" s="2" t="s">
        <v>54</v>
      </c>
    </row>
    <row r="114" spans="1:28" ht="36" customHeight="1" x14ac:dyDescent="0.2">
      <c r="A114" s="1" t="s">
        <v>549</v>
      </c>
      <c r="B114" s="1" t="s">
        <v>36</v>
      </c>
      <c r="C114" t="s">
        <v>550</v>
      </c>
      <c r="D114" s="1" t="s">
        <v>43</v>
      </c>
      <c r="E114" s="1" t="s">
        <v>38</v>
      </c>
      <c r="F114" s="1" t="s">
        <v>516</v>
      </c>
      <c r="H114" s="2" t="s">
        <v>530</v>
      </c>
      <c r="I114" s="2" t="s">
        <v>491</v>
      </c>
      <c r="J114" s="15" t="s">
        <v>60</v>
      </c>
      <c r="O114" s="1" t="s">
        <v>71</v>
      </c>
      <c r="P114" s="1" t="s">
        <v>72</v>
      </c>
      <c r="W114" s="2" t="s">
        <v>545</v>
      </c>
      <c r="X114" s="2" t="s">
        <v>546</v>
      </c>
      <c r="Y114" s="1" t="s">
        <v>52</v>
      </c>
      <c r="Z114" s="1" t="s">
        <v>34</v>
      </c>
      <c r="AA114" s="9" t="s">
        <v>53</v>
      </c>
      <c r="AB114" s="2" t="s">
        <v>54</v>
      </c>
    </row>
    <row r="115" spans="1:28" ht="36" customHeight="1" x14ac:dyDescent="0.2">
      <c r="A115" s="1" t="s">
        <v>551</v>
      </c>
      <c r="B115" s="1" t="s">
        <v>36</v>
      </c>
      <c r="C115" t="s">
        <v>552</v>
      </c>
      <c r="D115" s="1" t="s">
        <v>43</v>
      </c>
      <c r="E115" s="1" t="s">
        <v>38</v>
      </c>
      <c r="F115" s="1" t="s">
        <v>516</v>
      </c>
      <c r="H115" s="2" t="s">
        <v>553</v>
      </c>
      <c r="I115" s="2" t="s">
        <v>554</v>
      </c>
      <c r="J115" s="1" t="s">
        <v>47</v>
      </c>
      <c r="M115" s="1" t="s">
        <v>106</v>
      </c>
      <c r="O115" s="1" t="s">
        <v>71</v>
      </c>
      <c r="P115" s="1" t="s">
        <v>72</v>
      </c>
      <c r="W115" s="2" t="s">
        <v>555</v>
      </c>
      <c r="X115" s="2" t="s">
        <v>556</v>
      </c>
      <c r="Y115" s="1" t="s">
        <v>52</v>
      </c>
      <c r="Z115" s="1" t="s">
        <v>34</v>
      </c>
      <c r="AA115" s="9" t="s">
        <v>53</v>
      </c>
      <c r="AB115" s="2" t="s">
        <v>54</v>
      </c>
    </row>
    <row r="116" spans="1:28" ht="36" customHeight="1" x14ac:dyDescent="0.2">
      <c r="A116" s="1" t="s">
        <v>557</v>
      </c>
      <c r="B116" s="1" t="s">
        <v>36</v>
      </c>
      <c r="C116" t="s">
        <v>558</v>
      </c>
      <c r="D116" s="1" t="s">
        <v>43</v>
      </c>
      <c r="E116" s="1" t="s">
        <v>38</v>
      </c>
      <c r="F116" s="1" t="s">
        <v>516</v>
      </c>
      <c r="H116" s="15" t="s">
        <v>527</v>
      </c>
      <c r="I116" s="15" t="s">
        <v>322</v>
      </c>
      <c r="J116" s="15" t="s">
        <v>60</v>
      </c>
      <c r="O116" s="1" t="s">
        <v>71</v>
      </c>
      <c r="P116" s="1" t="s">
        <v>72</v>
      </c>
      <c r="W116" s="2" t="s">
        <v>555</v>
      </c>
      <c r="X116" s="2" t="s">
        <v>556</v>
      </c>
      <c r="Y116" s="1" t="s">
        <v>52</v>
      </c>
      <c r="Z116" s="1" t="s">
        <v>34</v>
      </c>
      <c r="AA116" s="9" t="s">
        <v>53</v>
      </c>
      <c r="AB116" s="2" t="s">
        <v>54</v>
      </c>
    </row>
    <row r="117" spans="1:28" ht="36" customHeight="1" x14ac:dyDescent="0.2">
      <c r="A117" s="1" t="s">
        <v>559</v>
      </c>
      <c r="B117" s="1" t="s">
        <v>36</v>
      </c>
      <c r="C117" t="s">
        <v>560</v>
      </c>
      <c r="D117" s="1" t="s">
        <v>43</v>
      </c>
      <c r="E117" s="1" t="s">
        <v>38</v>
      </c>
      <c r="F117" s="1" t="s">
        <v>516</v>
      </c>
      <c r="H117" s="2" t="s">
        <v>530</v>
      </c>
      <c r="I117" s="2" t="s">
        <v>491</v>
      </c>
      <c r="J117" s="15" t="s">
        <v>60</v>
      </c>
      <c r="O117" s="1" t="s">
        <v>71</v>
      </c>
      <c r="P117" s="1" t="s">
        <v>72</v>
      </c>
      <c r="W117" s="2" t="s">
        <v>555</v>
      </c>
      <c r="X117" s="2" t="s">
        <v>556</v>
      </c>
      <c r="Y117" s="1" t="s">
        <v>52</v>
      </c>
      <c r="Z117" s="1" t="s">
        <v>34</v>
      </c>
      <c r="AA117" s="9" t="s">
        <v>53</v>
      </c>
      <c r="AB117" s="2" t="s">
        <v>54</v>
      </c>
    </row>
    <row r="118" spans="1:28" ht="36" customHeight="1" x14ac:dyDescent="0.2">
      <c r="A118" s="1" t="s">
        <v>561</v>
      </c>
      <c r="B118" s="1" t="s">
        <v>36</v>
      </c>
      <c r="C118" t="s">
        <v>562</v>
      </c>
      <c r="D118" s="1" t="s">
        <v>43</v>
      </c>
      <c r="E118" s="1" t="s">
        <v>38</v>
      </c>
      <c r="F118" s="1" t="s">
        <v>516</v>
      </c>
      <c r="H118" s="2" t="s">
        <v>563</v>
      </c>
      <c r="I118" s="2" t="s">
        <v>564</v>
      </c>
      <c r="J118" s="1" t="s">
        <v>33</v>
      </c>
      <c r="O118" s="1" t="s">
        <v>71</v>
      </c>
      <c r="P118" s="1" t="s">
        <v>72</v>
      </c>
      <c r="W118" s="2" t="s">
        <v>565</v>
      </c>
      <c r="X118" s="2" t="s">
        <v>566</v>
      </c>
      <c r="Y118" s="1" t="s">
        <v>52</v>
      </c>
      <c r="Z118" s="1" t="s">
        <v>34</v>
      </c>
      <c r="AA118" s="9" t="s">
        <v>53</v>
      </c>
      <c r="AB118" s="2" t="s">
        <v>54</v>
      </c>
    </row>
    <row r="119" spans="1:28" ht="36" customHeight="1" x14ac:dyDescent="0.2">
      <c r="A119" s="1" t="s">
        <v>567</v>
      </c>
      <c r="B119" s="1" t="s">
        <v>36</v>
      </c>
      <c r="C119" t="s">
        <v>568</v>
      </c>
      <c r="D119" s="1" t="s">
        <v>43</v>
      </c>
      <c r="E119" s="1" t="s">
        <v>38</v>
      </c>
      <c r="F119" s="1" t="s">
        <v>569</v>
      </c>
      <c r="H119" s="2" t="s">
        <v>570</v>
      </c>
      <c r="I119" s="2" t="s">
        <v>571</v>
      </c>
      <c r="J119" s="15" t="s">
        <v>60</v>
      </c>
      <c r="O119" s="1" t="s">
        <v>71</v>
      </c>
      <c r="P119" s="1" t="s">
        <v>72</v>
      </c>
      <c r="W119" s="2" t="s">
        <v>51</v>
      </c>
      <c r="X119" s="2" t="s">
        <v>51</v>
      </c>
      <c r="Y119" s="1" t="s">
        <v>52</v>
      </c>
      <c r="Z119" s="1" t="s">
        <v>34</v>
      </c>
      <c r="AA119" s="9" t="s">
        <v>53</v>
      </c>
      <c r="AB119" s="2" t="s">
        <v>54</v>
      </c>
    </row>
    <row r="120" spans="1:28" ht="36" customHeight="1" x14ac:dyDescent="0.2">
      <c r="A120" s="1" t="s">
        <v>572</v>
      </c>
      <c r="B120" s="1" t="s">
        <v>36</v>
      </c>
      <c r="C120" t="s">
        <v>573</v>
      </c>
      <c r="D120" s="1" t="s">
        <v>43</v>
      </c>
      <c r="E120" s="1" t="s">
        <v>38</v>
      </c>
      <c r="F120" s="1" t="s">
        <v>569</v>
      </c>
      <c r="H120" s="2" t="s">
        <v>574</v>
      </c>
      <c r="I120" s="2" t="s">
        <v>575</v>
      </c>
      <c r="J120" s="1" t="s">
        <v>47</v>
      </c>
      <c r="M120" s="1" t="s">
        <v>576</v>
      </c>
      <c r="O120" s="1" t="s">
        <v>71</v>
      </c>
      <c r="P120" s="1" t="s">
        <v>72</v>
      </c>
      <c r="W120" s="2" t="s">
        <v>577</v>
      </c>
      <c r="X120" s="2" t="s">
        <v>578</v>
      </c>
      <c r="Y120" s="1" t="s">
        <v>52</v>
      </c>
      <c r="Z120" s="1" t="s">
        <v>34</v>
      </c>
      <c r="AA120" s="9" t="s">
        <v>53</v>
      </c>
      <c r="AB120" s="2" t="s">
        <v>54</v>
      </c>
    </row>
    <row r="121" spans="1:28" ht="36" customHeight="1" x14ac:dyDescent="0.2">
      <c r="A121" s="1" t="s">
        <v>579</v>
      </c>
      <c r="B121" s="1" t="s">
        <v>36</v>
      </c>
      <c r="C121" t="s">
        <v>580</v>
      </c>
      <c r="D121" s="1" t="s">
        <v>43</v>
      </c>
      <c r="E121" s="1" t="s">
        <v>38</v>
      </c>
      <c r="F121" s="1" t="s">
        <v>569</v>
      </c>
      <c r="H121" s="15" t="s">
        <v>581</v>
      </c>
      <c r="I121" s="2" t="s">
        <v>582</v>
      </c>
      <c r="J121" s="15" t="s">
        <v>60</v>
      </c>
      <c r="O121" s="1" t="s">
        <v>71</v>
      </c>
      <c r="P121" s="1" t="s">
        <v>72</v>
      </c>
      <c r="W121" s="2" t="s">
        <v>577</v>
      </c>
      <c r="X121" s="2" t="s">
        <v>578</v>
      </c>
      <c r="Y121" s="1" t="s">
        <v>52</v>
      </c>
      <c r="Z121" s="1" t="s">
        <v>34</v>
      </c>
      <c r="AA121" s="9" t="s">
        <v>53</v>
      </c>
      <c r="AB121" s="2" t="s">
        <v>54</v>
      </c>
    </row>
    <row r="122" spans="1:28" ht="36" customHeight="1" x14ac:dyDescent="0.2">
      <c r="A122" s="1" t="s">
        <v>583</v>
      </c>
      <c r="B122" s="1" t="s">
        <v>36</v>
      </c>
      <c r="C122" t="s">
        <v>584</v>
      </c>
      <c r="D122" s="1" t="s">
        <v>43</v>
      </c>
      <c r="E122" s="1" t="s">
        <v>38</v>
      </c>
      <c r="F122" s="1" t="s">
        <v>569</v>
      </c>
      <c r="H122" s="2" t="s">
        <v>585</v>
      </c>
      <c r="I122" s="2" t="s">
        <v>586</v>
      </c>
      <c r="J122" s="15" t="s">
        <v>60</v>
      </c>
      <c r="O122" s="1" t="s">
        <v>71</v>
      </c>
      <c r="P122" s="1" t="s">
        <v>72</v>
      </c>
      <c r="W122" s="2" t="s">
        <v>577</v>
      </c>
      <c r="X122" s="2" t="s">
        <v>578</v>
      </c>
      <c r="Y122" s="1" t="s">
        <v>52</v>
      </c>
      <c r="Z122" s="1" t="s">
        <v>34</v>
      </c>
      <c r="AA122" s="9" t="s">
        <v>53</v>
      </c>
      <c r="AB122" s="2" t="s">
        <v>54</v>
      </c>
    </row>
    <row r="123" spans="1:28" ht="36" customHeight="1" x14ac:dyDescent="0.2">
      <c r="A123" s="1" t="s">
        <v>587</v>
      </c>
      <c r="B123" s="1" t="s">
        <v>36</v>
      </c>
      <c r="C123" t="s">
        <v>588</v>
      </c>
      <c r="D123" s="1" t="s">
        <v>43</v>
      </c>
      <c r="E123" s="1" t="s">
        <v>38</v>
      </c>
      <c r="F123" s="1" t="s">
        <v>569</v>
      </c>
      <c r="H123" s="2" t="s">
        <v>589</v>
      </c>
      <c r="I123" s="2" t="s">
        <v>590</v>
      </c>
      <c r="J123" s="1" t="s">
        <v>47</v>
      </c>
      <c r="M123" s="1" t="s">
        <v>576</v>
      </c>
      <c r="O123" s="1" t="s">
        <v>71</v>
      </c>
      <c r="P123" s="1" t="s">
        <v>72</v>
      </c>
      <c r="W123" s="2" t="s">
        <v>591</v>
      </c>
      <c r="X123" s="2" t="s">
        <v>592</v>
      </c>
      <c r="Y123" s="1" t="s">
        <v>52</v>
      </c>
      <c r="Z123" s="1" t="s">
        <v>34</v>
      </c>
      <c r="AA123" s="9" t="s">
        <v>53</v>
      </c>
      <c r="AB123" s="2" t="s">
        <v>54</v>
      </c>
    </row>
    <row r="124" spans="1:28" ht="36" customHeight="1" x14ac:dyDescent="0.2">
      <c r="A124" s="1" t="s">
        <v>593</v>
      </c>
      <c r="B124" s="1" t="s">
        <v>36</v>
      </c>
      <c r="C124" t="s">
        <v>594</v>
      </c>
      <c r="D124" s="1" t="s">
        <v>43</v>
      </c>
      <c r="E124" s="1" t="s">
        <v>38</v>
      </c>
      <c r="F124" s="1" t="s">
        <v>569</v>
      </c>
      <c r="H124" s="15" t="s">
        <v>595</v>
      </c>
      <c r="I124" s="2" t="s">
        <v>582</v>
      </c>
      <c r="J124" s="15" t="s">
        <v>60</v>
      </c>
      <c r="O124" s="1" t="s">
        <v>71</v>
      </c>
      <c r="P124" s="1" t="s">
        <v>72</v>
      </c>
      <c r="W124" s="2" t="s">
        <v>591</v>
      </c>
      <c r="X124" s="2" t="s">
        <v>592</v>
      </c>
      <c r="Y124" s="1" t="s">
        <v>52</v>
      </c>
      <c r="Z124" s="1" t="s">
        <v>34</v>
      </c>
      <c r="AA124" s="9" t="s">
        <v>53</v>
      </c>
      <c r="AB124" s="2" t="s">
        <v>54</v>
      </c>
    </row>
    <row r="125" spans="1:28" ht="36" customHeight="1" x14ac:dyDescent="0.2">
      <c r="A125" s="1" t="s">
        <v>596</v>
      </c>
      <c r="B125" s="1" t="s">
        <v>36</v>
      </c>
      <c r="C125" t="s">
        <v>597</v>
      </c>
      <c r="D125" s="1" t="s">
        <v>43</v>
      </c>
      <c r="E125" s="1" t="s">
        <v>38</v>
      </c>
      <c r="F125" s="1" t="s">
        <v>569</v>
      </c>
      <c r="H125" s="2" t="s">
        <v>598</v>
      </c>
      <c r="I125" s="2" t="s">
        <v>586</v>
      </c>
      <c r="J125" s="15" t="s">
        <v>60</v>
      </c>
      <c r="O125" s="1" t="s">
        <v>71</v>
      </c>
      <c r="P125" s="1" t="s">
        <v>72</v>
      </c>
      <c r="W125" s="2" t="s">
        <v>591</v>
      </c>
      <c r="X125" s="2" t="s">
        <v>592</v>
      </c>
      <c r="Y125" s="1" t="s">
        <v>52</v>
      </c>
      <c r="Z125" s="1" t="s">
        <v>34</v>
      </c>
      <c r="AA125" s="9" t="s">
        <v>53</v>
      </c>
      <c r="AB125" s="2" t="s">
        <v>54</v>
      </c>
    </row>
    <row r="126" spans="1:28" ht="36" customHeight="1" x14ac:dyDescent="0.2">
      <c r="A126" s="1" t="s">
        <v>599</v>
      </c>
      <c r="B126" s="1" t="s">
        <v>36</v>
      </c>
      <c r="C126" t="s">
        <v>600</v>
      </c>
      <c r="D126" s="1" t="s">
        <v>43</v>
      </c>
      <c r="E126" s="1" t="s">
        <v>38</v>
      </c>
      <c r="F126" s="1" t="s">
        <v>569</v>
      </c>
      <c r="H126" s="2" t="s">
        <v>601</v>
      </c>
      <c r="I126" s="2" t="s">
        <v>602</v>
      </c>
      <c r="J126" s="1" t="s">
        <v>47</v>
      </c>
      <c r="M126" s="1" t="s">
        <v>576</v>
      </c>
      <c r="O126" s="1" t="s">
        <v>71</v>
      </c>
      <c r="P126" s="1" t="s">
        <v>72</v>
      </c>
      <c r="W126" s="2" t="s">
        <v>603</v>
      </c>
      <c r="X126" s="2" t="s">
        <v>604</v>
      </c>
      <c r="Y126" s="1" t="s">
        <v>52</v>
      </c>
      <c r="Z126" s="1" t="s">
        <v>34</v>
      </c>
      <c r="AA126" s="9" t="s">
        <v>53</v>
      </c>
      <c r="AB126" s="2" t="s">
        <v>54</v>
      </c>
    </row>
    <row r="127" spans="1:28" ht="36" customHeight="1" x14ac:dyDescent="0.2">
      <c r="A127" s="1" t="s">
        <v>605</v>
      </c>
      <c r="B127" s="1" t="s">
        <v>36</v>
      </c>
      <c r="C127" t="s">
        <v>606</v>
      </c>
      <c r="D127" s="1" t="s">
        <v>43</v>
      </c>
      <c r="E127" s="1" t="s">
        <v>38</v>
      </c>
      <c r="F127" s="1" t="s">
        <v>569</v>
      </c>
      <c r="H127" s="2" t="s">
        <v>595</v>
      </c>
      <c r="I127" s="2" t="s">
        <v>582</v>
      </c>
      <c r="J127" s="15" t="s">
        <v>60</v>
      </c>
      <c r="O127" s="1" t="s">
        <v>71</v>
      </c>
      <c r="P127" s="1" t="s">
        <v>72</v>
      </c>
      <c r="W127" s="2" t="s">
        <v>603</v>
      </c>
      <c r="X127" s="2" t="s">
        <v>604</v>
      </c>
      <c r="Y127" s="1" t="s">
        <v>52</v>
      </c>
      <c r="Z127" s="1" t="s">
        <v>34</v>
      </c>
      <c r="AA127" s="9" t="s">
        <v>53</v>
      </c>
      <c r="AB127" s="2" t="s">
        <v>54</v>
      </c>
    </row>
    <row r="128" spans="1:28" ht="36" customHeight="1" x14ac:dyDescent="0.2">
      <c r="A128" s="1" t="s">
        <v>607</v>
      </c>
      <c r="B128" s="1" t="s">
        <v>36</v>
      </c>
      <c r="C128" t="s">
        <v>608</v>
      </c>
      <c r="D128" s="1" t="s">
        <v>43</v>
      </c>
      <c r="E128" s="1" t="s">
        <v>38</v>
      </c>
      <c r="F128" s="1" t="s">
        <v>569</v>
      </c>
      <c r="H128" s="2" t="s">
        <v>598</v>
      </c>
      <c r="I128" s="2" t="s">
        <v>586</v>
      </c>
      <c r="J128" s="15" t="s">
        <v>60</v>
      </c>
      <c r="O128" s="1" t="s">
        <v>71</v>
      </c>
      <c r="P128" s="1" t="s">
        <v>72</v>
      </c>
      <c r="W128" s="2" t="s">
        <v>603</v>
      </c>
      <c r="X128" s="2" t="s">
        <v>604</v>
      </c>
      <c r="Y128" s="1" t="s">
        <v>52</v>
      </c>
      <c r="Z128" s="1" t="s">
        <v>34</v>
      </c>
      <c r="AA128" s="9" t="s">
        <v>53</v>
      </c>
      <c r="AB128" s="2" t="s">
        <v>54</v>
      </c>
    </row>
    <row r="129" spans="1:28" ht="36" customHeight="1" x14ac:dyDescent="0.2">
      <c r="A129" s="1" t="s">
        <v>609</v>
      </c>
      <c r="B129" s="1" t="s">
        <v>36</v>
      </c>
      <c r="C129" t="s">
        <v>610</v>
      </c>
      <c r="D129" s="1" t="s">
        <v>43</v>
      </c>
      <c r="E129" s="1" t="s">
        <v>38</v>
      </c>
      <c r="F129" s="1" t="s">
        <v>569</v>
      </c>
      <c r="H129" s="2" t="s">
        <v>611</v>
      </c>
      <c r="J129" s="1" t="s">
        <v>47</v>
      </c>
      <c r="M129" s="1" t="s">
        <v>576</v>
      </c>
      <c r="O129" s="1" t="s">
        <v>71</v>
      </c>
      <c r="P129" s="1" t="s">
        <v>72</v>
      </c>
      <c r="W129" s="2" t="s">
        <v>51</v>
      </c>
      <c r="X129" s="2" t="s">
        <v>51</v>
      </c>
      <c r="Y129" s="1" t="s">
        <v>52</v>
      </c>
      <c r="Z129" s="1" t="s">
        <v>34</v>
      </c>
      <c r="AA129" s="9" t="s">
        <v>53</v>
      </c>
      <c r="AB129" s="2" t="s">
        <v>54</v>
      </c>
    </row>
    <row r="130" spans="1:28" ht="36" customHeight="1" x14ac:dyDescent="0.2">
      <c r="A130" s="1" t="s">
        <v>612</v>
      </c>
      <c r="B130" s="1" t="s">
        <v>36</v>
      </c>
      <c r="C130" t="s">
        <v>613</v>
      </c>
      <c r="D130" s="1" t="s">
        <v>43</v>
      </c>
      <c r="E130" s="1" t="s">
        <v>38</v>
      </c>
      <c r="F130" s="1" t="s">
        <v>614</v>
      </c>
      <c r="H130" s="2" t="s">
        <v>615</v>
      </c>
      <c r="J130" s="1" t="s">
        <v>47</v>
      </c>
      <c r="M130" s="1" t="s">
        <v>236</v>
      </c>
      <c r="O130" s="1" t="s">
        <v>71</v>
      </c>
      <c r="P130" s="8" t="s">
        <v>72</v>
      </c>
      <c r="W130" s="2" t="s">
        <v>51</v>
      </c>
      <c r="X130" s="2" t="s">
        <v>51</v>
      </c>
      <c r="Y130" s="1" t="s">
        <v>52</v>
      </c>
      <c r="Z130" s="1" t="s">
        <v>34</v>
      </c>
      <c r="AA130" s="9" t="s">
        <v>53</v>
      </c>
      <c r="AB130" s="2" t="s">
        <v>54</v>
      </c>
    </row>
    <row r="131" spans="1:28" ht="36" customHeight="1" x14ac:dyDescent="0.2">
      <c r="A131" s="1" t="s">
        <v>616</v>
      </c>
      <c r="B131" s="1" t="s">
        <v>36</v>
      </c>
      <c r="C131" t="s">
        <v>617</v>
      </c>
      <c r="D131" s="1" t="s">
        <v>43</v>
      </c>
      <c r="E131" s="1" t="s">
        <v>38</v>
      </c>
      <c r="F131" s="1" t="s">
        <v>614</v>
      </c>
      <c r="H131" s="2" t="s">
        <v>618</v>
      </c>
      <c r="J131" s="1" t="s">
        <v>33</v>
      </c>
      <c r="O131" s="1" t="s">
        <v>71</v>
      </c>
      <c r="P131" s="1" t="s">
        <v>72</v>
      </c>
      <c r="W131" s="2" t="s">
        <v>51</v>
      </c>
      <c r="X131" s="2" t="s">
        <v>51</v>
      </c>
      <c r="Y131" s="1" t="s">
        <v>52</v>
      </c>
      <c r="Z131" s="1" t="s">
        <v>34</v>
      </c>
      <c r="AA131" s="9" t="s">
        <v>53</v>
      </c>
      <c r="AB131" s="2" t="s">
        <v>54</v>
      </c>
    </row>
    <row r="132" spans="1:28" ht="36" customHeight="1" x14ac:dyDescent="0.2">
      <c r="A132" s="1" t="s">
        <v>619</v>
      </c>
      <c r="B132" s="1" t="s">
        <v>36</v>
      </c>
      <c r="C132" t="s">
        <v>620</v>
      </c>
      <c r="D132" s="1" t="s">
        <v>43</v>
      </c>
      <c r="E132" s="1" t="s">
        <v>38</v>
      </c>
      <c r="F132" s="1" t="s">
        <v>621</v>
      </c>
      <c r="G132" s="1" t="s">
        <v>622</v>
      </c>
      <c r="H132" s="2" t="s">
        <v>623</v>
      </c>
      <c r="I132" s="2" t="s">
        <v>624</v>
      </c>
      <c r="J132" s="1" t="s">
        <v>60</v>
      </c>
      <c r="O132" s="1" t="s">
        <v>71</v>
      </c>
      <c r="P132" s="1" t="s">
        <v>72</v>
      </c>
      <c r="W132" s="2" t="s">
        <v>51</v>
      </c>
      <c r="X132" s="2" t="s">
        <v>51</v>
      </c>
      <c r="Y132" s="1" t="s">
        <v>52</v>
      </c>
      <c r="Z132" s="1" t="s">
        <v>34</v>
      </c>
      <c r="AA132" s="9" t="s">
        <v>53</v>
      </c>
      <c r="AB132" s="2" t="s">
        <v>54</v>
      </c>
    </row>
    <row r="133" spans="1:28" ht="36" customHeight="1" x14ac:dyDescent="0.2">
      <c r="A133" s="1" t="s">
        <v>625</v>
      </c>
      <c r="B133" s="1" t="s">
        <v>36</v>
      </c>
      <c r="C133" t="s">
        <v>626</v>
      </c>
      <c r="D133" s="1" t="s">
        <v>43</v>
      </c>
      <c r="E133" s="1" t="s">
        <v>38</v>
      </c>
      <c r="F133" s="1" t="s">
        <v>621</v>
      </c>
      <c r="G133" s="1" t="s">
        <v>622</v>
      </c>
      <c r="H133" s="2" t="s">
        <v>627</v>
      </c>
      <c r="I133" s="2" t="s">
        <v>628</v>
      </c>
      <c r="J133" s="1" t="s">
        <v>60</v>
      </c>
      <c r="O133" s="1" t="s">
        <v>71</v>
      </c>
      <c r="P133" s="1" t="s">
        <v>72</v>
      </c>
      <c r="W133" s="2" t="s">
        <v>51</v>
      </c>
      <c r="X133" s="2" t="s">
        <v>51</v>
      </c>
      <c r="Y133" s="1" t="s">
        <v>52</v>
      </c>
      <c r="Z133" s="1" t="s">
        <v>34</v>
      </c>
      <c r="AA133" s="9" t="s">
        <v>53</v>
      </c>
      <c r="AB133" s="2" t="s">
        <v>54</v>
      </c>
    </row>
    <row r="134" spans="1:28" ht="36" customHeight="1" x14ac:dyDescent="0.2">
      <c r="A134" s="1" t="s">
        <v>629</v>
      </c>
      <c r="B134" s="1" t="s">
        <v>36</v>
      </c>
      <c r="C134"/>
      <c r="D134" s="1" t="s">
        <v>630</v>
      </c>
      <c r="E134" s="1" t="s">
        <v>38</v>
      </c>
      <c r="F134" s="1" t="s">
        <v>621</v>
      </c>
      <c r="G134" s="1" t="s">
        <v>622</v>
      </c>
      <c r="H134" s="2" t="s">
        <v>631</v>
      </c>
      <c r="J134" s="1" t="s">
        <v>33</v>
      </c>
      <c r="W134" s="2" t="s">
        <v>632</v>
      </c>
      <c r="X134" s="2" t="s">
        <v>633</v>
      </c>
      <c r="Z134" s="1" t="s">
        <v>34</v>
      </c>
    </row>
    <row r="135" spans="1:28" ht="36" customHeight="1" x14ac:dyDescent="0.2">
      <c r="A135" s="1" t="s">
        <v>634</v>
      </c>
      <c r="B135" s="1" t="s">
        <v>36</v>
      </c>
      <c r="C135"/>
      <c r="D135" s="1" t="s">
        <v>630</v>
      </c>
      <c r="E135" s="1" t="s">
        <v>38</v>
      </c>
      <c r="F135" s="1" t="s">
        <v>621</v>
      </c>
      <c r="G135" s="1" t="s">
        <v>622</v>
      </c>
      <c r="H135" s="2" t="s">
        <v>635</v>
      </c>
      <c r="J135" s="1" t="s">
        <v>33</v>
      </c>
      <c r="W135" s="2" t="s">
        <v>632</v>
      </c>
      <c r="X135" s="2" t="s">
        <v>633</v>
      </c>
      <c r="Z135" s="1" t="s">
        <v>34</v>
      </c>
    </row>
    <row r="136" spans="1:28" ht="36" customHeight="1" x14ac:dyDescent="0.2">
      <c r="A136" s="1" t="s">
        <v>636</v>
      </c>
      <c r="B136" s="16" t="s">
        <v>637</v>
      </c>
      <c r="C136" t="s">
        <v>638</v>
      </c>
      <c r="D136" s="1" t="s">
        <v>43</v>
      </c>
      <c r="E136" s="1" t="s">
        <v>38</v>
      </c>
      <c r="F136" s="1" t="s">
        <v>621</v>
      </c>
      <c r="G136" s="1" t="s">
        <v>622</v>
      </c>
      <c r="H136" s="2" t="s">
        <v>639</v>
      </c>
      <c r="J136" s="1" t="s">
        <v>47</v>
      </c>
      <c r="M136" s="1" t="s">
        <v>640</v>
      </c>
      <c r="O136" s="1" t="s">
        <v>71</v>
      </c>
      <c r="P136" s="1" t="s">
        <v>72</v>
      </c>
      <c r="W136" s="2" t="s">
        <v>632</v>
      </c>
      <c r="X136" s="2" t="s">
        <v>633</v>
      </c>
      <c r="Y136" s="1" t="s">
        <v>52</v>
      </c>
      <c r="Z136" s="1" t="s">
        <v>34</v>
      </c>
      <c r="AA136" s="9" t="s">
        <v>53</v>
      </c>
      <c r="AB136" s="2" t="s">
        <v>54</v>
      </c>
    </row>
    <row r="137" spans="1:28" ht="36" customHeight="1" x14ac:dyDescent="0.2">
      <c r="A137" s="1" t="s">
        <v>641</v>
      </c>
      <c r="B137" s="1" t="s">
        <v>36</v>
      </c>
      <c r="C137" t="s">
        <v>642</v>
      </c>
      <c r="D137" s="1" t="s">
        <v>188</v>
      </c>
      <c r="E137" s="1" t="s">
        <v>38</v>
      </c>
      <c r="F137" s="1" t="s">
        <v>621</v>
      </c>
      <c r="G137" s="1" t="s">
        <v>622</v>
      </c>
      <c r="H137" s="2" t="s">
        <v>643</v>
      </c>
      <c r="J137" s="1" t="s">
        <v>33</v>
      </c>
      <c r="O137" s="1" t="s">
        <v>191</v>
      </c>
      <c r="P137" s="1" t="s">
        <v>72</v>
      </c>
      <c r="W137" s="2" t="s">
        <v>644</v>
      </c>
      <c r="X137" s="2" t="s">
        <v>645</v>
      </c>
      <c r="Y137" s="1" t="s">
        <v>52</v>
      </c>
      <c r="Z137" s="1" t="s">
        <v>34</v>
      </c>
      <c r="AA137" s="9" t="s">
        <v>53</v>
      </c>
      <c r="AB137" s="2" t="s">
        <v>54</v>
      </c>
    </row>
    <row r="138" spans="1:28" ht="36" customHeight="1" x14ac:dyDescent="0.2">
      <c r="A138" s="1" t="s">
        <v>646</v>
      </c>
      <c r="B138" s="1" t="s">
        <v>36</v>
      </c>
      <c r="C138" t="s">
        <v>647</v>
      </c>
      <c r="D138" s="1" t="s">
        <v>43</v>
      </c>
      <c r="E138" s="1" t="s">
        <v>38</v>
      </c>
      <c r="F138" s="1" t="s">
        <v>621</v>
      </c>
      <c r="G138" s="1" t="s">
        <v>622</v>
      </c>
      <c r="H138" s="2" t="s">
        <v>648</v>
      </c>
      <c r="I138" s="2" t="s">
        <v>649</v>
      </c>
      <c r="J138" s="1" t="s">
        <v>179</v>
      </c>
      <c r="O138" s="1" t="s">
        <v>71</v>
      </c>
      <c r="P138" s="1" t="s">
        <v>72</v>
      </c>
      <c r="W138" s="2" t="s">
        <v>632</v>
      </c>
      <c r="X138" s="2" t="s">
        <v>633</v>
      </c>
      <c r="Y138" s="1" t="s">
        <v>52</v>
      </c>
      <c r="Z138" s="1" t="s">
        <v>34</v>
      </c>
      <c r="AA138" s="9" t="s">
        <v>53</v>
      </c>
      <c r="AB138" s="2" t="s">
        <v>54</v>
      </c>
    </row>
    <row r="139" spans="1:28" ht="36" customHeight="1" x14ac:dyDescent="0.2">
      <c r="A139" s="1" t="s">
        <v>650</v>
      </c>
      <c r="B139" s="1" t="s">
        <v>36</v>
      </c>
      <c r="C139" t="s">
        <v>651</v>
      </c>
      <c r="D139" s="1" t="s">
        <v>43</v>
      </c>
      <c r="E139" s="1" t="s">
        <v>38</v>
      </c>
      <c r="F139" s="1" t="s">
        <v>621</v>
      </c>
      <c r="G139" s="1" t="s">
        <v>622</v>
      </c>
      <c r="H139" s="2" t="s">
        <v>652</v>
      </c>
      <c r="I139" s="2" t="s">
        <v>653</v>
      </c>
      <c r="J139" s="1" t="s">
        <v>179</v>
      </c>
      <c r="O139" s="1" t="s">
        <v>71</v>
      </c>
      <c r="P139" s="1" t="s">
        <v>72</v>
      </c>
      <c r="W139" s="2" t="s">
        <v>632</v>
      </c>
      <c r="X139" s="2" t="s">
        <v>633</v>
      </c>
      <c r="Y139" s="1" t="s">
        <v>52</v>
      </c>
      <c r="Z139" s="1" t="s">
        <v>34</v>
      </c>
      <c r="AA139" s="9" t="s">
        <v>53</v>
      </c>
      <c r="AB139" s="2" t="s">
        <v>54</v>
      </c>
    </row>
    <row r="140" spans="1:28" ht="36" customHeight="1" x14ac:dyDescent="0.2">
      <c r="A140" s="1" t="s">
        <v>654</v>
      </c>
      <c r="B140" s="1" t="s">
        <v>36</v>
      </c>
      <c r="C140" t="s">
        <v>655</v>
      </c>
      <c r="D140" s="1" t="s">
        <v>43</v>
      </c>
      <c r="E140" s="1" t="s">
        <v>38</v>
      </c>
      <c r="F140" s="1" t="s">
        <v>621</v>
      </c>
      <c r="G140" s="1" t="s">
        <v>622</v>
      </c>
      <c r="H140" s="2" t="s">
        <v>656</v>
      </c>
      <c r="I140" s="2" t="s">
        <v>657</v>
      </c>
      <c r="J140" s="1" t="s">
        <v>33</v>
      </c>
      <c r="O140" s="1" t="s">
        <v>71</v>
      </c>
      <c r="P140" s="1" t="s">
        <v>72</v>
      </c>
      <c r="W140" s="2" t="s">
        <v>632</v>
      </c>
      <c r="X140" s="2" t="s">
        <v>633</v>
      </c>
      <c r="Y140" s="1" t="s">
        <v>52</v>
      </c>
      <c r="Z140" s="1" t="s">
        <v>34</v>
      </c>
      <c r="AA140" s="9" t="s">
        <v>53</v>
      </c>
      <c r="AB140" s="2" t="s">
        <v>54</v>
      </c>
    </row>
    <row r="141" spans="1:28" ht="36" customHeight="1" x14ac:dyDescent="0.2">
      <c r="A141" s="1" t="s">
        <v>658</v>
      </c>
      <c r="B141" s="1" t="s">
        <v>36</v>
      </c>
      <c r="C141" t="s">
        <v>659</v>
      </c>
      <c r="D141" s="1" t="s">
        <v>43</v>
      </c>
      <c r="E141" s="1" t="s">
        <v>38</v>
      </c>
      <c r="F141" s="1" t="s">
        <v>621</v>
      </c>
      <c r="G141" s="1" t="s">
        <v>622</v>
      </c>
      <c r="H141" s="2" t="s">
        <v>660</v>
      </c>
      <c r="J141" s="1" t="s">
        <v>33</v>
      </c>
      <c r="O141" s="1" t="s">
        <v>71</v>
      </c>
      <c r="P141" s="1" t="s">
        <v>72</v>
      </c>
      <c r="W141" s="2" t="s">
        <v>632</v>
      </c>
      <c r="X141" s="2" t="s">
        <v>633</v>
      </c>
      <c r="Y141" s="1" t="s">
        <v>52</v>
      </c>
      <c r="Z141" s="1" t="s">
        <v>34</v>
      </c>
      <c r="AA141" s="9" t="s">
        <v>53</v>
      </c>
      <c r="AB141" s="2" t="s">
        <v>54</v>
      </c>
    </row>
    <row r="142" spans="1:28" ht="36" customHeight="1" x14ac:dyDescent="0.2">
      <c r="A142" s="1" t="s">
        <v>661</v>
      </c>
      <c r="B142" s="1" t="s">
        <v>36</v>
      </c>
      <c r="C142" t="s">
        <v>662</v>
      </c>
      <c r="D142" s="1" t="s">
        <v>43</v>
      </c>
      <c r="E142" s="1" t="s">
        <v>38</v>
      </c>
      <c r="F142" s="1" t="s">
        <v>621</v>
      </c>
      <c r="G142" s="1" t="s">
        <v>622</v>
      </c>
      <c r="H142" s="2" t="s">
        <v>663</v>
      </c>
      <c r="J142" s="1" t="s">
        <v>33</v>
      </c>
      <c r="O142" s="1" t="s">
        <v>71</v>
      </c>
      <c r="P142" s="1" t="s">
        <v>72</v>
      </c>
      <c r="W142" s="2" t="s">
        <v>632</v>
      </c>
      <c r="X142" s="2" t="s">
        <v>633</v>
      </c>
      <c r="Y142" s="1" t="s">
        <v>52</v>
      </c>
      <c r="Z142" s="1" t="s">
        <v>34</v>
      </c>
      <c r="AA142" s="9" t="s">
        <v>53</v>
      </c>
      <c r="AB142" s="2" t="s">
        <v>54</v>
      </c>
    </row>
    <row r="143" spans="1:28" ht="36" customHeight="1" x14ac:dyDescent="0.2">
      <c r="A143" s="1" t="s">
        <v>664</v>
      </c>
      <c r="B143" s="1" t="s">
        <v>36</v>
      </c>
      <c r="C143"/>
      <c r="D143" s="1" t="s">
        <v>630</v>
      </c>
      <c r="E143" s="1" t="s">
        <v>38</v>
      </c>
      <c r="F143" s="1" t="s">
        <v>621</v>
      </c>
      <c r="G143" s="1" t="s">
        <v>622</v>
      </c>
      <c r="H143" s="2" t="s">
        <v>665</v>
      </c>
      <c r="J143" s="1" t="s">
        <v>33</v>
      </c>
      <c r="W143" s="2" t="s">
        <v>666</v>
      </c>
      <c r="X143" s="2" t="s">
        <v>667</v>
      </c>
      <c r="Z143" s="1" t="s">
        <v>34</v>
      </c>
    </row>
    <row r="144" spans="1:28" ht="36" customHeight="1" x14ac:dyDescent="0.2">
      <c r="A144" s="1" t="s">
        <v>668</v>
      </c>
      <c r="B144" s="16" t="s">
        <v>637</v>
      </c>
      <c r="C144" t="s">
        <v>669</v>
      </c>
      <c r="D144" s="1" t="s">
        <v>43</v>
      </c>
      <c r="E144" s="1" t="s">
        <v>38</v>
      </c>
      <c r="F144" s="1" t="s">
        <v>621</v>
      </c>
      <c r="G144" s="1" t="s">
        <v>622</v>
      </c>
      <c r="H144" s="2" t="s">
        <v>639</v>
      </c>
      <c r="J144" s="1" t="s">
        <v>47</v>
      </c>
      <c r="M144" s="1" t="s">
        <v>640</v>
      </c>
      <c r="O144" s="1" t="s">
        <v>71</v>
      </c>
      <c r="P144" s="1" t="s">
        <v>72</v>
      </c>
      <c r="W144" s="2" t="s">
        <v>666</v>
      </c>
      <c r="X144" s="2" t="s">
        <v>667</v>
      </c>
      <c r="Y144" s="1" t="s">
        <v>52</v>
      </c>
      <c r="Z144" s="1" t="s">
        <v>34</v>
      </c>
      <c r="AA144" s="9" t="s">
        <v>53</v>
      </c>
      <c r="AB144" s="2" t="s">
        <v>54</v>
      </c>
    </row>
    <row r="145" spans="1:28" ht="36" customHeight="1" x14ac:dyDescent="0.2">
      <c r="A145" s="1" t="s">
        <v>670</v>
      </c>
      <c r="B145" s="1" t="s">
        <v>36</v>
      </c>
      <c r="C145" t="s">
        <v>671</v>
      </c>
      <c r="D145" s="1" t="s">
        <v>188</v>
      </c>
      <c r="E145" s="1" t="s">
        <v>38</v>
      </c>
      <c r="F145" s="1" t="s">
        <v>621</v>
      </c>
      <c r="G145" s="1" t="s">
        <v>622</v>
      </c>
      <c r="H145" s="2" t="s">
        <v>643</v>
      </c>
      <c r="J145" s="1" t="s">
        <v>33</v>
      </c>
      <c r="O145" s="1" t="s">
        <v>191</v>
      </c>
      <c r="P145" s="1" t="s">
        <v>72</v>
      </c>
      <c r="W145" s="2" t="s">
        <v>672</v>
      </c>
      <c r="X145" s="2" t="s">
        <v>673</v>
      </c>
      <c r="Y145" s="1" t="s">
        <v>52</v>
      </c>
      <c r="Z145" s="1" t="s">
        <v>34</v>
      </c>
      <c r="AA145" s="9" t="s">
        <v>53</v>
      </c>
      <c r="AB145" s="2" t="s">
        <v>54</v>
      </c>
    </row>
    <row r="146" spans="1:28" ht="36" customHeight="1" x14ac:dyDescent="0.2">
      <c r="A146" s="1" t="s">
        <v>674</v>
      </c>
      <c r="B146" s="1" t="s">
        <v>36</v>
      </c>
      <c r="C146" t="s">
        <v>675</v>
      </c>
      <c r="D146" s="1" t="s">
        <v>43</v>
      </c>
      <c r="E146" s="1" t="s">
        <v>38</v>
      </c>
      <c r="F146" s="1" t="s">
        <v>621</v>
      </c>
      <c r="G146" s="1" t="s">
        <v>622</v>
      </c>
      <c r="H146" s="2" t="s">
        <v>648</v>
      </c>
      <c r="I146" s="2" t="s">
        <v>649</v>
      </c>
      <c r="J146" s="1" t="s">
        <v>179</v>
      </c>
      <c r="O146" s="1" t="s">
        <v>71</v>
      </c>
      <c r="P146" s="1" t="s">
        <v>72</v>
      </c>
      <c r="W146" s="2" t="s">
        <v>666</v>
      </c>
      <c r="X146" s="2" t="s">
        <v>667</v>
      </c>
      <c r="Y146" s="1" t="s">
        <v>52</v>
      </c>
      <c r="Z146" s="1" t="s">
        <v>34</v>
      </c>
      <c r="AA146" s="9" t="s">
        <v>53</v>
      </c>
      <c r="AB146" s="2" t="s">
        <v>54</v>
      </c>
    </row>
    <row r="147" spans="1:28" ht="36" customHeight="1" x14ac:dyDescent="0.2">
      <c r="A147" s="1" t="s">
        <v>676</v>
      </c>
      <c r="B147" s="1" t="s">
        <v>36</v>
      </c>
      <c r="C147" t="s">
        <v>677</v>
      </c>
      <c r="D147" s="1" t="s">
        <v>43</v>
      </c>
      <c r="E147" s="1" t="s">
        <v>38</v>
      </c>
      <c r="F147" s="1" t="s">
        <v>621</v>
      </c>
      <c r="G147" s="1" t="s">
        <v>622</v>
      </c>
      <c r="H147" s="2" t="s">
        <v>652</v>
      </c>
      <c r="I147" s="2" t="s">
        <v>653</v>
      </c>
      <c r="J147" s="1" t="s">
        <v>179</v>
      </c>
      <c r="O147" s="1" t="s">
        <v>71</v>
      </c>
      <c r="P147" s="1" t="s">
        <v>72</v>
      </c>
      <c r="W147" s="2" t="s">
        <v>666</v>
      </c>
      <c r="X147" s="2" t="s">
        <v>667</v>
      </c>
      <c r="Y147" s="1" t="s">
        <v>52</v>
      </c>
      <c r="Z147" s="1" t="s">
        <v>34</v>
      </c>
      <c r="AA147" s="9" t="s">
        <v>53</v>
      </c>
      <c r="AB147" s="2" t="s">
        <v>54</v>
      </c>
    </row>
    <row r="148" spans="1:28" ht="36" customHeight="1" x14ac:dyDescent="0.2">
      <c r="A148" s="1" t="s">
        <v>678</v>
      </c>
      <c r="B148" s="1" t="s">
        <v>36</v>
      </c>
      <c r="C148" t="s">
        <v>679</v>
      </c>
      <c r="D148" s="1" t="s">
        <v>43</v>
      </c>
      <c r="E148" s="1" t="s">
        <v>38</v>
      </c>
      <c r="F148" s="1" t="s">
        <v>621</v>
      </c>
      <c r="G148" s="1" t="s">
        <v>622</v>
      </c>
      <c r="H148" s="2" t="s">
        <v>656</v>
      </c>
      <c r="I148" s="2" t="s">
        <v>657</v>
      </c>
      <c r="J148" s="1" t="s">
        <v>33</v>
      </c>
      <c r="O148" s="1" t="s">
        <v>71</v>
      </c>
      <c r="P148" s="1" t="s">
        <v>72</v>
      </c>
      <c r="W148" s="2" t="s">
        <v>666</v>
      </c>
      <c r="X148" s="2" t="s">
        <v>667</v>
      </c>
      <c r="Y148" s="1" t="s">
        <v>52</v>
      </c>
      <c r="Z148" s="1" t="s">
        <v>34</v>
      </c>
      <c r="AA148" s="9" t="s">
        <v>53</v>
      </c>
      <c r="AB148" s="2" t="s">
        <v>54</v>
      </c>
    </row>
    <row r="149" spans="1:28" ht="36" customHeight="1" x14ac:dyDescent="0.2">
      <c r="A149" s="1" t="s">
        <v>680</v>
      </c>
      <c r="B149" s="1" t="s">
        <v>36</v>
      </c>
      <c r="C149" t="s">
        <v>681</v>
      </c>
      <c r="D149" s="1" t="s">
        <v>43</v>
      </c>
      <c r="E149" s="1" t="s">
        <v>38</v>
      </c>
      <c r="F149" s="1" t="s">
        <v>621</v>
      </c>
      <c r="G149" s="1" t="s">
        <v>622</v>
      </c>
      <c r="H149" s="2" t="s">
        <v>660</v>
      </c>
      <c r="J149" s="1" t="s">
        <v>33</v>
      </c>
      <c r="O149" s="1" t="s">
        <v>71</v>
      </c>
      <c r="P149" s="1" t="s">
        <v>72</v>
      </c>
      <c r="W149" s="2" t="s">
        <v>666</v>
      </c>
      <c r="X149" s="2" t="s">
        <v>667</v>
      </c>
      <c r="Y149" s="1" t="s">
        <v>52</v>
      </c>
      <c r="Z149" s="1" t="s">
        <v>34</v>
      </c>
      <c r="AA149" s="9" t="s">
        <v>53</v>
      </c>
      <c r="AB149" s="2" t="s">
        <v>54</v>
      </c>
    </row>
    <row r="150" spans="1:28" ht="36" customHeight="1" x14ac:dyDescent="0.2">
      <c r="A150" s="1" t="s">
        <v>682</v>
      </c>
      <c r="B150" s="1" t="s">
        <v>36</v>
      </c>
      <c r="C150" t="s">
        <v>683</v>
      </c>
      <c r="D150" s="1" t="s">
        <v>43</v>
      </c>
      <c r="E150" s="1" t="s">
        <v>38</v>
      </c>
      <c r="F150" s="1" t="s">
        <v>621</v>
      </c>
      <c r="G150" s="1" t="s">
        <v>622</v>
      </c>
      <c r="H150" s="2" t="s">
        <v>663</v>
      </c>
      <c r="J150" s="1" t="s">
        <v>33</v>
      </c>
      <c r="O150" s="1" t="s">
        <v>71</v>
      </c>
      <c r="P150" s="1" t="s">
        <v>72</v>
      </c>
      <c r="W150" s="2" t="s">
        <v>666</v>
      </c>
      <c r="X150" s="2" t="s">
        <v>667</v>
      </c>
      <c r="Y150" s="1" t="s">
        <v>52</v>
      </c>
      <c r="Z150" s="1" t="s">
        <v>34</v>
      </c>
      <c r="AA150" s="9" t="s">
        <v>53</v>
      </c>
      <c r="AB150" s="2" t="s">
        <v>54</v>
      </c>
    </row>
    <row r="151" spans="1:28" ht="36" customHeight="1" x14ac:dyDescent="0.2">
      <c r="A151" s="1" t="s">
        <v>684</v>
      </c>
      <c r="B151" s="1" t="s">
        <v>36</v>
      </c>
      <c r="C151"/>
      <c r="D151" s="1" t="s">
        <v>630</v>
      </c>
      <c r="E151" s="1" t="s">
        <v>38</v>
      </c>
      <c r="F151" s="1" t="s">
        <v>621</v>
      </c>
      <c r="G151" s="1" t="s">
        <v>622</v>
      </c>
      <c r="H151" s="2" t="s">
        <v>685</v>
      </c>
      <c r="J151" s="1" t="s">
        <v>33</v>
      </c>
      <c r="W151" s="2" t="s">
        <v>686</v>
      </c>
      <c r="X151" s="2" t="s">
        <v>687</v>
      </c>
      <c r="Z151" s="1" t="s">
        <v>34</v>
      </c>
    </row>
    <row r="152" spans="1:28" ht="36" customHeight="1" x14ac:dyDescent="0.2">
      <c r="A152" s="1" t="s">
        <v>688</v>
      </c>
      <c r="B152" s="16" t="s">
        <v>637</v>
      </c>
      <c r="C152" t="s">
        <v>689</v>
      </c>
      <c r="D152" s="1" t="s">
        <v>43</v>
      </c>
      <c r="E152" s="1" t="s">
        <v>38</v>
      </c>
      <c r="F152" s="1" t="s">
        <v>621</v>
      </c>
      <c r="G152" s="1" t="s">
        <v>622</v>
      </c>
      <c r="H152" s="2" t="s">
        <v>639</v>
      </c>
      <c r="J152" s="1" t="s">
        <v>47</v>
      </c>
      <c r="M152" s="1" t="s">
        <v>640</v>
      </c>
      <c r="O152" s="1" t="s">
        <v>71</v>
      </c>
      <c r="P152" s="1" t="s">
        <v>72</v>
      </c>
      <c r="W152" s="2" t="s">
        <v>686</v>
      </c>
      <c r="X152" s="2" t="s">
        <v>687</v>
      </c>
      <c r="Y152" s="1" t="s">
        <v>52</v>
      </c>
      <c r="Z152" s="1" t="s">
        <v>34</v>
      </c>
      <c r="AA152" s="9" t="s">
        <v>53</v>
      </c>
      <c r="AB152" s="2" t="s">
        <v>54</v>
      </c>
    </row>
    <row r="153" spans="1:28" ht="36" customHeight="1" x14ac:dyDescent="0.2">
      <c r="A153" s="1" t="s">
        <v>690</v>
      </c>
      <c r="B153" s="1" t="s">
        <v>36</v>
      </c>
      <c r="C153" t="s">
        <v>691</v>
      </c>
      <c r="D153" s="1" t="s">
        <v>188</v>
      </c>
      <c r="E153" s="1" t="s">
        <v>38</v>
      </c>
      <c r="F153" s="1" t="s">
        <v>621</v>
      </c>
      <c r="G153" s="1" t="s">
        <v>622</v>
      </c>
      <c r="H153" s="2" t="s">
        <v>643</v>
      </c>
      <c r="J153" s="1" t="s">
        <v>33</v>
      </c>
      <c r="O153" s="1" t="s">
        <v>191</v>
      </c>
      <c r="P153" s="1" t="s">
        <v>72</v>
      </c>
      <c r="W153" s="2" t="s">
        <v>692</v>
      </c>
      <c r="X153" s="2" t="s">
        <v>693</v>
      </c>
      <c r="Y153" s="1" t="s">
        <v>52</v>
      </c>
      <c r="Z153" s="1" t="s">
        <v>34</v>
      </c>
      <c r="AA153" s="9" t="s">
        <v>53</v>
      </c>
      <c r="AB153" s="2" t="s">
        <v>54</v>
      </c>
    </row>
    <row r="154" spans="1:28" ht="36" customHeight="1" x14ac:dyDescent="0.2">
      <c r="A154" s="1" t="s">
        <v>694</v>
      </c>
      <c r="B154" s="1" t="s">
        <v>36</v>
      </c>
      <c r="C154" t="s">
        <v>695</v>
      </c>
      <c r="D154" s="1" t="s">
        <v>43</v>
      </c>
      <c r="E154" s="1" t="s">
        <v>38</v>
      </c>
      <c r="F154" s="1" t="s">
        <v>621</v>
      </c>
      <c r="G154" s="1" t="s">
        <v>622</v>
      </c>
      <c r="H154" s="2" t="s">
        <v>648</v>
      </c>
      <c r="I154" s="2" t="s">
        <v>649</v>
      </c>
      <c r="J154" s="1" t="s">
        <v>179</v>
      </c>
      <c r="O154" s="1" t="s">
        <v>71</v>
      </c>
      <c r="P154" s="1" t="s">
        <v>72</v>
      </c>
      <c r="W154" s="2" t="s">
        <v>686</v>
      </c>
      <c r="X154" s="2" t="s">
        <v>687</v>
      </c>
      <c r="Y154" s="1" t="s">
        <v>52</v>
      </c>
      <c r="Z154" s="1" t="s">
        <v>34</v>
      </c>
      <c r="AA154" s="9" t="s">
        <v>53</v>
      </c>
      <c r="AB154" s="2" t="s">
        <v>54</v>
      </c>
    </row>
    <row r="155" spans="1:28" ht="36" customHeight="1" x14ac:dyDescent="0.2">
      <c r="A155" s="1" t="s">
        <v>696</v>
      </c>
      <c r="B155" s="1" t="s">
        <v>36</v>
      </c>
      <c r="C155" t="s">
        <v>697</v>
      </c>
      <c r="D155" s="1" t="s">
        <v>43</v>
      </c>
      <c r="E155" s="1" t="s">
        <v>38</v>
      </c>
      <c r="F155" s="1" t="s">
        <v>621</v>
      </c>
      <c r="G155" s="1" t="s">
        <v>622</v>
      </c>
      <c r="H155" s="2" t="s">
        <v>652</v>
      </c>
      <c r="I155" s="2" t="s">
        <v>653</v>
      </c>
      <c r="J155" s="1" t="s">
        <v>179</v>
      </c>
      <c r="O155" s="1" t="s">
        <v>71</v>
      </c>
      <c r="P155" s="1" t="s">
        <v>72</v>
      </c>
      <c r="W155" s="2" t="s">
        <v>686</v>
      </c>
      <c r="X155" s="2" t="s">
        <v>687</v>
      </c>
      <c r="Y155" s="1" t="s">
        <v>52</v>
      </c>
      <c r="Z155" s="1" t="s">
        <v>34</v>
      </c>
      <c r="AA155" s="9" t="s">
        <v>53</v>
      </c>
      <c r="AB155" s="2" t="s">
        <v>54</v>
      </c>
    </row>
    <row r="156" spans="1:28" ht="36" customHeight="1" x14ac:dyDescent="0.2">
      <c r="A156" s="1" t="s">
        <v>698</v>
      </c>
      <c r="B156" s="1" t="s">
        <v>36</v>
      </c>
      <c r="C156" t="s">
        <v>699</v>
      </c>
      <c r="D156" s="1" t="s">
        <v>43</v>
      </c>
      <c r="E156" s="1" t="s">
        <v>38</v>
      </c>
      <c r="F156" s="1" t="s">
        <v>621</v>
      </c>
      <c r="G156" s="1" t="s">
        <v>622</v>
      </c>
      <c r="H156" s="2" t="s">
        <v>656</v>
      </c>
      <c r="I156" s="2" t="s">
        <v>657</v>
      </c>
      <c r="J156" s="1" t="s">
        <v>33</v>
      </c>
      <c r="O156" s="1" t="s">
        <v>71</v>
      </c>
      <c r="P156" s="1" t="s">
        <v>72</v>
      </c>
      <c r="W156" s="2" t="s">
        <v>686</v>
      </c>
      <c r="X156" s="2" t="s">
        <v>687</v>
      </c>
      <c r="Y156" s="1" t="s">
        <v>52</v>
      </c>
      <c r="Z156" s="1" t="s">
        <v>34</v>
      </c>
      <c r="AA156" s="9" t="s">
        <v>53</v>
      </c>
      <c r="AB156" s="2" t="s">
        <v>54</v>
      </c>
    </row>
    <row r="157" spans="1:28" ht="36" customHeight="1" x14ac:dyDescent="0.2">
      <c r="A157" s="1" t="s">
        <v>700</v>
      </c>
      <c r="B157" s="1" t="s">
        <v>36</v>
      </c>
      <c r="C157" t="s">
        <v>701</v>
      </c>
      <c r="D157" s="1" t="s">
        <v>43</v>
      </c>
      <c r="E157" s="1" t="s">
        <v>38</v>
      </c>
      <c r="F157" s="1" t="s">
        <v>621</v>
      </c>
      <c r="G157" s="1" t="s">
        <v>622</v>
      </c>
      <c r="H157" s="2" t="s">
        <v>660</v>
      </c>
      <c r="J157" s="1" t="s">
        <v>33</v>
      </c>
      <c r="O157" s="1" t="s">
        <v>71</v>
      </c>
      <c r="P157" s="1" t="s">
        <v>72</v>
      </c>
      <c r="W157" s="2" t="s">
        <v>686</v>
      </c>
      <c r="X157" s="2" t="s">
        <v>687</v>
      </c>
      <c r="Y157" s="1" t="s">
        <v>52</v>
      </c>
      <c r="Z157" s="1" t="s">
        <v>34</v>
      </c>
      <c r="AA157" s="9" t="s">
        <v>53</v>
      </c>
      <c r="AB157" s="2" t="s">
        <v>54</v>
      </c>
    </row>
    <row r="158" spans="1:28" ht="36" customHeight="1" x14ac:dyDescent="0.2">
      <c r="A158" s="1" t="s">
        <v>702</v>
      </c>
      <c r="B158" s="1" t="s">
        <v>36</v>
      </c>
      <c r="C158" t="s">
        <v>703</v>
      </c>
      <c r="D158" s="1" t="s">
        <v>43</v>
      </c>
      <c r="E158" s="1" t="s">
        <v>38</v>
      </c>
      <c r="F158" s="1" t="s">
        <v>621</v>
      </c>
      <c r="G158" s="1" t="s">
        <v>622</v>
      </c>
      <c r="H158" s="2" t="s">
        <v>663</v>
      </c>
      <c r="J158" s="1" t="s">
        <v>33</v>
      </c>
      <c r="O158" s="1" t="s">
        <v>71</v>
      </c>
      <c r="P158" s="1" t="s">
        <v>72</v>
      </c>
      <c r="W158" s="2" t="s">
        <v>686</v>
      </c>
      <c r="X158" s="2" t="s">
        <v>687</v>
      </c>
      <c r="Y158" s="1" t="s">
        <v>52</v>
      </c>
      <c r="Z158" s="1" t="s">
        <v>34</v>
      </c>
      <c r="AA158" s="9" t="s">
        <v>53</v>
      </c>
      <c r="AB158" s="2" t="s">
        <v>54</v>
      </c>
    </row>
    <row r="159" spans="1:28" ht="36" customHeight="1" x14ac:dyDescent="0.2">
      <c r="A159" s="1" t="s">
        <v>704</v>
      </c>
      <c r="B159" s="1" t="s">
        <v>36</v>
      </c>
      <c r="C159"/>
      <c r="D159" s="1" t="s">
        <v>630</v>
      </c>
      <c r="E159" s="1" t="s">
        <v>38</v>
      </c>
      <c r="F159" s="1" t="s">
        <v>621</v>
      </c>
      <c r="G159" s="1" t="s">
        <v>622</v>
      </c>
      <c r="H159" s="2" t="s">
        <v>705</v>
      </c>
      <c r="J159" s="1" t="s">
        <v>33</v>
      </c>
      <c r="W159" s="2" t="s">
        <v>706</v>
      </c>
      <c r="X159" s="2" t="s">
        <v>707</v>
      </c>
      <c r="Z159" s="1" t="s">
        <v>34</v>
      </c>
    </row>
    <row r="160" spans="1:28" ht="36" customHeight="1" x14ac:dyDescent="0.2">
      <c r="A160" s="1" t="s">
        <v>708</v>
      </c>
      <c r="B160" s="16" t="s">
        <v>637</v>
      </c>
      <c r="C160" t="s">
        <v>709</v>
      </c>
      <c r="D160" s="1" t="s">
        <v>43</v>
      </c>
      <c r="E160" s="1" t="s">
        <v>38</v>
      </c>
      <c r="F160" s="1" t="s">
        <v>621</v>
      </c>
      <c r="G160" s="1" t="s">
        <v>622</v>
      </c>
      <c r="H160" s="2" t="s">
        <v>639</v>
      </c>
      <c r="J160" s="1" t="s">
        <v>47</v>
      </c>
      <c r="M160" s="1" t="s">
        <v>640</v>
      </c>
      <c r="O160" s="1" t="s">
        <v>71</v>
      </c>
      <c r="P160" s="1" t="s">
        <v>72</v>
      </c>
      <c r="W160" s="2" t="s">
        <v>706</v>
      </c>
      <c r="X160" s="2" t="s">
        <v>707</v>
      </c>
      <c r="Y160" s="1" t="s">
        <v>52</v>
      </c>
      <c r="Z160" s="1" t="s">
        <v>34</v>
      </c>
      <c r="AA160" s="9" t="s">
        <v>53</v>
      </c>
      <c r="AB160" s="2" t="s">
        <v>54</v>
      </c>
    </row>
    <row r="161" spans="1:28" ht="36" customHeight="1" x14ac:dyDescent="0.2">
      <c r="A161" s="1" t="s">
        <v>710</v>
      </c>
      <c r="B161" s="1" t="s">
        <v>36</v>
      </c>
      <c r="C161" t="s">
        <v>711</v>
      </c>
      <c r="D161" s="1" t="s">
        <v>188</v>
      </c>
      <c r="E161" s="1" t="s">
        <v>38</v>
      </c>
      <c r="F161" s="1" t="s">
        <v>621</v>
      </c>
      <c r="G161" s="1" t="s">
        <v>622</v>
      </c>
      <c r="H161" s="2" t="s">
        <v>643</v>
      </c>
      <c r="J161" s="1" t="s">
        <v>33</v>
      </c>
      <c r="O161" s="1" t="s">
        <v>191</v>
      </c>
      <c r="P161" s="1" t="s">
        <v>72</v>
      </c>
      <c r="W161" s="2" t="s">
        <v>712</v>
      </c>
      <c r="X161" s="2" t="s">
        <v>713</v>
      </c>
      <c r="Y161" s="1" t="s">
        <v>52</v>
      </c>
      <c r="Z161" s="1" t="s">
        <v>34</v>
      </c>
      <c r="AA161" s="9" t="s">
        <v>53</v>
      </c>
      <c r="AB161" s="2" t="s">
        <v>54</v>
      </c>
    </row>
    <row r="162" spans="1:28" ht="36" customHeight="1" x14ac:dyDescent="0.2">
      <c r="A162" s="1" t="s">
        <v>714</v>
      </c>
      <c r="B162" s="1" t="s">
        <v>36</v>
      </c>
      <c r="C162" t="s">
        <v>715</v>
      </c>
      <c r="D162" s="1" t="s">
        <v>43</v>
      </c>
      <c r="E162" s="1" t="s">
        <v>38</v>
      </c>
      <c r="F162" s="1" t="s">
        <v>621</v>
      </c>
      <c r="G162" s="1" t="s">
        <v>622</v>
      </c>
      <c r="H162" s="2" t="s">
        <v>648</v>
      </c>
      <c r="I162" s="2" t="s">
        <v>649</v>
      </c>
      <c r="J162" s="1" t="s">
        <v>179</v>
      </c>
      <c r="O162" s="1" t="s">
        <v>71</v>
      </c>
      <c r="P162" s="1" t="s">
        <v>72</v>
      </c>
      <c r="W162" s="2" t="s">
        <v>706</v>
      </c>
      <c r="X162" s="2" t="s">
        <v>707</v>
      </c>
      <c r="Y162" s="1" t="s">
        <v>52</v>
      </c>
      <c r="Z162" s="1" t="s">
        <v>34</v>
      </c>
      <c r="AA162" s="9" t="s">
        <v>53</v>
      </c>
      <c r="AB162" s="2" t="s">
        <v>54</v>
      </c>
    </row>
    <row r="163" spans="1:28" ht="36" customHeight="1" x14ac:dyDescent="0.2">
      <c r="A163" s="1" t="s">
        <v>716</v>
      </c>
      <c r="B163" s="1" t="s">
        <v>36</v>
      </c>
      <c r="C163" t="s">
        <v>717</v>
      </c>
      <c r="D163" s="1" t="s">
        <v>43</v>
      </c>
      <c r="E163" s="1" t="s">
        <v>38</v>
      </c>
      <c r="F163" s="1" t="s">
        <v>621</v>
      </c>
      <c r="G163" s="1" t="s">
        <v>622</v>
      </c>
      <c r="H163" s="2" t="s">
        <v>652</v>
      </c>
      <c r="I163" s="2" t="s">
        <v>653</v>
      </c>
      <c r="J163" s="1" t="s">
        <v>179</v>
      </c>
      <c r="O163" s="1" t="s">
        <v>71</v>
      </c>
      <c r="P163" s="1" t="s">
        <v>72</v>
      </c>
      <c r="W163" s="2" t="s">
        <v>706</v>
      </c>
      <c r="X163" s="2" t="s">
        <v>707</v>
      </c>
      <c r="Y163" s="1" t="s">
        <v>52</v>
      </c>
      <c r="Z163" s="1" t="s">
        <v>34</v>
      </c>
      <c r="AA163" s="9" t="s">
        <v>53</v>
      </c>
      <c r="AB163" s="2" t="s">
        <v>54</v>
      </c>
    </row>
    <row r="164" spans="1:28" ht="36" customHeight="1" x14ac:dyDescent="0.2">
      <c r="A164" s="1" t="s">
        <v>718</v>
      </c>
      <c r="B164" s="1" t="s">
        <v>36</v>
      </c>
      <c r="C164" t="s">
        <v>719</v>
      </c>
      <c r="D164" s="1" t="s">
        <v>43</v>
      </c>
      <c r="E164" s="1" t="s">
        <v>38</v>
      </c>
      <c r="F164" s="1" t="s">
        <v>621</v>
      </c>
      <c r="G164" s="1" t="s">
        <v>622</v>
      </c>
      <c r="H164" s="2" t="s">
        <v>656</v>
      </c>
      <c r="I164" s="2" t="s">
        <v>657</v>
      </c>
      <c r="J164" s="1" t="s">
        <v>33</v>
      </c>
      <c r="O164" s="1" t="s">
        <v>71</v>
      </c>
      <c r="P164" s="1" t="s">
        <v>72</v>
      </c>
      <c r="W164" s="2" t="s">
        <v>706</v>
      </c>
      <c r="X164" s="2" t="s">
        <v>707</v>
      </c>
      <c r="Y164" s="1" t="s">
        <v>52</v>
      </c>
      <c r="Z164" s="1" t="s">
        <v>34</v>
      </c>
      <c r="AA164" s="9" t="s">
        <v>53</v>
      </c>
      <c r="AB164" s="2" t="s">
        <v>54</v>
      </c>
    </row>
    <row r="165" spans="1:28" ht="36" customHeight="1" x14ac:dyDescent="0.2">
      <c r="A165" s="1" t="s">
        <v>720</v>
      </c>
      <c r="B165" s="1" t="s">
        <v>36</v>
      </c>
      <c r="C165" t="s">
        <v>721</v>
      </c>
      <c r="D165" s="1" t="s">
        <v>43</v>
      </c>
      <c r="E165" s="1" t="s">
        <v>38</v>
      </c>
      <c r="F165" s="1" t="s">
        <v>621</v>
      </c>
      <c r="G165" s="1" t="s">
        <v>622</v>
      </c>
      <c r="H165" s="2" t="s">
        <v>660</v>
      </c>
      <c r="J165" s="1" t="s">
        <v>33</v>
      </c>
      <c r="O165" s="1" t="s">
        <v>71</v>
      </c>
      <c r="P165" s="1" t="s">
        <v>72</v>
      </c>
      <c r="W165" s="2" t="s">
        <v>706</v>
      </c>
      <c r="X165" s="2" t="s">
        <v>707</v>
      </c>
      <c r="Y165" s="1" t="s">
        <v>52</v>
      </c>
      <c r="Z165" s="1" t="s">
        <v>34</v>
      </c>
      <c r="AA165" s="9" t="s">
        <v>53</v>
      </c>
      <c r="AB165" s="2" t="s">
        <v>54</v>
      </c>
    </row>
    <row r="166" spans="1:28" ht="36" customHeight="1" x14ac:dyDescent="0.2">
      <c r="A166" s="1" t="s">
        <v>722</v>
      </c>
      <c r="B166" s="1" t="s">
        <v>36</v>
      </c>
      <c r="C166" t="s">
        <v>723</v>
      </c>
      <c r="D166" s="1" t="s">
        <v>43</v>
      </c>
      <c r="E166" s="1" t="s">
        <v>38</v>
      </c>
      <c r="F166" s="1" t="s">
        <v>621</v>
      </c>
      <c r="G166" s="1" t="s">
        <v>622</v>
      </c>
      <c r="H166" s="2" t="s">
        <v>663</v>
      </c>
      <c r="J166" s="1" t="s">
        <v>33</v>
      </c>
      <c r="O166" s="1" t="s">
        <v>71</v>
      </c>
      <c r="P166" s="1" t="s">
        <v>72</v>
      </c>
      <c r="W166" s="2" t="s">
        <v>706</v>
      </c>
      <c r="X166" s="2" t="s">
        <v>707</v>
      </c>
      <c r="Y166" s="1" t="s">
        <v>52</v>
      </c>
      <c r="Z166" s="1" t="s">
        <v>34</v>
      </c>
      <c r="AA166" s="9" t="s">
        <v>53</v>
      </c>
      <c r="AB166" s="2" t="s">
        <v>54</v>
      </c>
    </row>
    <row r="167" spans="1:28" ht="36" customHeight="1" x14ac:dyDescent="0.2">
      <c r="A167" s="1" t="s">
        <v>724</v>
      </c>
      <c r="B167" s="1" t="s">
        <v>36</v>
      </c>
      <c r="C167"/>
      <c r="D167" s="1" t="s">
        <v>630</v>
      </c>
      <c r="E167" s="1" t="s">
        <v>38</v>
      </c>
      <c r="F167" s="1" t="s">
        <v>621</v>
      </c>
      <c r="G167" s="1" t="s">
        <v>622</v>
      </c>
      <c r="H167" s="2" t="s">
        <v>725</v>
      </c>
      <c r="J167" s="1" t="s">
        <v>33</v>
      </c>
      <c r="W167" s="2" t="s">
        <v>726</v>
      </c>
      <c r="X167" s="2" t="s">
        <v>727</v>
      </c>
      <c r="Z167" s="1" t="s">
        <v>34</v>
      </c>
    </row>
    <row r="168" spans="1:28" ht="36" customHeight="1" x14ac:dyDescent="0.2">
      <c r="A168" s="1" t="s">
        <v>728</v>
      </c>
      <c r="B168" s="16" t="s">
        <v>637</v>
      </c>
      <c r="C168" t="s">
        <v>729</v>
      </c>
      <c r="D168" s="1" t="s">
        <v>43</v>
      </c>
      <c r="E168" s="1" t="s">
        <v>38</v>
      </c>
      <c r="F168" s="1" t="s">
        <v>621</v>
      </c>
      <c r="G168" s="1" t="s">
        <v>622</v>
      </c>
      <c r="H168" s="2" t="s">
        <v>639</v>
      </c>
      <c r="J168" s="1" t="s">
        <v>47</v>
      </c>
      <c r="M168" s="1" t="s">
        <v>640</v>
      </c>
      <c r="O168" s="1" t="s">
        <v>71</v>
      </c>
      <c r="P168" s="1" t="s">
        <v>72</v>
      </c>
      <c r="W168" s="2" t="s">
        <v>726</v>
      </c>
      <c r="X168" s="2" t="s">
        <v>727</v>
      </c>
      <c r="Y168" s="1" t="s">
        <v>52</v>
      </c>
      <c r="Z168" s="1" t="s">
        <v>34</v>
      </c>
      <c r="AA168" s="9" t="s">
        <v>53</v>
      </c>
      <c r="AB168" s="2" t="s">
        <v>54</v>
      </c>
    </row>
    <row r="169" spans="1:28" ht="36" customHeight="1" x14ac:dyDescent="0.2">
      <c r="A169" s="1" t="s">
        <v>730</v>
      </c>
      <c r="B169" s="1" t="s">
        <v>36</v>
      </c>
      <c r="C169" t="s">
        <v>731</v>
      </c>
      <c r="D169" s="1" t="s">
        <v>188</v>
      </c>
      <c r="E169" s="1" t="s">
        <v>38</v>
      </c>
      <c r="F169" s="1" t="s">
        <v>621</v>
      </c>
      <c r="G169" s="1" t="s">
        <v>622</v>
      </c>
      <c r="H169" s="2" t="s">
        <v>643</v>
      </c>
      <c r="J169" s="1" t="s">
        <v>33</v>
      </c>
      <c r="O169" s="1" t="s">
        <v>191</v>
      </c>
      <c r="P169" s="1" t="s">
        <v>72</v>
      </c>
      <c r="W169" s="2" t="s">
        <v>732</v>
      </c>
      <c r="X169" s="2" t="s">
        <v>733</v>
      </c>
      <c r="Y169" s="1" t="s">
        <v>52</v>
      </c>
      <c r="Z169" s="1" t="s">
        <v>34</v>
      </c>
      <c r="AA169" s="9" t="s">
        <v>53</v>
      </c>
      <c r="AB169" s="2" t="s">
        <v>54</v>
      </c>
    </row>
    <row r="170" spans="1:28" ht="36" customHeight="1" x14ac:dyDescent="0.2">
      <c r="A170" s="1" t="s">
        <v>734</v>
      </c>
      <c r="B170" s="1" t="s">
        <v>36</v>
      </c>
      <c r="C170" t="s">
        <v>735</v>
      </c>
      <c r="D170" s="1" t="s">
        <v>43</v>
      </c>
      <c r="E170" s="1" t="s">
        <v>38</v>
      </c>
      <c r="F170" s="1" t="s">
        <v>621</v>
      </c>
      <c r="G170" s="1" t="s">
        <v>622</v>
      </c>
      <c r="H170" s="2" t="s">
        <v>648</v>
      </c>
      <c r="I170" s="2" t="s">
        <v>649</v>
      </c>
      <c r="J170" s="1" t="s">
        <v>179</v>
      </c>
      <c r="O170" s="1" t="s">
        <v>71</v>
      </c>
      <c r="P170" s="1" t="s">
        <v>72</v>
      </c>
      <c r="W170" s="2" t="s">
        <v>726</v>
      </c>
      <c r="X170" s="2" t="s">
        <v>727</v>
      </c>
      <c r="Y170" s="1" t="s">
        <v>52</v>
      </c>
      <c r="Z170" s="1" t="s">
        <v>34</v>
      </c>
      <c r="AA170" s="9" t="s">
        <v>53</v>
      </c>
      <c r="AB170" s="2" t="s">
        <v>54</v>
      </c>
    </row>
    <row r="171" spans="1:28" ht="36" customHeight="1" x14ac:dyDescent="0.2">
      <c r="A171" s="1" t="s">
        <v>736</v>
      </c>
      <c r="B171" s="1" t="s">
        <v>36</v>
      </c>
      <c r="C171" t="s">
        <v>737</v>
      </c>
      <c r="D171" s="1" t="s">
        <v>43</v>
      </c>
      <c r="E171" s="1" t="s">
        <v>38</v>
      </c>
      <c r="F171" s="1" t="s">
        <v>621</v>
      </c>
      <c r="G171" s="1" t="s">
        <v>622</v>
      </c>
      <c r="H171" s="2" t="s">
        <v>652</v>
      </c>
      <c r="I171" s="2" t="s">
        <v>653</v>
      </c>
      <c r="J171" s="1" t="s">
        <v>179</v>
      </c>
      <c r="O171" s="1" t="s">
        <v>71</v>
      </c>
      <c r="P171" s="1" t="s">
        <v>72</v>
      </c>
      <c r="W171" s="2" t="s">
        <v>726</v>
      </c>
      <c r="X171" s="2" t="s">
        <v>727</v>
      </c>
      <c r="Y171" s="1" t="s">
        <v>52</v>
      </c>
      <c r="Z171" s="1" t="s">
        <v>34</v>
      </c>
      <c r="AA171" s="9" t="s">
        <v>53</v>
      </c>
      <c r="AB171" s="2" t="s">
        <v>54</v>
      </c>
    </row>
    <row r="172" spans="1:28" ht="36" customHeight="1" x14ac:dyDescent="0.2">
      <c r="A172" s="1" t="s">
        <v>738</v>
      </c>
      <c r="B172" s="1" t="s">
        <v>36</v>
      </c>
      <c r="C172" t="s">
        <v>739</v>
      </c>
      <c r="D172" s="1" t="s">
        <v>43</v>
      </c>
      <c r="E172" s="1" t="s">
        <v>38</v>
      </c>
      <c r="F172" s="1" t="s">
        <v>621</v>
      </c>
      <c r="G172" s="1" t="s">
        <v>622</v>
      </c>
      <c r="H172" s="2" t="s">
        <v>656</v>
      </c>
      <c r="I172" s="2" t="s">
        <v>657</v>
      </c>
      <c r="J172" s="1" t="s">
        <v>33</v>
      </c>
      <c r="O172" s="1" t="s">
        <v>71</v>
      </c>
      <c r="P172" s="1" t="s">
        <v>72</v>
      </c>
      <c r="W172" s="2" t="s">
        <v>726</v>
      </c>
      <c r="X172" s="2" t="s">
        <v>727</v>
      </c>
      <c r="Y172" s="1" t="s">
        <v>52</v>
      </c>
      <c r="Z172" s="1" t="s">
        <v>34</v>
      </c>
      <c r="AA172" s="9" t="s">
        <v>53</v>
      </c>
      <c r="AB172" s="2" t="s">
        <v>54</v>
      </c>
    </row>
    <row r="173" spans="1:28" ht="36" customHeight="1" x14ac:dyDescent="0.2">
      <c r="A173" s="1" t="s">
        <v>740</v>
      </c>
      <c r="B173" s="1" t="s">
        <v>36</v>
      </c>
      <c r="C173" t="s">
        <v>741</v>
      </c>
      <c r="D173" s="1" t="s">
        <v>43</v>
      </c>
      <c r="E173" s="1" t="s">
        <v>38</v>
      </c>
      <c r="F173" s="1" t="s">
        <v>621</v>
      </c>
      <c r="G173" s="1" t="s">
        <v>622</v>
      </c>
      <c r="H173" s="2" t="s">
        <v>660</v>
      </c>
      <c r="J173" s="1" t="s">
        <v>33</v>
      </c>
      <c r="O173" s="1" t="s">
        <v>71</v>
      </c>
      <c r="P173" s="1" t="s">
        <v>72</v>
      </c>
      <c r="W173" s="2" t="s">
        <v>726</v>
      </c>
      <c r="X173" s="2" t="s">
        <v>727</v>
      </c>
      <c r="Y173" s="1" t="s">
        <v>52</v>
      </c>
      <c r="Z173" s="1" t="s">
        <v>34</v>
      </c>
      <c r="AA173" s="9" t="s">
        <v>53</v>
      </c>
      <c r="AB173" s="2" t="s">
        <v>54</v>
      </c>
    </row>
    <row r="174" spans="1:28" ht="36" customHeight="1" x14ac:dyDescent="0.2">
      <c r="A174" s="1" t="s">
        <v>742</v>
      </c>
      <c r="B174" s="1" t="s">
        <v>36</v>
      </c>
      <c r="C174" t="s">
        <v>743</v>
      </c>
      <c r="D174" s="1" t="s">
        <v>43</v>
      </c>
      <c r="E174" s="1" t="s">
        <v>38</v>
      </c>
      <c r="F174" s="1" t="s">
        <v>621</v>
      </c>
      <c r="G174" s="1" t="s">
        <v>622</v>
      </c>
      <c r="H174" s="2" t="s">
        <v>663</v>
      </c>
      <c r="J174" s="1" t="s">
        <v>33</v>
      </c>
      <c r="O174" s="1" t="s">
        <v>71</v>
      </c>
      <c r="P174" s="1" t="s">
        <v>72</v>
      </c>
      <c r="W174" s="2" t="s">
        <v>726</v>
      </c>
      <c r="X174" s="2" t="s">
        <v>727</v>
      </c>
      <c r="Y174" s="1" t="s">
        <v>52</v>
      </c>
      <c r="Z174" s="1" t="s">
        <v>34</v>
      </c>
      <c r="AA174" s="9" t="s">
        <v>53</v>
      </c>
      <c r="AB174" s="2" t="s">
        <v>54</v>
      </c>
    </row>
    <row r="175" spans="1:28" ht="36" customHeight="1" x14ac:dyDescent="0.2">
      <c r="A175" s="1" t="s">
        <v>744</v>
      </c>
      <c r="B175" s="1" t="s">
        <v>36</v>
      </c>
      <c r="C175"/>
      <c r="D175" s="1" t="s">
        <v>630</v>
      </c>
      <c r="E175" s="1" t="s">
        <v>38</v>
      </c>
      <c r="F175" s="1" t="s">
        <v>621</v>
      </c>
      <c r="G175" s="1" t="s">
        <v>622</v>
      </c>
      <c r="H175" s="2" t="s">
        <v>745</v>
      </c>
      <c r="J175" s="1" t="s">
        <v>33</v>
      </c>
      <c r="W175" s="2" t="s">
        <v>746</v>
      </c>
      <c r="X175" s="2" t="s">
        <v>747</v>
      </c>
      <c r="Z175" s="1" t="s">
        <v>34</v>
      </c>
    </row>
    <row r="176" spans="1:28" ht="36" customHeight="1" x14ac:dyDescent="0.2">
      <c r="A176" s="1" t="s">
        <v>748</v>
      </c>
      <c r="B176" s="16" t="s">
        <v>637</v>
      </c>
      <c r="C176" t="s">
        <v>749</v>
      </c>
      <c r="D176" s="1" t="s">
        <v>43</v>
      </c>
      <c r="E176" s="1" t="s">
        <v>38</v>
      </c>
      <c r="F176" s="1" t="s">
        <v>621</v>
      </c>
      <c r="G176" s="1" t="s">
        <v>622</v>
      </c>
      <c r="H176" s="2" t="s">
        <v>639</v>
      </c>
      <c r="J176" s="1" t="s">
        <v>47</v>
      </c>
      <c r="M176" s="1" t="s">
        <v>640</v>
      </c>
      <c r="O176" s="1" t="s">
        <v>71</v>
      </c>
      <c r="P176" s="1" t="s">
        <v>72</v>
      </c>
      <c r="W176" s="2" t="s">
        <v>746</v>
      </c>
      <c r="X176" s="2" t="s">
        <v>747</v>
      </c>
      <c r="Y176" s="1" t="s">
        <v>52</v>
      </c>
      <c r="Z176" s="1" t="s">
        <v>34</v>
      </c>
      <c r="AA176" s="9" t="s">
        <v>53</v>
      </c>
      <c r="AB176" s="2" t="s">
        <v>54</v>
      </c>
    </row>
    <row r="177" spans="1:28" ht="36" customHeight="1" x14ac:dyDescent="0.2">
      <c r="A177" s="1" t="s">
        <v>750</v>
      </c>
      <c r="B177" s="1" t="s">
        <v>36</v>
      </c>
      <c r="C177" t="s">
        <v>751</v>
      </c>
      <c r="D177" s="1" t="s">
        <v>188</v>
      </c>
      <c r="E177" s="1" t="s">
        <v>38</v>
      </c>
      <c r="F177" s="1" t="s">
        <v>621</v>
      </c>
      <c r="G177" s="1" t="s">
        <v>622</v>
      </c>
      <c r="H177" s="2" t="s">
        <v>643</v>
      </c>
      <c r="J177" s="1" t="s">
        <v>33</v>
      </c>
      <c r="O177" s="1" t="s">
        <v>191</v>
      </c>
      <c r="P177" s="1" t="s">
        <v>72</v>
      </c>
      <c r="W177" s="2" t="s">
        <v>752</v>
      </c>
      <c r="X177" s="2" t="s">
        <v>753</v>
      </c>
      <c r="Y177" s="1" t="s">
        <v>52</v>
      </c>
      <c r="Z177" s="1" t="s">
        <v>34</v>
      </c>
      <c r="AA177" s="9" t="s">
        <v>53</v>
      </c>
      <c r="AB177" s="2" t="s">
        <v>54</v>
      </c>
    </row>
    <row r="178" spans="1:28" ht="36" customHeight="1" x14ac:dyDescent="0.2">
      <c r="A178" s="1" t="s">
        <v>754</v>
      </c>
      <c r="B178" s="1" t="s">
        <v>36</v>
      </c>
      <c r="C178" t="s">
        <v>755</v>
      </c>
      <c r="D178" s="1" t="s">
        <v>43</v>
      </c>
      <c r="E178" s="1" t="s">
        <v>38</v>
      </c>
      <c r="F178" s="1" t="s">
        <v>621</v>
      </c>
      <c r="G178" s="1" t="s">
        <v>622</v>
      </c>
      <c r="H178" s="2" t="s">
        <v>648</v>
      </c>
      <c r="I178" s="2" t="s">
        <v>649</v>
      </c>
      <c r="J178" s="1" t="s">
        <v>179</v>
      </c>
      <c r="O178" s="1" t="s">
        <v>71</v>
      </c>
      <c r="P178" s="1" t="s">
        <v>72</v>
      </c>
      <c r="W178" s="2" t="s">
        <v>746</v>
      </c>
      <c r="X178" s="2" t="s">
        <v>747</v>
      </c>
      <c r="Y178" s="1" t="s">
        <v>52</v>
      </c>
      <c r="Z178" s="1" t="s">
        <v>34</v>
      </c>
      <c r="AA178" s="9" t="s">
        <v>53</v>
      </c>
      <c r="AB178" s="2" t="s">
        <v>54</v>
      </c>
    </row>
    <row r="179" spans="1:28" ht="36" customHeight="1" x14ac:dyDescent="0.2">
      <c r="A179" s="1" t="s">
        <v>756</v>
      </c>
      <c r="B179" s="1" t="s">
        <v>36</v>
      </c>
      <c r="C179" t="s">
        <v>757</v>
      </c>
      <c r="D179" s="1" t="s">
        <v>43</v>
      </c>
      <c r="E179" s="1" t="s">
        <v>38</v>
      </c>
      <c r="F179" s="1" t="s">
        <v>621</v>
      </c>
      <c r="G179" s="1" t="s">
        <v>622</v>
      </c>
      <c r="H179" s="2" t="s">
        <v>652</v>
      </c>
      <c r="I179" s="2" t="s">
        <v>653</v>
      </c>
      <c r="J179" s="1" t="s">
        <v>179</v>
      </c>
      <c r="O179" s="1" t="s">
        <v>71</v>
      </c>
      <c r="P179" s="1" t="s">
        <v>72</v>
      </c>
      <c r="W179" s="2" t="s">
        <v>746</v>
      </c>
      <c r="X179" s="2" t="s">
        <v>747</v>
      </c>
      <c r="Y179" s="1" t="s">
        <v>52</v>
      </c>
      <c r="Z179" s="1" t="s">
        <v>34</v>
      </c>
      <c r="AA179" s="9" t="s">
        <v>53</v>
      </c>
      <c r="AB179" s="2" t="s">
        <v>54</v>
      </c>
    </row>
    <row r="180" spans="1:28" ht="36" customHeight="1" x14ac:dyDescent="0.2">
      <c r="A180" s="1" t="s">
        <v>758</v>
      </c>
      <c r="B180" s="1" t="s">
        <v>36</v>
      </c>
      <c r="C180" t="s">
        <v>759</v>
      </c>
      <c r="D180" s="1" t="s">
        <v>43</v>
      </c>
      <c r="E180" s="1" t="s">
        <v>38</v>
      </c>
      <c r="F180" s="1" t="s">
        <v>621</v>
      </c>
      <c r="G180" s="1" t="s">
        <v>622</v>
      </c>
      <c r="H180" s="2" t="s">
        <v>656</v>
      </c>
      <c r="I180" s="2" t="s">
        <v>657</v>
      </c>
      <c r="J180" s="1" t="s">
        <v>33</v>
      </c>
      <c r="O180" s="1" t="s">
        <v>71</v>
      </c>
      <c r="P180" s="1" t="s">
        <v>72</v>
      </c>
      <c r="W180" s="2" t="s">
        <v>746</v>
      </c>
      <c r="X180" s="2" t="s">
        <v>747</v>
      </c>
      <c r="Y180" s="1" t="s">
        <v>52</v>
      </c>
      <c r="Z180" s="1" t="s">
        <v>34</v>
      </c>
      <c r="AA180" s="9" t="s">
        <v>53</v>
      </c>
      <c r="AB180" s="2" t="s">
        <v>54</v>
      </c>
    </row>
    <row r="181" spans="1:28" ht="36" customHeight="1" x14ac:dyDescent="0.2">
      <c r="A181" s="1" t="s">
        <v>760</v>
      </c>
      <c r="B181" s="1" t="s">
        <v>36</v>
      </c>
      <c r="C181" t="s">
        <v>761</v>
      </c>
      <c r="D181" s="1" t="s">
        <v>43</v>
      </c>
      <c r="E181" s="1" t="s">
        <v>38</v>
      </c>
      <c r="F181" s="1" t="s">
        <v>621</v>
      </c>
      <c r="G181" s="1" t="s">
        <v>622</v>
      </c>
      <c r="H181" s="2" t="s">
        <v>660</v>
      </c>
      <c r="J181" s="1" t="s">
        <v>33</v>
      </c>
      <c r="O181" s="1" t="s">
        <v>71</v>
      </c>
      <c r="P181" s="1" t="s">
        <v>72</v>
      </c>
      <c r="W181" s="2" t="s">
        <v>746</v>
      </c>
      <c r="X181" s="2" t="s">
        <v>747</v>
      </c>
      <c r="Y181" s="1" t="s">
        <v>52</v>
      </c>
      <c r="Z181" s="1" t="s">
        <v>34</v>
      </c>
      <c r="AA181" s="9" t="s">
        <v>53</v>
      </c>
      <c r="AB181" s="2" t="s">
        <v>54</v>
      </c>
    </row>
    <row r="182" spans="1:28" ht="36" customHeight="1" x14ac:dyDescent="0.2">
      <c r="A182" s="1" t="s">
        <v>762</v>
      </c>
      <c r="B182" s="1" t="s">
        <v>36</v>
      </c>
      <c r="C182" t="s">
        <v>763</v>
      </c>
      <c r="D182" s="1" t="s">
        <v>43</v>
      </c>
      <c r="E182" s="1" t="s">
        <v>38</v>
      </c>
      <c r="F182" s="1" t="s">
        <v>621</v>
      </c>
      <c r="G182" s="1" t="s">
        <v>622</v>
      </c>
      <c r="H182" s="2" t="s">
        <v>663</v>
      </c>
      <c r="J182" s="1" t="s">
        <v>33</v>
      </c>
      <c r="O182" s="1" t="s">
        <v>71</v>
      </c>
      <c r="P182" s="1" t="s">
        <v>72</v>
      </c>
      <c r="W182" s="2" t="s">
        <v>746</v>
      </c>
      <c r="X182" s="2" t="s">
        <v>747</v>
      </c>
      <c r="Y182" s="1" t="s">
        <v>52</v>
      </c>
      <c r="Z182" s="1" t="s">
        <v>34</v>
      </c>
      <c r="AA182" s="9" t="s">
        <v>53</v>
      </c>
      <c r="AB182" s="2" t="s">
        <v>54</v>
      </c>
    </row>
    <row r="183" spans="1:28" ht="36" customHeight="1" x14ac:dyDescent="0.2">
      <c r="A183" s="1" t="s">
        <v>764</v>
      </c>
      <c r="B183" s="1" t="s">
        <v>36</v>
      </c>
      <c r="C183" t="s">
        <v>765</v>
      </c>
      <c r="D183" s="1" t="s">
        <v>766</v>
      </c>
      <c r="E183" s="1" t="s">
        <v>38</v>
      </c>
      <c r="F183" s="1" t="s">
        <v>767</v>
      </c>
      <c r="G183" s="1" t="s">
        <v>768</v>
      </c>
      <c r="H183" s="2" t="s">
        <v>769</v>
      </c>
      <c r="J183" s="1" t="s">
        <v>33</v>
      </c>
      <c r="W183" s="2" t="s">
        <v>51</v>
      </c>
      <c r="X183" s="2" t="s">
        <v>51</v>
      </c>
      <c r="Z183" s="1" t="s">
        <v>34</v>
      </c>
    </row>
    <row r="184" spans="1:28" ht="36" customHeight="1" x14ac:dyDescent="0.2">
      <c r="A184" s="1" t="s">
        <v>770</v>
      </c>
      <c r="B184" s="1" t="s">
        <v>36</v>
      </c>
      <c r="C184" t="s">
        <v>771</v>
      </c>
      <c r="D184" s="1" t="s">
        <v>43</v>
      </c>
      <c r="E184" s="1" t="s">
        <v>38</v>
      </c>
      <c r="F184" s="1" t="s">
        <v>767</v>
      </c>
      <c r="G184" s="1" t="s">
        <v>768</v>
      </c>
      <c r="H184" s="2" t="s">
        <v>772</v>
      </c>
      <c r="J184" s="1" t="s">
        <v>773</v>
      </c>
      <c r="K184" s="1" t="s">
        <v>764</v>
      </c>
      <c r="L184" s="1">
        <v>1</v>
      </c>
      <c r="M184" s="1" t="s">
        <v>774</v>
      </c>
      <c r="O184" s="1" t="s">
        <v>71</v>
      </c>
      <c r="P184" s="1" t="s">
        <v>72</v>
      </c>
      <c r="W184" s="2" t="s">
        <v>51</v>
      </c>
      <c r="X184" s="2" t="s">
        <v>51</v>
      </c>
      <c r="Y184" s="1" t="s">
        <v>775</v>
      </c>
      <c r="Z184" s="1" t="s">
        <v>34</v>
      </c>
      <c r="AA184" s="9" t="s">
        <v>53</v>
      </c>
      <c r="AB184" s="2" t="s">
        <v>54</v>
      </c>
    </row>
    <row r="185" spans="1:28" ht="36" customHeight="1" x14ac:dyDescent="0.2">
      <c r="A185" s="1" t="s">
        <v>776</v>
      </c>
      <c r="B185" s="1" t="s">
        <v>36</v>
      </c>
      <c r="C185" t="s">
        <v>777</v>
      </c>
      <c r="D185" s="1" t="s">
        <v>43</v>
      </c>
      <c r="E185" s="1" t="s">
        <v>38</v>
      </c>
      <c r="F185" s="1" t="s">
        <v>767</v>
      </c>
      <c r="G185" s="1" t="s">
        <v>768</v>
      </c>
      <c r="H185" s="2" t="s">
        <v>778</v>
      </c>
      <c r="J185" s="1" t="s">
        <v>773</v>
      </c>
      <c r="K185" s="1" t="s">
        <v>764</v>
      </c>
      <c r="L185" s="1">
        <v>1</v>
      </c>
      <c r="M185" s="1" t="s">
        <v>774</v>
      </c>
      <c r="O185" s="1" t="s">
        <v>71</v>
      </c>
      <c r="P185" s="1" t="s">
        <v>72</v>
      </c>
      <c r="W185" s="2" t="s">
        <v>51</v>
      </c>
      <c r="X185" s="2" t="s">
        <v>51</v>
      </c>
      <c r="Y185" s="1" t="s">
        <v>775</v>
      </c>
      <c r="Z185" s="1" t="s">
        <v>34</v>
      </c>
      <c r="AA185" s="9" t="s">
        <v>53</v>
      </c>
      <c r="AB185" s="2" t="s">
        <v>54</v>
      </c>
    </row>
    <row r="186" spans="1:28" ht="36" customHeight="1" x14ac:dyDescent="0.2">
      <c r="A186" s="1" t="s">
        <v>779</v>
      </c>
      <c r="B186" s="1" t="s">
        <v>36</v>
      </c>
      <c r="C186" t="s">
        <v>780</v>
      </c>
      <c r="D186" s="1" t="s">
        <v>43</v>
      </c>
      <c r="E186" s="1" t="s">
        <v>38</v>
      </c>
      <c r="F186" s="1" t="s">
        <v>767</v>
      </c>
      <c r="G186" s="1" t="s">
        <v>768</v>
      </c>
      <c r="H186" s="2" t="s">
        <v>781</v>
      </c>
      <c r="I186" s="2" t="s">
        <v>782</v>
      </c>
      <c r="J186" s="1" t="s">
        <v>773</v>
      </c>
      <c r="K186" s="1" t="s">
        <v>764</v>
      </c>
      <c r="L186" s="1">
        <v>1</v>
      </c>
      <c r="M186" s="1" t="s">
        <v>774</v>
      </c>
      <c r="O186" s="1" t="s">
        <v>71</v>
      </c>
      <c r="P186" s="1" t="s">
        <v>72</v>
      </c>
      <c r="W186" s="2" t="s">
        <v>51</v>
      </c>
      <c r="X186" s="2" t="s">
        <v>51</v>
      </c>
      <c r="Y186" s="1" t="s">
        <v>775</v>
      </c>
      <c r="Z186" s="1" t="s">
        <v>34</v>
      </c>
      <c r="AA186" s="9" t="s">
        <v>53</v>
      </c>
      <c r="AB186" s="2" t="s">
        <v>54</v>
      </c>
    </row>
    <row r="187" spans="1:28" ht="36" customHeight="1" x14ac:dyDescent="0.2">
      <c r="A187" s="1" t="s">
        <v>783</v>
      </c>
      <c r="B187" s="1" t="s">
        <v>36</v>
      </c>
      <c r="C187" t="s">
        <v>784</v>
      </c>
      <c r="D187" s="1" t="s">
        <v>43</v>
      </c>
      <c r="E187" s="1" t="s">
        <v>38</v>
      </c>
      <c r="F187" s="1" t="s">
        <v>767</v>
      </c>
      <c r="G187" s="1" t="s">
        <v>768</v>
      </c>
      <c r="H187" s="2" t="s">
        <v>785</v>
      </c>
      <c r="I187" s="2" t="s">
        <v>786</v>
      </c>
      <c r="J187" s="1" t="s">
        <v>773</v>
      </c>
      <c r="K187" s="1" t="s">
        <v>764</v>
      </c>
      <c r="L187" s="1">
        <v>1</v>
      </c>
      <c r="M187" s="1" t="s">
        <v>774</v>
      </c>
      <c r="O187" s="1" t="s">
        <v>71</v>
      </c>
      <c r="P187" s="1" t="s">
        <v>72</v>
      </c>
      <c r="W187" s="2" t="s">
        <v>51</v>
      </c>
      <c r="X187" s="2" t="s">
        <v>51</v>
      </c>
      <c r="Y187" s="1" t="s">
        <v>775</v>
      </c>
      <c r="Z187" s="1" t="s">
        <v>34</v>
      </c>
      <c r="AA187" s="9" t="s">
        <v>53</v>
      </c>
      <c r="AB187" s="2" t="s">
        <v>54</v>
      </c>
    </row>
    <row r="188" spans="1:28" ht="36" customHeight="1" x14ac:dyDescent="0.2">
      <c r="A188" s="1" t="s">
        <v>787</v>
      </c>
      <c r="B188" s="1" t="s">
        <v>36</v>
      </c>
      <c r="C188" t="s">
        <v>788</v>
      </c>
      <c r="D188" s="1" t="s">
        <v>43</v>
      </c>
      <c r="E188" s="1" t="s">
        <v>38</v>
      </c>
      <c r="F188" s="1" t="s">
        <v>767</v>
      </c>
      <c r="G188" s="1" t="s">
        <v>768</v>
      </c>
      <c r="H188" s="2" t="s">
        <v>789</v>
      </c>
      <c r="J188" s="1" t="s">
        <v>773</v>
      </c>
      <c r="K188" s="1" t="s">
        <v>764</v>
      </c>
      <c r="L188" s="1">
        <v>1</v>
      </c>
      <c r="M188" s="1" t="s">
        <v>774</v>
      </c>
      <c r="O188" s="1" t="s">
        <v>71</v>
      </c>
      <c r="P188" s="1" t="s">
        <v>72</v>
      </c>
      <c r="W188" s="2" t="s">
        <v>51</v>
      </c>
      <c r="X188" s="2" t="s">
        <v>51</v>
      </c>
      <c r="Y188" s="1" t="s">
        <v>775</v>
      </c>
      <c r="Z188" s="1" t="s">
        <v>34</v>
      </c>
      <c r="AA188" s="9" t="s">
        <v>53</v>
      </c>
      <c r="AB188" s="2" t="s">
        <v>54</v>
      </c>
    </row>
    <row r="189" spans="1:28" ht="36" customHeight="1" x14ac:dyDescent="0.2">
      <c r="A189" s="1" t="s">
        <v>790</v>
      </c>
      <c r="B189" s="1" t="s">
        <v>36</v>
      </c>
      <c r="C189" t="s">
        <v>791</v>
      </c>
      <c r="D189" s="1" t="s">
        <v>43</v>
      </c>
      <c r="E189" s="1" t="s">
        <v>38</v>
      </c>
      <c r="F189" s="1" t="s">
        <v>767</v>
      </c>
      <c r="G189" s="1" t="s">
        <v>768</v>
      </c>
      <c r="H189" s="2" t="s">
        <v>792</v>
      </c>
      <c r="I189" s="2" t="s">
        <v>793</v>
      </c>
      <c r="J189" s="1" t="s">
        <v>773</v>
      </c>
      <c r="K189" s="1" t="s">
        <v>764</v>
      </c>
      <c r="L189" s="1">
        <v>1</v>
      </c>
      <c r="M189" s="1" t="s">
        <v>774</v>
      </c>
      <c r="O189" s="1" t="s">
        <v>71</v>
      </c>
      <c r="P189" s="1" t="s">
        <v>72</v>
      </c>
      <c r="W189" s="2" t="s">
        <v>51</v>
      </c>
      <c r="X189" s="2" t="s">
        <v>51</v>
      </c>
      <c r="Y189" s="1" t="s">
        <v>775</v>
      </c>
      <c r="Z189" s="1" t="s">
        <v>34</v>
      </c>
      <c r="AA189" s="9" t="s">
        <v>53</v>
      </c>
      <c r="AB189" s="2" t="s">
        <v>54</v>
      </c>
    </row>
    <row r="190" spans="1:28" ht="36" customHeight="1" x14ac:dyDescent="0.2">
      <c r="A190" s="1" t="s">
        <v>794</v>
      </c>
      <c r="B190" s="1" t="s">
        <v>36</v>
      </c>
      <c r="C190" t="s">
        <v>795</v>
      </c>
      <c r="D190" s="1" t="s">
        <v>43</v>
      </c>
      <c r="E190" s="1" t="s">
        <v>38</v>
      </c>
      <c r="F190" s="1" t="s">
        <v>767</v>
      </c>
      <c r="G190" s="1" t="s">
        <v>768</v>
      </c>
      <c r="H190" s="2" t="s">
        <v>796</v>
      </c>
      <c r="J190" s="1" t="s">
        <v>773</v>
      </c>
      <c r="K190" s="1" t="s">
        <v>764</v>
      </c>
      <c r="L190" s="1">
        <v>1</v>
      </c>
      <c r="M190" s="1" t="s">
        <v>774</v>
      </c>
      <c r="O190" s="1" t="s">
        <v>71</v>
      </c>
      <c r="P190" s="1" t="s">
        <v>72</v>
      </c>
      <c r="W190" s="2" t="s">
        <v>51</v>
      </c>
      <c r="X190" s="2" t="s">
        <v>51</v>
      </c>
      <c r="Y190" s="1" t="s">
        <v>775</v>
      </c>
      <c r="Z190" s="1" t="s">
        <v>34</v>
      </c>
      <c r="AA190" s="9" t="s">
        <v>53</v>
      </c>
      <c r="AB190" s="2" t="s">
        <v>54</v>
      </c>
    </row>
    <row r="191" spans="1:28" ht="36" customHeight="1" x14ac:dyDescent="0.2">
      <c r="A191" s="1" t="s">
        <v>797</v>
      </c>
      <c r="B191" s="1" t="s">
        <v>36</v>
      </c>
      <c r="C191" t="s">
        <v>798</v>
      </c>
      <c r="D191" s="1" t="s">
        <v>43</v>
      </c>
      <c r="E191" s="1" t="s">
        <v>38</v>
      </c>
      <c r="F191" s="1" t="s">
        <v>767</v>
      </c>
      <c r="G191" s="1" t="s">
        <v>768</v>
      </c>
      <c r="H191" s="2" t="s">
        <v>799</v>
      </c>
      <c r="J191" s="1" t="s">
        <v>773</v>
      </c>
      <c r="K191" s="1" t="s">
        <v>764</v>
      </c>
      <c r="L191" s="1">
        <v>1</v>
      </c>
      <c r="M191" s="1" t="s">
        <v>774</v>
      </c>
      <c r="O191" s="1" t="s">
        <v>71</v>
      </c>
      <c r="P191" s="1" t="s">
        <v>72</v>
      </c>
      <c r="W191" s="2" t="s">
        <v>51</v>
      </c>
      <c r="X191" s="2" t="s">
        <v>51</v>
      </c>
      <c r="Y191" s="1" t="s">
        <v>775</v>
      </c>
      <c r="Z191" s="1" t="s">
        <v>34</v>
      </c>
      <c r="AA191" s="9" t="s">
        <v>53</v>
      </c>
      <c r="AB191" s="2" t="s">
        <v>54</v>
      </c>
    </row>
    <row r="192" spans="1:28" ht="36" customHeight="1" x14ac:dyDescent="0.2">
      <c r="A192" s="1" t="s">
        <v>800</v>
      </c>
      <c r="B192" s="1" t="s">
        <v>36</v>
      </c>
      <c r="C192" t="s">
        <v>801</v>
      </c>
      <c r="D192" s="1" t="s">
        <v>43</v>
      </c>
      <c r="E192" s="1" t="s">
        <v>38</v>
      </c>
      <c r="F192" s="1" t="s">
        <v>767</v>
      </c>
      <c r="G192" s="1" t="s">
        <v>768</v>
      </c>
      <c r="H192" s="2" t="s">
        <v>802</v>
      </c>
      <c r="J192" s="1" t="s">
        <v>773</v>
      </c>
      <c r="K192" s="1" t="s">
        <v>764</v>
      </c>
      <c r="L192" s="1">
        <v>1</v>
      </c>
      <c r="M192" s="1" t="s">
        <v>774</v>
      </c>
      <c r="O192" s="1" t="s">
        <v>71</v>
      </c>
      <c r="P192" s="1" t="s">
        <v>72</v>
      </c>
      <c r="W192" s="2" t="s">
        <v>51</v>
      </c>
      <c r="X192" s="2" t="s">
        <v>51</v>
      </c>
      <c r="Y192" s="1" t="s">
        <v>775</v>
      </c>
      <c r="Z192" s="1" t="s">
        <v>34</v>
      </c>
      <c r="AA192" s="9" t="s">
        <v>53</v>
      </c>
      <c r="AB192" s="2" t="s">
        <v>54</v>
      </c>
    </row>
    <row r="193" spans="1:28" ht="36" customHeight="1" x14ac:dyDescent="0.2">
      <c r="A193" s="1" t="s">
        <v>803</v>
      </c>
      <c r="B193" s="1" t="s">
        <v>36</v>
      </c>
      <c r="C193" t="s">
        <v>804</v>
      </c>
      <c r="D193" s="1" t="s">
        <v>188</v>
      </c>
      <c r="E193" s="1" t="s">
        <v>38</v>
      </c>
      <c r="F193" s="1" t="s">
        <v>767</v>
      </c>
      <c r="G193" s="1" t="s">
        <v>768</v>
      </c>
      <c r="H193" s="2" t="s">
        <v>643</v>
      </c>
      <c r="J193" s="1" t="s">
        <v>33</v>
      </c>
      <c r="O193" s="1" t="s">
        <v>191</v>
      </c>
      <c r="P193" s="1" t="s">
        <v>72</v>
      </c>
      <c r="W193" s="2" t="s">
        <v>805</v>
      </c>
      <c r="X193" s="2" t="s">
        <v>805</v>
      </c>
      <c r="Y193" s="1" t="s">
        <v>52</v>
      </c>
      <c r="Z193" s="1" t="s">
        <v>34</v>
      </c>
      <c r="AA193" s="9" t="s">
        <v>53</v>
      </c>
      <c r="AB193" s="2" t="s">
        <v>54</v>
      </c>
    </row>
    <row r="194" spans="1:28" ht="36" customHeight="1" x14ac:dyDescent="0.2">
      <c r="A194" s="1" t="s">
        <v>806</v>
      </c>
      <c r="B194" s="1" t="s">
        <v>36</v>
      </c>
      <c r="C194" t="s">
        <v>807</v>
      </c>
      <c r="D194" s="1" t="s">
        <v>766</v>
      </c>
      <c r="E194" s="1" t="s">
        <v>38</v>
      </c>
      <c r="F194" s="1" t="s">
        <v>767</v>
      </c>
      <c r="G194" s="1" t="s">
        <v>808</v>
      </c>
      <c r="H194" s="2" t="s">
        <v>769</v>
      </c>
      <c r="J194" s="1" t="s">
        <v>33</v>
      </c>
      <c r="W194" s="2" t="s">
        <v>51</v>
      </c>
      <c r="X194" s="2" t="s">
        <v>51</v>
      </c>
      <c r="Z194" s="1" t="s">
        <v>34</v>
      </c>
    </row>
    <row r="195" spans="1:28" ht="36" customHeight="1" x14ac:dyDescent="0.2">
      <c r="A195" s="1" t="s">
        <v>809</v>
      </c>
      <c r="B195" s="1" t="s">
        <v>36</v>
      </c>
      <c r="C195" t="s">
        <v>810</v>
      </c>
      <c r="D195" s="1" t="s">
        <v>43</v>
      </c>
      <c r="E195" s="1" t="s">
        <v>38</v>
      </c>
      <c r="F195" s="1" t="s">
        <v>767</v>
      </c>
      <c r="G195" s="1" t="s">
        <v>808</v>
      </c>
      <c r="H195" s="2" t="s">
        <v>811</v>
      </c>
      <c r="J195" s="1" t="s">
        <v>773</v>
      </c>
      <c r="K195" s="1" t="s">
        <v>806</v>
      </c>
      <c r="L195" s="1">
        <v>1</v>
      </c>
      <c r="M195" s="1" t="s">
        <v>774</v>
      </c>
      <c r="O195" s="1" t="s">
        <v>71</v>
      </c>
      <c r="P195" s="1" t="s">
        <v>72</v>
      </c>
      <c r="W195" s="2" t="s">
        <v>51</v>
      </c>
      <c r="X195" s="2" t="s">
        <v>51</v>
      </c>
      <c r="Y195" s="1" t="s">
        <v>775</v>
      </c>
      <c r="Z195" s="1" t="s">
        <v>34</v>
      </c>
      <c r="AA195" s="9" t="s">
        <v>53</v>
      </c>
      <c r="AB195" s="2" t="s">
        <v>54</v>
      </c>
    </row>
    <row r="196" spans="1:28" ht="36" customHeight="1" x14ac:dyDescent="0.2">
      <c r="A196" s="1" t="s">
        <v>812</v>
      </c>
      <c r="B196" s="1" t="s">
        <v>36</v>
      </c>
      <c r="C196" t="s">
        <v>813</v>
      </c>
      <c r="D196" s="1" t="s">
        <v>43</v>
      </c>
      <c r="E196" s="1" t="s">
        <v>38</v>
      </c>
      <c r="F196" s="1" t="s">
        <v>767</v>
      </c>
      <c r="G196" s="1" t="s">
        <v>808</v>
      </c>
      <c r="H196" s="2" t="s">
        <v>814</v>
      </c>
      <c r="J196" s="1" t="s">
        <v>773</v>
      </c>
      <c r="K196" s="1" t="s">
        <v>806</v>
      </c>
      <c r="L196" s="1">
        <v>1</v>
      </c>
      <c r="M196" s="1" t="s">
        <v>774</v>
      </c>
      <c r="O196" s="1" t="s">
        <v>71</v>
      </c>
      <c r="P196" s="1" t="s">
        <v>72</v>
      </c>
      <c r="W196" s="2" t="s">
        <v>51</v>
      </c>
      <c r="X196" s="2" t="s">
        <v>51</v>
      </c>
      <c r="Y196" s="1" t="s">
        <v>775</v>
      </c>
      <c r="Z196" s="1" t="s">
        <v>34</v>
      </c>
      <c r="AA196" s="9" t="s">
        <v>53</v>
      </c>
      <c r="AB196" s="2" t="s">
        <v>54</v>
      </c>
    </row>
    <row r="197" spans="1:28" ht="36" customHeight="1" x14ac:dyDescent="0.2">
      <c r="A197" s="1" t="s">
        <v>815</v>
      </c>
      <c r="B197" s="1" t="s">
        <v>36</v>
      </c>
      <c r="C197" t="s">
        <v>816</v>
      </c>
      <c r="D197" s="1" t="s">
        <v>43</v>
      </c>
      <c r="E197" s="1" t="s">
        <v>38</v>
      </c>
      <c r="F197" s="1" t="s">
        <v>767</v>
      </c>
      <c r="G197" s="1" t="s">
        <v>808</v>
      </c>
      <c r="H197" s="2" t="s">
        <v>817</v>
      </c>
      <c r="J197" s="1" t="s">
        <v>773</v>
      </c>
      <c r="K197" s="1" t="s">
        <v>806</v>
      </c>
      <c r="L197" s="1">
        <v>1</v>
      </c>
      <c r="M197" s="1" t="s">
        <v>774</v>
      </c>
      <c r="O197" s="1" t="s">
        <v>71</v>
      </c>
      <c r="P197" s="1" t="s">
        <v>72</v>
      </c>
      <c r="W197" s="2" t="s">
        <v>51</v>
      </c>
      <c r="X197" s="2" t="s">
        <v>51</v>
      </c>
      <c r="Y197" s="1" t="s">
        <v>775</v>
      </c>
      <c r="Z197" s="1" t="s">
        <v>34</v>
      </c>
      <c r="AA197" s="9" t="s">
        <v>53</v>
      </c>
      <c r="AB197" s="2" t="s">
        <v>54</v>
      </c>
    </row>
    <row r="198" spans="1:28" ht="36" customHeight="1" x14ac:dyDescent="0.2">
      <c r="A198" s="1" t="s">
        <v>818</v>
      </c>
      <c r="B198" s="1" t="s">
        <v>36</v>
      </c>
      <c r="C198" t="s">
        <v>819</v>
      </c>
      <c r="D198" s="1" t="s">
        <v>43</v>
      </c>
      <c r="E198" s="1" t="s">
        <v>38</v>
      </c>
      <c r="F198" s="1" t="s">
        <v>767</v>
      </c>
      <c r="G198" s="1" t="s">
        <v>808</v>
      </c>
      <c r="H198" s="2" t="s">
        <v>820</v>
      </c>
      <c r="J198" s="1" t="s">
        <v>773</v>
      </c>
      <c r="K198" s="1" t="s">
        <v>806</v>
      </c>
      <c r="L198" s="1">
        <v>1</v>
      </c>
      <c r="M198" s="1" t="s">
        <v>774</v>
      </c>
      <c r="O198" s="1" t="s">
        <v>71</v>
      </c>
      <c r="P198" s="1" t="s">
        <v>72</v>
      </c>
      <c r="W198" s="2" t="s">
        <v>51</v>
      </c>
      <c r="X198" s="2" t="s">
        <v>51</v>
      </c>
      <c r="Y198" s="1" t="s">
        <v>775</v>
      </c>
      <c r="Z198" s="1" t="s">
        <v>34</v>
      </c>
      <c r="AA198" s="9" t="s">
        <v>53</v>
      </c>
      <c r="AB198" s="2" t="s">
        <v>54</v>
      </c>
    </row>
    <row r="199" spans="1:28" ht="36" customHeight="1" x14ac:dyDescent="0.2">
      <c r="A199" s="1" t="s">
        <v>821</v>
      </c>
      <c r="B199" s="1" t="s">
        <v>36</v>
      </c>
      <c r="C199" t="s">
        <v>822</v>
      </c>
      <c r="D199" s="1" t="s">
        <v>43</v>
      </c>
      <c r="E199" s="1" t="s">
        <v>38</v>
      </c>
      <c r="F199" s="1" t="s">
        <v>767</v>
      </c>
      <c r="G199" s="1" t="s">
        <v>808</v>
      </c>
      <c r="H199" s="2" t="s">
        <v>823</v>
      </c>
      <c r="I199" s="11"/>
      <c r="J199" s="1" t="s">
        <v>773</v>
      </c>
      <c r="K199" s="1" t="s">
        <v>806</v>
      </c>
      <c r="L199" s="1">
        <v>1</v>
      </c>
      <c r="M199" s="1" t="s">
        <v>774</v>
      </c>
      <c r="O199" s="1" t="s">
        <v>71</v>
      </c>
      <c r="P199" s="1" t="s">
        <v>72</v>
      </c>
      <c r="W199" s="2" t="s">
        <v>51</v>
      </c>
      <c r="X199" s="2" t="s">
        <v>51</v>
      </c>
      <c r="Y199" s="1" t="s">
        <v>775</v>
      </c>
      <c r="Z199" s="1" t="s">
        <v>34</v>
      </c>
      <c r="AA199" s="9" t="s">
        <v>53</v>
      </c>
      <c r="AB199" s="2" t="s">
        <v>54</v>
      </c>
    </row>
    <row r="200" spans="1:28" ht="36" customHeight="1" x14ac:dyDescent="0.2">
      <c r="A200" s="1" t="s">
        <v>824</v>
      </c>
      <c r="B200" s="1" t="s">
        <v>36</v>
      </c>
      <c r="C200" t="s">
        <v>825</v>
      </c>
      <c r="D200" s="1" t="s">
        <v>43</v>
      </c>
      <c r="E200" s="1" t="s">
        <v>38</v>
      </c>
      <c r="F200" s="1" t="s">
        <v>767</v>
      </c>
      <c r="G200" s="1" t="s">
        <v>808</v>
      </c>
      <c r="H200" s="2" t="s">
        <v>826</v>
      </c>
      <c r="J200" s="1" t="s">
        <v>773</v>
      </c>
      <c r="K200" s="1" t="s">
        <v>806</v>
      </c>
      <c r="L200" s="1">
        <v>1</v>
      </c>
      <c r="M200" s="1" t="s">
        <v>774</v>
      </c>
      <c r="O200" s="1" t="s">
        <v>71</v>
      </c>
      <c r="P200" s="1" t="s">
        <v>72</v>
      </c>
      <c r="W200" s="2" t="s">
        <v>51</v>
      </c>
      <c r="X200" s="2" t="s">
        <v>51</v>
      </c>
      <c r="Y200" s="1" t="s">
        <v>775</v>
      </c>
      <c r="Z200" s="1" t="s">
        <v>34</v>
      </c>
      <c r="AA200" s="9" t="s">
        <v>53</v>
      </c>
      <c r="AB200" s="2" t="s">
        <v>54</v>
      </c>
    </row>
    <row r="201" spans="1:28" ht="36" customHeight="1" x14ac:dyDescent="0.2">
      <c r="A201" s="1" t="s">
        <v>827</v>
      </c>
      <c r="B201" s="1" t="s">
        <v>36</v>
      </c>
      <c r="C201" t="s">
        <v>828</v>
      </c>
      <c r="D201" s="1" t="s">
        <v>43</v>
      </c>
      <c r="E201" s="1" t="s">
        <v>38</v>
      </c>
      <c r="F201" s="1" t="s">
        <v>767</v>
      </c>
      <c r="G201" s="1" t="s">
        <v>808</v>
      </c>
      <c r="H201" s="2" t="s">
        <v>829</v>
      </c>
      <c r="J201" s="1" t="s">
        <v>773</v>
      </c>
      <c r="K201" s="1" t="s">
        <v>806</v>
      </c>
      <c r="L201" s="1">
        <v>1</v>
      </c>
      <c r="M201" s="1" t="s">
        <v>774</v>
      </c>
      <c r="O201" s="1" t="s">
        <v>71</v>
      </c>
      <c r="P201" s="1" t="s">
        <v>72</v>
      </c>
      <c r="W201" s="2" t="s">
        <v>51</v>
      </c>
      <c r="X201" s="2" t="s">
        <v>51</v>
      </c>
      <c r="Y201" s="1" t="s">
        <v>775</v>
      </c>
      <c r="Z201" s="1" t="s">
        <v>34</v>
      </c>
      <c r="AA201" s="9" t="s">
        <v>53</v>
      </c>
      <c r="AB201" s="2" t="s">
        <v>54</v>
      </c>
    </row>
    <row r="202" spans="1:28" ht="36" customHeight="1" x14ac:dyDescent="0.2">
      <c r="A202" s="1" t="s">
        <v>830</v>
      </c>
      <c r="B202" s="1" t="s">
        <v>36</v>
      </c>
      <c r="C202" t="s">
        <v>831</v>
      </c>
      <c r="D202" s="1" t="s">
        <v>43</v>
      </c>
      <c r="E202" s="1" t="s">
        <v>38</v>
      </c>
      <c r="F202" s="1" t="s">
        <v>767</v>
      </c>
      <c r="G202" s="1" t="s">
        <v>808</v>
      </c>
      <c r="H202" s="2" t="s">
        <v>802</v>
      </c>
      <c r="J202" s="1" t="s">
        <v>773</v>
      </c>
      <c r="K202" s="1" t="s">
        <v>806</v>
      </c>
      <c r="L202" s="1">
        <v>1</v>
      </c>
      <c r="M202" s="1" t="s">
        <v>774</v>
      </c>
      <c r="O202" s="1" t="s">
        <v>71</v>
      </c>
      <c r="P202" s="1" t="s">
        <v>72</v>
      </c>
      <c r="W202" s="2" t="s">
        <v>51</v>
      </c>
      <c r="X202" s="2" t="s">
        <v>51</v>
      </c>
      <c r="Y202" s="1" t="s">
        <v>775</v>
      </c>
      <c r="Z202" s="1" t="s">
        <v>34</v>
      </c>
      <c r="AA202" s="9" t="s">
        <v>53</v>
      </c>
      <c r="AB202" s="2" t="s">
        <v>54</v>
      </c>
    </row>
    <row r="203" spans="1:28" ht="36" customHeight="1" x14ac:dyDescent="0.2">
      <c r="A203" s="1" t="s">
        <v>832</v>
      </c>
      <c r="B203" s="1" t="s">
        <v>36</v>
      </c>
      <c r="C203" t="s">
        <v>833</v>
      </c>
      <c r="D203" s="1" t="s">
        <v>188</v>
      </c>
      <c r="E203" s="1" t="s">
        <v>38</v>
      </c>
      <c r="F203" s="1" t="s">
        <v>767</v>
      </c>
      <c r="G203" s="1" t="s">
        <v>808</v>
      </c>
      <c r="H203" s="2" t="s">
        <v>643</v>
      </c>
      <c r="J203" s="1" t="s">
        <v>33</v>
      </c>
      <c r="O203" s="1" t="s">
        <v>191</v>
      </c>
      <c r="P203" s="1" t="s">
        <v>72</v>
      </c>
      <c r="W203" s="2" t="s">
        <v>834</v>
      </c>
      <c r="X203" s="2" t="s">
        <v>834</v>
      </c>
      <c r="Y203" s="1" t="s">
        <v>52</v>
      </c>
      <c r="Z203" s="1" t="s">
        <v>34</v>
      </c>
      <c r="AA203" s="9" t="s">
        <v>53</v>
      </c>
      <c r="AB203" s="2" t="s">
        <v>54</v>
      </c>
    </row>
    <row r="204" spans="1:28" ht="36" customHeight="1" x14ac:dyDescent="0.2">
      <c r="A204" s="1" t="s">
        <v>835</v>
      </c>
      <c r="B204" s="1" t="s">
        <v>36</v>
      </c>
      <c r="C204" t="s">
        <v>836</v>
      </c>
      <c r="D204" s="1" t="s">
        <v>43</v>
      </c>
      <c r="E204" s="1" t="s">
        <v>38</v>
      </c>
      <c r="F204" s="1" t="s">
        <v>767</v>
      </c>
      <c r="G204" s="1" t="s">
        <v>837</v>
      </c>
      <c r="H204" s="2" t="s">
        <v>838</v>
      </c>
      <c r="J204" s="1" t="s">
        <v>47</v>
      </c>
      <c r="M204" s="1" t="s">
        <v>236</v>
      </c>
      <c r="O204" s="1" t="s">
        <v>71</v>
      </c>
      <c r="P204" s="8" t="s">
        <v>72</v>
      </c>
      <c r="W204" s="2" t="s">
        <v>51</v>
      </c>
      <c r="X204" s="2" t="s">
        <v>51</v>
      </c>
      <c r="Y204" s="1" t="s">
        <v>52</v>
      </c>
      <c r="Z204" s="1" t="s">
        <v>34</v>
      </c>
      <c r="AA204" s="9" t="s">
        <v>53</v>
      </c>
      <c r="AB204" s="2" t="s">
        <v>54</v>
      </c>
    </row>
    <row r="205" spans="1:28" ht="36" customHeight="1" x14ac:dyDescent="0.2">
      <c r="A205" s="1" t="s">
        <v>839</v>
      </c>
      <c r="B205" s="1" t="s">
        <v>36</v>
      </c>
      <c r="C205"/>
      <c r="D205" s="1" t="s">
        <v>37</v>
      </c>
      <c r="E205" s="1" t="s">
        <v>38</v>
      </c>
      <c r="F205" s="1" t="s">
        <v>767</v>
      </c>
      <c r="G205" s="1" t="s">
        <v>837</v>
      </c>
      <c r="H205" s="2" t="s">
        <v>840</v>
      </c>
      <c r="J205" s="1" t="s">
        <v>33</v>
      </c>
      <c r="W205" s="2" t="s">
        <v>51</v>
      </c>
      <c r="X205" s="2" t="s">
        <v>51</v>
      </c>
      <c r="Z205" s="1" t="s">
        <v>34</v>
      </c>
    </row>
    <row r="206" spans="1:28" ht="36" customHeight="1" x14ac:dyDescent="0.2">
      <c r="A206" s="1" t="s">
        <v>841</v>
      </c>
      <c r="B206" s="1" t="s">
        <v>36</v>
      </c>
      <c r="C206" t="s">
        <v>842</v>
      </c>
      <c r="D206" s="1" t="s">
        <v>766</v>
      </c>
      <c r="E206" s="1" t="s">
        <v>38</v>
      </c>
      <c r="F206" s="1" t="s">
        <v>767</v>
      </c>
      <c r="G206" s="1" t="s">
        <v>837</v>
      </c>
      <c r="H206" s="2" t="s">
        <v>769</v>
      </c>
      <c r="J206" s="1" t="s">
        <v>33</v>
      </c>
      <c r="W206" s="2" t="s">
        <v>51</v>
      </c>
      <c r="X206" s="2" t="s">
        <v>51</v>
      </c>
      <c r="Z206" s="1" t="s">
        <v>34</v>
      </c>
    </row>
    <row r="207" spans="1:28" ht="36" customHeight="1" x14ac:dyDescent="0.2">
      <c r="A207" s="1" t="s">
        <v>843</v>
      </c>
      <c r="B207" s="1" t="s">
        <v>36</v>
      </c>
      <c r="C207" t="s">
        <v>844</v>
      </c>
      <c r="D207" s="1" t="s">
        <v>766</v>
      </c>
      <c r="E207" s="1" t="s">
        <v>38</v>
      </c>
      <c r="F207" s="1" t="s">
        <v>767</v>
      </c>
      <c r="G207" s="1" t="s">
        <v>837</v>
      </c>
      <c r="H207" s="2" t="s">
        <v>811</v>
      </c>
      <c r="J207" s="1" t="s">
        <v>33</v>
      </c>
      <c r="W207" s="2" t="s">
        <v>845</v>
      </c>
      <c r="X207" s="2" t="s">
        <v>845</v>
      </c>
      <c r="Z207" s="1" t="s">
        <v>34</v>
      </c>
    </row>
    <row r="208" spans="1:28" ht="36" customHeight="1" x14ac:dyDescent="0.2">
      <c r="A208" s="1" t="s">
        <v>846</v>
      </c>
      <c r="B208" s="1" t="s">
        <v>36</v>
      </c>
      <c r="C208" t="s">
        <v>847</v>
      </c>
      <c r="D208" s="1" t="s">
        <v>43</v>
      </c>
      <c r="E208" s="1" t="s">
        <v>38</v>
      </c>
      <c r="F208" s="1" t="s">
        <v>767</v>
      </c>
      <c r="G208" s="1" t="s">
        <v>837</v>
      </c>
      <c r="H208" s="2" t="s">
        <v>848</v>
      </c>
      <c r="J208" s="1" t="s">
        <v>773</v>
      </c>
      <c r="K208" s="1" t="s">
        <v>843</v>
      </c>
      <c r="L208" s="1">
        <v>1</v>
      </c>
      <c r="M208" s="1" t="s">
        <v>774</v>
      </c>
      <c r="O208" s="1" t="s">
        <v>71</v>
      </c>
      <c r="P208" s="1" t="s">
        <v>72</v>
      </c>
      <c r="W208" s="2" t="s">
        <v>845</v>
      </c>
      <c r="X208" s="2" t="s">
        <v>845</v>
      </c>
      <c r="Y208" s="1" t="s">
        <v>775</v>
      </c>
      <c r="Z208" s="1" t="s">
        <v>34</v>
      </c>
      <c r="AA208" s="9" t="s">
        <v>53</v>
      </c>
      <c r="AB208" s="2" t="s">
        <v>54</v>
      </c>
    </row>
    <row r="209" spans="1:28" ht="36" customHeight="1" x14ac:dyDescent="0.2">
      <c r="A209" s="1" t="s">
        <v>849</v>
      </c>
      <c r="B209" s="1" t="s">
        <v>36</v>
      </c>
      <c r="C209" t="s">
        <v>850</v>
      </c>
      <c r="D209" s="1" t="s">
        <v>43</v>
      </c>
      <c r="E209" s="1" t="s">
        <v>38</v>
      </c>
      <c r="F209" s="1" t="s">
        <v>767</v>
      </c>
      <c r="G209" s="1" t="s">
        <v>837</v>
      </c>
      <c r="H209" s="2" t="s">
        <v>851</v>
      </c>
      <c r="J209" s="1" t="s">
        <v>773</v>
      </c>
      <c r="K209" s="1" t="s">
        <v>843</v>
      </c>
      <c r="L209" s="1">
        <v>1</v>
      </c>
      <c r="M209" s="1" t="s">
        <v>774</v>
      </c>
      <c r="O209" s="1" t="s">
        <v>71</v>
      </c>
      <c r="P209" s="1" t="s">
        <v>72</v>
      </c>
      <c r="W209" s="2" t="s">
        <v>845</v>
      </c>
      <c r="X209" s="2" t="s">
        <v>845</v>
      </c>
      <c r="Y209" s="1" t="s">
        <v>775</v>
      </c>
      <c r="Z209" s="1" t="s">
        <v>34</v>
      </c>
      <c r="AA209" s="9" t="s">
        <v>53</v>
      </c>
      <c r="AB209" s="2" t="s">
        <v>54</v>
      </c>
    </row>
    <row r="210" spans="1:28" ht="36" customHeight="1" x14ac:dyDescent="0.2">
      <c r="A210" s="1" t="s">
        <v>852</v>
      </c>
      <c r="B210" s="1" t="s">
        <v>36</v>
      </c>
      <c r="C210" t="s">
        <v>853</v>
      </c>
      <c r="D210" s="1" t="s">
        <v>43</v>
      </c>
      <c r="E210" s="1" t="s">
        <v>38</v>
      </c>
      <c r="F210" s="1" t="s">
        <v>767</v>
      </c>
      <c r="G210" s="1" t="s">
        <v>837</v>
      </c>
      <c r="H210" s="2" t="s">
        <v>854</v>
      </c>
      <c r="J210" s="1" t="s">
        <v>773</v>
      </c>
      <c r="K210" s="1" t="s">
        <v>843</v>
      </c>
      <c r="L210" s="1">
        <v>1</v>
      </c>
      <c r="M210" s="1" t="s">
        <v>774</v>
      </c>
      <c r="O210" s="1" t="s">
        <v>71</v>
      </c>
      <c r="P210" s="1" t="s">
        <v>72</v>
      </c>
      <c r="W210" s="2" t="s">
        <v>845</v>
      </c>
      <c r="X210" s="2" t="s">
        <v>845</v>
      </c>
      <c r="Y210" s="1" t="s">
        <v>775</v>
      </c>
      <c r="Z210" s="1" t="s">
        <v>34</v>
      </c>
      <c r="AA210" s="9" t="s">
        <v>53</v>
      </c>
      <c r="AB210" s="2" t="s">
        <v>54</v>
      </c>
    </row>
    <row r="211" spans="1:28" ht="36" customHeight="1" x14ac:dyDescent="0.2">
      <c r="A211" s="1" t="s">
        <v>855</v>
      </c>
      <c r="B211" s="1" t="s">
        <v>36</v>
      </c>
      <c r="C211" t="s">
        <v>856</v>
      </c>
      <c r="D211" s="1" t="s">
        <v>43</v>
      </c>
      <c r="E211" s="1" t="s">
        <v>38</v>
      </c>
      <c r="F211" s="1" t="s">
        <v>767</v>
      </c>
      <c r="G211" s="1" t="s">
        <v>837</v>
      </c>
      <c r="H211" s="2" t="s">
        <v>857</v>
      </c>
      <c r="J211" s="1" t="s">
        <v>773</v>
      </c>
      <c r="K211" s="1" t="s">
        <v>843</v>
      </c>
      <c r="L211" s="1">
        <v>1</v>
      </c>
      <c r="M211" s="1" t="s">
        <v>774</v>
      </c>
      <c r="O211" s="1" t="s">
        <v>71</v>
      </c>
      <c r="P211" s="1" t="s">
        <v>72</v>
      </c>
      <c r="W211" s="2" t="s">
        <v>845</v>
      </c>
      <c r="X211" s="2" t="s">
        <v>845</v>
      </c>
      <c r="Y211" s="1" t="s">
        <v>775</v>
      </c>
      <c r="Z211" s="1" t="s">
        <v>34</v>
      </c>
      <c r="AA211" s="9" t="s">
        <v>53</v>
      </c>
      <c r="AB211" s="2" t="s">
        <v>54</v>
      </c>
    </row>
    <row r="212" spans="1:28" ht="36" customHeight="1" x14ac:dyDescent="0.2">
      <c r="A212" s="1" t="s">
        <v>858</v>
      </c>
      <c r="B212" s="1" t="s">
        <v>36</v>
      </c>
      <c r="C212" t="s">
        <v>859</v>
      </c>
      <c r="D212" s="1" t="s">
        <v>43</v>
      </c>
      <c r="E212" s="1" t="s">
        <v>38</v>
      </c>
      <c r="F212" s="1" t="s">
        <v>767</v>
      </c>
      <c r="G212" s="1" t="s">
        <v>837</v>
      </c>
      <c r="H212" s="2" t="s">
        <v>860</v>
      </c>
      <c r="J212" s="1" t="s">
        <v>773</v>
      </c>
      <c r="K212" s="1" t="s">
        <v>843</v>
      </c>
      <c r="L212" s="1">
        <v>1</v>
      </c>
      <c r="M212" s="1" t="s">
        <v>774</v>
      </c>
      <c r="O212" s="1" t="s">
        <v>71</v>
      </c>
      <c r="P212" s="1" t="s">
        <v>72</v>
      </c>
      <c r="W212" s="2" t="s">
        <v>845</v>
      </c>
      <c r="X212" s="2" t="s">
        <v>845</v>
      </c>
      <c r="Y212" s="1" t="s">
        <v>775</v>
      </c>
      <c r="Z212" s="1" t="s">
        <v>34</v>
      </c>
      <c r="AA212" s="9" t="s">
        <v>53</v>
      </c>
      <c r="AB212" s="2" t="s">
        <v>54</v>
      </c>
    </row>
    <row r="213" spans="1:28" ht="36" customHeight="1" x14ac:dyDescent="0.2">
      <c r="A213" s="1" t="s">
        <v>861</v>
      </c>
      <c r="B213" s="1" t="s">
        <v>36</v>
      </c>
      <c r="C213" t="s">
        <v>862</v>
      </c>
      <c r="D213" s="1" t="s">
        <v>43</v>
      </c>
      <c r="E213" s="1" t="s">
        <v>38</v>
      </c>
      <c r="F213" s="1" t="s">
        <v>767</v>
      </c>
      <c r="G213" s="1" t="s">
        <v>837</v>
      </c>
      <c r="H213" s="17" t="s">
        <v>863</v>
      </c>
      <c r="J213" s="1" t="s">
        <v>773</v>
      </c>
      <c r="K213" s="1" t="s">
        <v>843</v>
      </c>
      <c r="L213" s="1">
        <v>1</v>
      </c>
      <c r="M213" s="1" t="s">
        <v>774</v>
      </c>
      <c r="O213" s="1" t="s">
        <v>71</v>
      </c>
      <c r="P213" s="1" t="s">
        <v>72</v>
      </c>
      <c r="W213" s="2" t="s">
        <v>845</v>
      </c>
      <c r="X213" s="2" t="s">
        <v>845</v>
      </c>
      <c r="Y213" s="1" t="s">
        <v>775</v>
      </c>
      <c r="Z213" s="1" t="s">
        <v>34</v>
      </c>
      <c r="AA213" s="9" t="s">
        <v>53</v>
      </c>
      <c r="AB213" s="2" t="s">
        <v>54</v>
      </c>
    </row>
    <row r="214" spans="1:28" ht="36" customHeight="1" x14ac:dyDescent="0.2">
      <c r="A214" s="1" t="s">
        <v>864</v>
      </c>
      <c r="B214" s="1" t="s">
        <v>36</v>
      </c>
      <c r="C214" t="s">
        <v>865</v>
      </c>
      <c r="D214" s="1" t="s">
        <v>43</v>
      </c>
      <c r="E214" s="1" t="s">
        <v>38</v>
      </c>
      <c r="F214" s="1" t="s">
        <v>767</v>
      </c>
      <c r="G214" s="1" t="s">
        <v>837</v>
      </c>
      <c r="H214" s="2" t="s">
        <v>866</v>
      </c>
      <c r="J214" s="1" t="s">
        <v>773</v>
      </c>
      <c r="K214" s="1" t="s">
        <v>843</v>
      </c>
      <c r="L214" s="1">
        <v>1</v>
      </c>
      <c r="M214" s="1" t="s">
        <v>774</v>
      </c>
      <c r="O214" s="1" t="s">
        <v>71</v>
      </c>
      <c r="P214" s="1" t="s">
        <v>72</v>
      </c>
      <c r="W214" s="2" t="s">
        <v>845</v>
      </c>
      <c r="X214" s="2" t="s">
        <v>845</v>
      </c>
      <c r="Y214" s="1" t="s">
        <v>775</v>
      </c>
      <c r="Z214" s="1" t="s">
        <v>34</v>
      </c>
      <c r="AA214" s="9" t="s">
        <v>53</v>
      </c>
      <c r="AB214" s="2" t="s">
        <v>54</v>
      </c>
    </row>
    <row r="215" spans="1:28" ht="36" customHeight="1" x14ac:dyDescent="0.2">
      <c r="A215" s="1" t="s">
        <v>867</v>
      </c>
      <c r="B215" s="1" t="s">
        <v>36</v>
      </c>
      <c r="C215" t="s">
        <v>868</v>
      </c>
      <c r="D215" s="1" t="s">
        <v>43</v>
      </c>
      <c r="E215" s="1" t="s">
        <v>38</v>
      </c>
      <c r="F215" s="1" t="s">
        <v>767</v>
      </c>
      <c r="G215" s="1" t="s">
        <v>837</v>
      </c>
      <c r="H215" s="2" t="s">
        <v>869</v>
      </c>
      <c r="J215" s="1" t="s">
        <v>773</v>
      </c>
      <c r="K215" s="1" t="s">
        <v>843</v>
      </c>
      <c r="L215" s="1">
        <v>1</v>
      </c>
      <c r="M215" s="1" t="s">
        <v>774</v>
      </c>
      <c r="O215" s="1" t="s">
        <v>71</v>
      </c>
      <c r="P215" s="1" t="s">
        <v>72</v>
      </c>
      <c r="W215" s="2" t="s">
        <v>845</v>
      </c>
      <c r="X215" s="2" t="s">
        <v>845</v>
      </c>
      <c r="Y215" s="1" t="s">
        <v>775</v>
      </c>
      <c r="Z215" s="1" t="s">
        <v>34</v>
      </c>
      <c r="AA215" s="9" t="s">
        <v>53</v>
      </c>
      <c r="AB215" s="2" t="s">
        <v>54</v>
      </c>
    </row>
    <row r="216" spans="1:28" ht="36" customHeight="1" x14ac:dyDescent="0.2">
      <c r="A216" s="1" t="s">
        <v>870</v>
      </c>
      <c r="B216" s="1" t="s">
        <v>36</v>
      </c>
      <c r="C216" t="s">
        <v>871</v>
      </c>
      <c r="D216" s="1" t="s">
        <v>43</v>
      </c>
      <c r="E216" s="1" t="s">
        <v>38</v>
      </c>
      <c r="F216" s="1" t="s">
        <v>767</v>
      </c>
      <c r="G216" s="1" t="s">
        <v>837</v>
      </c>
      <c r="H216" s="2" t="s">
        <v>872</v>
      </c>
      <c r="I216" s="11"/>
      <c r="J216" s="1" t="s">
        <v>773</v>
      </c>
      <c r="K216" s="1" t="s">
        <v>843</v>
      </c>
      <c r="L216" s="1">
        <v>1</v>
      </c>
      <c r="M216" s="1" t="s">
        <v>774</v>
      </c>
      <c r="O216" s="1" t="s">
        <v>71</v>
      </c>
      <c r="P216" s="1" t="s">
        <v>72</v>
      </c>
      <c r="W216" s="2" t="s">
        <v>845</v>
      </c>
      <c r="X216" s="2" t="s">
        <v>845</v>
      </c>
      <c r="Y216" s="1" t="s">
        <v>775</v>
      </c>
      <c r="Z216" s="1" t="s">
        <v>34</v>
      </c>
      <c r="AA216" s="9" t="s">
        <v>53</v>
      </c>
      <c r="AB216" s="2" t="s">
        <v>54</v>
      </c>
    </row>
    <row r="217" spans="1:28" ht="36" customHeight="1" x14ac:dyDescent="0.2">
      <c r="A217" s="1" t="s">
        <v>873</v>
      </c>
      <c r="B217" s="1" t="s">
        <v>36</v>
      </c>
      <c r="C217" t="s">
        <v>874</v>
      </c>
      <c r="D217" s="1" t="s">
        <v>43</v>
      </c>
      <c r="E217" s="1" t="s">
        <v>38</v>
      </c>
      <c r="F217" s="1" t="s">
        <v>767</v>
      </c>
      <c r="G217" s="1" t="s">
        <v>837</v>
      </c>
      <c r="H217" s="2" t="s">
        <v>829</v>
      </c>
      <c r="J217" s="1" t="s">
        <v>773</v>
      </c>
      <c r="K217" s="1" t="s">
        <v>843</v>
      </c>
      <c r="L217" s="1">
        <v>1</v>
      </c>
      <c r="M217" s="1" t="s">
        <v>774</v>
      </c>
      <c r="O217" s="1" t="s">
        <v>71</v>
      </c>
      <c r="P217" s="1" t="s">
        <v>72</v>
      </c>
      <c r="W217" s="2" t="s">
        <v>845</v>
      </c>
      <c r="X217" s="2" t="s">
        <v>845</v>
      </c>
      <c r="Y217" s="1" t="s">
        <v>775</v>
      </c>
      <c r="Z217" s="1" t="s">
        <v>34</v>
      </c>
      <c r="AA217" s="9" t="s">
        <v>53</v>
      </c>
      <c r="AB217" s="2" t="s">
        <v>54</v>
      </c>
    </row>
    <row r="218" spans="1:28" ht="36" customHeight="1" x14ac:dyDescent="0.2">
      <c r="A218" s="1" t="s">
        <v>875</v>
      </c>
      <c r="B218" s="1" t="s">
        <v>36</v>
      </c>
      <c r="C218" t="s">
        <v>876</v>
      </c>
      <c r="D218" s="1" t="s">
        <v>43</v>
      </c>
      <c r="E218" s="1" t="s">
        <v>38</v>
      </c>
      <c r="F218" s="1" t="s">
        <v>767</v>
      </c>
      <c r="G218" s="1" t="s">
        <v>837</v>
      </c>
      <c r="H218" s="2" t="s">
        <v>877</v>
      </c>
      <c r="J218" s="1" t="s">
        <v>773</v>
      </c>
      <c r="K218" s="1" t="s">
        <v>843</v>
      </c>
      <c r="L218" s="1">
        <v>1</v>
      </c>
      <c r="M218" s="1" t="s">
        <v>774</v>
      </c>
      <c r="O218" s="1" t="s">
        <v>71</v>
      </c>
      <c r="P218" s="1" t="s">
        <v>72</v>
      </c>
      <c r="W218" s="2" t="s">
        <v>845</v>
      </c>
      <c r="X218" s="2" t="s">
        <v>845</v>
      </c>
      <c r="Y218" s="1" t="s">
        <v>775</v>
      </c>
      <c r="Z218" s="1" t="s">
        <v>34</v>
      </c>
      <c r="AA218" s="9" t="s">
        <v>53</v>
      </c>
      <c r="AB218" s="2" t="s">
        <v>54</v>
      </c>
    </row>
    <row r="219" spans="1:28" ht="36" customHeight="1" x14ac:dyDescent="0.2">
      <c r="A219" s="1" t="s">
        <v>878</v>
      </c>
      <c r="B219" s="1" t="s">
        <v>36</v>
      </c>
      <c r="C219" t="s">
        <v>879</v>
      </c>
      <c r="D219" s="1" t="s">
        <v>43</v>
      </c>
      <c r="E219" s="1" t="s">
        <v>38</v>
      </c>
      <c r="F219" s="1" t="s">
        <v>767</v>
      </c>
      <c r="G219" s="1" t="s">
        <v>837</v>
      </c>
      <c r="H219" s="2" t="s">
        <v>880</v>
      </c>
      <c r="J219" s="1" t="s">
        <v>773</v>
      </c>
      <c r="K219" s="1" t="s">
        <v>843</v>
      </c>
      <c r="L219" s="1">
        <v>1</v>
      </c>
      <c r="M219" s="1" t="s">
        <v>774</v>
      </c>
      <c r="O219" s="1" t="s">
        <v>71</v>
      </c>
      <c r="P219" s="1" t="s">
        <v>72</v>
      </c>
      <c r="W219" s="2" t="s">
        <v>845</v>
      </c>
      <c r="X219" s="2" t="s">
        <v>845</v>
      </c>
      <c r="Y219" s="1" t="s">
        <v>775</v>
      </c>
      <c r="Z219" s="1" t="s">
        <v>34</v>
      </c>
      <c r="AA219" s="9" t="s">
        <v>53</v>
      </c>
      <c r="AB219" s="2" t="s">
        <v>54</v>
      </c>
    </row>
    <row r="220" spans="1:28" ht="36" customHeight="1" x14ac:dyDescent="0.2">
      <c r="A220" s="1" t="s">
        <v>881</v>
      </c>
      <c r="B220" s="1" t="s">
        <v>36</v>
      </c>
      <c r="C220" t="s">
        <v>882</v>
      </c>
      <c r="D220" s="1" t="s">
        <v>43</v>
      </c>
      <c r="E220" s="1" t="s">
        <v>38</v>
      </c>
      <c r="F220" s="1" t="s">
        <v>767</v>
      </c>
      <c r="G220" s="1" t="s">
        <v>837</v>
      </c>
      <c r="H220" s="2" t="s">
        <v>883</v>
      </c>
      <c r="J220" s="1" t="s">
        <v>773</v>
      </c>
      <c r="K220" s="1" t="s">
        <v>843</v>
      </c>
      <c r="L220" s="1">
        <v>1</v>
      </c>
      <c r="M220" s="1" t="s">
        <v>774</v>
      </c>
      <c r="O220" s="1" t="s">
        <v>71</v>
      </c>
      <c r="P220" s="1" t="s">
        <v>72</v>
      </c>
      <c r="W220" s="2" t="s">
        <v>845</v>
      </c>
      <c r="X220" s="2" t="s">
        <v>845</v>
      </c>
      <c r="Y220" s="1" t="s">
        <v>775</v>
      </c>
      <c r="Z220" s="1" t="s">
        <v>34</v>
      </c>
      <c r="AA220" s="9" t="s">
        <v>53</v>
      </c>
      <c r="AB220" s="2" t="s">
        <v>54</v>
      </c>
    </row>
    <row r="221" spans="1:28" ht="36" customHeight="1" x14ac:dyDescent="0.2">
      <c r="A221" s="1" t="s">
        <v>884</v>
      </c>
      <c r="B221" s="1" t="s">
        <v>36</v>
      </c>
      <c r="C221" t="s">
        <v>885</v>
      </c>
      <c r="D221" s="1" t="s">
        <v>43</v>
      </c>
      <c r="E221" s="1" t="s">
        <v>38</v>
      </c>
      <c r="F221" s="1" t="s">
        <v>767</v>
      </c>
      <c r="G221" s="1" t="s">
        <v>837</v>
      </c>
      <c r="H221" s="2" t="s">
        <v>886</v>
      </c>
      <c r="J221" s="1" t="s">
        <v>773</v>
      </c>
      <c r="K221" s="1" t="s">
        <v>843</v>
      </c>
      <c r="L221" s="1">
        <v>1</v>
      </c>
      <c r="M221" s="1" t="s">
        <v>774</v>
      </c>
      <c r="O221" s="1" t="s">
        <v>71</v>
      </c>
      <c r="P221" s="1" t="s">
        <v>72</v>
      </c>
      <c r="W221" s="2" t="s">
        <v>845</v>
      </c>
      <c r="X221" s="2" t="s">
        <v>845</v>
      </c>
      <c r="Y221" s="1" t="s">
        <v>775</v>
      </c>
      <c r="Z221" s="1" t="s">
        <v>34</v>
      </c>
      <c r="AA221" s="9" t="s">
        <v>53</v>
      </c>
      <c r="AB221" s="2" t="s">
        <v>54</v>
      </c>
    </row>
    <row r="222" spans="1:28" ht="36" customHeight="1" x14ac:dyDescent="0.2">
      <c r="A222" s="1" t="s">
        <v>887</v>
      </c>
      <c r="B222" s="1" t="s">
        <v>36</v>
      </c>
      <c r="C222" t="s">
        <v>888</v>
      </c>
      <c r="D222" s="1" t="s">
        <v>43</v>
      </c>
      <c r="E222" s="1" t="s">
        <v>38</v>
      </c>
      <c r="F222" s="1" t="s">
        <v>767</v>
      </c>
      <c r="G222" s="1" t="s">
        <v>837</v>
      </c>
      <c r="H222" s="2" t="s">
        <v>889</v>
      </c>
      <c r="J222" s="1" t="s">
        <v>773</v>
      </c>
      <c r="K222" s="1" t="s">
        <v>843</v>
      </c>
      <c r="L222" s="1">
        <v>1</v>
      </c>
      <c r="M222" s="1" t="s">
        <v>774</v>
      </c>
      <c r="O222" s="1" t="s">
        <v>71</v>
      </c>
      <c r="P222" s="1" t="s">
        <v>72</v>
      </c>
      <c r="W222" s="2" t="s">
        <v>845</v>
      </c>
      <c r="X222" s="2" t="s">
        <v>845</v>
      </c>
      <c r="Y222" s="1" t="s">
        <v>775</v>
      </c>
      <c r="Z222" s="1" t="s">
        <v>34</v>
      </c>
      <c r="AA222" s="9" t="s">
        <v>53</v>
      </c>
      <c r="AB222" s="2" t="s">
        <v>54</v>
      </c>
    </row>
    <row r="223" spans="1:28" ht="36" customHeight="1" x14ac:dyDescent="0.2">
      <c r="A223" s="1" t="s">
        <v>890</v>
      </c>
      <c r="B223" s="1" t="s">
        <v>36</v>
      </c>
      <c r="C223" t="s">
        <v>891</v>
      </c>
      <c r="D223" s="1" t="s">
        <v>43</v>
      </c>
      <c r="E223" s="1" t="s">
        <v>38</v>
      </c>
      <c r="F223" s="1" t="s">
        <v>767</v>
      </c>
      <c r="G223" s="1" t="s">
        <v>837</v>
      </c>
      <c r="H223" s="2" t="s">
        <v>892</v>
      </c>
      <c r="J223" s="1" t="s">
        <v>773</v>
      </c>
      <c r="K223" s="1" t="s">
        <v>843</v>
      </c>
      <c r="L223" s="1">
        <v>1</v>
      </c>
      <c r="M223" s="1" t="s">
        <v>774</v>
      </c>
      <c r="O223" s="1" t="s">
        <v>71</v>
      </c>
      <c r="P223" s="1" t="s">
        <v>72</v>
      </c>
      <c r="W223" s="2" t="s">
        <v>845</v>
      </c>
      <c r="X223" s="2" t="s">
        <v>845</v>
      </c>
      <c r="Y223" s="1" t="s">
        <v>775</v>
      </c>
      <c r="Z223" s="1" t="s">
        <v>34</v>
      </c>
      <c r="AA223" s="9" t="s">
        <v>53</v>
      </c>
      <c r="AB223" s="2" t="s">
        <v>54</v>
      </c>
    </row>
    <row r="224" spans="1:28" ht="36" customHeight="1" x14ac:dyDescent="0.2">
      <c r="A224" s="1" t="s">
        <v>893</v>
      </c>
      <c r="B224" s="1" t="s">
        <v>36</v>
      </c>
      <c r="C224" t="s">
        <v>894</v>
      </c>
      <c r="D224" s="1" t="s">
        <v>43</v>
      </c>
      <c r="E224" s="1" t="s">
        <v>38</v>
      </c>
      <c r="F224" s="1" t="s">
        <v>767</v>
      </c>
      <c r="G224" s="1" t="s">
        <v>837</v>
      </c>
      <c r="H224" s="2" t="s">
        <v>895</v>
      </c>
      <c r="J224" s="1" t="s">
        <v>773</v>
      </c>
      <c r="K224" s="1" t="s">
        <v>843</v>
      </c>
      <c r="L224" s="1">
        <v>1</v>
      </c>
      <c r="M224" s="1" t="s">
        <v>774</v>
      </c>
      <c r="O224" s="1" t="s">
        <v>71</v>
      </c>
      <c r="P224" s="1" t="s">
        <v>72</v>
      </c>
      <c r="W224" s="2" t="s">
        <v>845</v>
      </c>
      <c r="X224" s="2" t="s">
        <v>845</v>
      </c>
      <c r="Y224" s="1" t="s">
        <v>775</v>
      </c>
      <c r="Z224" s="1" t="s">
        <v>34</v>
      </c>
      <c r="AA224" s="9" t="s">
        <v>53</v>
      </c>
      <c r="AB224" s="2" t="s">
        <v>54</v>
      </c>
    </row>
    <row r="225" spans="1:28" ht="36" customHeight="1" x14ac:dyDescent="0.2">
      <c r="A225" s="1" t="s">
        <v>896</v>
      </c>
      <c r="B225" s="1" t="s">
        <v>36</v>
      </c>
      <c r="C225" t="s">
        <v>897</v>
      </c>
      <c r="D225" s="1" t="s">
        <v>43</v>
      </c>
      <c r="E225" s="1" t="s">
        <v>38</v>
      </c>
      <c r="F225" s="1" t="s">
        <v>767</v>
      </c>
      <c r="G225" s="1" t="s">
        <v>837</v>
      </c>
      <c r="H225" s="2" t="s">
        <v>898</v>
      </c>
      <c r="J225" s="1" t="s">
        <v>773</v>
      </c>
      <c r="K225" s="1" t="s">
        <v>843</v>
      </c>
      <c r="L225" s="1">
        <v>1</v>
      </c>
      <c r="M225" s="1" t="s">
        <v>774</v>
      </c>
      <c r="O225" s="1" t="s">
        <v>71</v>
      </c>
      <c r="P225" s="1" t="s">
        <v>72</v>
      </c>
      <c r="W225" s="2" t="s">
        <v>845</v>
      </c>
      <c r="X225" s="2" t="s">
        <v>845</v>
      </c>
      <c r="Y225" s="1" t="s">
        <v>775</v>
      </c>
      <c r="Z225" s="1" t="s">
        <v>34</v>
      </c>
      <c r="AA225" s="9" t="s">
        <v>53</v>
      </c>
      <c r="AB225" s="2" t="s">
        <v>54</v>
      </c>
    </row>
    <row r="226" spans="1:28" ht="36" customHeight="1" x14ac:dyDescent="0.2">
      <c r="A226" s="1" t="s">
        <v>899</v>
      </c>
      <c r="B226" s="1" t="s">
        <v>36</v>
      </c>
      <c r="C226" t="s">
        <v>900</v>
      </c>
      <c r="D226" s="1" t="s">
        <v>766</v>
      </c>
      <c r="E226" s="1" t="s">
        <v>38</v>
      </c>
      <c r="F226" s="1" t="s">
        <v>767</v>
      </c>
      <c r="G226" s="1" t="s">
        <v>837</v>
      </c>
      <c r="H226" s="2" t="s">
        <v>814</v>
      </c>
      <c r="J226" s="1" t="s">
        <v>33</v>
      </c>
      <c r="W226" s="2" t="s">
        <v>901</v>
      </c>
      <c r="X226" s="2" t="s">
        <v>901</v>
      </c>
      <c r="Z226" s="1" t="s">
        <v>34</v>
      </c>
    </row>
    <row r="227" spans="1:28" ht="36" customHeight="1" x14ac:dyDescent="0.2">
      <c r="A227" s="1" t="s">
        <v>902</v>
      </c>
      <c r="B227" s="1" t="s">
        <v>36</v>
      </c>
      <c r="C227" t="s">
        <v>903</v>
      </c>
      <c r="D227" s="1" t="s">
        <v>43</v>
      </c>
      <c r="E227" s="1" t="s">
        <v>38</v>
      </c>
      <c r="F227" s="1" t="s">
        <v>767</v>
      </c>
      <c r="G227" s="1" t="s">
        <v>837</v>
      </c>
      <c r="H227" s="2" t="s">
        <v>904</v>
      </c>
      <c r="J227" s="1" t="s">
        <v>773</v>
      </c>
      <c r="K227" s="1" t="s">
        <v>899</v>
      </c>
      <c r="L227" s="1">
        <v>1</v>
      </c>
      <c r="M227" s="1" t="s">
        <v>774</v>
      </c>
      <c r="O227" s="1" t="s">
        <v>71</v>
      </c>
      <c r="P227" s="1" t="s">
        <v>72</v>
      </c>
      <c r="W227" s="2" t="s">
        <v>901</v>
      </c>
      <c r="X227" s="2" t="s">
        <v>901</v>
      </c>
      <c r="Y227" s="1" t="s">
        <v>775</v>
      </c>
      <c r="Z227" s="1" t="s">
        <v>34</v>
      </c>
      <c r="AA227" s="9" t="s">
        <v>53</v>
      </c>
      <c r="AB227" s="2" t="s">
        <v>54</v>
      </c>
    </row>
    <row r="228" spans="1:28" ht="36" customHeight="1" x14ac:dyDescent="0.2">
      <c r="A228" s="1" t="s">
        <v>905</v>
      </c>
      <c r="B228" s="1" t="s">
        <v>36</v>
      </c>
      <c r="C228" t="s">
        <v>906</v>
      </c>
      <c r="D228" s="1" t="s">
        <v>43</v>
      </c>
      <c r="E228" s="1" t="s">
        <v>38</v>
      </c>
      <c r="F228" s="1" t="s">
        <v>767</v>
      </c>
      <c r="G228" s="1" t="s">
        <v>837</v>
      </c>
      <c r="H228" s="2" t="s">
        <v>907</v>
      </c>
      <c r="J228" s="1" t="s">
        <v>773</v>
      </c>
      <c r="K228" s="1" t="s">
        <v>899</v>
      </c>
      <c r="L228" s="1">
        <v>1</v>
      </c>
      <c r="M228" s="1" t="s">
        <v>774</v>
      </c>
      <c r="O228" s="1" t="s">
        <v>71</v>
      </c>
      <c r="P228" s="1" t="s">
        <v>72</v>
      </c>
      <c r="W228" s="2" t="s">
        <v>901</v>
      </c>
      <c r="X228" s="2" t="s">
        <v>901</v>
      </c>
      <c r="Y228" s="1" t="s">
        <v>775</v>
      </c>
      <c r="Z228" s="1" t="s">
        <v>34</v>
      </c>
      <c r="AA228" s="9" t="s">
        <v>53</v>
      </c>
      <c r="AB228" s="2" t="s">
        <v>54</v>
      </c>
    </row>
    <row r="229" spans="1:28" ht="36" customHeight="1" x14ac:dyDescent="0.2">
      <c r="A229" s="1" t="s">
        <v>908</v>
      </c>
      <c r="B229" s="1" t="s">
        <v>36</v>
      </c>
      <c r="C229" t="s">
        <v>909</v>
      </c>
      <c r="D229" s="1" t="s">
        <v>43</v>
      </c>
      <c r="E229" s="1" t="s">
        <v>38</v>
      </c>
      <c r="F229" s="1" t="s">
        <v>767</v>
      </c>
      <c r="G229" s="1" t="s">
        <v>837</v>
      </c>
      <c r="H229" s="2" t="s">
        <v>910</v>
      </c>
      <c r="J229" s="1" t="s">
        <v>773</v>
      </c>
      <c r="K229" s="1" t="s">
        <v>899</v>
      </c>
      <c r="L229" s="1">
        <v>1</v>
      </c>
      <c r="M229" s="1" t="s">
        <v>774</v>
      </c>
      <c r="O229" s="1" t="s">
        <v>71</v>
      </c>
      <c r="P229" s="1" t="s">
        <v>72</v>
      </c>
      <c r="W229" s="2" t="s">
        <v>901</v>
      </c>
      <c r="X229" s="2" t="s">
        <v>901</v>
      </c>
      <c r="Y229" s="1" t="s">
        <v>775</v>
      </c>
      <c r="Z229" s="1" t="s">
        <v>34</v>
      </c>
      <c r="AA229" s="9" t="s">
        <v>53</v>
      </c>
      <c r="AB229" s="2" t="s">
        <v>54</v>
      </c>
    </row>
    <row r="230" spans="1:28" ht="36" customHeight="1" x14ac:dyDescent="0.2">
      <c r="A230" s="1" t="s">
        <v>911</v>
      </c>
      <c r="B230" s="1" t="s">
        <v>36</v>
      </c>
      <c r="C230" t="s">
        <v>912</v>
      </c>
      <c r="D230" s="1" t="s">
        <v>43</v>
      </c>
      <c r="E230" s="1" t="s">
        <v>38</v>
      </c>
      <c r="F230" s="1" t="s">
        <v>767</v>
      </c>
      <c r="G230" s="1" t="s">
        <v>837</v>
      </c>
      <c r="H230" s="2" t="s">
        <v>913</v>
      </c>
      <c r="J230" s="1" t="s">
        <v>773</v>
      </c>
      <c r="K230" s="1" t="s">
        <v>899</v>
      </c>
      <c r="L230" s="1">
        <v>1</v>
      </c>
      <c r="M230" s="1" t="s">
        <v>774</v>
      </c>
      <c r="O230" s="1" t="s">
        <v>71</v>
      </c>
      <c r="P230" s="1" t="s">
        <v>72</v>
      </c>
      <c r="W230" s="2" t="s">
        <v>901</v>
      </c>
      <c r="X230" s="2" t="s">
        <v>901</v>
      </c>
      <c r="Y230" s="1" t="s">
        <v>775</v>
      </c>
      <c r="Z230" s="1" t="s">
        <v>34</v>
      </c>
      <c r="AA230" s="9" t="s">
        <v>53</v>
      </c>
      <c r="AB230" s="2" t="s">
        <v>54</v>
      </c>
    </row>
    <row r="231" spans="1:28" ht="36" customHeight="1" x14ac:dyDescent="0.2">
      <c r="A231" s="1" t="s">
        <v>914</v>
      </c>
      <c r="B231" s="1" t="s">
        <v>36</v>
      </c>
      <c r="C231" t="s">
        <v>915</v>
      </c>
      <c r="D231" s="1" t="s">
        <v>43</v>
      </c>
      <c r="E231" s="1" t="s">
        <v>38</v>
      </c>
      <c r="F231" s="1" t="s">
        <v>767</v>
      </c>
      <c r="G231" s="1" t="s">
        <v>837</v>
      </c>
      <c r="H231" s="2" t="s">
        <v>869</v>
      </c>
      <c r="J231" s="1" t="s">
        <v>773</v>
      </c>
      <c r="K231" s="1" t="s">
        <v>899</v>
      </c>
      <c r="L231" s="1">
        <v>1</v>
      </c>
      <c r="M231" s="1" t="s">
        <v>774</v>
      </c>
      <c r="O231" s="1" t="s">
        <v>71</v>
      </c>
      <c r="P231" s="1" t="s">
        <v>72</v>
      </c>
      <c r="W231" s="2" t="s">
        <v>901</v>
      </c>
      <c r="X231" s="2" t="s">
        <v>901</v>
      </c>
      <c r="Y231" s="1" t="s">
        <v>775</v>
      </c>
      <c r="Z231" s="1" t="s">
        <v>34</v>
      </c>
      <c r="AA231" s="9" t="s">
        <v>53</v>
      </c>
      <c r="AB231" s="2" t="s">
        <v>54</v>
      </c>
    </row>
    <row r="232" spans="1:28" ht="36" customHeight="1" x14ac:dyDescent="0.2">
      <c r="A232" s="1" t="s">
        <v>916</v>
      </c>
      <c r="B232" s="1" t="s">
        <v>36</v>
      </c>
      <c r="C232" t="s">
        <v>917</v>
      </c>
      <c r="D232" s="1" t="s">
        <v>43</v>
      </c>
      <c r="E232" s="1" t="s">
        <v>38</v>
      </c>
      <c r="F232" s="1" t="s">
        <v>767</v>
      </c>
      <c r="G232" s="1" t="s">
        <v>837</v>
      </c>
      <c r="H232" s="2" t="s">
        <v>895</v>
      </c>
      <c r="J232" s="1" t="s">
        <v>773</v>
      </c>
      <c r="K232" s="1" t="s">
        <v>899</v>
      </c>
      <c r="L232" s="1">
        <v>1</v>
      </c>
      <c r="M232" s="1" t="s">
        <v>774</v>
      </c>
      <c r="O232" s="1" t="s">
        <v>71</v>
      </c>
      <c r="P232" s="1" t="s">
        <v>72</v>
      </c>
      <c r="W232" s="2" t="s">
        <v>901</v>
      </c>
      <c r="X232" s="2" t="s">
        <v>901</v>
      </c>
      <c r="Y232" s="1" t="s">
        <v>775</v>
      </c>
      <c r="Z232" s="1" t="s">
        <v>34</v>
      </c>
      <c r="AA232" s="9" t="s">
        <v>53</v>
      </c>
      <c r="AB232" s="2" t="s">
        <v>54</v>
      </c>
    </row>
    <row r="233" spans="1:28" ht="36" customHeight="1" x14ac:dyDescent="0.2">
      <c r="A233" s="1" t="s">
        <v>918</v>
      </c>
      <c r="B233" s="1" t="s">
        <v>36</v>
      </c>
      <c r="C233" t="s">
        <v>919</v>
      </c>
      <c r="D233" s="1" t="s">
        <v>43</v>
      </c>
      <c r="E233" s="1" t="s">
        <v>38</v>
      </c>
      <c r="F233" s="1" t="s">
        <v>767</v>
      </c>
      <c r="G233" s="1" t="s">
        <v>837</v>
      </c>
      <c r="H233" s="2" t="s">
        <v>920</v>
      </c>
      <c r="J233" s="1" t="s">
        <v>773</v>
      </c>
      <c r="K233" s="1" t="s">
        <v>899</v>
      </c>
      <c r="L233" s="1">
        <v>1</v>
      </c>
      <c r="M233" s="1" t="s">
        <v>774</v>
      </c>
      <c r="O233" s="1" t="s">
        <v>71</v>
      </c>
      <c r="P233" s="1" t="s">
        <v>72</v>
      </c>
      <c r="W233" s="2" t="s">
        <v>901</v>
      </c>
      <c r="X233" s="2" t="s">
        <v>901</v>
      </c>
      <c r="Y233" s="1" t="s">
        <v>775</v>
      </c>
      <c r="Z233" s="1" t="s">
        <v>34</v>
      </c>
      <c r="AA233" s="9" t="s">
        <v>53</v>
      </c>
      <c r="AB233" s="2" t="s">
        <v>54</v>
      </c>
    </row>
    <row r="234" spans="1:28" ht="36" customHeight="1" x14ac:dyDescent="0.2">
      <c r="A234" s="1" t="s">
        <v>921</v>
      </c>
      <c r="B234" s="1" t="s">
        <v>36</v>
      </c>
      <c r="C234" t="s">
        <v>922</v>
      </c>
      <c r="D234" s="1" t="s">
        <v>43</v>
      </c>
      <c r="E234" s="1" t="s">
        <v>38</v>
      </c>
      <c r="F234" s="1" t="s">
        <v>767</v>
      </c>
      <c r="G234" s="1" t="s">
        <v>837</v>
      </c>
      <c r="H234" s="2" t="s">
        <v>851</v>
      </c>
      <c r="J234" s="1" t="s">
        <v>773</v>
      </c>
      <c r="K234" s="1" t="s">
        <v>899</v>
      </c>
      <c r="L234" s="1">
        <v>1</v>
      </c>
      <c r="M234" s="1" t="s">
        <v>774</v>
      </c>
      <c r="O234" s="1" t="s">
        <v>71</v>
      </c>
      <c r="P234" s="1" t="s">
        <v>72</v>
      </c>
      <c r="W234" s="2" t="s">
        <v>901</v>
      </c>
      <c r="X234" s="2" t="s">
        <v>901</v>
      </c>
      <c r="Y234" s="1" t="s">
        <v>775</v>
      </c>
      <c r="Z234" s="1" t="s">
        <v>34</v>
      </c>
      <c r="AA234" s="9" t="s">
        <v>53</v>
      </c>
      <c r="AB234" s="2" t="s">
        <v>54</v>
      </c>
    </row>
    <row r="235" spans="1:28" ht="36" customHeight="1" x14ac:dyDescent="0.2">
      <c r="A235" s="1" t="s">
        <v>923</v>
      </c>
      <c r="B235" s="1" t="s">
        <v>36</v>
      </c>
      <c r="C235" t="s">
        <v>924</v>
      </c>
      <c r="D235" s="1" t="s">
        <v>43</v>
      </c>
      <c r="E235" s="1" t="s">
        <v>38</v>
      </c>
      <c r="F235" s="1" t="s">
        <v>767</v>
      </c>
      <c r="G235" s="1" t="s">
        <v>837</v>
      </c>
      <c r="H235" s="2" t="s">
        <v>925</v>
      </c>
      <c r="J235" s="1" t="s">
        <v>773</v>
      </c>
      <c r="K235" s="1" t="s">
        <v>899</v>
      </c>
      <c r="L235" s="1">
        <v>1</v>
      </c>
      <c r="M235" s="1" t="s">
        <v>774</v>
      </c>
      <c r="O235" s="1" t="s">
        <v>71</v>
      </c>
      <c r="P235" s="1" t="s">
        <v>72</v>
      </c>
      <c r="W235" s="2" t="s">
        <v>901</v>
      </c>
      <c r="X235" s="2" t="s">
        <v>901</v>
      </c>
      <c r="Y235" s="1" t="s">
        <v>775</v>
      </c>
      <c r="Z235" s="1" t="s">
        <v>34</v>
      </c>
      <c r="AA235" s="9" t="s">
        <v>53</v>
      </c>
      <c r="AB235" s="2" t="s">
        <v>54</v>
      </c>
    </row>
    <row r="236" spans="1:28" ht="36" customHeight="1" x14ac:dyDescent="0.2">
      <c r="A236" s="1" t="s">
        <v>926</v>
      </c>
      <c r="B236" s="1" t="s">
        <v>36</v>
      </c>
      <c r="C236" t="s">
        <v>927</v>
      </c>
      <c r="D236" s="1" t="s">
        <v>43</v>
      </c>
      <c r="E236" s="1" t="s">
        <v>38</v>
      </c>
      <c r="F236" s="1" t="s">
        <v>767</v>
      </c>
      <c r="G236" s="1" t="s">
        <v>837</v>
      </c>
      <c r="H236" s="2" t="s">
        <v>928</v>
      </c>
      <c r="I236" s="11"/>
      <c r="J236" s="1" t="s">
        <v>773</v>
      </c>
      <c r="K236" s="1" t="s">
        <v>899</v>
      </c>
      <c r="L236" s="1">
        <v>1</v>
      </c>
      <c r="M236" s="1" t="s">
        <v>774</v>
      </c>
      <c r="O236" s="1" t="s">
        <v>71</v>
      </c>
      <c r="P236" s="1" t="s">
        <v>72</v>
      </c>
      <c r="W236" s="2" t="s">
        <v>901</v>
      </c>
      <c r="X236" s="2" t="s">
        <v>901</v>
      </c>
      <c r="Y236" s="1" t="s">
        <v>775</v>
      </c>
      <c r="Z236" s="1" t="s">
        <v>34</v>
      </c>
      <c r="AA236" s="9" t="s">
        <v>53</v>
      </c>
      <c r="AB236" s="2" t="s">
        <v>54</v>
      </c>
    </row>
    <row r="237" spans="1:28" ht="36" customHeight="1" x14ac:dyDescent="0.2">
      <c r="A237" s="1" t="s">
        <v>929</v>
      </c>
      <c r="B237" s="1" t="s">
        <v>36</v>
      </c>
      <c r="C237" t="s">
        <v>930</v>
      </c>
      <c r="D237" s="1" t="s">
        <v>43</v>
      </c>
      <c r="E237" s="1" t="s">
        <v>38</v>
      </c>
      <c r="F237" s="1" t="s">
        <v>767</v>
      </c>
      <c r="G237" s="1" t="s">
        <v>837</v>
      </c>
      <c r="H237" s="2" t="s">
        <v>866</v>
      </c>
      <c r="J237" s="1" t="s">
        <v>773</v>
      </c>
      <c r="K237" s="1" t="s">
        <v>899</v>
      </c>
      <c r="L237" s="1">
        <v>1</v>
      </c>
      <c r="M237" s="1" t="s">
        <v>774</v>
      </c>
      <c r="O237" s="1" t="s">
        <v>71</v>
      </c>
      <c r="P237" s="1" t="s">
        <v>72</v>
      </c>
      <c r="W237" s="2" t="s">
        <v>901</v>
      </c>
      <c r="X237" s="2" t="s">
        <v>901</v>
      </c>
      <c r="Y237" s="1" t="s">
        <v>775</v>
      </c>
      <c r="Z237" s="1" t="s">
        <v>34</v>
      </c>
      <c r="AA237" s="9" t="s">
        <v>53</v>
      </c>
      <c r="AB237" s="2" t="s">
        <v>54</v>
      </c>
    </row>
    <row r="238" spans="1:28" ht="36" customHeight="1" x14ac:dyDescent="0.2">
      <c r="A238" s="1" t="s">
        <v>931</v>
      </c>
      <c r="B238" s="1" t="s">
        <v>36</v>
      </c>
      <c r="C238" t="s">
        <v>932</v>
      </c>
      <c r="D238" s="1" t="s">
        <v>43</v>
      </c>
      <c r="E238" s="1" t="s">
        <v>38</v>
      </c>
      <c r="F238" s="1" t="s">
        <v>767</v>
      </c>
      <c r="G238" s="1" t="s">
        <v>837</v>
      </c>
      <c r="H238" s="2" t="s">
        <v>933</v>
      </c>
      <c r="J238" s="1" t="s">
        <v>773</v>
      </c>
      <c r="K238" s="1" t="s">
        <v>899</v>
      </c>
      <c r="L238" s="1">
        <v>1</v>
      </c>
      <c r="M238" s="1" t="s">
        <v>774</v>
      </c>
      <c r="O238" s="1" t="s">
        <v>71</v>
      </c>
      <c r="P238" s="1" t="s">
        <v>72</v>
      </c>
      <c r="W238" s="2" t="s">
        <v>901</v>
      </c>
      <c r="X238" s="2" t="s">
        <v>901</v>
      </c>
      <c r="Y238" s="1" t="s">
        <v>775</v>
      </c>
      <c r="Z238" s="1" t="s">
        <v>34</v>
      </c>
      <c r="AA238" s="9" t="s">
        <v>53</v>
      </c>
      <c r="AB238" s="2" t="s">
        <v>54</v>
      </c>
    </row>
    <row r="239" spans="1:28" ht="36" customHeight="1" x14ac:dyDescent="0.2">
      <c r="A239" s="1" t="s">
        <v>934</v>
      </c>
      <c r="B239" s="1" t="s">
        <v>36</v>
      </c>
      <c r="C239" t="s">
        <v>935</v>
      </c>
      <c r="D239" s="1" t="s">
        <v>43</v>
      </c>
      <c r="E239" s="1" t="s">
        <v>38</v>
      </c>
      <c r="F239" s="1" t="s">
        <v>767</v>
      </c>
      <c r="G239" s="1" t="s">
        <v>837</v>
      </c>
      <c r="H239" s="2" t="s">
        <v>829</v>
      </c>
      <c r="J239" s="1" t="s">
        <v>773</v>
      </c>
      <c r="K239" s="1" t="s">
        <v>899</v>
      </c>
      <c r="L239" s="1">
        <v>1</v>
      </c>
      <c r="M239" s="1" t="s">
        <v>774</v>
      </c>
      <c r="O239" s="1" t="s">
        <v>71</v>
      </c>
      <c r="P239" s="1" t="s">
        <v>72</v>
      </c>
      <c r="W239" s="2" t="s">
        <v>901</v>
      </c>
      <c r="X239" s="2" t="s">
        <v>901</v>
      </c>
      <c r="Y239" s="1" t="s">
        <v>775</v>
      </c>
      <c r="Z239" s="1" t="s">
        <v>34</v>
      </c>
      <c r="AA239" s="9" t="s">
        <v>53</v>
      </c>
      <c r="AB239" s="2" t="s">
        <v>54</v>
      </c>
    </row>
    <row r="240" spans="1:28" ht="36" customHeight="1" x14ac:dyDescent="0.2">
      <c r="A240" s="1" t="s">
        <v>936</v>
      </c>
      <c r="B240" s="1" t="s">
        <v>36</v>
      </c>
      <c r="C240" t="s">
        <v>937</v>
      </c>
      <c r="D240" s="1" t="s">
        <v>766</v>
      </c>
      <c r="E240" s="1" t="s">
        <v>38</v>
      </c>
      <c r="F240" s="1" t="s">
        <v>767</v>
      </c>
      <c r="G240" s="1" t="s">
        <v>837</v>
      </c>
      <c r="H240" s="2" t="s">
        <v>817</v>
      </c>
      <c r="J240" s="1" t="s">
        <v>33</v>
      </c>
      <c r="W240" s="2" t="s">
        <v>938</v>
      </c>
      <c r="X240" s="2" t="s">
        <v>938</v>
      </c>
      <c r="Z240" s="1" t="s">
        <v>34</v>
      </c>
    </row>
    <row r="241" spans="1:28" ht="36" customHeight="1" x14ac:dyDescent="0.2">
      <c r="A241" s="1" t="s">
        <v>939</v>
      </c>
      <c r="B241" s="1" t="s">
        <v>36</v>
      </c>
      <c r="C241" t="s">
        <v>940</v>
      </c>
      <c r="D241" s="1" t="s">
        <v>43</v>
      </c>
      <c r="E241" s="1" t="s">
        <v>38</v>
      </c>
      <c r="F241" s="1" t="s">
        <v>767</v>
      </c>
      <c r="G241" s="1" t="s">
        <v>837</v>
      </c>
      <c r="H241" s="2" t="s">
        <v>941</v>
      </c>
      <c r="J241" s="1" t="s">
        <v>773</v>
      </c>
      <c r="K241" s="1" t="s">
        <v>936</v>
      </c>
      <c r="L241" s="1">
        <v>1</v>
      </c>
      <c r="M241" s="1" t="s">
        <v>774</v>
      </c>
      <c r="O241" s="1" t="s">
        <v>71</v>
      </c>
      <c r="P241" s="1" t="s">
        <v>72</v>
      </c>
      <c r="W241" s="2" t="s">
        <v>938</v>
      </c>
      <c r="X241" s="2" t="s">
        <v>938</v>
      </c>
      <c r="Y241" s="1" t="s">
        <v>775</v>
      </c>
      <c r="Z241" s="1" t="s">
        <v>34</v>
      </c>
      <c r="AA241" s="9" t="s">
        <v>53</v>
      </c>
      <c r="AB241" s="2" t="s">
        <v>54</v>
      </c>
    </row>
    <row r="242" spans="1:28" ht="36" customHeight="1" x14ac:dyDescent="0.2">
      <c r="A242" s="1" t="s">
        <v>942</v>
      </c>
      <c r="B242" s="1" t="s">
        <v>36</v>
      </c>
      <c r="C242" t="s">
        <v>943</v>
      </c>
      <c r="D242" s="1" t="s">
        <v>43</v>
      </c>
      <c r="E242" s="1" t="s">
        <v>38</v>
      </c>
      <c r="F242" s="1" t="s">
        <v>767</v>
      </c>
      <c r="G242" s="1" t="s">
        <v>837</v>
      </c>
      <c r="H242" s="2" t="s">
        <v>944</v>
      </c>
      <c r="J242" s="1" t="s">
        <v>773</v>
      </c>
      <c r="K242" s="1" t="s">
        <v>936</v>
      </c>
      <c r="L242" s="1">
        <v>1</v>
      </c>
      <c r="M242" s="1" t="s">
        <v>774</v>
      </c>
      <c r="O242" s="1" t="s">
        <v>71</v>
      </c>
      <c r="P242" s="1" t="s">
        <v>72</v>
      </c>
      <c r="W242" s="2" t="s">
        <v>938</v>
      </c>
      <c r="X242" s="2" t="s">
        <v>938</v>
      </c>
      <c r="Y242" s="1" t="s">
        <v>775</v>
      </c>
      <c r="Z242" s="1" t="s">
        <v>34</v>
      </c>
      <c r="AA242" s="9" t="s">
        <v>53</v>
      </c>
      <c r="AB242" s="2" t="s">
        <v>54</v>
      </c>
    </row>
    <row r="243" spans="1:28" ht="36" customHeight="1" x14ac:dyDescent="0.2">
      <c r="A243" s="1" t="s">
        <v>945</v>
      </c>
      <c r="B243" s="1" t="s">
        <v>36</v>
      </c>
      <c r="C243" t="s">
        <v>946</v>
      </c>
      <c r="D243" s="1" t="s">
        <v>43</v>
      </c>
      <c r="E243" s="1" t="s">
        <v>38</v>
      </c>
      <c r="F243" s="1" t="s">
        <v>767</v>
      </c>
      <c r="G243" s="1" t="s">
        <v>837</v>
      </c>
      <c r="H243" s="2" t="s">
        <v>947</v>
      </c>
      <c r="J243" s="1" t="s">
        <v>773</v>
      </c>
      <c r="K243" s="1" t="s">
        <v>936</v>
      </c>
      <c r="L243" s="1">
        <v>1</v>
      </c>
      <c r="M243" s="1" t="s">
        <v>774</v>
      </c>
      <c r="O243" s="1" t="s">
        <v>71</v>
      </c>
      <c r="P243" s="1" t="s">
        <v>72</v>
      </c>
      <c r="W243" s="2" t="s">
        <v>938</v>
      </c>
      <c r="X243" s="2" t="s">
        <v>938</v>
      </c>
      <c r="Y243" s="1" t="s">
        <v>775</v>
      </c>
      <c r="Z243" s="1" t="s">
        <v>34</v>
      </c>
      <c r="AA243" s="9" t="s">
        <v>53</v>
      </c>
      <c r="AB243" s="2" t="s">
        <v>54</v>
      </c>
    </row>
    <row r="244" spans="1:28" ht="36" customHeight="1" x14ac:dyDescent="0.2">
      <c r="A244" s="1" t="s">
        <v>948</v>
      </c>
      <c r="B244" s="1" t="s">
        <v>36</v>
      </c>
      <c r="C244" t="s">
        <v>949</v>
      </c>
      <c r="D244" s="1" t="s">
        <v>43</v>
      </c>
      <c r="E244" s="1" t="s">
        <v>38</v>
      </c>
      <c r="F244" s="1" t="s">
        <v>767</v>
      </c>
      <c r="G244" s="1" t="s">
        <v>837</v>
      </c>
      <c r="H244" s="2" t="s">
        <v>950</v>
      </c>
      <c r="J244" s="1" t="s">
        <v>773</v>
      </c>
      <c r="K244" s="1" t="s">
        <v>936</v>
      </c>
      <c r="L244" s="1">
        <v>1</v>
      </c>
      <c r="M244" s="1" t="s">
        <v>774</v>
      </c>
      <c r="O244" s="1" t="s">
        <v>71</v>
      </c>
      <c r="P244" s="1" t="s">
        <v>72</v>
      </c>
      <c r="W244" s="2" t="s">
        <v>938</v>
      </c>
      <c r="X244" s="2" t="s">
        <v>938</v>
      </c>
      <c r="Y244" s="1" t="s">
        <v>775</v>
      </c>
      <c r="Z244" s="1" t="s">
        <v>34</v>
      </c>
      <c r="AA244" s="9" t="s">
        <v>53</v>
      </c>
      <c r="AB244" s="2" t="s">
        <v>54</v>
      </c>
    </row>
    <row r="245" spans="1:28" ht="36" customHeight="1" x14ac:dyDescent="0.2">
      <c r="A245" s="1" t="s">
        <v>951</v>
      </c>
      <c r="B245" s="1" t="s">
        <v>36</v>
      </c>
      <c r="C245" t="s">
        <v>952</v>
      </c>
      <c r="D245" s="1" t="s">
        <v>43</v>
      </c>
      <c r="E245" s="1" t="s">
        <v>38</v>
      </c>
      <c r="F245" s="1" t="s">
        <v>767</v>
      </c>
      <c r="G245" s="1" t="s">
        <v>837</v>
      </c>
      <c r="H245" s="2" t="s">
        <v>953</v>
      </c>
      <c r="J245" s="1" t="s">
        <v>773</v>
      </c>
      <c r="K245" s="1" t="s">
        <v>936</v>
      </c>
      <c r="L245" s="1">
        <v>1</v>
      </c>
      <c r="M245" s="1" t="s">
        <v>774</v>
      </c>
      <c r="O245" s="1" t="s">
        <v>71</v>
      </c>
      <c r="P245" s="1" t="s">
        <v>72</v>
      </c>
      <c r="W245" s="2" t="s">
        <v>938</v>
      </c>
      <c r="X245" s="2" t="s">
        <v>938</v>
      </c>
      <c r="Y245" s="1" t="s">
        <v>775</v>
      </c>
      <c r="Z245" s="1" t="s">
        <v>34</v>
      </c>
      <c r="AA245" s="9" t="s">
        <v>53</v>
      </c>
      <c r="AB245" s="2" t="s">
        <v>54</v>
      </c>
    </row>
    <row r="246" spans="1:28" ht="36" customHeight="1" x14ac:dyDescent="0.2">
      <c r="A246" s="1" t="s">
        <v>954</v>
      </c>
      <c r="B246" s="1" t="s">
        <v>36</v>
      </c>
      <c r="C246" t="s">
        <v>955</v>
      </c>
      <c r="D246" s="1" t="s">
        <v>766</v>
      </c>
      <c r="E246" s="1" t="s">
        <v>38</v>
      </c>
      <c r="F246" s="1" t="s">
        <v>767</v>
      </c>
      <c r="G246" s="1" t="s">
        <v>837</v>
      </c>
      <c r="H246" s="2" t="s">
        <v>820</v>
      </c>
      <c r="J246" s="1" t="s">
        <v>33</v>
      </c>
      <c r="W246" s="2" t="s">
        <v>956</v>
      </c>
      <c r="X246" s="2" t="s">
        <v>956</v>
      </c>
      <c r="Z246" s="1" t="s">
        <v>34</v>
      </c>
    </row>
    <row r="247" spans="1:28" ht="36" customHeight="1" x14ac:dyDescent="0.2">
      <c r="A247" s="1" t="s">
        <v>957</v>
      </c>
      <c r="B247" s="1" t="s">
        <v>36</v>
      </c>
      <c r="C247" t="s">
        <v>958</v>
      </c>
      <c r="D247" s="1" t="s">
        <v>43</v>
      </c>
      <c r="E247" s="1" t="s">
        <v>38</v>
      </c>
      <c r="F247" s="1" t="s">
        <v>767</v>
      </c>
      <c r="G247" s="1" t="s">
        <v>837</v>
      </c>
      <c r="H247" s="2" t="s">
        <v>848</v>
      </c>
      <c r="J247" s="1" t="s">
        <v>773</v>
      </c>
      <c r="K247" s="1" t="s">
        <v>954</v>
      </c>
      <c r="L247" s="1">
        <v>1</v>
      </c>
      <c r="M247" s="1" t="s">
        <v>774</v>
      </c>
      <c r="O247" s="1" t="s">
        <v>71</v>
      </c>
      <c r="P247" s="1" t="s">
        <v>72</v>
      </c>
      <c r="W247" s="2" t="s">
        <v>956</v>
      </c>
      <c r="X247" s="2" t="s">
        <v>956</v>
      </c>
      <c r="Y247" s="1" t="s">
        <v>775</v>
      </c>
      <c r="Z247" s="1" t="s">
        <v>34</v>
      </c>
      <c r="AA247" s="9" t="s">
        <v>53</v>
      </c>
      <c r="AB247" s="2" t="s">
        <v>54</v>
      </c>
    </row>
    <row r="248" spans="1:28" ht="36" customHeight="1" x14ac:dyDescent="0.2">
      <c r="A248" s="1" t="s">
        <v>959</v>
      </c>
      <c r="B248" s="1" t="s">
        <v>36</v>
      </c>
      <c r="C248" t="s">
        <v>960</v>
      </c>
      <c r="D248" s="1" t="s">
        <v>43</v>
      </c>
      <c r="E248" s="1" t="s">
        <v>38</v>
      </c>
      <c r="F248" s="1" t="s">
        <v>767</v>
      </c>
      <c r="G248" s="1" t="s">
        <v>837</v>
      </c>
      <c r="H248" s="2" t="s">
        <v>910</v>
      </c>
      <c r="J248" s="1" t="s">
        <v>773</v>
      </c>
      <c r="K248" s="1" t="s">
        <v>954</v>
      </c>
      <c r="L248" s="1">
        <v>1</v>
      </c>
      <c r="M248" s="1" t="s">
        <v>774</v>
      </c>
      <c r="O248" s="1" t="s">
        <v>71</v>
      </c>
      <c r="P248" s="1" t="s">
        <v>72</v>
      </c>
      <c r="W248" s="2" t="s">
        <v>956</v>
      </c>
      <c r="X248" s="2" t="s">
        <v>956</v>
      </c>
      <c r="Y248" s="1" t="s">
        <v>775</v>
      </c>
      <c r="Z248" s="1" t="s">
        <v>34</v>
      </c>
      <c r="AA248" s="9" t="s">
        <v>53</v>
      </c>
      <c r="AB248" s="2" t="s">
        <v>54</v>
      </c>
    </row>
    <row r="249" spans="1:28" ht="36" customHeight="1" x14ac:dyDescent="0.2">
      <c r="A249" s="1" t="s">
        <v>961</v>
      </c>
      <c r="B249" s="1" t="s">
        <v>36</v>
      </c>
      <c r="C249" t="s">
        <v>962</v>
      </c>
      <c r="D249" s="1" t="s">
        <v>43</v>
      </c>
      <c r="E249" s="1" t="s">
        <v>38</v>
      </c>
      <c r="F249" s="1" t="s">
        <v>767</v>
      </c>
      <c r="G249" s="1" t="s">
        <v>837</v>
      </c>
      <c r="H249" s="2" t="s">
        <v>941</v>
      </c>
      <c r="J249" s="1" t="s">
        <v>773</v>
      </c>
      <c r="K249" s="1" t="s">
        <v>954</v>
      </c>
      <c r="L249" s="1">
        <v>1</v>
      </c>
      <c r="M249" s="1" t="s">
        <v>774</v>
      </c>
      <c r="O249" s="1" t="s">
        <v>71</v>
      </c>
      <c r="P249" s="1" t="s">
        <v>72</v>
      </c>
      <c r="W249" s="2" t="s">
        <v>956</v>
      </c>
      <c r="X249" s="2" t="s">
        <v>956</v>
      </c>
      <c r="Y249" s="1" t="s">
        <v>775</v>
      </c>
      <c r="Z249" s="1" t="s">
        <v>34</v>
      </c>
      <c r="AA249" s="9" t="s">
        <v>53</v>
      </c>
      <c r="AB249" s="2" t="s">
        <v>54</v>
      </c>
    </row>
    <row r="250" spans="1:28" ht="36" customHeight="1" x14ac:dyDescent="0.2">
      <c r="A250" s="1" t="s">
        <v>963</v>
      </c>
      <c r="B250" s="1" t="s">
        <v>36</v>
      </c>
      <c r="C250" t="s">
        <v>964</v>
      </c>
      <c r="D250" s="1" t="s">
        <v>43</v>
      </c>
      <c r="E250" s="1" t="s">
        <v>38</v>
      </c>
      <c r="F250" s="1" t="s">
        <v>767</v>
      </c>
      <c r="G250" s="1" t="s">
        <v>837</v>
      </c>
      <c r="H250" s="2" t="s">
        <v>965</v>
      </c>
      <c r="J250" s="1" t="s">
        <v>773</v>
      </c>
      <c r="K250" s="1" t="s">
        <v>954</v>
      </c>
      <c r="L250" s="1">
        <v>1</v>
      </c>
      <c r="M250" s="1" t="s">
        <v>774</v>
      </c>
      <c r="O250" s="1" t="s">
        <v>71</v>
      </c>
      <c r="P250" s="1" t="s">
        <v>72</v>
      </c>
      <c r="W250" s="2" t="s">
        <v>956</v>
      </c>
      <c r="X250" s="2" t="s">
        <v>956</v>
      </c>
      <c r="Y250" s="1" t="s">
        <v>775</v>
      </c>
      <c r="Z250" s="1" t="s">
        <v>34</v>
      </c>
      <c r="AA250" s="9" t="s">
        <v>53</v>
      </c>
      <c r="AB250" s="2" t="s">
        <v>54</v>
      </c>
    </row>
    <row r="251" spans="1:28" ht="36" customHeight="1" x14ac:dyDescent="0.2">
      <c r="A251" s="1" t="s">
        <v>966</v>
      </c>
      <c r="B251" s="1" t="s">
        <v>36</v>
      </c>
      <c r="C251" t="s">
        <v>967</v>
      </c>
      <c r="D251" s="1" t="s">
        <v>43</v>
      </c>
      <c r="E251" s="1" t="s">
        <v>38</v>
      </c>
      <c r="F251" s="1" t="s">
        <v>767</v>
      </c>
      <c r="G251" s="1" t="s">
        <v>837</v>
      </c>
      <c r="H251" s="2" t="s">
        <v>933</v>
      </c>
      <c r="J251" s="1" t="s">
        <v>773</v>
      </c>
      <c r="K251" s="1" t="s">
        <v>954</v>
      </c>
      <c r="L251" s="1">
        <v>1</v>
      </c>
      <c r="M251" s="1" t="s">
        <v>774</v>
      </c>
      <c r="O251" s="1" t="s">
        <v>71</v>
      </c>
      <c r="P251" s="1" t="s">
        <v>72</v>
      </c>
      <c r="W251" s="2" t="s">
        <v>956</v>
      </c>
      <c r="X251" s="2" t="s">
        <v>956</v>
      </c>
      <c r="Y251" s="1" t="s">
        <v>775</v>
      </c>
      <c r="Z251" s="1" t="s">
        <v>34</v>
      </c>
      <c r="AA251" s="9" t="s">
        <v>53</v>
      </c>
      <c r="AB251" s="2" t="s">
        <v>54</v>
      </c>
    </row>
    <row r="252" spans="1:28" ht="36" customHeight="1" x14ac:dyDescent="0.2">
      <c r="A252" s="1" t="s">
        <v>968</v>
      </c>
      <c r="B252" s="1" t="s">
        <v>36</v>
      </c>
      <c r="C252" t="s">
        <v>969</v>
      </c>
      <c r="D252" s="1" t="s">
        <v>43</v>
      </c>
      <c r="E252" s="1" t="s">
        <v>38</v>
      </c>
      <c r="F252" s="1" t="s">
        <v>767</v>
      </c>
      <c r="G252" s="1" t="s">
        <v>837</v>
      </c>
      <c r="H252" s="2" t="s">
        <v>970</v>
      </c>
      <c r="J252" s="1" t="s">
        <v>773</v>
      </c>
      <c r="K252" s="1" t="s">
        <v>954</v>
      </c>
      <c r="L252" s="1">
        <v>1</v>
      </c>
      <c r="M252" s="1" t="s">
        <v>774</v>
      </c>
      <c r="O252" s="1" t="s">
        <v>71</v>
      </c>
      <c r="P252" s="1" t="s">
        <v>72</v>
      </c>
      <c r="W252" s="2" t="s">
        <v>956</v>
      </c>
      <c r="X252" s="2" t="s">
        <v>956</v>
      </c>
      <c r="Y252" s="1" t="s">
        <v>775</v>
      </c>
      <c r="Z252" s="1" t="s">
        <v>34</v>
      </c>
      <c r="AA252" s="9" t="s">
        <v>53</v>
      </c>
      <c r="AB252" s="2" t="s">
        <v>54</v>
      </c>
    </row>
    <row r="253" spans="1:28" ht="36" customHeight="1" x14ac:dyDescent="0.2">
      <c r="A253" s="1" t="s">
        <v>971</v>
      </c>
      <c r="B253" s="1" t="s">
        <v>36</v>
      </c>
      <c r="C253" t="s">
        <v>972</v>
      </c>
      <c r="D253" s="1" t="s">
        <v>43</v>
      </c>
      <c r="E253" s="1" t="s">
        <v>38</v>
      </c>
      <c r="F253" s="1" t="s">
        <v>767</v>
      </c>
      <c r="G253" s="1" t="s">
        <v>837</v>
      </c>
      <c r="H253" s="2" t="s">
        <v>973</v>
      </c>
      <c r="J253" s="1" t="s">
        <v>773</v>
      </c>
      <c r="K253" s="1" t="s">
        <v>954</v>
      </c>
      <c r="L253" s="1">
        <v>1</v>
      </c>
      <c r="M253" s="1" t="s">
        <v>774</v>
      </c>
      <c r="O253" s="1" t="s">
        <v>71</v>
      </c>
      <c r="P253" s="1" t="s">
        <v>72</v>
      </c>
      <c r="W253" s="2" t="s">
        <v>956</v>
      </c>
      <c r="X253" s="2" t="s">
        <v>956</v>
      </c>
      <c r="Y253" s="1" t="s">
        <v>775</v>
      </c>
      <c r="Z253" s="1" t="s">
        <v>34</v>
      </c>
      <c r="AA253" s="9" t="s">
        <v>53</v>
      </c>
      <c r="AB253" s="2" t="s">
        <v>54</v>
      </c>
    </row>
    <row r="254" spans="1:28" ht="36" customHeight="1" x14ac:dyDescent="0.2">
      <c r="A254" s="1" t="s">
        <v>974</v>
      </c>
      <c r="B254" s="1" t="s">
        <v>36</v>
      </c>
      <c r="C254" t="s">
        <v>975</v>
      </c>
      <c r="D254" s="1" t="s">
        <v>43</v>
      </c>
      <c r="E254" s="1" t="s">
        <v>38</v>
      </c>
      <c r="F254" s="1" t="s">
        <v>767</v>
      </c>
      <c r="G254" s="1" t="s">
        <v>837</v>
      </c>
      <c r="H254" s="2" t="s">
        <v>976</v>
      </c>
      <c r="J254" s="1" t="s">
        <v>773</v>
      </c>
      <c r="K254" s="1" t="s">
        <v>954</v>
      </c>
      <c r="L254" s="1">
        <v>1</v>
      </c>
      <c r="M254" s="1" t="s">
        <v>774</v>
      </c>
      <c r="O254" s="1" t="s">
        <v>71</v>
      </c>
      <c r="P254" s="1" t="s">
        <v>72</v>
      </c>
      <c r="W254" s="2" t="s">
        <v>956</v>
      </c>
      <c r="X254" s="2" t="s">
        <v>956</v>
      </c>
      <c r="Y254" s="1" t="s">
        <v>775</v>
      </c>
      <c r="Z254" s="1" t="s">
        <v>34</v>
      </c>
      <c r="AA254" s="9" t="s">
        <v>53</v>
      </c>
      <c r="AB254" s="2" t="s">
        <v>54</v>
      </c>
    </row>
    <row r="255" spans="1:28" ht="36" customHeight="1" x14ac:dyDescent="0.2">
      <c r="A255" s="1" t="s">
        <v>977</v>
      </c>
      <c r="B255" s="1" t="s">
        <v>36</v>
      </c>
      <c r="C255" t="s">
        <v>978</v>
      </c>
      <c r="D255" s="1" t="s">
        <v>43</v>
      </c>
      <c r="E255" s="1" t="s">
        <v>38</v>
      </c>
      <c r="F255" s="1" t="s">
        <v>767</v>
      </c>
      <c r="G255" s="1" t="s">
        <v>837</v>
      </c>
      <c r="H255" s="2" t="s">
        <v>979</v>
      </c>
      <c r="J255" s="1" t="s">
        <v>773</v>
      </c>
      <c r="K255" s="1" t="s">
        <v>954</v>
      </c>
      <c r="L255" s="1">
        <v>1</v>
      </c>
      <c r="M255" s="1" t="s">
        <v>774</v>
      </c>
      <c r="O255" s="1" t="s">
        <v>71</v>
      </c>
      <c r="P255" s="1" t="s">
        <v>72</v>
      </c>
      <c r="W255" s="2" t="s">
        <v>956</v>
      </c>
      <c r="X255" s="2" t="s">
        <v>956</v>
      </c>
      <c r="Y255" s="1" t="s">
        <v>775</v>
      </c>
      <c r="Z255" s="1" t="s">
        <v>34</v>
      </c>
      <c r="AA255" s="9" t="s">
        <v>53</v>
      </c>
      <c r="AB255" s="2" t="s">
        <v>54</v>
      </c>
    </row>
    <row r="256" spans="1:28" ht="36" customHeight="1" x14ac:dyDescent="0.2">
      <c r="A256" s="1" t="s">
        <v>980</v>
      </c>
      <c r="B256" s="1" t="s">
        <v>36</v>
      </c>
      <c r="C256" t="s">
        <v>981</v>
      </c>
      <c r="D256" s="1" t="s">
        <v>43</v>
      </c>
      <c r="E256" s="1" t="s">
        <v>38</v>
      </c>
      <c r="F256" s="1" t="s">
        <v>767</v>
      </c>
      <c r="G256" s="1" t="s">
        <v>837</v>
      </c>
      <c r="H256" s="2" t="s">
        <v>982</v>
      </c>
      <c r="J256" s="1" t="s">
        <v>773</v>
      </c>
      <c r="K256" s="1" t="s">
        <v>954</v>
      </c>
      <c r="L256" s="1">
        <v>1</v>
      </c>
      <c r="M256" s="1" t="s">
        <v>774</v>
      </c>
      <c r="O256" s="1" t="s">
        <v>71</v>
      </c>
      <c r="P256" s="1" t="s">
        <v>72</v>
      </c>
      <c r="W256" s="2" t="s">
        <v>956</v>
      </c>
      <c r="X256" s="2" t="s">
        <v>956</v>
      </c>
      <c r="Y256" s="1" t="s">
        <v>775</v>
      </c>
      <c r="Z256" s="1" t="s">
        <v>34</v>
      </c>
      <c r="AA256" s="9" t="s">
        <v>53</v>
      </c>
      <c r="AB256" s="2" t="s">
        <v>54</v>
      </c>
    </row>
    <row r="257" spans="1:28" ht="36" customHeight="1" x14ac:dyDescent="0.2">
      <c r="A257" s="1" t="s">
        <v>983</v>
      </c>
      <c r="B257" s="1" t="s">
        <v>36</v>
      </c>
      <c r="C257" t="s">
        <v>984</v>
      </c>
      <c r="D257" s="1" t="s">
        <v>43</v>
      </c>
      <c r="E257" s="1" t="s">
        <v>38</v>
      </c>
      <c r="F257" s="1" t="s">
        <v>767</v>
      </c>
      <c r="G257" s="1" t="s">
        <v>837</v>
      </c>
      <c r="H257" s="2" t="s">
        <v>985</v>
      </c>
      <c r="J257" s="1" t="s">
        <v>773</v>
      </c>
      <c r="K257" s="1" t="s">
        <v>954</v>
      </c>
      <c r="L257" s="1">
        <v>1</v>
      </c>
      <c r="M257" s="1" t="s">
        <v>774</v>
      </c>
      <c r="O257" s="1" t="s">
        <v>71</v>
      </c>
      <c r="P257" s="1" t="s">
        <v>72</v>
      </c>
      <c r="W257" s="2" t="s">
        <v>956</v>
      </c>
      <c r="X257" s="2" t="s">
        <v>956</v>
      </c>
      <c r="Y257" s="1" t="s">
        <v>775</v>
      </c>
      <c r="Z257" s="1" t="s">
        <v>34</v>
      </c>
      <c r="AA257" s="9" t="s">
        <v>53</v>
      </c>
      <c r="AB257" s="2" t="s">
        <v>54</v>
      </c>
    </row>
    <row r="258" spans="1:28" ht="36" customHeight="1" x14ac:dyDescent="0.2">
      <c r="A258" s="1" t="s">
        <v>986</v>
      </c>
      <c r="B258" s="1" t="s">
        <v>36</v>
      </c>
      <c r="C258" t="s">
        <v>987</v>
      </c>
      <c r="D258" s="1" t="s">
        <v>43</v>
      </c>
      <c r="E258" s="1" t="s">
        <v>38</v>
      </c>
      <c r="F258" s="1" t="s">
        <v>767</v>
      </c>
      <c r="G258" s="1" t="s">
        <v>837</v>
      </c>
      <c r="H258" s="2" t="s">
        <v>988</v>
      </c>
      <c r="J258" s="1" t="s">
        <v>773</v>
      </c>
      <c r="K258" s="1" t="s">
        <v>954</v>
      </c>
      <c r="L258" s="1">
        <v>1</v>
      </c>
      <c r="M258" s="1" t="s">
        <v>774</v>
      </c>
      <c r="O258" s="1" t="s">
        <v>71</v>
      </c>
      <c r="P258" s="1" t="s">
        <v>72</v>
      </c>
      <c r="W258" s="2" t="s">
        <v>956</v>
      </c>
      <c r="X258" s="2" t="s">
        <v>956</v>
      </c>
      <c r="Y258" s="1" t="s">
        <v>775</v>
      </c>
      <c r="Z258" s="1" t="s">
        <v>34</v>
      </c>
      <c r="AA258" s="9" t="s">
        <v>53</v>
      </c>
      <c r="AB258" s="2" t="s">
        <v>54</v>
      </c>
    </row>
    <row r="259" spans="1:28" ht="36" customHeight="1" x14ac:dyDescent="0.2">
      <c r="A259" s="1" t="s">
        <v>989</v>
      </c>
      <c r="B259" s="1" t="s">
        <v>36</v>
      </c>
      <c r="C259" t="s">
        <v>990</v>
      </c>
      <c r="D259" s="1" t="s">
        <v>43</v>
      </c>
      <c r="E259" s="1" t="s">
        <v>38</v>
      </c>
      <c r="F259" s="1" t="s">
        <v>767</v>
      </c>
      <c r="G259" s="1" t="s">
        <v>837</v>
      </c>
      <c r="H259" s="2" t="s">
        <v>991</v>
      </c>
      <c r="J259" s="1" t="s">
        <v>773</v>
      </c>
      <c r="K259" s="1" t="s">
        <v>954</v>
      </c>
      <c r="L259" s="1">
        <v>1</v>
      </c>
      <c r="M259" s="1" t="s">
        <v>774</v>
      </c>
      <c r="O259" s="1" t="s">
        <v>71</v>
      </c>
      <c r="P259" s="1" t="s">
        <v>72</v>
      </c>
      <c r="W259" s="2" t="s">
        <v>956</v>
      </c>
      <c r="X259" s="2" t="s">
        <v>956</v>
      </c>
      <c r="Y259" s="1" t="s">
        <v>775</v>
      </c>
      <c r="Z259" s="1" t="s">
        <v>34</v>
      </c>
      <c r="AA259" s="9" t="s">
        <v>53</v>
      </c>
      <c r="AB259" s="2" t="s">
        <v>54</v>
      </c>
    </row>
    <row r="260" spans="1:28" ht="36" customHeight="1" x14ac:dyDescent="0.2">
      <c r="A260" s="1" t="s">
        <v>992</v>
      </c>
      <c r="B260" s="1" t="s">
        <v>36</v>
      </c>
      <c r="C260" t="s">
        <v>993</v>
      </c>
      <c r="D260" s="1" t="s">
        <v>43</v>
      </c>
      <c r="E260" s="1" t="s">
        <v>38</v>
      </c>
      <c r="F260" s="1" t="s">
        <v>767</v>
      </c>
      <c r="G260" s="1" t="s">
        <v>837</v>
      </c>
      <c r="H260" s="2" t="s">
        <v>994</v>
      </c>
      <c r="J260" s="1" t="s">
        <v>773</v>
      </c>
      <c r="K260" s="1" t="s">
        <v>954</v>
      </c>
      <c r="L260" s="1">
        <v>1</v>
      </c>
      <c r="M260" s="1" t="s">
        <v>774</v>
      </c>
      <c r="O260" s="1" t="s">
        <v>71</v>
      </c>
      <c r="P260" s="1" t="s">
        <v>72</v>
      </c>
      <c r="W260" s="2" t="s">
        <v>956</v>
      </c>
      <c r="X260" s="2" t="s">
        <v>956</v>
      </c>
      <c r="Y260" s="1" t="s">
        <v>775</v>
      </c>
      <c r="Z260" s="1" t="s">
        <v>34</v>
      </c>
      <c r="AA260" s="9" t="s">
        <v>53</v>
      </c>
      <c r="AB260" s="2" t="s">
        <v>54</v>
      </c>
    </row>
    <row r="261" spans="1:28" ht="36" customHeight="1" x14ac:dyDescent="0.2">
      <c r="A261" s="1" t="s">
        <v>995</v>
      </c>
      <c r="B261" s="1" t="s">
        <v>36</v>
      </c>
      <c r="C261" t="s">
        <v>996</v>
      </c>
      <c r="D261" s="1" t="s">
        <v>43</v>
      </c>
      <c r="E261" s="1" t="s">
        <v>38</v>
      </c>
      <c r="F261" s="1" t="s">
        <v>767</v>
      </c>
      <c r="G261" s="1" t="s">
        <v>837</v>
      </c>
      <c r="H261" s="2" t="s">
        <v>889</v>
      </c>
      <c r="J261" s="1" t="s">
        <v>773</v>
      </c>
      <c r="K261" s="1" t="s">
        <v>954</v>
      </c>
      <c r="L261" s="1">
        <v>1</v>
      </c>
      <c r="M261" s="1" t="s">
        <v>774</v>
      </c>
      <c r="O261" s="1" t="s">
        <v>71</v>
      </c>
      <c r="P261" s="1" t="s">
        <v>72</v>
      </c>
      <c r="W261" s="2" t="s">
        <v>956</v>
      </c>
      <c r="X261" s="2" t="s">
        <v>956</v>
      </c>
      <c r="Y261" s="1" t="s">
        <v>775</v>
      </c>
      <c r="Z261" s="1" t="s">
        <v>34</v>
      </c>
      <c r="AA261" s="9" t="s">
        <v>53</v>
      </c>
      <c r="AB261" s="2" t="s">
        <v>54</v>
      </c>
    </row>
    <row r="262" spans="1:28" ht="36" customHeight="1" x14ac:dyDescent="0.2">
      <c r="A262" s="1" t="s">
        <v>997</v>
      </c>
      <c r="B262" s="1" t="s">
        <v>36</v>
      </c>
      <c r="C262" t="s">
        <v>998</v>
      </c>
      <c r="D262" s="1" t="s">
        <v>43</v>
      </c>
      <c r="E262" s="1" t="s">
        <v>38</v>
      </c>
      <c r="F262" s="1" t="s">
        <v>767</v>
      </c>
      <c r="G262" s="1" t="s">
        <v>837</v>
      </c>
      <c r="H262" s="2" t="s">
        <v>999</v>
      </c>
      <c r="J262" s="1" t="s">
        <v>773</v>
      </c>
      <c r="K262" s="1" t="s">
        <v>954</v>
      </c>
      <c r="L262" s="1">
        <v>1</v>
      </c>
      <c r="M262" s="1" t="s">
        <v>774</v>
      </c>
      <c r="O262" s="1" t="s">
        <v>71</v>
      </c>
      <c r="P262" s="1" t="s">
        <v>72</v>
      </c>
      <c r="W262" s="2" t="s">
        <v>956</v>
      </c>
      <c r="X262" s="2" t="s">
        <v>956</v>
      </c>
      <c r="Y262" s="1" t="s">
        <v>775</v>
      </c>
      <c r="Z262" s="1" t="s">
        <v>34</v>
      </c>
      <c r="AA262" s="9" t="s">
        <v>53</v>
      </c>
      <c r="AB262" s="2" t="s">
        <v>54</v>
      </c>
    </row>
    <row r="263" spans="1:28" ht="36" customHeight="1" x14ac:dyDescent="0.2">
      <c r="A263" s="1" t="s">
        <v>1000</v>
      </c>
      <c r="B263" s="1" t="s">
        <v>36</v>
      </c>
      <c r="C263" t="s">
        <v>1001</v>
      </c>
      <c r="D263" s="1" t="s">
        <v>766</v>
      </c>
      <c r="E263" s="1" t="s">
        <v>38</v>
      </c>
      <c r="F263" s="1" t="s">
        <v>767</v>
      </c>
      <c r="G263" s="1" t="s">
        <v>837</v>
      </c>
      <c r="H263" s="2" t="s">
        <v>823</v>
      </c>
      <c r="J263" s="1" t="s">
        <v>33</v>
      </c>
      <c r="W263" s="2" t="s">
        <v>1002</v>
      </c>
      <c r="X263" s="2" t="s">
        <v>1002</v>
      </c>
      <c r="Z263" s="1" t="s">
        <v>34</v>
      </c>
    </row>
    <row r="264" spans="1:28" ht="36" customHeight="1" x14ac:dyDescent="0.2">
      <c r="A264" s="1" t="s">
        <v>1003</v>
      </c>
      <c r="B264" s="1" t="s">
        <v>36</v>
      </c>
      <c r="C264" t="s">
        <v>1004</v>
      </c>
      <c r="D264" s="1" t="s">
        <v>43</v>
      </c>
      <c r="E264" s="1" t="s">
        <v>38</v>
      </c>
      <c r="F264" s="1" t="s">
        <v>767</v>
      </c>
      <c r="G264" s="1" t="s">
        <v>837</v>
      </c>
      <c r="H264" s="2" t="s">
        <v>848</v>
      </c>
      <c r="J264" s="1" t="s">
        <v>773</v>
      </c>
      <c r="K264" s="1" t="s">
        <v>1000</v>
      </c>
      <c r="L264" s="1">
        <v>1</v>
      </c>
      <c r="M264" s="1" t="s">
        <v>774</v>
      </c>
      <c r="O264" s="1" t="s">
        <v>71</v>
      </c>
      <c r="P264" s="1" t="s">
        <v>72</v>
      </c>
      <c r="W264" s="2" t="s">
        <v>1002</v>
      </c>
      <c r="X264" s="2" t="s">
        <v>1002</v>
      </c>
      <c r="Y264" s="1" t="s">
        <v>775</v>
      </c>
      <c r="Z264" s="1" t="s">
        <v>34</v>
      </c>
      <c r="AA264" s="9" t="s">
        <v>53</v>
      </c>
      <c r="AB264" s="2" t="s">
        <v>54</v>
      </c>
    </row>
    <row r="265" spans="1:28" ht="36" customHeight="1" x14ac:dyDescent="0.2">
      <c r="A265" s="1" t="s">
        <v>1005</v>
      </c>
      <c r="B265" s="1" t="s">
        <v>36</v>
      </c>
      <c r="C265" t="s">
        <v>1006</v>
      </c>
      <c r="D265" s="1" t="s">
        <v>43</v>
      </c>
      <c r="E265" s="1" t="s">
        <v>38</v>
      </c>
      <c r="F265" s="1" t="s">
        <v>767</v>
      </c>
      <c r="G265" s="1" t="s">
        <v>837</v>
      </c>
      <c r="H265" s="2" t="s">
        <v>941</v>
      </c>
      <c r="J265" s="1" t="s">
        <v>773</v>
      </c>
      <c r="K265" s="1" t="s">
        <v>1000</v>
      </c>
      <c r="L265" s="1">
        <v>1</v>
      </c>
      <c r="M265" s="1" t="s">
        <v>774</v>
      </c>
      <c r="O265" s="1" t="s">
        <v>71</v>
      </c>
      <c r="P265" s="1" t="s">
        <v>72</v>
      </c>
      <c r="W265" s="2" t="s">
        <v>1002</v>
      </c>
      <c r="X265" s="2" t="s">
        <v>1002</v>
      </c>
      <c r="Y265" s="1" t="s">
        <v>775</v>
      </c>
      <c r="Z265" s="1" t="s">
        <v>34</v>
      </c>
      <c r="AA265" s="9" t="s">
        <v>53</v>
      </c>
      <c r="AB265" s="2" t="s">
        <v>54</v>
      </c>
    </row>
    <row r="266" spans="1:28" ht="36" customHeight="1" x14ac:dyDescent="0.2">
      <c r="A266" s="1" t="s">
        <v>1007</v>
      </c>
      <c r="B266" s="1" t="s">
        <v>36</v>
      </c>
      <c r="C266" t="s">
        <v>1008</v>
      </c>
      <c r="D266" s="1" t="s">
        <v>43</v>
      </c>
      <c r="E266" s="1" t="s">
        <v>38</v>
      </c>
      <c r="F266" s="1" t="s">
        <v>767</v>
      </c>
      <c r="G266" s="1" t="s">
        <v>837</v>
      </c>
      <c r="H266" s="2" t="s">
        <v>877</v>
      </c>
      <c r="J266" s="1" t="s">
        <v>773</v>
      </c>
      <c r="K266" s="1" t="s">
        <v>1000</v>
      </c>
      <c r="L266" s="1">
        <v>1</v>
      </c>
      <c r="M266" s="1" t="s">
        <v>774</v>
      </c>
      <c r="O266" s="1" t="s">
        <v>71</v>
      </c>
      <c r="P266" s="1" t="s">
        <v>72</v>
      </c>
      <c r="W266" s="2" t="s">
        <v>1002</v>
      </c>
      <c r="X266" s="2" t="s">
        <v>1002</v>
      </c>
      <c r="Y266" s="1" t="s">
        <v>775</v>
      </c>
      <c r="Z266" s="1" t="s">
        <v>34</v>
      </c>
      <c r="AA266" s="9" t="s">
        <v>53</v>
      </c>
      <c r="AB266" s="2" t="s">
        <v>54</v>
      </c>
    </row>
    <row r="267" spans="1:28" ht="36" customHeight="1" x14ac:dyDescent="0.2">
      <c r="A267" s="1" t="s">
        <v>1009</v>
      </c>
      <c r="B267" s="1" t="s">
        <v>36</v>
      </c>
      <c r="C267" t="s">
        <v>1010</v>
      </c>
      <c r="D267" s="1" t="s">
        <v>43</v>
      </c>
      <c r="E267" s="1" t="s">
        <v>38</v>
      </c>
      <c r="F267" s="1" t="s">
        <v>767</v>
      </c>
      <c r="G267" s="1" t="s">
        <v>837</v>
      </c>
      <c r="H267" s="2" t="s">
        <v>860</v>
      </c>
      <c r="J267" s="1" t="s">
        <v>773</v>
      </c>
      <c r="K267" s="1" t="s">
        <v>1000</v>
      </c>
      <c r="L267" s="1">
        <v>1</v>
      </c>
      <c r="M267" s="1" t="s">
        <v>774</v>
      </c>
      <c r="O267" s="1" t="s">
        <v>71</v>
      </c>
      <c r="P267" s="1" t="s">
        <v>72</v>
      </c>
      <c r="W267" s="2" t="s">
        <v>1002</v>
      </c>
      <c r="X267" s="2" t="s">
        <v>1002</v>
      </c>
      <c r="Y267" s="1" t="s">
        <v>775</v>
      </c>
      <c r="Z267" s="1" t="s">
        <v>34</v>
      </c>
      <c r="AA267" s="9" t="s">
        <v>53</v>
      </c>
      <c r="AB267" s="2" t="s">
        <v>54</v>
      </c>
    </row>
    <row r="268" spans="1:28" ht="36" customHeight="1" x14ac:dyDescent="0.2">
      <c r="A268" s="1" t="s">
        <v>1011</v>
      </c>
      <c r="B268" s="1" t="s">
        <v>36</v>
      </c>
      <c r="C268" t="s">
        <v>1012</v>
      </c>
      <c r="D268" s="1" t="s">
        <v>43</v>
      </c>
      <c r="E268" s="1" t="s">
        <v>38</v>
      </c>
      <c r="F268" s="1" t="s">
        <v>767</v>
      </c>
      <c r="G268" s="1" t="s">
        <v>837</v>
      </c>
      <c r="H268" s="2" t="s">
        <v>1013</v>
      </c>
      <c r="J268" s="1" t="s">
        <v>773</v>
      </c>
      <c r="K268" s="1" t="s">
        <v>1000</v>
      </c>
      <c r="L268" s="1">
        <v>1</v>
      </c>
      <c r="M268" s="1" t="s">
        <v>774</v>
      </c>
      <c r="O268" s="1" t="s">
        <v>71</v>
      </c>
      <c r="P268" s="1" t="s">
        <v>72</v>
      </c>
      <c r="W268" s="2" t="s">
        <v>1002</v>
      </c>
      <c r="X268" s="2" t="s">
        <v>1002</v>
      </c>
      <c r="Y268" s="1" t="s">
        <v>775</v>
      </c>
      <c r="Z268" s="1" t="s">
        <v>34</v>
      </c>
      <c r="AA268" s="9" t="s">
        <v>53</v>
      </c>
      <c r="AB268" s="2" t="s">
        <v>54</v>
      </c>
    </row>
    <row r="269" spans="1:28" ht="36" customHeight="1" x14ac:dyDescent="0.2">
      <c r="A269" s="1" t="s">
        <v>1014</v>
      </c>
      <c r="B269" s="1" t="s">
        <v>36</v>
      </c>
      <c r="C269" t="s">
        <v>1015</v>
      </c>
      <c r="D269" s="1" t="s">
        <v>43</v>
      </c>
      <c r="E269" s="1" t="s">
        <v>38</v>
      </c>
      <c r="F269" s="1" t="s">
        <v>767</v>
      </c>
      <c r="G269" s="1" t="s">
        <v>837</v>
      </c>
      <c r="H269" s="2" t="s">
        <v>869</v>
      </c>
      <c r="J269" s="1" t="s">
        <v>773</v>
      </c>
      <c r="K269" s="1" t="s">
        <v>1000</v>
      </c>
      <c r="L269" s="1">
        <v>1</v>
      </c>
      <c r="M269" s="1" t="s">
        <v>774</v>
      </c>
      <c r="O269" s="1" t="s">
        <v>71</v>
      </c>
      <c r="P269" s="1" t="s">
        <v>72</v>
      </c>
      <c r="W269" s="2" t="s">
        <v>1002</v>
      </c>
      <c r="X269" s="2" t="s">
        <v>1002</v>
      </c>
      <c r="Y269" s="1" t="s">
        <v>775</v>
      </c>
      <c r="Z269" s="1" t="s">
        <v>34</v>
      </c>
      <c r="AA269" s="9" t="s">
        <v>53</v>
      </c>
      <c r="AB269" s="2" t="s">
        <v>54</v>
      </c>
    </row>
    <row r="270" spans="1:28" ht="36" customHeight="1" x14ac:dyDescent="0.2">
      <c r="A270" s="1" t="s">
        <v>1016</v>
      </c>
      <c r="B270" s="1" t="s">
        <v>36</v>
      </c>
      <c r="C270" t="s">
        <v>1017</v>
      </c>
      <c r="D270" s="1" t="s">
        <v>43</v>
      </c>
      <c r="E270" s="1" t="s">
        <v>38</v>
      </c>
      <c r="F270" s="1" t="s">
        <v>767</v>
      </c>
      <c r="G270" s="1" t="s">
        <v>837</v>
      </c>
      <c r="H270" s="2" t="s">
        <v>1018</v>
      </c>
      <c r="J270" s="1" t="s">
        <v>773</v>
      </c>
      <c r="K270" s="1" t="s">
        <v>1000</v>
      </c>
      <c r="L270" s="1">
        <v>1</v>
      </c>
      <c r="M270" s="1" t="s">
        <v>774</v>
      </c>
      <c r="O270" s="1" t="s">
        <v>71</v>
      </c>
      <c r="P270" s="1" t="s">
        <v>72</v>
      </c>
      <c r="W270" s="2" t="s">
        <v>1002</v>
      </c>
      <c r="X270" s="2" t="s">
        <v>1002</v>
      </c>
      <c r="Y270" s="1" t="s">
        <v>775</v>
      </c>
      <c r="Z270" s="1" t="s">
        <v>34</v>
      </c>
      <c r="AA270" s="9" t="s">
        <v>53</v>
      </c>
      <c r="AB270" s="2" t="s">
        <v>54</v>
      </c>
    </row>
    <row r="271" spans="1:28" ht="36" customHeight="1" x14ac:dyDescent="0.2">
      <c r="A271" s="1" t="s">
        <v>1019</v>
      </c>
      <c r="B271" s="1" t="s">
        <v>36</v>
      </c>
      <c r="C271" t="s">
        <v>1020</v>
      </c>
      <c r="D271" s="1" t="s">
        <v>766</v>
      </c>
      <c r="E271" s="1" t="s">
        <v>38</v>
      </c>
      <c r="F271" s="1" t="s">
        <v>767</v>
      </c>
      <c r="G271" s="1" t="s">
        <v>837</v>
      </c>
      <c r="H271" s="2" t="s">
        <v>826</v>
      </c>
      <c r="J271" s="1" t="s">
        <v>33</v>
      </c>
      <c r="W271" s="2" t="s">
        <v>1021</v>
      </c>
      <c r="X271" s="2" t="s">
        <v>1021</v>
      </c>
      <c r="Z271" s="1" t="s">
        <v>34</v>
      </c>
    </row>
    <row r="272" spans="1:28" ht="36" customHeight="1" x14ac:dyDescent="0.2">
      <c r="A272" s="1" t="s">
        <v>1022</v>
      </c>
      <c r="B272" s="1" t="s">
        <v>36</v>
      </c>
      <c r="C272" t="s">
        <v>1023</v>
      </c>
      <c r="D272" s="1" t="s">
        <v>43</v>
      </c>
      <c r="E272" s="1" t="s">
        <v>38</v>
      </c>
      <c r="F272" s="1" t="s">
        <v>767</v>
      </c>
      <c r="G272" s="1" t="s">
        <v>837</v>
      </c>
      <c r="H272" s="2" t="s">
        <v>1024</v>
      </c>
      <c r="J272" s="1" t="s">
        <v>773</v>
      </c>
      <c r="K272" s="1" t="s">
        <v>1019</v>
      </c>
      <c r="L272" s="1">
        <v>1</v>
      </c>
      <c r="M272" s="1" t="s">
        <v>774</v>
      </c>
      <c r="O272" s="1" t="s">
        <v>71</v>
      </c>
      <c r="P272" s="1" t="s">
        <v>72</v>
      </c>
      <c r="W272" s="2" t="s">
        <v>1021</v>
      </c>
      <c r="X272" s="2" t="s">
        <v>1021</v>
      </c>
      <c r="Y272" s="1" t="s">
        <v>775</v>
      </c>
      <c r="Z272" s="1" t="s">
        <v>34</v>
      </c>
      <c r="AA272" s="9" t="s">
        <v>53</v>
      </c>
      <c r="AB272" s="2" t="s">
        <v>54</v>
      </c>
    </row>
    <row r="273" spans="1:28" ht="36" customHeight="1" x14ac:dyDescent="0.2">
      <c r="A273" s="1" t="s">
        <v>1025</v>
      </c>
      <c r="B273" s="1" t="s">
        <v>36</v>
      </c>
      <c r="C273" t="s">
        <v>1026</v>
      </c>
      <c r="D273" s="1" t="s">
        <v>43</v>
      </c>
      <c r="E273" s="1" t="s">
        <v>38</v>
      </c>
      <c r="F273" s="1" t="s">
        <v>767</v>
      </c>
      <c r="G273" s="1" t="s">
        <v>837</v>
      </c>
      <c r="H273" s="2" t="s">
        <v>1027</v>
      </c>
      <c r="J273" s="1" t="s">
        <v>773</v>
      </c>
      <c r="K273" s="1" t="s">
        <v>1019</v>
      </c>
      <c r="L273" s="1">
        <v>1</v>
      </c>
      <c r="M273" s="1" t="s">
        <v>774</v>
      </c>
      <c r="O273" s="1" t="s">
        <v>71</v>
      </c>
      <c r="P273" s="1" t="s">
        <v>72</v>
      </c>
      <c r="W273" s="2" t="s">
        <v>1021</v>
      </c>
      <c r="X273" s="2" t="s">
        <v>1021</v>
      </c>
      <c r="Y273" s="1" t="s">
        <v>775</v>
      </c>
      <c r="Z273" s="1" t="s">
        <v>34</v>
      </c>
      <c r="AA273" s="9" t="s">
        <v>53</v>
      </c>
      <c r="AB273" s="2" t="s">
        <v>54</v>
      </c>
    </row>
    <row r="274" spans="1:28" ht="36" customHeight="1" x14ac:dyDescent="0.2">
      <c r="A274" s="1" t="s">
        <v>1028</v>
      </c>
      <c r="B274" s="1" t="s">
        <v>36</v>
      </c>
      <c r="C274" t="s">
        <v>1029</v>
      </c>
      <c r="D274" s="1" t="s">
        <v>43</v>
      </c>
      <c r="E274" s="1" t="s">
        <v>38</v>
      </c>
      <c r="F274" s="1" t="s">
        <v>767</v>
      </c>
      <c r="G274" s="1" t="s">
        <v>837</v>
      </c>
      <c r="H274" s="2" t="s">
        <v>1030</v>
      </c>
      <c r="J274" s="1" t="s">
        <v>773</v>
      </c>
      <c r="K274" s="1" t="s">
        <v>1019</v>
      </c>
      <c r="L274" s="1">
        <v>1</v>
      </c>
      <c r="M274" s="1" t="s">
        <v>774</v>
      </c>
      <c r="O274" s="1" t="s">
        <v>71</v>
      </c>
      <c r="P274" s="1" t="s">
        <v>72</v>
      </c>
      <c r="W274" s="2" t="s">
        <v>1021</v>
      </c>
      <c r="X274" s="2" t="s">
        <v>1021</v>
      </c>
      <c r="Y274" s="1" t="s">
        <v>775</v>
      </c>
      <c r="Z274" s="1" t="s">
        <v>34</v>
      </c>
      <c r="AA274" s="9" t="s">
        <v>53</v>
      </c>
      <c r="AB274" s="2" t="s">
        <v>54</v>
      </c>
    </row>
    <row r="275" spans="1:28" ht="36" customHeight="1" x14ac:dyDescent="0.2">
      <c r="A275" s="1" t="s">
        <v>1031</v>
      </c>
      <c r="B275" s="1" t="s">
        <v>36</v>
      </c>
      <c r="C275" t="s">
        <v>1032</v>
      </c>
      <c r="D275" s="1" t="s">
        <v>43</v>
      </c>
      <c r="E275" s="1" t="s">
        <v>38</v>
      </c>
      <c r="F275" s="1" t="s">
        <v>767</v>
      </c>
      <c r="G275" s="1" t="s">
        <v>837</v>
      </c>
      <c r="H275" s="2" t="s">
        <v>1033</v>
      </c>
      <c r="J275" s="1" t="s">
        <v>773</v>
      </c>
      <c r="K275" s="1" t="s">
        <v>1019</v>
      </c>
      <c r="L275" s="1">
        <v>1</v>
      </c>
      <c r="M275" s="1" t="s">
        <v>774</v>
      </c>
      <c r="O275" s="1" t="s">
        <v>71</v>
      </c>
      <c r="P275" s="1" t="s">
        <v>72</v>
      </c>
      <c r="W275" s="2" t="s">
        <v>1021</v>
      </c>
      <c r="X275" s="2" t="s">
        <v>1021</v>
      </c>
      <c r="Y275" s="1" t="s">
        <v>775</v>
      </c>
      <c r="Z275" s="1" t="s">
        <v>34</v>
      </c>
      <c r="AA275" s="9" t="s">
        <v>53</v>
      </c>
      <c r="AB275" s="2" t="s">
        <v>54</v>
      </c>
    </row>
    <row r="276" spans="1:28" ht="36" customHeight="1" x14ac:dyDescent="0.2">
      <c r="A276" s="1" t="s">
        <v>1034</v>
      </c>
      <c r="B276" s="1" t="s">
        <v>36</v>
      </c>
      <c r="C276" t="s">
        <v>1035</v>
      </c>
      <c r="D276" s="1" t="s">
        <v>43</v>
      </c>
      <c r="E276" s="1" t="s">
        <v>38</v>
      </c>
      <c r="F276" s="1" t="s">
        <v>767</v>
      </c>
      <c r="G276" s="1" t="s">
        <v>837</v>
      </c>
      <c r="H276" s="2" t="s">
        <v>829</v>
      </c>
      <c r="J276" s="1" t="s">
        <v>773</v>
      </c>
      <c r="K276" s="1" t="s">
        <v>1019</v>
      </c>
      <c r="L276" s="1">
        <v>1</v>
      </c>
      <c r="M276" s="1" t="s">
        <v>774</v>
      </c>
      <c r="O276" s="1" t="s">
        <v>71</v>
      </c>
      <c r="P276" s="1" t="s">
        <v>72</v>
      </c>
      <c r="W276" s="2" t="s">
        <v>1021</v>
      </c>
      <c r="X276" s="2" t="s">
        <v>1021</v>
      </c>
      <c r="Y276" s="1" t="s">
        <v>775</v>
      </c>
      <c r="Z276" s="1" t="s">
        <v>34</v>
      </c>
      <c r="AA276" s="9" t="s">
        <v>53</v>
      </c>
      <c r="AB276" s="2" t="s">
        <v>54</v>
      </c>
    </row>
    <row r="277" spans="1:28" ht="36" customHeight="1" x14ac:dyDescent="0.2">
      <c r="A277" s="1" t="s">
        <v>1036</v>
      </c>
      <c r="B277" s="1" t="s">
        <v>36</v>
      </c>
      <c r="C277" t="s">
        <v>1037</v>
      </c>
      <c r="D277" s="1" t="s">
        <v>43</v>
      </c>
      <c r="E277" s="1" t="s">
        <v>38</v>
      </c>
      <c r="F277" s="1" t="s">
        <v>767</v>
      </c>
      <c r="G277" s="1" t="s">
        <v>837</v>
      </c>
      <c r="H277" s="2" t="s">
        <v>1038</v>
      </c>
      <c r="J277" s="1" t="s">
        <v>773</v>
      </c>
      <c r="K277" s="1" t="s">
        <v>1019</v>
      </c>
      <c r="L277" s="1">
        <v>1</v>
      </c>
      <c r="M277" s="1" t="s">
        <v>774</v>
      </c>
      <c r="O277" s="1" t="s">
        <v>71</v>
      </c>
      <c r="P277" s="1" t="s">
        <v>72</v>
      </c>
      <c r="W277" s="2" t="s">
        <v>1021</v>
      </c>
      <c r="X277" s="2" t="s">
        <v>1021</v>
      </c>
      <c r="Y277" s="1" t="s">
        <v>775</v>
      </c>
      <c r="Z277" s="1" t="s">
        <v>34</v>
      </c>
      <c r="AA277" s="9" t="s">
        <v>53</v>
      </c>
      <c r="AB277" s="2" t="s">
        <v>54</v>
      </c>
    </row>
    <row r="278" spans="1:28" ht="36" customHeight="1" x14ac:dyDescent="0.2">
      <c r="A278" s="1" t="s">
        <v>1039</v>
      </c>
      <c r="B278" s="1" t="s">
        <v>36</v>
      </c>
      <c r="C278" t="s">
        <v>1040</v>
      </c>
      <c r="D278" s="1" t="s">
        <v>43</v>
      </c>
      <c r="E278" s="1" t="s">
        <v>38</v>
      </c>
      <c r="F278" s="1" t="s">
        <v>767</v>
      </c>
      <c r="G278" s="1" t="s">
        <v>837</v>
      </c>
      <c r="H278" s="2" t="s">
        <v>1041</v>
      </c>
      <c r="J278" s="1" t="s">
        <v>773</v>
      </c>
      <c r="K278" s="1" t="s">
        <v>1019</v>
      </c>
      <c r="L278" s="1">
        <v>1</v>
      </c>
      <c r="M278" s="1" t="s">
        <v>774</v>
      </c>
      <c r="O278" s="1" t="s">
        <v>71</v>
      </c>
      <c r="P278" s="1" t="s">
        <v>72</v>
      </c>
      <c r="W278" s="2" t="s">
        <v>1021</v>
      </c>
      <c r="X278" s="2" t="s">
        <v>1021</v>
      </c>
      <c r="Y278" s="1" t="s">
        <v>775</v>
      </c>
      <c r="Z278" s="1" t="s">
        <v>34</v>
      </c>
      <c r="AA278" s="9" t="s">
        <v>53</v>
      </c>
      <c r="AB278" s="2" t="s">
        <v>54</v>
      </c>
    </row>
    <row r="279" spans="1:28" ht="36" customHeight="1" x14ac:dyDescent="0.2">
      <c r="A279" s="1" t="s">
        <v>1042</v>
      </c>
      <c r="B279" s="1" t="s">
        <v>36</v>
      </c>
      <c r="C279" t="s">
        <v>1043</v>
      </c>
      <c r="D279" s="1" t="s">
        <v>43</v>
      </c>
      <c r="E279" s="1" t="s">
        <v>38</v>
      </c>
      <c r="F279" s="1" t="s">
        <v>767</v>
      </c>
      <c r="G279" s="1" t="s">
        <v>837</v>
      </c>
      <c r="H279" s="2" t="s">
        <v>1044</v>
      </c>
      <c r="J279" s="1" t="s">
        <v>773</v>
      </c>
      <c r="K279" s="1" t="s">
        <v>1019</v>
      </c>
      <c r="L279" s="1">
        <v>1</v>
      </c>
      <c r="M279" s="1" t="s">
        <v>774</v>
      </c>
      <c r="O279" s="1" t="s">
        <v>71</v>
      </c>
      <c r="P279" s="1" t="s">
        <v>72</v>
      </c>
      <c r="W279" s="2" t="s">
        <v>1021</v>
      </c>
      <c r="X279" s="2" t="s">
        <v>1021</v>
      </c>
      <c r="Y279" s="1" t="s">
        <v>775</v>
      </c>
      <c r="Z279" s="1" t="s">
        <v>34</v>
      </c>
      <c r="AA279" s="9" t="s">
        <v>53</v>
      </c>
      <c r="AB279" s="2" t="s">
        <v>54</v>
      </c>
    </row>
    <row r="280" spans="1:28" ht="36" customHeight="1" x14ac:dyDescent="0.2">
      <c r="A280" s="1" t="s">
        <v>1045</v>
      </c>
      <c r="B280" s="1" t="s">
        <v>36</v>
      </c>
      <c r="C280" t="s">
        <v>1046</v>
      </c>
      <c r="D280" s="1" t="s">
        <v>766</v>
      </c>
      <c r="E280" s="1" t="s">
        <v>38</v>
      </c>
      <c r="F280" s="1" t="s">
        <v>767</v>
      </c>
      <c r="G280" s="1" t="s">
        <v>837</v>
      </c>
      <c r="H280" s="2" t="s">
        <v>829</v>
      </c>
      <c r="J280" s="1" t="s">
        <v>33</v>
      </c>
      <c r="W280" s="2" t="s">
        <v>1047</v>
      </c>
      <c r="X280" s="2" t="s">
        <v>1047</v>
      </c>
      <c r="Z280" s="1" t="s">
        <v>34</v>
      </c>
    </row>
    <row r="281" spans="1:28" ht="36" customHeight="1" x14ac:dyDescent="0.2">
      <c r="A281" s="1" t="s">
        <v>1048</v>
      </c>
      <c r="B281" s="1" t="s">
        <v>36</v>
      </c>
      <c r="C281" t="s">
        <v>1049</v>
      </c>
      <c r="D281" s="1" t="s">
        <v>43</v>
      </c>
      <c r="E281" s="1" t="s">
        <v>38</v>
      </c>
      <c r="F281" s="1" t="s">
        <v>767</v>
      </c>
      <c r="G281" s="1" t="s">
        <v>837</v>
      </c>
      <c r="H281" s="2" t="s">
        <v>1050</v>
      </c>
      <c r="J281" s="1" t="s">
        <v>773</v>
      </c>
      <c r="K281" s="1" t="s">
        <v>1045</v>
      </c>
      <c r="L281" s="1">
        <v>1</v>
      </c>
      <c r="M281" s="1" t="s">
        <v>774</v>
      </c>
      <c r="O281" s="1" t="s">
        <v>71</v>
      </c>
      <c r="P281" s="1" t="s">
        <v>72</v>
      </c>
      <c r="W281" s="2" t="s">
        <v>1047</v>
      </c>
      <c r="X281" s="2" t="s">
        <v>1047</v>
      </c>
      <c r="Y281" s="1" t="s">
        <v>775</v>
      </c>
      <c r="Z281" s="1" t="s">
        <v>34</v>
      </c>
      <c r="AA281" s="9" t="s">
        <v>53</v>
      </c>
      <c r="AB281" s="2" t="s">
        <v>54</v>
      </c>
    </row>
    <row r="282" spans="1:28" ht="36" customHeight="1" x14ac:dyDescent="0.2">
      <c r="A282" s="1" t="s">
        <v>1051</v>
      </c>
      <c r="B282" s="1" t="s">
        <v>36</v>
      </c>
      <c r="C282" t="s">
        <v>1052</v>
      </c>
      <c r="D282" s="1" t="s">
        <v>43</v>
      </c>
      <c r="E282" s="1" t="s">
        <v>38</v>
      </c>
      <c r="F282" s="1" t="s">
        <v>767</v>
      </c>
      <c r="G282" s="1" t="s">
        <v>837</v>
      </c>
      <c r="H282" s="2" t="s">
        <v>1053</v>
      </c>
      <c r="J282" s="1" t="s">
        <v>773</v>
      </c>
      <c r="K282" s="1" t="s">
        <v>1045</v>
      </c>
      <c r="L282" s="1">
        <v>1</v>
      </c>
      <c r="M282" s="1" t="s">
        <v>774</v>
      </c>
      <c r="O282" s="1" t="s">
        <v>71</v>
      </c>
      <c r="P282" s="1" t="s">
        <v>72</v>
      </c>
      <c r="W282" s="2" t="s">
        <v>1047</v>
      </c>
      <c r="X282" s="2" t="s">
        <v>1047</v>
      </c>
      <c r="Y282" s="1" t="s">
        <v>775</v>
      </c>
      <c r="Z282" s="1" t="s">
        <v>34</v>
      </c>
      <c r="AA282" s="9" t="s">
        <v>53</v>
      </c>
      <c r="AB282" s="2" t="s">
        <v>54</v>
      </c>
    </row>
    <row r="283" spans="1:28" ht="36" customHeight="1" x14ac:dyDescent="0.2">
      <c r="A283" s="1" t="s">
        <v>1054</v>
      </c>
      <c r="B283" s="1" t="s">
        <v>36</v>
      </c>
      <c r="C283" t="s">
        <v>1055</v>
      </c>
      <c r="D283" s="1" t="s">
        <v>43</v>
      </c>
      <c r="E283" s="1" t="s">
        <v>38</v>
      </c>
      <c r="F283" s="1" t="s">
        <v>767</v>
      </c>
      <c r="G283" s="1" t="s">
        <v>837</v>
      </c>
      <c r="H283" s="10" t="s">
        <v>1056</v>
      </c>
      <c r="J283" s="1" t="s">
        <v>773</v>
      </c>
      <c r="K283" s="1" t="s">
        <v>1045</v>
      </c>
      <c r="L283" s="1">
        <v>1</v>
      </c>
      <c r="M283" s="1" t="s">
        <v>774</v>
      </c>
      <c r="O283" s="1" t="s">
        <v>71</v>
      </c>
      <c r="P283" s="1" t="s">
        <v>72</v>
      </c>
      <c r="W283" s="2" t="s">
        <v>1047</v>
      </c>
      <c r="X283" s="2" t="s">
        <v>1047</v>
      </c>
      <c r="Y283" s="1" t="s">
        <v>775</v>
      </c>
      <c r="Z283" s="1" t="s">
        <v>34</v>
      </c>
      <c r="AA283" s="9" t="s">
        <v>53</v>
      </c>
      <c r="AB283" s="2" t="s">
        <v>54</v>
      </c>
    </row>
    <row r="284" spans="1:28" ht="36" customHeight="1" x14ac:dyDescent="0.2">
      <c r="A284" s="1" t="s">
        <v>1057</v>
      </c>
      <c r="B284" s="1" t="s">
        <v>36</v>
      </c>
      <c r="C284" t="s">
        <v>1058</v>
      </c>
      <c r="D284" s="1" t="s">
        <v>43</v>
      </c>
      <c r="E284" s="1" t="s">
        <v>38</v>
      </c>
      <c r="F284" s="1" t="s">
        <v>767</v>
      </c>
      <c r="G284" s="1" t="s">
        <v>837</v>
      </c>
      <c r="H284" s="2" t="s">
        <v>1059</v>
      </c>
      <c r="J284" s="1" t="s">
        <v>773</v>
      </c>
      <c r="K284" s="1" t="s">
        <v>1045</v>
      </c>
      <c r="L284" s="1">
        <v>1</v>
      </c>
      <c r="M284" s="1" t="s">
        <v>774</v>
      </c>
      <c r="O284" s="1" t="s">
        <v>71</v>
      </c>
      <c r="P284" s="1" t="s">
        <v>72</v>
      </c>
      <c r="W284" s="2" t="s">
        <v>1047</v>
      </c>
      <c r="X284" s="2" t="s">
        <v>1047</v>
      </c>
      <c r="Y284" s="1" t="s">
        <v>775</v>
      </c>
      <c r="Z284" s="1" t="s">
        <v>34</v>
      </c>
      <c r="AA284" s="9" t="s">
        <v>53</v>
      </c>
      <c r="AB284" s="2" t="s">
        <v>54</v>
      </c>
    </row>
    <row r="285" spans="1:28" ht="36" customHeight="1" x14ac:dyDescent="0.2">
      <c r="A285" s="1" t="s">
        <v>1060</v>
      </c>
      <c r="B285" s="1" t="s">
        <v>36</v>
      </c>
      <c r="C285" t="s">
        <v>1061</v>
      </c>
      <c r="D285" s="1" t="s">
        <v>43</v>
      </c>
      <c r="E285" s="1" t="s">
        <v>38</v>
      </c>
      <c r="F285" s="1" t="s">
        <v>767</v>
      </c>
      <c r="G285" s="1" t="s">
        <v>837</v>
      </c>
      <c r="H285" s="2" t="s">
        <v>895</v>
      </c>
      <c r="J285" s="1" t="s">
        <v>773</v>
      </c>
      <c r="K285" s="1" t="s">
        <v>1045</v>
      </c>
      <c r="L285" s="1">
        <v>1</v>
      </c>
      <c r="M285" s="1" t="s">
        <v>774</v>
      </c>
      <c r="O285" s="1" t="s">
        <v>71</v>
      </c>
      <c r="P285" s="1" t="s">
        <v>72</v>
      </c>
      <c r="W285" s="2" t="s">
        <v>1047</v>
      </c>
      <c r="X285" s="2" t="s">
        <v>1047</v>
      </c>
      <c r="Y285" s="1" t="s">
        <v>775</v>
      </c>
      <c r="Z285" s="1" t="s">
        <v>34</v>
      </c>
      <c r="AA285" s="9" t="s">
        <v>53</v>
      </c>
      <c r="AB285" s="2" t="s">
        <v>54</v>
      </c>
    </row>
    <row r="286" spans="1:28" ht="36" customHeight="1" x14ac:dyDescent="0.2">
      <c r="A286" s="1" t="s">
        <v>1062</v>
      </c>
      <c r="B286" s="1" t="s">
        <v>36</v>
      </c>
      <c r="C286" t="s">
        <v>1063</v>
      </c>
      <c r="D286" s="1" t="s">
        <v>43</v>
      </c>
      <c r="E286" s="1" t="s">
        <v>38</v>
      </c>
      <c r="F286" s="1" t="s">
        <v>767</v>
      </c>
      <c r="G286" s="1" t="s">
        <v>837</v>
      </c>
      <c r="H286" s="2" t="s">
        <v>1064</v>
      </c>
      <c r="J286" s="1" t="s">
        <v>773</v>
      </c>
      <c r="K286" s="1" t="s">
        <v>1045</v>
      </c>
      <c r="L286" s="1">
        <v>1</v>
      </c>
      <c r="M286" s="1" t="s">
        <v>774</v>
      </c>
      <c r="O286" s="1" t="s">
        <v>71</v>
      </c>
      <c r="P286" s="1" t="s">
        <v>72</v>
      </c>
      <c r="W286" s="2" t="s">
        <v>1047</v>
      </c>
      <c r="X286" s="2" t="s">
        <v>1047</v>
      </c>
      <c r="Y286" s="1" t="s">
        <v>775</v>
      </c>
      <c r="Z286" s="1" t="s">
        <v>34</v>
      </c>
      <c r="AA286" s="9" t="s">
        <v>53</v>
      </c>
      <c r="AB286" s="2" t="s">
        <v>54</v>
      </c>
    </row>
    <row r="287" spans="1:28" ht="36" customHeight="1" x14ac:dyDescent="0.2">
      <c r="A287" s="1" t="s">
        <v>1065</v>
      </c>
      <c r="B287" s="1" t="s">
        <v>36</v>
      </c>
      <c r="C287" t="s">
        <v>1066</v>
      </c>
      <c r="D287" s="1" t="s">
        <v>43</v>
      </c>
      <c r="E287" s="1" t="s">
        <v>38</v>
      </c>
      <c r="F287" s="1" t="s">
        <v>767</v>
      </c>
      <c r="G287" s="1" t="s">
        <v>837</v>
      </c>
      <c r="H287" s="2" t="s">
        <v>877</v>
      </c>
      <c r="J287" s="1" t="s">
        <v>773</v>
      </c>
      <c r="K287" s="1" t="s">
        <v>1045</v>
      </c>
      <c r="L287" s="1">
        <v>1</v>
      </c>
      <c r="M287" s="1" t="s">
        <v>774</v>
      </c>
      <c r="O287" s="1" t="s">
        <v>71</v>
      </c>
      <c r="P287" s="1" t="s">
        <v>72</v>
      </c>
      <c r="W287" s="2" t="s">
        <v>1047</v>
      </c>
      <c r="X287" s="2" t="s">
        <v>1047</v>
      </c>
      <c r="Y287" s="1" t="s">
        <v>775</v>
      </c>
      <c r="Z287" s="1" t="s">
        <v>34</v>
      </c>
      <c r="AA287" s="9" t="s">
        <v>53</v>
      </c>
      <c r="AB287" s="2" t="s">
        <v>54</v>
      </c>
    </row>
    <row r="288" spans="1:28" ht="36" customHeight="1" x14ac:dyDescent="0.2">
      <c r="A288" s="1" t="s">
        <v>1067</v>
      </c>
      <c r="B288" s="1" t="s">
        <v>36</v>
      </c>
      <c r="C288" t="s">
        <v>1068</v>
      </c>
      <c r="D288" s="1" t="s">
        <v>43</v>
      </c>
      <c r="E288" s="1" t="s">
        <v>38</v>
      </c>
      <c r="F288" s="1" t="s">
        <v>767</v>
      </c>
      <c r="G288" s="1" t="s">
        <v>837</v>
      </c>
      <c r="H288" s="2" t="s">
        <v>933</v>
      </c>
      <c r="J288" s="1" t="s">
        <v>773</v>
      </c>
      <c r="K288" s="1" t="s">
        <v>1045</v>
      </c>
      <c r="L288" s="1">
        <v>1</v>
      </c>
      <c r="M288" s="1" t="s">
        <v>774</v>
      </c>
      <c r="O288" s="1" t="s">
        <v>71</v>
      </c>
      <c r="P288" s="1" t="s">
        <v>72</v>
      </c>
      <c r="W288" s="2" t="s">
        <v>1047</v>
      </c>
      <c r="X288" s="2" t="s">
        <v>1047</v>
      </c>
      <c r="Y288" s="1" t="s">
        <v>775</v>
      </c>
      <c r="Z288" s="1" t="s">
        <v>34</v>
      </c>
      <c r="AA288" s="9" t="s">
        <v>53</v>
      </c>
      <c r="AB288" s="2" t="s">
        <v>54</v>
      </c>
    </row>
    <row r="289" spans="1:28" ht="36" customHeight="1" x14ac:dyDescent="0.2">
      <c r="A289" s="1" t="s">
        <v>1069</v>
      </c>
      <c r="B289" s="1" t="s">
        <v>36</v>
      </c>
      <c r="C289" t="s">
        <v>1070</v>
      </c>
      <c r="D289" s="1" t="s">
        <v>43</v>
      </c>
      <c r="E289" s="1" t="s">
        <v>38</v>
      </c>
      <c r="F289" s="1" t="s">
        <v>767</v>
      </c>
      <c r="G289" s="1" t="s">
        <v>837</v>
      </c>
      <c r="H289" s="2" t="s">
        <v>1071</v>
      </c>
      <c r="J289" s="1" t="s">
        <v>773</v>
      </c>
      <c r="K289" s="1" t="s">
        <v>1045</v>
      </c>
      <c r="L289" s="1">
        <v>1</v>
      </c>
      <c r="M289" s="1" t="s">
        <v>774</v>
      </c>
      <c r="O289" s="1" t="s">
        <v>71</v>
      </c>
      <c r="P289" s="1" t="s">
        <v>72</v>
      </c>
      <c r="W289" s="2" t="s">
        <v>1047</v>
      </c>
      <c r="X289" s="2" t="s">
        <v>1047</v>
      </c>
      <c r="Y289" s="1" t="s">
        <v>775</v>
      </c>
      <c r="Z289" s="1" t="s">
        <v>34</v>
      </c>
      <c r="AA289" s="9" t="s">
        <v>53</v>
      </c>
      <c r="AB289" s="2" t="s">
        <v>54</v>
      </c>
    </row>
    <row r="290" spans="1:28" ht="36" customHeight="1" x14ac:dyDescent="0.2">
      <c r="A290" s="1" t="s">
        <v>1072</v>
      </c>
      <c r="B290" s="1" t="s">
        <v>36</v>
      </c>
      <c r="C290" t="s">
        <v>1073</v>
      </c>
      <c r="D290" s="1" t="s">
        <v>43</v>
      </c>
      <c r="E290" s="1" t="s">
        <v>38</v>
      </c>
      <c r="F290" s="1" t="s">
        <v>767</v>
      </c>
      <c r="G290" s="1" t="s">
        <v>837</v>
      </c>
      <c r="H290" s="2" t="s">
        <v>1074</v>
      </c>
      <c r="J290" s="1" t="s">
        <v>773</v>
      </c>
      <c r="K290" s="1" t="s">
        <v>1045</v>
      </c>
      <c r="L290" s="1">
        <v>1</v>
      </c>
      <c r="M290" s="1" t="s">
        <v>774</v>
      </c>
      <c r="O290" s="1" t="s">
        <v>71</v>
      </c>
      <c r="P290" s="1" t="s">
        <v>72</v>
      </c>
      <c r="W290" s="2" t="s">
        <v>1047</v>
      </c>
      <c r="X290" s="2" t="s">
        <v>1047</v>
      </c>
      <c r="Y290" s="1" t="s">
        <v>775</v>
      </c>
      <c r="Z290" s="1" t="s">
        <v>34</v>
      </c>
      <c r="AA290" s="9" t="s">
        <v>53</v>
      </c>
      <c r="AB290" s="2" t="s">
        <v>54</v>
      </c>
    </row>
    <row r="291" spans="1:28" ht="36" customHeight="1" x14ac:dyDescent="0.2">
      <c r="A291" s="1" t="s">
        <v>1075</v>
      </c>
      <c r="B291" s="1" t="s">
        <v>36</v>
      </c>
      <c r="C291" t="s">
        <v>1076</v>
      </c>
      <c r="D291" s="1" t="s">
        <v>43</v>
      </c>
      <c r="E291" s="1" t="s">
        <v>38</v>
      </c>
      <c r="F291" s="1" t="s">
        <v>767</v>
      </c>
      <c r="G291" s="1" t="s">
        <v>837</v>
      </c>
      <c r="H291" s="2" t="s">
        <v>1044</v>
      </c>
      <c r="J291" s="1" t="s">
        <v>773</v>
      </c>
      <c r="K291" s="1" t="s">
        <v>1045</v>
      </c>
      <c r="L291" s="1">
        <v>1</v>
      </c>
      <c r="M291" s="1" t="s">
        <v>774</v>
      </c>
      <c r="O291" s="1" t="s">
        <v>71</v>
      </c>
      <c r="P291" s="1" t="s">
        <v>72</v>
      </c>
      <c r="W291" s="2" t="s">
        <v>1047</v>
      </c>
      <c r="X291" s="2" t="s">
        <v>1047</v>
      </c>
      <c r="Y291" s="1" t="s">
        <v>775</v>
      </c>
      <c r="Z291" s="1" t="s">
        <v>34</v>
      </c>
      <c r="AA291" s="9" t="s">
        <v>53</v>
      </c>
      <c r="AB291" s="2" t="s">
        <v>54</v>
      </c>
    </row>
    <row r="292" spans="1:28" ht="36" customHeight="1" x14ac:dyDescent="0.2">
      <c r="A292" s="1" t="s">
        <v>1077</v>
      </c>
      <c r="B292" s="1" t="s">
        <v>36</v>
      </c>
      <c r="C292" t="s">
        <v>1078</v>
      </c>
      <c r="D292" s="1" t="s">
        <v>43</v>
      </c>
      <c r="E292" s="1" t="s">
        <v>38</v>
      </c>
      <c r="F292" s="1" t="s">
        <v>767</v>
      </c>
      <c r="G292" s="1" t="s">
        <v>1079</v>
      </c>
      <c r="H292" s="2" t="s">
        <v>1080</v>
      </c>
      <c r="I292" s="2" t="s">
        <v>1081</v>
      </c>
      <c r="J292" s="1" t="s">
        <v>47</v>
      </c>
      <c r="M292" s="1" t="s">
        <v>1082</v>
      </c>
      <c r="O292" s="1" t="s">
        <v>71</v>
      </c>
      <c r="P292" s="1" t="s">
        <v>72</v>
      </c>
      <c r="W292" s="2" t="s">
        <v>51</v>
      </c>
      <c r="X292" s="2" t="s">
        <v>51</v>
      </c>
      <c r="Y292" s="1" t="s">
        <v>52</v>
      </c>
      <c r="Z292" s="1" t="s">
        <v>34</v>
      </c>
      <c r="AA292" s="9" t="s">
        <v>53</v>
      </c>
      <c r="AB292" s="2" t="s">
        <v>200</v>
      </c>
    </row>
    <row r="293" spans="1:28" ht="36" customHeight="1" x14ac:dyDescent="0.2">
      <c r="A293" s="1" t="s">
        <v>1083</v>
      </c>
      <c r="B293" s="1" t="s">
        <v>36</v>
      </c>
      <c r="C293" t="s">
        <v>1084</v>
      </c>
      <c r="D293" s="1" t="s">
        <v>188</v>
      </c>
      <c r="E293" s="1" t="s">
        <v>38</v>
      </c>
      <c r="F293" s="1" t="s">
        <v>767</v>
      </c>
      <c r="G293" s="1" t="s">
        <v>1079</v>
      </c>
      <c r="H293" s="2" t="s">
        <v>643</v>
      </c>
      <c r="J293" s="1" t="s">
        <v>33</v>
      </c>
      <c r="O293" s="1" t="s">
        <v>191</v>
      </c>
      <c r="P293" s="1" t="s">
        <v>72</v>
      </c>
      <c r="W293" s="2" t="s">
        <v>1085</v>
      </c>
      <c r="X293" s="2" t="s">
        <v>1086</v>
      </c>
      <c r="Y293" s="1" t="s">
        <v>52</v>
      </c>
      <c r="Z293" s="1" t="s">
        <v>34</v>
      </c>
      <c r="AA293" s="9" t="s">
        <v>53</v>
      </c>
      <c r="AB293" s="2" t="s">
        <v>200</v>
      </c>
    </row>
    <row r="294" spans="1:28" ht="36" customHeight="1" x14ac:dyDescent="0.2">
      <c r="A294" s="1" t="s">
        <v>1087</v>
      </c>
      <c r="B294" s="1" t="s">
        <v>36</v>
      </c>
      <c r="C294" t="s">
        <v>1088</v>
      </c>
      <c r="D294" s="1" t="s">
        <v>43</v>
      </c>
      <c r="E294" s="1" t="s">
        <v>38</v>
      </c>
      <c r="F294" s="1" t="s">
        <v>767</v>
      </c>
      <c r="G294" s="1" t="s">
        <v>1079</v>
      </c>
      <c r="H294" s="2" t="s">
        <v>1089</v>
      </c>
      <c r="J294" s="1" t="s">
        <v>60</v>
      </c>
      <c r="O294" s="1" t="s">
        <v>71</v>
      </c>
      <c r="P294" s="1" t="s">
        <v>72</v>
      </c>
      <c r="W294" s="2" t="s">
        <v>51</v>
      </c>
      <c r="X294" s="2" t="s">
        <v>51</v>
      </c>
      <c r="Y294" s="1" t="s">
        <v>52</v>
      </c>
      <c r="Z294" s="1" t="s">
        <v>34</v>
      </c>
      <c r="AA294" s="9" t="s">
        <v>53</v>
      </c>
      <c r="AB294" s="2" t="s">
        <v>200</v>
      </c>
    </row>
    <row r="295" spans="1:28" ht="36" customHeight="1" x14ac:dyDescent="0.2">
      <c r="A295" s="1" t="s">
        <v>1090</v>
      </c>
      <c r="B295" s="1" t="s">
        <v>36</v>
      </c>
      <c r="C295" t="s">
        <v>1091</v>
      </c>
      <c r="D295" s="1" t="s">
        <v>43</v>
      </c>
      <c r="E295" s="1" t="s">
        <v>38</v>
      </c>
      <c r="F295" s="1" t="s">
        <v>767</v>
      </c>
      <c r="G295" s="1" t="s">
        <v>1092</v>
      </c>
      <c r="H295" s="2" t="s">
        <v>1093</v>
      </c>
      <c r="I295" s="2" t="s">
        <v>1094</v>
      </c>
      <c r="J295" s="18" t="s">
        <v>47</v>
      </c>
      <c r="M295" s="1" t="s">
        <v>1082</v>
      </c>
      <c r="O295" s="1" t="s">
        <v>71</v>
      </c>
      <c r="P295" s="1" t="s">
        <v>72</v>
      </c>
      <c r="W295" s="2" t="s">
        <v>51</v>
      </c>
      <c r="X295" s="2" t="s">
        <v>51</v>
      </c>
      <c r="Y295" s="1" t="s">
        <v>52</v>
      </c>
      <c r="Z295" s="1" t="s">
        <v>34</v>
      </c>
      <c r="AA295" s="9" t="s">
        <v>53</v>
      </c>
      <c r="AB295" s="2" t="s">
        <v>200</v>
      </c>
    </row>
    <row r="296" spans="1:28" ht="36" customHeight="1" x14ac:dyDescent="0.2">
      <c r="A296" s="1" t="s">
        <v>1095</v>
      </c>
      <c r="B296" s="1" t="s">
        <v>36</v>
      </c>
      <c r="C296" t="s">
        <v>1096</v>
      </c>
      <c r="D296" s="1" t="s">
        <v>188</v>
      </c>
      <c r="E296" s="1" t="s">
        <v>38</v>
      </c>
      <c r="F296" s="1" t="s">
        <v>767</v>
      </c>
      <c r="G296" s="1" t="s">
        <v>1092</v>
      </c>
      <c r="H296" s="2" t="s">
        <v>643</v>
      </c>
      <c r="J296" s="18" t="s">
        <v>33</v>
      </c>
      <c r="O296" s="1" t="s">
        <v>191</v>
      </c>
      <c r="P296" s="1" t="s">
        <v>72</v>
      </c>
      <c r="W296" s="2" t="s">
        <v>1097</v>
      </c>
      <c r="X296" s="2" t="s">
        <v>1098</v>
      </c>
      <c r="Y296" s="1" t="s">
        <v>52</v>
      </c>
      <c r="Z296" s="1" t="s">
        <v>34</v>
      </c>
      <c r="AA296" s="9" t="s">
        <v>53</v>
      </c>
      <c r="AB296" s="2" t="s">
        <v>200</v>
      </c>
    </row>
    <row r="297" spans="1:28" ht="36" customHeight="1" x14ac:dyDescent="0.2">
      <c r="A297" s="1" t="s">
        <v>1099</v>
      </c>
      <c r="B297" s="1" t="s">
        <v>36</v>
      </c>
      <c r="C297" t="s">
        <v>1100</v>
      </c>
      <c r="D297" s="1" t="s">
        <v>43</v>
      </c>
      <c r="E297" s="1" t="s">
        <v>38</v>
      </c>
      <c r="F297" s="1" t="s">
        <v>767</v>
      </c>
      <c r="G297" s="1" t="s">
        <v>1092</v>
      </c>
      <c r="H297" s="2" t="s">
        <v>1101</v>
      </c>
      <c r="J297" s="18" t="s">
        <v>60</v>
      </c>
      <c r="O297" s="1" t="s">
        <v>71</v>
      </c>
      <c r="P297" s="1" t="s">
        <v>72</v>
      </c>
      <c r="W297" s="2" t="s">
        <v>51</v>
      </c>
      <c r="X297" s="2" t="s">
        <v>51</v>
      </c>
      <c r="Y297" s="1" t="s">
        <v>52</v>
      </c>
      <c r="Z297" s="1" t="s">
        <v>34</v>
      </c>
      <c r="AA297" s="9" t="s">
        <v>53</v>
      </c>
      <c r="AB297" s="2" t="s">
        <v>200</v>
      </c>
    </row>
    <row r="298" spans="1:28" ht="36" customHeight="1" x14ac:dyDescent="0.2">
      <c r="A298" s="1" t="s">
        <v>1102</v>
      </c>
      <c r="B298" s="1" t="s">
        <v>36</v>
      </c>
      <c r="C298" t="s">
        <v>1103</v>
      </c>
      <c r="D298" s="1" t="s">
        <v>188</v>
      </c>
      <c r="E298" s="1" t="s">
        <v>38</v>
      </c>
      <c r="F298" s="1" t="s">
        <v>767</v>
      </c>
      <c r="G298" s="1" t="s">
        <v>1092</v>
      </c>
      <c r="H298" s="2" t="s">
        <v>1104</v>
      </c>
      <c r="J298" s="15" t="s">
        <v>33</v>
      </c>
      <c r="O298" s="1" t="s">
        <v>49</v>
      </c>
      <c r="P298" s="8" t="s">
        <v>50</v>
      </c>
      <c r="W298" s="2" t="s">
        <v>51</v>
      </c>
      <c r="X298" s="2" t="s">
        <v>51</v>
      </c>
      <c r="Y298" s="1" t="s">
        <v>52</v>
      </c>
      <c r="Z298" s="1" t="s">
        <v>34</v>
      </c>
      <c r="AA298" s="9" t="s">
        <v>53</v>
      </c>
      <c r="AB298" s="2" t="s">
        <v>200</v>
      </c>
    </row>
    <row r="299" spans="1:28" ht="36" customHeight="1" x14ac:dyDescent="0.2">
      <c r="A299" s="1" t="s">
        <v>1105</v>
      </c>
      <c r="B299" s="1" t="s">
        <v>36</v>
      </c>
      <c r="C299" t="s">
        <v>1106</v>
      </c>
      <c r="D299" s="1" t="s">
        <v>43</v>
      </c>
      <c r="E299" s="1" t="s">
        <v>38</v>
      </c>
      <c r="F299" s="1" t="s">
        <v>767</v>
      </c>
      <c r="G299" s="1" t="s">
        <v>1107</v>
      </c>
      <c r="H299" s="2" t="s">
        <v>1108</v>
      </c>
      <c r="J299" s="18" t="s">
        <v>47</v>
      </c>
      <c r="M299" s="1" t="s">
        <v>1109</v>
      </c>
      <c r="O299" s="1" t="s">
        <v>71</v>
      </c>
      <c r="P299" s="1" t="s">
        <v>72</v>
      </c>
      <c r="W299" s="2" t="s">
        <v>241</v>
      </c>
      <c r="X299" s="2" t="s">
        <v>241</v>
      </c>
      <c r="Y299" s="1" t="s">
        <v>52</v>
      </c>
      <c r="Z299" s="1" t="s">
        <v>34</v>
      </c>
      <c r="AA299" s="9" t="s">
        <v>53</v>
      </c>
      <c r="AB299" s="2" t="s">
        <v>248</v>
      </c>
    </row>
    <row r="300" spans="1:28" ht="36" customHeight="1" x14ac:dyDescent="0.2">
      <c r="A300" s="1" t="s">
        <v>1110</v>
      </c>
      <c r="B300" s="1" t="s">
        <v>36</v>
      </c>
      <c r="C300" t="s">
        <v>1111</v>
      </c>
      <c r="D300" s="1" t="s">
        <v>188</v>
      </c>
      <c r="E300" s="1" t="s">
        <v>38</v>
      </c>
      <c r="F300" s="1" t="s">
        <v>767</v>
      </c>
      <c r="G300" s="1" t="s">
        <v>1107</v>
      </c>
      <c r="H300" s="2" t="s">
        <v>643</v>
      </c>
      <c r="J300" s="18" t="s">
        <v>33</v>
      </c>
      <c r="O300" s="1" t="s">
        <v>191</v>
      </c>
      <c r="P300" s="1" t="s">
        <v>72</v>
      </c>
      <c r="W300" s="2" t="s">
        <v>1112</v>
      </c>
      <c r="X300" s="2" t="s">
        <v>1113</v>
      </c>
      <c r="Y300" s="1" t="s">
        <v>52</v>
      </c>
      <c r="Z300" s="1" t="s">
        <v>34</v>
      </c>
      <c r="AA300" s="9" t="s">
        <v>53</v>
      </c>
      <c r="AB300" s="2" t="s">
        <v>248</v>
      </c>
    </row>
    <row r="301" spans="1:28" ht="36" customHeight="1" x14ac:dyDescent="0.2">
      <c r="A301" s="1" t="s">
        <v>1114</v>
      </c>
      <c r="B301" s="1" t="s">
        <v>36</v>
      </c>
      <c r="C301" t="s">
        <v>1115</v>
      </c>
      <c r="D301" s="1" t="s">
        <v>43</v>
      </c>
      <c r="E301" s="1" t="s">
        <v>38</v>
      </c>
      <c r="F301" s="1" t="s">
        <v>767</v>
      </c>
      <c r="G301" s="1" t="s">
        <v>1107</v>
      </c>
      <c r="H301" s="2" t="s">
        <v>1116</v>
      </c>
      <c r="I301" s="2" t="s">
        <v>1117</v>
      </c>
      <c r="J301" s="18" t="s">
        <v>33</v>
      </c>
      <c r="O301" s="1" t="s">
        <v>71</v>
      </c>
      <c r="P301" s="1" t="s">
        <v>72</v>
      </c>
      <c r="W301" s="2" t="s">
        <v>241</v>
      </c>
      <c r="X301" s="2" t="s">
        <v>241</v>
      </c>
      <c r="Y301" s="1" t="s">
        <v>52</v>
      </c>
      <c r="Z301" s="1" t="s">
        <v>34</v>
      </c>
      <c r="AA301" s="9" t="s">
        <v>53</v>
      </c>
      <c r="AB301" s="2" t="s">
        <v>248</v>
      </c>
    </row>
    <row r="302" spans="1:28" ht="36" customHeight="1" x14ac:dyDescent="0.2">
      <c r="A302" s="1" t="s">
        <v>1118</v>
      </c>
      <c r="B302" s="1" t="s">
        <v>36</v>
      </c>
      <c r="C302" t="s">
        <v>1119</v>
      </c>
      <c r="D302" s="1" t="s">
        <v>43</v>
      </c>
      <c r="E302" s="1" t="s">
        <v>38</v>
      </c>
      <c r="F302" s="1" t="s">
        <v>767</v>
      </c>
      <c r="G302" s="1" t="s">
        <v>1107</v>
      </c>
      <c r="H302" s="2" t="s">
        <v>1120</v>
      </c>
      <c r="J302" s="18" t="s">
        <v>60</v>
      </c>
      <c r="O302" s="1" t="s">
        <v>71</v>
      </c>
      <c r="P302" s="1" t="s">
        <v>72</v>
      </c>
      <c r="W302" s="2" t="s">
        <v>241</v>
      </c>
      <c r="X302" s="2" t="s">
        <v>241</v>
      </c>
      <c r="Y302" s="1" t="s">
        <v>52</v>
      </c>
      <c r="Z302" s="1" t="s">
        <v>34</v>
      </c>
      <c r="AA302" s="9" t="s">
        <v>53</v>
      </c>
      <c r="AB302" s="2" t="s">
        <v>248</v>
      </c>
    </row>
    <row r="303" spans="1:28" ht="36" customHeight="1" x14ac:dyDescent="0.2">
      <c r="A303" s="1" t="s">
        <v>1121</v>
      </c>
      <c r="B303" s="1" t="s">
        <v>36</v>
      </c>
      <c r="C303" t="s">
        <v>1122</v>
      </c>
      <c r="D303" s="1" t="s">
        <v>43</v>
      </c>
      <c r="E303" s="1" t="s">
        <v>38</v>
      </c>
      <c r="F303" s="1" t="s">
        <v>767</v>
      </c>
      <c r="G303" s="1" t="s">
        <v>1107</v>
      </c>
      <c r="H303" s="2" t="s">
        <v>1123</v>
      </c>
      <c r="J303" s="18" t="s">
        <v>47</v>
      </c>
      <c r="M303" s="1" t="s">
        <v>236</v>
      </c>
      <c r="O303" s="1" t="s">
        <v>71</v>
      </c>
      <c r="P303" s="1" t="s">
        <v>72</v>
      </c>
      <c r="W303" s="2" t="s">
        <v>51</v>
      </c>
      <c r="X303" s="2" t="s">
        <v>51</v>
      </c>
      <c r="Y303" s="1" t="s">
        <v>52</v>
      </c>
      <c r="Z303" s="1" t="s">
        <v>34</v>
      </c>
      <c r="AA303" s="9" t="s">
        <v>53</v>
      </c>
      <c r="AB303" s="2" t="s">
        <v>200</v>
      </c>
    </row>
    <row r="304" spans="1:28" ht="36" customHeight="1" x14ac:dyDescent="0.2">
      <c r="A304" s="1" t="s">
        <v>1124</v>
      </c>
      <c r="B304" s="1" t="s">
        <v>36</v>
      </c>
      <c r="C304" t="s">
        <v>1125</v>
      </c>
      <c r="D304" s="1" t="s">
        <v>188</v>
      </c>
      <c r="E304" s="1" t="s">
        <v>38</v>
      </c>
      <c r="F304" s="1" t="s">
        <v>767</v>
      </c>
      <c r="G304" s="1" t="s">
        <v>1107</v>
      </c>
      <c r="H304" s="2" t="s">
        <v>1126</v>
      </c>
      <c r="J304" s="18" t="s">
        <v>33</v>
      </c>
      <c r="O304" s="1" t="s">
        <v>49</v>
      </c>
      <c r="P304" s="8" t="s">
        <v>50</v>
      </c>
      <c r="W304" s="2" t="s">
        <v>1127</v>
      </c>
      <c r="X304" s="2" t="s">
        <v>1128</v>
      </c>
      <c r="Y304" s="1" t="s">
        <v>52</v>
      </c>
      <c r="Z304" s="1" t="s">
        <v>34</v>
      </c>
      <c r="AA304" s="9" t="s">
        <v>53</v>
      </c>
      <c r="AB304" s="2" t="s">
        <v>200</v>
      </c>
    </row>
    <row r="305" spans="1:28" ht="36" customHeight="1" x14ac:dyDescent="0.2">
      <c r="A305" s="1" t="s">
        <v>1129</v>
      </c>
      <c r="B305" s="1" t="s">
        <v>36</v>
      </c>
      <c r="C305" t="s">
        <v>1130</v>
      </c>
      <c r="D305" s="1" t="s">
        <v>43</v>
      </c>
      <c r="E305" s="1" t="s">
        <v>38</v>
      </c>
      <c r="F305" s="1" t="s">
        <v>1131</v>
      </c>
      <c r="G305" s="1" t="s">
        <v>1132</v>
      </c>
      <c r="H305" s="2" t="s">
        <v>1133</v>
      </c>
      <c r="I305" s="2" t="s">
        <v>1134</v>
      </c>
      <c r="J305" s="1" t="s">
        <v>47</v>
      </c>
      <c r="M305" s="1" t="s">
        <v>236</v>
      </c>
      <c r="O305" s="1" t="s">
        <v>71</v>
      </c>
      <c r="P305" s="1" t="s">
        <v>72</v>
      </c>
      <c r="W305" s="2" t="s">
        <v>51</v>
      </c>
      <c r="X305" s="2" t="s">
        <v>51</v>
      </c>
      <c r="Y305" s="1" t="s">
        <v>52</v>
      </c>
      <c r="Z305" s="1" t="s">
        <v>34</v>
      </c>
      <c r="AA305" s="9" t="s">
        <v>53</v>
      </c>
      <c r="AB305" s="10" t="s">
        <v>54</v>
      </c>
    </row>
    <row r="306" spans="1:28" s="2" customFormat="1" ht="36" customHeight="1" x14ac:dyDescent="0.2">
      <c r="A306" s="2" t="s">
        <v>1135</v>
      </c>
      <c r="B306" s="1" t="s">
        <v>36</v>
      </c>
      <c r="C306" t="s">
        <v>1136</v>
      </c>
      <c r="D306" s="2" t="s">
        <v>43</v>
      </c>
      <c r="E306" s="2" t="s">
        <v>38</v>
      </c>
      <c r="F306" s="2" t="s">
        <v>1131</v>
      </c>
      <c r="G306" s="1" t="s">
        <v>1132</v>
      </c>
      <c r="H306" s="2" t="s">
        <v>1137</v>
      </c>
      <c r="J306" s="2" t="s">
        <v>60</v>
      </c>
      <c r="N306" s="1"/>
      <c r="O306" s="2" t="s">
        <v>71</v>
      </c>
      <c r="P306" s="2" t="s">
        <v>72</v>
      </c>
      <c r="T306" s="1"/>
      <c r="W306" s="2" t="s">
        <v>1138</v>
      </c>
      <c r="X306" s="2" t="s">
        <v>1139</v>
      </c>
      <c r="Y306" s="2" t="s">
        <v>52</v>
      </c>
      <c r="Z306" s="2" t="s">
        <v>34</v>
      </c>
      <c r="AA306" s="9" t="s">
        <v>53</v>
      </c>
      <c r="AB306" s="10" t="s">
        <v>54</v>
      </c>
    </row>
    <row r="307" spans="1:28" ht="36" customHeight="1" x14ac:dyDescent="0.2">
      <c r="A307" s="1" t="s">
        <v>1140</v>
      </c>
      <c r="B307" s="1" t="s">
        <v>1141</v>
      </c>
      <c r="C307" t="s">
        <v>1142</v>
      </c>
      <c r="D307" s="1" t="s">
        <v>43</v>
      </c>
      <c r="E307" s="1" t="s">
        <v>38</v>
      </c>
      <c r="F307" s="1" t="s">
        <v>1131</v>
      </c>
      <c r="G307" s="1" t="s">
        <v>1132</v>
      </c>
      <c r="H307" s="2" t="s">
        <v>1143</v>
      </c>
      <c r="J307" s="1" t="s">
        <v>33</v>
      </c>
      <c r="O307" s="1" t="s">
        <v>71</v>
      </c>
      <c r="P307" s="1" t="s">
        <v>72</v>
      </c>
      <c r="W307" s="2" t="s">
        <v>1138</v>
      </c>
      <c r="X307" s="2" t="s">
        <v>1139</v>
      </c>
      <c r="Y307" s="1" t="s">
        <v>52</v>
      </c>
      <c r="Z307" s="1" t="s">
        <v>34</v>
      </c>
      <c r="AA307" s="9" t="s">
        <v>53</v>
      </c>
      <c r="AB307" s="2" t="s">
        <v>200</v>
      </c>
    </row>
    <row r="308" spans="1:28" ht="36" customHeight="1" x14ac:dyDescent="0.2">
      <c r="A308" s="1" t="s">
        <v>1144</v>
      </c>
      <c r="B308" s="1" t="s">
        <v>36</v>
      </c>
      <c r="C308"/>
      <c r="D308" s="1" t="s">
        <v>630</v>
      </c>
      <c r="E308" s="1" t="s">
        <v>38</v>
      </c>
      <c r="F308" s="1" t="s">
        <v>1131</v>
      </c>
      <c r="G308" s="1" t="s">
        <v>1132</v>
      </c>
      <c r="H308" s="10" t="s">
        <v>1145</v>
      </c>
      <c r="J308" s="1" t="s">
        <v>33</v>
      </c>
      <c r="W308" s="2" t="s">
        <v>1146</v>
      </c>
      <c r="X308" s="2" t="s">
        <v>1147</v>
      </c>
      <c r="Z308" s="1" t="s">
        <v>34</v>
      </c>
    </row>
    <row r="309" spans="1:28" ht="36" customHeight="1" x14ac:dyDescent="0.2">
      <c r="A309" s="1" t="s">
        <v>1148</v>
      </c>
      <c r="B309" s="1" t="s">
        <v>36</v>
      </c>
      <c r="C309" t="s">
        <v>1149</v>
      </c>
      <c r="D309" s="1" t="s">
        <v>43</v>
      </c>
      <c r="E309" s="1" t="s">
        <v>38</v>
      </c>
      <c r="F309" s="1" t="s">
        <v>1131</v>
      </c>
      <c r="G309" s="1" t="s">
        <v>1132</v>
      </c>
      <c r="H309" s="2" t="s">
        <v>1150</v>
      </c>
      <c r="I309" s="2" t="s">
        <v>1151</v>
      </c>
      <c r="J309" s="1" t="s">
        <v>33</v>
      </c>
      <c r="O309" s="1" t="s">
        <v>71</v>
      </c>
      <c r="P309" s="1" t="s">
        <v>72</v>
      </c>
      <c r="W309" s="2" t="s">
        <v>1146</v>
      </c>
      <c r="X309" s="2" t="s">
        <v>1147</v>
      </c>
      <c r="Y309" s="1" t="s">
        <v>52</v>
      </c>
      <c r="Z309" s="1" t="s">
        <v>34</v>
      </c>
      <c r="AA309" s="9" t="s">
        <v>53</v>
      </c>
      <c r="AB309" s="2" t="s">
        <v>200</v>
      </c>
    </row>
    <row r="310" spans="1:28" ht="36" customHeight="1" x14ac:dyDescent="0.2">
      <c r="A310" s="1" t="s">
        <v>1152</v>
      </c>
      <c r="B310" s="1" t="s">
        <v>1141</v>
      </c>
      <c r="C310" t="s">
        <v>1153</v>
      </c>
      <c r="D310" s="1" t="s">
        <v>43</v>
      </c>
      <c r="E310" s="1" t="s">
        <v>38</v>
      </c>
      <c r="F310" s="1" t="s">
        <v>1131</v>
      </c>
      <c r="G310" s="1" t="s">
        <v>1132</v>
      </c>
      <c r="H310" s="2" t="s">
        <v>1154</v>
      </c>
      <c r="J310" s="1" t="s">
        <v>33</v>
      </c>
      <c r="O310" s="1" t="s">
        <v>71</v>
      </c>
      <c r="P310" s="1" t="s">
        <v>72</v>
      </c>
      <c r="W310" s="2" t="s">
        <v>1146</v>
      </c>
      <c r="X310" s="2" t="s">
        <v>1147</v>
      </c>
      <c r="Y310" s="1" t="s">
        <v>52</v>
      </c>
      <c r="Z310" s="1" t="s">
        <v>34</v>
      </c>
      <c r="AA310" s="9" t="s">
        <v>53</v>
      </c>
      <c r="AB310" s="2" t="s">
        <v>200</v>
      </c>
    </row>
    <row r="311" spans="1:28" ht="36" customHeight="1" x14ac:dyDescent="0.2">
      <c r="A311" s="1" t="s">
        <v>1155</v>
      </c>
      <c r="B311" s="1" t="s">
        <v>1141</v>
      </c>
      <c r="C311" t="s">
        <v>1156</v>
      </c>
      <c r="D311" s="1" t="s">
        <v>43</v>
      </c>
      <c r="E311" s="1" t="s">
        <v>38</v>
      </c>
      <c r="F311" s="1" t="s">
        <v>1131</v>
      </c>
      <c r="G311" s="1" t="s">
        <v>1132</v>
      </c>
      <c r="H311" s="2" t="s">
        <v>1157</v>
      </c>
      <c r="J311" s="1" t="s">
        <v>33</v>
      </c>
      <c r="O311" s="1" t="s">
        <v>71</v>
      </c>
      <c r="P311" s="1" t="s">
        <v>72</v>
      </c>
      <c r="W311" s="2" t="s">
        <v>1146</v>
      </c>
      <c r="X311" s="2" t="s">
        <v>1147</v>
      </c>
      <c r="Y311" s="1" t="s">
        <v>52</v>
      </c>
      <c r="Z311" s="1" t="s">
        <v>34</v>
      </c>
      <c r="AA311" s="9" t="s">
        <v>53</v>
      </c>
      <c r="AB311" s="2" t="s">
        <v>200</v>
      </c>
    </row>
    <row r="312" spans="1:28" ht="36" customHeight="1" x14ac:dyDescent="0.2">
      <c r="A312" s="1" t="s">
        <v>1158</v>
      </c>
      <c r="B312" s="1" t="s">
        <v>1141</v>
      </c>
      <c r="C312" t="s">
        <v>1159</v>
      </c>
      <c r="D312" s="1" t="s">
        <v>43</v>
      </c>
      <c r="E312" s="1" t="s">
        <v>38</v>
      </c>
      <c r="F312" s="1" t="s">
        <v>1131</v>
      </c>
      <c r="G312" s="1" t="s">
        <v>1132</v>
      </c>
      <c r="H312" s="2" t="s">
        <v>1160</v>
      </c>
      <c r="J312" s="1" t="s">
        <v>33</v>
      </c>
      <c r="O312" s="1" t="s">
        <v>71</v>
      </c>
      <c r="P312" s="1" t="s">
        <v>72</v>
      </c>
      <c r="W312" s="2" t="s">
        <v>1146</v>
      </c>
      <c r="X312" s="2" t="s">
        <v>1147</v>
      </c>
      <c r="Y312" s="1" t="s">
        <v>52</v>
      </c>
      <c r="Z312" s="1" t="s">
        <v>34</v>
      </c>
      <c r="AA312" s="9" t="s">
        <v>53</v>
      </c>
      <c r="AB312" s="2" t="s">
        <v>200</v>
      </c>
    </row>
    <row r="313" spans="1:28" ht="36" customHeight="1" x14ac:dyDescent="0.2">
      <c r="A313" s="1" t="s">
        <v>1161</v>
      </c>
      <c r="B313" s="1" t="s">
        <v>1141</v>
      </c>
      <c r="C313" t="s">
        <v>1162</v>
      </c>
      <c r="D313" s="1" t="s">
        <v>43</v>
      </c>
      <c r="E313" s="1" t="s">
        <v>38</v>
      </c>
      <c r="F313" s="1" t="s">
        <v>1131</v>
      </c>
      <c r="G313" s="1" t="s">
        <v>1132</v>
      </c>
      <c r="H313" s="2" t="s">
        <v>1163</v>
      </c>
      <c r="J313" s="1" t="s">
        <v>33</v>
      </c>
      <c r="O313" s="1" t="s">
        <v>71</v>
      </c>
      <c r="P313" s="1" t="s">
        <v>72</v>
      </c>
      <c r="W313" s="2" t="s">
        <v>1146</v>
      </c>
      <c r="X313" s="2" t="s">
        <v>1147</v>
      </c>
      <c r="Y313" s="1" t="s">
        <v>52</v>
      </c>
      <c r="Z313" s="1" t="s">
        <v>34</v>
      </c>
      <c r="AA313" s="9" t="s">
        <v>53</v>
      </c>
      <c r="AB313" s="2" t="s">
        <v>200</v>
      </c>
    </row>
    <row r="314" spans="1:28" ht="36" customHeight="1" x14ac:dyDescent="0.2">
      <c r="A314" s="1" t="s">
        <v>1164</v>
      </c>
      <c r="B314" s="1" t="s">
        <v>36</v>
      </c>
      <c r="C314" t="s">
        <v>1165</v>
      </c>
      <c r="D314" s="1" t="s">
        <v>43</v>
      </c>
      <c r="E314" s="1" t="s">
        <v>38</v>
      </c>
      <c r="F314" s="1" t="s">
        <v>1131</v>
      </c>
      <c r="G314" s="1" t="s">
        <v>1132</v>
      </c>
      <c r="H314" s="2" t="s">
        <v>1166</v>
      </c>
      <c r="J314" s="1" t="s">
        <v>33</v>
      </c>
      <c r="O314" s="1" t="s">
        <v>71</v>
      </c>
      <c r="P314" s="1" t="s">
        <v>72</v>
      </c>
      <c r="W314" s="2" t="s">
        <v>1146</v>
      </c>
      <c r="X314" s="2" t="s">
        <v>1147</v>
      </c>
      <c r="Y314" s="1" t="s">
        <v>52</v>
      </c>
      <c r="Z314" s="1" t="s">
        <v>34</v>
      </c>
      <c r="AA314" s="9" t="s">
        <v>53</v>
      </c>
      <c r="AB314" s="2" t="s">
        <v>200</v>
      </c>
    </row>
    <row r="315" spans="1:28" ht="36" customHeight="1" x14ac:dyDescent="0.2">
      <c r="A315" s="1" t="s">
        <v>1167</v>
      </c>
      <c r="B315" s="1" t="s">
        <v>36</v>
      </c>
      <c r="C315"/>
      <c r="D315" s="1" t="s">
        <v>630</v>
      </c>
      <c r="E315" s="1" t="s">
        <v>38</v>
      </c>
      <c r="F315" s="1" t="s">
        <v>1131</v>
      </c>
      <c r="G315" s="1" t="s">
        <v>1132</v>
      </c>
      <c r="H315" s="2" t="s">
        <v>1168</v>
      </c>
      <c r="J315" s="1" t="s">
        <v>33</v>
      </c>
      <c r="W315" s="2" t="s">
        <v>1169</v>
      </c>
      <c r="X315" s="2" t="s">
        <v>1170</v>
      </c>
      <c r="Z315" s="1" t="s">
        <v>34</v>
      </c>
    </row>
    <row r="316" spans="1:28" ht="36" customHeight="1" x14ac:dyDescent="0.2">
      <c r="A316" s="1" t="s">
        <v>1171</v>
      </c>
      <c r="B316" s="1" t="s">
        <v>1141</v>
      </c>
      <c r="C316" t="s">
        <v>1172</v>
      </c>
      <c r="D316" s="1" t="s">
        <v>43</v>
      </c>
      <c r="E316" s="1" t="s">
        <v>38</v>
      </c>
      <c r="F316" s="1" t="s">
        <v>1131</v>
      </c>
      <c r="G316" s="1" t="s">
        <v>1132</v>
      </c>
      <c r="H316" s="2" t="s">
        <v>1150</v>
      </c>
      <c r="J316" s="1" t="s">
        <v>33</v>
      </c>
      <c r="O316" s="1" t="s">
        <v>71</v>
      </c>
      <c r="P316" s="1" t="s">
        <v>72</v>
      </c>
      <c r="W316" s="2" t="s">
        <v>1169</v>
      </c>
      <c r="X316" s="2" t="s">
        <v>1170</v>
      </c>
      <c r="Y316" s="1" t="s">
        <v>52</v>
      </c>
      <c r="Z316" s="1" t="s">
        <v>34</v>
      </c>
      <c r="AA316" s="9" t="s">
        <v>53</v>
      </c>
      <c r="AB316" s="2" t="s">
        <v>200</v>
      </c>
    </row>
    <row r="317" spans="1:28" ht="36" customHeight="1" x14ac:dyDescent="0.2">
      <c r="A317" s="1" t="s">
        <v>1173</v>
      </c>
      <c r="B317" s="1" t="s">
        <v>1141</v>
      </c>
      <c r="C317" t="s">
        <v>1174</v>
      </c>
      <c r="D317" s="1" t="s">
        <v>43</v>
      </c>
      <c r="E317" s="1" t="s">
        <v>38</v>
      </c>
      <c r="F317" s="1" t="s">
        <v>1131</v>
      </c>
      <c r="G317" s="1" t="s">
        <v>1132</v>
      </c>
      <c r="H317" s="2" t="s">
        <v>1154</v>
      </c>
      <c r="J317" s="1" t="s">
        <v>33</v>
      </c>
      <c r="O317" s="1" t="s">
        <v>71</v>
      </c>
      <c r="P317" s="1" t="s">
        <v>72</v>
      </c>
      <c r="W317" s="2" t="s">
        <v>1169</v>
      </c>
      <c r="X317" s="2" t="s">
        <v>1170</v>
      </c>
      <c r="Y317" s="1" t="s">
        <v>52</v>
      </c>
      <c r="Z317" s="1" t="s">
        <v>34</v>
      </c>
      <c r="AA317" s="9" t="s">
        <v>53</v>
      </c>
      <c r="AB317" s="2" t="s">
        <v>200</v>
      </c>
    </row>
    <row r="318" spans="1:28" ht="36" customHeight="1" x14ac:dyDescent="0.2">
      <c r="A318" s="1" t="s">
        <v>1175</v>
      </c>
      <c r="B318" s="1" t="s">
        <v>1141</v>
      </c>
      <c r="C318" t="s">
        <v>1176</v>
      </c>
      <c r="D318" s="1" t="s">
        <v>43</v>
      </c>
      <c r="E318" s="1" t="s">
        <v>38</v>
      </c>
      <c r="F318" s="1" t="s">
        <v>1131</v>
      </c>
      <c r="G318" s="1" t="s">
        <v>1132</v>
      </c>
      <c r="H318" s="2" t="s">
        <v>1157</v>
      </c>
      <c r="J318" s="1" t="s">
        <v>33</v>
      </c>
      <c r="O318" s="1" t="s">
        <v>71</v>
      </c>
      <c r="P318" s="1" t="s">
        <v>72</v>
      </c>
      <c r="W318" s="2" t="s">
        <v>1169</v>
      </c>
      <c r="X318" s="2" t="s">
        <v>1170</v>
      </c>
      <c r="Y318" s="1" t="s">
        <v>52</v>
      </c>
      <c r="Z318" s="1" t="s">
        <v>34</v>
      </c>
      <c r="AA318" s="9" t="s">
        <v>53</v>
      </c>
      <c r="AB318" s="2" t="s">
        <v>200</v>
      </c>
    </row>
    <row r="319" spans="1:28" ht="36" customHeight="1" x14ac:dyDescent="0.2">
      <c r="A319" s="1" t="s">
        <v>1177</v>
      </c>
      <c r="B319" s="1" t="s">
        <v>1141</v>
      </c>
      <c r="C319" t="s">
        <v>1178</v>
      </c>
      <c r="D319" s="1" t="s">
        <v>43</v>
      </c>
      <c r="E319" s="1" t="s">
        <v>38</v>
      </c>
      <c r="F319" s="1" t="s">
        <v>1131</v>
      </c>
      <c r="G319" s="1" t="s">
        <v>1132</v>
      </c>
      <c r="H319" s="2" t="s">
        <v>1160</v>
      </c>
      <c r="J319" s="1" t="s">
        <v>33</v>
      </c>
      <c r="O319" s="1" t="s">
        <v>71</v>
      </c>
      <c r="P319" s="1" t="s">
        <v>72</v>
      </c>
      <c r="W319" s="2" t="s">
        <v>1169</v>
      </c>
      <c r="X319" s="2" t="s">
        <v>1170</v>
      </c>
      <c r="Y319" s="1" t="s">
        <v>52</v>
      </c>
      <c r="Z319" s="1" t="s">
        <v>34</v>
      </c>
      <c r="AA319" s="9" t="s">
        <v>53</v>
      </c>
      <c r="AB319" s="2" t="s">
        <v>200</v>
      </c>
    </row>
    <row r="320" spans="1:28" ht="36" customHeight="1" x14ac:dyDescent="0.2">
      <c r="A320" s="1" t="s">
        <v>1179</v>
      </c>
      <c r="B320" s="1" t="s">
        <v>1141</v>
      </c>
      <c r="C320" t="s">
        <v>1180</v>
      </c>
      <c r="D320" s="1" t="s">
        <v>43</v>
      </c>
      <c r="E320" s="1" t="s">
        <v>38</v>
      </c>
      <c r="F320" s="1" t="s">
        <v>1131</v>
      </c>
      <c r="G320" s="1" t="s">
        <v>1132</v>
      </c>
      <c r="H320" s="2" t="s">
        <v>1163</v>
      </c>
      <c r="J320" s="1" t="s">
        <v>33</v>
      </c>
      <c r="O320" s="1" t="s">
        <v>71</v>
      </c>
      <c r="P320" s="1" t="s">
        <v>72</v>
      </c>
      <c r="W320" s="2" t="s">
        <v>1169</v>
      </c>
      <c r="X320" s="2" t="s">
        <v>1170</v>
      </c>
      <c r="Y320" s="1" t="s">
        <v>52</v>
      </c>
      <c r="Z320" s="1" t="s">
        <v>34</v>
      </c>
      <c r="AA320" s="9" t="s">
        <v>53</v>
      </c>
      <c r="AB320" s="2" t="s">
        <v>200</v>
      </c>
    </row>
    <row r="321" spans="1:62" ht="36" customHeight="1" x14ac:dyDescent="0.2">
      <c r="A321" s="1" t="s">
        <v>1181</v>
      </c>
      <c r="B321" s="1" t="s">
        <v>36</v>
      </c>
      <c r="C321" t="s">
        <v>1182</v>
      </c>
      <c r="D321" s="1" t="s">
        <v>43</v>
      </c>
      <c r="E321" s="1" t="s">
        <v>38</v>
      </c>
      <c r="F321" s="1" t="s">
        <v>1131</v>
      </c>
      <c r="G321" s="1" t="s">
        <v>1132</v>
      </c>
      <c r="H321" s="2" t="s">
        <v>1166</v>
      </c>
      <c r="J321" s="1" t="s">
        <v>33</v>
      </c>
      <c r="O321" s="1" t="s">
        <v>71</v>
      </c>
      <c r="P321" s="1" t="s">
        <v>72</v>
      </c>
      <c r="W321" s="2" t="s">
        <v>1169</v>
      </c>
      <c r="X321" s="2" t="s">
        <v>1170</v>
      </c>
      <c r="Y321" s="1" t="s">
        <v>52</v>
      </c>
      <c r="Z321" s="1" t="s">
        <v>34</v>
      </c>
      <c r="AA321" s="9" t="s">
        <v>53</v>
      </c>
      <c r="AB321" s="2" t="s">
        <v>200</v>
      </c>
    </row>
    <row r="322" spans="1:62" ht="36" customHeight="1" x14ac:dyDescent="0.2">
      <c r="A322" s="1" t="s">
        <v>1183</v>
      </c>
      <c r="B322" s="1" t="s">
        <v>36</v>
      </c>
      <c r="C322"/>
      <c r="D322" s="1" t="s">
        <v>630</v>
      </c>
      <c r="E322" s="1" t="s">
        <v>38</v>
      </c>
      <c r="F322" s="1" t="s">
        <v>1131</v>
      </c>
      <c r="G322" s="1" t="s">
        <v>1132</v>
      </c>
      <c r="H322" s="2" t="s">
        <v>1184</v>
      </c>
      <c r="J322" s="1" t="s">
        <v>33</v>
      </c>
      <c r="W322" s="2" t="s">
        <v>1185</v>
      </c>
      <c r="X322" s="2" t="s">
        <v>1186</v>
      </c>
      <c r="Z322" s="1" t="s">
        <v>34</v>
      </c>
    </row>
    <row r="323" spans="1:62" ht="36" customHeight="1" x14ac:dyDescent="0.2">
      <c r="A323" s="1" t="s">
        <v>1187</v>
      </c>
      <c r="B323" s="1" t="s">
        <v>1141</v>
      </c>
      <c r="C323" t="s">
        <v>1188</v>
      </c>
      <c r="D323" s="1" t="s">
        <v>43</v>
      </c>
      <c r="E323" s="1" t="s">
        <v>38</v>
      </c>
      <c r="F323" s="1" t="s">
        <v>1131</v>
      </c>
      <c r="G323" s="1" t="s">
        <v>1132</v>
      </c>
      <c r="H323" s="2" t="s">
        <v>1150</v>
      </c>
      <c r="J323" s="1" t="s">
        <v>33</v>
      </c>
      <c r="O323" s="1" t="s">
        <v>71</v>
      </c>
      <c r="P323" s="1" t="s">
        <v>72</v>
      </c>
      <c r="W323" s="2" t="s">
        <v>1185</v>
      </c>
      <c r="X323" s="2" t="s">
        <v>1186</v>
      </c>
      <c r="Y323" s="1" t="s">
        <v>52</v>
      </c>
      <c r="Z323" s="1" t="s">
        <v>34</v>
      </c>
      <c r="AA323" s="9" t="s">
        <v>53</v>
      </c>
      <c r="AB323" s="2" t="s">
        <v>200</v>
      </c>
    </row>
    <row r="324" spans="1:62" ht="36" customHeight="1" x14ac:dyDescent="0.2">
      <c r="A324" s="1" t="s">
        <v>1189</v>
      </c>
      <c r="B324" s="1" t="s">
        <v>1141</v>
      </c>
      <c r="C324" t="s">
        <v>1190</v>
      </c>
      <c r="D324" s="1" t="s">
        <v>43</v>
      </c>
      <c r="E324" s="1" t="s">
        <v>38</v>
      </c>
      <c r="F324" s="1" t="s">
        <v>1131</v>
      </c>
      <c r="G324" s="1" t="s">
        <v>1132</v>
      </c>
      <c r="H324" s="2" t="s">
        <v>1154</v>
      </c>
      <c r="J324" s="1" t="s">
        <v>33</v>
      </c>
      <c r="O324" s="1" t="s">
        <v>71</v>
      </c>
      <c r="P324" s="1" t="s">
        <v>72</v>
      </c>
      <c r="W324" s="2" t="s">
        <v>1185</v>
      </c>
      <c r="X324" s="2" t="s">
        <v>1186</v>
      </c>
      <c r="Y324" s="1" t="s">
        <v>52</v>
      </c>
      <c r="Z324" s="1" t="s">
        <v>34</v>
      </c>
      <c r="AA324" s="9" t="s">
        <v>53</v>
      </c>
      <c r="AB324" s="2" t="s">
        <v>200</v>
      </c>
    </row>
    <row r="325" spans="1:62" ht="36" customHeight="1" x14ac:dyDescent="0.2">
      <c r="A325" s="1" t="s">
        <v>1191</v>
      </c>
      <c r="B325" s="1" t="s">
        <v>1141</v>
      </c>
      <c r="C325" t="s">
        <v>1192</v>
      </c>
      <c r="D325" s="1" t="s">
        <v>43</v>
      </c>
      <c r="E325" s="1" t="s">
        <v>38</v>
      </c>
      <c r="F325" s="1" t="s">
        <v>1131</v>
      </c>
      <c r="G325" s="1" t="s">
        <v>1132</v>
      </c>
      <c r="H325" s="2" t="s">
        <v>1157</v>
      </c>
      <c r="J325" s="1" t="s">
        <v>33</v>
      </c>
      <c r="O325" s="1" t="s">
        <v>71</v>
      </c>
      <c r="P325" s="1" t="s">
        <v>72</v>
      </c>
      <c r="W325" s="2" t="s">
        <v>1185</v>
      </c>
      <c r="X325" s="2" t="s">
        <v>1186</v>
      </c>
      <c r="Y325" s="1" t="s">
        <v>52</v>
      </c>
      <c r="Z325" s="1" t="s">
        <v>34</v>
      </c>
      <c r="AA325" s="9" t="s">
        <v>53</v>
      </c>
      <c r="AB325" s="2" t="s">
        <v>200</v>
      </c>
    </row>
    <row r="326" spans="1:62" ht="36" customHeight="1" x14ac:dyDescent="0.2">
      <c r="A326" s="1" t="s">
        <v>1193</v>
      </c>
      <c r="B326" s="1" t="s">
        <v>1141</v>
      </c>
      <c r="C326" t="s">
        <v>1194</v>
      </c>
      <c r="D326" s="1" t="s">
        <v>43</v>
      </c>
      <c r="E326" s="1" t="s">
        <v>38</v>
      </c>
      <c r="F326" s="1" t="s">
        <v>1131</v>
      </c>
      <c r="G326" s="1" t="s">
        <v>1132</v>
      </c>
      <c r="H326" s="2" t="s">
        <v>1160</v>
      </c>
      <c r="J326" s="1" t="s">
        <v>33</v>
      </c>
      <c r="O326" s="1" t="s">
        <v>71</v>
      </c>
      <c r="P326" s="1" t="s">
        <v>72</v>
      </c>
      <c r="W326" s="2" t="s">
        <v>1185</v>
      </c>
      <c r="X326" s="2" t="s">
        <v>1186</v>
      </c>
      <c r="Y326" s="1" t="s">
        <v>52</v>
      </c>
      <c r="Z326" s="1" t="s">
        <v>34</v>
      </c>
      <c r="AA326" s="9" t="s">
        <v>53</v>
      </c>
      <c r="AB326" s="2" t="s">
        <v>200</v>
      </c>
    </row>
    <row r="327" spans="1:62" ht="36" customHeight="1" x14ac:dyDescent="0.2">
      <c r="A327" s="1" t="s">
        <v>1195</v>
      </c>
      <c r="B327" s="1" t="s">
        <v>1141</v>
      </c>
      <c r="C327" t="s">
        <v>1196</v>
      </c>
      <c r="D327" s="1" t="s">
        <v>43</v>
      </c>
      <c r="E327" s="1" t="s">
        <v>38</v>
      </c>
      <c r="F327" s="1" t="s">
        <v>1131</v>
      </c>
      <c r="G327" s="1" t="s">
        <v>1132</v>
      </c>
      <c r="H327" s="2" t="s">
        <v>1163</v>
      </c>
      <c r="J327" s="1" t="s">
        <v>33</v>
      </c>
      <c r="O327" s="1" t="s">
        <v>71</v>
      </c>
      <c r="P327" s="1" t="s">
        <v>72</v>
      </c>
      <c r="W327" s="2" t="s">
        <v>1185</v>
      </c>
      <c r="X327" s="2" t="s">
        <v>1186</v>
      </c>
      <c r="Y327" s="1" t="s">
        <v>52</v>
      </c>
      <c r="Z327" s="1" t="s">
        <v>34</v>
      </c>
      <c r="AA327" s="9" t="s">
        <v>53</v>
      </c>
      <c r="AB327" s="2" t="s">
        <v>200</v>
      </c>
    </row>
    <row r="328" spans="1:62" ht="36" customHeight="1" x14ac:dyDescent="0.2">
      <c r="A328" s="1" t="s">
        <v>1197</v>
      </c>
      <c r="B328" s="1" t="s">
        <v>36</v>
      </c>
      <c r="C328" t="s">
        <v>1198</v>
      </c>
      <c r="D328" s="1" t="s">
        <v>43</v>
      </c>
      <c r="E328" s="1" t="s">
        <v>38</v>
      </c>
      <c r="F328" s="1" t="s">
        <v>1131</v>
      </c>
      <c r="G328" s="1" t="s">
        <v>1132</v>
      </c>
      <c r="H328" s="2" t="s">
        <v>1166</v>
      </c>
      <c r="J328" s="1" t="s">
        <v>33</v>
      </c>
      <c r="O328" s="1" t="s">
        <v>71</v>
      </c>
      <c r="P328" s="1" t="s">
        <v>72</v>
      </c>
      <c r="W328" s="2" t="s">
        <v>1185</v>
      </c>
      <c r="X328" s="2" t="s">
        <v>1186</v>
      </c>
      <c r="Y328" s="1" t="s">
        <v>52</v>
      </c>
      <c r="Z328" s="1" t="s">
        <v>34</v>
      </c>
      <c r="AA328" s="9" t="s">
        <v>53</v>
      </c>
      <c r="AB328" s="2" t="s">
        <v>200</v>
      </c>
    </row>
    <row r="329" spans="1:62" ht="36" customHeight="1" x14ac:dyDescent="0.2">
      <c r="A329" s="1" t="s">
        <v>1199</v>
      </c>
      <c r="B329" s="1" t="s">
        <v>36</v>
      </c>
      <c r="C329"/>
      <c r="D329" s="1" t="s">
        <v>630</v>
      </c>
      <c r="E329" s="1" t="s">
        <v>38</v>
      </c>
      <c r="F329" s="1" t="s">
        <v>1131</v>
      </c>
      <c r="G329" s="1" t="s">
        <v>1132</v>
      </c>
      <c r="H329" s="2" t="s">
        <v>1200</v>
      </c>
      <c r="J329" s="1" t="s">
        <v>33</v>
      </c>
      <c r="W329" s="2" t="s">
        <v>1201</v>
      </c>
      <c r="X329" s="2" t="s">
        <v>1202</v>
      </c>
      <c r="Z329" s="1" t="s">
        <v>34</v>
      </c>
    </row>
    <row r="330" spans="1:62" ht="36" customHeight="1" x14ac:dyDescent="0.2">
      <c r="A330" s="1" t="s">
        <v>1203</v>
      </c>
      <c r="B330" s="1" t="s">
        <v>1141</v>
      </c>
      <c r="C330" t="s">
        <v>1204</v>
      </c>
      <c r="D330" s="1" t="s">
        <v>43</v>
      </c>
      <c r="E330" s="1" t="s">
        <v>38</v>
      </c>
      <c r="F330" s="1" t="s">
        <v>1131</v>
      </c>
      <c r="G330" s="1" t="s">
        <v>1132</v>
      </c>
      <c r="H330" s="2" t="s">
        <v>1150</v>
      </c>
      <c r="J330" s="1" t="s">
        <v>33</v>
      </c>
      <c r="O330" s="1" t="s">
        <v>71</v>
      </c>
      <c r="P330" s="1" t="s">
        <v>72</v>
      </c>
      <c r="W330" s="2" t="s">
        <v>1201</v>
      </c>
      <c r="X330" s="2" t="s">
        <v>1202</v>
      </c>
      <c r="Y330" s="1" t="s">
        <v>52</v>
      </c>
      <c r="Z330" s="1" t="s">
        <v>34</v>
      </c>
      <c r="AA330" s="9" t="s">
        <v>53</v>
      </c>
      <c r="AB330" s="2" t="s">
        <v>200</v>
      </c>
    </row>
    <row r="331" spans="1:62" ht="36" customHeight="1" x14ac:dyDescent="0.2">
      <c r="A331" s="1" t="s">
        <v>1205</v>
      </c>
      <c r="B331" s="1" t="s">
        <v>1141</v>
      </c>
      <c r="C331" t="s">
        <v>1206</v>
      </c>
      <c r="D331" s="1" t="s">
        <v>43</v>
      </c>
      <c r="E331" s="1" t="s">
        <v>38</v>
      </c>
      <c r="F331" s="1" t="s">
        <v>1131</v>
      </c>
      <c r="G331" s="1" t="s">
        <v>1132</v>
      </c>
      <c r="H331" s="2" t="s">
        <v>1154</v>
      </c>
      <c r="J331" s="1" t="s">
        <v>33</v>
      </c>
      <c r="O331" s="1" t="s">
        <v>71</v>
      </c>
      <c r="P331" s="1" t="s">
        <v>72</v>
      </c>
      <c r="W331" s="2" t="s">
        <v>1201</v>
      </c>
      <c r="X331" s="2" t="s">
        <v>1202</v>
      </c>
      <c r="Y331" s="1" t="s">
        <v>52</v>
      </c>
      <c r="Z331" s="1" t="s">
        <v>34</v>
      </c>
      <c r="AA331" s="9" t="s">
        <v>53</v>
      </c>
      <c r="AB331" s="2" t="s">
        <v>200</v>
      </c>
    </row>
    <row r="332" spans="1:62" s="19" customFormat="1" ht="36" customHeight="1" x14ac:dyDescent="0.2">
      <c r="A332" s="1" t="s">
        <v>1207</v>
      </c>
      <c r="B332" s="1" t="s">
        <v>1141</v>
      </c>
      <c r="C332" t="s">
        <v>1208</v>
      </c>
      <c r="D332" s="1" t="s">
        <v>43</v>
      </c>
      <c r="E332" s="1" t="s">
        <v>38</v>
      </c>
      <c r="F332" s="1" t="s">
        <v>1131</v>
      </c>
      <c r="G332" s="1" t="s">
        <v>1132</v>
      </c>
      <c r="H332" s="2" t="s">
        <v>1157</v>
      </c>
      <c r="I332" s="2"/>
      <c r="J332" s="1" t="s">
        <v>33</v>
      </c>
      <c r="K332" s="1"/>
      <c r="L332" s="1"/>
      <c r="M332" s="1"/>
      <c r="N332" s="1"/>
      <c r="O332" s="1" t="s">
        <v>71</v>
      </c>
      <c r="P332" s="1" t="s">
        <v>72</v>
      </c>
      <c r="Q332" s="1"/>
      <c r="R332" s="1"/>
      <c r="S332" s="1"/>
      <c r="T332" s="1"/>
      <c r="U332" s="1"/>
      <c r="V332" s="1"/>
      <c r="W332" s="2" t="s">
        <v>1201</v>
      </c>
      <c r="X332" s="2" t="s">
        <v>1202</v>
      </c>
      <c r="Y332" s="1" t="s">
        <v>52</v>
      </c>
      <c r="Z332" s="1" t="s">
        <v>34</v>
      </c>
      <c r="AA332" s="9" t="s">
        <v>53</v>
      </c>
      <c r="AB332" s="2" t="s">
        <v>200</v>
      </c>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row>
    <row r="333" spans="1:62" ht="36" customHeight="1" x14ac:dyDescent="0.2">
      <c r="A333" s="1" t="s">
        <v>1209</v>
      </c>
      <c r="B333" s="1" t="s">
        <v>1141</v>
      </c>
      <c r="C333" t="s">
        <v>1210</v>
      </c>
      <c r="D333" s="1" t="s">
        <v>43</v>
      </c>
      <c r="E333" s="1" t="s">
        <v>38</v>
      </c>
      <c r="F333" s="1" t="s">
        <v>1131</v>
      </c>
      <c r="G333" s="1" t="s">
        <v>1132</v>
      </c>
      <c r="H333" s="2" t="s">
        <v>1160</v>
      </c>
      <c r="J333" s="1" t="s">
        <v>33</v>
      </c>
      <c r="O333" s="1" t="s">
        <v>71</v>
      </c>
      <c r="P333" s="1" t="s">
        <v>72</v>
      </c>
      <c r="W333" s="2" t="s">
        <v>1201</v>
      </c>
      <c r="X333" s="2" t="s">
        <v>1202</v>
      </c>
      <c r="Y333" s="1" t="s">
        <v>52</v>
      </c>
      <c r="Z333" s="1" t="s">
        <v>34</v>
      </c>
      <c r="AA333" s="9" t="s">
        <v>53</v>
      </c>
      <c r="AB333" s="2" t="s">
        <v>200</v>
      </c>
    </row>
    <row r="334" spans="1:62" ht="36" customHeight="1" x14ac:dyDescent="0.2">
      <c r="A334" s="1" t="s">
        <v>1211</v>
      </c>
      <c r="B334" s="1" t="s">
        <v>1141</v>
      </c>
      <c r="C334" t="s">
        <v>1212</v>
      </c>
      <c r="D334" s="1" t="s">
        <v>43</v>
      </c>
      <c r="E334" s="1" t="s">
        <v>38</v>
      </c>
      <c r="F334" s="1" t="s">
        <v>1131</v>
      </c>
      <c r="G334" s="1" t="s">
        <v>1132</v>
      </c>
      <c r="H334" s="2" t="s">
        <v>1163</v>
      </c>
      <c r="J334" s="1" t="s">
        <v>33</v>
      </c>
      <c r="O334" s="1" t="s">
        <v>71</v>
      </c>
      <c r="P334" s="1" t="s">
        <v>72</v>
      </c>
      <c r="W334" s="2" t="s">
        <v>1201</v>
      </c>
      <c r="X334" s="2" t="s">
        <v>1202</v>
      </c>
      <c r="Y334" s="1" t="s">
        <v>52</v>
      </c>
      <c r="Z334" s="1" t="s">
        <v>34</v>
      </c>
      <c r="AA334" s="9" t="s">
        <v>53</v>
      </c>
      <c r="AB334" s="2" t="s">
        <v>200</v>
      </c>
    </row>
    <row r="335" spans="1:62" ht="36" customHeight="1" x14ac:dyDescent="0.2">
      <c r="A335" s="1" t="s">
        <v>1213</v>
      </c>
      <c r="B335" s="1" t="s">
        <v>36</v>
      </c>
      <c r="C335" t="s">
        <v>1214</v>
      </c>
      <c r="D335" s="1" t="s">
        <v>43</v>
      </c>
      <c r="E335" s="1" t="s">
        <v>38</v>
      </c>
      <c r="F335" s="1" t="s">
        <v>1131</v>
      </c>
      <c r="G335" s="1" t="s">
        <v>1132</v>
      </c>
      <c r="H335" s="2" t="s">
        <v>1166</v>
      </c>
      <c r="J335" s="1" t="s">
        <v>33</v>
      </c>
      <c r="O335" s="1" t="s">
        <v>71</v>
      </c>
      <c r="P335" s="1" t="s">
        <v>72</v>
      </c>
      <c r="W335" s="2" t="s">
        <v>1201</v>
      </c>
      <c r="X335" s="2" t="s">
        <v>1202</v>
      </c>
      <c r="Y335" s="1" t="s">
        <v>52</v>
      </c>
      <c r="Z335" s="1" t="s">
        <v>34</v>
      </c>
      <c r="AA335" s="9" t="s">
        <v>53</v>
      </c>
      <c r="AB335" s="2" t="s">
        <v>200</v>
      </c>
    </row>
    <row r="336" spans="1:62" ht="36" customHeight="1" x14ac:dyDescent="0.2">
      <c r="A336" s="1" t="s">
        <v>1215</v>
      </c>
      <c r="B336" s="1" t="s">
        <v>36</v>
      </c>
      <c r="C336"/>
      <c r="D336" s="1" t="s">
        <v>630</v>
      </c>
      <c r="E336" s="1" t="s">
        <v>38</v>
      </c>
      <c r="F336" s="1" t="s">
        <v>1131</v>
      </c>
      <c r="G336" s="1" t="s">
        <v>1132</v>
      </c>
      <c r="H336" s="2" t="s">
        <v>1216</v>
      </c>
      <c r="J336" s="1" t="s">
        <v>33</v>
      </c>
      <c r="W336" s="2" t="s">
        <v>1217</v>
      </c>
      <c r="X336" s="2" t="s">
        <v>1218</v>
      </c>
      <c r="Z336" s="1" t="s">
        <v>34</v>
      </c>
    </row>
    <row r="337" spans="1:62" ht="36" customHeight="1" x14ac:dyDescent="0.2">
      <c r="A337" s="1" t="s">
        <v>1219</v>
      </c>
      <c r="B337" s="1" t="s">
        <v>1141</v>
      </c>
      <c r="C337" t="s">
        <v>1220</v>
      </c>
      <c r="D337" s="1" t="s">
        <v>43</v>
      </c>
      <c r="E337" s="1" t="s">
        <v>38</v>
      </c>
      <c r="F337" s="1" t="s">
        <v>1131</v>
      </c>
      <c r="G337" s="1" t="s">
        <v>1132</v>
      </c>
      <c r="H337" s="2" t="s">
        <v>1150</v>
      </c>
      <c r="J337" s="1" t="s">
        <v>33</v>
      </c>
      <c r="O337" s="1" t="s">
        <v>71</v>
      </c>
      <c r="P337" s="1" t="s">
        <v>72</v>
      </c>
      <c r="W337" s="2" t="s">
        <v>1217</v>
      </c>
      <c r="X337" s="2" t="s">
        <v>1218</v>
      </c>
      <c r="Y337" s="1" t="s">
        <v>52</v>
      </c>
      <c r="Z337" s="1" t="s">
        <v>34</v>
      </c>
      <c r="AA337" s="9" t="s">
        <v>53</v>
      </c>
      <c r="AB337" s="2" t="s">
        <v>200</v>
      </c>
    </row>
    <row r="338" spans="1:62" ht="36" customHeight="1" x14ac:dyDescent="0.2">
      <c r="A338" s="1" t="s">
        <v>1221</v>
      </c>
      <c r="B338" s="1" t="s">
        <v>1141</v>
      </c>
      <c r="C338" t="s">
        <v>1222</v>
      </c>
      <c r="D338" s="1" t="s">
        <v>43</v>
      </c>
      <c r="E338" s="1" t="s">
        <v>38</v>
      </c>
      <c r="F338" s="1" t="s">
        <v>1131</v>
      </c>
      <c r="G338" s="1" t="s">
        <v>1132</v>
      </c>
      <c r="H338" s="2" t="s">
        <v>1154</v>
      </c>
      <c r="J338" s="1" t="s">
        <v>33</v>
      </c>
      <c r="O338" s="1" t="s">
        <v>71</v>
      </c>
      <c r="P338" s="1" t="s">
        <v>72</v>
      </c>
      <c r="W338" s="2" t="s">
        <v>1217</v>
      </c>
      <c r="X338" s="2" t="s">
        <v>1218</v>
      </c>
      <c r="Y338" s="1" t="s">
        <v>52</v>
      </c>
      <c r="Z338" s="1" t="s">
        <v>34</v>
      </c>
      <c r="AA338" s="9" t="s">
        <v>53</v>
      </c>
      <c r="AB338" s="2" t="s">
        <v>200</v>
      </c>
    </row>
    <row r="339" spans="1:62" ht="36" customHeight="1" x14ac:dyDescent="0.2">
      <c r="A339" s="1" t="s">
        <v>1223</v>
      </c>
      <c r="B339" s="1" t="s">
        <v>1141</v>
      </c>
      <c r="C339" t="s">
        <v>1224</v>
      </c>
      <c r="D339" s="1" t="s">
        <v>43</v>
      </c>
      <c r="E339" s="1" t="s">
        <v>38</v>
      </c>
      <c r="F339" s="1" t="s">
        <v>1131</v>
      </c>
      <c r="G339" s="1" t="s">
        <v>1132</v>
      </c>
      <c r="H339" s="2" t="s">
        <v>1157</v>
      </c>
      <c r="J339" s="1" t="s">
        <v>33</v>
      </c>
      <c r="O339" s="1" t="s">
        <v>71</v>
      </c>
      <c r="P339" s="1" t="s">
        <v>72</v>
      </c>
      <c r="W339" s="2" t="s">
        <v>1217</v>
      </c>
      <c r="X339" s="2" t="s">
        <v>1218</v>
      </c>
      <c r="Y339" s="1" t="s">
        <v>52</v>
      </c>
      <c r="Z339" s="1" t="s">
        <v>34</v>
      </c>
      <c r="AA339" s="9" t="s">
        <v>53</v>
      </c>
      <c r="AB339" s="2" t="s">
        <v>200</v>
      </c>
    </row>
    <row r="340" spans="1:62" ht="36" customHeight="1" x14ac:dyDescent="0.2">
      <c r="A340" s="1" t="s">
        <v>1225</v>
      </c>
      <c r="B340" s="1" t="s">
        <v>1141</v>
      </c>
      <c r="C340" t="s">
        <v>1226</v>
      </c>
      <c r="D340" s="1" t="s">
        <v>43</v>
      </c>
      <c r="E340" s="1" t="s">
        <v>38</v>
      </c>
      <c r="F340" s="1" t="s">
        <v>1131</v>
      </c>
      <c r="G340" s="1" t="s">
        <v>1132</v>
      </c>
      <c r="H340" s="2" t="s">
        <v>1160</v>
      </c>
      <c r="J340" s="1" t="s">
        <v>33</v>
      </c>
      <c r="O340" s="1" t="s">
        <v>71</v>
      </c>
      <c r="P340" s="1" t="s">
        <v>72</v>
      </c>
      <c r="W340" s="2" t="s">
        <v>1217</v>
      </c>
      <c r="X340" s="2" t="s">
        <v>1218</v>
      </c>
      <c r="Y340" s="1" t="s">
        <v>52</v>
      </c>
      <c r="Z340" s="1" t="s">
        <v>34</v>
      </c>
      <c r="AA340" s="9" t="s">
        <v>53</v>
      </c>
      <c r="AB340" s="2" t="s">
        <v>200</v>
      </c>
    </row>
    <row r="341" spans="1:62" ht="36" customHeight="1" x14ac:dyDescent="0.2">
      <c r="A341" s="1" t="s">
        <v>1227</v>
      </c>
      <c r="B341" s="1" t="s">
        <v>1141</v>
      </c>
      <c r="C341" t="s">
        <v>1228</v>
      </c>
      <c r="D341" s="1" t="s">
        <v>43</v>
      </c>
      <c r="E341" s="1" t="s">
        <v>38</v>
      </c>
      <c r="F341" s="1" t="s">
        <v>1131</v>
      </c>
      <c r="G341" s="1" t="s">
        <v>1132</v>
      </c>
      <c r="H341" s="2" t="s">
        <v>1163</v>
      </c>
      <c r="J341" s="1" t="s">
        <v>33</v>
      </c>
      <c r="O341" s="1" t="s">
        <v>71</v>
      </c>
      <c r="P341" s="1" t="s">
        <v>72</v>
      </c>
      <c r="W341" s="2" t="s">
        <v>1217</v>
      </c>
      <c r="X341" s="2" t="s">
        <v>1218</v>
      </c>
      <c r="Y341" s="1" t="s">
        <v>52</v>
      </c>
      <c r="Z341" s="1" t="s">
        <v>34</v>
      </c>
      <c r="AA341" s="9" t="s">
        <v>53</v>
      </c>
      <c r="AB341" s="2" t="s">
        <v>200</v>
      </c>
    </row>
    <row r="342" spans="1:62" ht="36" customHeight="1" x14ac:dyDescent="0.2">
      <c r="A342" s="1" t="s">
        <v>1229</v>
      </c>
      <c r="B342" s="1" t="s">
        <v>36</v>
      </c>
      <c r="C342" t="s">
        <v>1230</v>
      </c>
      <c r="D342" s="1" t="s">
        <v>43</v>
      </c>
      <c r="E342" s="1" t="s">
        <v>38</v>
      </c>
      <c r="F342" s="1" t="s">
        <v>1131</v>
      </c>
      <c r="G342" s="1" t="s">
        <v>1132</v>
      </c>
      <c r="H342" s="2" t="s">
        <v>1166</v>
      </c>
      <c r="J342" s="1" t="s">
        <v>33</v>
      </c>
      <c r="O342" s="1" t="s">
        <v>71</v>
      </c>
      <c r="P342" s="1" t="s">
        <v>72</v>
      </c>
      <c r="W342" s="2" t="s">
        <v>1217</v>
      </c>
      <c r="X342" s="2" t="s">
        <v>1218</v>
      </c>
      <c r="Y342" s="1" t="s">
        <v>52</v>
      </c>
      <c r="Z342" s="1" t="s">
        <v>34</v>
      </c>
      <c r="AA342" s="9" t="s">
        <v>53</v>
      </c>
      <c r="AB342" s="2" t="s">
        <v>200</v>
      </c>
    </row>
    <row r="343" spans="1:62" ht="36" customHeight="1" x14ac:dyDescent="0.2">
      <c r="A343" s="1" t="s">
        <v>1231</v>
      </c>
      <c r="B343" s="1" t="s">
        <v>36</v>
      </c>
      <c r="C343"/>
      <c r="D343" s="1" t="s">
        <v>630</v>
      </c>
      <c r="E343" s="1" t="s">
        <v>38</v>
      </c>
      <c r="F343" s="1" t="s">
        <v>1131</v>
      </c>
      <c r="G343" s="1" t="s">
        <v>1132</v>
      </c>
      <c r="H343" s="2" t="s">
        <v>1232</v>
      </c>
      <c r="J343" s="1" t="s">
        <v>33</v>
      </c>
      <c r="W343" s="2" t="s">
        <v>1233</v>
      </c>
      <c r="X343" s="2" t="s">
        <v>1234</v>
      </c>
      <c r="Z343" s="1" t="s">
        <v>34</v>
      </c>
    </row>
    <row r="344" spans="1:62" s="19" customFormat="1" ht="36" customHeight="1" x14ac:dyDescent="0.2">
      <c r="A344" s="1" t="s">
        <v>1235</v>
      </c>
      <c r="B344" s="1" t="s">
        <v>1141</v>
      </c>
      <c r="C344" t="s">
        <v>1236</v>
      </c>
      <c r="D344" s="1" t="s">
        <v>43</v>
      </c>
      <c r="E344" s="1" t="s">
        <v>38</v>
      </c>
      <c r="F344" s="1" t="s">
        <v>1131</v>
      </c>
      <c r="G344" s="1" t="s">
        <v>1132</v>
      </c>
      <c r="H344" s="2" t="s">
        <v>1150</v>
      </c>
      <c r="I344" s="2"/>
      <c r="J344" s="1" t="s">
        <v>33</v>
      </c>
      <c r="K344" s="1"/>
      <c r="L344" s="1"/>
      <c r="M344" s="1"/>
      <c r="N344" s="1"/>
      <c r="O344" s="1" t="s">
        <v>71</v>
      </c>
      <c r="P344" s="1" t="s">
        <v>72</v>
      </c>
      <c r="Q344" s="1"/>
      <c r="R344" s="1"/>
      <c r="S344" s="1"/>
      <c r="T344" s="1"/>
      <c r="U344" s="1"/>
      <c r="V344" s="1"/>
      <c r="W344" s="2" t="s">
        <v>1233</v>
      </c>
      <c r="X344" s="2" t="s">
        <v>1234</v>
      </c>
      <c r="Y344" s="1" t="s">
        <v>52</v>
      </c>
      <c r="Z344" s="1" t="s">
        <v>34</v>
      </c>
      <c r="AA344" s="9" t="s">
        <v>53</v>
      </c>
      <c r="AB344" s="2" t="s">
        <v>200</v>
      </c>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row>
    <row r="345" spans="1:62" s="19" customFormat="1" ht="36" customHeight="1" x14ac:dyDescent="0.2">
      <c r="A345" s="1" t="s">
        <v>1237</v>
      </c>
      <c r="B345" s="1" t="s">
        <v>1141</v>
      </c>
      <c r="C345" t="s">
        <v>1238</v>
      </c>
      <c r="D345" s="1" t="s">
        <v>43</v>
      </c>
      <c r="E345" s="1" t="s">
        <v>38</v>
      </c>
      <c r="F345" s="1" t="s">
        <v>1131</v>
      </c>
      <c r="G345" s="1" t="s">
        <v>1132</v>
      </c>
      <c r="H345" s="2" t="s">
        <v>1154</v>
      </c>
      <c r="I345" s="2"/>
      <c r="J345" s="1" t="s">
        <v>33</v>
      </c>
      <c r="K345" s="1"/>
      <c r="L345" s="1"/>
      <c r="M345" s="1"/>
      <c r="N345" s="1"/>
      <c r="O345" s="1" t="s">
        <v>71</v>
      </c>
      <c r="P345" s="1" t="s">
        <v>72</v>
      </c>
      <c r="Q345" s="1"/>
      <c r="R345" s="1"/>
      <c r="S345" s="1"/>
      <c r="T345" s="1"/>
      <c r="U345" s="1"/>
      <c r="V345" s="1"/>
      <c r="W345" s="2" t="s">
        <v>1233</v>
      </c>
      <c r="X345" s="2" t="s">
        <v>1234</v>
      </c>
      <c r="Y345" s="1" t="s">
        <v>52</v>
      </c>
      <c r="Z345" s="1" t="s">
        <v>34</v>
      </c>
      <c r="AA345" s="9" t="s">
        <v>53</v>
      </c>
      <c r="AB345" s="2" t="s">
        <v>200</v>
      </c>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row>
    <row r="346" spans="1:62" ht="36" customHeight="1" x14ac:dyDescent="0.2">
      <c r="A346" s="1" t="s">
        <v>1239</v>
      </c>
      <c r="B346" s="1" t="s">
        <v>1141</v>
      </c>
      <c r="C346" t="s">
        <v>1240</v>
      </c>
      <c r="D346" s="1" t="s">
        <v>43</v>
      </c>
      <c r="E346" s="1" t="s">
        <v>38</v>
      </c>
      <c r="F346" s="1" t="s">
        <v>1131</v>
      </c>
      <c r="G346" s="1" t="s">
        <v>1132</v>
      </c>
      <c r="H346" s="2" t="s">
        <v>1157</v>
      </c>
      <c r="J346" s="1" t="s">
        <v>33</v>
      </c>
      <c r="O346" s="1" t="s">
        <v>71</v>
      </c>
      <c r="P346" s="1" t="s">
        <v>72</v>
      </c>
      <c r="W346" s="2" t="s">
        <v>1233</v>
      </c>
      <c r="X346" s="2" t="s">
        <v>1234</v>
      </c>
      <c r="Y346" s="1" t="s">
        <v>52</v>
      </c>
      <c r="Z346" s="1" t="s">
        <v>34</v>
      </c>
      <c r="AA346" s="9" t="s">
        <v>53</v>
      </c>
      <c r="AB346" s="2" t="s">
        <v>200</v>
      </c>
    </row>
    <row r="347" spans="1:62" ht="36" customHeight="1" x14ac:dyDescent="0.2">
      <c r="A347" s="1" t="s">
        <v>1241</v>
      </c>
      <c r="B347" s="1" t="s">
        <v>1141</v>
      </c>
      <c r="C347" t="s">
        <v>1242</v>
      </c>
      <c r="D347" s="1" t="s">
        <v>43</v>
      </c>
      <c r="E347" s="1" t="s">
        <v>38</v>
      </c>
      <c r="F347" s="1" t="s">
        <v>1131</v>
      </c>
      <c r="G347" s="1" t="s">
        <v>1132</v>
      </c>
      <c r="H347" s="2" t="s">
        <v>1160</v>
      </c>
      <c r="J347" s="1" t="s">
        <v>33</v>
      </c>
      <c r="O347" s="1" t="s">
        <v>71</v>
      </c>
      <c r="P347" s="1" t="s">
        <v>72</v>
      </c>
      <c r="W347" s="2" t="s">
        <v>1233</v>
      </c>
      <c r="X347" s="2" t="s">
        <v>1234</v>
      </c>
      <c r="Y347" s="1" t="s">
        <v>52</v>
      </c>
      <c r="Z347" s="1" t="s">
        <v>34</v>
      </c>
      <c r="AA347" s="9" t="s">
        <v>53</v>
      </c>
      <c r="AB347" s="2" t="s">
        <v>200</v>
      </c>
    </row>
    <row r="348" spans="1:62" ht="36" customHeight="1" x14ac:dyDescent="0.2">
      <c r="A348" s="1" t="s">
        <v>1243</v>
      </c>
      <c r="B348" s="1" t="s">
        <v>1141</v>
      </c>
      <c r="C348" t="s">
        <v>1244</v>
      </c>
      <c r="D348" s="1" t="s">
        <v>43</v>
      </c>
      <c r="E348" s="1" t="s">
        <v>38</v>
      </c>
      <c r="F348" s="1" t="s">
        <v>1131</v>
      </c>
      <c r="G348" s="1" t="s">
        <v>1132</v>
      </c>
      <c r="H348" s="2" t="s">
        <v>1163</v>
      </c>
      <c r="J348" s="1" t="s">
        <v>33</v>
      </c>
      <c r="O348" s="1" t="s">
        <v>71</v>
      </c>
      <c r="P348" s="1" t="s">
        <v>72</v>
      </c>
      <c r="W348" s="2" t="s">
        <v>1233</v>
      </c>
      <c r="X348" s="2" t="s">
        <v>1234</v>
      </c>
      <c r="Y348" s="1" t="s">
        <v>52</v>
      </c>
      <c r="Z348" s="1" t="s">
        <v>34</v>
      </c>
      <c r="AA348" s="9" t="s">
        <v>53</v>
      </c>
      <c r="AB348" s="2" t="s">
        <v>200</v>
      </c>
    </row>
    <row r="349" spans="1:62" ht="36" customHeight="1" x14ac:dyDescent="0.2">
      <c r="A349" s="1" t="s">
        <v>1245</v>
      </c>
      <c r="B349" s="1" t="s">
        <v>36</v>
      </c>
      <c r="C349" t="s">
        <v>1246</v>
      </c>
      <c r="D349" s="1" t="s">
        <v>43</v>
      </c>
      <c r="E349" s="1" t="s">
        <v>38</v>
      </c>
      <c r="F349" s="1" t="s">
        <v>1131</v>
      </c>
      <c r="G349" s="1" t="s">
        <v>1132</v>
      </c>
      <c r="H349" s="2" t="s">
        <v>1166</v>
      </c>
      <c r="J349" s="1" t="s">
        <v>33</v>
      </c>
      <c r="O349" s="1" t="s">
        <v>71</v>
      </c>
      <c r="P349" s="1" t="s">
        <v>72</v>
      </c>
      <c r="W349" s="2" t="s">
        <v>1233</v>
      </c>
      <c r="X349" s="2" t="s">
        <v>1234</v>
      </c>
      <c r="Y349" s="1" t="s">
        <v>52</v>
      </c>
      <c r="Z349" s="1" t="s">
        <v>34</v>
      </c>
      <c r="AA349" s="9" t="s">
        <v>53</v>
      </c>
      <c r="AB349" s="2" t="s">
        <v>200</v>
      </c>
    </row>
    <row r="350" spans="1:62" ht="36" customHeight="1" x14ac:dyDescent="0.2">
      <c r="A350" s="1" t="s">
        <v>1247</v>
      </c>
      <c r="B350" s="1" t="s">
        <v>36</v>
      </c>
      <c r="C350" t="s">
        <v>1248</v>
      </c>
      <c r="D350" s="1" t="s">
        <v>43</v>
      </c>
      <c r="E350" s="1" t="s">
        <v>38</v>
      </c>
      <c r="F350" s="1" t="s">
        <v>1249</v>
      </c>
      <c r="H350" s="2" t="s">
        <v>1250</v>
      </c>
      <c r="I350" s="2" t="s">
        <v>1251</v>
      </c>
      <c r="J350" s="1" t="s">
        <v>33</v>
      </c>
      <c r="O350" s="1" t="s">
        <v>49</v>
      </c>
      <c r="P350" s="8" t="s">
        <v>50</v>
      </c>
      <c r="W350" s="2" t="s">
        <v>51</v>
      </c>
      <c r="X350" s="2" t="s">
        <v>51</v>
      </c>
      <c r="Z350" s="1" t="s">
        <v>34</v>
      </c>
      <c r="AA350" s="9" t="s">
        <v>53</v>
      </c>
      <c r="AB350" s="2" t="s">
        <v>200</v>
      </c>
      <c r="BJ350" s="20"/>
    </row>
    <row r="351" spans="1:62" ht="36" customHeight="1" x14ac:dyDescent="0.2">
      <c r="A351" s="1" t="s">
        <v>1252</v>
      </c>
      <c r="B351" s="1" t="s">
        <v>36</v>
      </c>
      <c r="C351"/>
      <c r="D351" s="1" t="s">
        <v>37</v>
      </c>
      <c r="E351" s="1" t="s">
        <v>1253</v>
      </c>
      <c r="F351" s="1" t="s">
        <v>39</v>
      </c>
      <c r="G351" s="2" t="s">
        <v>39</v>
      </c>
      <c r="H351" s="2" t="s">
        <v>1254</v>
      </c>
      <c r="J351" s="1" t="s">
        <v>33</v>
      </c>
      <c r="Z351" s="1" t="s">
        <v>34</v>
      </c>
    </row>
    <row r="352" spans="1:62" ht="36" customHeight="1" x14ac:dyDescent="0.2">
      <c r="A352" s="1" t="s">
        <v>1255</v>
      </c>
      <c r="B352" s="1" t="s">
        <v>36</v>
      </c>
      <c r="C352"/>
      <c r="D352" s="1" t="s">
        <v>37</v>
      </c>
      <c r="E352" s="1" t="s">
        <v>1253</v>
      </c>
      <c r="F352" s="1" t="s">
        <v>1256</v>
      </c>
      <c r="G352" s="10" t="s">
        <v>1257</v>
      </c>
      <c r="H352" s="2" t="s">
        <v>1258</v>
      </c>
      <c r="J352" s="1" t="s">
        <v>33</v>
      </c>
      <c r="W352" s="2" t="s">
        <v>51</v>
      </c>
      <c r="X352" s="2" t="s">
        <v>51</v>
      </c>
      <c r="Z352" s="1" t="s">
        <v>34</v>
      </c>
    </row>
    <row r="353" spans="1:62" ht="36" customHeight="1" x14ac:dyDescent="0.2">
      <c r="A353" s="1" t="s">
        <v>1259</v>
      </c>
      <c r="B353" s="1" t="s">
        <v>36</v>
      </c>
      <c r="C353" t="s">
        <v>1260</v>
      </c>
      <c r="D353" s="1" t="s">
        <v>43</v>
      </c>
      <c r="E353" s="1" t="s">
        <v>1253</v>
      </c>
      <c r="F353" s="1" t="s">
        <v>1256</v>
      </c>
      <c r="G353" s="1" t="s">
        <v>1261</v>
      </c>
      <c r="H353" s="2" t="s">
        <v>1262</v>
      </c>
      <c r="I353" s="2" t="s">
        <v>1263</v>
      </c>
      <c r="J353" s="1" t="s">
        <v>47</v>
      </c>
      <c r="M353" s="1" t="s">
        <v>236</v>
      </c>
      <c r="O353" s="1" t="s">
        <v>1264</v>
      </c>
      <c r="P353" s="1" t="s">
        <v>1265</v>
      </c>
      <c r="T353" s="1" t="s">
        <v>1266</v>
      </c>
      <c r="W353" s="2" t="s">
        <v>51</v>
      </c>
      <c r="X353" s="2" t="s">
        <v>51</v>
      </c>
      <c r="Y353" s="1" t="s">
        <v>52</v>
      </c>
      <c r="Z353" s="1" t="s">
        <v>34</v>
      </c>
      <c r="AA353" s="9" t="s">
        <v>53</v>
      </c>
      <c r="AB353" s="2" t="s">
        <v>54</v>
      </c>
    </row>
    <row r="354" spans="1:62" s="19" customFormat="1" ht="36" customHeight="1" x14ac:dyDescent="0.2">
      <c r="A354" s="1" t="s">
        <v>1267</v>
      </c>
      <c r="B354" s="1" t="s">
        <v>36</v>
      </c>
      <c r="C354" t="s">
        <v>1268</v>
      </c>
      <c r="D354" s="1" t="s">
        <v>188</v>
      </c>
      <c r="E354" s="1" t="s">
        <v>1253</v>
      </c>
      <c r="F354" s="1" t="s">
        <v>1256</v>
      </c>
      <c r="G354" s="1" t="s">
        <v>1261</v>
      </c>
      <c r="H354" s="2" t="s">
        <v>1269</v>
      </c>
      <c r="I354" s="2"/>
      <c r="J354" s="1" t="s">
        <v>33</v>
      </c>
      <c r="K354" s="1"/>
      <c r="L354" s="1"/>
      <c r="M354" s="1"/>
      <c r="N354" s="1"/>
      <c r="O354" s="1" t="s">
        <v>191</v>
      </c>
      <c r="P354" s="1" t="s">
        <v>1265</v>
      </c>
      <c r="Q354" s="1"/>
      <c r="R354" s="1"/>
      <c r="S354" s="1"/>
      <c r="T354" s="1"/>
      <c r="U354" s="1"/>
      <c r="V354" s="1"/>
      <c r="W354" s="2" t="s">
        <v>1270</v>
      </c>
      <c r="X354" s="2" t="s">
        <v>1271</v>
      </c>
      <c r="Y354" s="1" t="s">
        <v>52</v>
      </c>
      <c r="Z354" s="1" t="s">
        <v>34</v>
      </c>
      <c r="AA354" s="9" t="s">
        <v>53</v>
      </c>
      <c r="AB354" s="2" t="s">
        <v>54</v>
      </c>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row>
    <row r="355" spans="1:62" ht="36" customHeight="1" x14ac:dyDescent="0.2">
      <c r="A355" s="1" t="s">
        <v>1272</v>
      </c>
      <c r="B355" s="1" t="s">
        <v>36</v>
      </c>
      <c r="C355" t="s">
        <v>1273</v>
      </c>
      <c r="D355" s="1" t="s">
        <v>43</v>
      </c>
      <c r="E355" s="1" t="s">
        <v>1253</v>
      </c>
      <c r="F355" s="1" t="s">
        <v>1256</v>
      </c>
      <c r="G355" s="1" t="s">
        <v>1274</v>
      </c>
      <c r="H355" s="2" t="s">
        <v>1275</v>
      </c>
      <c r="I355" s="2" t="s">
        <v>1276</v>
      </c>
      <c r="J355" s="1" t="s">
        <v>47</v>
      </c>
      <c r="M355" s="1" t="s">
        <v>1277</v>
      </c>
      <c r="O355" s="1" t="s">
        <v>1264</v>
      </c>
      <c r="P355" s="1" t="s">
        <v>1265</v>
      </c>
      <c r="T355" s="1" t="s">
        <v>1266</v>
      </c>
      <c r="W355" s="2" t="s">
        <v>241</v>
      </c>
      <c r="X355" s="2" t="s">
        <v>241</v>
      </c>
      <c r="Y355" s="1" t="s">
        <v>52</v>
      </c>
      <c r="Z355" s="1" t="s">
        <v>34</v>
      </c>
      <c r="AA355" s="9" t="s">
        <v>53</v>
      </c>
      <c r="AB355" s="2" t="s">
        <v>242</v>
      </c>
    </row>
    <row r="356" spans="1:62" ht="36" customHeight="1" x14ac:dyDescent="0.2">
      <c r="A356" s="1" t="s">
        <v>1278</v>
      </c>
      <c r="B356" s="1" t="s">
        <v>36</v>
      </c>
      <c r="C356" t="s">
        <v>1279</v>
      </c>
      <c r="D356" s="1" t="s">
        <v>43</v>
      </c>
      <c r="E356" s="1" t="s">
        <v>1253</v>
      </c>
      <c r="F356" s="1" t="s">
        <v>1256</v>
      </c>
      <c r="G356" s="1" t="s">
        <v>1274</v>
      </c>
      <c r="H356" s="2" t="s">
        <v>643</v>
      </c>
      <c r="J356" s="1" t="s">
        <v>60</v>
      </c>
      <c r="O356" s="1" t="s">
        <v>1264</v>
      </c>
      <c r="P356" s="1" t="s">
        <v>1265</v>
      </c>
      <c r="T356" s="1" t="s">
        <v>1266</v>
      </c>
      <c r="W356" s="2" t="s">
        <v>1280</v>
      </c>
      <c r="X356" s="2" t="s">
        <v>1281</v>
      </c>
      <c r="Y356" s="1" t="s">
        <v>52</v>
      </c>
      <c r="Z356" s="1" t="s">
        <v>34</v>
      </c>
      <c r="AA356" s="9" t="s">
        <v>53</v>
      </c>
      <c r="AB356" s="2" t="s">
        <v>248</v>
      </c>
    </row>
    <row r="357" spans="1:62" ht="36" customHeight="1" x14ac:dyDescent="0.2">
      <c r="A357" s="1" t="s">
        <v>1282</v>
      </c>
      <c r="B357" s="1" t="s">
        <v>36</v>
      </c>
      <c r="C357" t="s">
        <v>1283</v>
      </c>
      <c r="D357" s="1" t="s">
        <v>43</v>
      </c>
      <c r="E357" s="1" t="s">
        <v>1253</v>
      </c>
      <c r="F357" s="1" t="s">
        <v>1256</v>
      </c>
      <c r="G357" s="1" t="s">
        <v>1274</v>
      </c>
      <c r="H357" s="2" t="s">
        <v>1284</v>
      </c>
      <c r="I357" s="2" t="s">
        <v>1285</v>
      </c>
      <c r="J357" s="1" t="s">
        <v>47</v>
      </c>
      <c r="M357" s="1" t="s">
        <v>236</v>
      </c>
      <c r="O357" s="1" t="s">
        <v>1264</v>
      </c>
      <c r="P357" s="1" t="s">
        <v>1265</v>
      </c>
      <c r="T357" s="1" t="s">
        <v>1266</v>
      </c>
      <c r="W357" s="2" t="s">
        <v>51</v>
      </c>
      <c r="X357" s="2" t="s">
        <v>51</v>
      </c>
      <c r="Y357" s="1" t="s">
        <v>52</v>
      </c>
      <c r="Z357" s="1" t="s">
        <v>34</v>
      </c>
      <c r="AA357" s="9" t="s">
        <v>53</v>
      </c>
      <c r="AB357" s="2" t="s">
        <v>54</v>
      </c>
    </row>
    <row r="358" spans="1:62" ht="36" customHeight="1" x14ac:dyDescent="0.2">
      <c r="A358" s="1" t="s">
        <v>1286</v>
      </c>
      <c r="B358" s="1" t="s">
        <v>36</v>
      </c>
      <c r="C358" t="s">
        <v>1287</v>
      </c>
      <c r="D358" s="1" t="s">
        <v>43</v>
      </c>
      <c r="E358" s="1" t="s">
        <v>1253</v>
      </c>
      <c r="F358" s="1" t="s">
        <v>1256</v>
      </c>
      <c r="G358" s="1" t="s">
        <v>1274</v>
      </c>
      <c r="H358" s="2" t="s">
        <v>1288</v>
      </c>
      <c r="J358" s="18" t="s">
        <v>60</v>
      </c>
      <c r="O358" s="1" t="s">
        <v>1264</v>
      </c>
      <c r="P358" s="1" t="s">
        <v>1265</v>
      </c>
      <c r="T358" s="1" t="s">
        <v>1266</v>
      </c>
      <c r="W358" s="2" t="s">
        <v>1289</v>
      </c>
      <c r="X358" s="2" t="s">
        <v>1290</v>
      </c>
      <c r="Y358" s="1" t="s">
        <v>52</v>
      </c>
      <c r="Z358" s="1" t="s">
        <v>34</v>
      </c>
      <c r="AA358" s="9" t="s">
        <v>53</v>
      </c>
      <c r="AB358" s="2" t="s">
        <v>54</v>
      </c>
    </row>
    <row r="359" spans="1:62" ht="36" customHeight="1" x14ac:dyDescent="0.2">
      <c r="A359" s="1" t="s">
        <v>1291</v>
      </c>
      <c r="B359" s="1" t="s">
        <v>36</v>
      </c>
      <c r="C359" t="s">
        <v>1292</v>
      </c>
      <c r="D359" s="1" t="s">
        <v>43</v>
      </c>
      <c r="E359" s="1" t="s">
        <v>1253</v>
      </c>
      <c r="F359" s="1" t="s">
        <v>1256</v>
      </c>
      <c r="G359" s="1" t="s">
        <v>1274</v>
      </c>
      <c r="H359" s="2" t="s">
        <v>1293</v>
      </c>
      <c r="J359" s="18" t="s">
        <v>60</v>
      </c>
      <c r="O359" s="1" t="s">
        <v>1264</v>
      </c>
      <c r="P359" s="1" t="s">
        <v>1265</v>
      </c>
      <c r="T359" s="1" t="s">
        <v>1266</v>
      </c>
      <c r="W359" s="2" t="s">
        <v>1289</v>
      </c>
      <c r="X359" s="2" t="s">
        <v>1290</v>
      </c>
      <c r="Y359" s="1" t="s">
        <v>52</v>
      </c>
      <c r="Z359" s="1" t="s">
        <v>34</v>
      </c>
      <c r="AA359" s="9" t="s">
        <v>53</v>
      </c>
      <c r="AB359" s="2" t="s">
        <v>54</v>
      </c>
    </row>
    <row r="360" spans="1:62" ht="36" customHeight="1" x14ac:dyDescent="0.2">
      <c r="A360" s="1" t="s">
        <v>1294</v>
      </c>
      <c r="B360" s="1" t="s">
        <v>36</v>
      </c>
      <c r="C360" t="s">
        <v>1295</v>
      </c>
      <c r="D360" s="1" t="s">
        <v>43</v>
      </c>
      <c r="E360" s="1" t="s">
        <v>1253</v>
      </c>
      <c r="F360" s="1" t="s">
        <v>1256</v>
      </c>
      <c r="G360" s="1" t="s">
        <v>1296</v>
      </c>
      <c r="H360" s="2" t="s">
        <v>1297</v>
      </c>
      <c r="I360" s="2" t="s">
        <v>1298</v>
      </c>
      <c r="J360" s="1" t="s">
        <v>47</v>
      </c>
      <c r="M360" s="1" t="s">
        <v>236</v>
      </c>
      <c r="O360" s="1" t="s">
        <v>1264</v>
      </c>
      <c r="P360" s="1" t="s">
        <v>1265</v>
      </c>
      <c r="T360" s="1" t="s">
        <v>1266</v>
      </c>
      <c r="W360" s="2" t="s">
        <v>241</v>
      </c>
      <c r="X360" s="2" t="s">
        <v>241</v>
      </c>
      <c r="Y360" s="1" t="s">
        <v>52</v>
      </c>
      <c r="Z360" s="1" t="s">
        <v>34</v>
      </c>
      <c r="AA360" s="9" t="s">
        <v>53</v>
      </c>
      <c r="AB360" s="2" t="s">
        <v>242</v>
      </c>
    </row>
    <row r="361" spans="1:62" ht="36" customHeight="1" x14ac:dyDescent="0.2">
      <c r="A361" s="1" t="s">
        <v>1299</v>
      </c>
      <c r="B361" s="1" t="s">
        <v>1141</v>
      </c>
      <c r="C361" t="s">
        <v>1300</v>
      </c>
      <c r="D361" s="1" t="s">
        <v>188</v>
      </c>
      <c r="E361" s="1" t="s">
        <v>1253</v>
      </c>
      <c r="F361" s="1" t="s">
        <v>1256</v>
      </c>
      <c r="G361" s="1" t="s">
        <v>1296</v>
      </c>
      <c r="H361" s="2" t="s">
        <v>1301</v>
      </c>
      <c r="J361" s="1" t="s">
        <v>33</v>
      </c>
      <c r="O361" s="1" t="s">
        <v>191</v>
      </c>
      <c r="P361" s="1" t="s">
        <v>1265</v>
      </c>
      <c r="W361" s="2" t="s">
        <v>1302</v>
      </c>
      <c r="X361" s="2" t="s">
        <v>1303</v>
      </c>
      <c r="Y361" s="1" t="s">
        <v>52</v>
      </c>
      <c r="Z361" s="1" t="s">
        <v>34</v>
      </c>
      <c r="AA361" s="9" t="s">
        <v>53</v>
      </c>
      <c r="AB361" s="2" t="s">
        <v>248</v>
      </c>
    </row>
    <row r="362" spans="1:62" ht="36" customHeight="1" x14ac:dyDescent="0.2">
      <c r="A362" s="1" t="s">
        <v>1304</v>
      </c>
      <c r="B362" s="1" t="s">
        <v>36</v>
      </c>
      <c r="C362" t="s">
        <v>1305</v>
      </c>
      <c r="D362" s="1" t="s">
        <v>43</v>
      </c>
      <c r="E362" s="1" t="s">
        <v>1253</v>
      </c>
      <c r="F362" s="1" t="s">
        <v>1256</v>
      </c>
      <c r="G362" s="1" t="s">
        <v>1306</v>
      </c>
      <c r="H362" s="2" t="s">
        <v>1307</v>
      </c>
      <c r="I362" s="2" t="s">
        <v>1308</v>
      </c>
      <c r="J362" s="1" t="s">
        <v>47</v>
      </c>
      <c r="M362" s="1" t="s">
        <v>236</v>
      </c>
      <c r="O362" s="1" t="s">
        <v>1264</v>
      </c>
      <c r="P362" s="1" t="s">
        <v>1265</v>
      </c>
      <c r="T362" s="1" t="s">
        <v>1266</v>
      </c>
      <c r="W362" s="2" t="s">
        <v>51</v>
      </c>
      <c r="X362" s="2" t="s">
        <v>51</v>
      </c>
      <c r="Y362" s="1" t="s">
        <v>52</v>
      </c>
      <c r="Z362" s="1" t="s">
        <v>34</v>
      </c>
      <c r="AA362" s="9" t="s">
        <v>53</v>
      </c>
      <c r="AB362" s="2" t="s">
        <v>54</v>
      </c>
    </row>
    <row r="363" spans="1:62" ht="36" customHeight="1" x14ac:dyDescent="0.2">
      <c r="A363" s="1" t="s">
        <v>1309</v>
      </c>
      <c r="B363" s="1" t="s">
        <v>36</v>
      </c>
      <c r="C363" t="s">
        <v>1310</v>
      </c>
      <c r="D363" s="1" t="s">
        <v>43</v>
      </c>
      <c r="E363" s="1" t="s">
        <v>1253</v>
      </c>
      <c r="F363" s="1" t="s">
        <v>1256</v>
      </c>
      <c r="G363" s="1" t="s">
        <v>1311</v>
      </c>
      <c r="H363" s="2" t="s">
        <v>1312</v>
      </c>
      <c r="I363" s="2" t="s">
        <v>1313</v>
      </c>
      <c r="J363" s="1" t="s">
        <v>47</v>
      </c>
      <c r="M363" s="1" t="s">
        <v>236</v>
      </c>
      <c r="O363" s="1" t="s">
        <v>1264</v>
      </c>
      <c r="P363" s="1" t="s">
        <v>1265</v>
      </c>
      <c r="T363" s="1" t="s">
        <v>1266</v>
      </c>
      <c r="W363" s="10" t="s">
        <v>1314</v>
      </c>
      <c r="X363" s="2" t="s">
        <v>1315</v>
      </c>
      <c r="Y363" s="1" t="s">
        <v>52</v>
      </c>
      <c r="Z363" s="1" t="s">
        <v>34</v>
      </c>
      <c r="AA363" s="9" t="s">
        <v>53</v>
      </c>
      <c r="AB363" s="2" t="s">
        <v>248</v>
      </c>
    </row>
    <row r="364" spans="1:62" ht="36" customHeight="1" x14ac:dyDescent="0.2">
      <c r="A364" s="1" t="s">
        <v>1316</v>
      </c>
      <c r="B364" s="1" t="s">
        <v>36</v>
      </c>
      <c r="C364" t="s">
        <v>1317</v>
      </c>
      <c r="D364" s="1" t="s">
        <v>43</v>
      </c>
      <c r="E364" s="1" t="s">
        <v>1253</v>
      </c>
      <c r="F364" s="1" t="s">
        <v>1256</v>
      </c>
      <c r="G364" s="1" t="s">
        <v>1311</v>
      </c>
      <c r="H364" s="2" t="s">
        <v>1318</v>
      </c>
      <c r="I364" s="2" t="s">
        <v>1319</v>
      </c>
      <c r="J364" s="1" t="s">
        <v>47</v>
      </c>
      <c r="M364" s="1" t="s">
        <v>1320</v>
      </c>
      <c r="O364" s="1" t="s">
        <v>1264</v>
      </c>
      <c r="P364" s="1" t="s">
        <v>1265</v>
      </c>
      <c r="T364" s="1" t="s">
        <v>1266</v>
      </c>
      <c r="W364" s="2" t="s">
        <v>1321</v>
      </c>
      <c r="X364" s="2" t="s">
        <v>1322</v>
      </c>
      <c r="Y364" s="1" t="s">
        <v>52</v>
      </c>
      <c r="Z364" s="1" t="s">
        <v>34</v>
      </c>
      <c r="AA364" s="9" t="s">
        <v>53</v>
      </c>
      <c r="AB364" s="2" t="s">
        <v>248</v>
      </c>
    </row>
    <row r="365" spans="1:62" ht="36" customHeight="1" x14ac:dyDescent="0.2">
      <c r="A365" s="1" t="s">
        <v>1323</v>
      </c>
      <c r="B365" s="1" t="s">
        <v>36</v>
      </c>
      <c r="C365" t="s">
        <v>1324</v>
      </c>
      <c r="D365" s="1" t="s">
        <v>43</v>
      </c>
      <c r="E365" s="1" t="s">
        <v>1253</v>
      </c>
      <c r="F365" s="1" t="s">
        <v>1256</v>
      </c>
      <c r="G365" s="1" t="s">
        <v>1311</v>
      </c>
      <c r="H365" s="2" t="s">
        <v>1325</v>
      </c>
      <c r="I365" s="2" t="s">
        <v>1326</v>
      </c>
      <c r="J365" s="1" t="s">
        <v>47</v>
      </c>
      <c r="M365" s="1" t="s">
        <v>1320</v>
      </c>
      <c r="O365" s="1" t="s">
        <v>1264</v>
      </c>
      <c r="P365" s="1" t="s">
        <v>1265</v>
      </c>
      <c r="T365" s="1" t="s">
        <v>1266</v>
      </c>
      <c r="W365" s="2" t="s">
        <v>435</v>
      </c>
      <c r="X365" s="2" t="s">
        <v>436</v>
      </c>
      <c r="Y365" s="1" t="s">
        <v>52</v>
      </c>
      <c r="Z365" s="1" t="s">
        <v>34</v>
      </c>
      <c r="AA365" s="9" t="s">
        <v>53</v>
      </c>
      <c r="AB365" s="2" t="s">
        <v>200</v>
      </c>
    </row>
    <row r="366" spans="1:62" ht="36" customHeight="1" x14ac:dyDescent="0.2">
      <c r="A366" s="1" t="s">
        <v>1327</v>
      </c>
      <c r="B366" s="1" t="s">
        <v>36</v>
      </c>
      <c r="C366" t="s">
        <v>1328</v>
      </c>
      <c r="D366" s="1" t="s">
        <v>43</v>
      </c>
      <c r="E366" s="1" t="s">
        <v>1253</v>
      </c>
      <c r="F366" s="1" t="s">
        <v>1256</v>
      </c>
      <c r="G366" s="1" t="s">
        <v>1311</v>
      </c>
      <c r="H366" s="2" t="s">
        <v>1329</v>
      </c>
      <c r="I366" s="2" t="s">
        <v>1330</v>
      </c>
      <c r="J366" s="1" t="s">
        <v>47</v>
      </c>
      <c r="M366" s="1" t="s">
        <v>1320</v>
      </c>
      <c r="O366" s="1" t="s">
        <v>1264</v>
      </c>
      <c r="P366" s="1" t="s">
        <v>1265</v>
      </c>
      <c r="T366" s="1" t="s">
        <v>1266</v>
      </c>
      <c r="W366" s="2" t="s">
        <v>1331</v>
      </c>
      <c r="X366" s="2" t="s">
        <v>1332</v>
      </c>
      <c r="Y366" s="1" t="s">
        <v>52</v>
      </c>
      <c r="Z366" s="1" t="s">
        <v>34</v>
      </c>
      <c r="AA366" s="9" t="s">
        <v>53</v>
      </c>
      <c r="AB366" s="2" t="s">
        <v>200</v>
      </c>
    </row>
    <row r="367" spans="1:62" ht="36" customHeight="1" x14ac:dyDescent="0.2">
      <c r="A367" s="1" t="s">
        <v>1333</v>
      </c>
      <c r="B367" s="1" t="s">
        <v>36</v>
      </c>
      <c r="C367" t="s">
        <v>1334</v>
      </c>
      <c r="D367" s="1" t="s">
        <v>43</v>
      </c>
      <c r="E367" s="1" t="s">
        <v>1253</v>
      </c>
      <c r="F367" s="1" t="s">
        <v>1256</v>
      </c>
      <c r="G367" s="1" t="s">
        <v>1311</v>
      </c>
      <c r="H367" s="2" t="s">
        <v>1335</v>
      </c>
      <c r="I367" s="2" t="s">
        <v>1336</v>
      </c>
      <c r="J367" s="1" t="s">
        <v>47</v>
      </c>
      <c r="M367" s="1" t="s">
        <v>236</v>
      </c>
      <c r="O367" s="1" t="s">
        <v>1264</v>
      </c>
      <c r="P367" s="1" t="s">
        <v>1265</v>
      </c>
      <c r="T367" s="1" t="s">
        <v>1266</v>
      </c>
      <c r="W367" s="2" t="s">
        <v>1314</v>
      </c>
      <c r="X367" s="2" t="s">
        <v>1315</v>
      </c>
      <c r="Y367" s="1" t="s">
        <v>52</v>
      </c>
      <c r="Z367" s="1" t="s">
        <v>34</v>
      </c>
      <c r="AA367" s="9" t="s">
        <v>53</v>
      </c>
      <c r="AB367" s="2" t="s">
        <v>242</v>
      </c>
    </row>
    <row r="368" spans="1:62" ht="36" customHeight="1" x14ac:dyDescent="0.2">
      <c r="A368" s="1" t="s">
        <v>1337</v>
      </c>
      <c r="B368" s="1" t="s">
        <v>36</v>
      </c>
      <c r="C368" t="s">
        <v>1338</v>
      </c>
      <c r="D368" s="1" t="s">
        <v>43</v>
      </c>
      <c r="E368" s="1" t="s">
        <v>1253</v>
      </c>
      <c r="F368" s="1" t="s">
        <v>1256</v>
      </c>
      <c r="G368" s="1" t="s">
        <v>1311</v>
      </c>
      <c r="H368" s="2" t="s">
        <v>1339</v>
      </c>
      <c r="J368" s="1" t="s">
        <v>47</v>
      </c>
      <c r="M368" s="1" t="s">
        <v>236</v>
      </c>
      <c r="O368" s="1" t="s">
        <v>1264</v>
      </c>
      <c r="P368" s="1" t="s">
        <v>1265</v>
      </c>
      <c r="T368" s="1" t="s">
        <v>1266</v>
      </c>
      <c r="W368" s="2" t="s">
        <v>1340</v>
      </c>
      <c r="X368" s="2" t="s">
        <v>1341</v>
      </c>
      <c r="Y368" s="1" t="s">
        <v>52</v>
      </c>
      <c r="Z368" s="1" t="s">
        <v>34</v>
      </c>
      <c r="AA368" s="9" t="s">
        <v>53</v>
      </c>
      <c r="AB368" s="2" t="s">
        <v>242</v>
      </c>
    </row>
    <row r="369" spans="1:28" ht="36" customHeight="1" x14ac:dyDescent="0.2">
      <c r="A369" s="1" t="s">
        <v>1342</v>
      </c>
      <c r="B369" s="1" t="s">
        <v>36</v>
      </c>
      <c r="C369" t="s">
        <v>1343</v>
      </c>
      <c r="D369" s="1" t="s">
        <v>43</v>
      </c>
      <c r="E369" s="1" t="s">
        <v>1253</v>
      </c>
      <c r="F369" s="1" t="s">
        <v>1256</v>
      </c>
      <c r="G369" s="1" t="s">
        <v>1311</v>
      </c>
      <c r="H369" s="2" t="s">
        <v>1344</v>
      </c>
      <c r="I369" s="2" t="s">
        <v>1345</v>
      </c>
      <c r="J369" s="1" t="s">
        <v>47</v>
      </c>
      <c r="M369" s="1" t="s">
        <v>1320</v>
      </c>
      <c r="O369" s="1" t="s">
        <v>1264</v>
      </c>
      <c r="P369" s="1" t="s">
        <v>1265</v>
      </c>
      <c r="T369" s="1" t="s">
        <v>1266</v>
      </c>
      <c r="W369" s="2" t="s">
        <v>435</v>
      </c>
      <c r="X369" s="2" t="s">
        <v>436</v>
      </c>
      <c r="Y369" s="1" t="s">
        <v>52</v>
      </c>
      <c r="Z369" s="1" t="s">
        <v>34</v>
      </c>
      <c r="AA369" s="9" t="s">
        <v>53</v>
      </c>
      <c r="AB369" s="2" t="s">
        <v>200</v>
      </c>
    </row>
    <row r="370" spans="1:28" ht="36" customHeight="1" x14ac:dyDescent="0.2">
      <c r="A370" s="1" t="s">
        <v>1346</v>
      </c>
      <c r="B370" s="1" t="s">
        <v>36</v>
      </c>
      <c r="C370" t="s">
        <v>1347</v>
      </c>
      <c r="D370" s="1" t="s">
        <v>43</v>
      </c>
      <c r="E370" s="1" t="s">
        <v>1253</v>
      </c>
      <c r="F370" s="1" t="s">
        <v>1256</v>
      </c>
      <c r="G370" s="1" t="s">
        <v>1311</v>
      </c>
      <c r="H370" s="2" t="s">
        <v>1348</v>
      </c>
      <c r="I370" s="2" t="s">
        <v>1349</v>
      </c>
      <c r="J370" s="1" t="s">
        <v>47</v>
      </c>
      <c r="M370" s="1" t="s">
        <v>236</v>
      </c>
      <c r="O370" s="1" t="s">
        <v>1264</v>
      </c>
      <c r="P370" s="1" t="s">
        <v>1265</v>
      </c>
      <c r="T370" s="1" t="s">
        <v>1266</v>
      </c>
      <c r="W370" s="2" t="s">
        <v>1314</v>
      </c>
      <c r="X370" s="2" t="s">
        <v>1315</v>
      </c>
      <c r="Y370" s="1" t="s">
        <v>52</v>
      </c>
      <c r="Z370" s="1" t="s">
        <v>34</v>
      </c>
      <c r="AA370" s="9" t="s">
        <v>53</v>
      </c>
      <c r="AB370" s="2" t="s">
        <v>242</v>
      </c>
    </row>
    <row r="371" spans="1:28" ht="36" customHeight="1" x14ac:dyDescent="0.2">
      <c r="A371" s="1" t="s">
        <v>1350</v>
      </c>
      <c r="B371" s="1" t="s">
        <v>36</v>
      </c>
      <c r="C371" t="s">
        <v>1351</v>
      </c>
      <c r="D371" s="1" t="s">
        <v>43</v>
      </c>
      <c r="E371" s="1" t="s">
        <v>1253</v>
      </c>
      <c r="F371" s="1" t="s">
        <v>1256</v>
      </c>
      <c r="G371" s="1" t="s">
        <v>1311</v>
      </c>
      <c r="H371" s="2" t="s">
        <v>1352</v>
      </c>
      <c r="I371" s="2" t="s">
        <v>1353</v>
      </c>
      <c r="J371" s="1" t="s">
        <v>47</v>
      </c>
      <c r="M371" s="1" t="s">
        <v>1320</v>
      </c>
      <c r="O371" s="1" t="s">
        <v>1264</v>
      </c>
      <c r="P371" s="1" t="s">
        <v>1265</v>
      </c>
      <c r="T371" s="1" t="s">
        <v>1266</v>
      </c>
      <c r="W371" s="2" t="s">
        <v>1354</v>
      </c>
      <c r="X371" s="2" t="s">
        <v>1355</v>
      </c>
      <c r="Y371" s="1" t="s">
        <v>52</v>
      </c>
      <c r="Z371" s="1" t="s">
        <v>34</v>
      </c>
      <c r="AA371" s="9" t="s">
        <v>53</v>
      </c>
      <c r="AB371" s="2" t="s">
        <v>248</v>
      </c>
    </row>
    <row r="372" spans="1:28" ht="36" customHeight="1" x14ac:dyDescent="0.2">
      <c r="A372" s="1" t="s">
        <v>1356</v>
      </c>
      <c r="B372" s="1" t="s">
        <v>36</v>
      </c>
      <c r="C372" t="s">
        <v>1357</v>
      </c>
      <c r="D372" s="1" t="s">
        <v>43</v>
      </c>
      <c r="E372" s="1" t="s">
        <v>1253</v>
      </c>
      <c r="F372" s="1" t="s">
        <v>1256</v>
      </c>
      <c r="G372" s="1" t="s">
        <v>1311</v>
      </c>
      <c r="H372" s="2" t="s">
        <v>1358</v>
      </c>
      <c r="I372" s="2" t="s">
        <v>1359</v>
      </c>
      <c r="J372" s="1" t="s">
        <v>47</v>
      </c>
      <c r="M372" s="1" t="s">
        <v>236</v>
      </c>
      <c r="O372" s="1" t="s">
        <v>1264</v>
      </c>
      <c r="P372" s="1" t="s">
        <v>1265</v>
      </c>
      <c r="T372" s="1" t="s">
        <v>1266</v>
      </c>
      <c r="W372" s="2" t="s">
        <v>1314</v>
      </c>
      <c r="X372" s="2" t="s">
        <v>1315</v>
      </c>
      <c r="Y372" s="1" t="s">
        <v>52</v>
      </c>
      <c r="Z372" s="1" t="s">
        <v>34</v>
      </c>
      <c r="AA372" s="9" t="s">
        <v>53</v>
      </c>
      <c r="AB372" s="2" t="s">
        <v>242</v>
      </c>
    </row>
    <row r="373" spans="1:28" ht="36" customHeight="1" x14ac:dyDescent="0.2">
      <c r="A373" s="1" t="s">
        <v>1360</v>
      </c>
      <c r="B373" s="1" t="s">
        <v>36</v>
      </c>
      <c r="C373" t="s">
        <v>1361</v>
      </c>
      <c r="D373" s="1" t="s">
        <v>188</v>
      </c>
      <c r="E373" s="1" t="s">
        <v>1253</v>
      </c>
      <c r="F373" s="1" t="s">
        <v>1256</v>
      </c>
      <c r="G373" s="1" t="s">
        <v>1311</v>
      </c>
      <c r="H373" s="2" t="s">
        <v>1362</v>
      </c>
      <c r="J373" s="1" t="s">
        <v>33</v>
      </c>
      <c r="O373" s="1" t="s">
        <v>191</v>
      </c>
      <c r="P373" s="1" t="s">
        <v>1265</v>
      </c>
      <c r="W373" s="2" t="s">
        <v>1363</v>
      </c>
      <c r="X373" s="2" t="s">
        <v>1364</v>
      </c>
      <c r="Y373" s="1" t="s">
        <v>52</v>
      </c>
      <c r="Z373" s="1" t="s">
        <v>34</v>
      </c>
      <c r="AA373" s="9" t="s">
        <v>53</v>
      </c>
      <c r="AB373" s="2" t="s">
        <v>248</v>
      </c>
    </row>
    <row r="374" spans="1:28" ht="36" customHeight="1" x14ac:dyDescent="0.2">
      <c r="A374" s="1" t="s">
        <v>1365</v>
      </c>
      <c r="B374" s="1" t="s">
        <v>36</v>
      </c>
      <c r="C374" t="s">
        <v>1366</v>
      </c>
      <c r="D374" s="1" t="s">
        <v>43</v>
      </c>
      <c r="E374" s="1" t="s">
        <v>1253</v>
      </c>
      <c r="F374" s="1" t="s">
        <v>1256</v>
      </c>
      <c r="G374" s="1" t="s">
        <v>1311</v>
      </c>
      <c r="H374" s="2" t="s">
        <v>1367</v>
      </c>
      <c r="I374" s="2" t="s">
        <v>1368</v>
      </c>
      <c r="J374" s="1" t="s">
        <v>47</v>
      </c>
      <c r="M374" s="1" t="s">
        <v>1320</v>
      </c>
      <c r="O374" s="1" t="s">
        <v>1264</v>
      </c>
      <c r="P374" s="1" t="s">
        <v>1265</v>
      </c>
      <c r="T374" s="1" t="s">
        <v>1266</v>
      </c>
      <c r="W374" s="2" t="s">
        <v>435</v>
      </c>
      <c r="X374" s="2" t="s">
        <v>436</v>
      </c>
      <c r="Y374" s="1" t="s">
        <v>52</v>
      </c>
      <c r="Z374" s="1" t="s">
        <v>34</v>
      </c>
      <c r="AA374" s="9" t="s">
        <v>53</v>
      </c>
      <c r="AB374" s="2" t="s">
        <v>200</v>
      </c>
    </row>
    <row r="375" spans="1:28" ht="36" customHeight="1" x14ac:dyDescent="0.2">
      <c r="A375" s="1" t="s">
        <v>1369</v>
      </c>
      <c r="B375" s="1" t="s">
        <v>36</v>
      </c>
      <c r="C375" t="s">
        <v>1370</v>
      </c>
      <c r="D375" s="1" t="s">
        <v>43</v>
      </c>
      <c r="E375" s="1" t="s">
        <v>1253</v>
      </c>
      <c r="F375" s="1" t="s">
        <v>1256</v>
      </c>
      <c r="G375" s="1" t="s">
        <v>1311</v>
      </c>
      <c r="H375" s="2" t="s">
        <v>1371</v>
      </c>
      <c r="I375" s="2" t="s">
        <v>1372</v>
      </c>
      <c r="J375" s="1" t="s">
        <v>47</v>
      </c>
      <c r="M375" s="1" t="s">
        <v>236</v>
      </c>
      <c r="O375" s="1" t="s">
        <v>1264</v>
      </c>
      <c r="P375" s="1" t="s">
        <v>1265</v>
      </c>
      <c r="T375" s="1" t="s">
        <v>1266</v>
      </c>
      <c r="W375" s="2" t="s">
        <v>1314</v>
      </c>
      <c r="X375" s="2" t="s">
        <v>1315</v>
      </c>
      <c r="Y375" s="1" t="s">
        <v>52</v>
      </c>
      <c r="Z375" s="1" t="s">
        <v>34</v>
      </c>
      <c r="AA375" s="9" t="s">
        <v>53</v>
      </c>
      <c r="AB375" s="2" t="s">
        <v>248</v>
      </c>
    </row>
    <row r="376" spans="1:28" ht="36" customHeight="1" x14ac:dyDescent="0.2">
      <c r="A376" s="1" t="s">
        <v>1373</v>
      </c>
      <c r="B376" s="1" t="s">
        <v>36</v>
      </c>
      <c r="C376" t="s">
        <v>1374</v>
      </c>
      <c r="D376" s="1" t="s">
        <v>766</v>
      </c>
      <c r="E376" s="1" t="s">
        <v>1253</v>
      </c>
      <c r="F376" s="1" t="s">
        <v>1256</v>
      </c>
      <c r="G376" s="1" t="s">
        <v>1375</v>
      </c>
      <c r="H376" s="2" t="s">
        <v>1376</v>
      </c>
      <c r="J376" s="1" t="s">
        <v>33</v>
      </c>
      <c r="W376" s="2" t="s">
        <v>435</v>
      </c>
      <c r="X376" s="2" t="s">
        <v>436</v>
      </c>
      <c r="Z376" s="1" t="s">
        <v>34</v>
      </c>
    </row>
    <row r="377" spans="1:28" ht="36" customHeight="1" x14ac:dyDescent="0.2">
      <c r="A377" s="1" t="s">
        <v>1377</v>
      </c>
      <c r="B377" s="1" t="s">
        <v>36</v>
      </c>
      <c r="C377" t="s">
        <v>1378</v>
      </c>
      <c r="D377" s="1" t="s">
        <v>43</v>
      </c>
      <c r="E377" s="1" t="s">
        <v>1253</v>
      </c>
      <c r="F377" s="1" t="s">
        <v>1256</v>
      </c>
      <c r="G377" s="1" t="s">
        <v>1375</v>
      </c>
      <c r="H377" s="2" t="s">
        <v>1379</v>
      </c>
      <c r="I377" s="2" t="s">
        <v>1380</v>
      </c>
      <c r="J377" s="1" t="s">
        <v>773</v>
      </c>
      <c r="K377" s="1" t="s">
        <v>1373</v>
      </c>
      <c r="L377" s="1">
        <v>1</v>
      </c>
      <c r="M377" s="1" t="s">
        <v>774</v>
      </c>
      <c r="O377" s="1" t="s">
        <v>1264</v>
      </c>
      <c r="P377" s="1" t="s">
        <v>1265</v>
      </c>
      <c r="T377" s="1" t="s">
        <v>1266</v>
      </c>
      <c r="W377" s="2" t="s">
        <v>435</v>
      </c>
      <c r="X377" s="2" t="s">
        <v>436</v>
      </c>
      <c r="Y377" s="1" t="s">
        <v>775</v>
      </c>
      <c r="Z377" s="1" t="s">
        <v>34</v>
      </c>
      <c r="AA377" s="9" t="s">
        <v>53</v>
      </c>
      <c r="AB377" s="2" t="s">
        <v>200</v>
      </c>
    </row>
    <row r="378" spans="1:28" ht="36" customHeight="1" x14ac:dyDescent="0.2">
      <c r="A378" s="1" t="s">
        <v>1381</v>
      </c>
      <c r="B378" s="1" t="s">
        <v>36</v>
      </c>
      <c r="C378" t="s">
        <v>1382</v>
      </c>
      <c r="D378" s="1" t="s">
        <v>188</v>
      </c>
      <c r="E378" s="1" t="s">
        <v>1253</v>
      </c>
      <c r="F378" s="1" t="s">
        <v>1256</v>
      </c>
      <c r="G378" s="1" t="s">
        <v>1375</v>
      </c>
      <c r="H378" s="2" t="s">
        <v>1383</v>
      </c>
      <c r="J378" s="1" t="s">
        <v>33</v>
      </c>
      <c r="O378" s="1" t="s">
        <v>191</v>
      </c>
      <c r="P378" s="1" t="s">
        <v>1265</v>
      </c>
      <c r="W378" s="2" t="s">
        <v>1384</v>
      </c>
      <c r="X378" s="2" t="s">
        <v>1384</v>
      </c>
      <c r="Y378" s="1" t="s">
        <v>52</v>
      </c>
      <c r="Z378" s="1" t="s">
        <v>34</v>
      </c>
      <c r="AA378" s="9" t="s">
        <v>53</v>
      </c>
      <c r="AB378" s="2" t="s">
        <v>200</v>
      </c>
    </row>
    <row r="379" spans="1:28" ht="36" customHeight="1" x14ac:dyDescent="0.2">
      <c r="A379" s="1" t="s">
        <v>1385</v>
      </c>
      <c r="B379" s="1" t="s">
        <v>36</v>
      </c>
      <c r="C379" t="s">
        <v>1386</v>
      </c>
      <c r="D379" s="1" t="s">
        <v>43</v>
      </c>
      <c r="E379" s="1" t="s">
        <v>1253</v>
      </c>
      <c r="F379" s="1" t="s">
        <v>1256</v>
      </c>
      <c r="G379" s="1" t="s">
        <v>1375</v>
      </c>
      <c r="H379" s="2" t="s">
        <v>1387</v>
      </c>
      <c r="I379" s="2" t="s">
        <v>1388</v>
      </c>
      <c r="J379" s="1" t="s">
        <v>773</v>
      </c>
      <c r="K379" s="1" t="s">
        <v>1373</v>
      </c>
      <c r="L379" s="1">
        <v>1</v>
      </c>
      <c r="M379" s="1" t="s">
        <v>774</v>
      </c>
      <c r="O379" s="1" t="s">
        <v>1264</v>
      </c>
      <c r="P379" s="1" t="s">
        <v>1265</v>
      </c>
      <c r="T379" s="1" t="s">
        <v>1266</v>
      </c>
      <c r="W379" s="2" t="s">
        <v>435</v>
      </c>
      <c r="X379" s="2" t="s">
        <v>436</v>
      </c>
      <c r="Y379" s="1" t="s">
        <v>775</v>
      </c>
      <c r="Z379" s="1" t="s">
        <v>34</v>
      </c>
      <c r="AA379" s="9" t="s">
        <v>53</v>
      </c>
      <c r="AB379" s="2" t="s">
        <v>200</v>
      </c>
    </row>
    <row r="380" spans="1:28" ht="36" customHeight="1" x14ac:dyDescent="0.2">
      <c r="A380" s="1" t="s">
        <v>1389</v>
      </c>
      <c r="B380" s="1" t="s">
        <v>36</v>
      </c>
      <c r="C380" t="s">
        <v>1390</v>
      </c>
      <c r="D380" s="1" t="s">
        <v>188</v>
      </c>
      <c r="E380" s="1" t="s">
        <v>1253</v>
      </c>
      <c r="F380" s="1" t="s">
        <v>1256</v>
      </c>
      <c r="G380" s="1" t="s">
        <v>1375</v>
      </c>
      <c r="H380" s="2" t="s">
        <v>1391</v>
      </c>
      <c r="J380" s="1" t="s">
        <v>33</v>
      </c>
      <c r="O380" s="1" t="s">
        <v>191</v>
      </c>
      <c r="P380" s="1" t="s">
        <v>1265</v>
      </c>
      <c r="W380" s="2" t="s">
        <v>1392</v>
      </c>
      <c r="X380" s="2" t="s">
        <v>1392</v>
      </c>
      <c r="Y380" s="1" t="s">
        <v>52</v>
      </c>
      <c r="Z380" s="1" t="s">
        <v>34</v>
      </c>
      <c r="AA380" s="9" t="s">
        <v>53</v>
      </c>
      <c r="AB380" s="2" t="s">
        <v>200</v>
      </c>
    </row>
    <row r="381" spans="1:28" ht="36" customHeight="1" x14ac:dyDescent="0.2">
      <c r="A381" s="1" t="s">
        <v>1393</v>
      </c>
      <c r="B381" s="1" t="s">
        <v>36</v>
      </c>
      <c r="C381" t="s">
        <v>1394</v>
      </c>
      <c r="D381" s="1" t="s">
        <v>43</v>
      </c>
      <c r="E381" s="1" t="s">
        <v>1253</v>
      </c>
      <c r="F381" s="1" t="s">
        <v>1256</v>
      </c>
      <c r="G381" s="1" t="s">
        <v>1375</v>
      </c>
      <c r="H381" s="2" t="s">
        <v>1395</v>
      </c>
      <c r="I381" s="2" t="s">
        <v>1396</v>
      </c>
      <c r="J381" s="1" t="s">
        <v>773</v>
      </c>
      <c r="K381" s="1" t="s">
        <v>1373</v>
      </c>
      <c r="L381" s="1">
        <v>1</v>
      </c>
      <c r="M381" s="1" t="s">
        <v>774</v>
      </c>
      <c r="O381" s="1" t="s">
        <v>1264</v>
      </c>
      <c r="P381" s="1" t="s">
        <v>1265</v>
      </c>
      <c r="T381" s="1" t="s">
        <v>1266</v>
      </c>
      <c r="W381" s="2" t="s">
        <v>435</v>
      </c>
      <c r="X381" s="2" t="s">
        <v>436</v>
      </c>
      <c r="Y381" s="1" t="s">
        <v>775</v>
      </c>
      <c r="Z381" s="1" t="s">
        <v>34</v>
      </c>
      <c r="AA381" s="9" t="s">
        <v>53</v>
      </c>
      <c r="AB381" s="2" t="s">
        <v>200</v>
      </c>
    </row>
    <row r="382" spans="1:28" ht="36" customHeight="1" x14ac:dyDescent="0.2">
      <c r="A382" s="1" t="s">
        <v>1397</v>
      </c>
      <c r="B382" s="1" t="s">
        <v>36</v>
      </c>
      <c r="C382" t="s">
        <v>1398</v>
      </c>
      <c r="D382" s="1" t="s">
        <v>188</v>
      </c>
      <c r="E382" s="1" t="s">
        <v>1253</v>
      </c>
      <c r="F382" s="1" t="s">
        <v>1256</v>
      </c>
      <c r="G382" s="1" t="s">
        <v>1375</v>
      </c>
      <c r="H382" s="2" t="s">
        <v>1399</v>
      </c>
      <c r="J382" s="1" t="s">
        <v>33</v>
      </c>
      <c r="O382" s="1" t="s">
        <v>191</v>
      </c>
      <c r="P382" s="1" t="s">
        <v>1265</v>
      </c>
      <c r="W382" s="2" t="s">
        <v>1400</v>
      </c>
      <c r="X382" s="2" t="s">
        <v>1400</v>
      </c>
      <c r="Y382" s="1" t="s">
        <v>52</v>
      </c>
      <c r="Z382" s="1" t="s">
        <v>34</v>
      </c>
      <c r="AA382" s="9" t="s">
        <v>53</v>
      </c>
      <c r="AB382" s="2" t="s">
        <v>200</v>
      </c>
    </row>
    <row r="383" spans="1:28" ht="36" customHeight="1" x14ac:dyDescent="0.2">
      <c r="A383" s="1" t="s">
        <v>1401</v>
      </c>
      <c r="B383" s="1" t="s">
        <v>36</v>
      </c>
      <c r="C383" t="s">
        <v>1402</v>
      </c>
      <c r="D383" s="1" t="s">
        <v>43</v>
      </c>
      <c r="E383" s="1" t="s">
        <v>1253</v>
      </c>
      <c r="F383" s="1" t="s">
        <v>1256</v>
      </c>
      <c r="G383" s="1" t="s">
        <v>1375</v>
      </c>
      <c r="H383" s="2" t="s">
        <v>802</v>
      </c>
      <c r="J383" s="1" t="s">
        <v>773</v>
      </c>
      <c r="K383" s="1" t="s">
        <v>1373</v>
      </c>
      <c r="L383" s="1">
        <v>1</v>
      </c>
      <c r="M383" s="1" t="s">
        <v>774</v>
      </c>
      <c r="O383" s="1" t="s">
        <v>1264</v>
      </c>
      <c r="P383" s="1" t="s">
        <v>1265</v>
      </c>
      <c r="T383" s="1" t="s">
        <v>1266</v>
      </c>
      <c r="W383" s="2" t="s">
        <v>435</v>
      </c>
      <c r="X383" s="2" t="s">
        <v>436</v>
      </c>
      <c r="Y383" s="1" t="s">
        <v>775</v>
      </c>
      <c r="Z383" s="1" t="s">
        <v>34</v>
      </c>
      <c r="AA383" s="9" t="s">
        <v>53</v>
      </c>
      <c r="AB383" s="2" t="s">
        <v>200</v>
      </c>
    </row>
    <row r="384" spans="1:28" ht="36" customHeight="1" x14ac:dyDescent="0.2">
      <c r="A384" s="1" t="s">
        <v>1403</v>
      </c>
      <c r="B384" s="1" t="s">
        <v>36</v>
      </c>
      <c r="C384" t="s">
        <v>1404</v>
      </c>
      <c r="D384" s="1" t="s">
        <v>188</v>
      </c>
      <c r="E384" s="1" t="s">
        <v>1253</v>
      </c>
      <c r="F384" s="1" t="s">
        <v>1256</v>
      </c>
      <c r="G384" s="1" t="s">
        <v>1375</v>
      </c>
      <c r="H384" s="2" t="s">
        <v>643</v>
      </c>
      <c r="J384" s="1" t="s">
        <v>33</v>
      </c>
      <c r="O384" s="1" t="s">
        <v>191</v>
      </c>
      <c r="P384" s="1" t="s">
        <v>1265</v>
      </c>
      <c r="W384" s="2" t="s">
        <v>1405</v>
      </c>
      <c r="X384" s="2" t="s">
        <v>1405</v>
      </c>
      <c r="Y384" s="1" t="s">
        <v>52</v>
      </c>
      <c r="Z384" s="1" t="s">
        <v>34</v>
      </c>
      <c r="AA384" s="9" t="s">
        <v>53</v>
      </c>
      <c r="AB384" s="2" t="s">
        <v>200</v>
      </c>
    </row>
    <row r="385" spans="1:28" ht="36" customHeight="1" x14ac:dyDescent="0.2">
      <c r="A385" s="1" t="s">
        <v>1406</v>
      </c>
      <c r="B385" s="1" t="s">
        <v>36</v>
      </c>
      <c r="C385" t="s">
        <v>1407</v>
      </c>
      <c r="D385" s="1" t="s">
        <v>43</v>
      </c>
      <c r="E385" s="1" t="s">
        <v>1253</v>
      </c>
      <c r="F385" s="1" t="s">
        <v>1256</v>
      </c>
      <c r="G385" s="1" t="s">
        <v>1375</v>
      </c>
      <c r="H385" s="2" t="s">
        <v>1408</v>
      </c>
      <c r="J385" s="1" t="s">
        <v>773</v>
      </c>
      <c r="K385" s="1" t="s">
        <v>1373</v>
      </c>
      <c r="L385" s="1">
        <v>2</v>
      </c>
      <c r="M385" s="1" t="s">
        <v>774</v>
      </c>
      <c r="O385" s="1" t="s">
        <v>1264</v>
      </c>
      <c r="P385" s="1" t="s">
        <v>1265</v>
      </c>
      <c r="T385" s="1" t="s">
        <v>1266</v>
      </c>
      <c r="W385" s="2" t="s">
        <v>435</v>
      </c>
      <c r="X385" s="2" t="s">
        <v>436</v>
      </c>
      <c r="Y385" s="1" t="s">
        <v>775</v>
      </c>
      <c r="Z385" s="1" t="s">
        <v>34</v>
      </c>
      <c r="AA385" s="9" t="s">
        <v>53</v>
      </c>
      <c r="AB385" s="2" t="s">
        <v>200</v>
      </c>
    </row>
    <row r="386" spans="1:28" ht="36" customHeight="1" x14ac:dyDescent="0.2">
      <c r="A386" s="1" t="s">
        <v>1409</v>
      </c>
      <c r="B386" s="1" t="s">
        <v>36</v>
      </c>
      <c r="C386" t="s">
        <v>1410</v>
      </c>
      <c r="D386" s="1" t="s">
        <v>43</v>
      </c>
      <c r="E386" s="1" t="s">
        <v>1253</v>
      </c>
      <c r="F386" s="1" t="s">
        <v>1256</v>
      </c>
      <c r="G386" s="1" t="s">
        <v>1375</v>
      </c>
      <c r="H386" s="2" t="s">
        <v>1411</v>
      </c>
      <c r="I386" s="21" t="s">
        <v>1412</v>
      </c>
      <c r="J386" s="1" t="s">
        <v>47</v>
      </c>
      <c r="M386" s="1" t="s">
        <v>236</v>
      </c>
      <c r="O386" s="1" t="s">
        <v>1264</v>
      </c>
      <c r="P386" s="1" t="s">
        <v>1265</v>
      </c>
      <c r="T386" s="1" t="s">
        <v>1266</v>
      </c>
      <c r="W386" s="2" t="s">
        <v>435</v>
      </c>
      <c r="X386" s="2" t="s">
        <v>436</v>
      </c>
      <c r="Y386" s="1" t="s">
        <v>52</v>
      </c>
      <c r="Z386" s="1" t="s">
        <v>34</v>
      </c>
      <c r="AA386" s="9" t="s">
        <v>53</v>
      </c>
      <c r="AB386" s="2" t="s">
        <v>54</v>
      </c>
    </row>
    <row r="387" spans="1:28" ht="36" customHeight="1" x14ac:dyDescent="0.2">
      <c r="A387" s="1" t="s">
        <v>1413</v>
      </c>
      <c r="B387" s="1" t="s">
        <v>36</v>
      </c>
      <c r="C387" t="s">
        <v>1414</v>
      </c>
      <c r="D387" s="1" t="s">
        <v>43</v>
      </c>
      <c r="E387" s="1" t="s">
        <v>1253</v>
      </c>
      <c r="F387" s="1" t="s">
        <v>1256</v>
      </c>
      <c r="G387" s="1" t="s">
        <v>1415</v>
      </c>
      <c r="H387" s="2" t="s">
        <v>1416</v>
      </c>
      <c r="I387" s="2" t="s">
        <v>1417</v>
      </c>
      <c r="J387" s="1" t="s">
        <v>47</v>
      </c>
      <c r="M387" s="1" t="s">
        <v>1320</v>
      </c>
      <c r="O387" s="1" t="s">
        <v>1264</v>
      </c>
      <c r="P387" s="1" t="s">
        <v>1265</v>
      </c>
      <c r="T387" s="1" t="s">
        <v>1266</v>
      </c>
      <c r="W387" s="2" t="s">
        <v>51</v>
      </c>
      <c r="X387" s="2" t="s">
        <v>51</v>
      </c>
      <c r="Y387" s="1" t="s">
        <v>52</v>
      </c>
      <c r="Z387" s="1" t="s">
        <v>34</v>
      </c>
      <c r="AA387" s="9" t="s">
        <v>53</v>
      </c>
      <c r="AB387" s="2" t="s">
        <v>200</v>
      </c>
    </row>
    <row r="388" spans="1:28" ht="43" customHeight="1" x14ac:dyDescent="0.2">
      <c r="A388" s="1" t="s">
        <v>1418</v>
      </c>
      <c r="B388" s="1" t="s">
        <v>36</v>
      </c>
      <c r="C388" t="s">
        <v>1419</v>
      </c>
      <c r="D388" s="1" t="s">
        <v>43</v>
      </c>
      <c r="E388" s="1" t="s">
        <v>1253</v>
      </c>
      <c r="F388" s="1" t="s">
        <v>1420</v>
      </c>
      <c r="H388" s="2" t="s">
        <v>1421</v>
      </c>
      <c r="I388" s="2" t="s">
        <v>1422</v>
      </c>
      <c r="J388" s="1" t="s">
        <v>47</v>
      </c>
      <c r="M388" s="1" t="s">
        <v>236</v>
      </c>
      <c r="O388" s="1" t="s">
        <v>1264</v>
      </c>
      <c r="P388" s="1" t="s">
        <v>1265</v>
      </c>
      <c r="T388" s="1" t="s">
        <v>1266</v>
      </c>
      <c r="W388" s="2" t="s">
        <v>51</v>
      </c>
      <c r="X388" s="2" t="s">
        <v>51</v>
      </c>
      <c r="Y388" s="1" t="s">
        <v>52</v>
      </c>
      <c r="Z388" s="1" t="s">
        <v>34</v>
      </c>
      <c r="AA388" s="9" t="s">
        <v>53</v>
      </c>
      <c r="AB388" s="2" t="s">
        <v>200</v>
      </c>
    </row>
    <row r="389" spans="1:28" ht="26" customHeight="1" x14ac:dyDescent="0.2">
      <c r="A389" s="1" t="s">
        <v>1423</v>
      </c>
      <c r="B389" s="1" t="s">
        <v>36</v>
      </c>
      <c r="C389" t="s">
        <v>1424</v>
      </c>
      <c r="D389" s="1" t="s">
        <v>766</v>
      </c>
      <c r="E389" s="1" t="s">
        <v>1253</v>
      </c>
      <c r="F389" s="1" t="s">
        <v>1420</v>
      </c>
      <c r="H389" s="2" t="s">
        <v>1425</v>
      </c>
      <c r="J389" s="1" t="s">
        <v>33</v>
      </c>
      <c r="W389" s="2" t="s">
        <v>1426</v>
      </c>
      <c r="X389" s="2" t="s">
        <v>1427</v>
      </c>
      <c r="Z389" s="1" t="s">
        <v>34</v>
      </c>
    </row>
    <row r="390" spans="1:28" ht="44" customHeight="1" x14ac:dyDescent="0.2">
      <c r="A390" s="1" t="s">
        <v>1428</v>
      </c>
      <c r="B390" s="1" t="s">
        <v>36</v>
      </c>
      <c r="C390" t="s">
        <v>1429</v>
      </c>
      <c r="D390" s="1" t="s">
        <v>43</v>
      </c>
      <c r="E390" s="1" t="s">
        <v>1253</v>
      </c>
      <c r="F390" s="1" t="s">
        <v>1420</v>
      </c>
      <c r="H390" s="2" t="s">
        <v>1430</v>
      </c>
      <c r="I390" s="2" t="s">
        <v>1431</v>
      </c>
      <c r="J390" s="1" t="s">
        <v>773</v>
      </c>
      <c r="K390" s="1" t="s">
        <v>1423</v>
      </c>
      <c r="L390" s="1">
        <v>1</v>
      </c>
      <c r="M390" s="1" t="s">
        <v>774</v>
      </c>
      <c r="O390" s="1" t="s">
        <v>1264</v>
      </c>
      <c r="P390" s="1" t="s">
        <v>1265</v>
      </c>
      <c r="T390" s="1" t="s">
        <v>1266</v>
      </c>
      <c r="W390" s="2" t="s">
        <v>1426</v>
      </c>
      <c r="X390" s="2" t="s">
        <v>1427</v>
      </c>
      <c r="Y390" s="1" t="s">
        <v>775</v>
      </c>
      <c r="Z390" s="1" t="s">
        <v>34</v>
      </c>
      <c r="AA390" s="9" t="s">
        <v>53</v>
      </c>
      <c r="AB390" s="2" t="s">
        <v>200</v>
      </c>
    </row>
    <row r="391" spans="1:28" ht="25" customHeight="1" x14ac:dyDescent="0.2">
      <c r="A391" s="1" t="s">
        <v>1432</v>
      </c>
      <c r="B391" s="1" t="s">
        <v>36</v>
      </c>
      <c r="C391" t="s">
        <v>1433</v>
      </c>
      <c r="D391" s="1" t="s">
        <v>188</v>
      </c>
      <c r="E391" s="1" t="s">
        <v>1253</v>
      </c>
      <c r="F391" s="1" t="s">
        <v>1420</v>
      </c>
      <c r="H391" s="2" t="s">
        <v>1434</v>
      </c>
      <c r="J391" s="1" t="s">
        <v>33</v>
      </c>
      <c r="O391" s="1" t="s">
        <v>49</v>
      </c>
      <c r="P391" s="8" t="s">
        <v>50</v>
      </c>
      <c r="W391" s="2" t="s">
        <v>1435</v>
      </c>
      <c r="X391" s="2" t="s">
        <v>1435</v>
      </c>
      <c r="Y391" s="1" t="s">
        <v>52</v>
      </c>
      <c r="Z391" s="1" t="s">
        <v>34</v>
      </c>
      <c r="AA391" s="9" t="s">
        <v>53</v>
      </c>
      <c r="AB391" s="2" t="s">
        <v>200</v>
      </c>
    </row>
    <row r="392" spans="1:28" ht="49" customHeight="1" x14ac:dyDescent="0.2">
      <c r="A392" s="1" t="s">
        <v>1436</v>
      </c>
      <c r="B392" s="1" t="s">
        <v>36</v>
      </c>
      <c r="C392" t="s">
        <v>1437</v>
      </c>
      <c r="D392" s="1" t="s">
        <v>43</v>
      </c>
      <c r="E392" s="1" t="s">
        <v>1253</v>
      </c>
      <c r="F392" s="1" t="s">
        <v>1420</v>
      </c>
      <c r="H392" s="2" t="s">
        <v>1438</v>
      </c>
      <c r="I392" s="2" t="s">
        <v>1439</v>
      </c>
      <c r="J392" s="1" t="s">
        <v>773</v>
      </c>
      <c r="K392" s="1" t="s">
        <v>1423</v>
      </c>
      <c r="L392" s="1">
        <v>1</v>
      </c>
      <c r="M392" s="1" t="s">
        <v>774</v>
      </c>
      <c r="O392" s="1" t="s">
        <v>1264</v>
      </c>
      <c r="P392" s="1" t="s">
        <v>1265</v>
      </c>
      <c r="T392" s="1" t="s">
        <v>1266</v>
      </c>
      <c r="W392" s="2" t="s">
        <v>1426</v>
      </c>
      <c r="X392" s="2" t="s">
        <v>1427</v>
      </c>
      <c r="Y392" s="1" t="s">
        <v>775</v>
      </c>
      <c r="Z392" s="1" t="s">
        <v>34</v>
      </c>
      <c r="AA392" s="9" t="s">
        <v>53</v>
      </c>
      <c r="AB392" s="2" t="s">
        <v>200</v>
      </c>
    </row>
    <row r="393" spans="1:28" ht="46" customHeight="1" x14ac:dyDescent="0.2">
      <c r="A393" s="1" t="s">
        <v>1440</v>
      </c>
      <c r="B393" s="1" t="s">
        <v>36</v>
      </c>
      <c r="C393" t="s">
        <v>1441</v>
      </c>
      <c r="D393" s="1" t="s">
        <v>188</v>
      </c>
      <c r="E393" s="1" t="s">
        <v>1253</v>
      </c>
      <c r="F393" s="1" t="s">
        <v>1420</v>
      </c>
      <c r="H393" s="2" t="s">
        <v>1442</v>
      </c>
      <c r="J393" s="1" t="s">
        <v>33</v>
      </c>
      <c r="O393" s="1" t="s">
        <v>49</v>
      </c>
      <c r="P393" s="8" t="s">
        <v>50</v>
      </c>
      <c r="W393" s="2" t="s">
        <v>1443</v>
      </c>
      <c r="X393" s="2" t="s">
        <v>1443</v>
      </c>
      <c r="Y393" s="1" t="s">
        <v>52</v>
      </c>
      <c r="Z393" s="1" t="s">
        <v>34</v>
      </c>
      <c r="AA393" s="9" t="s">
        <v>53</v>
      </c>
      <c r="AB393" s="2" t="s">
        <v>200</v>
      </c>
    </row>
    <row r="394" spans="1:28" ht="23" customHeight="1" x14ac:dyDescent="0.2">
      <c r="A394" s="1" t="s">
        <v>1444</v>
      </c>
      <c r="B394" s="1" t="s">
        <v>36</v>
      </c>
      <c r="C394" t="s">
        <v>1445</v>
      </c>
      <c r="D394" s="1" t="s">
        <v>43</v>
      </c>
      <c r="E394" s="1" t="s">
        <v>1253</v>
      </c>
      <c r="F394" s="1" t="s">
        <v>1420</v>
      </c>
      <c r="H394" s="2" t="s">
        <v>1446</v>
      </c>
      <c r="I394" s="2" t="s">
        <v>1447</v>
      </c>
      <c r="J394" s="1" t="s">
        <v>773</v>
      </c>
      <c r="K394" s="1" t="s">
        <v>1423</v>
      </c>
      <c r="L394" s="1">
        <v>1</v>
      </c>
      <c r="M394" s="1" t="s">
        <v>774</v>
      </c>
      <c r="O394" s="1" t="s">
        <v>1264</v>
      </c>
      <c r="P394" s="1" t="s">
        <v>1265</v>
      </c>
      <c r="T394" s="1" t="s">
        <v>1266</v>
      </c>
      <c r="W394" s="2" t="s">
        <v>1426</v>
      </c>
      <c r="X394" s="2" t="s">
        <v>1427</v>
      </c>
      <c r="Y394" s="1" t="s">
        <v>775</v>
      </c>
      <c r="Z394" s="1" t="s">
        <v>34</v>
      </c>
      <c r="AA394" s="9" t="s">
        <v>53</v>
      </c>
      <c r="AB394" s="2" t="s">
        <v>200</v>
      </c>
    </row>
    <row r="395" spans="1:28" ht="16" customHeight="1" x14ac:dyDescent="0.2">
      <c r="A395" s="1" t="s">
        <v>1448</v>
      </c>
      <c r="B395" s="1" t="s">
        <v>36</v>
      </c>
      <c r="C395" t="s">
        <v>1449</v>
      </c>
      <c r="D395" s="1" t="s">
        <v>188</v>
      </c>
      <c r="E395" s="1" t="s">
        <v>1253</v>
      </c>
      <c r="F395" s="1" t="s">
        <v>1420</v>
      </c>
      <c r="H395" s="2" t="s">
        <v>1450</v>
      </c>
      <c r="J395" s="1" t="s">
        <v>33</v>
      </c>
      <c r="O395" s="1" t="s">
        <v>49</v>
      </c>
      <c r="P395" s="8" t="s">
        <v>50</v>
      </c>
      <c r="W395" s="2" t="s">
        <v>1451</v>
      </c>
      <c r="X395" s="2" t="s">
        <v>1451</v>
      </c>
      <c r="Y395" s="1" t="s">
        <v>52</v>
      </c>
      <c r="Z395" s="1" t="s">
        <v>34</v>
      </c>
      <c r="AA395" s="9" t="s">
        <v>53</v>
      </c>
      <c r="AB395" s="2" t="s">
        <v>200</v>
      </c>
    </row>
    <row r="396" spans="1:28" ht="26" customHeight="1" x14ac:dyDescent="0.2">
      <c r="A396" s="1" t="s">
        <v>1452</v>
      </c>
      <c r="B396" s="1" t="s">
        <v>36</v>
      </c>
      <c r="C396" t="s">
        <v>1453</v>
      </c>
      <c r="D396" s="1" t="s">
        <v>43</v>
      </c>
      <c r="E396" s="1" t="s">
        <v>1253</v>
      </c>
      <c r="F396" s="1" t="s">
        <v>1420</v>
      </c>
      <c r="H396" s="2" t="s">
        <v>1454</v>
      </c>
      <c r="I396" s="2" t="s">
        <v>1455</v>
      </c>
      <c r="J396" s="1" t="s">
        <v>60</v>
      </c>
      <c r="O396" s="1" t="s">
        <v>1264</v>
      </c>
      <c r="P396" s="1" t="s">
        <v>1265</v>
      </c>
      <c r="T396" s="1" t="s">
        <v>1266</v>
      </c>
      <c r="W396" s="2" t="s">
        <v>1456</v>
      </c>
      <c r="X396" s="2" t="s">
        <v>1457</v>
      </c>
      <c r="Y396" s="1" t="s">
        <v>52</v>
      </c>
      <c r="Z396" s="1" t="s">
        <v>34</v>
      </c>
      <c r="AA396" s="9" t="s">
        <v>53</v>
      </c>
      <c r="AB396" s="2" t="s">
        <v>248</v>
      </c>
    </row>
    <row r="397" spans="1:28" ht="24" customHeight="1" x14ac:dyDescent="0.2">
      <c r="A397" s="1" t="s">
        <v>1458</v>
      </c>
      <c r="B397" s="1" t="s">
        <v>36</v>
      </c>
      <c r="C397" t="s">
        <v>1459</v>
      </c>
      <c r="D397" s="1" t="s">
        <v>43</v>
      </c>
      <c r="E397" s="1" t="s">
        <v>1253</v>
      </c>
      <c r="F397" s="1" t="s">
        <v>1420</v>
      </c>
      <c r="H397" s="2" t="s">
        <v>1460</v>
      </c>
      <c r="I397" s="2" t="s">
        <v>1461</v>
      </c>
      <c r="J397" s="1" t="s">
        <v>47</v>
      </c>
      <c r="M397" s="1" t="s">
        <v>236</v>
      </c>
      <c r="O397" s="1" t="s">
        <v>1264</v>
      </c>
      <c r="P397" s="1" t="s">
        <v>1265</v>
      </c>
      <c r="T397" s="1" t="s">
        <v>1266</v>
      </c>
      <c r="W397" s="2" t="s">
        <v>1456</v>
      </c>
      <c r="X397" s="2" t="s">
        <v>1457</v>
      </c>
      <c r="Y397" s="1" t="s">
        <v>52</v>
      </c>
      <c r="Z397" s="1" t="s">
        <v>34</v>
      </c>
      <c r="AA397" s="9" t="s">
        <v>53</v>
      </c>
      <c r="AB397" s="2" t="s">
        <v>248</v>
      </c>
    </row>
    <row r="398" spans="1:28" ht="36" customHeight="1" x14ac:dyDescent="0.2">
      <c r="A398" s="1" t="s">
        <v>1462</v>
      </c>
      <c r="B398" s="1" t="s">
        <v>36</v>
      </c>
      <c r="C398" t="s">
        <v>1463</v>
      </c>
      <c r="D398" s="1" t="s">
        <v>43</v>
      </c>
      <c r="E398" s="1" t="s">
        <v>1253</v>
      </c>
      <c r="F398" s="1" t="s">
        <v>1420</v>
      </c>
      <c r="H398" s="2" t="s">
        <v>1464</v>
      </c>
      <c r="I398" s="2" t="s">
        <v>1465</v>
      </c>
      <c r="J398" s="1" t="s">
        <v>47</v>
      </c>
      <c r="M398" s="1" t="s">
        <v>1320</v>
      </c>
      <c r="O398" s="1" t="s">
        <v>1264</v>
      </c>
      <c r="P398" s="1" t="s">
        <v>1265</v>
      </c>
      <c r="T398" s="1" t="s">
        <v>1266</v>
      </c>
      <c r="W398" s="2" t="s">
        <v>1426</v>
      </c>
      <c r="X398" s="2" t="s">
        <v>1427</v>
      </c>
      <c r="Y398" s="1" t="s">
        <v>52</v>
      </c>
      <c r="Z398" s="1" t="s">
        <v>34</v>
      </c>
      <c r="AA398" s="9" t="s">
        <v>53</v>
      </c>
      <c r="AB398" s="2" t="s">
        <v>54</v>
      </c>
    </row>
    <row r="399" spans="1:28" ht="36" customHeight="1" x14ac:dyDescent="0.2">
      <c r="A399" s="1" t="s">
        <v>1466</v>
      </c>
      <c r="B399" s="1" t="s">
        <v>36</v>
      </c>
      <c r="C399"/>
      <c r="D399" s="1" t="s">
        <v>37</v>
      </c>
      <c r="E399" s="1" t="s">
        <v>1253</v>
      </c>
      <c r="F399" s="1" t="s">
        <v>1467</v>
      </c>
      <c r="G399" s="6" t="s">
        <v>1257</v>
      </c>
      <c r="H399" s="2" t="s">
        <v>1468</v>
      </c>
      <c r="J399" s="1" t="s">
        <v>33</v>
      </c>
      <c r="W399" s="2" t="s">
        <v>51</v>
      </c>
      <c r="X399" s="2" t="s">
        <v>51</v>
      </c>
      <c r="Z399" s="1" t="s">
        <v>34</v>
      </c>
    </row>
    <row r="400" spans="1:28" ht="36" customHeight="1" x14ac:dyDescent="0.2">
      <c r="A400" s="1" t="s">
        <v>1469</v>
      </c>
      <c r="B400" s="1" t="s">
        <v>36</v>
      </c>
      <c r="C400" t="s">
        <v>1470</v>
      </c>
      <c r="D400" s="1" t="s">
        <v>43</v>
      </c>
      <c r="E400" s="1" t="s">
        <v>1253</v>
      </c>
      <c r="F400" s="1" t="s">
        <v>1471</v>
      </c>
      <c r="G400" s="1" t="s">
        <v>1472</v>
      </c>
      <c r="H400" s="2" t="s">
        <v>1473</v>
      </c>
      <c r="I400" s="2" t="s">
        <v>1474</v>
      </c>
      <c r="J400" s="1" t="s">
        <v>47</v>
      </c>
      <c r="M400" s="1" t="s">
        <v>236</v>
      </c>
      <c r="O400" s="1" t="s">
        <v>1264</v>
      </c>
      <c r="P400" s="1" t="s">
        <v>1265</v>
      </c>
      <c r="T400" s="1" t="s">
        <v>1266</v>
      </c>
      <c r="W400" s="2" t="s">
        <v>51</v>
      </c>
      <c r="X400" s="2" t="s">
        <v>51</v>
      </c>
      <c r="Y400" s="1" t="s">
        <v>52</v>
      </c>
      <c r="Z400" s="1" t="s">
        <v>34</v>
      </c>
      <c r="AA400" s="9" t="s">
        <v>53</v>
      </c>
      <c r="AB400" s="2" t="s">
        <v>54</v>
      </c>
    </row>
    <row r="401" spans="1:62" ht="36" customHeight="1" x14ac:dyDescent="0.2">
      <c r="A401" s="1" t="s">
        <v>1475</v>
      </c>
      <c r="B401" s="1" t="s">
        <v>36</v>
      </c>
      <c r="C401" t="s">
        <v>1476</v>
      </c>
      <c r="D401" s="1" t="s">
        <v>43</v>
      </c>
      <c r="E401" s="1" t="s">
        <v>1253</v>
      </c>
      <c r="F401" s="1" t="s">
        <v>1471</v>
      </c>
      <c r="G401" s="1" t="s">
        <v>1472</v>
      </c>
      <c r="H401" s="2" t="s">
        <v>1477</v>
      </c>
      <c r="I401" s="2" t="s">
        <v>1478</v>
      </c>
      <c r="J401" s="1" t="s">
        <v>47</v>
      </c>
      <c r="M401" s="1" t="s">
        <v>1320</v>
      </c>
      <c r="O401" s="1" t="s">
        <v>1264</v>
      </c>
      <c r="P401" s="1" t="s">
        <v>1265</v>
      </c>
      <c r="T401" s="1" t="s">
        <v>1266</v>
      </c>
      <c r="W401" s="2" t="s">
        <v>1479</v>
      </c>
      <c r="X401" s="2" t="s">
        <v>1480</v>
      </c>
      <c r="Y401" s="1" t="s">
        <v>52</v>
      </c>
      <c r="Z401" s="1" t="s">
        <v>34</v>
      </c>
      <c r="AA401" s="9" t="s">
        <v>53</v>
      </c>
      <c r="AB401" s="2" t="s">
        <v>54</v>
      </c>
    </row>
    <row r="402" spans="1:62" ht="36" customHeight="1" x14ac:dyDescent="0.2">
      <c r="A402" s="1" t="s">
        <v>1481</v>
      </c>
      <c r="B402" s="6" t="s">
        <v>36</v>
      </c>
      <c r="C402" t="s">
        <v>1482</v>
      </c>
      <c r="D402" s="1" t="s">
        <v>43</v>
      </c>
      <c r="E402" s="1" t="s">
        <v>1253</v>
      </c>
      <c r="F402" s="1" t="s">
        <v>1471</v>
      </c>
      <c r="G402" s="1" t="s">
        <v>1483</v>
      </c>
      <c r="H402" s="2" t="s">
        <v>1484</v>
      </c>
      <c r="I402" s="10" t="s">
        <v>1485</v>
      </c>
      <c r="J402" s="1" t="s">
        <v>47</v>
      </c>
      <c r="M402" s="1" t="s">
        <v>236</v>
      </c>
      <c r="O402" s="1" t="s">
        <v>1264</v>
      </c>
      <c r="P402" s="1" t="s">
        <v>1265</v>
      </c>
      <c r="T402" s="1" t="s">
        <v>1266</v>
      </c>
      <c r="W402" s="2" t="s">
        <v>241</v>
      </c>
      <c r="X402" s="2" t="s">
        <v>241</v>
      </c>
      <c r="Y402" s="1" t="s">
        <v>52</v>
      </c>
      <c r="Z402" s="1" t="s">
        <v>34</v>
      </c>
      <c r="AA402" s="9" t="s">
        <v>53</v>
      </c>
      <c r="AB402" s="2" t="s">
        <v>248</v>
      </c>
    </row>
    <row r="403" spans="1:62" ht="36" customHeight="1" x14ac:dyDescent="0.2">
      <c r="A403" s="1" t="s">
        <v>1486</v>
      </c>
      <c r="B403" s="1" t="s">
        <v>36</v>
      </c>
      <c r="C403" t="s">
        <v>1487</v>
      </c>
      <c r="D403" s="1" t="s">
        <v>43</v>
      </c>
      <c r="E403" s="1" t="s">
        <v>1253</v>
      </c>
      <c r="F403" s="1" t="s">
        <v>1471</v>
      </c>
      <c r="G403" s="1" t="s">
        <v>1488</v>
      </c>
      <c r="H403" s="2" t="s">
        <v>1489</v>
      </c>
      <c r="I403" s="2" t="s">
        <v>1490</v>
      </c>
      <c r="J403" s="1" t="s">
        <v>47</v>
      </c>
      <c r="M403" s="1" t="s">
        <v>1320</v>
      </c>
      <c r="O403" s="1" t="s">
        <v>1264</v>
      </c>
      <c r="P403" s="1" t="s">
        <v>1265</v>
      </c>
      <c r="T403" s="1" t="s">
        <v>1266</v>
      </c>
      <c r="W403" s="2" t="s">
        <v>389</v>
      </c>
      <c r="X403" s="2" t="s">
        <v>390</v>
      </c>
      <c r="Y403" s="1" t="s">
        <v>52</v>
      </c>
      <c r="Z403" s="1" t="s">
        <v>34</v>
      </c>
      <c r="AA403" s="9" t="s">
        <v>53</v>
      </c>
      <c r="AB403" s="2" t="s">
        <v>54</v>
      </c>
    </row>
    <row r="404" spans="1:62" ht="36" customHeight="1" x14ac:dyDescent="0.2">
      <c r="A404" s="1" t="s">
        <v>1491</v>
      </c>
      <c r="B404" s="1" t="s">
        <v>36</v>
      </c>
      <c r="C404" t="s">
        <v>1492</v>
      </c>
      <c r="D404" s="1" t="s">
        <v>43</v>
      </c>
      <c r="E404" s="1" t="s">
        <v>1253</v>
      </c>
      <c r="F404" s="1" t="s">
        <v>1471</v>
      </c>
      <c r="G404" s="1" t="s">
        <v>1493</v>
      </c>
      <c r="H404" s="2" t="s">
        <v>1494</v>
      </c>
      <c r="I404" s="2" t="s">
        <v>1495</v>
      </c>
      <c r="J404" s="1" t="s">
        <v>47</v>
      </c>
      <c r="M404" s="1" t="s">
        <v>1496</v>
      </c>
      <c r="O404" s="1" t="s">
        <v>1264</v>
      </c>
      <c r="P404" s="1" t="s">
        <v>1265</v>
      </c>
      <c r="T404" s="1" t="s">
        <v>1266</v>
      </c>
      <c r="W404" s="2" t="s">
        <v>241</v>
      </c>
      <c r="X404" s="2" t="s">
        <v>241</v>
      </c>
      <c r="Y404" s="1" t="s">
        <v>52</v>
      </c>
      <c r="Z404" s="1" t="s">
        <v>34</v>
      </c>
      <c r="AA404" s="9" t="s">
        <v>53</v>
      </c>
      <c r="AB404" s="2" t="s">
        <v>242</v>
      </c>
    </row>
    <row r="405" spans="1:62" ht="36" customHeight="1" x14ac:dyDescent="0.2">
      <c r="A405" s="1" t="s">
        <v>1497</v>
      </c>
      <c r="B405" s="1" t="s">
        <v>36</v>
      </c>
      <c r="C405" t="s">
        <v>1498</v>
      </c>
      <c r="D405" s="1" t="s">
        <v>766</v>
      </c>
      <c r="E405" s="1" t="s">
        <v>1253</v>
      </c>
      <c r="F405" s="1" t="s">
        <v>1471</v>
      </c>
      <c r="G405" s="1" t="s">
        <v>1493</v>
      </c>
      <c r="H405" s="2" t="s">
        <v>1499</v>
      </c>
      <c r="I405" s="2" t="s">
        <v>1500</v>
      </c>
      <c r="J405" s="1" t="s">
        <v>33</v>
      </c>
      <c r="W405" s="2" t="s">
        <v>1501</v>
      </c>
      <c r="X405" s="2" t="s">
        <v>1502</v>
      </c>
      <c r="Z405" s="1" t="s">
        <v>34</v>
      </c>
    </row>
    <row r="406" spans="1:62" ht="36" customHeight="1" x14ac:dyDescent="0.2">
      <c r="A406" s="1" t="s">
        <v>1503</v>
      </c>
      <c r="B406" s="1" t="s">
        <v>36</v>
      </c>
      <c r="C406" t="s">
        <v>1504</v>
      </c>
      <c r="D406" s="1" t="s">
        <v>43</v>
      </c>
      <c r="E406" s="1" t="s">
        <v>1253</v>
      </c>
      <c r="F406" s="1" t="s">
        <v>1471</v>
      </c>
      <c r="G406" s="1" t="s">
        <v>1493</v>
      </c>
      <c r="H406" s="2" t="s">
        <v>1505</v>
      </c>
      <c r="I406" s="2" t="s">
        <v>1506</v>
      </c>
      <c r="J406" s="1" t="s">
        <v>773</v>
      </c>
      <c r="K406" s="1" t="s">
        <v>1497</v>
      </c>
      <c r="L406" s="1">
        <v>1</v>
      </c>
      <c r="M406" s="1" t="s">
        <v>774</v>
      </c>
      <c r="O406" s="1" t="s">
        <v>1264</v>
      </c>
      <c r="P406" s="1" t="s">
        <v>1265</v>
      </c>
      <c r="T406" s="1" t="s">
        <v>1266</v>
      </c>
      <c r="W406" s="2" t="s">
        <v>1501</v>
      </c>
      <c r="X406" s="2" t="s">
        <v>1502</v>
      </c>
      <c r="Y406" s="1" t="s">
        <v>775</v>
      </c>
      <c r="Z406" s="1" t="s">
        <v>34</v>
      </c>
      <c r="AA406" s="9" t="s">
        <v>53</v>
      </c>
      <c r="AB406" s="2" t="s">
        <v>248</v>
      </c>
    </row>
    <row r="407" spans="1:62" ht="36" customHeight="1" x14ac:dyDescent="0.2">
      <c r="A407" s="1" t="s">
        <v>1507</v>
      </c>
      <c r="B407" s="1" t="s">
        <v>36</v>
      </c>
      <c r="C407" t="s">
        <v>1508</v>
      </c>
      <c r="D407" s="1" t="s">
        <v>43</v>
      </c>
      <c r="E407" s="1" t="s">
        <v>1253</v>
      </c>
      <c r="F407" s="1" t="s">
        <v>1471</v>
      </c>
      <c r="G407" s="1" t="s">
        <v>1493</v>
      </c>
      <c r="H407" s="2" t="s">
        <v>1509</v>
      </c>
      <c r="I407" s="2" t="s">
        <v>1510</v>
      </c>
      <c r="J407" s="1" t="s">
        <v>773</v>
      </c>
      <c r="K407" s="1" t="s">
        <v>1497</v>
      </c>
      <c r="L407" s="1">
        <v>1</v>
      </c>
      <c r="M407" s="1" t="s">
        <v>774</v>
      </c>
      <c r="O407" s="1" t="s">
        <v>1264</v>
      </c>
      <c r="P407" s="1" t="s">
        <v>1265</v>
      </c>
      <c r="T407" s="1" t="s">
        <v>1266</v>
      </c>
      <c r="W407" s="2" t="s">
        <v>1501</v>
      </c>
      <c r="X407" s="2" t="s">
        <v>1502</v>
      </c>
      <c r="Y407" s="1" t="s">
        <v>775</v>
      </c>
      <c r="Z407" s="1" t="s">
        <v>34</v>
      </c>
      <c r="AA407" s="9" t="s">
        <v>53</v>
      </c>
      <c r="AB407" s="2" t="s">
        <v>248</v>
      </c>
    </row>
    <row r="408" spans="1:62" ht="36" customHeight="1" x14ac:dyDescent="0.2">
      <c r="A408" s="1" t="s">
        <v>1511</v>
      </c>
      <c r="B408" s="1" t="s">
        <v>36</v>
      </c>
      <c r="C408" t="s">
        <v>1512</v>
      </c>
      <c r="D408" s="1" t="s">
        <v>43</v>
      </c>
      <c r="E408" s="1" t="s">
        <v>1253</v>
      </c>
      <c r="F408" s="1" t="s">
        <v>1471</v>
      </c>
      <c r="G408" s="1" t="s">
        <v>1493</v>
      </c>
      <c r="H408" s="2" t="s">
        <v>1513</v>
      </c>
      <c r="I408" s="2" t="s">
        <v>1514</v>
      </c>
      <c r="J408" s="1" t="s">
        <v>773</v>
      </c>
      <c r="K408" s="1" t="s">
        <v>1497</v>
      </c>
      <c r="L408" s="1">
        <v>1</v>
      </c>
      <c r="M408" s="1" t="s">
        <v>774</v>
      </c>
      <c r="O408" s="1" t="s">
        <v>1264</v>
      </c>
      <c r="P408" s="1" t="s">
        <v>1265</v>
      </c>
      <c r="T408" s="1" t="s">
        <v>1266</v>
      </c>
      <c r="W408" s="2" t="s">
        <v>1501</v>
      </c>
      <c r="X408" s="2" t="s">
        <v>1502</v>
      </c>
      <c r="Y408" s="1" t="s">
        <v>775</v>
      </c>
      <c r="Z408" s="1" t="s">
        <v>34</v>
      </c>
      <c r="AA408" s="9" t="s">
        <v>53</v>
      </c>
      <c r="AB408" s="2" t="s">
        <v>248</v>
      </c>
    </row>
    <row r="409" spans="1:62" ht="36" customHeight="1" x14ac:dyDescent="0.2">
      <c r="A409" s="1" t="s">
        <v>1515</v>
      </c>
      <c r="B409" s="1" t="s">
        <v>36</v>
      </c>
      <c r="C409" t="s">
        <v>1516</v>
      </c>
      <c r="D409" s="1" t="s">
        <v>43</v>
      </c>
      <c r="E409" s="1" t="s">
        <v>1253</v>
      </c>
      <c r="F409" s="1" t="s">
        <v>1471</v>
      </c>
      <c r="G409" s="1" t="s">
        <v>1493</v>
      </c>
      <c r="H409" s="2" t="s">
        <v>1517</v>
      </c>
      <c r="I409" s="2" t="s">
        <v>1518</v>
      </c>
      <c r="J409" s="1" t="s">
        <v>773</v>
      </c>
      <c r="K409" s="1" t="s">
        <v>1497</v>
      </c>
      <c r="L409" s="1">
        <v>1</v>
      </c>
      <c r="M409" s="1" t="s">
        <v>774</v>
      </c>
      <c r="O409" s="1" t="s">
        <v>1264</v>
      </c>
      <c r="P409" s="1" t="s">
        <v>1265</v>
      </c>
      <c r="T409" s="1" t="s">
        <v>1266</v>
      </c>
      <c r="W409" s="2" t="s">
        <v>1501</v>
      </c>
      <c r="X409" s="2" t="s">
        <v>1502</v>
      </c>
      <c r="Y409" s="1" t="s">
        <v>775</v>
      </c>
      <c r="Z409" s="1" t="s">
        <v>34</v>
      </c>
      <c r="AA409" s="9" t="s">
        <v>53</v>
      </c>
      <c r="AB409" s="2" t="s">
        <v>248</v>
      </c>
    </row>
    <row r="410" spans="1:62" ht="36" customHeight="1" x14ac:dyDescent="0.2">
      <c r="A410" s="1" t="s">
        <v>1519</v>
      </c>
      <c r="B410" s="1" t="s">
        <v>36</v>
      </c>
      <c r="C410" t="s">
        <v>1520</v>
      </c>
      <c r="D410" s="1" t="s">
        <v>43</v>
      </c>
      <c r="E410" s="1" t="s">
        <v>1253</v>
      </c>
      <c r="F410" s="1" t="s">
        <v>1471</v>
      </c>
      <c r="G410" s="1" t="s">
        <v>1493</v>
      </c>
      <c r="H410" s="2" t="s">
        <v>1521</v>
      </c>
      <c r="I410" s="2" t="s">
        <v>1522</v>
      </c>
      <c r="J410" s="1" t="s">
        <v>773</v>
      </c>
      <c r="K410" s="1" t="s">
        <v>1497</v>
      </c>
      <c r="L410" s="1">
        <v>1</v>
      </c>
      <c r="M410" s="1" t="s">
        <v>774</v>
      </c>
      <c r="O410" s="1" t="s">
        <v>1264</v>
      </c>
      <c r="P410" s="1" t="s">
        <v>1265</v>
      </c>
      <c r="T410" s="1" t="s">
        <v>1266</v>
      </c>
      <c r="W410" s="2" t="s">
        <v>1501</v>
      </c>
      <c r="X410" s="2" t="s">
        <v>1502</v>
      </c>
      <c r="Y410" s="1" t="s">
        <v>775</v>
      </c>
      <c r="Z410" s="1" t="s">
        <v>34</v>
      </c>
      <c r="AA410" s="9" t="s">
        <v>53</v>
      </c>
      <c r="AB410" s="2" t="s">
        <v>248</v>
      </c>
      <c r="BJ410" s="2"/>
    </row>
    <row r="411" spans="1:62" ht="36" customHeight="1" x14ac:dyDescent="0.2">
      <c r="A411" s="1" t="s">
        <v>1523</v>
      </c>
      <c r="B411" s="1" t="s">
        <v>36</v>
      </c>
      <c r="C411" t="s">
        <v>1524</v>
      </c>
      <c r="D411" s="1" t="s">
        <v>43</v>
      </c>
      <c r="E411" s="1" t="s">
        <v>1253</v>
      </c>
      <c r="F411" s="1" t="s">
        <v>1471</v>
      </c>
      <c r="G411" s="1" t="s">
        <v>1493</v>
      </c>
      <c r="H411" s="2" t="s">
        <v>1525</v>
      </c>
      <c r="I411" s="2" t="s">
        <v>1526</v>
      </c>
      <c r="J411" s="1" t="s">
        <v>773</v>
      </c>
      <c r="K411" s="1" t="s">
        <v>1497</v>
      </c>
      <c r="L411" s="1">
        <v>1</v>
      </c>
      <c r="M411" s="1" t="s">
        <v>774</v>
      </c>
      <c r="O411" s="1" t="s">
        <v>1264</v>
      </c>
      <c r="P411" s="1" t="s">
        <v>1265</v>
      </c>
      <c r="T411" s="1" t="s">
        <v>1266</v>
      </c>
      <c r="W411" s="2" t="s">
        <v>1501</v>
      </c>
      <c r="X411" s="2" t="s">
        <v>1502</v>
      </c>
      <c r="Y411" s="1" t="s">
        <v>775</v>
      </c>
      <c r="Z411" s="1" t="s">
        <v>34</v>
      </c>
      <c r="AA411" s="9" t="s">
        <v>53</v>
      </c>
      <c r="AB411" s="2" t="s">
        <v>248</v>
      </c>
      <c r="BJ411" s="2"/>
    </row>
    <row r="412" spans="1:62" ht="36" customHeight="1" x14ac:dyDescent="0.2">
      <c r="A412" s="1" t="s">
        <v>1527</v>
      </c>
      <c r="B412" s="1" t="s">
        <v>36</v>
      </c>
      <c r="C412" t="s">
        <v>1528</v>
      </c>
      <c r="D412" s="1" t="s">
        <v>43</v>
      </c>
      <c r="E412" s="1" t="s">
        <v>1253</v>
      </c>
      <c r="F412" s="1" t="s">
        <v>1471</v>
      </c>
      <c r="G412" s="1" t="s">
        <v>1493</v>
      </c>
      <c r="H412" s="2" t="s">
        <v>1529</v>
      </c>
      <c r="I412" s="2" t="s">
        <v>1530</v>
      </c>
      <c r="J412" s="1" t="s">
        <v>773</v>
      </c>
      <c r="K412" s="1" t="s">
        <v>1497</v>
      </c>
      <c r="L412" s="1">
        <v>1</v>
      </c>
      <c r="M412" s="1" t="s">
        <v>774</v>
      </c>
      <c r="O412" s="1" t="s">
        <v>1264</v>
      </c>
      <c r="P412" s="1" t="s">
        <v>1265</v>
      </c>
      <c r="T412" s="1" t="s">
        <v>1266</v>
      </c>
      <c r="W412" s="2" t="s">
        <v>1501</v>
      </c>
      <c r="X412" s="2" t="s">
        <v>1502</v>
      </c>
      <c r="Y412" s="1" t="s">
        <v>775</v>
      </c>
      <c r="Z412" s="1" t="s">
        <v>34</v>
      </c>
      <c r="AA412" s="9" t="s">
        <v>53</v>
      </c>
      <c r="AB412" s="2" t="s">
        <v>248</v>
      </c>
      <c r="BJ412" s="2"/>
    </row>
    <row r="413" spans="1:62" ht="36" customHeight="1" x14ac:dyDescent="0.2">
      <c r="A413" s="1" t="s">
        <v>1531</v>
      </c>
      <c r="B413" s="1" t="s">
        <v>36</v>
      </c>
      <c r="C413" t="s">
        <v>1532</v>
      </c>
      <c r="D413" s="1" t="s">
        <v>43</v>
      </c>
      <c r="E413" s="1" t="s">
        <v>1253</v>
      </c>
      <c r="F413" s="1" t="s">
        <v>1471</v>
      </c>
      <c r="G413" s="1" t="s">
        <v>1493</v>
      </c>
      <c r="H413" s="2" t="s">
        <v>802</v>
      </c>
      <c r="J413" s="1" t="s">
        <v>773</v>
      </c>
      <c r="K413" s="1" t="s">
        <v>1497</v>
      </c>
      <c r="L413" s="1">
        <v>1</v>
      </c>
      <c r="M413" s="1" t="s">
        <v>774</v>
      </c>
      <c r="O413" s="1" t="s">
        <v>1264</v>
      </c>
      <c r="P413" s="1" t="s">
        <v>1265</v>
      </c>
      <c r="T413" s="1" t="s">
        <v>1266</v>
      </c>
      <c r="W413" s="2" t="s">
        <v>1501</v>
      </c>
      <c r="X413" s="2" t="s">
        <v>1502</v>
      </c>
      <c r="Y413" s="1" t="s">
        <v>775</v>
      </c>
      <c r="Z413" s="1" t="s">
        <v>34</v>
      </c>
      <c r="AA413" s="9" t="s">
        <v>53</v>
      </c>
      <c r="AB413" s="2" t="s">
        <v>248</v>
      </c>
    </row>
    <row r="414" spans="1:62" ht="36" customHeight="1" x14ac:dyDescent="0.2">
      <c r="A414" s="1" t="s">
        <v>1533</v>
      </c>
      <c r="B414" s="1" t="s">
        <v>36</v>
      </c>
      <c r="C414" t="s">
        <v>1534</v>
      </c>
      <c r="D414" s="1" t="s">
        <v>188</v>
      </c>
      <c r="E414" s="1" t="s">
        <v>1253</v>
      </c>
      <c r="F414" s="1" t="s">
        <v>1471</v>
      </c>
      <c r="G414" s="1" t="s">
        <v>1493</v>
      </c>
      <c r="H414" s="2" t="s">
        <v>643</v>
      </c>
      <c r="J414" s="1" t="s">
        <v>33</v>
      </c>
      <c r="O414" s="1" t="s">
        <v>191</v>
      </c>
      <c r="P414" s="1" t="s">
        <v>1265</v>
      </c>
      <c r="W414" s="2" t="s">
        <v>1535</v>
      </c>
      <c r="X414" s="2" t="s">
        <v>1535</v>
      </c>
      <c r="Y414" s="1" t="s">
        <v>52</v>
      </c>
      <c r="Z414" s="1" t="s">
        <v>34</v>
      </c>
      <c r="AA414" s="9" t="s">
        <v>53</v>
      </c>
      <c r="AB414" s="2" t="s">
        <v>248</v>
      </c>
    </row>
    <row r="415" spans="1:62" ht="36" customHeight="1" x14ac:dyDescent="0.2">
      <c r="A415" s="1" t="s">
        <v>1536</v>
      </c>
      <c r="B415" s="1" t="s">
        <v>36</v>
      </c>
      <c r="C415" t="s">
        <v>1537</v>
      </c>
      <c r="D415" s="1" t="s">
        <v>43</v>
      </c>
      <c r="E415" s="1" t="s">
        <v>1253</v>
      </c>
      <c r="F415" s="1" t="s">
        <v>1471</v>
      </c>
      <c r="G415" s="1" t="s">
        <v>1493</v>
      </c>
      <c r="H415" s="2" t="s">
        <v>1538</v>
      </c>
      <c r="I415" s="2" t="s">
        <v>1539</v>
      </c>
      <c r="J415" s="1" t="s">
        <v>47</v>
      </c>
      <c r="M415" s="1" t="s">
        <v>236</v>
      </c>
      <c r="O415" s="1" t="s">
        <v>1264</v>
      </c>
      <c r="P415" s="1" t="s">
        <v>1265</v>
      </c>
      <c r="T415" s="1" t="s">
        <v>1266</v>
      </c>
      <c r="W415" s="2" t="s">
        <v>1501</v>
      </c>
      <c r="X415" s="2" t="s">
        <v>1502</v>
      </c>
      <c r="Y415" s="1" t="s">
        <v>52</v>
      </c>
      <c r="Z415" s="1" t="s">
        <v>34</v>
      </c>
      <c r="AA415" s="9" t="s">
        <v>53</v>
      </c>
      <c r="AB415" s="2" t="s">
        <v>248</v>
      </c>
    </row>
    <row r="416" spans="1:62" ht="40" customHeight="1" x14ac:dyDescent="0.2">
      <c r="A416" s="1" t="s">
        <v>1540</v>
      </c>
      <c r="B416" s="1" t="s">
        <v>36</v>
      </c>
      <c r="C416" t="s">
        <v>1541</v>
      </c>
      <c r="D416" s="1" t="s">
        <v>188</v>
      </c>
      <c r="E416" s="1" t="s">
        <v>1253</v>
      </c>
      <c r="F416" s="1" t="s">
        <v>1471</v>
      </c>
      <c r="G416" s="1" t="s">
        <v>1493</v>
      </c>
      <c r="H416" s="2" t="s">
        <v>1542</v>
      </c>
      <c r="J416" s="1" t="s">
        <v>33</v>
      </c>
      <c r="O416" s="1" t="s">
        <v>191</v>
      </c>
      <c r="P416" s="1" t="s">
        <v>1265</v>
      </c>
      <c r="W416" s="2" t="s">
        <v>1543</v>
      </c>
      <c r="X416" s="2" t="s">
        <v>1544</v>
      </c>
      <c r="Y416" s="1" t="s">
        <v>52</v>
      </c>
      <c r="Z416" s="1" t="s">
        <v>34</v>
      </c>
      <c r="AA416" s="9" t="s">
        <v>53</v>
      </c>
      <c r="AB416" s="2" t="s">
        <v>248</v>
      </c>
    </row>
    <row r="417" spans="1:28" ht="36" customHeight="1" x14ac:dyDescent="0.2">
      <c r="A417" s="1" t="s">
        <v>1545</v>
      </c>
      <c r="B417" s="1" t="s">
        <v>36</v>
      </c>
      <c r="C417" t="s">
        <v>1546</v>
      </c>
      <c r="D417" s="1" t="s">
        <v>43</v>
      </c>
      <c r="E417" s="1" t="s">
        <v>1253</v>
      </c>
      <c r="F417" s="1" t="s">
        <v>1471</v>
      </c>
      <c r="G417" s="1" t="s">
        <v>1493</v>
      </c>
      <c r="H417" s="2" t="s">
        <v>1547</v>
      </c>
      <c r="I417" s="10" t="s">
        <v>1548</v>
      </c>
      <c r="J417" s="1" t="s">
        <v>47</v>
      </c>
      <c r="M417" s="1" t="s">
        <v>1549</v>
      </c>
      <c r="O417" s="1" t="s">
        <v>1264</v>
      </c>
      <c r="P417" s="1" t="s">
        <v>1265</v>
      </c>
      <c r="T417" s="1" t="s">
        <v>1266</v>
      </c>
      <c r="W417" s="2" t="s">
        <v>51</v>
      </c>
      <c r="X417" s="2" t="s">
        <v>51</v>
      </c>
      <c r="Y417" s="1" t="s">
        <v>52</v>
      </c>
      <c r="Z417" s="1" t="s">
        <v>34</v>
      </c>
      <c r="AA417" s="9" t="s">
        <v>53</v>
      </c>
      <c r="AB417" s="10" t="s">
        <v>54</v>
      </c>
    </row>
    <row r="418" spans="1:28" ht="36" customHeight="1" x14ac:dyDescent="0.2">
      <c r="A418" s="1" t="s">
        <v>1550</v>
      </c>
      <c r="B418" s="1" t="s">
        <v>36</v>
      </c>
      <c r="C418" t="s">
        <v>1551</v>
      </c>
      <c r="D418" s="1" t="s">
        <v>43</v>
      </c>
      <c r="E418" s="1" t="s">
        <v>1253</v>
      </c>
      <c r="F418" s="1" t="s">
        <v>1467</v>
      </c>
      <c r="G418" s="1" t="s">
        <v>1552</v>
      </c>
      <c r="H418" s="2" t="s">
        <v>1553</v>
      </c>
      <c r="I418" s="2" t="s">
        <v>1554</v>
      </c>
      <c r="J418" s="1" t="s">
        <v>47</v>
      </c>
      <c r="M418" s="1" t="s">
        <v>236</v>
      </c>
      <c r="O418" s="1" t="s">
        <v>1264</v>
      </c>
      <c r="P418" s="1" t="s">
        <v>1265</v>
      </c>
      <c r="T418" s="1" t="s">
        <v>1266</v>
      </c>
      <c r="W418" s="2" t="s">
        <v>51</v>
      </c>
      <c r="X418" s="2" t="s">
        <v>51</v>
      </c>
      <c r="Y418" s="1" t="s">
        <v>52</v>
      </c>
      <c r="Z418" s="1" t="s">
        <v>34</v>
      </c>
      <c r="AA418" s="9" t="s">
        <v>53</v>
      </c>
      <c r="AB418" s="2" t="s">
        <v>54</v>
      </c>
    </row>
    <row r="419" spans="1:28" ht="36" customHeight="1" x14ac:dyDescent="0.2">
      <c r="A419" s="1" t="s">
        <v>1555</v>
      </c>
      <c r="B419" s="1" t="s">
        <v>36</v>
      </c>
      <c r="C419" t="s">
        <v>1556</v>
      </c>
      <c r="D419" s="1" t="s">
        <v>766</v>
      </c>
      <c r="E419" s="1" t="s">
        <v>1253</v>
      </c>
      <c r="F419" s="1" t="s">
        <v>1467</v>
      </c>
      <c r="G419" s="1" t="s">
        <v>1552</v>
      </c>
      <c r="H419" s="2" t="s">
        <v>1557</v>
      </c>
      <c r="J419" s="1" t="s">
        <v>33</v>
      </c>
      <c r="W419" s="2" t="s">
        <v>1558</v>
      </c>
      <c r="X419" s="2" t="s">
        <v>1559</v>
      </c>
      <c r="Z419" s="1" t="s">
        <v>34</v>
      </c>
    </row>
    <row r="420" spans="1:28" ht="36" customHeight="1" x14ac:dyDescent="0.2">
      <c r="A420" s="1" t="s">
        <v>1560</v>
      </c>
      <c r="B420" s="1" t="s">
        <v>36</v>
      </c>
      <c r="C420" t="s">
        <v>1561</v>
      </c>
      <c r="D420" s="1" t="s">
        <v>43</v>
      </c>
      <c r="E420" s="1" t="s">
        <v>1253</v>
      </c>
      <c r="F420" s="1" t="s">
        <v>1467</v>
      </c>
      <c r="G420" s="1" t="s">
        <v>1552</v>
      </c>
      <c r="H420" s="2" t="s">
        <v>1562</v>
      </c>
      <c r="I420" s="2" t="s">
        <v>1563</v>
      </c>
      <c r="J420" s="1" t="s">
        <v>773</v>
      </c>
      <c r="K420" s="1" t="s">
        <v>1555</v>
      </c>
      <c r="L420" s="1">
        <v>1</v>
      </c>
      <c r="M420" s="1" t="s">
        <v>774</v>
      </c>
      <c r="O420" s="1" t="s">
        <v>1264</v>
      </c>
      <c r="P420" s="1" t="s">
        <v>1265</v>
      </c>
      <c r="T420" s="1" t="s">
        <v>1266</v>
      </c>
      <c r="W420" s="2" t="s">
        <v>1558</v>
      </c>
      <c r="X420" s="2" t="s">
        <v>1559</v>
      </c>
      <c r="Y420" s="1" t="s">
        <v>775</v>
      </c>
      <c r="Z420" s="1" t="s">
        <v>34</v>
      </c>
      <c r="AA420" s="9" t="s">
        <v>53</v>
      </c>
      <c r="AB420" s="2" t="s">
        <v>200</v>
      </c>
    </row>
    <row r="421" spans="1:28" ht="36" customHeight="1" x14ac:dyDescent="0.2">
      <c r="A421" s="1" t="s">
        <v>1564</v>
      </c>
      <c r="B421" s="1" t="s">
        <v>36</v>
      </c>
      <c r="C421" t="s">
        <v>1565</v>
      </c>
      <c r="D421" s="1" t="s">
        <v>43</v>
      </c>
      <c r="E421" s="1" t="s">
        <v>1253</v>
      </c>
      <c r="F421" s="1" t="s">
        <v>1467</v>
      </c>
      <c r="G421" s="1" t="s">
        <v>1552</v>
      </c>
      <c r="H421" s="2" t="s">
        <v>1566</v>
      </c>
      <c r="I421" s="2" t="s">
        <v>1567</v>
      </c>
      <c r="J421" s="1" t="s">
        <v>773</v>
      </c>
      <c r="K421" s="1" t="s">
        <v>1555</v>
      </c>
      <c r="L421" s="1">
        <v>1</v>
      </c>
      <c r="M421" s="1" t="s">
        <v>774</v>
      </c>
      <c r="O421" s="1" t="s">
        <v>1264</v>
      </c>
      <c r="P421" s="1" t="s">
        <v>1265</v>
      </c>
      <c r="T421" s="1" t="s">
        <v>1266</v>
      </c>
      <c r="W421" s="2" t="s">
        <v>1558</v>
      </c>
      <c r="X421" s="2" t="s">
        <v>1559</v>
      </c>
      <c r="Y421" s="1" t="s">
        <v>775</v>
      </c>
      <c r="Z421" s="1" t="s">
        <v>34</v>
      </c>
      <c r="AA421" s="9" t="s">
        <v>53</v>
      </c>
      <c r="AB421" s="2" t="s">
        <v>200</v>
      </c>
    </row>
    <row r="422" spans="1:28" ht="36" customHeight="1" x14ac:dyDescent="0.2">
      <c r="A422" s="1" t="s">
        <v>1568</v>
      </c>
      <c r="B422" s="1" t="s">
        <v>36</v>
      </c>
      <c r="C422" t="s">
        <v>1569</v>
      </c>
      <c r="D422" s="1" t="s">
        <v>43</v>
      </c>
      <c r="E422" s="1" t="s">
        <v>1253</v>
      </c>
      <c r="F422" s="1" t="s">
        <v>1467</v>
      </c>
      <c r="G422" s="1" t="s">
        <v>1552</v>
      </c>
      <c r="H422" s="2" t="s">
        <v>1570</v>
      </c>
      <c r="I422" s="2" t="s">
        <v>1571</v>
      </c>
      <c r="J422" s="1" t="s">
        <v>773</v>
      </c>
      <c r="K422" s="1" t="s">
        <v>1555</v>
      </c>
      <c r="L422" s="1">
        <v>1</v>
      </c>
      <c r="M422" s="1" t="s">
        <v>774</v>
      </c>
      <c r="O422" s="1" t="s">
        <v>1264</v>
      </c>
      <c r="P422" s="1" t="s">
        <v>1265</v>
      </c>
      <c r="T422" s="1" t="s">
        <v>1266</v>
      </c>
      <c r="W422" s="2" t="s">
        <v>1558</v>
      </c>
      <c r="X422" s="2" t="s">
        <v>1559</v>
      </c>
      <c r="Y422" s="1" t="s">
        <v>775</v>
      </c>
      <c r="Z422" s="1" t="s">
        <v>34</v>
      </c>
      <c r="AA422" s="9" t="s">
        <v>53</v>
      </c>
      <c r="AB422" s="2" t="s">
        <v>200</v>
      </c>
    </row>
    <row r="423" spans="1:28" ht="36" customHeight="1" x14ac:dyDescent="0.2">
      <c r="A423" s="1" t="s">
        <v>1572</v>
      </c>
      <c r="B423" s="1" t="s">
        <v>1141</v>
      </c>
      <c r="C423" t="s">
        <v>1573</v>
      </c>
      <c r="D423" s="1" t="s">
        <v>43</v>
      </c>
      <c r="E423" s="1" t="s">
        <v>1253</v>
      </c>
      <c r="F423" s="1" t="s">
        <v>1467</v>
      </c>
      <c r="G423" s="1" t="s">
        <v>1552</v>
      </c>
      <c r="H423" s="2" t="s">
        <v>1408</v>
      </c>
      <c r="J423" s="1" t="s">
        <v>773</v>
      </c>
      <c r="K423" s="1" t="s">
        <v>1555</v>
      </c>
      <c r="L423" s="1">
        <v>2</v>
      </c>
      <c r="M423" s="1" t="s">
        <v>774</v>
      </c>
      <c r="O423" s="1" t="s">
        <v>1264</v>
      </c>
      <c r="P423" s="1" t="s">
        <v>1265</v>
      </c>
      <c r="T423" s="1" t="s">
        <v>1266</v>
      </c>
      <c r="W423" s="2" t="s">
        <v>1558</v>
      </c>
      <c r="X423" s="2" t="s">
        <v>1559</v>
      </c>
      <c r="Y423" s="1" t="s">
        <v>775</v>
      </c>
      <c r="Z423" s="1" t="s">
        <v>34</v>
      </c>
      <c r="AA423" s="9" t="s">
        <v>53</v>
      </c>
      <c r="AB423" s="2" t="s">
        <v>200</v>
      </c>
    </row>
    <row r="424" spans="1:28" ht="36" customHeight="1" x14ac:dyDescent="0.2">
      <c r="A424" s="1" t="s">
        <v>1574</v>
      </c>
      <c r="B424" s="1" t="s">
        <v>36</v>
      </c>
      <c r="C424" t="s">
        <v>1575</v>
      </c>
      <c r="D424" s="1" t="s">
        <v>43</v>
      </c>
      <c r="E424" s="1" t="s">
        <v>1253</v>
      </c>
      <c r="F424" s="1" t="s">
        <v>1467</v>
      </c>
      <c r="G424" s="1" t="s">
        <v>1576</v>
      </c>
      <c r="H424" s="2" t="s">
        <v>1577</v>
      </c>
      <c r="I424" s="2" t="s">
        <v>1578</v>
      </c>
      <c r="J424" s="1" t="s">
        <v>47</v>
      </c>
      <c r="M424" s="1" t="s">
        <v>236</v>
      </c>
      <c r="O424" s="1" t="s">
        <v>1264</v>
      </c>
      <c r="P424" s="1" t="s">
        <v>1265</v>
      </c>
      <c r="T424" s="1" t="s">
        <v>1266</v>
      </c>
      <c r="W424" s="2" t="s">
        <v>241</v>
      </c>
      <c r="X424" s="2" t="s">
        <v>241</v>
      </c>
      <c r="Y424" s="1" t="s">
        <v>52</v>
      </c>
      <c r="Z424" s="1" t="s">
        <v>34</v>
      </c>
      <c r="AA424" s="9" t="s">
        <v>53</v>
      </c>
      <c r="AB424" s="2" t="s">
        <v>242</v>
      </c>
    </row>
    <row r="425" spans="1:28" ht="36" customHeight="1" x14ac:dyDescent="0.2">
      <c r="A425" s="1" t="s">
        <v>1579</v>
      </c>
      <c r="B425" s="1" t="s">
        <v>36</v>
      </c>
      <c r="C425" t="s">
        <v>1580</v>
      </c>
      <c r="D425" s="1" t="s">
        <v>188</v>
      </c>
      <c r="E425" s="1" t="s">
        <v>1253</v>
      </c>
      <c r="F425" s="1" t="s">
        <v>1467</v>
      </c>
      <c r="G425" s="1" t="s">
        <v>1576</v>
      </c>
      <c r="H425" s="2" t="s">
        <v>1581</v>
      </c>
      <c r="J425" s="1" t="s">
        <v>33</v>
      </c>
      <c r="O425" s="1" t="s">
        <v>191</v>
      </c>
      <c r="P425" s="1" t="s">
        <v>1265</v>
      </c>
      <c r="W425" s="2" t="s">
        <v>1582</v>
      </c>
      <c r="X425" s="2" t="s">
        <v>1583</v>
      </c>
      <c r="Y425" s="1" t="s">
        <v>52</v>
      </c>
      <c r="Z425" s="1" t="s">
        <v>34</v>
      </c>
      <c r="AA425" s="9" t="s">
        <v>53</v>
      </c>
      <c r="AB425" s="2" t="s">
        <v>242</v>
      </c>
    </row>
    <row r="426" spans="1:28" ht="36" customHeight="1" x14ac:dyDescent="0.2">
      <c r="A426" s="1" t="s">
        <v>1584</v>
      </c>
      <c r="B426" s="1" t="s">
        <v>36</v>
      </c>
      <c r="C426"/>
      <c r="D426" s="1" t="s">
        <v>37</v>
      </c>
      <c r="E426" s="1" t="s">
        <v>1253</v>
      </c>
      <c r="F426" s="1" t="s">
        <v>1585</v>
      </c>
      <c r="G426" s="6" t="s">
        <v>1257</v>
      </c>
      <c r="H426" s="2" t="s">
        <v>1586</v>
      </c>
      <c r="J426" s="1" t="s">
        <v>33</v>
      </c>
      <c r="W426" s="2" t="s">
        <v>51</v>
      </c>
      <c r="X426" s="2" t="s">
        <v>51</v>
      </c>
      <c r="Z426" s="1" t="s">
        <v>34</v>
      </c>
    </row>
    <row r="427" spans="1:28" ht="36" customHeight="1" x14ac:dyDescent="0.2">
      <c r="A427" s="1" t="s">
        <v>1587</v>
      </c>
      <c r="B427" s="1" t="s">
        <v>36</v>
      </c>
      <c r="C427" t="s">
        <v>1588</v>
      </c>
      <c r="D427" s="1" t="s">
        <v>43</v>
      </c>
      <c r="E427" s="1" t="s">
        <v>1253</v>
      </c>
      <c r="F427" s="1" t="s">
        <v>1585</v>
      </c>
      <c r="G427" s="1" t="s">
        <v>1589</v>
      </c>
      <c r="H427" s="10" t="s">
        <v>1590</v>
      </c>
      <c r="I427" s="10" t="s">
        <v>1591</v>
      </c>
      <c r="J427" s="1" t="s">
        <v>47</v>
      </c>
      <c r="M427" s="1" t="s">
        <v>236</v>
      </c>
      <c r="O427" s="1" t="s">
        <v>1264</v>
      </c>
      <c r="P427" s="1" t="s">
        <v>1265</v>
      </c>
      <c r="T427" s="1" t="s">
        <v>1266</v>
      </c>
      <c r="W427" s="2" t="s">
        <v>51</v>
      </c>
      <c r="X427" s="2" t="s">
        <v>51</v>
      </c>
      <c r="Y427" s="1" t="s">
        <v>52</v>
      </c>
      <c r="Z427" s="1" t="s">
        <v>34</v>
      </c>
      <c r="AA427" s="9" t="s">
        <v>53</v>
      </c>
      <c r="AB427" s="2" t="s">
        <v>54</v>
      </c>
    </row>
    <row r="428" spans="1:28" ht="36" customHeight="1" x14ac:dyDescent="0.2">
      <c r="A428" s="1" t="s">
        <v>1592</v>
      </c>
      <c r="B428" s="1" t="s">
        <v>36</v>
      </c>
      <c r="C428" t="s">
        <v>1593</v>
      </c>
      <c r="D428" s="1" t="s">
        <v>766</v>
      </c>
      <c r="E428" s="1" t="s">
        <v>1253</v>
      </c>
      <c r="F428" s="1" t="s">
        <v>1585</v>
      </c>
      <c r="G428" s="1" t="s">
        <v>1589</v>
      </c>
      <c r="H428" s="2" t="s">
        <v>1594</v>
      </c>
      <c r="J428" s="1" t="s">
        <v>33</v>
      </c>
      <c r="W428" s="2" t="s">
        <v>1595</v>
      </c>
      <c r="X428" s="2" t="s">
        <v>1596</v>
      </c>
      <c r="Z428" s="1" t="s">
        <v>34</v>
      </c>
    </row>
    <row r="429" spans="1:28" ht="36" customHeight="1" x14ac:dyDescent="0.2">
      <c r="A429" s="1" t="s">
        <v>1597</v>
      </c>
      <c r="B429" s="1" t="s">
        <v>36</v>
      </c>
      <c r="C429" t="s">
        <v>1598</v>
      </c>
      <c r="D429" s="1" t="s">
        <v>43</v>
      </c>
      <c r="E429" s="1" t="s">
        <v>1253</v>
      </c>
      <c r="F429" s="1" t="s">
        <v>1585</v>
      </c>
      <c r="G429" s="1" t="s">
        <v>1589</v>
      </c>
      <c r="H429" s="2" t="s">
        <v>1599</v>
      </c>
      <c r="I429" s="2" t="s">
        <v>1600</v>
      </c>
      <c r="J429" s="1" t="s">
        <v>773</v>
      </c>
      <c r="K429" s="1" t="s">
        <v>1592</v>
      </c>
      <c r="L429" s="1">
        <v>1</v>
      </c>
      <c r="M429" s="1" t="s">
        <v>774</v>
      </c>
      <c r="O429" s="1" t="s">
        <v>1264</v>
      </c>
      <c r="P429" s="1" t="s">
        <v>1265</v>
      </c>
      <c r="T429" s="1" t="s">
        <v>1266</v>
      </c>
      <c r="W429" s="2" t="s">
        <v>1595</v>
      </c>
      <c r="X429" s="2" t="s">
        <v>1596</v>
      </c>
      <c r="Y429" s="1" t="s">
        <v>775</v>
      </c>
      <c r="Z429" s="1" t="s">
        <v>34</v>
      </c>
      <c r="AA429" s="9" t="s">
        <v>53</v>
      </c>
      <c r="AB429" s="2" t="s">
        <v>54</v>
      </c>
    </row>
    <row r="430" spans="1:28" ht="36" customHeight="1" x14ac:dyDescent="0.2">
      <c r="A430" s="1" t="s">
        <v>1601</v>
      </c>
      <c r="B430" s="1" t="s">
        <v>36</v>
      </c>
      <c r="C430" t="s">
        <v>1602</v>
      </c>
      <c r="D430" s="1" t="s">
        <v>43</v>
      </c>
      <c r="E430" s="1" t="s">
        <v>1253</v>
      </c>
      <c r="F430" s="1" t="s">
        <v>1585</v>
      </c>
      <c r="G430" s="1" t="s">
        <v>1589</v>
      </c>
      <c r="H430" s="2" t="s">
        <v>1603</v>
      </c>
      <c r="I430" s="2" t="s">
        <v>1604</v>
      </c>
      <c r="J430" s="1" t="s">
        <v>47</v>
      </c>
      <c r="M430" s="1" t="s">
        <v>236</v>
      </c>
      <c r="O430" s="1" t="s">
        <v>1264</v>
      </c>
      <c r="P430" s="1" t="s">
        <v>1265</v>
      </c>
      <c r="T430" s="1" t="s">
        <v>1266</v>
      </c>
      <c r="W430" s="2" t="s">
        <v>1605</v>
      </c>
      <c r="X430" s="2" t="s">
        <v>1605</v>
      </c>
      <c r="Y430" s="1" t="s">
        <v>52</v>
      </c>
      <c r="Z430" s="1" t="s">
        <v>34</v>
      </c>
      <c r="AA430" s="9" t="s">
        <v>53</v>
      </c>
      <c r="AB430" s="2" t="s">
        <v>54</v>
      </c>
    </row>
    <row r="431" spans="1:28" ht="36" customHeight="1" x14ac:dyDescent="0.2">
      <c r="A431" s="1" t="s">
        <v>1606</v>
      </c>
      <c r="B431" s="1" t="s">
        <v>36</v>
      </c>
      <c r="C431" t="s">
        <v>1607</v>
      </c>
      <c r="D431" s="1" t="s">
        <v>43</v>
      </c>
      <c r="E431" s="1" t="s">
        <v>1253</v>
      </c>
      <c r="F431" s="1" t="s">
        <v>1585</v>
      </c>
      <c r="G431" s="1" t="s">
        <v>1589</v>
      </c>
      <c r="H431" s="2" t="s">
        <v>1608</v>
      </c>
      <c r="I431" s="2" t="s">
        <v>1609</v>
      </c>
      <c r="J431" s="1" t="s">
        <v>773</v>
      </c>
      <c r="K431" s="1" t="s">
        <v>1592</v>
      </c>
      <c r="L431" s="1">
        <v>1</v>
      </c>
      <c r="M431" s="1" t="s">
        <v>774</v>
      </c>
      <c r="O431" s="1" t="s">
        <v>1264</v>
      </c>
      <c r="P431" s="1" t="s">
        <v>1265</v>
      </c>
      <c r="T431" s="1" t="s">
        <v>1266</v>
      </c>
      <c r="W431" s="2" t="s">
        <v>1595</v>
      </c>
      <c r="X431" s="2" t="s">
        <v>1596</v>
      </c>
      <c r="Y431" s="1" t="s">
        <v>775</v>
      </c>
      <c r="Z431" s="1" t="s">
        <v>34</v>
      </c>
      <c r="AA431" s="9" t="s">
        <v>53</v>
      </c>
      <c r="AB431" s="2" t="s">
        <v>54</v>
      </c>
    </row>
    <row r="432" spans="1:28" ht="36" customHeight="1" x14ac:dyDescent="0.2">
      <c r="A432" s="1" t="s">
        <v>1610</v>
      </c>
      <c r="B432" s="1" t="s">
        <v>36</v>
      </c>
      <c r="C432" t="s">
        <v>1611</v>
      </c>
      <c r="D432" s="1" t="s">
        <v>43</v>
      </c>
      <c r="E432" s="1" t="s">
        <v>1253</v>
      </c>
      <c r="F432" s="1" t="s">
        <v>1585</v>
      </c>
      <c r="G432" s="1" t="s">
        <v>1589</v>
      </c>
      <c r="H432" s="2" t="s">
        <v>1612</v>
      </c>
      <c r="I432" s="2" t="s">
        <v>1613</v>
      </c>
      <c r="J432" s="1" t="s">
        <v>47</v>
      </c>
      <c r="M432" s="1" t="s">
        <v>236</v>
      </c>
      <c r="O432" s="1" t="s">
        <v>1264</v>
      </c>
      <c r="P432" s="1" t="s">
        <v>1265</v>
      </c>
      <c r="T432" s="1" t="s">
        <v>1266</v>
      </c>
      <c r="W432" s="2" t="s">
        <v>1614</v>
      </c>
      <c r="X432" s="2" t="s">
        <v>1615</v>
      </c>
      <c r="Y432" s="1" t="s">
        <v>52</v>
      </c>
      <c r="Z432" s="1" t="s">
        <v>34</v>
      </c>
      <c r="AA432" s="9" t="s">
        <v>53</v>
      </c>
      <c r="AB432" s="2" t="s">
        <v>54</v>
      </c>
    </row>
    <row r="433" spans="1:28" ht="36" customHeight="1" x14ac:dyDescent="0.2">
      <c r="A433" s="1" t="s">
        <v>1616</v>
      </c>
      <c r="B433" s="1" t="s">
        <v>36</v>
      </c>
      <c r="C433" t="s">
        <v>1617</v>
      </c>
      <c r="D433" s="1" t="s">
        <v>43</v>
      </c>
      <c r="E433" s="1" t="s">
        <v>1253</v>
      </c>
      <c r="F433" s="1" t="s">
        <v>1585</v>
      </c>
      <c r="G433" s="1" t="s">
        <v>1589</v>
      </c>
      <c r="H433" s="2" t="s">
        <v>1618</v>
      </c>
      <c r="I433" s="2" t="s">
        <v>1619</v>
      </c>
      <c r="J433" s="1" t="s">
        <v>773</v>
      </c>
      <c r="K433" s="1" t="s">
        <v>1592</v>
      </c>
      <c r="L433" s="1">
        <v>1</v>
      </c>
      <c r="M433" s="1" t="s">
        <v>774</v>
      </c>
      <c r="O433" s="1" t="s">
        <v>1264</v>
      </c>
      <c r="P433" s="1" t="s">
        <v>1265</v>
      </c>
      <c r="T433" s="1" t="s">
        <v>1266</v>
      </c>
      <c r="W433" s="2" t="s">
        <v>1595</v>
      </c>
      <c r="X433" s="2" t="s">
        <v>1596</v>
      </c>
      <c r="Y433" s="1" t="s">
        <v>775</v>
      </c>
      <c r="Z433" s="1" t="s">
        <v>34</v>
      </c>
      <c r="AA433" s="9" t="s">
        <v>53</v>
      </c>
      <c r="AB433" s="2" t="s">
        <v>54</v>
      </c>
    </row>
    <row r="434" spans="1:28" ht="36" customHeight="1" x14ac:dyDescent="0.2">
      <c r="A434" s="1" t="s">
        <v>1620</v>
      </c>
      <c r="B434" s="1" t="s">
        <v>36</v>
      </c>
      <c r="C434" t="s">
        <v>1621</v>
      </c>
      <c r="D434" s="1" t="s">
        <v>43</v>
      </c>
      <c r="E434" s="1" t="s">
        <v>1253</v>
      </c>
      <c r="F434" s="1" t="s">
        <v>1585</v>
      </c>
      <c r="G434" s="1" t="s">
        <v>1589</v>
      </c>
      <c r="H434" s="2" t="s">
        <v>1622</v>
      </c>
      <c r="I434" s="2" t="s">
        <v>1623</v>
      </c>
      <c r="J434" s="1" t="s">
        <v>47</v>
      </c>
      <c r="M434" s="1" t="s">
        <v>236</v>
      </c>
      <c r="O434" s="1" t="s">
        <v>1264</v>
      </c>
      <c r="P434" s="1" t="s">
        <v>1265</v>
      </c>
      <c r="T434" s="1" t="s">
        <v>1266</v>
      </c>
      <c r="W434" s="2" t="s">
        <v>1624</v>
      </c>
      <c r="X434" s="2" t="s">
        <v>1624</v>
      </c>
      <c r="Y434" s="1" t="s">
        <v>52</v>
      </c>
      <c r="Z434" s="1" t="s">
        <v>34</v>
      </c>
      <c r="AA434" s="9" t="s">
        <v>53</v>
      </c>
      <c r="AB434" s="2" t="s">
        <v>54</v>
      </c>
    </row>
    <row r="435" spans="1:28" ht="36" customHeight="1" x14ac:dyDescent="0.2">
      <c r="A435" s="1" t="s">
        <v>1625</v>
      </c>
      <c r="B435" s="1" t="s">
        <v>36</v>
      </c>
      <c r="C435" t="s">
        <v>1626</v>
      </c>
      <c r="D435" s="1" t="s">
        <v>43</v>
      </c>
      <c r="E435" s="1" t="s">
        <v>1253</v>
      </c>
      <c r="F435" s="1" t="s">
        <v>1585</v>
      </c>
      <c r="G435" s="1" t="s">
        <v>1589</v>
      </c>
      <c r="H435" s="2" t="s">
        <v>1627</v>
      </c>
      <c r="I435" s="2" t="s">
        <v>1628</v>
      </c>
      <c r="J435" s="1" t="s">
        <v>773</v>
      </c>
      <c r="K435" s="1" t="s">
        <v>1592</v>
      </c>
      <c r="L435" s="1">
        <v>1</v>
      </c>
      <c r="M435" s="1" t="s">
        <v>774</v>
      </c>
      <c r="O435" s="1" t="s">
        <v>1264</v>
      </c>
      <c r="P435" s="1" t="s">
        <v>1265</v>
      </c>
      <c r="T435" s="1" t="s">
        <v>1266</v>
      </c>
      <c r="W435" s="2" t="s">
        <v>1595</v>
      </c>
      <c r="X435" s="2" t="s">
        <v>1596</v>
      </c>
      <c r="Y435" s="1" t="s">
        <v>775</v>
      </c>
      <c r="Z435" s="1" t="s">
        <v>34</v>
      </c>
      <c r="AA435" s="9" t="s">
        <v>53</v>
      </c>
      <c r="AB435" s="2" t="s">
        <v>54</v>
      </c>
    </row>
    <row r="436" spans="1:28" ht="36" customHeight="1" x14ac:dyDescent="0.2">
      <c r="A436" s="1" t="s">
        <v>1629</v>
      </c>
      <c r="B436" s="1" t="s">
        <v>36</v>
      </c>
      <c r="C436" t="s">
        <v>1630</v>
      </c>
      <c r="D436" s="1" t="s">
        <v>43</v>
      </c>
      <c r="E436" s="1" t="s">
        <v>1253</v>
      </c>
      <c r="F436" s="1" t="s">
        <v>1585</v>
      </c>
      <c r="G436" s="1" t="s">
        <v>1589</v>
      </c>
      <c r="H436" s="2" t="s">
        <v>1631</v>
      </c>
      <c r="I436" s="2" t="s">
        <v>1632</v>
      </c>
      <c r="J436" s="1" t="s">
        <v>47</v>
      </c>
      <c r="M436" s="1" t="s">
        <v>236</v>
      </c>
      <c r="O436" s="1" t="s">
        <v>1264</v>
      </c>
      <c r="P436" s="1" t="s">
        <v>1265</v>
      </c>
      <c r="T436" s="1" t="s">
        <v>1266</v>
      </c>
      <c r="W436" s="2" t="s">
        <v>1633</v>
      </c>
      <c r="X436" s="2" t="s">
        <v>1633</v>
      </c>
      <c r="Y436" s="1" t="s">
        <v>52</v>
      </c>
      <c r="Z436" s="1" t="s">
        <v>34</v>
      </c>
      <c r="AA436" s="9" t="s">
        <v>53</v>
      </c>
      <c r="AB436" s="2" t="s">
        <v>54</v>
      </c>
    </row>
    <row r="437" spans="1:28" ht="36" customHeight="1" x14ac:dyDescent="0.2">
      <c r="A437" s="1" t="s">
        <v>1634</v>
      </c>
      <c r="B437" s="1" t="s">
        <v>36</v>
      </c>
      <c r="C437" t="s">
        <v>1635</v>
      </c>
      <c r="D437" s="1" t="s">
        <v>43</v>
      </c>
      <c r="E437" s="1" t="s">
        <v>1253</v>
      </c>
      <c r="F437" s="1" t="s">
        <v>1585</v>
      </c>
      <c r="G437" s="1" t="s">
        <v>1589</v>
      </c>
      <c r="H437" s="2" t="s">
        <v>1636</v>
      </c>
      <c r="I437" s="2" t="s">
        <v>1637</v>
      </c>
      <c r="J437" s="1" t="s">
        <v>773</v>
      </c>
      <c r="K437" s="1" t="s">
        <v>1592</v>
      </c>
      <c r="L437" s="1">
        <v>1</v>
      </c>
      <c r="M437" s="1" t="s">
        <v>774</v>
      </c>
      <c r="O437" s="1" t="s">
        <v>1264</v>
      </c>
      <c r="P437" s="1" t="s">
        <v>1265</v>
      </c>
      <c r="T437" s="1" t="s">
        <v>1266</v>
      </c>
      <c r="W437" s="2" t="s">
        <v>1595</v>
      </c>
      <c r="X437" s="2" t="s">
        <v>1596</v>
      </c>
      <c r="Y437" s="1" t="s">
        <v>775</v>
      </c>
      <c r="Z437" s="1" t="s">
        <v>34</v>
      </c>
      <c r="AA437" s="9" t="s">
        <v>53</v>
      </c>
      <c r="AB437" s="2" t="s">
        <v>54</v>
      </c>
    </row>
    <row r="438" spans="1:28" ht="36" customHeight="1" x14ac:dyDescent="0.2">
      <c r="A438" s="1" t="s">
        <v>1638</v>
      </c>
      <c r="B438" s="1" t="s">
        <v>36</v>
      </c>
      <c r="C438" t="s">
        <v>1639</v>
      </c>
      <c r="D438" s="1" t="s">
        <v>43</v>
      </c>
      <c r="E438" s="1" t="s">
        <v>1253</v>
      </c>
      <c r="F438" s="1" t="s">
        <v>1585</v>
      </c>
      <c r="G438" s="1" t="s">
        <v>1589</v>
      </c>
      <c r="H438" s="2" t="s">
        <v>1640</v>
      </c>
      <c r="I438" s="2" t="s">
        <v>1641</v>
      </c>
      <c r="J438" s="1" t="s">
        <v>47</v>
      </c>
      <c r="M438" s="1" t="s">
        <v>236</v>
      </c>
      <c r="O438" s="1" t="s">
        <v>1264</v>
      </c>
      <c r="P438" s="1" t="s">
        <v>1265</v>
      </c>
      <c r="T438" s="1" t="s">
        <v>1266</v>
      </c>
      <c r="W438" s="2" t="s">
        <v>1642</v>
      </c>
      <c r="X438" s="2" t="s">
        <v>1642</v>
      </c>
      <c r="Y438" s="1" t="s">
        <v>52</v>
      </c>
      <c r="Z438" s="1" t="s">
        <v>34</v>
      </c>
      <c r="AA438" s="9" t="s">
        <v>53</v>
      </c>
      <c r="AB438" s="2" t="s">
        <v>54</v>
      </c>
    </row>
    <row r="439" spans="1:28" ht="36" customHeight="1" x14ac:dyDescent="0.2">
      <c r="A439" s="1" t="s">
        <v>1643</v>
      </c>
      <c r="B439" s="1" t="s">
        <v>36</v>
      </c>
      <c r="C439" t="s">
        <v>1644</v>
      </c>
      <c r="D439" s="1" t="s">
        <v>43</v>
      </c>
      <c r="E439" s="1" t="s">
        <v>1253</v>
      </c>
      <c r="F439" s="1" t="s">
        <v>1585</v>
      </c>
      <c r="G439" s="1" t="s">
        <v>1589</v>
      </c>
      <c r="H439" s="2" t="s">
        <v>1645</v>
      </c>
      <c r="I439" s="2" t="s">
        <v>1646</v>
      </c>
      <c r="J439" s="1" t="s">
        <v>773</v>
      </c>
      <c r="K439" s="1" t="s">
        <v>1592</v>
      </c>
      <c r="L439" s="1">
        <v>1</v>
      </c>
      <c r="M439" s="1" t="s">
        <v>774</v>
      </c>
      <c r="O439" s="1" t="s">
        <v>1264</v>
      </c>
      <c r="P439" s="1" t="s">
        <v>1265</v>
      </c>
      <c r="T439" s="1" t="s">
        <v>1266</v>
      </c>
      <c r="W439" s="2" t="s">
        <v>1595</v>
      </c>
      <c r="X439" s="2" t="s">
        <v>1596</v>
      </c>
      <c r="Y439" s="1" t="s">
        <v>775</v>
      </c>
      <c r="Z439" s="1" t="s">
        <v>34</v>
      </c>
      <c r="AA439" s="9" t="s">
        <v>53</v>
      </c>
      <c r="AB439" s="2" t="s">
        <v>54</v>
      </c>
    </row>
    <row r="440" spans="1:28" ht="36" customHeight="1" x14ac:dyDescent="0.2">
      <c r="A440" s="1" t="s">
        <v>1647</v>
      </c>
      <c r="B440" s="1" t="s">
        <v>36</v>
      </c>
      <c r="C440" t="s">
        <v>1648</v>
      </c>
      <c r="D440" s="1" t="s">
        <v>43</v>
      </c>
      <c r="E440" s="1" t="s">
        <v>1253</v>
      </c>
      <c r="F440" s="1" t="s">
        <v>1585</v>
      </c>
      <c r="G440" s="1" t="s">
        <v>1589</v>
      </c>
      <c r="H440" s="2" t="s">
        <v>1649</v>
      </c>
      <c r="I440" s="2" t="s">
        <v>1650</v>
      </c>
      <c r="J440" s="1" t="s">
        <v>47</v>
      </c>
      <c r="M440" s="1" t="s">
        <v>236</v>
      </c>
      <c r="O440" s="1" t="s">
        <v>1264</v>
      </c>
      <c r="P440" s="1" t="s">
        <v>1265</v>
      </c>
      <c r="T440" s="1" t="s">
        <v>1266</v>
      </c>
      <c r="W440" s="2" t="s">
        <v>1651</v>
      </c>
      <c r="X440" s="2" t="s">
        <v>1651</v>
      </c>
      <c r="Y440" s="1" t="s">
        <v>52</v>
      </c>
      <c r="Z440" s="1" t="s">
        <v>34</v>
      </c>
      <c r="AA440" s="9" t="s">
        <v>53</v>
      </c>
      <c r="AB440" s="2" t="s">
        <v>54</v>
      </c>
    </row>
    <row r="441" spans="1:28" ht="36" customHeight="1" x14ac:dyDescent="0.2">
      <c r="A441" s="1" t="s">
        <v>1652</v>
      </c>
      <c r="B441" s="1" t="s">
        <v>36</v>
      </c>
      <c r="C441" t="s">
        <v>1653</v>
      </c>
      <c r="D441" s="1" t="s">
        <v>43</v>
      </c>
      <c r="E441" s="1" t="s">
        <v>1253</v>
      </c>
      <c r="F441" s="1" t="s">
        <v>1585</v>
      </c>
      <c r="G441" s="1" t="s">
        <v>1589</v>
      </c>
      <c r="H441" s="2" t="s">
        <v>1654</v>
      </c>
      <c r="I441" s="2" t="s">
        <v>1655</v>
      </c>
      <c r="J441" s="1" t="s">
        <v>773</v>
      </c>
      <c r="K441" s="1" t="s">
        <v>1592</v>
      </c>
      <c r="L441" s="1">
        <v>1</v>
      </c>
      <c r="M441" s="1" t="s">
        <v>774</v>
      </c>
      <c r="O441" s="1" t="s">
        <v>1264</v>
      </c>
      <c r="P441" s="1" t="s">
        <v>1265</v>
      </c>
      <c r="T441" s="1" t="s">
        <v>1266</v>
      </c>
      <c r="W441" s="2" t="s">
        <v>1595</v>
      </c>
      <c r="X441" s="2" t="s">
        <v>1596</v>
      </c>
      <c r="Y441" s="1" t="s">
        <v>775</v>
      </c>
      <c r="Z441" s="1" t="s">
        <v>34</v>
      </c>
      <c r="AA441" s="9" t="s">
        <v>53</v>
      </c>
      <c r="AB441" s="2" t="s">
        <v>54</v>
      </c>
    </row>
    <row r="442" spans="1:28" ht="36" customHeight="1" x14ac:dyDescent="0.2">
      <c r="A442" s="1" t="s">
        <v>1656</v>
      </c>
      <c r="B442" s="1" t="s">
        <v>36</v>
      </c>
      <c r="C442" t="s">
        <v>1657</v>
      </c>
      <c r="D442" s="1" t="s">
        <v>43</v>
      </c>
      <c r="E442" s="1" t="s">
        <v>1253</v>
      </c>
      <c r="F442" s="1" t="s">
        <v>1585</v>
      </c>
      <c r="G442" s="1" t="s">
        <v>1589</v>
      </c>
      <c r="H442" s="2" t="s">
        <v>1658</v>
      </c>
      <c r="I442" s="2" t="s">
        <v>1659</v>
      </c>
      <c r="J442" s="1" t="s">
        <v>47</v>
      </c>
      <c r="M442" s="1" t="s">
        <v>1320</v>
      </c>
      <c r="O442" s="1" t="s">
        <v>1264</v>
      </c>
      <c r="P442" s="1" t="s">
        <v>1265</v>
      </c>
      <c r="T442" s="1" t="s">
        <v>1266</v>
      </c>
      <c r="W442" s="2" t="s">
        <v>1660</v>
      </c>
      <c r="X442" s="2" t="s">
        <v>1660</v>
      </c>
      <c r="Y442" s="1" t="s">
        <v>52</v>
      </c>
      <c r="Z442" s="1" t="s">
        <v>34</v>
      </c>
      <c r="AA442" s="9" t="s">
        <v>53</v>
      </c>
      <c r="AB442" s="2" t="s">
        <v>54</v>
      </c>
    </row>
    <row r="443" spans="1:28" ht="36" customHeight="1" x14ac:dyDescent="0.2">
      <c r="A443" s="1" t="s">
        <v>1661</v>
      </c>
      <c r="B443" s="1" t="s">
        <v>36</v>
      </c>
      <c r="C443" t="s">
        <v>1662</v>
      </c>
      <c r="D443" s="1" t="s">
        <v>43</v>
      </c>
      <c r="E443" s="1" t="s">
        <v>1253</v>
      </c>
      <c r="F443" s="1" t="s">
        <v>1585</v>
      </c>
      <c r="G443" s="1" t="s">
        <v>1589</v>
      </c>
      <c r="H443" s="2" t="s">
        <v>1663</v>
      </c>
      <c r="I443" s="2" t="s">
        <v>1664</v>
      </c>
      <c r="J443" s="1" t="s">
        <v>773</v>
      </c>
      <c r="K443" s="1" t="s">
        <v>1592</v>
      </c>
      <c r="L443" s="1">
        <v>1</v>
      </c>
      <c r="M443" s="1" t="s">
        <v>774</v>
      </c>
      <c r="O443" s="1" t="s">
        <v>1264</v>
      </c>
      <c r="P443" s="1" t="s">
        <v>1265</v>
      </c>
      <c r="T443" s="1" t="s">
        <v>1266</v>
      </c>
      <c r="W443" s="2" t="s">
        <v>1595</v>
      </c>
      <c r="X443" s="2" t="s">
        <v>1596</v>
      </c>
      <c r="Y443" s="1" t="s">
        <v>775</v>
      </c>
      <c r="Z443" s="1" t="s">
        <v>34</v>
      </c>
      <c r="AA443" s="9" t="s">
        <v>53</v>
      </c>
      <c r="AB443" s="2" t="s">
        <v>54</v>
      </c>
    </row>
    <row r="444" spans="1:28" ht="36" customHeight="1" x14ac:dyDescent="0.2">
      <c r="A444" s="1" t="s">
        <v>1665</v>
      </c>
      <c r="B444" s="1" t="s">
        <v>36</v>
      </c>
      <c r="C444" t="s">
        <v>1666</v>
      </c>
      <c r="D444" s="1" t="s">
        <v>43</v>
      </c>
      <c r="E444" s="1" t="s">
        <v>1253</v>
      </c>
      <c r="F444" s="1" t="s">
        <v>1585</v>
      </c>
      <c r="G444" s="1" t="s">
        <v>1589</v>
      </c>
      <c r="H444" s="2" t="s">
        <v>1667</v>
      </c>
      <c r="I444" s="2" t="s">
        <v>1668</v>
      </c>
      <c r="J444" s="1" t="s">
        <v>47</v>
      </c>
      <c r="M444" s="1" t="s">
        <v>1320</v>
      </c>
      <c r="O444" s="1" t="s">
        <v>1264</v>
      </c>
      <c r="P444" s="1" t="s">
        <v>1265</v>
      </c>
      <c r="T444" s="1" t="s">
        <v>1266</v>
      </c>
      <c r="W444" s="2" t="s">
        <v>1669</v>
      </c>
      <c r="X444" s="2" t="s">
        <v>1669</v>
      </c>
      <c r="Y444" s="1" t="s">
        <v>52</v>
      </c>
      <c r="Z444" s="1" t="s">
        <v>34</v>
      </c>
      <c r="AA444" s="9" t="s">
        <v>53</v>
      </c>
      <c r="AB444" s="2" t="s">
        <v>54</v>
      </c>
    </row>
    <row r="445" spans="1:28" ht="36" customHeight="1" x14ac:dyDescent="0.2">
      <c r="A445" s="1" t="s">
        <v>1670</v>
      </c>
      <c r="B445" s="1" t="s">
        <v>36</v>
      </c>
      <c r="C445" t="s">
        <v>1671</v>
      </c>
      <c r="D445" s="1" t="s">
        <v>43</v>
      </c>
      <c r="E445" s="1" t="s">
        <v>1253</v>
      </c>
      <c r="F445" s="1" t="s">
        <v>1585</v>
      </c>
      <c r="G445" s="1" t="s">
        <v>1589</v>
      </c>
      <c r="H445" s="2" t="s">
        <v>1672</v>
      </c>
      <c r="I445" s="2" t="s">
        <v>1673</v>
      </c>
      <c r="J445" s="1" t="s">
        <v>773</v>
      </c>
      <c r="K445" s="1" t="s">
        <v>1592</v>
      </c>
      <c r="L445" s="1">
        <v>1</v>
      </c>
      <c r="M445" s="1" t="s">
        <v>774</v>
      </c>
      <c r="O445" s="1" t="s">
        <v>1264</v>
      </c>
      <c r="P445" s="1" t="s">
        <v>1265</v>
      </c>
      <c r="T445" s="1" t="s">
        <v>1266</v>
      </c>
      <c r="W445" s="2" t="s">
        <v>1595</v>
      </c>
      <c r="X445" s="2" t="s">
        <v>1596</v>
      </c>
      <c r="Y445" s="1" t="s">
        <v>775</v>
      </c>
      <c r="Z445" s="1" t="s">
        <v>34</v>
      </c>
      <c r="AA445" s="9" t="s">
        <v>53</v>
      </c>
      <c r="AB445" s="2" t="s">
        <v>54</v>
      </c>
    </row>
    <row r="446" spans="1:28" ht="36" customHeight="1" x14ac:dyDescent="0.2">
      <c r="A446" s="1" t="s">
        <v>1674</v>
      </c>
      <c r="B446" s="1" t="s">
        <v>36</v>
      </c>
      <c r="C446" t="s">
        <v>1675</v>
      </c>
      <c r="D446" s="1" t="s">
        <v>43</v>
      </c>
      <c r="E446" s="1" t="s">
        <v>1253</v>
      </c>
      <c r="F446" s="1" t="s">
        <v>1585</v>
      </c>
      <c r="G446" s="1" t="s">
        <v>1589</v>
      </c>
      <c r="H446" s="2" t="s">
        <v>1676</v>
      </c>
      <c r="I446" s="2" t="s">
        <v>1677</v>
      </c>
      <c r="J446" s="1" t="s">
        <v>47</v>
      </c>
      <c r="M446" s="1" t="s">
        <v>1320</v>
      </c>
      <c r="O446" s="1" t="s">
        <v>1264</v>
      </c>
      <c r="P446" s="1" t="s">
        <v>1265</v>
      </c>
      <c r="T446" s="1" t="s">
        <v>1266</v>
      </c>
      <c r="W446" s="2" t="s">
        <v>1678</v>
      </c>
      <c r="X446" s="2" t="s">
        <v>1678</v>
      </c>
      <c r="Y446" s="1" t="s">
        <v>52</v>
      </c>
      <c r="Z446" s="1" t="s">
        <v>34</v>
      </c>
      <c r="AA446" s="9" t="s">
        <v>53</v>
      </c>
      <c r="AB446" s="2" t="s">
        <v>54</v>
      </c>
    </row>
    <row r="447" spans="1:28" ht="36" customHeight="1" x14ac:dyDescent="0.2">
      <c r="A447" s="1" t="s">
        <v>1679</v>
      </c>
      <c r="B447" s="1" t="s">
        <v>36</v>
      </c>
      <c r="C447" t="s">
        <v>1680</v>
      </c>
      <c r="D447" s="1" t="s">
        <v>43</v>
      </c>
      <c r="E447" s="1" t="s">
        <v>1253</v>
      </c>
      <c r="F447" s="1" t="s">
        <v>1585</v>
      </c>
      <c r="G447" s="1" t="s">
        <v>1589</v>
      </c>
      <c r="H447" s="2" t="s">
        <v>1681</v>
      </c>
      <c r="I447" s="2" t="s">
        <v>1682</v>
      </c>
      <c r="J447" s="1" t="s">
        <v>773</v>
      </c>
      <c r="K447" s="1" t="s">
        <v>1592</v>
      </c>
      <c r="L447" s="1">
        <v>1</v>
      </c>
      <c r="M447" s="1" t="s">
        <v>774</v>
      </c>
      <c r="O447" s="1" t="s">
        <v>1264</v>
      </c>
      <c r="P447" s="1" t="s">
        <v>1265</v>
      </c>
      <c r="T447" s="1" t="s">
        <v>1266</v>
      </c>
      <c r="W447" s="2" t="s">
        <v>1595</v>
      </c>
      <c r="X447" s="2" t="s">
        <v>1596</v>
      </c>
      <c r="Y447" s="1" t="s">
        <v>775</v>
      </c>
      <c r="Z447" s="1" t="s">
        <v>34</v>
      </c>
      <c r="AA447" s="9" t="s">
        <v>53</v>
      </c>
      <c r="AB447" s="2" t="s">
        <v>54</v>
      </c>
    </row>
    <row r="448" spans="1:28" ht="36" customHeight="1" x14ac:dyDescent="0.2">
      <c r="A448" s="1" t="s">
        <v>1683</v>
      </c>
      <c r="B448" s="1" t="s">
        <v>36</v>
      </c>
      <c r="C448" t="s">
        <v>1684</v>
      </c>
      <c r="D448" s="1" t="s">
        <v>43</v>
      </c>
      <c r="E448" s="1" t="s">
        <v>1253</v>
      </c>
      <c r="F448" s="1" t="s">
        <v>1585</v>
      </c>
      <c r="G448" s="1" t="s">
        <v>1589</v>
      </c>
      <c r="H448" s="2" t="s">
        <v>1685</v>
      </c>
      <c r="I448" s="2" t="s">
        <v>1686</v>
      </c>
      <c r="J448" s="1" t="s">
        <v>47</v>
      </c>
      <c r="M448" s="1" t="s">
        <v>236</v>
      </c>
      <c r="O448" s="1" t="s">
        <v>1264</v>
      </c>
      <c r="P448" s="1" t="s">
        <v>1265</v>
      </c>
      <c r="T448" s="1" t="s">
        <v>1266</v>
      </c>
      <c r="W448" s="2" t="s">
        <v>1687</v>
      </c>
      <c r="X448" s="2" t="s">
        <v>1687</v>
      </c>
      <c r="Y448" s="1" t="s">
        <v>52</v>
      </c>
      <c r="Z448" s="1" t="s">
        <v>34</v>
      </c>
      <c r="AA448" s="9" t="s">
        <v>53</v>
      </c>
      <c r="AB448" s="2" t="s">
        <v>54</v>
      </c>
    </row>
    <row r="449" spans="1:28" ht="36" customHeight="1" x14ac:dyDescent="0.2">
      <c r="A449" s="1" t="s">
        <v>1688</v>
      </c>
      <c r="B449" s="1" t="s">
        <v>36</v>
      </c>
      <c r="C449" t="s">
        <v>1689</v>
      </c>
      <c r="D449" s="1" t="s">
        <v>43</v>
      </c>
      <c r="E449" s="1" t="s">
        <v>1253</v>
      </c>
      <c r="F449" s="1" t="s">
        <v>1585</v>
      </c>
      <c r="G449" s="1" t="s">
        <v>1589</v>
      </c>
      <c r="H449" s="2" t="s">
        <v>1690</v>
      </c>
      <c r="I449" s="2" t="s">
        <v>1691</v>
      </c>
      <c r="J449" s="1" t="s">
        <v>773</v>
      </c>
      <c r="K449" s="1" t="s">
        <v>1592</v>
      </c>
      <c r="L449" s="1">
        <v>1</v>
      </c>
      <c r="M449" s="1" t="s">
        <v>774</v>
      </c>
      <c r="O449" s="1" t="s">
        <v>1264</v>
      </c>
      <c r="P449" s="1" t="s">
        <v>1265</v>
      </c>
      <c r="T449" s="1" t="s">
        <v>1266</v>
      </c>
      <c r="W449" s="2" t="s">
        <v>1595</v>
      </c>
      <c r="X449" s="2" t="s">
        <v>1596</v>
      </c>
      <c r="Y449" s="1" t="s">
        <v>775</v>
      </c>
      <c r="Z449" s="1" t="s">
        <v>34</v>
      </c>
      <c r="AA449" s="9" t="s">
        <v>53</v>
      </c>
      <c r="AB449" s="2" t="s">
        <v>54</v>
      </c>
    </row>
    <row r="450" spans="1:28" ht="36" customHeight="1" x14ac:dyDescent="0.2">
      <c r="A450" s="1" t="s">
        <v>1692</v>
      </c>
      <c r="B450" s="1" t="s">
        <v>36</v>
      </c>
      <c r="C450" t="s">
        <v>1693</v>
      </c>
      <c r="D450" s="1" t="s">
        <v>43</v>
      </c>
      <c r="E450" s="1" t="s">
        <v>1253</v>
      </c>
      <c r="F450" s="1" t="s">
        <v>1585</v>
      </c>
      <c r="G450" s="1" t="s">
        <v>1589</v>
      </c>
      <c r="H450" s="2" t="s">
        <v>1694</v>
      </c>
      <c r="I450" s="2" t="s">
        <v>1695</v>
      </c>
      <c r="J450" s="1" t="s">
        <v>47</v>
      </c>
      <c r="M450" s="1" t="s">
        <v>1320</v>
      </c>
      <c r="O450" s="1" t="s">
        <v>1264</v>
      </c>
      <c r="P450" s="1" t="s">
        <v>1265</v>
      </c>
      <c r="T450" s="1" t="s">
        <v>1266</v>
      </c>
      <c r="W450" s="2" t="s">
        <v>1696</v>
      </c>
      <c r="X450" s="2" t="s">
        <v>1696</v>
      </c>
      <c r="Y450" s="1" t="s">
        <v>52</v>
      </c>
      <c r="Z450" s="1" t="s">
        <v>34</v>
      </c>
      <c r="AA450" s="9" t="s">
        <v>53</v>
      </c>
      <c r="AB450" s="2" t="s">
        <v>54</v>
      </c>
    </row>
    <row r="451" spans="1:28" ht="36" customHeight="1" x14ac:dyDescent="0.2">
      <c r="A451" s="1" t="s">
        <v>1697</v>
      </c>
      <c r="B451" s="6" t="s">
        <v>30</v>
      </c>
      <c r="C451" t="s">
        <v>1698</v>
      </c>
      <c r="D451" s="1" t="s">
        <v>43</v>
      </c>
      <c r="E451" s="1" t="s">
        <v>1253</v>
      </c>
      <c r="F451" s="1" t="s">
        <v>1585</v>
      </c>
      <c r="G451" s="1" t="s">
        <v>1589</v>
      </c>
      <c r="H451" s="2" t="s">
        <v>1699</v>
      </c>
      <c r="I451" s="10" t="s">
        <v>1700</v>
      </c>
      <c r="J451" s="1" t="s">
        <v>47</v>
      </c>
      <c r="K451" s="1" t="s">
        <v>1592</v>
      </c>
      <c r="L451" s="1">
        <v>1</v>
      </c>
      <c r="M451" s="1" t="s">
        <v>774</v>
      </c>
      <c r="O451" s="1" t="s">
        <v>1264</v>
      </c>
      <c r="P451" s="1" t="s">
        <v>1265</v>
      </c>
      <c r="T451" s="1" t="s">
        <v>1266</v>
      </c>
      <c r="W451" s="2" t="s">
        <v>1595</v>
      </c>
      <c r="X451" s="2" t="s">
        <v>1596</v>
      </c>
      <c r="Y451" s="1" t="s">
        <v>775</v>
      </c>
      <c r="Z451" s="1" t="s">
        <v>34</v>
      </c>
      <c r="AA451" s="9" t="s">
        <v>53</v>
      </c>
      <c r="AB451" s="2" t="s">
        <v>54</v>
      </c>
    </row>
    <row r="452" spans="1:28" ht="36" customHeight="1" x14ac:dyDescent="0.2">
      <c r="A452" s="1" t="s">
        <v>1701</v>
      </c>
      <c r="B452" s="1" t="s">
        <v>36</v>
      </c>
      <c r="C452" t="s">
        <v>1702</v>
      </c>
      <c r="D452" s="1" t="s">
        <v>43</v>
      </c>
      <c r="E452" s="1" t="s">
        <v>1253</v>
      </c>
      <c r="F452" s="1" t="s">
        <v>1585</v>
      </c>
      <c r="G452" s="1" t="s">
        <v>1589</v>
      </c>
      <c r="H452" s="2" t="s">
        <v>1703</v>
      </c>
      <c r="I452" s="2" t="s">
        <v>1704</v>
      </c>
      <c r="J452" s="1" t="s">
        <v>47</v>
      </c>
      <c r="M452" s="1" t="s">
        <v>1320</v>
      </c>
      <c r="O452" s="1" t="s">
        <v>1264</v>
      </c>
      <c r="P452" s="1" t="s">
        <v>1265</v>
      </c>
      <c r="T452" s="1" t="s">
        <v>1266</v>
      </c>
      <c r="W452" s="2" t="s">
        <v>1705</v>
      </c>
      <c r="X452" s="2" t="s">
        <v>1705</v>
      </c>
      <c r="Y452" s="1" t="s">
        <v>52</v>
      </c>
      <c r="Z452" s="1" t="s">
        <v>34</v>
      </c>
      <c r="AA452" s="9" t="s">
        <v>53</v>
      </c>
      <c r="AB452" s="2" t="s">
        <v>54</v>
      </c>
    </row>
    <row r="453" spans="1:28" ht="36" customHeight="1" x14ac:dyDescent="0.2">
      <c r="A453" s="1" t="s">
        <v>1706</v>
      </c>
      <c r="B453" s="1" t="s">
        <v>36</v>
      </c>
      <c r="C453" t="s">
        <v>1707</v>
      </c>
      <c r="D453" s="1" t="s">
        <v>43</v>
      </c>
      <c r="E453" s="1" t="s">
        <v>1253</v>
      </c>
      <c r="F453" s="1" t="s">
        <v>1585</v>
      </c>
      <c r="G453" s="1" t="s">
        <v>1589</v>
      </c>
      <c r="H453" s="2" t="s">
        <v>1708</v>
      </c>
      <c r="I453" s="2" t="s">
        <v>1709</v>
      </c>
      <c r="J453" s="1" t="s">
        <v>773</v>
      </c>
      <c r="K453" s="1" t="s">
        <v>1592</v>
      </c>
      <c r="L453" s="1">
        <v>1</v>
      </c>
      <c r="M453" s="1" t="s">
        <v>774</v>
      </c>
      <c r="O453" s="1" t="s">
        <v>1264</v>
      </c>
      <c r="P453" s="1" t="s">
        <v>1265</v>
      </c>
      <c r="T453" s="1" t="s">
        <v>1266</v>
      </c>
      <c r="W453" s="2" t="s">
        <v>1595</v>
      </c>
      <c r="X453" s="2" t="s">
        <v>1596</v>
      </c>
      <c r="Y453" s="1" t="s">
        <v>775</v>
      </c>
      <c r="Z453" s="1" t="s">
        <v>34</v>
      </c>
      <c r="AA453" s="9" t="s">
        <v>53</v>
      </c>
      <c r="AB453" s="2" t="s">
        <v>54</v>
      </c>
    </row>
    <row r="454" spans="1:28" ht="36" customHeight="1" x14ac:dyDescent="0.2">
      <c r="A454" s="1" t="s">
        <v>1710</v>
      </c>
      <c r="B454" s="1" t="s">
        <v>36</v>
      </c>
      <c r="C454" t="s">
        <v>1711</v>
      </c>
      <c r="D454" s="1" t="s">
        <v>43</v>
      </c>
      <c r="E454" s="1" t="s">
        <v>1253</v>
      </c>
      <c r="F454" s="1" t="s">
        <v>1585</v>
      </c>
      <c r="G454" s="1" t="s">
        <v>1589</v>
      </c>
      <c r="H454" s="2" t="s">
        <v>1712</v>
      </c>
      <c r="I454" s="2" t="s">
        <v>1713</v>
      </c>
      <c r="J454" s="1" t="s">
        <v>47</v>
      </c>
      <c r="M454" s="1" t="s">
        <v>1320</v>
      </c>
      <c r="O454" s="1" t="s">
        <v>1264</v>
      </c>
      <c r="P454" s="1" t="s">
        <v>1265</v>
      </c>
      <c r="T454" s="1" t="s">
        <v>1266</v>
      </c>
      <c r="W454" s="2" t="s">
        <v>1714</v>
      </c>
      <c r="X454" s="2" t="s">
        <v>1714</v>
      </c>
      <c r="Y454" s="1" t="s">
        <v>52</v>
      </c>
      <c r="Z454" s="1" t="s">
        <v>34</v>
      </c>
      <c r="AA454" s="9" t="s">
        <v>53</v>
      </c>
      <c r="AB454" s="2" t="s">
        <v>54</v>
      </c>
    </row>
    <row r="455" spans="1:28" ht="36" customHeight="1" x14ac:dyDescent="0.2">
      <c r="A455" s="1" t="s">
        <v>1715</v>
      </c>
      <c r="B455" s="1" t="s">
        <v>36</v>
      </c>
      <c r="C455" t="s">
        <v>1716</v>
      </c>
      <c r="D455" s="1" t="s">
        <v>43</v>
      </c>
      <c r="E455" s="1" t="s">
        <v>1253</v>
      </c>
      <c r="F455" s="1" t="s">
        <v>1585</v>
      </c>
      <c r="G455" s="1" t="s">
        <v>1589</v>
      </c>
      <c r="H455" s="2" t="s">
        <v>1717</v>
      </c>
      <c r="I455" s="2" t="s">
        <v>1718</v>
      </c>
      <c r="J455" s="1" t="s">
        <v>773</v>
      </c>
      <c r="K455" s="1" t="s">
        <v>1592</v>
      </c>
      <c r="L455" s="1">
        <v>1</v>
      </c>
      <c r="M455" s="1" t="s">
        <v>774</v>
      </c>
      <c r="O455" s="1" t="s">
        <v>1264</v>
      </c>
      <c r="P455" s="1" t="s">
        <v>1265</v>
      </c>
      <c r="T455" s="1" t="s">
        <v>1266</v>
      </c>
      <c r="W455" s="2" t="s">
        <v>1595</v>
      </c>
      <c r="X455" s="2" t="s">
        <v>1596</v>
      </c>
      <c r="Y455" s="1" t="s">
        <v>775</v>
      </c>
      <c r="Z455" s="1" t="s">
        <v>34</v>
      </c>
      <c r="AA455" s="9" t="s">
        <v>53</v>
      </c>
      <c r="AB455" s="2" t="s">
        <v>54</v>
      </c>
    </row>
    <row r="456" spans="1:28" ht="36" customHeight="1" x14ac:dyDescent="0.2">
      <c r="A456" s="1" t="s">
        <v>1719</v>
      </c>
      <c r="B456" s="1" t="s">
        <v>36</v>
      </c>
      <c r="C456" t="s">
        <v>1720</v>
      </c>
      <c r="D456" s="1" t="s">
        <v>43</v>
      </c>
      <c r="E456" s="1" t="s">
        <v>1253</v>
      </c>
      <c r="F456" s="1" t="s">
        <v>1585</v>
      </c>
      <c r="G456" s="1" t="s">
        <v>1589</v>
      </c>
      <c r="H456" s="2" t="s">
        <v>1721</v>
      </c>
      <c r="I456" s="2" t="s">
        <v>1722</v>
      </c>
      <c r="J456" s="1" t="s">
        <v>47</v>
      </c>
      <c r="M456" s="1" t="s">
        <v>1320</v>
      </c>
      <c r="O456" s="1" t="s">
        <v>1264</v>
      </c>
      <c r="P456" s="1" t="s">
        <v>1265</v>
      </c>
      <c r="T456" s="1" t="s">
        <v>1266</v>
      </c>
      <c r="W456" s="2" t="s">
        <v>1723</v>
      </c>
      <c r="X456" s="2" t="s">
        <v>1723</v>
      </c>
      <c r="Y456" s="1" t="s">
        <v>52</v>
      </c>
      <c r="Z456" s="1" t="s">
        <v>34</v>
      </c>
      <c r="AA456" s="9" t="s">
        <v>53</v>
      </c>
      <c r="AB456" s="2" t="s">
        <v>54</v>
      </c>
    </row>
    <row r="457" spans="1:28" ht="36" customHeight="1" x14ac:dyDescent="0.2">
      <c r="A457" s="1" t="s">
        <v>1724</v>
      </c>
      <c r="B457" s="1" t="s">
        <v>36</v>
      </c>
      <c r="C457" t="s">
        <v>1725</v>
      </c>
      <c r="D457" s="1" t="s">
        <v>43</v>
      </c>
      <c r="E457" s="1" t="s">
        <v>1253</v>
      </c>
      <c r="F457" s="1" t="s">
        <v>1585</v>
      </c>
      <c r="G457" s="1" t="s">
        <v>1589</v>
      </c>
      <c r="H457" s="2" t="s">
        <v>802</v>
      </c>
      <c r="I457" s="2" t="s">
        <v>1726</v>
      </c>
      <c r="J457" s="1" t="s">
        <v>773</v>
      </c>
      <c r="K457" s="1" t="s">
        <v>1592</v>
      </c>
      <c r="L457" s="1">
        <v>1</v>
      </c>
      <c r="M457" s="1" t="s">
        <v>774</v>
      </c>
      <c r="O457" s="1" t="s">
        <v>1264</v>
      </c>
      <c r="P457" s="1" t="s">
        <v>1265</v>
      </c>
      <c r="T457" s="1" t="s">
        <v>1266</v>
      </c>
      <c r="W457" s="2" t="s">
        <v>1595</v>
      </c>
      <c r="X457" s="2" t="s">
        <v>1596</v>
      </c>
      <c r="Y457" s="1" t="s">
        <v>775</v>
      </c>
      <c r="Z457" s="1" t="s">
        <v>34</v>
      </c>
      <c r="AA457" s="9" t="s">
        <v>53</v>
      </c>
      <c r="AB457" s="2" t="s">
        <v>54</v>
      </c>
    </row>
    <row r="458" spans="1:28" ht="36" customHeight="1" x14ac:dyDescent="0.2">
      <c r="A458" s="1" t="s">
        <v>1727</v>
      </c>
      <c r="B458" s="1" t="s">
        <v>1141</v>
      </c>
      <c r="C458" t="s">
        <v>1728</v>
      </c>
      <c r="D458" s="1" t="s">
        <v>188</v>
      </c>
      <c r="E458" s="1" t="s">
        <v>1253</v>
      </c>
      <c r="F458" s="1" t="s">
        <v>1585</v>
      </c>
      <c r="G458" s="1" t="s">
        <v>1589</v>
      </c>
      <c r="H458" s="2" t="s">
        <v>643</v>
      </c>
      <c r="J458" s="1" t="s">
        <v>33</v>
      </c>
      <c r="O458" s="1" t="s">
        <v>191</v>
      </c>
      <c r="P458" s="1" t="s">
        <v>1265</v>
      </c>
      <c r="W458" s="2" t="s">
        <v>1729</v>
      </c>
      <c r="X458" s="2" t="s">
        <v>1729</v>
      </c>
      <c r="Y458" s="1" t="s">
        <v>52</v>
      </c>
      <c r="Z458" s="1" t="s">
        <v>34</v>
      </c>
      <c r="AA458" s="9" t="s">
        <v>53</v>
      </c>
      <c r="AB458" s="2" t="s">
        <v>54</v>
      </c>
    </row>
    <row r="459" spans="1:28" ht="36" customHeight="1" x14ac:dyDescent="0.2">
      <c r="A459" s="1" t="s">
        <v>1730</v>
      </c>
      <c r="B459" s="1" t="s">
        <v>36</v>
      </c>
      <c r="C459" t="s">
        <v>1731</v>
      </c>
      <c r="D459" s="1" t="s">
        <v>43</v>
      </c>
      <c r="E459" s="1" t="s">
        <v>1253</v>
      </c>
      <c r="F459" s="1" t="s">
        <v>1585</v>
      </c>
      <c r="G459" s="1" t="s">
        <v>1589</v>
      </c>
      <c r="H459" s="2" t="s">
        <v>1732</v>
      </c>
      <c r="I459" s="2" t="s">
        <v>1733</v>
      </c>
      <c r="J459" s="1" t="s">
        <v>47</v>
      </c>
      <c r="M459" s="1" t="s">
        <v>1320</v>
      </c>
      <c r="O459" s="1" t="s">
        <v>1264</v>
      </c>
      <c r="P459" s="1" t="s">
        <v>1265</v>
      </c>
      <c r="T459" s="1" t="s">
        <v>1266</v>
      </c>
      <c r="W459" s="2" t="s">
        <v>1729</v>
      </c>
      <c r="X459" s="2" t="s">
        <v>1729</v>
      </c>
      <c r="Y459" s="1" t="s">
        <v>52</v>
      </c>
      <c r="Z459" s="1" t="s">
        <v>34</v>
      </c>
      <c r="AA459" s="9" t="s">
        <v>53</v>
      </c>
      <c r="AB459" s="2" t="s">
        <v>54</v>
      </c>
    </row>
    <row r="460" spans="1:28" ht="36" customHeight="1" x14ac:dyDescent="0.2">
      <c r="A460" s="1" t="s">
        <v>1734</v>
      </c>
      <c r="B460" s="1" t="s">
        <v>36</v>
      </c>
      <c r="C460" t="s">
        <v>1735</v>
      </c>
      <c r="D460" s="1" t="s">
        <v>43</v>
      </c>
      <c r="E460" s="1" t="s">
        <v>1253</v>
      </c>
      <c r="F460" s="1" t="s">
        <v>1585</v>
      </c>
      <c r="G460" s="1" t="s">
        <v>1736</v>
      </c>
      <c r="H460" s="10" t="s">
        <v>1737</v>
      </c>
      <c r="I460" s="10" t="s">
        <v>1738</v>
      </c>
      <c r="J460" s="1" t="s">
        <v>47</v>
      </c>
      <c r="M460" s="1" t="s">
        <v>236</v>
      </c>
      <c r="O460" s="1" t="s">
        <v>1264</v>
      </c>
      <c r="P460" s="1" t="s">
        <v>1265</v>
      </c>
      <c r="T460" s="1" t="s">
        <v>1266</v>
      </c>
      <c r="W460" s="2" t="s">
        <v>51</v>
      </c>
      <c r="X460" s="2" t="s">
        <v>51</v>
      </c>
      <c r="Y460" s="1" t="s">
        <v>52</v>
      </c>
      <c r="Z460" s="1" t="s">
        <v>34</v>
      </c>
      <c r="AA460" s="9" t="s">
        <v>53</v>
      </c>
      <c r="AB460" s="2" t="s">
        <v>54</v>
      </c>
    </row>
    <row r="461" spans="1:28" ht="36" customHeight="1" x14ac:dyDescent="0.2">
      <c r="A461" s="1" t="s">
        <v>1739</v>
      </c>
      <c r="B461" s="1" t="s">
        <v>36</v>
      </c>
      <c r="C461" t="s">
        <v>1740</v>
      </c>
      <c r="D461" s="1" t="s">
        <v>766</v>
      </c>
      <c r="E461" s="1" t="s">
        <v>1253</v>
      </c>
      <c r="F461" s="1" t="s">
        <v>1585</v>
      </c>
      <c r="G461" s="1" t="s">
        <v>1736</v>
      </c>
      <c r="H461" s="2" t="s">
        <v>1741</v>
      </c>
      <c r="J461" s="1" t="s">
        <v>33</v>
      </c>
      <c r="W461" s="2" t="s">
        <v>1742</v>
      </c>
      <c r="X461" s="2" t="s">
        <v>1743</v>
      </c>
      <c r="Z461" s="1" t="s">
        <v>34</v>
      </c>
    </row>
    <row r="462" spans="1:28" ht="36" customHeight="1" x14ac:dyDescent="0.2">
      <c r="A462" s="1" t="s">
        <v>1744</v>
      </c>
      <c r="B462" s="1" t="s">
        <v>36</v>
      </c>
      <c r="C462" t="s">
        <v>1745</v>
      </c>
      <c r="D462" s="1" t="s">
        <v>43</v>
      </c>
      <c r="E462" s="1" t="s">
        <v>1253</v>
      </c>
      <c r="F462" s="1" t="s">
        <v>1585</v>
      </c>
      <c r="G462" s="1" t="s">
        <v>1736</v>
      </c>
      <c r="H462" s="2" t="s">
        <v>1599</v>
      </c>
      <c r="I462" s="2" t="s">
        <v>1600</v>
      </c>
      <c r="J462" s="1" t="s">
        <v>773</v>
      </c>
      <c r="K462" s="1" t="s">
        <v>1739</v>
      </c>
      <c r="L462" s="1">
        <v>1</v>
      </c>
      <c r="M462" s="1" t="s">
        <v>774</v>
      </c>
      <c r="O462" s="1" t="s">
        <v>1264</v>
      </c>
      <c r="P462" s="1" t="s">
        <v>1265</v>
      </c>
      <c r="T462" s="1" t="s">
        <v>1266</v>
      </c>
      <c r="W462" s="2" t="s">
        <v>1742</v>
      </c>
      <c r="X462" s="2" t="s">
        <v>1743</v>
      </c>
      <c r="Y462" s="1" t="s">
        <v>775</v>
      </c>
      <c r="Z462" s="1" t="s">
        <v>34</v>
      </c>
      <c r="AA462" s="9" t="s">
        <v>53</v>
      </c>
      <c r="AB462" s="2" t="s">
        <v>54</v>
      </c>
    </row>
    <row r="463" spans="1:28" ht="36" customHeight="1" x14ac:dyDescent="0.2">
      <c r="A463" s="1" t="s">
        <v>1746</v>
      </c>
      <c r="B463" s="1" t="s">
        <v>36</v>
      </c>
      <c r="C463" t="s">
        <v>1747</v>
      </c>
      <c r="D463" s="1" t="s">
        <v>43</v>
      </c>
      <c r="E463" s="1" t="s">
        <v>1253</v>
      </c>
      <c r="F463" s="1" t="s">
        <v>1585</v>
      </c>
      <c r="G463" s="1" t="s">
        <v>1736</v>
      </c>
      <c r="H463" s="2" t="s">
        <v>1748</v>
      </c>
      <c r="I463" s="2" t="s">
        <v>1749</v>
      </c>
      <c r="J463" s="1" t="s">
        <v>47</v>
      </c>
      <c r="M463" s="1" t="s">
        <v>236</v>
      </c>
      <c r="O463" s="1" t="s">
        <v>1264</v>
      </c>
      <c r="P463" s="1" t="s">
        <v>1265</v>
      </c>
      <c r="T463" s="1" t="s">
        <v>1266</v>
      </c>
      <c r="W463" s="2" t="s">
        <v>1750</v>
      </c>
      <c r="X463" s="2" t="s">
        <v>1750</v>
      </c>
      <c r="Y463" s="1" t="s">
        <v>52</v>
      </c>
      <c r="Z463" s="1" t="s">
        <v>34</v>
      </c>
      <c r="AA463" s="9" t="s">
        <v>53</v>
      </c>
      <c r="AB463" s="2" t="s">
        <v>54</v>
      </c>
    </row>
    <row r="464" spans="1:28" ht="36" customHeight="1" x14ac:dyDescent="0.2">
      <c r="A464" s="1" t="s">
        <v>1751</v>
      </c>
      <c r="B464" s="1" t="s">
        <v>36</v>
      </c>
      <c r="C464" t="s">
        <v>1752</v>
      </c>
      <c r="D464" s="1" t="s">
        <v>43</v>
      </c>
      <c r="E464" s="1" t="s">
        <v>1253</v>
      </c>
      <c r="F464" s="1" t="s">
        <v>1585</v>
      </c>
      <c r="G464" s="1" t="s">
        <v>1736</v>
      </c>
      <c r="H464" s="2" t="s">
        <v>1608</v>
      </c>
      <c r="I464" s="2" t="s">
        <v>1609</v>
      </c>
      <c r="J464" s="1" t="s">
        <v>773</v>
      </c>
      <c r="K464" s="1" t="s">
        <v>1739</v>
      </c>
      <c r="L464" s="1">
        <v>1</v>
      </c>
      <c r="M464" s="1" t="s">
        <v>774</v>
      </c>
      <c r="O464" s="1" t="s">
        <v>1264</v>
      </c>
      <c r="P464" s="1" t="s">
        <v>1265</v>
      </c>
      <c r="T464" s="1" t="s">
        <v>1266</v>
      </c>
      <c r="W464" s="2" t="s">
        <v>1742</v>
      </c>
      <c r="X464" s="2" t="s">
        <v>1743</v>
      </c>
      <c r="Y464" s="1" t="s">
        <v>775</v>
      </c>
      <c r="Z464" s="1" t="s">
        <v>34</v>
      </c>
      <c r="AA464" s="9" t="s">
        <v>53</v>
      </c>
      <c r="AB464" s="2" t="s">
        <v>54</v>
      </c>
    </row>
    <row r="465" spans="1:28" ht="36" customHeight="1" x14ac:dyDescent="0.2">
      <c r="A465" s="1" t="s">
        <v>1753</v>
      </c>
      <c r="B465" s="1" t="s">
        <v>36</v>
      </c>
      <c r="C465" t="s">
        <v>1754</v>
      </c>
      <c r="D465" s="1" t="s">
        <v>43</v>
      </c>
      <c r="E465" s="1" t="s">
        <v>1253</v>
      </c>
      <c r="F465" s="1" t="s">
        <v>1585</v>
      </c>
      <c r="G465" s="1" t="s">
        <v>1736</v>
      </c>
      <c r="H465" s="2" t="s">
        <v>1755</v>
      </c>
      <c r="I465" s="2" t="s">
        <v>1756</v>
      </c>
      <c r="J465" s="1" t="s">
        <v>47</v>
      </c>
      <c r="M465" s="1" t="s">
        <v>236</v>
      </c>
      <c r="O465" s="1" t="s">
        <v>1264</v>
      </c>
      <c r="P465" s="1" t="s">
        <v>1265</v>
      </c>
      <c r="T465" s="1" t="s">
        <v>1266</v>
      </c>
      <c r="W465" s="2" t="s">
        <v>1757</v>
      </c>
      <c r="X465" s="2" t="s">
        <v>1757</v>
      </c>
      <c r="Y465" s="1" t="s">
        <v>52</v>
      </c>
      <c r="Z465" s="1" t="s">
        <v>34</v>
      </c>
      <c r="AA465" s="9" t="s">
        <v>53</v>
      </c>
      <c r="AB465" s="2" t="s">
        <v>54</v>
      </c>
    </row>
    <row r="466" spans="1:28" ht="36" customHeight="1" x14ac:dyDescent="0.2">
      <c r="A466" s="1" t="s">
        <v>1758</v>
      </c>
      <c r="B466" s="1" t="s">
        <v>36</v>
      </c>
      <c r="C466" t="s">
        <v>1759</v>
      </c>
      <c r="D466" s="1" t="s">
        <v>43</v>
      </c>
      <c r="E466" s="1" t="s">
        <v>1253</v>
      </c>
      <c r="F466" s="1" t="s">
        <v>1585</v>
      </c>
      <c r="G466" s="1" t="s">
        <v>1736</v>
      </c>
      <c r="H466" s="2" t="s">
        <v>1618</v>
      </c>
      <c r="I466" s="2" t="s">
        <v>1619</v>
      </c>
      <c r="J466" s="1" t="s">
        <v>773</v>
      </c>
      <c r="K466" s="1" t="s">
        <v>1739</v>
      </c>
      <c r="L466" s="1">
        <v>1</v>
      </c>
      <c r="M466" s="1" t="s">
        <v>774</v>
      </c>
      <c r="O466" s="1" t="s">
        <v>1264</v>
      </c>
      <c r="P466" s="1" t="s">
        <v>1265</v>
      </c>
      <c r="T466" s="1" t="s">
        <v>1266</v>
      </c>
      <c r="W466" s="2" t="s">
        <v>1742</v>
      </c>
      <c r="X466" s="2" t="s">
        <v>1743</v>
      </c>
      <c r="Y466" s="1" t="s">
        <v>775</v>
      </c>
      <c r="Z466" s="1" t="s">
        <v>34</v>
      </c>
      <c r="AA466" s="9" t="s">
        <v>53</v>
      </c>
      <c r="AB466" s="2" t="s">
        <v>54</v>
      </c>
    </row>
    <row r="467" spans="1:28" ht="36" customHeight="1" x14ac:dyDescent="0.2">
      <c r="A467" s="1" t="s">
        <v>1760</v>
      </c>
      <c r="B467" s="1" t="s">
        <v>36</v>
      </c>
      <c r="C467" t="s">
        <v>1761</v>
      </c>
      <c r="D467" s="1" t="s">
        <v>43</v>
      </c>
      <c r="E467" s="1" t="s">
        <v>1253</v>
      </c>
      <c r="F467" s="1" t="s">
        <v>1585</v>
      </c>
      <c r="G467" s="1" t="s">
        <v>1736</v>
      </c>
      <c r="H467" s="2" t="s">
        <v>1762</v>
      </c>
      <c r="I467" s="2" t="s">
        <v>1763</v>
      </c>
      <c r="J467" s="1" t="s">
        <v>47</v>
      </c>
      <c r="M467" s="1" t="s">
        <v>236</v>
      </c>
      <c r="O467" s="1" t="s">
        <v>1264</v>
      </c>
      <c r="P467" s="1" t="s">
        <v>1265</v>
      </c>
      <c r="T467" s="1" t="s">
        <v>1266</v>
      </c>
      <c r="W467" s="2" t="s">
        <v>1764</v>
      </c>
      <c r="X467" s="2" t="s">
        <v>1764</v>
      </c>
      <c r="Y467" s="1" t="s">
        <v>52</v>
      </c>
      <c r="Z467" s="1" t="s">
        <v>34</v>
      </c>
      <c r="AA467" s="9" t="s">
        <v>53</v>
      </c>
      <c r="AB467" s="2" t="s">
        <v>54</v>
      </c>
    </row>
    <row r="468" spans="1:28" ht="36" customHeight="1" x14ac:dyDescent="0.2">
      <c r="A468" s="1" t="s">
        <v>1765</v>
      </c>
      <c r="B468" s="1" t="s">
        <v>36</v>
      </c>
      <c r="C468" t="s">
        <v>1766</v>
      </c>
      <c r="D468" s="1" t="s">
        <v>43</v>
      </c>
      <c r="E468" s="1" t="s">
        <v>1253</v>
      </c>
      <c r="F468" s="1" t="s">
        <v>1585</v>
      </c>
      <c r="G468" s="1" t="s">
        <v>1736</v>
      </c>
      <c r="H468" s="2" t="s">
        <v>1627</v>
      </c>
      <c r="I468" s="2" t="s">
        <v>1628</v>
      </c>
      <c r="J468" s="1" t="s">
        <v>773</v>
      </c>
      <c r="K468" s="1" t="s">
        <v>1739</v>
      </c>
      <c r="L468" s="1">
        <v>1</v>
      </c>
      <c r="M468" s="1" t="s">
        <v>774</v>
      </c>
      <c r="O468" s="1" t="s">
        <v>1264</v>
      </c>
      <c r="P468" s="1" t="s">
        <v>1265</v>
      </c>
      <c r="T468" s="1" t="s">
        <v>1266</v>
      </c>
      <c r="W468" s="2" t="s">
        <v>1742</v>
      </c>
      <c r="X468" s="2" t="s">
        <v>1743</v>
      </c>
      <c r="Y468" s="1" t="s">
        <v>775</v>
      </c>
      <c r="Z468" s="1" t="s">
        <v>34</v>
      </c>
      <c r="AA468" s="9" t="s">
        <v>53</v>
      </c>
      <c r="AB468" s="2" t="s">
        <v>54</v>
      </c>
    </row>
    <row r="469" spans="1:28" ht="36" customHeight="1" x14ac:dyDescent="0.2">
      <c r="A469" s="1" t="s">
        <v>1767</v>
      </c>
      <c r="B469" s="1" t="s">
        <v>36</v>
      </c>
      <c r="C469" t="s">
        <v>1768</v>
      </c>
      <c r="D469" s="1" t="s">
        <v>43</v>
      </c>
      <c r="E469" s="1" t="s">
        <v>1253</v>
      </c>
      <c r="F469" s="1" t="s">
        <v>1585</v>
      </c>
      <c r="G469" s="1" t="s">
        <v>1736</v>
      </c>
      <c r="H469" s="2" t="s">
        <v>1769</v>
      </c>
      <c r="I469" s="2" t="s">
        <v>1770</v>
      </c>
      <c r="J469" s="1" t="s">
        <v>47</v>
      </c>
      <c r="M469" s="1" t="s">
        <v>236</v>
      </c>
      <c r="O469" s="1" t="s">
        <v>1264</v>
      </c>
      <c r="P469" s="1" t="s">
        <v>1265</v>
      </c>
      <c r="T469" s="1" t="s">
        <v>1266</v>
      </c>
      <c r="W469" s="2" t="s">
        <v>1771</v>
      </c>
      <c r="X469" s="2" t="s">
        <v>1771</v>
      </c>
      <c r="Y469" s="1" t="s">
        <v>52</v>
      </c>
      <c r="Z469" s="1" t="s">
        <v>34</v>
      </c>
      <c r="AA469" s="9" t="s">
        <v>53</v>
      </c>
      <c r="AB469" s="2" t="s">
        <v>54</v>
      </c>
    </row>
    <row r="470" spans="1:28" ht="36" customHeight="1" x14ac:dyDescent="0.2">
      <c r="A470" s="1" t="s">
        <v>1772</v>
      </c>
      <c r="B470" s="1" t="s">
        <v>36</v>
      </c>
      <c r="C470" t="s">
        <v>1773</v>
      </c>
      <c r="D470" s="1" t="s">
        <v>43</v>
      </c>
      <c r="E470" s="1" t="s">
        <v>1253</v>
      </c>
      <c r="F470" s="1" t="s">
        <v>1585</v>
      </c>
      <c r="G470" s="1" t="s">
        <v>1736</v>
      </c>
      <c r="H470" s="2" t="s">
        <v>1636</v>
      </c>
      <c r="I470" s="2" t="s">
        <v>1637</v>
      </c>
      <c r="J470" s="1" t="s">
        <v>773</v>
      </c>
      <c r="K470" s="1" t="s">
        <v>1739</v>
      </c>
      <c r="L470" s="1">
        <v>1</v>
      </c>
      <c r="M470" s="1" t="s">
        <v>774</v>
      </c>
      <c r="O470" s="1" t="s">
        <v>1264</v>
      </c>
      <c r="P470" s="1" t="s">
        <v>1265</v>
      </c>
      <c r="T470" s="1" t="s">
        <v>1266</v>
      </c>
      <c r="W470" s="2" t="s">
        <v>1742</v>
      </c>
      <c r="X470" s="2" t="s">
        <v>1743</v>
      </c>
      <c r="Y470" s="1" t="s">
        <v>775</v>
      </c>
      <c r="Z470" s="1" t="s">
        <v>34</v>
      </c>
      <c r="AA470" s="9" t="s">
        <v>53</v>
      </c>
      <c r="AB470" s="2" t="s">
        <v>54</v>
      </c>
    </row>
    <row r="471" spans="1:28" ht="36" customHeight="1" x14ac:dyDescent="0.2">
      <c r="A471" s="1" t="s">
        <v>1774</v>
      </c>
      <c r="B471" s="1" t="s">
        <v>36</v>
      </c>
      <c r="C471" t="s">
        <v>1775</v>
      </c>
      <c r="D471" s="1" t="s">
        <v>43</v>
      </c>
      <c r="E471" s="1" t="s">
        <v>1253</v>
      </c>
      <c r="F471" s="1" t="s">
        <v>1585</v>
      </c>
      <c r="G471" s="1" t="s">
        <v>1736</v>
      </c>
      <c r="H471" s="2" t="s">
        <v>1776</v>
      </c>
      <c r="I471" s="2" t="s">
        <v>1777</v>
      </c>
      <c r="J471" s="1" t="s">
        <v>47</v>
      </c>
      <c r="M471" s="1" t="s">
        <v>236</v>
      </c>
      <c r="O471" s="1" t="s">
        <v>1264</v>
      </c>
      <c r="P471" s="1" t="s">
        <v>1265</v>
      </c>
      <c r="T471" s="1" t="s">
        <v>1266</v>
      </c>
      <c r="W471" s="2" t="s">
        <v>1778</v>
      </c>
      <c r="X471" s="2" t="s">
        <v>1778</v>
      </c>
      <c r="Y471" s="1" t="s">
        <v>52</v>
      </c>
      <c r="Z471" s="1" t="s">
        <v>34</v>
      </c>
      <c r="AA471" s="9" t="s">
        <v>53</v>
      </c>
      <c r="AB471" s="2" t="s">
        <v>54</v>
      </c>
    </row>
    <row r="472" spans="1:28" ht="36" customHeight="1" x14ac:dyDescent="0.2">
      <c r="A472" s="1" t="s">
        <v>1779</v>
      </c>
      <c r="B472" s="1" t="s">
        <v>36</v>
      </c>
      <c r="C472" t="s">
        <v>1780</v>
      </c>
      <c r="D472" s="1" t="s">
        <v>43</v>
      </c>
      <c r="E472" s="1" t="s">
        <v>1253</v>
      </c>
      <c r="F472" s="1" t="s">
        <v>1585</v>
      </c>
      <c r="G472" s="1" t="s">
        <v>1736</v>
      </c>
      <c r="H472" s="2" t="s">
        <v>1645</v>
      </c>
      <c r="I472" s="2" t="s">
        <v>1646</v>
      </c>
      <c r="J472" s="1" t="s">
        <v>773</v>
      </c>
      <c r="K472" s="1" t="s">
        <v>1739</v>
      </c>
      <c r="L472" s="1">
        <v>1</v>
      </c>
      <c r="M472" s="1" t="s">
        <v>774</v>
      </c>
      <c r="O472" s="1" t="s">
        <v>1264</v>
      </c>
      <c r="P472" s="1" t="s">
        <v>1265</v>
      </c>
      <c r="T472" s="1" t="s">
        <v>1266</v>
      </c>
      <c r="W472" s="2" t="s">
        <v>1742</v>
      </c>
      <c r="X472" s="2" t="s">
        <v>1743</v>
      </c>
      <c r="Y472" s="1" t="s">
        <v>775</v>
      </c>
      <c r="Z472" s="1" t="s">
        <v>34</v>
      </c>
      <c r="AA472" s="9" t="s">
        <v>53</v>
      </c>
      <c r="AB472" s="2" t="s">
        <v>54</v>
      </c>
    </row>
    <row r="473" spans="1:28" ht="36" customHeight="1" x14ac:dyDescent="0.2">
      <c r="A473" s="1" t="s">
        <v>1781</v>
      </c>
      <c r="B473" s="1" t="s">
        <v>36</v>
      </c>
      <c r="C473" t="s">
        <v>1782</v>
      </c>
      <c r="D473" s="1" t="s">
        <v>43</v>
      </c>
      <c r="E473" s="1" t="s">
        <v>1253</v>
      </c>
      <c r="F473" s="1" t="s">
        <v>1585</v>
      </c>
      <c r="G473" s="1" t="s">
        <v>1736</v>
      </c>
      <c r="H473" s="2" t="s">
        <v>1783</v>
      </c>
      <c r="I473" s="2" t="s">
        <v>1784</v>
      </c>
      <c r="J473" s="1" t="s">
        <v>47</v>
      </c>
      <c r="M473" s="1" t="s">
        <v>236</v>
      </c>
      <c r="O473" s="1" t="s">
        <v>1264</v>
      </c>
      <c r="P473" s="1" t="s">
        <v>1265</v>
      </c>
      <c r="T473" s="1" t="s">
        <v>1266</v>
      </c>
      <c r="W473" s="2" t="s">
        <v>1785</v>
      </c>
      <c r="X473" s="2" t="s">
        <v>1785</v>
      </c>
      <c r="Y473" s="1" t="s">
        <v>52</v>
      </c>
      <c r="Z473" s="1" t="s">
        <v>34</v>
      </c>
      <c r="AA473" s="9" t="s">
        <v>53</v>
      </c>
      <c r="AB473" s="2" t="s">
        <v>54</v>
      </c>
    </row>
    <row r="474" spans="1:28" ht="36" customHeight="1" x14ac:dyDescent="0.2">
      <c r="A474" s="1" t="s">
        <v>1786</v>
      </c>
      <c r="B474" s="1" t="s">
        <v>36</v>
      </c>
      <c r="C474" t="s">
        <v>1787</v>
      </c>
      <c r="D474" s="1" t="s">
        <v>43</v>
      </c>
      <c r="E474" s="1" t="s">
        <v>1253</v>
      </c>
      <c r="F474" s="1" t="s">
        <v>1585</v>
      </c>
      <c r="G474" s="1" t="s">
        <v>1736</v>
      </c>
      <c r="H474" s="2" t="s">
        <v>1663</v>
      </c>
      <c r="I474" s="2" t="s">
        <v>1664</v>
      </c>
      <c r="J474" s="1" t="s">
        <v>773</v>
      </c>
      <c r="K474" s="1" t="s">
        <v>1739</v>
      </c>
      <c r="L474" s="1">
        <v>1</v>
      </c>
      <c r="M474" s="1" t="s">
        <v>774</v>
      </c>
      <c r="O474" s="1" t="s">
        <v>1264</v>
      </c>
      <c r="P474" s="1" t="s">
        <v>1265</v>
      </c>
      <c r="T474" s="1" t="s">
        <v>1266</v>
      </c>
      <c r="W474" s="2" t="s">
        <v>1742</v>
      </c>
      <c r="X474" s="2" t="s">
        <v>1743</v>
      </c>
      <c r="Y474" s="1" t="s">
        <v>775</v>
      </c>
      <c r="Z474" s="1" t="s">
        <v>34</v>
      </c>
      <c r="AA474" s="9" t="s">
        <v>53</v>
      </c>
      <c r="AB474" s="2" t="s">
        <v>54</v>
      </c>
    </row>
    <row r="475" spans="1:28" ht="36" customHeight="1" x14ac:dyDescent="0.2">
      <c r="A475" s="1" t="s">
        <v>1788</v>
      </c>
      <c r="B475" s="1" t="s">
        <v>36</v>
      </c>
      <c r="C475" t="s">
        <v>1789</v>
      </c>
      <c r="D475" s="1" t="s">
        <v>43</v>
      </c>
      <c r="E475" s="1" t="s">
        <v>1253</v>
      </c>
      <c r="F475" s="1" t="s">
        <v>1585</v>
      </c>
      <c r="G475" s="1" t="s">
        <v>1736</v>
      </c>
      <c r="H475" s="2" t="s">
        <v>1790</v>
      </c>
      <c r="I475" s="2" t="s">
        <v>1791</v>
      </c>
      <c r="J475" s="1" t="s">
        <v>47</v>
      </c>
      <c r="M475" s="1" t="s">
        <v>1320</v>
      </c>
      <c r="O475" s="1" t="s">
        <v>1264</v>
      </c>
      <c r="P475" s="1" t="s">
        <v>1265</v>
      </c>
      <c r="T475" s="1" t="s">
        <v>1266</v>
      </c>
      <c r="W475" s="2" t="s">
        <v>1792</v>
      </c>
      <c r="X475" s="2" t="s">
        <v>1792</v>
      </c>
      <c r="Y475" s="1" t="s">
        <v>52</v>
      </c>
      <c r="Z475" s="1" t="s">
        <v>34</v>
      </c>
      <c r="AA475" s="9" t="s">
        <v>53</v>
      </c>
      <c r="AB475" s="2" t="s">
        <v>54</v>
      </c>
    </row>
    <row r="476" spans="1:28" ht="36" customHeight="1" x14ac:dyDescent="0.2">
      <c r="A476" s="1" t="s">
        <v>1793</v>
      </c>
      <c r="B476" s="1" t="s">
        <v>36</v>
      </c>
      <c r="C476" t="s">
        <v>1794</v>
      </c>
      <c r="D476" s="1" t="s">
        <v>43</v>
      </c>
      <c r="E476" s="1" t="s">
        <v>1253</v>
      </c>
      <c r="F476" s="1" t="s">
        <v>1585</v>
      </c>
      <c r="G476" s="1" t="s">
        <v>1736</v>
      </c>
      <c r="H476" s="2" t="s">
        <v>1672</v>
      </c>
      <c r="I476" s="2" t="s">
        <v>1673</v>
      </c>
      <c r="J476" s="1" t="s">
        <v>773</v>
      </c>
      <c r="K476" s="1" t="s">
        <v>1739</v>
      </c>
      <c r="L476" s="1">
        <v>1</v>
      </c>
      <c r="M476" s="1" t="s">
        <v>774</v>
      </c>
      <c r="O476" s="1" t="s">
        <v>1264</v>
      </c>
      <c r="P476" s="1" t="s">
        <v>1265</v>
      </c>
      <c r="T476" s="1" t="s">
        <v>1266</v>
      </c>
      <c r="W476" s="2" t="s">
        <v>1742</v>
      </c>
      <c r="X476" s="2" t="s">
        <v>1743</v>
      </c>
      <c r="Y476" s="1" t="s">
        <v>775</v>
      </c>
      <c r="Z476" s="1" t="s">
        <v>34</v>
      </c>
      <c r="AA476" s="9" t="s">
        <v>53</v>
      </c>
      <c r="AB476" s="2" t="s">
        <v>54</v>
      </c>
    </row>
    <row r="477" spans="1:28" ht="36" customHeight="1" x14ac:dyDescent="0.2">
      <c r="A477" s="1" t="s">
        <v>1795</v>
      </c>
      <c r="B477" s="1" t="s">
        <v>36</v>
      </c>
      <c r="C477" t="s">
        <v>1796</v>
      </c>
      <c r="D477" s="1" t="s">
        <v>43</v>
      </c>
      <c r="E477" s="1" t="s">
        <v>1253</v>
      </c>
      <c r="F477" s="1" t="s">
        <v>1585</v>
      </c>
      <c r="G477" s="1" t="s">
        <v>1736</v>
      </c>
      <c r="H477" s="2" t="s">
        <v>1797</v>
      </c>
      <c r="I477" s="2" t="s">
        <v>1798</v>
      </c>
      <c r="J477" s="1" t="s">
        <v>47</v>
      </c>
      <c r="M477" s="1" t="s">
        <v>1320</v>
      </c>
      <c r="O477" s="1" t="s">
        <v>1264</v>
      </c>
      <c r="P477" s="1" t="s">
        <v>1265</v>
      </c>
      <c r="T477" s="1" t="s">
        <v>1266</v>
      </c>
      <c r="W477" s="2" t="s">
        <v>1799</v>
      </c>
      <c r="X477" s="2" t="s">
        <v>1799</v>
      </c>
      <c r="Y477" s="1" t="s">
        <v>52</v>
      </c>
      <c r="Z477" s="1" t="s">
        <v>34</v>
      </c>
      <c r="AA477" s="9" t="s">
        <v>53</v>
      </c>
      <c r="AB477" s="2" t="s">
        <v>54</v>
      </c>
    </row>
    <row r="478" spans="1:28" ht="36" customHeight="1" x14ac:dyDescent="0.2">
      <c r="A478" s="1" t="s">
        <v>1800</v>
      </c>
      <c r="B478" s="1" t="s">
        <v>36</v>
      </c>
      <c r="C478" t="s">
        <v>1801</v>
      </c>
      <c r="D478" s="1" t="s">
        <v>43</v>
      </c>
      <c r="E478" s="1" t="s">
        <v>1253</v>
      </c>
      <c r="F478" s="1" t="s">
        <v>1585</v>
      </c>
      <c r="G478" s="1" t="s">
        <v>1736</v>
      </c>
      <c r="H478" s="2" t="s">
        <v>1681</v>
      </c>
      <c r="I478" s="2" t="s">
        <v>1802</v>
      </c>
      <c r="J478" s="1" t="s">
        <v>773</v>
      </c>
      <c r="K478" s="1" t="s">
        <v>1739</v>
      </c>
      <c r="L478" s="1">
        <v>1</v>
      </c>
      <c r="M478" s="1" t="s">
        <v>774</v>
      </c>
      <c r="O478" s="1" t="s">
        <v>1264</v>
      </c>
      <c r="P478" s="1" t="s">
        <v>1265</v>
      </c>
      <c r="T478" s="1" t="s">
        <v>1266</v>
      </c>
      <c r="W478" s="2" t="s">
        <v>1742</v>
      </c>
      <c r="X478" s="2" t="s">
        <v>1743</v>
      </c>
      <c r="Y478" s="1" t="s">
        <v>775</v>
      </c>
      <c r="Z478" s="1" t="s">
        <v>34</v>
      </c>
      <c r="AA478" s="9" t="s">
        <v>53</v>
      </c>
      <c r="AB478" s="2" t="s">
        <v>54</v>
      </c>
    </row>
    <row r="479" spans="1:28" ht="36" customHeight="1" x14ac:dyDescent="0.2">
      <c r="A479" s="1" t="s">
        <v>1803</v>
      </c>
      <c r="B479" s="1" t="s">
        <v>36</v>
      </c>
      <c r="C479" t="s">
        <v>1804</v>
      </c>
      <c r="D479" s="1" t="s">
        <v>43</v>
      </c>
      <c r="E479" s="1" t="s">
        <v>1253</v>
      </c>
      <c r="F479" s="1" t="s">
        <v>1585</v>
      </c>
      <c r="G479" s="1" t="s">
        <v>1736</v>
      </c>
      <c r="H479" s="2" t="s">
        <v>1805</v>
      </c>
      <c r="I479" s="2" t="s">
        <v>1806</v>
      </c>
      <c r="J479" s="1" t="s">
        <v>47</v>
      </c>
      <c r="M479" s="1" t="s">
        <v>236</v>
      </c>
      <c r="O479" s="1" t="s">
        <v>1264</v>
      </c>
      <c r="P479" s="1" t="s">
        <v>1265</v>
      </c>
      <c r="T479" s="1" t="s">
        <v>1266</v>
      </c>
      <c r="W479" s="2" t="s">
        <v>1807</v>
      </c>
      <c r="X479" s="2" t="s">
        <v>1807</v>
      </c>
      <c r="Y479" s="1" t="s">
        <v>52</v>
      </c>
      <c r="Z479" s="1" t="s">
        <v>34</v>
      </c>
      <c r="AA479" s="9" t="s">
        <v>53</v>
      </c>
      <c r="AB479" s="2" t="s">
        <v>54</v>
      </c>
    </row>
    <row r="480" spans="1:28" ht="36" customHeight="1" x14ac:dyDescent="0.2">
      <c r="A480" s="1" t="s">
        <v>1808</v>
      </c>
      <c r="B480" s="1" t="s">
        <v>36</v>
      </c>
      <c r="C480" t="s">
        <v>1809</v>
      </c>
      <c r="D480" s="1" t="s">
        <v>43</v>
      </c>
      <c r="E480" s="1" t="s">
        <v>1253</v>
      </c>
      <c r="F480" s="1" t="s">
        <v>1585</v>
      </c>
      <c r="G480" s="1" t="s">
        <v>1736</v>
      </c>
      <c r="H480" s="2" t="s">
        <v>1690</v>
      </c>
      <c r="I480" s="2" t="s">
        <v>1810</v>
      </c>
      <c r="J480" s="1" t="s">
        <v>773</v>
      </c>
      <c r="K480" s="1" t="s">
        <v>1739</v>
      </c>
      <c r="L480" s="1">
        <v>1</v>
      </c>
      <c r="M480" s="1" t="s">
        <v>774</v>
      </c>
      <c r="O480" s="1" t="s">
        <v>1264</v>
      </c>
      <c r="P480" s="1" t="s">
        <v>1265</v>
      </c>
      <c r="T480" s="1" t="s">
        <v>1266</v>
      </c>
      <c r="W480" s="2" t="s">
        <v>1742</v>
      </c>
      <c r="X480" s="2" t="s">
        <v>1743</v>
      </c>
      <c r="Y480" s="1" t="s">
        <v>775</v>
      </c>
      <c r="Z480" s="1" t="s">
        <v>34</v>
      </c>
      <c r="AA480" s="9" t="s">
        <v>53</v>
      </c>
      <c r="AB480" s="2" t="s">
        <v>54</v>
      </c>
    </row>
    <row r="481" spans="1:28" ht="36" customHeight="1" x14ac:dyDescent="0.2">
      <c r="A481" s="1" t="s">
        <v>1811</v>
      </c>
      <c r="B481" s="1" t="s">
        <v>36</v>
      </c>
      <c r="C481" t="s">
        <v>1812</v>
      </c>
      <c r="D481" s="1" t="s">
        <v>43</v>
      </c>
      <c r="E481" s="1" t="s">
        <v>1253</v>
      </c>
      <c r="F481" s="1" t="s">
        <v>1585</v>
      </c>
      <c r="G481" s="1" t="s">
        <v>1736</v>
      </c>
      <c r="H481" s="2" t="s">
        <v>1813</v>
      </c>
      <c r="I481" s="2" t="s">
        <v>1814</v>
      </c>
      <c r="J481" s="1" t="s">
        <v>47</v>
      </c>
      <c r="M481" s="1" t="s">
        <v>1320</v>
      </c>
      <c r="O481" s="1" t="s">
        <v>1264</v>
      </c>
      <c r="P481" s="1" t="s">
        <v>1265</v>
      </c>
      <c r="T481" s="1" t="s">
        <v>1266</v>
      </c>
      <c r="W481" s="2" t="s">
        <v>1815</v>
      </c>
      <c r="X481" s="2" t="s">
        <v>1815</v>
      </c>
      <c r="Y481" s="1" t="s">
        <v>52</v>
      </c>
      <c r="Z481" s="1" t="s">
        <v>34</v>
      </c>
      <c r="AA481" s="9" t="s">
        <v>53</v>
      </c>
      <c r="AB481" s="2" t="s">
        <v>54</v>
      </c>
    </row>
    <row r="482" spans="1:28" ht="36" customHeight="1" x14ac:dyDescent="0.2">
      <c r="A482" s="1" t="s">
        <v>1816</v>
      </c>
      <c r="B482" s="1" t="s">
        <v>36</v>
      </c>
      <c r="C482" t="s">
        <v>1817</v>
      </c>
      <c r="D482" s="1" t="s">
        <v>43</v>
      </c>
      <c r="E482" s="1" t="s">
        <v>1253</v>
      </c>
      <c r="F482" s="1" t="s">
        <v>1585</v>
      </c>
      <c r="G482" s="1" t="s">
        <v>1736</v>
      </c>
      <c r="H482" s="2" t="s">
        <v>1699</v>
      </c>
      <c r="I482" s="2" t="s">
        <v>1700</v>
      </c>
      <c r="J482" s="1" t="s">
        <v>773</v>
      </c>
      <c r="K482" s="1" t="s">
        <v>1739</v>
      </c>
      <c r="L482" s="1">
        <v>1</v>
      </c>
      <c r="M482" s="1" t="s">
        <v>774</v>
      </c>
      <c r="O482" s="1" t="s">
        <v>1264</v>
      </c>
      <c r="P482" s="1" t="s">
        <v>1265</v>
      </c>
      <c r="T482" s="1" t="s">
        <v>1266</v>
      </c>
      <c r="W482" s="2" t="s">
        <v>1742</v>
      </c>
      <c r="X482" s="2" t="s">
        <v>1743</v>
      </c>
      <c r="Y482" s="1" t="s">
        <v>775</v>
      </c>
      <c r="Z482" s="1" t="s">
        <v>34</v>
      </c>
      <c r="AA482" s="9" t="s">
        <v>53</v>
      </c>
      <c r="AB482" s="2" t="s">
        <v>54</v>
      </c>
    </row>
    <row r="483" spans="1:28" ht="36" customHeight="1" x14ac:dyDescent="0.2">
      <c r="A483" s="1" t="s">
        <v>1818</v>
      </c>
      <c r="B483" s="1" t="s">
        <v>36</v>
      </c>
      <c r="C483" t="s">
        <v>1819</v>
      </c>
      <c r="D483" s="1" t="s">
        <v>43</v>
      </c>
      <c r="E483" s="1" t="s">
        <v>1253</v>
      </c>
      <c r="F483" s="1" t="s">
        <v>1585</v>
      </c>
      <c r="G483" s="1" t="s">
        <v>1736</v>
      </c>
      <c r="H483" s="2" t="s">
        <v>1820</v>
      </c>
      <c r="I483" s="2" t="s">
        <v>1821</v>
      </c>
      <c r="J483" s="1" t="s">
        <v>47</v>
      </c>
      <c r="M483" s="1" t="s">
        <v>1320</v>
      </c>
      <c r="O483" s="1" t="s">
        <v>1264</v>
      </c>
      <c r="P483" s="1" t="s">
        <v>1265</v>
      </c>
      <c r="T483" s="1" t="s">
        <v>1266</v>
      </c>
      <c r="W483" s="2" t="s">
        <v>1822</v>
      </c>
      <c r="X483" s="2" t="s">
        <v>1822</v>
      </c>
      <c r="Y483" s="1" t="s">
        <v>52</v>
      </c>
      <c r="Z483" s="1" t="s">
        <v>34</v>
      </c>
      <c r="AA483" s="9" t="s">
        <v>53</v>
      </c>
      <c r="AB483" s="2" t="s">
        <v>54</v>
      </c>
    </row>
    <row r="484" spans="1:28" ht="36" customHeight="1" x14ac:dyDescent="0.2">
      <c r="A484" s="1" t="s">
        <v>1823</v>
      </c>
      <c r="B484" s="1" t="s">
        <v>36</v>
      </c>
      <c r="C484" t="s">
        <v>1824</v>
      </c>
      <c r="D484" s="1" t="s">
        <v>43</v>
      </c>
      <c r="E484" s="1" t="s">
        <v>1253</v>
      </c>
      <c r="F484" s="1" t="s">
        <v>1585</v>
      </c>
      <c r="G484" s="1" t="s">
        <v>1736</v>
      </c>
      <c r="H484" s="2" t="s">
        <v>1708</v>
      </c>
      <c r="I484" s="2" t="s">
        <v>1825</v>
      </c>
      <c r="J484" s="1" t="s">
        <v>773</v>
      </c>
      <c r="K484" s="1" t="s">
        <v>1739</v>
      </c>
      <c r="L484" s="1">
        <v>1</v>
      </c>
      <c r="M484" s="1" t="s">
        <v>774</v>
      </c>
      <c r="O484" s="1" t="s">
        <v>1264</v>
      </c>
      <c r="P484" s="1" t="s">
        <v>1265</v>
      </c>
      <c r="T484" s="1" t="s">
        <v>1266</v>
      </c>
      <c r="W484" s="2" t="s">
        <v>1742</v>
      </c>
      <c r="X484" s="2" t="s">
        <v>1743</v>
      </c>
      <c r="Y484" s="1" t="s">
        <v>775</v>
      </c>
      <c r="Z484" s="1" t="s">
        <v>34</v>
      </c>
      <c r="AA484" s="9" t="s">
        <v>53</v>
      </c>
      <c r="AB484" s="2" t="s">
        <v>54</v>
      </c>
    </row>
    <row r="485" spans="1:28" ht="36" customHeight="1" x14ac:dyDescent="0.2">
      <c r="A485" s="1" t="s">
        <v>1826</v>
      </c>
      <c r="B485" s="1" t="s">
        <v>36</v>
      </c>
      <c r="C485" t="s">
        <v>1827</v>
      </c>
      <c r="D485" s="1" t="s">
        <v>43</v>
      </c>
      <c r="E485" s="1" t="s">
        <v>1253</v>
      </c>
      <c r="F485" s="1" t="s">
        <v>1585</v>
      </c>
      <c r="G485" s="1" t="s">
        <v>1736</v>
      </c>
      <c r="H485" s="2" t="s">
        <v>1828</v>
      </c>
      <c r="I485" s="2" t="s">
        <v>1829</v>
      </c>
      <c r="J485" s="1" t="s">
        <v>47</v>
      </c>
      <c r="M485" s="1" t="s">
        <v>1320</v>
      </c>
      <c r="O485" s="1" t="s">
        <v>1264</v>
      </c>
      <c r="P485" s="1" t="s">
        <v>1265</v>
      </c>
      <c r="T485" s="1" t="s">
        <v>1266</v>
      </c>
      <c r="W485" s="2" t="s">
        <v>1830</v>
      </c>
      <c r="X485" s="2" t="s">
        <v>1830</v>
      </c>
      <c r="Y485" s="1" t="s">
        <v>52</v>
      </c>
      <c r="Z485" s="1" t="s">
        <v>34</v>
      </c>
      <c r="AA485" s="9" t="s">
        <v>53</v>
      </c>
      <c r="AB485" s="2" t="s">
        <v>54</v>
      </c>
    </row>
    <row r="486" spans="1:28" ht="36" customHeight="1" x14ac:dyDescent="0.2">
      <c r="A486" s="1" t="s">
        <v>1831</v>
      </c>
      <c r="B486" s="1" t="s">
        <v>36</v>
      </c>
      <c r="C486" t="s">
        <v>1832</v>
      </c>
      <c r="D486" s="1" t="s">
        <v>43</v>
      </c>
      <c r="E486" s="1" t="s">
        <v>1253</v>
      </c>
      <c r="F486" s="1" t="s">
        <v>1585</v>
      </c>
      <c r="G486" s="1" t="s">
        <v>1736</v>
      </c>
      <c r="H486" s="2" t="s">
        <v>1717</v>
      </c>
      <c r="I486" s="2" t="s">
        <v>1833</v>
      </c>
      <c r="J486" s="1" t="s">
        <v>773</v>
      </c>
      <c r="K486" s="1" t="s">
        <v>1739</v>
      </c>
      <c r="L486" s="1">
        <v>1</v>
      </c>
      <c r="M486" s="1" t="s">
        <v>774</v>
      </c>
      <c r="O486" s="1" t="s">
        <v>1264</v>
      </c>
      <c r="P486" s="1" t="s">
        <v>1265</v>
      </c>
      <c r="T486" s="1" t="s">
        <v>1266</v>
      </c>
      <c r="W486" s="2" t="s">
        <v>1742</v>
      </c>
      <c r="X486" s="2" t="s">
        <v>1743</v>
      </c>
      <c r="Y486" s="1" t="s">
        <v>775</v>
      </c>
      <c r="Z486" s="1" t="s">
        <v>34</v>
      </c>
      <c r="AA486" s="9" t="s">
        <v>53</v>
      </c>
      <c r="AB486" s="2" t="s">
        <v>54</v>
      </c>
    </row>
    <row r="487" spans="1:28" ht="36" customHeight="1" x14ac:dyDescent="0.2">
      <c r="A487" s="1" t="s">
        <v>1834</v>
      </c>
      <c r="B487" s="1" t="s">
        <v>36</v>
      </c>
      <c r="C487" t="s">
        <v>1835</v>
      </c>
      <c r="D487" s="1" t="s">
        <v>43</v>
      </c>
      <c r="E487" s="1" t="s">
        <v>1253</v>
      </c>
      <c r="F487" s="1" t="s">
        <v>1585</v>
      </c>
      <c r="G487" s="1" t="s">
        <v>1736</v>
      </c>
      <c r="H487" s="2" t="s">
        <v>1836</v>
      </c>
      <c r="I487" s="2" t="s">
        <v>1837</v>
      </c>
      <c r="J487" s="1" t="s">
        <v>47</v>
      </c>
      <c r="M487" s="1" t="s">
        <v>1320</v>
      </c>
      <c r="O487" s="1" t="s">
        <v>1264</v>
      </c>
      <c r="P487" s="1" t="s">
        <v>1265</v>
      </c>
      <c r="T487" s="1" t="s">
        <v>1266</v>
      </c>
      <c r="W487" s="2" t="s">
        <v>1838</v>
      </c>
      <c r="X487" s="2" t="s">
        <v>1838</v>
      </c>
      <c r="Y487" s="1" t="s">
        <v>52</v>
      </c>
      <c r="Z487" s="1" t="s">
        <v>34</v>
      </c>
      <c r="AA487" s="9" t="s">
        <v>53</v>
      </c>
      <c r="AB487" s="2" t="s">
        <v>54</v>
      </c>
    </row>
    <row r="488" spans="1:28" ht="36" customHeight="1" x14ac:dyDescent="0.2">
      <c r="A488" s="1" t="s">
        <v>1839</v>
      </c>
      <c r="B488" s="1" t="s">
        <v>36</v>
      </c>
      <c r="C488" t="s">
        <v>1840</v>
      </c>
      <c r="D488" s="1" t="s">
        <v>43</v>
      </c>
      <c r="E488" s="1" t="s">
        <v>1253</v>
      </c>
      <c r="F488" s="1" t="s">
        <v>1585</v>
      </c>
      <c r="G488" s="1" t="s">
        <v>1736</v>
      </c>
      <c r="H488" s="2" t="s">
        <v>802</v>
      </c>
      <c r="I488" s="2" t="s">
        <v>1726</v>
      </c>
      <c r="J488" s="1" t="s">
        <v>773</v>
      </c>
      <c r="K488" s="1" t="s">
        <v>1739</v>
      </c>
      <c r="L488" s="1">
        <v>1</v>
      </c>
      <c r="M488" s="1" t="s">
        <v>774</v>
      </c>
      <c r="O488" s="1" t="s">
        <v>1264</v>
      </c>
      <c r="P488" s="1" t="s">
        <v>1265</v>
      </c>
      <c r="T488" s="1" t="s">
        <v>1266</v>
      </c>
      <c r="W488" s="2" t="s">
        <v>1742</v>
      </c>
      <c r="X488" s="2" t="s">
        <v>1743</v>
      </c>
      <c r="Y488" s="1" t="s">
        <v>775</v>
      </c>
      <c r="Z488" s="1" t="s">
        <v>34</v>
      </c>
      <c r="AA488" s="9" t="s">
        <v>53</v>
      </c>
      <c r="AB488" s="2" t="s">
        <v>54</v>
      </c>
    </row>
    <row r="489" spans="1:28" ht="36" customHeight="1" x14ac:dyDescent="0.2">
      <c r="A489" s="1" t="s">
        <v>1841</v>
      </c>
      <c r="B489" s="1" t="s">
        <v>36</v>
      </c>
      <c r="C489" t="s">
        <v>1842</v>
      </c>
      <c r="D489" s="1" t="s">
        <v>188</v>
      </c>
      <c r="E489" s="1" t="s">
        <v>1253</v>
      </c>
      <c r="F489" s="1" t="s">
        <v>1585</v>
      </c>
      <c r="G489" s="1" t="s">
        <v>1736</v>
      </c>
      <c r="H489" s="2" t="s">
        <v>643</v>
      </c>
      <c r="J489" s="1" t="s">
        <v>33</v>
      </c>
      <c r="O489" s="1" t="s">
        <v>191</v>
      </c>
      <c r="P489" s="1" t="s">
        <v>1265</v>
      </c>
      <c r="W489" s="2" t="s">
        <v>1843</v>
      </c>
      <c r="X489" s="2" t="s">
        <v>1843</v>
      </c>
      <c r="Y489" s="1" t="s">
        <v>52</v>
      </c>
      <c r="Z489" s="1" t="s">
        <v>34</v>
      </c>
      <c r="AA489" s="9" t="s">
        <v>53</v>
      </c>
      <c r="AB489" s="2" t="s">
        <v>54</v>
      </c>
    </row>
    <row r="490" spans="1:28" ht="36" customHeight="1" x14ac:dyDescent="0.2">
      <c r="A490" s="1" t="s">
        <v>1844</v>
      </c>
      <c r="B490" s="1" t="s">
        <v>36</v>
      </c>
      <c r="C490" t="s">
        <v>1845</v>
      </c>
      <c r="D490" s="1" t="s">
        <v>43</v>
      </c>
      <c r="E490" s="1" t="s">
        <v>1253</v>
      </c>
      <c r="F490" s="1" t="s">
        <v>1585</v>
      </c>
      <c r="G490" s="1" t="s">
        <v>1736</v>
      </c>
      <c r="H490" s="2" t="s">
        <v>1846</v>
      </c>
      <c r="I490" s="2" t="s">
        <v>1847</v>
      </c>
      <c r="J490" s="1" t="s">
        <v>47</v>
      </c>
      <c r="M490" s="1" t="s">
        <v>1320</v>
      </c>
      <c r="O490" s="1" t="s">
        <v>1264</v>
      </c>
      <c r="P490" s="1" t="s">
        <v>1265</v>
      </c>
      <c r="T490" s="1" t="s">
        <v>1266</v>
      </c>
      <c r="W490" s="2" t="s">
        <v>1843</v>
      </c>
      <c r="X490" s="2" t="s">
        <v>1843</v>
      </c>
      <c r="Y490" s="1" t="s">
        <v>52</v>
      </c>
      <c r="Z490" s="1" t="s">
        <v>34</v>
      </c>
      <c r="AA490" s="9" t="s">
        <v>53</v>
      </c>
      <c r="AB490" s="2" t="s">
        <v>54</v>
      </c>
    </row>
    <row r="491" spans="1:28" ht="36" customHeight="1" x14ac:dyDescent="0.2">
      <c r="A491" s="1" t="s">
        <v>1848</v>
      </c>
      <c r="B491" s="1" t="s">
        <v>36</v>
      </c>
      <c r="C491" t="s">
        <v>1849</v>
      </c>
      <c r="D491" s="1" t="s">
        <v>766</v>
      </c>
      <c r="E491" s="1" t="s">
        <v>1253</v>
      </c>
      <c r="F491" s="1" t="s">
        <v>1585</v>
      </c>
      <c r="G491" s="1" t="s">
        <v>1850</v>
      </c>
      <c r="H491" s="2" t="s">
        <v>1851</v>
      </c>
      <c r="J491" s="1" t="s">
        <v>33</v>
      </c>
      <c r="W491" s="2" t="s">
        <v>51</v>
      </c>
      <c r="X491" s="2" t="s">
        <v>51</v>
      </c>
      <c r="Z491" s="1" t="s">
        <v>34</v>
      </c>
    </row>
    <row r="492" spans="1:28" ht="36" customHeight="1" x14ac:dyDescent="0.2">
      <c r="A492" s="1" t="s">
        <v>1852</v>
      </c>
      <c r="B492" s="1" t="s">
        <v>36</v>
      </c>
      <c r="C492" t="s">
        <v>1853</v>
      </c>
      <c r="D492" s="1" t="s">
        <v>43</v>
      </c>
      <c r="E492" s="1" t="s">
        <v>1253</v>
      </c>
      <c r="F492" s="1" t="s">
        <v>1585</v>
      </c>
      <c r="G492" s="1" t="s">
        <v>1850</v>
      </c>
      <c r="H492" s="2" t="s">
        <v>1854</v>
      </c>
      <c r="I492" s="2" t="s">
        <v>1855</v>
      </c>
      <c r="J492" s="1" t="s">
        <v>773</v>
      </c>
      <c r="K492" s="1" t="s">
        <v>1848</v>
      </c>
      <c r="L492" s="1">
        <v>1</v>
      </c>
      <c r="M492" s="1" t="s">
        <v>774</v>
      </c>
      <c r="O492" s="1" t="s">
        <v>1264</v>
      </c>
      <c r="P492" s="1" t="s">
        <v>1265</v>
      </c>
      <c r="T492" s="1" t="s">
        <v>1266</v>
      </c>
      <c r="W492" s="2" t="s">
        <v>51</v>
      </c>
      <c r="X492" s="2" t="s">
        <v>51</v>
      </c>
      <c r="Y492" s="1" t="s">
        <v>775</v>
      </c>
      <c r="Z492" s="1" t="s">
        <v>34</v>
      </c>
      <c r="AA492" s="9" t="s">
        <v>53</v>
      </c>
      <c r="AB492" s="2" t="s">
        <v>54</v>
      </c>
    </row>
    <row r="493" spans="1:28" ht="36" customHeight="1" x14ac:dyDescent="0.2">
      <c r="A493" s="1" t="s">
        <v>1856</v>
      </c>
      <c r="B493" s="1" t="s">
        <v>36</v>
      </c>
      <c r="C493" t="s">
        <v>1857</v>
      </c>
      <c r="D493" s="1" t="s">
        <v>43</v>
      </c>
      <c r="E493" s="1" t="s">
        <v>1253</v>
      </c>
      <c r="F493" s="1" t="s">
        <v>1585</v>
      </c>
      <c r="G493" s="1" t="s">
        <v>1850</v>
      </c>
      <c r="H493" s="2" t="s">
        <v>1858</v>
      </c>
      <c r="I493" s="2" t="s">
        <v>1859</v>
      </c>
      <c r="J493" s="1" t="s">
        <v>47</v>
      </c>
      <c r="M493" s="1" t="s">
        <v>236</v>
      </c>
      <c r="O493" s="1" t="s">
        <v>1264</v>
      </c>
      <c r="P493" s="1" t="s">
        <v>1265</v>
      </c>
      <c r="T493" s="1" t="s">
        <v>1266</v>
      </c>
      <c r="W493" s="2" t="s">
        <v>1860</v>
      </c>
      <c r="X493" s="2" t="s">
        <v>1860</v>
      </c>
      <c r="Y493" s="1" t="s">
        <v>52</v>
      </c>
      <c r="Z493" s="1" t="s">
        <v>34</v>
      </c>
      <c r="AA493" s="9" t="s">
        <v>53</v>
      </c>
      <c r="AB493" s="2" t="s">
        <v>54</v>
      </c>
    </row>
    <row r="494" spans="1:28" ht="36" customHeight="1" x14ac:dyDescent="0.2">
      <c r="A494" s="1" t="s">
        <v>1861</v>
      </c>
      <c r="B494" s="1" t="s">
        <v>36</v>
      </c>
      <c r="C494" t="s">
        <v>1862</v>
      </c>
      <c r="D494" s="1" t="s">
        <v>43</v>
      </c>
      <c r="E494" s="1" t="s">
        <v>1253</v>
      </c>
      <c r="F494" s="1" t="s">
        <v>1585</v>
      </c>
      <c r="G494" s="1" t="s">
        <v>1850</v>
      </c>
      <c r="H494" s="2" t="s">
        <v>1863</v>
      </c>
      <c r="I494" s="2" t="s">
        <v>1864</v>
      </c>
      <c r="J494" s="1" t="s">
        <v>773</v>
      </c>
      <c r="K494" s="1" t="s">
        <v>1848</v>
      </c>
      <c r="L494" s="1">
        <v>1</v>
      </c>
      <c r="M494" s="1" t="s">
        <v>774</v>
      </c>
      <c r="O494" s="1" t="s">
        <v>1264</v>
      </c>
      <c r="P494" s="1" t="s">
        <v>1265</v>
      </c>
      <c r="T494" s="1" t="s">
        <v>1266</v>
      </c>
      <c r="W494" s="2" t="s">
        <v>51</v>
      </c>
      <c r="X494" s="2" t="s">
        <v>51</v>
      </c>
      <c r="Y494" s="1" t="s">
        <v>775</v>
      </c>
      <c r="Z494" s="1" t="s">
        <v>34</v>
      </c>
      <c r="AA494" s="9" t="s">
        <v>53</v>
      </c>
      <c r="AB494" s="2" t="s">
        <v>54</v>
      </c>
    </row>
    <row r="495" spans="1:28" ht="36" customHeight="1" x14ac:dyDescent="0.2">
      <c r="A495" s="1" t="s">
        <v>1865</v>
      </c>
      <c r="B495" s="1" t="s">
        <v>36</v>
      </c>
      <c r="C495" t="s">
        <v>1866</v>
      </c>
      <c r="D495" s="1" t="s">
        <v>43</v>
      </c>
      <c r="E495" s="1" t="s">
        <v>1253</v>
      </c>
      <c r="F495" s="1" t="s">
        <v>1585</v>
      </c>
      <c r="G495" s="1" t="s">
        <v>1850</v>
      </c>
      <c r="H495" s="2" t="s">
        <v>1867</v>
      </c>
      <c r="I495" s="2" t="s">
        <v>1868</v>
      </c>
      <c r="J495" s="1" t="s">
        <v>773</v>
      </c>
      <c r="K495" s="1" t="s">
        <v>1848</v>
      </c>
      <c r="L495" s="1">
        <v>1</v>
      </c>
      <c r="M495" s="1" t="s">
        <v>774</v>
      </c>
      <c r="O495" s="1" t="s">
        <v>1264</v>
      </c>
      <c r="P495" s="1" t="s">
        <v>1265</v>
      </c>
      <c r="T495" s="1" t="s">
        <v>1266</v>
      </c>
      <c r="W495" s="2" t="s">
        <v>51</v>
      </c>
      <c r="X495" s="2" t="s">
        <v>51</v>
      </c>
      <c r="Y495" s="1" t="s">
        <v>775</v>
      </c>
      <c r="Z495" s="1" t="s">
        <v>34</v>
      </c>
      <c r="AA495" s="9" t="s">
        <v>53</v>
      </c>
      <c r="AB495" s="2" t="s">
        <v>200</v>
      </c>
    </row>
    <row r="496" spans="1:28" ht="36" customHeight="1" x14ac:dyDescent="0.2">
      <c r="A496" s="1" t="s">
        <v>1869</v>
      </c>
      <c r="B496" s="1" t="s">
        <v>36</v>
      </c>
      <c r="C496" t="s">
        <v>1870</v>
      </c>
      <c r="D496" s="1" t="s">
        <v>43</v>
      </c>
      <c r="E496" s="1" t="s">
        <v>1253</v>
      </c>
      <c r="F496" s="1" t="s">
        <v>1585</v>
      </c>
      <c r="G496" s="1" t="s">
        <v>1850</v>
      </c>
      <c r="H496" s="2" t="s">
        <v>1871</v>
      </c>
      <c r="I496" s="2" t="s">
        <v>1872</v>
      </c>
      <c r="J496" s="1" t="s">
        <v>773</v>
      </c>
      <c r="K496" s="1" t="s">
        <v>1848</v>
      </c>
      <c r="L496" s="1">
        <v>1</v>
      </c>
      <c r="M496" s="1" t="s">
        <v>774</v>
      </c>
      <c r="O496" s="1" t="s">
        <v>1264</v>
      </c>
      <c r="P496" s="1" t="s">
        <v>1265</v>
      </c>
      <c r="T496" s="1" t="s">
        <v>1266</v>
      </c>
      <c r="W496" s="2" t="s">
        <v>51</v>
      </c>
      <c r="X496" s="2" t="s">
        <v>51</v>
      </c>
      <c r="Y496" s="1" t="s">
        <v>775</v>
      </c>
      <c r="Z496" s="1" t="s">
        <v>34</v>
      </c>
      <c r="AA496" s="9" t="s">
        <v>53</v>
      </c>
      <c r="AB496" s="2" t="s">
        <v>54</v>
      </c>
    </row>
    <row r="497" spans="1:62" ht="36" customHeight="1" x14ac:dyDescent="0.2">
      <c r="A497" s="1" t="s">
        <v>1873</v>
      </c>
      <c r="B497" s="1" t="s">
        <v>1141</v>
      </c>
      <c r="C497" t="s">
        <v>1874</v>
      </c>
      <c r="D497" s="1" t="s">
        <v>43</v>
      </c>
      <c r="E497" s="1" t="s">
        <v>1253</v>
      </c>
      <c r="F497" s="1" t="s">
        <v>1585</v>
      </c>
      <c r="G497" s="1" t="s">
        <v>1850</v>
      </c>
      <c r="H497" s="2" t="s">
        <v>1408</v>
      </c>
      <c r="J497" s="1" t="s">
        <v>773</v>
      </c>
      <c r="K497" s="1" t="s">
        <v>1848</v>
      </c>
      <c r="L497" s="1">
        <v>2</v>
      </c>
      <c r="M497" s="1" t="s">
        <v>774</v>
      </c>
      <c r="O497" s="1" t="s">
        <v>1264</v>
      </c>
      <c r="P497" s="1" t="s">
        <v>1265</v>
      </c>
      <c r="T497" s="1" t="s">
        <v>1266</v>
      </c>
      <c r="W497" s="2" t="s">
        <v>51</v>
      </c>
      <c r="X497" s="2" t="s">
        <v>51</v>
      </c>
      <c r="Y497" s="1" t="s">
        <v>775</v>
      </c>
      <c r="Z497" s="1" t="s">
        <v>34</v>
      </c>
      <c r="AA497" s="9" t="s">
        <v>53</v>
      </c>
      <c r="AB497" s="2" t="s">
        <v>54</v>
      </c>
    </row>
    <row r="498" spans="1:62" ht="36" customHeight="1" x14ac:dyDescent="0.2">
      <c r="A498" s="1" t="s">
        <v>1875</v>
      </c>
      <c r="B498" s="1" t="s">
        <v>36</v>
      </c>
      <c r="C498" t="s">
        <v>1876</v>
      </c>
      <c r="D498" s="1" t="s">
        <v>43</v>
      </c>
      <c r="E498" s="1" t="s">
        <v>1253</v>
      </c>
      <c r="F498" s="1" t="s">
        <v>1585</v>
      </c>
      <c r="G498" s="1" t="s">
        <v>1654</v>
      </c>
      <c r="H498" s="2" t="s">
        <v>1877</v>
      </c>
      <c r="I498" s="10" t="s">
        <v>1878</v>
      </c>
      <c r="J498" s="1" t="s">
        <v>47</v>
      </c>
      <c r="M498" s="1" t="s">
        <v>1320</v>
      </c>
      <c r="O498" s="1" t="s">
        <v>1264</v>
      </c>
      <c r="P498" s="1" t="s">
        <v>1265</v>
      </c>
      <c r="T498" s="1" t="s">
        <v>1266</v>
      </c>
      <c r="W498" s="2" t="s">
        <v>51</v>
      </c>
      <c r="X498" s="2" t="s">
        <v>51</v>
      </c>
      <c r="Y498" s="1" t="s">
        <v>52</v>
      </c>
      <c r="Z498" s="1" t="s">
        <v>34</v>
      </c>
      <c r="AA498" s="9" t="s">
        <v>53</v>
      </c>
      <c r="AB498" s="2" t="s">
        <v>54</v>
      </c>
    </row>
    <row r="499" spans="1:62" ht="36" customHeight="1" x14ac:dyDescent="0.2">
      <c r="A499" s="2" t="s">
        <v>1879</v>
      </c>
      <c r="B499" s="1" t="s">
        <v>36</v>
      </c>
      <c r="C499" t="s">
        <v>1880</v>
      </c>
      <c r="D499" s="1" t="s">
        <v>43</v>
      </c>
      <c r="E499" s="1" t="s">
        <v>1253</v>
      </c>
      <c r="F499" s="1" t="s">
        <v>1585</v>
      </c>
      <c r="G499" s="1" t="s">
        <v>1881</v>
      </c>
      <c r="H499" s="2" t="s">
        <v>1882</v>
      </c>
      <c r="I499" s="2" t="s">
        <v>1883</v>
      </c>
      <c r="J499" s="1" t="s">
        <v>47</v>
      </c>
      <c r="M499" s="1" t="s">
        <v>236</v>
      </c>
      <c r="O499" s="1" t="s">
        <v>1264</v>
      </c>
      <c r="P499" s="1" t="s">
        <v>1265</v>
      </c>
      <c r="T499" s="1" t="s">
        <v>1266</v>
      </c>
      <c r="W499" s="2" t="s">
        <v>51</v>
      </c>
      <c r="X499" s="2" t="s">
        <v>51</v>
      </c>
      <c r="Y499" s="1" t="s">
        <v>52</v>
      </c>
      <c r="Z499" s="1" t="s">
        <v>34</v>
      </c>
      <c r="AA499" s="9" t="s">
        <v>53</v>
      </c>
      <c r="AB499" s="2" t="s">
        <v>54</v>
      </c>
    </row>
    <row r="500" spans="1:62" ht="36" customHeight="1" x14ac:dyDescent="0.2">
      <c r="A500" s="1" t="s">
        <v>1884</v>
      </c>
      <c r="B500" s="1" t="s">
        <v>36</v>
      </c>
      <c r="C500" t="s">
        <v>1885</v>
      </c>
      <c r="D500" s="1" t="s">
        <v>43</v>
      </c>
      <c r="E500" s="1" t="s">
        <v>1253</v>
      </c>
      <c r="F500" s="1" t="s">
        <v>1585</v>
      </c>
      <c r="G500" s="1" t="s">
        <v>1881</v>
      </c>
      <c r="H500" s="2" t="s">
        <v>1886</v>
      </c>
      <c r="I500" s="2" t="s">
        <v>1887</v>
      </c>
      <c r="J500" s="1" t="s">
        <v>47</v>
      </c>
      <c r="M500" s="1" t="s">
        <v>1320</v>
      </c>
      <c r="O500" s="1" t="s">
        <v>1264</v>
      </c>
      <c r="P500" s="1" t="s">
        <v>1265</v>
      </c>
      <c r="T500" s="1" t="s">
        <v>1266</v>
      </c>
      <c r="W500" s="2" t="s">
        <v>1888</v>
      </c>
      <c r="X500" s="2" t="s">
        <v>1889</v>
      </c>
      <c r="Y500" s="1" t="s">
        <v>52</v>
      </c>
      <c r="Z500" s="1" t="s">
        <v>34</v>
      </c>
      <c r="AA500" s="9" t="s">
        <v>53</v>
      </c>
      <c r="AB500" s="2" t="s">
        <v>54</v>
      </c>
    </row>
    <row r="501" spans="1:62" ht="36" customHeight="1" x14ac:dyDescent="0.2">
      <c r="A501" s="1" t="s">
        <v>1890</v>
      </c>
      <c r="B501" s="1" t="s">
        <v>36</v>
      </c>
      <c r="C501" t="s">
        <v>1891</v>
      </c>
      <c r="D501" s="1" t="s">
        <v>43</v>
      </c>
      <c r="E501" s="1" t="s">
        <v>1253</v>
      </c>
      <c r="F501" s="1" t="s">
        <v>1585</v>
      </c>
      <c r="G501" s="1" t="s">
        <v>1881</v>
      </c>
      <c r="H501" s="2" t="s">
        <v>1892</v>
      </c>
      <c r="I501" s="2" t="s">
        <v>1893</v>
      </c>
      <c r="J501" s="1" t="s">
        <v>47</v>
      </c>
      <c r="M501" s="1" t="s">
        <v>236</v>
      </c>
      <c r="O501" s="1" t="s">
        <v>1264</v>
      </c>
      <c r="P501" s="1" t="s">
        <v>1265</v>
      </c>
      <c r="T501" s="1" t="s">
        <v>1266</v>
      </c>
      <c r="W501" s="2" t="s">
        <v>51</v>
      </c>
      <c r="X501" s="2" t="s">
        <v>51</v>
      </c>
      <c r="Y501" s="1" t="s">
        <v>52</v>
      </c>
      <c r="Z501" s="1" t="s">
        <v>34</v>
      </c>
      <c r="AA501" s="9" t="s">
        <v>53</v>
      </c>
      <c r="AB501" s="2" t="s">
        <v>54</v>
      </c>
    </row>
    <row r="502" spans="1:62" ht="36" customHeight="1" x14ac:dyDescent="0.2">
      <c r="A502" s="1" t="s">
        <v>1894</v>
      </c>
      <c r="B502" s="1" t="s">
        <v>36</v>
      </c>
      <c r="C502" t="s">
        <v>1895</v>
      </c>
      <c r="D502" s="1" t="s">
        <v>43</v>
      </c>
      <c r="E502" s="1" t="s">
        <v>1253</v>
      </c>
      <c r="F502" s="1" t="s">
        <v>1585</v>
      </c>
      <c r="G502" s="1" t="s">
        <v>1881</v>
      </c>
      <c r="H502" s="2" t="s">
        <v>1896</v>
      </c>
      <c r="I502" s="2" t="s">
        <v>1897</v>
      </c>
      <c r="J502" s="1" t="s">
        <v>47</v>
      </c>
      <c r="M502" s="1" t="s">
        <v>1320</v>
      </c>
      <c r="O502" s="1" t="s">
        <v>1264</v>
      </c>
      <c r="P502" s="1" t="s">
        <v>1265</v>
      </c>
      <c r="T502" s="1" t="s">
        <v>1266</v>
      </c>
      <c r="W502" s="2" t="s">
        <v>1898</v>
      </c>
      <c r="X502" s="2" t="s">
        <v>1899</v>
      </c>
      <c r="Y502" s="1" t="s">
        <v>52</v>
      </c>
      <c r="Z502" s="1" t="s">
        <v>34</v>
      </c>
      <c r="AA502" s="9" t="s">
        <v>53</v>
      </c>
      <c r="AB502" s="2" t="s">
        <v>54</v>
      </c>
    </row>
    <row r="503" spans="1:62" ht="36" customHeight="1" x14ac:dyDescent="0.2">
      <c r="A503" s="1" t="s">
        <v>1900</v>
      </c>
      <c r="B503" s="1" t="s">
        <v>36</v>
      </c>
      <c r="C503" t="s">
        <v>1901</v>
      </c>
      <c r="D503" s="1" t="s">
        <v>43</v>
      </c>
      <c r="E503" s="1" t="s">
        <v>1253</v>
      </c>
      <c r="F503" s="1" t="s">
        <v>1585</v>
      </c>
      <c r="G503" s="1" t="s">
        <v>1415</v>
      </c>
      <c r="H503" s="2" t="s">
        <v>1902</v>
      </c>
      <c r="I503" s="2" t="s">
        <v>1417</v>
      </c>
      <c r="J503" s="1" t="s">
        <v>47</v>
      </c>
      <c r="M503" s="1" t="s">
        <v>1320</v>
      </c>
      <c r="O503" s="1" t="s">
        <v>1264</v>
      </c>
      <c r="P503" s="1" t="s">
        <v>1265</v>
      </c>
      <c r="T503" s="1" t="s">
        <v>1266</v>
      </c>
      <c r="W503" s="2" t="s">
        <v>51</v>
      </c>
      <c r="X503" s="2" t="s">
        <v>51</v>
      </c>
      <c r="Y503" s="1" t="s">
        <v>52</v>
      </c>
      <c r="Z503" s="1" t="s">
        <v>34</v>
      </c>
      <c r="AA503" s="9" t="s">
        <v>53</v>
      </c>
      <c r="AB503" s="2" t="s">
        <v>200</v>
      </c>
    </row>
    <row r="504" spans="1:62" ht="36" customHeight="1" x14ac:dyDescent="0.2">
      <c r="A504" s="1" t="s">
        <v>1903</v>
      </c>
      <c r="B504" s="1" t="s">
        <v>36</v>
      </c>
      <c r="C504"/>
      <c r="D504" s="1" t="s">
        <v>37</v>
      </c>
      <c r="E504" s="1" t="s">
        <v>1253</v>
      </c>
      <c r="F504" s="1" t="s">
        <v>1904</v>
      </c>
      <c r="G504" s="6" t="s">
        <v>1257</v>
      </c>
      <c r="H504" s="2" t="s">
        <v>1905</v>
      </c>
      <c r="J504" s="1" t="s">
        <v>33</v>
      </c>
      <c r="W504" s="2" t="s">
        <v>51</v>
      </c>
      <c r="X504" s="2" t="s">
        <v>51</v>
      </c>
      <c r="Z504" s="1" t="s">
        <v>34</v>
      </c>
    </row>
    <row r="505" spans="1:62" ht="36" customHeight="1" x14ac:dyDescent="0.2">
      <c r="A505" s="1" t="s">
        <v>1906</v>
      </c>
      <c r="B505" s="1" t="s">
        <v>36</v>
      </c>
      <c r="C505" t="s">
        <v>1907</v>
      </c>
      <c r="D505" s="1" t="s">
        <v>43</v>
      </c>
      <c r="E505" s="1" t="s">
        <v>1253</v>
      </c>
      <c r="F505" s="1" t="s">
        <v>1904</v>
      </c>
      <c r="G505" s="1" t="s">
        <v>1908</v>
      </c>
      <c r="H505" s="2" t="s">
        <v>1909</v>
      </c>
      <c r="I505" s="2" t="s">
        <v>1910</v>
      </c>
      <c r="J505" s="1" t="s">
        <v>47</v>
      </c>
      <c r="M505" s="1" t="s">
        <v>1320</v>
      </c>
      <c r="O505" s="1" t="s">
        <v>1264</v>
      </c>
      <c r="P505" s="1" t="s">
        <v>1265</v>
      </c>
      <c r="T505" s="1" t="s">
        <v>1266</v>
      </c>
      <c r="W505" s="2" t="s">
        <v>51</v>
      </c>
      <c r="X505" s="2" t="s">
        <v>51</v>
      </c>
      <c r="Y505" s="1" t="s">
        <v>52</v>
      </c>
      <c r="Z505" s="1" t="s">
        <v>34</v>
      </c>
      <c r="AA505" s="9" t="s">
        <v>53</v>
      </c>
      <c r="AB505" s="2" t="s">
        <v>54</v>
      </c>
    </row>
    <row r="506" spans="1:62" ht="36" customHeight="1" x14ac:dyDescent="0.2">
      <c r="A506" s="1" t="s">
        <v>1911</v>
      </c>
      <c r="B506" s="1" t="s">
        <v>36</v>
      </c>
      <c r="C506" t="s">
        <v>1912</v>
      </c>
      <c r="D506" s="1" t="s">
        <v>43</v>
      </c>
      <c r="E506" s="1" t="s">
        <v>1253</v>
      </c>
      <c r="F506" s="1" t="s">
        <v>1904</v>
      </c>
      <c r="G506" s="1" t="s">
        <v>1908</v>
      </c>
      <c r="H506" s="2" t="s">
        <v>1913</v>
      </c>
      <c r="I506" s="2" t="s">
        <v>1914</v>
      </c>
      <c r="J506" s="1" t="s">
        <v>47</v>
      </c>
      <c r="M506" s="1" t="s">
        <v>236</v>
      </c>
      <c r="O506" s="1" t="s">
        <v>1264</v>
      </c>
      <c r="P506" s="1" t="s">
        <v>1265</v>
      </c>
      <c r="T506" s="1" t="s">
        <v>1266</v>
      </c>
      <c r="W506" s="2" t="s">
        <v>241</v>
      </c>
      <c r="X506" s="2" t="s">
        <v>241</v>
      </c>
      <c r="Y506" s="1" t="s">
        <v>52</v>
      </c>
      <c r="Z506" s="1" t="s">
        <v>34</v>
      </c>
      <c r="AA506" s="9" t="s">
        <v>53</v>
      </c>
      <c r="AB506" s="2" t="s">
        <v>248</v>
      </c>
    </row>
    <row r="507" spans="1:62" ht="36" customHeight="1" x14ac:dyDescent="0.2">
      <c r="A507" s="1" t="s">
        <v>1915</v>
      </c>
      <c r="B507" s="1" t="s">
        <v>36</v>
      </c>
      <c r="C507" t="s">
        <v>1916</v>
      </c>
      <c r="D507" s="1" t="s">
        <v>43</v>
      </c>
      <c r="E507" s="1" t="s">
        <v>1253</v>
      </c>
      <c r="F507" s="1" t="s">
        <v>1904</v>
      </c>
      <c r="G507" s="1" t="s">
        <v>1908</v>
      </c>
      <c r="H507" s="2" t="s">
        <v>1917</v>
      </c>
      <c r="I507" s="2" t="s">
        <v>1918</v>
      </c>
      <c r="J507" s="1" t="s">
        <v>47</v>
      </c>
      <c r="M507" s="1" t="s">
        <v>236</v>
      </c>
      <c r="O507" s="1" t="s">
        <v>1264</v>
      </c>
      <c r="P507" s="1" t="s">
        <v>1265</v>
      </c>
      <c r="T507" s="1" t="s">
        <v>1266</v>
      </c>
      <c r="W507" s="2" t="s">
        <v>241</v>
      </c>
      <c r="X507" s="2" t="s">
        <v>241</v>
      </c>
      <c r="Y507" s="1" t="s">
        <v>52</v>
      </c>
      <c r="Z507" s="1" t="s">
        <v>34</v>
      </c>
      <c r="AA507" s="9" t="s">
        <v>53</v>
      </c>
      <c r="AB507" s="2" t="s">
        <v>242</v>
      </c>
    </row>
    <row r="508" spans="1:62" ht="36" customHeight="1" x14ac:dyDescent="0.2">
      <c r="A508" s="1" t="s">
        <v>1919</v>
      </c>
      <c r="B508" s="6" t="s">
        <v>36</v>
      </c>
      <c r="C508" t="s">
        <v>1920</v>
      </c>
      <c r="D508" s="1" t="s">
        <v>43</v>
      </c>
      <c r="E508" s="1" t="s">
        <v>1253</v>
      </c>
      <c r="F508" s="1" t="s">
        <v>1904</v>
      </c>
      <c r="G508" s="1" t="s">
        <v>1921</v>
      </c>
      <c r="H508" s="2" t="s">
        <v>1922</v>
      </c>
      <c r="I508" s="10" t="s">
        <v>1923</v>
      </c>
      <c r="J508" s="1" t="s">
        <v>47</v>
      </c>
      <c r="M508" s="1" t="s">
        <v>236</v>
      </c>
      <c r="O508" s="1" t="s">
        <v>1264</v>
      </c>
      <c r="P508" s="1" t="s">
        <v>1265</v>
      </c>
      <c r="T508" s="1" t="s">
        <v>1266</v>
      </c>
      <c r="W508" s="2" t="s">
        <v>241</v>
      </c>
      <c r="X508" s="2" t="s">
        <v>241</v>
      </c>
      <c r="Y508" s="1" t="s">
        <v>52</v>
      </c>
      <c r="Z508" s="1" t="s">
        <v>34</v>
      </c>
      <c r="AA508" s="9" t="s">
        <v>53</v>
      </c>
      <c r="AB508" s="2" t="s">
        <v>242</v>
      </c>
      <c r="BJ508" s="2"/>
    </row>
    <row r="509" spans="1:62" ht="36" customHeight="1" x14ac:dyDescent="0.2">
      <c r="A509" s="1" t="s">
        <v>1924</v>
      </c>
      <c r="B509" s="1" t="s">
        <v>36</v>
      </c>
      <c r="C509" t="s">
        <v>1925</v>
      </c>
      <c r="D509" s="1" t="s">
        <v>43</v>
      </c>
      <c r="E509" s="1" t="s">
        <v>1253</v>
      </c>
      <c r="F509" s="1" t="s">
        <v>1904</v>
      </c>
      <c r="G509" s="1" t="s">
        <v>1921</v>
      </c>
      <c r="H509" s="2" t="s">
        <v>1926</v>
      </c>
      <c r="I509" s="2" t="s">
        <v>1927</v>
      </c>
      <c r="J509" s="1" t="s">
        <v>47</v>
      </c>
      <c r="M509" s="1" t="s">
        <v>236</v>
      </c>
      <c r="O509" s="1" t="s">
        <v>1264</v>
      </c>
      <c r="P509" s="1" t="s">
        <v>1265</v>
      </c>
      <c r="T509" s="1" t="s">
        <v>1266</v>
      </c>
      <c r="W509" s="2" t="s">
        <v>241</v>
      </c>
      <c r="X509" s="2" t="s">
        <v>241</v>
      </c>
      <c r="Y509" s="1" t="s">
        <v>52</v>
      </c>
      <c r="Z509" s="1" t="s">
        <v>34</v>
      </c>
      <c r="AA509" s="9" t="s">
        <v>53</v>
      </c>
      <c r="AB509" s="2" t="s">
        <v>242</v>
      </c>
    </row>
    <row r="510" spans="1:62" ht="36" customHeight="1" x14ac:dyDescent="0.2">
      <c r="A510" s="1" t="s">
        <v>1928</v>
      </c>
      <c r="B510" s="6" t="s">
        <v>36</v>
      </c>
      <c r="C510" t="s">
        <v>1929</v>
      </c>
      <c r="D510" s="1" t="s">
        <v>43</v>
      </c>
      <c r="E510" s="1" t="s">
        <v>1253</v>
      </c>
      <c r="F510" s="1" t="s">
        <v>1904</v>
      </c>
      <c r="G510" s="1" t="s">
        <v>1921</v>
      </c>
      <c r="H510" s="2" t="s">
        <v>1930</v>
      </c>
      <c r="I510" s="2" t="s">
        <v>1931</v>
      </c>
      <c r="J510" s="1" t="s">
        <v>47</v>
      </c>
      <c r="M510" s="1" t="s">
        <v>1320</v>
      </c>
      <c r="O510" s="1" t="s">
        <v>1264</v>
      </c>
      <c r="P510" s="1" t="s">
        <v>1265</v>
      </c>
      <c r="T510" s="1" t="s">
        <v>1266</v>
      </c>
      <c r="W510" s="2" t="s">
        <v>51</v>
      </c>
      <c r="X510" s="2" t="s">
        <v>51</v>
      </c>
      <c r="Y510" s="1" t="s">
        <v>52</v>
      </c>
      <c r="Z510" s="1" t="s">
        <v>34</v>
      </c>
      <c r="AA510" s="9" t="s">
        <v>53</v>
      </c>
      <c r="AB510" s="2" t="s">
        <v>54</v>
      </c>
    </row>
    <row r="511" spans="1:62" ht="36" customHeight="1" x14ac:dyDescent="0.2">
      <c r="A511" s="6" t="s">
        <v>1932</v>
      </c>
      <c r="B511" s="1" t="s">
        <v>30</v>
      </c>
      <c r="C511" t="s">
        <v>1933</v>
      </c>
      <c r="D511" s="1" t="s">
        <v>43</v>
      </c>
      <c r="E511" s="1" t="s">
        <v>1253</v>
      </c>
      <c r="F511" s="1" t="s">
        <v>1904</v>
      </c>
      <c r="G511" s="6" t="s">
        <v>1921</v>
      </c>
      <c r="H511" s="10" t="s">
        <v>1934</v>
      </c>
      <c r="I511" s="10" t="s">
        <v>1935</v>
      </c>
      <c r="J511" s="1" t="s">
        <v>47</v>
      </c>
      <c r="M511" s="6" t="s">
        <v>236</v>
      </c>
      <c r="O511" s="1" t="s">
        <v>1264</v>
      </c>
      <c r="P511" s="1" t="s">
        <v>1265</v>
      </c>
      <c r="T511" s="1" t="s">
        <v>1266</v>
      </c>
      <c r="W511" s="10" t="s">
        <v>1936</v>
      </c>
      <c r="X511" s="10" t="s">
        <v>1937</v>
      </c>
      <c r="Y511" s="1" t="s">
        <v>52</v>
      </c>
      <c r="AA511" s="9" t="s">
        <v>53</v>
      </c>
      <c r="AB511" s="2" t="s">
        <v>54</v>
      </c>
    </row>
    <row r="512" spans="1:62" ht="36" customHeight="1" x14ac:dyDescent="0.2">
      <c r="A512" s="1" t="s">
        <v>1938</v>
      </c>
      <c r="B512" s="1" t="s">
        <v>36</v>
      </c>
      <c r="C512" t="s">
        <v>1939</v>
      </c>
      <c r="D512" s="1" t="s">
        <v>43</v>
      </c>
      <c r="E512" s="1" t="s">
        <v>1253</v>
      </c>
      <c r="F512" s="1" t="s">
        <v>1904</v>
      </c>
      <c r="G512" s="1" t="s">
        <v>1940</v>
      </c>
      <c r="H512" s="2" t="s">
        <v>1941</v>
      </c>
      <c r="I512" s="2" t="s">
        <v>1942</v>
      </c>
      <c r="J512" s="1" t="s">
        <v>47</v>
      </c>
      <c r="M512" s="1" t="s">
        <v>236</v>
      </c>
      <c r="O512" s="1" t="s">
        <v>1264</v>
      </c>
      <c r="P512" s="1" t="s">
        <v>1265</v>
      </c>
      <c r="T512" s="1" t="s">
        <v>1266</v>
      </c>
      <c r="W512" s="2" t="s">
        <v>51</v>
      </c>
      <c r="X512" s="2" t="s">
        <v>51</v>
      </c>
      <c r="Y512" s="1" t="s">
        <v>52</v>
      </c>
      <c r="Z512" s="1" t="s">
        <v>34</v>
      </c>
      <c r="AA512" s="9" t="s">
        <v>53</v>
      </c>
      <c r="AB512" s="2" t="s">
        <v>54</v>
      </c>
      <c r="BJ512" s="2"/>
    </row>
    <row r="513" spans="1:62" ht="36" customHeight="1" x14ac:dyDescent="0.2">
      <c r="A513" s="1" t="s">
        <v>1943</v>
      </c>
      <c r="B513" s="1" t="s">
        <v>36</v>
      </c>
      <c r="C513" t="s">
        <v>1944</v>
      </c>
      <c r="D513" s="1" t="s">
        <v>43</v>
      </c>
      <c r="E513" s="1" t="s">
        <v>1253</v>
      </c>
      <c r="F513" s="1" t="s">
        <v>1904</v>
      </c>
      <c r="G513" s="1" t="s">
        <v>1940</v>
      </c>
      <c r="H513" s="2" t="s">
        <v>1945</v>
      </c>
      <c r="I513" s="2" t="s">
        <v>1946</v>
      </c>
      <c r="J513" s="1" t="s">
        <v>47</v>
      </c>
      <c r="M513" s="1" t="s">
        <v>236</v>
      </c>
      <c r="O513" s="1" t="s">
        <v>1264</v>
      </c>
      <c r="P513" s="1" t="s">
        <v>1265</v>
      </c>
      <c r="T513" s="1" t="s">
        <v>1266</v>
      </c>
      <c r="W513" s="2" t="s">
        <v>51</v>
      </c>
      <c r="X513" s="2" t="s">
        <v>51</v>
      </c>
      <c r="Y513" s="1" t="s">
        <v>52</v>
      </c>
      <c r="Z513" s="1" t="s">
        <v>34</v>
      </c>
      <c r="AA513" s="9" t="s">
        <v>53</v>
      </c>
      <c r="AB513" s="2" t="s">
        <v>54</v>
      </c>
      <c r="BJ513" s="20"/>
    </row>
    <row r="514" spans="1:62" ht="36" customHeight="1" x14ac:dyDescent="0.2">
      <c r="A514" s="1" t="s">
        <v>1947</v>
      </c>
      <c r="B514" s="1" t="s">
        <v>36</v>
      </c>
      <c r="C514" t="s">
        <v>1948</v>
      </c>
      <c r="D514" s="1" t="s">
        <v>43</v>
      </c>
      <c r="E514" s="1" t="s">
        <v>1253</v>
      </c>
      <c r="F514" s="1" t="s">
        <v>1904</v>
      </c>
      <c r="G514" s="1" t="s">
        <v>1940</v>
      </c>
      <c r="H514" s="2" t="s">
        <v>1949</v>
      </c>
      <c r="I514" s="2" t="s">
        <v>1950</v>
      </c>
      <c r="J514" s="1" t="s">
        <v>47</v>
      </c>
      <c r="M514" s="1" t="s">
        <v>236</v>
      </c>
      <c r="O514" s="1" t="s">
        <v>1264</v>
      </c>
      <c r="P514" s="1" t="s">
        <v>1265</v>
      </c>
      <c r="T514" s="1" t="s">
        <v>1266</v>
      </c>
      <c r="W514" s="2" t="s">
        <v>1951</v>
      </c>
      <c r="X514" s="2" t="s">
        <v>1952</v>
      </c>
      <c r="Y514" s="1" t="s">
        <v>52</v>
      </c>
      <c r="Z514" s="1" t="s">
        <v>34</v>
      </c>
      <c r="AA514" s="9" t="s">
        <v>53</v>
      </c>
      <c r="AB514" s="2" t="s">
        <v>248</v>
      </c>
      <c r="BJ514" s="20"/>
    </row>
    <row r="515" spans="1:62" ht="36" customHeight="1" x14ac:dyDescent="0.2">
      <c r="A515" s="1" t="s">
        <v>1953</v>
      </c>
      <c r="B515" s="1" t="s">
        <v>36</v>
      </c>
      <c r="C515" t="s">
        <v>1954</v>
      </c>
      <c r="D515" s="1" t="s">
        <v>766</v>
      </c>
      <c r="E515" s="1" t="s">
        <v>1253</v>
      </c>
      <c r="F515" s="1" t="s">
        <v>1904</v>
      </c>
      <c r="G515" s="1" t="s">
        <v>1940</v>
      </c>
      <c r="H515" s="2" t="s">
        <v>1955</v>
      </c>
      <c r="J515" s="1" t="s">
        <v>33</v>
      </c>
      <c r="W515" s="2" t="s">
        <v>51</v>
      </c>
      <c r="X515" s="2" t="s">
        <v>51</v>
      </c>
      <c r="Z515" s="1" t="s">
        <v>34</v>
      </c>
      <c r="BJ515" s="20"/>
    </row>
    <row r="516" spans="1:62" ht="36" customHeight="1" x14ac:dyDescent="0.2">
      <c r="A516" s="1" t="s">
        <v>1956</v>
      </c>
      <c r="B516" s="1" t="s">
        <v>36</v>
      </c>
      <c r="C516" t="s">
        <v>1957</v>
      </c>
      <c r="D516" s="1" t="s">
        <v>43</v>
      </c>
      <c r="E516" s="1" t="s">
        <v>1253</v>
      </c>
      <c r="F516" s="1" t="s">
        <v>1904</v>
      </c>
      <c r="G516" s="1" t="s">
        <v>1940</v>
      </c>
      <c r="H516" s="2" t="s">
        <v>1958</v>
      </c>
      <c r="I516" s="2" t="s">
        <v>1959</v>
      </c>
      <c r="J516" s="1" t="s">
        <v>773</v>
      </c>
      <c r="K516" s="1" t="s">
        <v>1953</v>
      </c>
      <c r="L516" s="1">
        <v>1</v>
      </c>
      <c r="M516" s="1" t="s">
        <v>774</v>
      </c>
      <c r="O516" s="1" t="s">
        <v>1264</v>
      </c>
      <c r="P516" s="1" t="s">
        <v>1265</v>
      </c>
      <c r="T516" s="1" t="s">
        <v>1266</v>
      </c>
      <c r="W516" s="2" t="s">
        <v>51</v>
      </c>
      <c r="X516" s="2" t="s">
        <v>51</v>
      </c>
      <c r="Y516" s="1" t="s">
        <v>775</v>
      </c>
      <c r="Z516" s="1" t="s">
        <v>34</v>
      </c>
      <c r="AA516" s="9" t="s">
        <v>53</v>
      </c>
      <c r="AB516" s="2" t="s">
        <v>54</v>
      </c>
    </row>
    <row r="517" spans="1:62" ht="36" customHeight="1" x14ac:dyDescent="0.2">
      <c r="A517" s="1" t="s">
        <v>1960</v>
      </c>
      <c r="B517" s="1" t="s">
        <v>36</v>
      </c>
      <c r="C517" t="s">
        <v>1961</v>
      </c>
      <c r="D517" s="1" t="s">
        <v>43</v>
      </c>
      <c r="E517" s="1" t="s">
        <v>1253</v>
      </c>
      <c r="F517" s="1" t="s">
        <v>1904</v>
      </c>
      <c r="G517" s="1" t="s">
        <v>1940</v>
      </c>
      <c r="H517" s="2" t="s">
        <v>1962</v>
      </c>
      <c r="I517" s="2" t="s">
        <v>1963</v>
      </c>
      <c r="J517" s="1" t="s">
        <v>773</v>
      </c>
      <c r="K517" s="1" t="s">
        <v>1953</v>
      </c>
      <c r="L517" s="1">
        <v>1</v>
      </c>
      <c r="M517" s="1" t="s">
        <v>774</v>
      </c>
      <c r="O517" s="1" t="s">
        <v>1264</v>
      </c>
      <c r="P517" s="1" t="s">
        <v>1265</v>
      </c>
      <c r="T517" s="1" t="s">
        <v>1266</v>
      </c>
      <c r="W517" s="2" t="s">
        <v>51</v>
      </c>
      <c r="X517" s="2" t="s">
        <v>51</v>
      </c>
      <c r="Y517" s="1" t="s">
        <v>775</v>
      </c>
      <c r="Z517" s="1" t="s">
        <v>34</v>
      </c>
      <c r="AA517" s="9" t="s">
        <v>53</v>
      </c>
      <c r="AB517" s="2" t="s">
        <v>54</v>
      </c>
      <c r="BJ517" s="20"/>
    </row>
    <row r="518" spans="1:62" ht="36" customHeight="1" x14ac:dyDescent="0.2">
      <c r="A518" s="1" t="s">
        <v>1964</v>
      </c>
      <c r="B518" s="1" t="s">
        <v>36</v>
      </c>
      <c r="C518" t="s">
        <v>1965</v>
      </c>
      <c r="D518" s="1" t="s">
        <v>43</v>
      </c>
      <c r="E518" s="1" t="s">
        <v>1253</v>
      </c>
      <c r="F518" s="1" t="s">
        <v>1904</v>
      </c>
      <c r="G518" s="1" t="s">
        <v>1940</v>
      </c>
      <c r="H518" s="2" t="s">
        <v>1966</v>
      </c>
      <c r="I518" s="2" t="s">
        <v>1967</v>
      </c>
      <c r="J518" s="1" t="s">
        <v>47</v>
      </c>
      <c r="K518" s="1" t="s">
        <v>1953</v>
      </c>
      <c r="L518" s="1">
        <v>1</v>
      </c>
      <c r="M518" s="1" t="s">
        <v>1968</v>
      </c>
      <c r="O518" s="1" t="s">
        <v>1264</v>
      </c>
      <c r="P518" s="1" t="s">
        <v>1265</v>
      </c>
      <c r="T518" s="1" t="s">
        <v>1266</v>
      </c>
      <c r="W518" s="2" t="s">
        <v>51</v>
      </c>
      <c r="X518" s="2" t="s">
        <v>51</v>
      </c>
      <c r="Y518" s="1" t="s">
        <v>775</v>
      </c>
      <c r="Z518" s="1" t="s">
        <v>34</v>
      </c>
      <c r="AA518" s="9" t="s">
        <v>53</v>
      </c>
      <c r="AB518" s="2" t="s">
        <v>54</v>
      </c>
      <c r="BJ518" s="20"/>
    </row>
    <row r="519" spans="1:62" ht="36" customHeight="1" x14ac:dyDescent="0.2">
      <c r="A519" s="1" t="s">
        <v>1969</v>
      </c>
      <c r="B519" s="1" t="s">
        <v>36</v>
      </c>
      <c r="C519" t="s">
        <v>1970</v>
      </c>
      <c r="D519" s="1" t="s">
        <v>43</v>
      </c>
      <c r="E519" s="1" t="s">
        <v>1253</v>
      </c>
      <c r="F519" s="1" t="s">
        <v>1904</v>
      </c>
      <c r="G519" s="1" t="s">
        <v>1940</v>
      </c>
      <c r="H519" s="2" t="s">
        <v>1408</v>
      </c>
      <c r="J519" s="1" t="s">
        <v>773</v>
      </c>
      <c r="K519" s="1" t="s">
        <v>1953</v>
      </c>
      <c r="L519" s="1">
        <v>2</v>
      </c>
      <c r="M519" s="1" t="s">
        <v>774</v>
      </c>
      <c r="O519" s="1" t="s">
        <v>1264</v>
      </c>
      <c r="P519" s="1" t="s">
        <v>1265</v>
      </c>
      <c r="T519" s="1" t="s">
        <v>1266</v>
      </c>
      <c r="W519" s="2" t="s">
        <v>51</v>
      </c>
      <c r="X519" s="2" t="s">
        <v>51</v>
      </c>
      <c r="Y519" s="1" t="s">
        <v>775</v>
      </c>
      <c r="Z519" s="1" t="s">
        <v>34</v>
      </c>
      <c r="AA519" s="9" t="s">
        <v>53</v>
      </c>
      <c r="AB519" s="2" t="s">
        <v>54</v>
      </c>
      <c r="BJ519" s="20"/>
    </row>
    <row r="520" spans="1:62" ht="36" customHeight="1" x14ac:dyDescent="0.2">
      <c r="A520" s="1" t="s">
        <v>1971</v>
      </c>
      <c r="B520" s="1" t="s">
        <v>36</v>
      </c>
      <c r="C520" t="s">
        <v>1972</v>
      </c>
      <c r="D520" s="1" t="s">
        <v>43</v>
      </c>
      <c r="E520" s="1" t="s">
        <v>1253</v>
      </c>
      <c r="F520" s="1" t="s">
        <v>1904</v>
      </c>
      <c r="G520" s="1" t="s">
        <v>1940</v>
      </c>
      <c r="H520" s="2" t="s">
        <v>1973</v>
      </c>
      <c r="I520" s="2" t="s">
        <v>1974</v>
      </c>
      <c r="J520" s="1" t="s">
        <v>47</v>
      </c>
      <c r="M520" s="1" t="s">
        <v>236</v>
      </c>
      <c r="O520" s="1" t="s">
        <v>1264</v>
      </c>
      <c r="P520" s="1" t="s">
        <v>1265</v>
      </c>
      <c r="T520" s="1" t="s">
        <v>1266</v>
      </c>
      <c r="W520" s="2" t="s">
        <v>51</v>
      </c>
      <c r="X520" s="2" t="s">
        <v>51</v>
      </c>
      <c r="Y520" s="1" t="s">
        <v>52</v>
      </c>
      <c r="Z520" s="1" t="s">
        <v>34</v>
      </c>
      <c r="AA520" s="9" t="s">
        <v>53</v>
      </c>
      <c r="AB520" s="2" t="s">
        <v>200</v>
      </c>
      <c r="BJ520" s="20"/>
    </row>
    <row r="521" spans="1:62" ht="36" customHeight="1" x14ac:dyDescent="0.2">
      <c r="A521" s="1" t="s">
        <v>1975</v>
      </c>
      <c r="B521" s="1" t="s">
        <v>36</v>
      </c>
      <c r="C521" t="s">
        <v>1976</v>
      </c>
      <c r="D521" s="1" t="s">
        <v>766</v>
      </c>
      <c r="E521" s="1" t="s">
        <v>1253</v>
      </c>
      <c r="F521" s="1" t="s">
        <v>1904</v>
      </c>
      <c r="G521" s="1" t="s">
        <v>1940</v>
      </c>
      <c r="H521" s="2" t="s">
        <v>1977</v>
      </c>
      <c r="J521" s="1" t="s">
        <v>33</v>
      </c>
      <c r="W521" s="2" t="s">
        <v>1978</v>
      </c>
      <c r="X521" s="2" t="s">
        <v>1979</v>
      </c>
      <c r="Z521" s="1" t="s">
        <v>34</v>
      </c>
    </row>
    <row r="522" spans="1:62" ht="36" customHeight="1" x14ac:dyDescent="0.2">
      <c r="A522" s="1" t="s">
        <v>1980</v>
      </c>
      <c r="B522" s="1" t="s">
        <v>36</v>
      </c>
      <c r="C522" t="s">
        <v>1981</v>
      </c>
      <c r="D522" s="1" t="s">
        <v>43</v>
      </c>
      <c r="E522" s="1" t="s">
        <v>1253</v>
      </c>
      <c r="F522" s="1" t="s">
        <v>1904</v>
      </c>
      <c r="G522" s="1" t="s">
        <v>1940</v>
      </c>
      <c r="H522" s="2" t="s">
        <v>1982</v>
      </c>
      <c r="I522" s="2" t="s">
        <v>1983</v>
      </c>
      <c r="J522" s="1" t="s">
        <v>773</v>
      </c>
      <c r="K522" s="1" t="s">
        <v>1975</v>
      </c>
      <c r="L522" s="1">
        <v>1</v>
      </c>
      <c r="M522" s="1" t="s">
        <v>774</v>
      </c>
      <c r="O522" s="1" t="s">
        <v>1264</v>
      </c>
      <c r="P522" s="1" t="s">
        <v>1265</v>
      </c>
      <c r="T522" s="1" t="s">
        <v>1266</v>
      </c>
      <c r="W522" s="2" t="s">
        <v>1978</v>
      </c>
      <c r="X522" s="2" t="s">
        <v>1979</v>
      </c>
      <c r="Y522" s="1" t="s">
        <v>775</v>
      </c>
      <c r="Z522" s="1" t="s">
        <v>34</v>
      </c>
      <c r="AA522" s="9" t="s">
        <v>53</v>
      </c>
      <c r="AB522" s="2" t="s">
        <v>242</v>
      </c>
      <c r="BJ522" s="20"/>
    </row>
    <row r="523" spans="1:62" ht="36" customHeight="1" x14ac:dyDescent="0.2">
      <c r="A523" s="1" t="s">
        <v>1984</v>
      </c>
      <c r="B523" s="1" t="s">
        <v>36</v>
      </c>
      <c r="C523" t="s">
        <v>1985</v>
      </c>
      <c r="D523" s="1" t="s">
        <v>43</v>
      </c>
      <c r="E523" s="1" t="s">
        <v>1253</v>
      </c>
      <c r="F523" s="1" t="s">
        <v>1904</v>
      </c>
      <c r="G523" s="1" t="s">
        <v>1940</v>
      </c>
      <c r="H523" s="2" t="s">
        <v>1986</v>
      </c>
      <c r="I523" s="2" t="s">
        <v>1987</v>
      </c>
      <c r="J523" s="1" t="s">
        <v>773</v>
      </c>
      <c r="K523" s="1" t="s">
        <v>1975</v>
      </c>
      <c r="L523" s="1">
        <v>1</v>
      </c>
      <c r="M523" s="1" t="s">
        <v>774</v>
      </c>
      <c r="O523" s="1" t="s">
        <v>1264</v>
      </c>
      <c r="P523" s="1" t="s">
        <v>1265</v>
      </c>
      <c r="T523" s="1" t="s">
        <v>1266</v>
      </c>
      <c r="W523" s="2" t="s">
        <v>1978</v>
      </c>
      <c r="X523" s="2" t="s">
        <v>1979</v>
      </c>
      <c r="Y523" s="1" t="s">
        <v>775</v>
      </c>
      <c r="Z523" s="1" t="s">
        <v>34</v>
      </c>
      <c r="AA523" s="9" t="s">
        <v>53</v>
      </c>
      <c r="AB523" s="2" t="s">
        <v>242</v>
      </c>
      <c r="BJ523" s="20"/>
    </row>
    <row r="524" spans="1:62" ht="36" customHeight="1" x14ac:dyDescent="0.2">
      <c r="A524" s="1" t="s">
        <v>1988</v>
      </c>
      <c r="B524" s="1" t="s">
        <v>36</v>
      </c>
      <c r="C524" t="s">
        <v>1989</v>
      </c>
      <c r="D524" s="1" t="s">
        <v>43</v>
      </c>
      <c r="E524" s="1" t="s">
        <v>1253</v>
      </c>
      <c r="F524" s="1" t="s">
        <v>1904</v>
      </c>
      <c r="G524" s="1" t="s">
        <v>1940</v>
      </c>
      <c r="H524" s="2" t="s">
        <v>1990</v>
      </c>
      <c r="I524" s="2" t="s">
        <v>1991</v>
      </c>
      <c r="J524" s="1" t="s">
        <v>773</v>
      </c>
      <c r="K524" s="1" t="s">
        <v>1975</v>
      </c>
      <c r="L524" s="1">
        <v>1</v>
      </c>
      <c r="M524" s="1" t="s">
        <v>774</v>
      </c>
      <c r="O524" s="1" t="s">
        <v>1264</v>
      </c>
      <c r="P524" s="1" t="s">
        <v>1265</v>
      </c>
      <c r="T524" s="1" t="s">
        <v>1266</v>
      </c>
      <c r="W524" s="2" t="s">
        <v>1978</v>
      </c>
      <c r="X524" s="2" t="s">
        <v>1979</v>
      </c>
      <c r="Y524" s="1" t="s">
        <v>775</v>
      </c>
      <c r="Z524" s="1" t="s">
        <v>34</v>
      </c>
      <c r="AA524" s="9" t="s">
        <v>53</v>
      </c>
      <c r="AB524" s="2" t="s">
        <v>242</v>
      </c>
      <c r="BJ524" s="20"/>
    </row>
    <row r="525" spans="1:62" ht="36" customHeight="1" x14ac:dyDescent="0.2">
      <c r="A525" s="1" t="s">
        <v>1992</v>
      </c>
      <c r="B525" s="1" t="s">
        <v>36</v>
      </c>
      <c r="C525" t="s">
        <v>1993</v>
      </c>
      <c r="D525" s="1" t="s">
        <v>43</v>
      </c>
      <c r="E525" s="1" t="s">
        <v>1253</v>
      </c>
      <c r="F525" s="1" t="s">
        <v>1904</v>
      </c>
      <c r="G525" s="1" t="s">
        <v>1940</v>
      </c>
      <c r="H525" s="2" t="s">
        <v>1994</v>
      </c>
      <c r="I525" s="2" t="s">
        <v>1995</v>
      </c>
      <c r="J525" s="1" t="s">
        <v>773</v>
      </c>
      <c r="K525" s="1" t="s">
        <v>1975</v>
      </c>
      <c r="L525" s="1">
        <v>1</v>
      </c>
      <c r="M525" s="1" t="s">
        <v>774</v>
      </c>
      <c r="O525" s="1" t="s">
        <v>1264</v>
      </c>
      <c r="P525" s="1" t="s">
        <v>1265</v>
      </c>
      <c r="T525" s="1" t="s">
        <v>1266</v>
      </c>
      <c r="W525" s="2" t="s">
        <v>1978</v>
      </c>
      <c r="X525" s="2" t="s">
        <v>1979</v>
      </c>
      <c r="Y525" s="1" t="s">
        <v>775</v>
      </c>
      <c r="Z525" s="1" t="s">
        <v>34</v>
      </c>
      <c r="AA525" s="9" t="s">
        <v>53</v>
      </c>
      <c r="AB525" s="2" t="s">
        <v>242</v>
      </c>
      <c r="BJ525" s="20"/>
    </row>
    <row r="526" spans="1:62" ht="36" customHeight="1" x14ac:dyDescent="0.2">
      <c r="A526" s="1" t="s">
        <v>1996</v>
      </c>
      <c r="B526" s="1" t="s">
        <v>36</v>
      </c>
      <c r="C526" t="s">
        <v>1997</v>
      </c>
      <c r="D526" s="1" t="s">
        <v>43</v>
      </c>
      <c r="E526" s="1" t="s">
        <v>1253</v>
      </c>
      <c r="F526" s="1" t="s">
        <v>1904</v>
      </c>
      <c r="G526" s="1" t="s">
        <v>1940</v>
      </c>
      <c r="H526" s="2" t="s">
        <v>1408</v>
      </c>
      <c r="J526" s="1" t="s">
        <v>773</v>
      </c>
      <c r="K526" s="1" t="s">
        <v>1975</v>
      </c>
      <c r="L526" s="1">
        <v>2</v>
      </c>
      <c r="M526" s="1" t="s">
        <v>774</v>
      </c>
      <c r="O526" s="1" t="s">
        <v>1264</v>
      </c>
      <c r="P526" s="1" t="s">
        <v>1265</v>
      </c>
      <c r="T526" s="1" t="s">
        <v>1266</v>
      </c>
      <c r="W526" s="2" t="s">
        <v>1978</v>
      </c>
      <c r="X526" s="2" t="s">
        <v>1979</v>
      </c>
      <c r="Y526" s="1" t="s">
        <v>775</v>
      </c>
      <c r="Z526" s="1" t="s">
        <v>34</v>
      </c>
      <c r="AA526" s="9" t="s">
        <v>53</v>
      </c>
      <c r="AB526" s="2" t="s">
        <v>242</v>
      </c>
      <c r="BJ526" s="20"/>
    </row>
    <row r="527" spans="1:62" ht="36" customHeight="1" x14ac:dyDescent="0.2">
      <c r="A527" s="1" t="s">
        <v>1998</v>
      </c>
      <c r="B527" s="1" t="s">
        <v>36</v>
      </c>
      <c r="C527" t="s">
        <v>1999</v>
      </c>
      <c r="D527" s="1" t="s">
        <v>43</v>
      </c>
      <c r="E527" s="1" t="s">
        <v>1253</v>
      </c>
      <c r="F527" s="1" t="s">
        <v>1904</v>
      </c>
      <c r="G527" s="1" t="s">
        <v>1940</v>
      </c>
      <c r="H527" s="2" t="s">
        <v>2000</v>
      </c>
      <c r="I527" s="2" t="s">
        <v>2001</v>
      </c>
      <c r="J527" s="1" t="s">
        <v>47</v>
      </c>
      <c r="M527" s="1" t="s">
        <v>236</v>
      </c>
      <c r="O527" s="1" t="s">
        <v>1264</v>
      </c>
      <c r="P527" s="1" t="s">
        <v>1265</v>
      </c>
      <c r="T527" s="1" t="s">
        <v>1266</v>
      </c>
      <c r="W527" s="2" t="s">
        <v>1978</v>
      </c>
      <c r="X527" s="2" t="s">
        <v>1979</v>
      </c>
      <c r="Y527" s="1" t="s">
        <v>52</v>
      </c>
      <c r="Z527" s="1" t="s">
        <v>34</v>
      </c>
      <c r="AA527" s="9" t="s">
        <v>53</v>
      </c>
      <c r="AB527" s="2" t="s">
        <v>248</v>
      </c>
      <c r="BJ527" s="20"/>
    </row>
    <row r="528" spans="1:62" ht="36" customHeight="1" x14ac:dyDescent="0.2">
      <c r="A528" s="1" t="s">
        <v>2002</v>
      </c>
      <c r="B528" s="1" t="s">
        <v>36</v>
      </c>
      <c r="C528" t="s">
        <v>2003</v>
      </c>
      <c r="D528" s="1" t="s">
        <v>43</v>
      </c>
      <c r="E528" s="1" t="s">
        <v>1253</v>
      </c>
      <c r="F528" s="1" t="s">
        <v>1904</v>
      </c>
      <c r="G528" s="1" t="s">
        <v>1940</v>
      </c>
      <c r="H528" s="2" t="s">
        <v>2004</v>
      </c>
      <c r="I528" s="2" t="s">
        <v>2005</v>
      </c>
      <c r="J528" s="1" t="s">
        <v>47</v>
      </c>
      <c r="M528" s="1" t="s">
        <v>236</v>
      </c>
      <c r="O528" s="1" t="s">
        <v>1264</v>
      </c>
      <c r="P528" s="1" t="s">
        <v>1265</v>
      </c>
      <c r="T528" s="1" t="s">
        <v>1266</v>
      </c>
      <c r="W528" s="2" t="s">
        <v>51</v>
      </c>
      <c r="X528" s="2" t="s">
        <v>51</v>
      </c>
      <c r="Y528" s="1" t="s">
        <v>52</v>
      </c>
      <c r="Z528" s="1" t="s">
        <v>34</v>
      </c>
      <c r="AA528" s="9" t="s">
        <v>53</v>
      </c>
      <c r="AB528" s="2" t="s">
        <v>54</v>
      </c>
      <c r="BJ528" s="20"/>
    </row>
    <row r="529" spans="1:62" ht="36" customHeight="1" x14ac:dyDescent="0.2">
      <c r="A529" s="1" t="s">
        <v>2006</v>
      </c>
      <c r="B529" s="1" t="s">
        <v>36</v>
      </c>
      <c r="C529" t="s">
        <v>2007</v>
      </c>
      <c r="D529" s="1" t="s">
        <v>43</v>
      </c>
      <c r="E529" s="1" t="s">
        <v>1253</v>
      </c>
      <c r="F529" s="1" t="s">
        <v>1904</v>
      </c>
      <c r="G529" s="1" t="s">
        <v>1940</v>
      </c>
      <c r="H529" s="10" t="s">
        <v>2008</v>
      </c>
      <c r="I529" s="10" t="s">
        <v>2009</v>
      </c>
      <c r="J529" s="1" t="s">
        <v>47</v>
      </c>
      <c r="M529" s="1" t="s">
        <v>236</v>
      </c>
      <c r="O529" s="1" t="s">
        <v>1264</v>
      </c>
      <c r="P529" s="1" t="s">
        <v>1265</v>
      </c>
      <c r="T529" s="1" t="s">
        <v>1266</v>
      </c>
      <c r="W529" s="2" t="s">
        <v>2010</v>
      </c>
      <c r="X529" s="2" t="s">
        <v>2011</v>
      </c>
      <c r="Y529" s="1" t="s">
        <v>52</v>
      </c>
      <c r="Z529" s="1" t="s">
        <v>34</v>
      </c>
      <c r="AA529" s="9" t="s">
        <v>53</v>
      </c>
      <c r="AB529" s="2" t="s">
        <v>242</v>
      </c>
      <c r="BJ529" s="20"/>
    </row>
    <row r="530" spans="1:62" ht="36" customHeight="1" x14ac:dyDescent="0.2">
      <c r="A530" s="1" t="s">
        <v>2012</v>
      </c>
      <c r="B530" s="1" t="s">
        <v>36</v>
      </c>
      <c r="C530" t="s">
        <v>2013</v>
      </c>
      <c r="D530" s="1" t="s">
        <v>43</v>
      </c>
      <c r="E530" s="1" t="s">
        <v>1253</v>
      </c>
      <c r="F530" s="1" t="s">
        <v>1904</v>
      </c>
      <c r="G530" s="1" t="s">
        <v>1940</v>
      </c>
      <c r="H530" s="2" t="s">
        <v>2014</v>
      </c>
      <c r="I530" s="21" t="s">
        <v>2015</v>
      </c>
      <c r="J530" s="1" t="s">
        <v>47</v>
      </c>
      <c r="M530" s="1" t="s">
        <v>1320</v>
      </c>
      <c r="O530" s="1" t="s">
        <v>1264</v>
      </c>
      <c r="P530" s="1" t="s">
        <v>1265</v>
      </c>
      <c r="T530" s="1" t="s">
        <v>1266</v>
      </c>
      <c r="W530" s="2" t="s">
        <v>2016</v>
      </c>
      <c r="X530" s="2" t="s">
        <v>2017</v>
      </c>
      <c r="Y530" s="1" t="s">
        <v>52</v>
      </c>
      <c r="Z530" s="1" t="s">
        <v>34</v>
      </c>
      <c r="AA530" s="9" t="s">
        <v>53</v>
      </c>
      <c r="AB530" s="2" t="s">
        <v>54</v>
      </c>
      <c r="BJ530" s="20"/>
    </row>
    <row r="531" spans="1:62" ht="36" customHeight="1" x14ac:dyDescent="0.2">
      <c r="A531" s="1" t="s">
        <v>2018</v>
      </c>
      <c r="B531" s="1" t="s">
        <v>36</v>
      </c>
      <c r="C531" t="s">
        <v>2019</v>
      </c>
      <c r="D531" s="1" t="s">
        <v>43</v>
      </c>
      <c r="E531" s="1" t="s">
        <v>1253</v>
      </c>
      <c r="F531" s="1" t="s">
        <v>1904</v>
      </c>
      <c r="G531" s="1" t="s">
        <v>1940</v>
      </c>
      <c r="H531" s="2" t="s">
        <v>2020</v>
      </c>
      <c r="I531" s="2" t="s">
        <v>2021</v>
      </c>
      <c r="J531" s="1" t="s">
        <v>47</v>
      </c>
      <c r="M531" s="1" t="s">
        <v>1320</v>
      </c>
      <c r="O531" s="1" t="s">
        <v>1264</v>
      </c>
      <c r="P531" s="1" t="s">
        <v>1265</v>
      </c>
      <c r="T531" s="1" t="s">
        <v>1266</v>
      </c>
      <c r="W531" s="2" t="s">
        <v>389</v>
      </c>
      <c r="X531" s="2" t="s">
        <v>390</v>
      </c>
      <c r="Y531" s="1" t="s">
        <v>52</v>
      </c>
      <c r="Z531" s="1" t="s">
        <v>34</v>
      </c>
      <c r="AA531" s="9" t="s">
        <v>53</v>
      </c>
      <c r="AB531" s="2" t="s">
        <v>54</v>
      </c>
      <c r="BJ531" s="20"/>
    </row>
    <row r="532" spans="1:62" ht="36" customHeight="1" x14ac:dyDescent="0.2">
      <c r="A532" s="1" t="s">
        <v>2022</v>
      </c>
      <c r="B532" s="1" t="s">
        <v>36</v>
      </c>
      <c r="C532" t="s">
        <v>2023</v>
      </c>
      <c r="D532" s="1" t="s">
        <v>43</v>
      </c>
      <c r="E532" s="1" t="s">
        <v>1253</v>
      </c>
      <c r="F532" s="1" t="s">
        <v>1904</v>
      </c>
      <c r="G532" s="1" t="s">
        <v>1488</v>
      </c>
      <c r="H532" s="2" t="s">
        <v>2024</v>
      </c>
      <c r="I532" s="2" t="s">
        <v>2025</v>
      </c>
      <c r="J532" s="1" t="s">
        <v>47</v>
      </c>
      <c r="M532" s="1" t="s">
        <v>236</v>
      </c>
      <c r="O532" s="1" t="s">
        <v>1264</v>
      </c>
      <c r="P532" s="1" t="s">
        <v>1265</v>
      </c>
      <c r="T532" s="1" t="s">
        <v>1266</v>
      </c>
      <c r="W532" s="2" t="s">
        <v>389</v>
      </c>
      <c r="X532" s="2" t="s">
        <v>390</v>
      </c>
      <c r="Y532" s="1" t="s">
        <v>52</v>
      </c>
      <c r="Z532" s="1" t="s">
        <v>34</v>
      </c>
      <c r="AA532" s="9" t="s">
        <v>53</v>
      </c>
      <c r="AB532" s="2" t="s">
        <v>54</v>
      </c>
      <c r="BJ532" s="20"/>
    </row>
    <row r="533" spans="1:62" ht="36" customHeight="1" x14ac:dyDescent="0.2">
      <c r="A533" s="1" t="s">
        <v>2026</v>
      </c>
      <c r="B533" s="1" t="s">
        <v>36</v>
      </c>
      <c r="C533" t="s">
        <v>2027</v>
      </c>
      <c r="D533" s="1" t="s">
        <v>43</v>
      </c>
      <c r="E533" s="1" t="s">
        <v>1253</v>
      </c>
      <c r="F533" s="1" t="s">
        <v>1904</v>
      </c>
      <c r="G533" s="1" t="s">
        <v>1488</v>
      </c>
      <c r="H533" s="2" t="s">
        <v>2028</v>
      </c>
      <c r="I533" s="2" t="s">
        <v>2029</v>
      </c>
      <c r="J533" s="1" t="s">
        <v>47</v>
      </c>
      <c r="M533" s="1" t="s">
        <v>236</v>
      </c>
      <c r="O533" s="1" t="s">
        <v>1264</v>
      </c>
      <c r="P533" s="1" t="s">
        <v>1265</v>
      </c>
      <c r="T533" s="1" t="s">
        <v>1266</v>
      </c>
      <c r="W533" s="2" t="s">
        <v>2030</v>
      </c>
      <c r="X533" s="2" t="s">
        <v>2031</v>
      </c>
      <c r="Y533" s="1" t="s">
        <v>52</v>
      </c>
      <c r="Z533" s="1" t="s">
        <v>34</v>
      </c>
      <c r="AA533" s="9" t="s">
        <v>53</v>
      </c>
      <c r="AB533" s="2" t="s">
        <v>54</v>
      </c>
      <c r="BJ533" s="20"/>
    </row>
    <row r="534" spans="1:62" ht="36" customHeight="1" x14ac:dyDescent="0.2">
      <c r="A534" s="1" t="s">
        <v>2032</v>
      </c>
      <c r="B534" s="1" t="s">
        <v>36</v>
      </c>
      <c r="C534" t="s">
        <v>2033</v>
      </c>
      <c r="D534" s="1" t="s">
        <v>43</v>
      </c>
      <c r="E534" s="1" t="s">
        <v>1253</v>
      </c>
      <c r="F534" s="1" t="s">
        <v>1904</v>
      </c>
      <c r="G534" s="1" t="s">
        <v>1488</v>
      </c>
      <c r="H534" s="2" t="s">
        <v>2034</v>
      </c>
      <c r="I534" s="2" t="s">
        <v>2035</v>
      </c>
      <c r="J534" s="1" t="s">
        <v>47</v>
      </c>
      <c r="M534" s="1" t="s">
        <v>236</v>
      </c>
      <c r="O534" s="1" t="s">
        <v>1264</v>
      </c>
      <c r="P534" s="1" t="s">
        <v>1265</v>
      </c>
      <c r="T534" s="1" t="s">
        <v>1266</v>
      </c>
      <c r="W534" s="2" t="s">
        <v>2036</v>
      </c>
      <c r="X534" s="2" t="s">
        <v>2037</v>
      </c>
      <c r="Y534" s="1" t="s">
        <v>52</v>
      </c>
      <c r="Z534" s="1" t="s">
        <v>34</v>
      </c>
      <c r="AA534" s="9" t="s">
        <v>53</v>
      </c>
      <c r="AB534" s="2" t="s">
        <v>54</v>
      </c>
      <c r="BJ534" s="20"/>
    </row>
    <row r="535" spans="1:62" ht="36" customHeight="1" x14ac:dyDescent="0.2">
      <c r="A535" s="6" t="s">
        <v>2038</v>
      </c>
      <c r="B535" s="1" t="s">
        <v>30</v>
      </c>
      <c r="C535" t="s">
        <v>2039</v>
      </c>
      <c r="D535" s="1" t="s">
        <v>43</v>
      </c>
      <c r="E535" s="1" t="s">
        <v>1253</v>
      </c>
      <c r="F535" s="1" t="s">
        <v>1904</v>
      </c>
      <c r="G535" s="6" t="s">
        <v>2040</v>
      </c>
      <c r="H535" s="10" t="s">
        <v>2041</v>
      </c>
      <c r="I535" s="10" t="s">
        <v>2042</v>
      </c>
      <c r="J535" s="6" t="s">
        <v>47</v>
      </c>
      <c r="M535" s="6" t="s">
        <v>2043</v>
      </c>
      <c r="O535" s="1" t="s">
        <v>1264</v>
      </c>
      <c r="P535" s="1" t="s">
        <v>1265</v>
      </c>
      <c r="T535" s="1" t="s">
        <v>1266</v>
      </c>
      <c r="W535" s="10" t="s">
        <v>2044</v>
      </c>
      <c r="X535" s="10" t="s">
        <v>2045</v>
      </c>
      <c r="Y535" s="1" t="s">
        <v>52</v>
      </c>
      <c r="AA535" s="9" t="s">
        <v>53</v>
      </c>
      <c r="AB535" s="2" t="s">
        <v>54</v>
      </c>
      <c r="BJ535" s="20"/>
    </row>
    <row r="536" spans="1:62" ht="36" customHeight="1" x14ac:dyDescent="0.2">
      <c r="A536" s="6" t="s">
        <v>2046</v>
      </c>
      <c r="B536" s="1" t="s">
        <v>30</v>
      </c>
      <c r="C536" t="s">
        <v>2047</v>
      </c>
      <c r="D536" s="1" t="s">
        <v>43</v>
      </c>
      <c r="E536" s="1" t="s">
        <v>1253</v>
      </c>
      <c r="F536" s="1" t="s">
        <v>1904</v>
      </c>
      <c r="G536" s="6" t="s">
        <v>2048</v>
      </c>
      <c r="H536" s="10" t="s">
        <v>2049</v>
      </c>
      <c r="I536" s="2" t="s">
        <v>2050</v>
      </c>
      <c r="J536" s="6" t="s">
        <v>47</v>
      </c>
      <c r="M536" s="6" t="s">
        <v>2043</v>
      </c>
      <c r="O536" s="1" t="s">
        <v>1264</v>
      </c>
      <c r="P536" s="1" t="s">
        <v>1265</v>
      </c>
      <c r="T536" s="1" t="s">
        <v>1266</v>
      </c>
      <c r="W536" s="10" t="s">
        <v>2051</v>
      </c>
      <c r="X536" s="10" t="s">
        <v>2052</v>
      </c>
      <c r="Y536" s="1" t="s">
        <v>52</v>
      </c>
      <c r="AA536" s="9" t="s">
        <v>53</v>
      </c>
      <c r="AB536" s="2" t="s">
        <v>54</v>
      </c>
      <c r="BJ536" s="20"/>
    </row>
    <row r="537" spans="1:62" ht="36" customHeight="1" x14ac:dyDescent="0.2">
      <c r="A537" s="1" t="s">
        <v>2053</v>
      </c>
      <c r="B537" s="1" t="s">
        <v>36</v>
      </c>
      <c r="C537" t="s">
        <v>2054</v>
      </c>
      <c r="D537" s="1" t="s">
        <v>43</v>
      </c>
      <c r="E537" s="1" t="s">
        <v>1253</v>
      </c>
      <c r="F537" s="1" t="s">
        <v>1904</v>
      </c>
      <c r="G537" s="1" t="s">
        <v>2055</v>
      </c>
      <c r="H537" s="2" t="s">
        <v>2056</v>
      </c>
      <c r="I537" s="2" t="s">
        <v>2057</v>
      </c>
      <c r="J537" s="1" t="s">
        <v>47</v>
      </c>
      <c r="M537" s="1" t="s">
        <v>1320</v>
      </c>
      <c r="O537" s="1" t="s">
        <v>1264</v>
      </c>
      <c r="P537" s="1" t="s">
        <v>1265</v>
      </c>
      <c r="T537" s="1" t="s">
        <v>1266</v>
      </c>
      <c r="W537" s="2" t="s">
        <v>416</v>
      </c>
      <c r="X537" s="2" t="s">
        <v>417</v>
      </c>
      <c r="Y537" s="1" t="s">
        <v>52</v>
      </c>
      <c r="Z537" s="1" t="s">
        <v>34</v>
      </c>
      <c r="AA537" s="9" t="s">
        <v>53</v>
      </c>
      <c r="AB537" s="2" t="s">
        <v>54</v>
      </c>
      <c r="BJ537" s="20"/>
    </row>
    <row r="538" spans="1:62" ht="36" customHeight="1" x14ac:dyDescent="0.2">
      <c r="A538" s="1" t="s">
        <v>2058</v>
      </c>
      <c r="B538" s="1" t="s">
        <v>36</v>
      </c>
      <c r="C538" t="s">
        <v>2059</v>
      </c>
      <c r="D538" s="1" t="s">
        <v>43</v>
      </c>
      <c r="E538" s="1" t="s">
        <v>1253</v>
      </c>
      <c r="F538" s="1" t="s">
        <v>1904</v>
      </c>
      <c r="G538" s="1" t="s">
        <v>2060</v>
      </c>
      <c r="H538" s="2" t="s">
        <v>2061</v>
      </c>
      <c r="I538" s="2" t="s">
        <v>2062</v>
      </c>
      <c r="J538" s="1" t="s">
        <v>47</v>
      </c>
      <c r="M538" s="1" t="s">
        <v>1320</v>
      </c>
      <c r="O538" s="1" t="s">
        <v>1264</v>
      </c>
      <c r="P538" s="1" t="s">
        <v>1265</v>
      </c>
      <c r="T538" s="1" t="s">
        <v>1266</v>
      </c>
      <c r="W538" s="2" t="s">
        <v>2063</v>
      </c>
      <c r="X538" s="2" t="s">
        <v>2064</v>
      </c>
      <c r="Y538" s="1" t="s">
        <v>52</v>
      </c>
      <c r="Z538" s="1" t="s">
        <v>34</v>
      </c>
      <c r="AA538" s="9" t="s">
        <v>53</v>
      </c>
      <c r="AB538" s="2" t="s">
        <v>54</v>
      </c>
      <c r="BJ538" s="20"/>
    </row>
    <row r="539" spans="1:62" ht="36" customHeight="1" x14ac:dyDescent="0.2">
      <c r="A539" s="6" t="s">
        <v>2065</v>
      </c>
      <c r="B539" s="1" t="s">
        <v>30</v>
      </c>
      <c r="C539" t="s">
        <v>2066</v>
      </c>
      <c r="D539" s="1" t="s">
        <v>43</v>
      </c>
      <c r="E539" s="1" t="s">
        <v>1253</v>
      </c>
      <c r="F539" s="1" t="s">
        <v>1904</v>
      </c>
      <c r="G539" s="6" t="s">
        <v>2060</v>
      </c>
      <c r="H539" s="10" t="s">
        <v>2067</v>
      </c>
      <c r="I539" s="10" t="s">
        <v>2068</v>
      </c>
      <c r="J539" s="1" t="s">
        <v>47</v>
      </c>
      <c r="M539" s="1" t="s">
        <v>2043</v>
      </c>
      <c r="O539" s="1" t="s">
        <v>1264</v>
      </c>
      <c r="P539" s="1" t="s">
        <v>1265</v>
      </c>
      <c r="T539" s="1" t="s">
        <v>1266</v>
      </c>
      <c r="W539" s="2" t="s">
        <v>2069</v>
      </c>
      <c r="X539" s="2" t="s">
        <v>2070</v>
      </c>
      <c r="Y539" s="1" t="s">
        <v>52</v>
      </c>
      <c r="AA539" s="9" t="s">
        <v>53</v>
      </c>
      <c r="AB539" s="2" t="s">
        <v>200</v>
      </c>
      <c r="BJ539" s="20"/>
    </row>
    <row r="540" spans="1:62" ht="36" customHeight="1" x14ac:dyDescent="0.2">
      <c r="A540" s="1" t="s">
        <v>2071</v>
      </c>
      <c r="B540" s="1" t="s">
        <v>36</v>
      </c>
      <c r="C540" t="s">
        <v>2072</v>
      </c>
      <c r="D540" s="1" t="s">
        <v>43</v>
      </c>
      <c r="E540" s="1" t="s">
        <v>1253</v>
      </c>
      <c r="F540" s="1" t="s">
        <v>1904</v>
      </c>
      <c r="G540" s="1" t="s">
        <v>1415</v>
      </c>
      <c r="H540" s="2" t="s">
        <v>2073</v>
      </c>
      <c r="I540" s="10" t="s">
        <v>1417</v>
      </c>
      <c r="J540" s="1" t="s">
        <v>47</v>
      </c>
      <c r="M540" s="1" t="s">
        <v>1320</v>
      </c>
      <c r="O540" s="1" t="s">
        <v>1264</v>
      </c>
      <c r="P540" s="1" t="s">
        <v>1265</v>
      </c>
      <c r="T540" s="1" t="s">
        <v>1266</v>
      </c>
      <c r="W540" s="2" t="s">
        <v>51</v>
      </c>
      <c r="X540" s="2" t="s">
        <v>51</v>
      </c>
      <c r="Y540" s="1" t="s">
        <v>52</v>
      </c>
      <c r="Z540" s="1" t="s">
        <v>34</v>
      </c>
      <c r="AA540" s="9" t="s">
        <v>53</v>
      </c>
      <c r="AB540" s="2" t="s">
        <v>200</v>
      </c>
    </row>
    <row r="541" spans="1:62" ht="36" customHeight="1" x14ac:dyDescent="0.2">
      <c r="A541" s="1" t="s">
        <v>2074</v>
      </c>
      <c r="B541" s="1" t="s">
        <v>36</v>
      </c>
      <c r="C541" t="s">
        <v>2075</v>
      </c>
      <c r="D541" s="1" t="s">
        <v>43</v>
      </c>
      <c r="E541" s="1" t="s">
        <v>1253</v>
      </c>
      <c r="F541" s="1" t="s">
        <v>1904</v>
      </c>
      <c r="G541" s="1" t="s">
        <v>1415</v>
      </c>
      <c r="H541" s="10" t="s">
        <v>2076</v>
      </c>
      <c r="I541" s="21" t="s">
        <v>2077</v>
      </c>
      <c r="J541" s="1" t="s">
        <v>47</v>
      </c>
      <c r="M541" s="1" t="s">
        <v>236</v>
      </c>
      <c r="O541" s="1" t="s">
        <v>1264</v>
      </c>
      <c r="P541" s="1" t="s">
        <v>1265</v>
      </c>
      <c r="T541" s="1" t="s">
        <v>1266</v>
      </c>
      <c r="W541" s="2" t="s">
        <v>51</v>
      </c>
      <c r="X541" s="2" t="s">
        <v>51</v>
      </c>
      <c r="Y541" s="1" t="s">
        <v>52</v>
      </c>
      <c r="Z541" s="1" t="s">
        <v>34</v>
      </c>
      <c r="AA541" s="9" t="s">
        <v>53</v>
      </c>
      <c r="AB541" s="2" t="s">
        <v>200</v>
      </c>
    </row>
    <row r="542" spans="1:62" ht="36" customHeight="1" x14ac:dyDescent="0.2">
      <c r="A542" s="1" t="s">
        <v>2078</v>
      </c>
      <c r="B542" s="1" t="s">
        <v>36</v>
      </c>
      <c r="C542" t="s">
        <v>2079</v>
      </c>
      <c r="D542" s="1" t="s">
        <v>43</v>
      </c>
      <c r="E542" s="1" t="s">
        <v>1253</v>
      </c>
      <c r="F542" s="1" t="s">
        <v>2080</v>
      </c>
      <c r="H542" s="2" t="s">
        <v>2081</v>
      </c>
      <c r="I542" s="2" t="s">
        <v>2082</v>
      </c>
      <c r="J542" s="1" t="s">
        <v>47</v>
      </c>
      <c r="M542" s="1" t="s">
        <v>1320</v>
      </c>
      <c r="O542" s="1" t="s">
        <v>1264</v>
      </c>
      <c r="P542" s="1" t="s">
        <v>1265</v>
      </c>
      <c r="T542" s="1" t="s">
        <v>1266</v>
      </c>
      <c r="W542" s="2" t="s">
        <v>482</v>
      </c>
      <c r="X542" s="2" t="s">
        <v>483</v>
      </c>
      <c r="Y542" s="1" t="s">
        <v>52</v>
      </c>
      <c r="Z542" s="1" t="s">
        <v>34</v>
      </c>
      <c r="AA542" s="9" t="s">
        <v>53</v>
      </c>
      <c r="AB542" s="10" t="s">
        <v>200</v>
      </c>
      <c r="BJ542" s="20"/>
    </row>
    <row r="543" spans="1:62" ht="36" customHeight="1" x14ac:dyDescent="0.2">
      <c r="A543" s="1" t="s">
        <v>2083</v>
      </c>
      <c r="B543" s="1" t="s">
        <v>36</v>
      </c>
      <c r="C543" t="s">
        <v>2084</v>
      </c>
      <c r="D543" s="1" t="s">
        <v>43</v>
      </c>
      <c r="E543" s="1" t="s">
        <v>1253</v>
      </c>
      <c r="F543" s="1" t="s">
        <v>1249</v>
      </c>
      <c r="H543" s="2" t="s">
        <v>1250</v>
      </c>
      <c r="I543" s="2" t="s">
        <v>1251</v>
      </c>
      <c r="J543" s="1" t="s">
        <v>33</v>
      </c>
      <c r="O543" s="1" t="s">
        <v>49</v>
      </c>
      <c r="P543" s="8" t="s">
        <v>50</v>
      </c>
      <c r="W543" s="2" t="s">
        <v>51</v>
      </c>
      <c r="X543" s="2" t="s">
        <v>51</v>
      </c>
      <c r="Z543" s="1" t="s">
        <v>34</v>
      </c>
      <c r="AA543" s="9" t="s">
        <v>53</v>
      </c>
      <c r="AB543" s="2" t="s">
        <v>200</v>
      </c>
      <c r="BJ543" s="20"/>
    </row>
    <row r="544" spans="1:62" s="22" customFormat="1" ht="36" customHeight="1" x14ac:dyDescent="0.2">
      <c r="A544" s="1" t="s">
        <v>2085</v>
      </c>
      <c r="B544" s="1" t="s">
        <v>36</v>
      </c>
      <c r="C544"/>
      <c r="D544" s="1" t="s">
        <v>37</v>
      </c>
      <c r="E544" s="1" t="s">
        <v>2086</v>
      </c>
      <c r="F544" s="1" t="s">
        <v>39</v>
      </c>
      <c r="G544" s="2" t="s">
        <v>39</v>
      </c>
      <c r="H544" s="2" t="s">
        <v>2087</v>
      </c>
      <c r="I544" s="2"/>
      <c r="J544" s="1" t="s">
        <v>33</v>
      </c>
      <c r="K544" s="1"/>
      <c r="L544" s="1"/>
      <c r="M544" s="1"/>
      <c r="N544" s="1"/>
      <c r="O544" s="1"/>
      <c r="P544" s="1"/>
      <c r="Q544" s="1"/>
      <c r="R544" s="1"/>
      <c r="S544" s="1"/>
      <c r="T544" s="1"/>
      <c r="U544" s="1"/>
      <c r="V544" s="1"/>
      <c r="W544" s="2"/>
      <c r="X544" s="2"/>
      <c r="Y544" s="1"/>
      <c r="Z544" s="1" t="s">
        <v>34</v>
      </c>
      <c r="AB544" s="2"/>
    </row>
    <row r="545" spans="1:62" s="22" customFormat="1" ht="36" customHeight="1" x14ac:dyDescent="0.2">
      <c r="A545" s="1" t="s">
        <v>2088</v>
      </c>
      <c r="B545" s="1" t="s">
        <v>36</v>
      </c>
      <c r="C545"/>
      <c r="D545" s="1" t="s">
        <v>37</v>
      </c>
      <c r="E545" s="1" t="s">
        <v>2086</v>
      </c>
      <c r="F545" s="1" t="s">
        <v>2089</v>
      </c>
      <c r="G545" s="6" t="s">
        <v>1257</v>
      </c>
      <c r="H545" s="2" t="s">
        <v>2090</v>
      </c>
      <c r="I545" s="2"/>
      <c r="J545" s="1" t="s">
        <v>33</v>
      </c>
      <c r="K545" s="1"/>
      <c r="L545" s="1"/>
      <c r="M545" s="1"/>
      <c r="N545" s="1"/>
      <c r="O545" s="1"/>
      <c r="P545" s="1"/>
      <c r="Q545" s="1"/>
      <c r="R545" s="1"/>
      <c r="S545" s="1"/>
      <c r="T545" s="1"/>
      <c r="U545" s="1"/>
      <c r="V545" s="1"/>
      <c r="W545" s="2" t="s">
        <v>51</v>
      </c>
      <c r="X545" s="2" t="s">
        <v>51</v>
      </c>
      <c r="Y545" s="1"/>
      <c r="Z545" s="1" t="s">
        <v>34</v>
      </c>
      <c r="AB545" s="2"/>
    </row>
    <row r="546" spans="1:62" s="22" customFormat="1" ht="36" customHeight="1" x14ac:dyDescent="0.2">
      <c r="A546" s="1" t="s">
        <v>2091</v>
      </c>
      <c r="B546" s="1" t="s">
        <v>36</v>
      </c>
      <c r="C546" t="s">
        <v>2092</v>
      </c>
      <c r="D546" s="1" t="s">
        <v>766</v>
      </c>
      <c r="E546" s="1" t="s">
        <v>2086</v>
      </c>
      <c r="F546" s="1" t="s">
        <v>2089</v>
      </c>
      <c r="G546" s="1" t="s">
        <v>2093</v>
      </c>
      <c r="H546" s="2" t="s">
        <v>2094</v>
      </c>
      <c r="I546" s="2" t="s">
        <v>2095</v>
      </c>
      <c r="J546" s="1" t="s">
        <v>33</v>
      </c>
      <c r="K546" s="1"/>
      <c r="L546" s="1"/>
      <c r="M546" s="1"/>
      <c r="N546" s="1"/>
      <c r="O546" s="1"/>
      <c r="P546" s="1"/>
      <c r="Q546" s="1"/>
      <c r="R546" s="1"/>
      <c r="S546" s="1"/>
      <c r="T546" s="1"/>
      <c r="U546" s="1"/>
      <c r="V546" s="1"/>
      <c r="W546" s="2" t="s">
        <v>241</v>
      </c>
      <c r="X546" s="2" t="s">
        <v>241</v>
      </c>
      <c r="Y546" s="1"/>
      <c r="Z546" s="1" t="s">
        <v>34</v>
      </c>
      <c r="AB546" s="2"/>
    </row>
    <row r="547" spans="1:62" s="22" customFormat="1" ht="36" customHeight="1" x14ac:dyDescent="0.2">
      <c r="A547" s="1" t="s">
        <v>2096</v>
      </c>
      <c r="B547" s="1" t="s">
        <v>1141</v>
      </c>
      <c r="C547" t="s">
        <v>2097</v>
      </c>
      <c r="D547" s="1" t="s">
        <v>43</v>
      </c>
      <c r="E547" s="1" t="s">
        <v>2086</v>
      </c>
      <c r="F547" s="1" t="s">
        <v>2089</v>
      </c>
      <c r="G547" s="1" t="s">
        <v>2093</v>
      </c>
      <c r="H547" s="23" t="s">
        <v>2098</v>
      </c>
      <c r="I547" s="2"/>
      <c r="J547" s="1" t="s">
        <v>773</v>
      </c>
      <c r="K547" s="1" t="s">
        <v>2091</v>
      </c>
      <c r="L547" s="1">
        <v>1</v>
      </c>
      <c r="M547" s="1" t="s">
        <v>774</v>
      </c>
      <c r="N547" s="1"/>
      <c r="O547" s="1" t="s">
        <v>1264</v>
      </c>
      <c r="P547" s="1" t="s">
        <v>1265</v>
      </c>
      <c r="Q547" s="1"/>
      <c r="R547" s="1"/>
      <c r="S547" s="1"/>
      <c r="T547" s="1" t="s">
        <v>1266</v>
      </c>
      <c r="U547" s="1"/>
      <c r="V547" s="1"/>
      <c r="W547" s="2" t="s">
        <v>241</v>
      </c>
      <c r="X547" s="2" t="s">
        <v>241</v>
      </c>
      <c r="Y547" s="1" t="s">
        <v>775</v>
      </c>
      <c r="Z547" s="1" t="s">
        <v>34</v>
      </c>
      <c r="AA547" s="9" t="s">
        <v>53</v>
      </c>
      <c r="AB547" s="2" t="s">
        <v>242</v>
      </c>
    </row>
    <row r="548" spans="1:62" s="22" customFormat="1" ht="36" customHeight="1" x14ac:dyDescent="0.2">
      <c r="A548" s="1" t="s">
        <v>2099</v>
      </c>
      <c r="B548" s="1" t="s">
        <v>1141</v>
      </c>
      <c r="C548" t="s">
        <v>2100</v>
      </c>
      <c r="D548" s="1" t="s">
        <v>43</v>
      </c>
      <c r="E548" s="1" t="s">
        <v>2086</v>
      </c>
      <c r="F548" s="1" t="s">
        <v>2089</v>
      </c>
      <c r="G548" s="1" t="s">
        <v>2093</v>
      </c>
      <c r="H548" s="23" t="s">
        <v>2101</v>
      </c>
      <c r="I548" s="2"/>
      <c r="J548" s="1" t="s">
        <v>773</v>
      </c>
      <c r="K548" s="1" t="s">
        <v>2091</v>
      </c>
      <c r="L548" s="1">
        <v>1</v>
      </c>
      <c r="M548" s="1" t="s">
        <v>774</v>
      </c>
      <c r="N548" s="1"/>
      <c r="O548" s="1" t="s">
        <v>1264</v>
      </c>
      <c r="P548" s="1" t="s">
        <v>1265</v>
      </c>
      <c r="Q548" s="1"/>
      <c r="R548" s="1"/>
      <c r="S548" s="1"/>
      <c r="T548" s="1" t="s">
        <v>1266</v>
      </c>
      <c r="U548" s="1"/>
      <c r="V548" s="1"/>
      <c r="W548" s="2" t="s">
        <v>241</v>
      </c>
      <c r="X548" s="2" t="s">
        <v>241</v>
      </c>
      <c r="Y548" s="1" t="s">
        <v>775</v>
      </c>
      <c r="Z548" s="1" t="s">
        <v>34</v>
      </c>
      <c r="AA548" s="9" t="s">
        <v>53</v>
      </c>
      <c r="AB548" s="2" t="s">
        <v>242</v>
      </c>
      <c r="BJ548" s="24"/>
    </row>
    <row r="549" spans="1:62" s="22" customFormat="1" ht="36" customHeight="1" x14ac:dyDescent="0.2">
      <c r="A549" s="1" t="s">
        <v>2102</v>
      </c>
      <c r="B549" s="1" t="s">
        <v>1141</v>
      </c>
      <c r="C549" t="s">
        <v>2103</v>
      </c>
      <c r="D549" s="1" t="s">
        <v>43</v>
      </c>
      <c r="E549" s="1" t="s">
        <v>2086</v>
      </c>
      <c r="F549" s="1" t="s">
        <v>2089</v>
      </c>
      <c r="G549" s="1" t="s">
        <v>2093</v>
      </c>
      <c r="H549" s="23" t="s">
        <v>2104</v>
      </c>
      <c r="I549" s="2"/>
      <c r="J549" s="1" t="s">
        <v>773</v>
      </c>
      <c r="K549" s="1" t="s">
        <v>2091</v>
      </c>
      <c r="L549" s="1">
        <v>1</v>
      </c>
      <c r="M549" s="1" t="s">
        <v>774</v>
      </c>
      <c r="N549" s="1"/>
      <c r="O549" s="1" t="s">
        <v>1264</v>
      </c>
      <c r="P549" s="1" t="s">
        <v>1265</v>
      </c>
      <c r="Q549" s="1"/>
      <c r="R549" s="1"/>
      <c r="S549" s="1"/>
      <c r="T549" s="1" t="s">
        <v>1266</v>
      </c>
      <c r="U549" s="1"/>
      <c r="V549" s="1"/>
      <c r="W549" s="2" t="s">
        <v>241</v>
      </c>
      <c r="X549" s="2" t="s">
        <v>241</v>
      </c>
      <c r="Y549" s="1" t="s">
        <v>775</v>
      </c>
      <c r="Z549" s="1" t="s">
        <v>34</v>
      </c>
      <c r="AA549" s="9" t="s">
        <v>53</v>
      </c>
      <c r="AB549" s="2" t="s">
        <v>242</v>
      </c>
      <c r="BJ549" s="24"/>
    </row>
    <row r="550" spans="1:62" s="22" customFormat="1" ht="36" customHeight="1" x14ac:dyDescent="0.2">
      <c r="A550" s="1" t="s">
        <v>2105</v>
      </c>
      <c r="B550" s="1" t="s">
        <v>1141</v>
      </c>
      <c r="C550" t="s">
        <v>2106</v>
      </c>
      <c r="D550" s="1" t="s">
        <v>43</v>
      </c>
      <c r="E550" s="1" t="s">
        <v>2086</v>
      </c>
      <c r="F550" s="1" t="s">
        <v>2089</v>
      </c>
      <c r="G550" s="1" t="s">
        <v>2093</v>
      </c>
      <c r="H550" s="23" t="s">
        <v>2107</v>
      </c>
      <c r="I550" s="2"/>
      <c r="J550" s="1" t="s">
        <v>773</v>
      </c>
      <c r="K550" s="1" t="s">
        <v>2091</v>
      </c>
      <c r="L550" s="1">
        <v>1</v>
      </c>
      <c r="M550" s="1" t="s">
        <v>774</v>
      </c>
      <c r="N550" s="1"/>
      <c r="O550" s="1" t="s">
        <v>1264</v>
      </c>
      <c r="P550" s="1" t="s">
        <v>1265</v>
      </c>
      <c r="Q550" s="1"/>
      <c r="R550" s="1"/>
      <c r="S550" s="1"/>
      <c r="T550" s="1" t="s">
        <v>1266</v>
      </c>
      <c r="U550" s="1"/>
      <c r="V550" s="1"/>
      <c r="W550" s="2" t="s">
        <v>241</v>
      </c>
      <c r="X550" s="2" t="s">
        <v>241</v>
      </c>
      <c r="Y550" s="1" t="s">
        <v>775</v>
      </c>
      <c r="Z550" s="1" t="s">
        <v>34</v>
      </c>
      <c r="AA550" s="9" t="s">
        <v>53</v>
      </c>
      <c r="AB550" s="2" t="s">
        <v>242</v>
      </c>
      <c r="BJ550" s="24"/>
    </row>
    <row r="551" spans="1:62" s="22" customFormat="1" ht="36" customHeight="1" x14ac:dyDescent="0.2">
      <c r="A551" s="1" t="s">
        <v>2108</v>
      </c>
      <c r="B551" s="1" t="s">
        <v>1141</v>
      </c>
      <c r="C551" t="s">
        <v>2109</v>
      </c>
      <c r="D551" s="1" t="s">
        <v>43</v>
      </c>
      <c r="E551" s="1" t="s">
        <v>2086</v>
      </c>
      <c r="F551" s="1" t="s">
        <v>2089</v>
      </c>
      <c r="G551" s="1" t="s">
        <v>2093</v>
      </c>
      <c r="H551" s="23" t="s">
        <v>1408</v>
      </c>
      <c r="I551" s="2"/>
      <c r="J551" s="1" t="s">
        <v>773</v>
      </c>
      <c r="K551" s="1" t="s">
        <v>2091</v>
      </c>
      <c r="L551" s="1">
        <v>2</v>
      </c>
      <c r="M551" s="1" t="s">
        <v>774</v>
      </c>
      <c r="N551" s="1"/>
      <c r="O551" s="1" t="s">
        <v>1264</v>
      </c>
      <c r="P551" s="1" t="s">
        <v>1265</v>
      </c>
      <c r="Q551" s="1"/>
      <c r="R551" s="1"/>
      <c r="S551" s="1"/>
      <c r="T551" s="1" t="s">
        <v>1266</v>
      </c>
      <c r="U551" s="1"/>
      <c r="V551" s="1"/>
      <c r="W551" s="2" t="s">
        <v>241</v>
      </c>
      <c r="X551" s="2" t="s">
        <v>241</v>
      </c>
      <c r="Y551" s="1" t="s">
        <v>775</v>
      </c>
      <c r="Z551" s="1" t="s">
        <v>34</v>
      </c>
      <c r="AA551" s="9" t="s">
        <v>53</v>
      </c>
      <c r="AB551" s="2" t="s">
        <v>242</v>
      </c>
      <c r="BJ551" s="24"/>
    </row>
    <row r="552" spans="1:62" s="22" customFormat="1" ht="36" customHeight="1" x14ac:dyDescent="0.2">
      <c r="A552" s="1" t="s">
        <v>2110</v>
      </c>
      <c r="B552" s="1" t="s">
        <v>36</v>
      </c>
      <c r="C552" t="s">
        <v>2111</v>
      </c>
      <c r="D552" s="1" t="s">
        <v>188</v>
      </c>
      <c r="E552" s="1" t="s">
        <v>2086</v>
      </c>
      <c r="F552" s="1" t="s">
        <v>2089</v>
      </c>
      <c r="G552" s="1" t="s">
        <v>2093</v>
      </c>
      <c r="H552" s="23" t="s">
        <v>2112</v>
      </c>
      <c r="I552" s="2"/>
      <c r="J552" s="1" t="s">
        <v>33</v>
      </c>
      <c r="K552" s="1"/>
      <c r="L552" s="1"/>
      <c r="M552" s="1"/>
      <c r="N552" s="1"/>
      <c r="O552" s="1" t="s">
        <v>191</v>
      </c>
      <c r="P552" s="1" t="s">
        <v>1265</v>
      </c>
      <c r="Q552" s="1"/>
      <c r="R552" s="1"/>
      <c r="S552" s="1"/>
      <c r="T552" s="1"/>
      <c r="U552" s="1"/>
      <c r="V552" s="1"/>
      <c r="W552" s="2" t="s">
        <v>2113</v>
      </c>
      <c r="X552" s="2" t="s">
        <v>2113</v>
      </c>
      <c r="Y552" s="1" t="s">
        <v>52</v>
      </c>
      <c r="Z552" s="1" t="s">
        <v>34</v>
      </c>
      <c r="AA552" s="9" t="s">
        <v>53</v>
      </c>
      <c r="AB552" s="2" t="s">
        <v>242</v>
      </c>
      <c r="BJ552" s="24"/>
    </row>
    <row r="553" spans="1:62" s="22" customFormat="1" ht="36" customHeight="1" x14ac:dyDescent="0.2">
      <c r="A553" s="1" t="s">
        <v>2114</v>
      </c>
      <c r="B553" s="1" t="s">
        <v>36</v>
      </c>
      <c r="C553" t="s">
        <v>2115</v>
      </c>
      <c r="D553" s="1" t="s">
        <v>766</v>
      </c>
      <c r="E553" s="1" t="s">
        <v>2086</v>
      </c>
      <c r="F553" s="1" t="s">
        <v>2089</v>
      </c>
      <c r="G553" s="1" t="s">
        <v>2093</v>
      </c>
      <c r="H553" s="2" t="s">
        <v>2116</v>
      </c>
      <c r="I553" s="2" t="s">
        <v>2117</v>
      </c>
      <c r="J553" s="1" t="s">
        <v>33</v>
      </c>
      <c r="K553" s="1"/>
      <c r="L553" s="1"/>
      <c r="M553" s="1"/>
      <c r="N553" s="1"/>
      <c r="O553" s="1"/>
      <c r="P553" s="1"/>
      <c r="Q553" s="1"/>
      <c r="R553" s="1"/>
      <c r="S553" s="1"/>
      <c r="T553" s="1"/>
      <c r="U553" s="1"/>
      <c r="V553" s="1"/>
      <c r="W553" s="2" t="s">
        <v>241</v>
      </c>
      <c r="X553" s="2" t="s">
        <v>241</v>
      </c>
      <c r="Y553" s="1"/>
      <c r="Z553" s="1" t="s">
        <v>34</v>
      </c>
      <c r="AB553" s="2"/>
    </row>
    <row r="554" spans="1:62" s="22" customFormat="1" ht="36" customHeight="1" x14ac:dyDescent="0.2">
      <c r="A554" s="1" t="s">
        <v>2118</v>
      </c>
      <c r="B554" s="1" t="s">
        <v>36</v>
      </c>
      <c r="C554" t="s">
        <v>2119</v>
      </c>
      <c r="D554" s="1" t="s">
        <v>43</v>
      </c>
      <c r="E554" s="1" t="s">
        <v>2086</v>
      </c>
      <c r="F554" s="1" t="s">
        <v>2089</v>
      </c>
      <c r="G554" s="1" t="s">
        <v>2093</v>
      </c>
      <c r="H554" s="23" t="s">
        <v>2120</v>
      </c>
      <c r="I554" s="2"/>
      <c r="J554" s="1" t="s">
        <v>773</v>
      </c>
      <c r="K554" s="1" t="s">
        <v>2114</v>
      </c>
      <c r="L554" s="1">
        <v>1</v>
      </c>
      <c r="M554" s="1" t="s">
        <v>774</v>
      </c>
      <c r="N554" s="1"/>
      <c r="O554" s="1" t="s">
        <v>1264</v>
      </c>
      <c r="P554" s="1" t="s">
        <v>1265</v>
      </c>
      <c r="Q554" s="1"/>
      <c r="R554" s="1"/>
      <c r="S554" s="1"/>
      <c r="T554" s="1" t="s">
        <v>1266</v>
      </c>
      <c r="U554" s="1"/>
      <c r="V554" s="1"/>
      <c r="W554" s="2" t="s">
        <v>241</v>
      </c>
      <c r="X554" s="2" t="s">
        <v>241</v>
      </c>
      <c r="Y554" s="1" t="s">
        <v>775</v>
      </c>
      <c r="Z554" s="1" t="s">
        <v>34</v>
      </c>
      <c r="AA554" s="9" t="s">
        <v>53</v>
      </c>
      <c r="AB554" s="2" t="s">
        <v>248</v>
      </c>
      <c r="BJ554" s="24"/>
    </row>
    <row r="555" spans="1:62" s="22" customFormat="1" ht="36" customHeight="1" x14ac:dyDescent="0.2">
      <c r="A555" s="1" t="s">
        <v>2121</v>
      </c>
      <c r="B555" s="1" t="s">
        <v>1141</v>
      </c>
      <c r="C555" t="s">
        <v>2122</v>
      </c>
      <c r="D555" s="1" t="s">
        <v>43</v>
      </c>
      <c r="E555" s="1" t="s">
        <v>2086</v>
      </c>
      <c r="F555" s="1" t="s">
        <v>2089</v>
      </c>
      <c r="G555" s="1" t="s">
        <v>2093</v>
      </c>
      <c r="H555" s="23" t="s">
        <v>2123</v>
      </c>
      <c r="I555" s="2"/>
      <c r="J555" s="1" t="s">
        <v>773</v>
      </c>
      <c r="K555" s="1" t="s">
        <v>2114</v>
      </c>
      <c r="L555" s="1">
        <v>1</v>
      </c>
      <c r="M555" s="1" t="s">
        <v>774</v>
      </c>
      <c r="N555" s="1"/>
      <c r="O555" s="1" t="s">
        <v>1264</v>
      </c>
      <c r="P555" s="1" t="s">
        <v>1265</v>
      </c>
      <c r="Q555" s="1"/>
      <c r="R555" s="1"/>
      <c r="S555" s="1"/>
      <c r="T555" s="1" t="s">
        <v>1266</v>
      </c>
      <c r="U555" s="1"/>
      <c r="V555" s="1"/>
      <c r="W555" s="2" t="s">
        <v>241</v>
      </c>
      <c r="X555" s="2" t="s">
        <v>241</v>
      </c>
      <c r="Y555" s="1" t="s">
        <v>775</v>
      </c>
      <c r="Z555" s="1" t="s">
        <v>34</v>
      </c>
      <c r="AA555" s="9" t="s">
        <v>53</v>
      </c>
      <c r="AB555" s="2" t="s">
        <v>248</v>
      </c>
      <c r="BJ555" s="24"/>
    </row>
    <row r="556" spans="1:62" ht="36" customHeight="1" x14ac:dyDescent="0.2">
      <c r="A556" s="1" t="s">
        <v>2124</v>
      </c>
      <c r="B556" s="1" t="s">
        <v>36</v>
      </c>
      <c r="C556" t="s">
        <v>2125</v>
      </c>
      <c r="D556" s="1" t="s">
        <v>188</v>
      </c>
      <c r="E556" s="1" t="s">
        <v>2086</v>
      </c>
      <c r="F556" s="1" t="s">
        <v>2089</v>
      </c>
      <c r="G556" s="1" t="s">
        <v>2093</v>
      </c>
      <c r="H556" s="23" t="s">
        <v>2126</v>
      </c>
      <c r="J556" s="1" t="s">
        <v>33</v>
      </c>
      <c r="O556" s="1" t="s">
        <v>191</v>
      </c>
      <c r="P556" s="1" t="s">
        <v>1265</v>
      </c>
      <c r="W556" s="2" t="s">
        <v>2127</v>
      </c>
      <c r="X556" s="2" t="s">
        <v>2127</v>
      </c>
      <c r="Y556" s="1" t="s">
        <v>52</v>
      </c>
      <c r="Z556" s="1" t="s">
        <v>34</v>
      </c>
      <c r="AA556" s="9" t="s">
        <v>53</v>
      </c>
      <c r="AB556" s="2" t="s">
        <v>248</v>
      </c>
      <c r="BJ556" s="20"/>
    </row>
    <row r="557" spans="1:62" ht="36" customHeight="1" x14ac:dyDescent="0.2">
      <c r="A557" s="1" t="s">
        <v>2128</v>
      </c>
      <c r="B557" s="1" t="s">
        <v>36</v>
      </c>
      <c r="C557" t="s">
        <v>2129</v>
      </c>
      <c r="D557" s="1" t="s">
        <v>43</v>
      </c>
      <c r="E557" s="1" t="s">
        <v>2086</v>
      </c>
      <c r="F557" s="1" t="s">
        <v>2089</v>
      </c>
      <c r="G557" s="1" t="s">
        <v>2093</v>
      </c>
      <c r="H557" s="23" t="s">
        <v>2130</v>
      </c>
      <c r="J557" s="1" t="s">
        <v>773</v>
      </c>
      <c r="K557" s="1" t="s">
        <v>2114</v>
      </c>
      <c r="L557" s="1">
        <v>1</v>
      </c>
      <c r="M557" s="1" t="s">
        <v>774</v>
      </c>
      <c r="O557" s="1" t="s">
        <v>1264</v>
      </c>
      <c r="P557" s="1" t="s">
        <v>1265</v>
      </c>
      <c r="T557" s="1" t="s">
        <v>1266</v>
      </c>
      <c r="W557" s="2" t="s">
        <v>241</v>
      </c>
      <c r="X557" s="2" t="s">
        <v>241</v>
      </c>
      <c r="Y557" s="1" t="s">
        <v>775</v>
      </c>
      <c r="Z557" s="1" t="s">
        <v>34</v>
      </c>
      <c r="AA557" s="9" t="s">
        <v>53</v>
      </c>
      <c r="AB557" s="2" t="s">
        <v>248</v>
      </c>
      <c r="BJ557" s="20"/>
    </row>
    <row r="558" spans="1:62" ht="36" customHeight="1" x14ac:dyDescent="0.2">
      <c r="A558" s="1" t="s">
        <v>2131</v>
      </c>
      <c r="B558" s="1" t="s">
        <v>36</v>
      </c>
      <c r="C558" t="s">
        <v>2132</v>
      </c>
      <c r="D558" s="1" t="s">
        <v>188</v>
      </c>
      <c r="E558" s="1" t="s">
        <v>2086</v>
      </c>
      <c r="F558" s="1" t="s">
        <v>2089</v>
      </c>
      <c r="G558" s="1" t="s">
        <v>2093</v>
      </c>
      <c r="H558" s="23" t="s">
        <v>2133</v>
      </c>
      <c r="J558" s="1" t="s">
        <v>33</v>
      </c>
      <c r="O558" s="1" t="s">
        <v>191</v>
      </c>
      <c r="P558" s="1" t="s">
        <v>1265</v>
      </c>
      <c r="W558" s="2" t="s">
        <v>2134</v>
      </c>
      <c r="X558" s="2" t="s">
        <v>2134</v>
      </c>
      <c r="Y558" s="1" t="s">
        <v>52</v>
      </c>
      <c r="Z558" s="1" t="s">
        <v>34</v>
      </c>
      <c r="AA558" s="9" t="s">
        <v>53</v>
      </c>
      <c r="AB558" s="2" t="s">
        <v>248</v>
      </c>
      <c r="BJ558" s="20"/>
    </row>
    <row r="559" spans="1:62" s="22" customFormat="1" ht="36" customHeight="1" x14ac:dyDescent="0.2">
      <c r="A559" s="1" t="s">
        <v>2135</v>
      </c>
      <c r="B559" s="1" t="s">
        <v>1141</v>
      </c>
      <c r="C559" t="s">
        <v>2136</v>
      </c>
      <c r="D559" s="1" t="s">
        <v>43</v>
      </c>
      <c r="E559" s="1" t="s">
        <v>2086</v>
      </c>
      <c r="F559" s="1" t="s">
        <v>2089</v>
      </c>
      <c r="G559" s="1" t="s">
        <v>2093</v>
      </c>
      <c r="H559" s="23" t="s">
        <v>802</v>
      </c>
      <c r="I559" s="2"/>
      <c r="J559" s="1" t="s">
        <v>773</v>
      </c>
      <c r="K559" s="1" t="s">
        <v>2114</v>
      </c>
      <c r="L559" s="1">
        <v>1</v>
      </c>
      <c r="M559" s="1" t="s">
        <v>774</v>
      </c>
      <c r="N559" s="1"/>
      <c r="O559" s="1" t="s">
        <v>1264</v>
      </c>
      <c r="P559" s="1" t="s">
        <v>1265</v>
      </c>
      <c r="Q559" s="1"/>
      <c r="R559" s="1"/>
      <c r="S559" s="1"/>
      <c r="T559" s="1" t="s">
        <v>1266</v>
      </c>
      <c r="U559" s="1"/>
      <c r="V559" s="1"/>
      <c r="W559" s="2" t="s">
        <v>241</v>
      </c>
      <c r="X559" s="2" t="s">
        <v>241</v>
      </c>
      <c r="Y559" s="1" t="s">
        <v>775</v>
      </c>
      <c r="Z559" s="1" t="s">
        <v>34</v>
      </c>
      <c r="AA559" s="9" t="s">
        <v>53</v>
      </c>
      <c r="AB559" s="2" t="s">
        <v>248</v>
      </c>
      <c r="BJ559" s="24"/>
    </row>
    <row r="560" spans="1:62" s="22" customFormat="1" ht="36" customHeight="1" x14ac:dyDescent="0.2">
      <c r="A560" s="1" t="s">
        <v>2137</v>
      </c>
      <c r="B560" s="1" t="s">
        <v>1141</v>
      </c>
      <c r="C560" t="s">
        <v>2138</v>
      </c>
      <c r="D560" s="1" t="s">
        <v>188</v>
      </c>
      <c r="E560" s="1" t="s">
        <v>2086</v>
      </c>
      <c r="F560" s="1" t="s">
        <v>2089</v>
      </c>
      <c r="G560" s="1" t="s">
        <v>2093</v>
      </c>
      <c r="H560" s="23" t="s">
        <v>643</v>
      </c>
      <c r="I560" s="2"/>
      <c r="J560" s="1" t="s">
        <v>33</v>
      </c>
      <c r="K560" s="1"/>
      <c r="L560" s="1"/>
      <c r="M560" s="1"/>
      <c r="N560" s="1"/>
      <c r="O560" s="1" t="s">
        <v>191</v>
      </c>
      <c r="P560" s="1" t="s">
        <v>1265</v>
      </c>
      <c r="Q560" s="1"/>
      <c r="R560" s="1"/>
      <c r="S560" s="1"/>
      <c r="T560" s="1"/>
      <c r="U560" s="1"/>
      <c r="V560" s="1"/>
      <c r="W560" s="2" t="s">
        <v>2139</v>
      </c>
      <c r="X560" s="2" t="s">
        <v>2139</v>
      </c>
      <c r="Y560" s="1" t="s">
        <v>52</v>
      </c>
      <c r="Z560" s="1" t="s">
        <v>34</v>
      </c>
      <c r="AA560" s="9" t="s">
        <v>53</v>
      </c>
      <c r="AB560" s="2" t="s">
        <v>248</v>
      </c>
    </row>
    <row r="561" spans="1:62" ht="32" customHeight="1" x14ac:dyDescent="0.2">
      <c r="A561" s="1" t="s">
        <v>2140</v>
      </c>
      <c r="B561" s="6" t="s">
        <v>30</v>
      </c>
      <c r="C561" t="s">
        <v>2141</v>
      </c>
      <c r="D561" s="1" t="s">
        <v>43</v>
      </c>
      <c r="E561" s="1" t="s">
        <v>2086</v>
      </c>
      <c r="F561" s="1" t="s">
        <v>2089</v>
      </c>
      <c r="G561" s="1" t="s">
        <v>2093</v>
      </c>
      <c r="H561" s="2" t="s">
        <v>2142</v>
      </c>
      <c r="I561" s="10" t="s">
        <v>2143</v>
      </c>
      <c r="J561" s="1" t="s">
        <v>47</v>
      </c>
      <c r="M561" s="1" t="s">
        <v>236</v>
      </c>
      <c r="O561" s="1" t="s">
        <v>1264</v>
      </c>
      <c r="P561" s="1" t="s">
        <v>1265</v>
      </c>
      <c r="T561" s="1" t="s">
        <v>1266</v>
      </c>
      <c r="W561" s="2" t="s">
        <v>51</v>
      </c>
      <c r="X561" s="2" t="s">
        <v>51</v>
      </c>
      <c r="Y561" s="1" t="s">
        <v>52</v>
      </c>
      <c r="Z561" s="1" t="s">
        <v>34</v>
      </c>
      <c r="AA561" s="9" t="s">
        <v>53</v>
      </c>
      <c r="AB561" s="2" t="s">
        <v>200</v>
      </c>
    </row>
    <row r="562" spans="1:62" ht="36" customHeight="1" x14ac:dyDescent="0.2">
      <c r="A562" s="1" t="s">
        <v>2144</v>
      </c>
      <c r="B562" s="1" t="s">
        <v>36</v>
      </c>
      <c r="C562" t="s">
        <v>2145</v>
      </c>
      <c r="D562" s="1" t="s">
        <v>766</v>
      </c>
      <c r="E562" s="1" t="s">
        <v>2086</v>
      </c>
      <c r="F562" s="1" t="s">
        <v>2089</v>
      </c>
      <c r="G562" s="1" t="s">
        <v>2093</v>
      </c>
      <c r="H562" s="2" t="s">
        <v>2146</v>
      </c>
      <c r="J562" s="1" t="s">
        <v>33</v>
      </c>
      <c r="W562" s="2" t="s">
        <v>241</v>
      </c>
      <c r="X562" s="2" t="s">
        <v>241</v>
      </c>
      <c r="Z562" s="1" t="s">
        <v>34</v>
      </c>
    </row>
    <row r="563" spans="1:62" ht="36" customHeight="1" x14ac:dyDescent="0.2">
      <c r="A563" s="1" t="s">
        <v>2147</v>
      </c>
      <c r="B563" s="1" t="s">
        <v>36</v>
      </c>
      <c r="C563" t="s">
        <v>2148</v>
      </c>
      <c r="D563" s="1" t="s">
        <v>43</v>
      </c>
      <c r="E563" s="1" t="s">
        <v>2086</v>
      </c>
      <c r="F563" s="1" t="s">
        <v>2089</v>
      </c>
      <c r="G563" s="1" t="s">
        <v>2093</v>
      </c>
      <c r="H563" s="23" t="s">
        <v>2149</v>
      </c>
      <c r="I563" s="23" t="s">
        <v>2150</v>
      </c>
      <c r="J563" s="1" t="s">
        <v>773</v>
      </c>
      <c r="K563" s="1" t="s">
        <v>2144</v>
      </c>
      <c r="L563" s="1">
        <v>1</v>
      </c>
      <c r="M563" s="1" t="s">
        <v>774</v>
      </c>
      <c r="O563" s="1" t="s">
        <v>1264</v>
      </c>
      <c r="P563" s="1" t="s">
        <v>1265</v>
      </c>
      <c r="T563" s="1" t="s">
        <v>1266</v>
      </c>
      <c r="W563" s="2" t="s">
        <v>241</v>
      </c>
      <c r="X563" s="2" t="s">
        <v>241</v>
      </c>
      <c r="Y563" s="1" t="s">
        <v>775</v>
      </c>
      <c r="Z563" s="1" t="s">
        <v>34</v>
      </c>
      <c r="AA563" s="9" t="s">
        <v>53</v>
      </c>
      <c r="AB563" s="2" t="s">
        <v>242</v>
      </c>
      <c r="BJ563" s="20"/>
    </row>
    <row r="564" spans="1:62" ht="36" customHeight="1" x14ac:dyDescent="0.2">
      <c r="A564" s="1" t="s">
        <v>2151</v>
      </c>
      <c r="B564" s="1" t="s">
        <v>36</v>
      </c>
      <c r="C564" t="s">
        <v>2152</v>
      </c>
      <c r="D564" s="1" t="s">
        <v>43</v>
      </c>
      <c r="E564" s="1" t="s">
        <v>2086</v>
      </c>
      <c r="F564" s="1" t="s">
        <v>2089</v>
      </c>
      <c r="G564" s="1" t="s">
        <v>2093</v>
      </c>
      <c r="H564" s="23" t="s">
        <v>2153</v>
      </c>
      <c r="I564" s="23" t="s">
        <v>2154</v>
      </c>
      <c r="J564" s="1" t="s">
        <v>773</v>
      </c>
      <c r="K564" s="1" t="s">
        <v>2144</v>
      </c>
      <c r="L564" s="1">
        <v>1</v>
      </c>
      <c r="M564" s="1" t="s">
        <v>774</v>
      </c>
      <c r="O564" s="1" t="s">
        <v>1264</v>
      </c>
      <c r="P564" s="1" t="s">
        <v>1265</v>
      </c>
      <c r="T564" s="1" t="s">
        <v>1266</v>
      </c>
      <c r="W564" s="2" t="s">
        <v>241</v>
      </c>
      <c r="X564" s="2" t="s">
        <v>241</v>
      </c>
      <c r="Y564" s="1" t="s">
        <v>775</v>
      </c>
      <c r="Z564" s="1" t="s">
        <v>34</v>
      </c>
      <c r="AA564" s="9" t="s">
        <v>53</v>
      </c>
      <c r="AB564" s="2" t="s">
        <v>242</v>
      </c>
      <c r="BJ564" s="20"/>
    </row>
    <row r="565" spans="1:62" ht="36" customHeight="1" x14ac:dyDescent="0.2">
      <c r="A565" s="1" t="s">
        <v>2155</v>
      </c>
      <c r="B565" s="1" t="s">
        <v>36</v>
      </c>
      <c r="C565" t="s">
        <v>2156</v>
      </c>
      <c r="D565" s="1" t="s">
        <v>43</v>
      </c>
      <c r="E565" s="1" t="s">
        <v>2086</v>
      </c>
      <c r="F565" s="1" t="s">
        <v>2089</v>
      </c>
      <c r="G565" s="1" t="s">
        <v>2093</v>
      </c>
      <c r="H565" s="23" t="s">
        <v>2157</v>
      </c>
      <c r="I565" s="23" t="s">
        <v>2158</v>
      </c>
      <c r="J565" s="1" t="s">
        <v>773</v>
      </c>
      <c r="K565" s="1" t="s">
        <v>2144</v>
      </c>
      <c r="L565" s="1">
        <v>1</v>
      </c>
      <c r="M565" s="1" t="s">
        <v>774</v>
      </c>
      <c r="O565" s="1" t="s">
        <v>1264</v>
      </c>
      <c r="P565" s="1" t="s">
        <v>1265</v>
      </c>
      <c r="T565" s="1" t="s">
        <v>1266</v>
      </c>
      <c r="W565" s="2" t="s">
        <v>241</v>
      </c>
      <c r="X565" s="2" t="s">
        <v>241</v>
      </c>
      <c r="Y565" s="1" t="s">
        <v>775</v>
      </c>
      <c r="Z565" s="1" t="s">
        <v>34</v>
      </c>
      <c r="AA565" s="9" t="s">
        <v>53</v>
      </c>
      <c r="AB565" s="2" t="s">
        <v>242</v>
      </c>
      <c r="BJ565" s="20"/>
    </row>
    <row r="566" spans="1:62" ht="36" customHeight="1" x14ac:dyDescent="0.2">
      <c r="A566" s="1" t="s">
        <v>2159</v>
      </c>
      <c r="B566" s="1" t="s">
        <v>36</v>
      </c>
      <c r="C566" t="s">
        <v>2160</v>
      </c>
      <c r="D566" s="1" t="s">
        <v>43</v>
      </c>
      <c r="E566" s="1" t="s">
        <v>2086</v>
      </c>
      <c r="F566" s="1" t="s">
        <v>2089</v>
      </c>
      <c r="G566" s="1" t="s">
        <v>2093</v>
      </c>
      <c r="H566" s="23" t="s">
        <v>2161</v>
      </c>
      <c r="I566" s="25" t="s">
        <v>2162</v>
      </c>
      <c r="J566" s="1" t="s">
        <v>773</v>
      </c>
      <c r="K566" s="1" t="s">
        <v>2144</v>
      </c>
      <c r="L566" s="1">
        <v>1</v>
      </c>
      <c r="M566" s="1" t="s">
        <v>774</v>
      </c>
      <c r="O566" s="1" t="s">
        <v>1264</v>
      </c>
      <c r="P566" s="1" t="s">
        <v>1265</v>
      </c>
      <c r="T566" s="1" t="s">
        <v>1266</v>
      </c>
      <c r="W566" s="2" t="s">
        <v>241</v>
      </c>
      <c r="X566" s="2" t="s">
        <v>241</v>
      </c>
      <c r="Y566" s="1" t="s">
        <v>775</v>
      </c>
      <c r="Z566" s="1" t="s">
        <v>34</v>
      </c>
      <c r="AA566" s="9" t="s">
        <v>53</v>
      </c>
      <c r="AB566" s="2" t="s">
        <v>242</v>
      </c>
      <c r="BJ566" s="20"/>
    </row>
    <row r="567" spans="1:62" ht="36" customHeight="1" x14ac:dyDescent="0.2">
      <c r="A567" s="1" t="s">
        <v>2163</v>
      </c>
      <c r="B567" s="1" t="s">
        <v>36</v>
      </c>
      <c r="C567" t="s">
        <v>2164</v>
      </c>
      <c r="D567" s="1" t="s">
        <v>43</v>
      </c>
      <c r="E567" s="1" t="s">
        <v>2086</v>
      </c>
      <c r="F567" s="1" t="s">
        <v>2089</v>
      </c>
      <c r="G567" s="1" t="s">
        <v>2093</v>
      </c>
      <c r="H567" s="23" t="s">
        <v>2165</v>
      </c>
      <c r="I567" s="23" t="s">
        <v>2166</v>
      </c>
      <c r="J567" s="1" t="s">
        <v>773</v>
      </c>
      <c r="K567" s="1" t="s">
        <v>2144</v>
      </c>
      <c r="L567" s="1">
        <v>1</v>
      </c>
      <c r="M567" s="1" t="s">
        <v>774</v>
      </c>
      <c r="O567" s="1" t="s">
        <v>1264</v>
      </c>
      <c r="P567" s="1" t="s">
        <v>1265</v>
      </c>
      <c r="T567" s="1" t="s">
        <v>1266</v>
      </c>
      <c r="W567" s="2" t="s">
        <v>241</v>
      </c>
      <c r="X567" s="2" t="s">
        <v>241</v>
      </c>
      <c r="Y567" s="1" t="s">
        <v>775</v>
      </c>
      <c r="Z567" s="1" t="s">
        <v>34</v>
      </c>
      <c r="AA567" s="9" t="s">
        <v>53</v>
      </c>
      <c r="AB567" s="2" t="s">
        <v>242</v>
      </c>
    </row>
    <row r="568" spans="1:62" ht="36" customHeight="1" x14ac:dyDescent="0.2">
      <c r="A568" s="1" t="s">
        <v>2167</v>
      </c>
      <c r="B568" s="1" t="s">
        <v>36</v>
      </c>
      <c r="C568" t="s">
        <v>2168</v>
      </c>
      <c r="D568" s="1" t="s">
        <v>43</v>
      </c>
      <c r="E568" s="1" t="s">
        <v>2086</v>
      </c>
      <c r="F568" s="1" t="s">
        <v>2089</v>
      </c>
      <c r="G568" s="1" t="s">
        <v>2093</v>
      </c>
      <c r="H568" s="23" t="s">
        <v>2169</v>
      </c>
      <c r="I568" s="23" t="s">
        <v>2170</v>
      </c>
      <c r="J568" s="1" t="s">
        <v>773</v>
      </c>
      <c r="K568" s="1" t="s">
        <v>2144</v>
      </c>
      <c r="L568" s="1">
        <v>1</v>
      </c>
      <c r="M568" s="1" t="s">
        <v>774</v>
      </c>
      <c r="O568" s="1" t="s">
        <v>1264</v>
      </c>
      <c r="P568" s="1" t="s">
        <v>1265</v>
      </c>
      <c r="T568" s="1" t="s">
        <v>1266</v>
      </c>
      <c r="W568" s="2" t="s">
        <v>241</v>
      </c>
      <c r="X568" s="2" t="s">
        <v>241</v>
      </c>
      <c r="Y568" s="1" t="s">
        <v>775</v>
      </c>
      <c r="Z568" s="1" t="s">
        <v>34</v>
      </c>
      <c r="AA568" s="9" t="s">
        <v>53</v>
      </c>
      <c r="AB568" s="2" t="s">
        <v>242</v>
      </c>
    </row>
    <row r="569" spans="1:62" ht="36" customHeight="1" x14ac:dyDescent="0.2">
      <c r="A569" s="1" t="s">
        <v>2171</v>
      </c>
      <c r="B569" s="1" t="s">
        <v>1141</v>
      </c>
      <c r="C569" t="s">
        <v>2172</v>
      </c>
      <c r="D569" s="1" t="s">
        <v>43</v>
      </c>
      <c r="E569" s="1" t="s">
        <v>2086</v>
      </c>
      <c r="F569" s="1" t="s">
        <v>2089</v>
      </c>
      <c r="G569" s="1" t="s">
        <v>2093</v>
      </c>
      <c r="H569" s="23" t="s">
        <v>1408</v>
      </c>
      <c r="J569" s="1" t="s">
        <v>773</v>
      </c>
      <c r="K569" s="1" t="s">
        <v>2144</v>
      </c>
      <c r="L569" s="1">
        <v>2</v>
      </c>
      <c r="M569" s="1" t="s">
        <v>774</v>
      </c>
      <c r="O569" s="1" t="s">
        <v>1264</v>
      </c>
      <c r="P569" s="1" t="s">
        <v>1265</v>
      </c>
      <c r="T569" s="1" t="s">
        <v>1266</v>
      </c>
      <c r="W569" s="2" t="s">
        <v>241</v>
      </c>
      <c r="X569" s="2" t="s">
        <v>241</v>
      </c>
      <c r="Y569" s="1" t="s">
        <v>775</v>
      </c>
      <c r="Z569" s="1" t="s">
        <v>34</v>
      </c>
      <c r="AA569" s="9" t="s">
        <v>53</v>
      </c>
      <c r="AB569" s="2" t="s">
        <v>242</v>
      </c>
    </row>
    <row r="570" spans="1:62" ht="36" customHeight="1" x14ac:dyDescent="0.2">
      <c r="A570" s="1" t="s">
        <v>2173</v>
      </c>
      <c r="B570" s="1" t="s">
        <v>36</v>
      </c>
      <c r="C570" t="s">
        <v>2174</v>
      </c>
      <c r="D570" s="1" t="s">
        <v>43</v>
      </c>
      <c r="E570" s="1" t="s">
        <v>2086</v>
      </c>
      <c r="F570" s="1" t="s">
        <v>2089</v>
      </c>
      <c r="G570" s="1" t="s">
        <v>2175</v>
      </c>
      <c r="H570" s="2" t="s">
        <v>2176</v>
      </c>
      <c r="I570" s="2" t="s">
        <v>2177</v>
      </c>
      <c r="J570" s="1" t="s">
        <v>60</v>
      </c>
      <c r="O570" s="1" t="s">
        <v>1264</v>
      </c>
      <c r="P570" s="1" t="s">
        <v>1265</v>
      </c>
      <c r="T570" s="1" t="s">
        <v>1266</v>
      </c>
      <c r="W570" s="2" t="s">
        <v>51</v>
      </c>
      <c r="X570" s="2" t="s">
        <v>51</v>
      </c>
      <c r="Y570" s="1" t="s">
        <v>52</v>
      </c>
      <c r="Z570" s="1" t="s">
        <v>34</v>
      </c>
      <c r="AA570" s="9" t="s">
        <v>53</v>
      </c>
      <c r="AB570" s="2" t="s">
        <v>54</v>
      </c>
    </row>
    <row r="571" spans="1:62" ht="36" customHeight="1" x14ac:dyDescent="0.2">
      <c r="A571" s="1" t="s">
        <v>2178</v>
      </c>
      <c r="B571" s="1" t="s">
        <v>36</v>
      </c>
      <c r="C571" t="s">
        <v>2179</v>
      </c>
      <c r="D571" s="1" t="s">
        <v>43</v>
      </c>
      <c r="E571" s="1" t="s">
        <v>2086</v>
      </c>
      <c r="F571" s="1" t="s">
        <v>2089</v>
      </c>
      <c r="G571" s="1" t="s">
        <v>2175</v>
      </c>
      <c r="H571" s="2" t="s">
        <v>2180</v>
      </c>
      <c r="I571" s="2" t="s">
        <v>2177</v>
      </c>
      <c r="J571" s="1" t="s">
        <v>60</v>
      </c>
      <c r="O571" s="1" t="s">
        <v>1264</v>
      </c>
      <c r="P571" s="1" t="s">
        <v>1265</v>
      </c>
      <c r="T571" s="1" t="s">
        <v>1266</v>
      </c>
      <c r="W571" s="2" t="s">
        <v>51</v>
      </c>
      <c r="X571" s="2" t="s">
        <v>51</v>
      </c>
      <c r="Y571" s="1" t="s">
        <v>52</v>
      </c>
      <c r="Z571" s="1" t="s">
        <v>34</v>
      </c>
      <c r="AA571" s="9" t="s">
        <v>53</v>
      </c>
      <c r="AB571" s="2" t="s">
        <v>54</v>
      </c>
      <c r="BJ571" s="20"/>
    </row>
    <row r="572" spans="1:62" ht="36" customHeight="1" x14ac:dyDescent="0.2">
      <c r="A572" s="1" t="s">
        <v>2181</v>
      </c>
      <c r="B572" s="1" t="s">
        <v>36</v>
      </c>
      <c r="C572" t="s">
        <v>2182</v>
      </c>
      <c r="D572" s="1" t="s">
        <v>43</v>
      </c>
      <c r="E572" s="1" t="s">
        <v>2086</v>
      </c>
      <c r="F572" s="1" t="s">
        <v>2089</v>
      </c>
      <c r="G572" s="1" t="s">
        <v>2175</v>
      </c>
      <c r="H572" s="2" t="s">
        <v>2183</v>
      </c>
      <c r="I572" s="2" t="s">
        <v>2184</v>
      </c>
      <c r="J572" s="1" t="s">
        <v>47</v>
      </c>
      <c r="M572" s="1" t="s">
        <v>1320</v>
      </c>
      <c r="O572" s="1" t="s">
        <v>1264</v>
      </c>
      <c r="P572" s="1" t="s">
        <v>1265</v>
      </c>
      <c r="T572" s="1" t="s">
        <v>1266</v>
      </c>
      <c r="W572" s="2" t="s">
        <v>2185</v>
      </c>
      <c r="X572" s="2" t="s">
        <v>2186</v>
      </c>
      <c r="Y572" s="1" t="s">
        <v>52</v>
      </c>
      <c r="Z572" s="1" t="s">
        <v>34</v>
      </c>
      <c r="AA572" s="9" t="s">
        <v>53</v>
      </c>
      <c r="AB572" s="2" t="s">
        <v>54</v>
      </c>
      <c r="BJ572" s="20"/>
    </row>
    <row r="573" spans="1:62" ht="36" customHeight="1" x14ac:dyDescent="0.2">
      <c r="A573" s="1" t="s">
        <v>2187</v>
      </c>
      <c r="B573" s="1" t="s">
        <v>36</v>
      </c>
      <c r="C573" t="s">
        <v>2188</v>
      </c>
      <c r="D573" s="1" t="s">
        <v>43</v>
      </c>
      <c r="E573" s="1" t="s">
        <v>2086</v>
      </c>
      <c r="F573" s="1" t="s">
        <v>2089</v>
      </c>
      <c r="G573" s="1" t="s">
        <v>2175</v>
      </c>
      <c r="H573" s="2" t="s">
        <v>2189</v>
      </c>
      <c r="I573" s="2" t="s">
        <v>2190</v>
      </c>
      <c r="J573" s="1" t="s">
        <v>47</v>
      </c>
      <c r="M573" s="1" t="s">
        <v>236</v>
      </c>
      <c r="O573" s="1" t="s">
        <v>1264</v>
      </c>
      <c r="P573" s="1" t="s">
        <v>1265</v>
      </c>
      <c r="T573" s="1" t="s">
        <v>1266</v>
      </c>
      <c r="W573" s="2" t="s">
        <v>2191</v>
      </c>
      <c r="X573" s="2" t="s">
        <v>2192</v>
      </c>
      <c r="Y573" s="1" t="s">
        <v>52</v>
      </c>
      <c r="Z573" s="1" t="s">
        <v>34</v>
      </c>
      <c r="AA573" s="9" t="s">
        <v>53</v>
      </c>
      <c r="AB573" s="2" t="s">
        <v>248</v>
      </c>
      <c r="BJ573" s="20"/>
    </row>
    <row r="574" spans="1:62" ht="36" customHeight="1" x14ac:dyDescent="0.2">
      <c r="A574" s="1" t="s">
        <v>2193</v>
      </c>
      <c r="B574" s="1" t="s">
        <v>36</v>
      </c>
      <c r="C574" t="s">
        <v>2194</v>
      </c>
      <c r="D574" s="1" t="s">
        <v>43</v>
      </c>
      <c r="E574" s="1" t="s">
        <v>2086</v>
      </c>
      <c r="F574" s="1" t="s">
        <v>2089</v>
      </c>
      <c r="G574" s="1" t="s">
        <v>2175</v>
      </c>
      <c r="H574" s="2" t="s">
        <v>2195</v>
      </c>
      <c r="I574" s="10" t="s">
        <v>2196</v>
      </c>
      <c r="J574" s="1" t="s">
        <v>47</v>
      </c>
      <c r="M574" s="1" t="s">
        <v>236</v>
      </c>
      <c r="O574" s="1" t="s">
        <v>1264</v>
      </c>
      <c r="P574" s="1" t="s">
        <v>1265</v>
      </c>
      <c r="T574" s="1" t="s">
        <v>1266</v>
      </c>
      <c r="W574" s="2" t="s">
        <v>2197</v>
      </c>
      <c r="X574" s="2" t="s">
        <v>2198</v>
      </c>
      <c r="Y574" s="1" t="s">
        <v>52</v>
      </c>
      <c r="Z574" s="1" t="s">
        <v>34</v>
      </c>
      <c r="AA574" s="9" t="s">
        <v>53</v>
      </c>
      <c r="AB574" s="2" t="s">
        <v>248</v>
      </c>
      <c r="BJ574" s="20"/>
    </row>
    <row r="575" spans="1:62" ht="36" customHeight="1" x14ac:dyDescent="0.2">
      <c r="A575" s="1" t="s">
        <v>2199</v>
      </c>
      <c r="B575" s="1" t="s">
        <v>36</v>
      </c>
      <c r="C575" t="s">
        <v>2200</v>
      </c>
      <c r="D575" s="1" t="s">
        <v>43</v>
      </c>
      <c r="E575" s="1" t="s">
        <v>2086</v>
      </c>
      <c r="F575" s="1" t="s">
        <v>2089</v>
      </c>
      <c r="G575" s="1" t="s">
        <v>2201</v>
      </c>
      <c r="H575" s="2" t="s">
        <v>2202</v>
      </c>
      <c r="I575" s="10" t="s">
        <v>2203</v>
      </c>
      <c r="J575" s="1" t="s">
        <v>47</v>
      </c>
      <c r="M575" s="1" t="s">
        <v>1320</v>
      </c>
      <c r="O575" s="1" t="s">
        <v>1264</v>
      </c>
      <c r="P575" s="1" t="s">
        <v>1265</v>
      </c>
      <c r="T575" s="1" t="s">
        <v>1266</v>
      </c>
      <c r="W575" s="2" t="s">
        <v>51</v>
      </c>
      <c r="X575" s="2" t="s">
        <v>51</v>
      </c>
      <c r="Y575" s="1" t="s">
        <v>52</v>
      </c>
      <c r="Z575" s="1" t="s">
        <v>34</v>
      </c>
      <c r="AA575" s="9" t="s">
        <v>53</v>
      </c>
      <c r="AB575" s="2" t="s">
        <v>54</v>
      </c>
      <c r="BJ575" s="20"/>
    </row>
    <row r="576" spans="1:62" ht="36" customHeight="1" x14ac:dyDescent="0.2">
      <c r="A576" s="6" t="s">
        <v>2204</v>
      </c>
      <c r="B576" s="1" t="s">
        <v>36</v>
      </c>
      <c r="C576" t="s">
        <v>2205</v>
      </c>
      <c r="D576" s="1" t="s">
        <v>43</v>
      </c>
      <c r="E576" s="1" t="s">
        <v>2086</v>
      </c>
      <c r="F576" s="1" t="s">
        <v>2089</v>
      </c>
      <c r="G576" s="1" t="s">
        <v>2201</v>
      </c>
      <c r="H576" s="10" t="s">
        <v>2206</v>
      </c>
      <c r="I576" s="10" t="s">
        <v>2207</v>
      </c>
      <c r="J576" s="1" t="s">
        <v>47</v>
      </c>
      <c r="M576" s="1" t="s">
        <v>1320</v>
      </c>
      <c r="O576" s="1" t="s">
        <v>1264</v>
      </c>
      <c r="P576" s="1" t="s">
        <v>1265</v>
      </c>
      <c r="T576" s="1" t="s">
        <v>1266</v>
      </c>
      <c r="W576" s="2" t="s">
        <v>51</v>
      </c>
      <c r="X576" s="2" t="s">
        <v>51</v>
      </c>
      <c r="Y576" s="1" t="s">
        <v>52</v>
      </c>
      <c r="Z576" s="1" t="s">
        <v>34</v>
      </c>
      <c r="AA576" s="9" t="s">
        <v>53</v>
      </c>
      <c r="AB576" s="2" t="s">
        <v>54</v>
      </c>
      <c r="BJ576" s="20"/>
    </row>
    <row r="577" spans="1:62" ht="36" customHeight="1" x14ac:dyDescent="0.2">
      <c r="A577" s="6" t="s">
        <v>2208</v>
      </c>
      <c r="B577" s="1" t="s">
        <v>30</v>
      </c>
      <c r="C577" t="s">
        <v>2209</v>
      </c>
      <c r="D577" s="1" t="s">
        <v>766</v>
      </c>
      <c r="E577" s="1" t="s">
        <v>2086</v>
      </c>
      <c r="F577" s="1" t="s">
        <v>2089</v>
      </c>
      <c r="G577" s="1" t="s">
        <v>2201</v>
      </c>
      <c r="H577" s="10" t="s">
        <v>2210</v>
      </c>
      <c r="J577" s="1" t="s">
        <v>33</v>
      </c>
      <c r="W577" s="10" t="s">
        <v>2211</v>
      </c>
      <c r="X577" s="10" t="s">
        <v>2212</v>
      </c>
      <c r="Z577" s="1" t="s">
        <v>34</v>
      </c>
      <c r="BJ577" s="20"/>
    </row>
    <row r="578" spans="1:62" ht="36" customHeight="1" x14ac:dyDescent="0.2">
      <c r="A578" s="6" t="s">
        <v>2213</v>
      </c>
      <c r="B578" s="1" t="s">
        <v>30</v>
      </c>
      <c r="C578" t="s">
        <v>2214</v>
      </c>
      <c r="D578" s="6" t="s">
        <v>43</v>
      </c>
      <c r="E578" s="1" t="s">
        <v>2086</v>
      </c>
      <c r="F578" s="1" t="s">
        <v>2089</v>
      </c>
      <c r="G578" s="1" t="s">
        <v>2201</v>
      </c>
      <c r="H578" s="10" t="s">
        <v>2215</v>
      </c>
      <c r="I578" s="2" t="s">
        <v>2216</v>
      </c>
      <c r="J578" s="1" t="s">
        <v>773</v>
      </c>
      <c r="K578" s="6" t="s">
        <v>2208</v>
      </c>
      <c r="L578" s="1">
        <v>1</v>
      </c>
      <c r="M578" s="1" t="s">
        <v>774</v>
      </c>
      <c r="O578" s="1" t="s">
        <v>1264</v>
      </c>
      <c r="P578" s="1" t="s">
        <v>1265</v>
      </c>
      <c r="T578" s="1" t="s">
        <v>1266</v>
      </c>
      <c r="W578" s="10" t="s">
        <v>2211</v>
      </c>
      <c r="X578" s="10" t="s">
        <v>2212</v>
      </c>
      <c r="Y578" s="1" t="s">
        <v>775</v>
      </c>
      <c r="Z578" s="1" t="s">
        <v>34</v>
      </c>
      <c r="AA578" s="9" t="s">
        <v>53</v>
      </c>
      <c r="AB578" s="2" t="s">
        <v>54</v>
      </c>
      <c r="BJ578" s="20"/>
    </row>
    <row r="579" spans="1:62" ht="36" customHeight="1" x14ac:dyDescent="0.2">
      <c r="A579" s="6" t="s">
        <v>2217</v>
      </c>
      <c r="B579" s="1" t="s">
        <v>30</v>
      </c>
      <c r="C579" t="s">
        <v>2218</v>
      </c>
      <c r="D579" s="6" t="s">
        <v>43</v>
      </c>
      <c r="E579" s="1" t="s">
        <v>2086</v>
      </c>
      <c r="F579" s="1" t="s">
        <v>2089</v>
      </c>
      <c r="G579" s="1" t="s">
        <v>2201</v>
      </c>
      <c r="H579" s="10" t="s">
        <v>2219</v>
      </c>
      <c r="I579" s="2" t="s">
        <v>2216</v>
      </c>
      <c r="J579" s="1" t="s">
        <v>773</v>
      </c>
      <c r="K579" s="6" t="s">
        <v>2208</v>
      </c>
      <c r="L579" s="1">
        <v>1</v>
      </c>
      <c r="M579" s="1" t="s">
        <v>774</v>
      </c>
      <c r="O579" s="1" t="s">
        <v>1264</v>
      </c>
      <c r="P579" s="1" t="s">
        <v>1265</v>
      </c>
      <c r="T579" s="1" t="s">
        <v>1266</v>
      </c>
      <c r="W579" s="10" t="s">
        <v>2211</v>
      </c>
      <c r="X579" s="10" t="s">
        <v>2212</v>
      </c>
      <c r="Y579" s="1" t="s">
        <v>775</v>
      </c>
      <c r="Z579" s="1" t="s">
        <v>34</v>
      </c>
      <c r="AA579" s="9" t="s">
        <v>53</v>
      </c>
      <c r="AB579" s="2" t="s">
        <v>54</v>
      </c>
      <c r="BJ579" s="20"/>
    </row>
    <row r="580" spans="1:62" ht="36" customHeight="1" x14ac:dyDescent="0.2">
      <c r="A580" s="6" t="s">
        <v>2220</v>
      </c>
      <c r="B580" s="1" t="s">
        <v>30</v>
      </c>
      <c r="C580" t="s">
        <v>2221</v>
      </c>
      <c r="D580" s="6" t="s">
        <v>43</v>
      </c>
      <c r="E580" s="1" t="s">
        <v>2086</v>
      </c>
      <c r="F580" s="1" t="s">
        <v>2089</v>
      </c>
      <c r="G580" s="1" t="s">
        <v>2201</v>
      </c>
      <c r="H580" s="10" t="s">
        <v>2222</v>
      </c>
      <c r="I580" s="2" t="s">
        <v>2216</v>
      </c>
      <c r="J580" s="1" t="s">
        <v>773</v>
      </c>
      <c r="K580" s="6" t="s">
        <v>2208</v>
      </c>
      <c r="L580" s="1">
        <v>1</v>
      </c>
      <c r="M580" s="1" t="s">
        <v>774</v>
      </c>
      <c r="O580" s="1" t="s">
        <v>1264</v>
      </c>
      <c r="P580" s="1" t="s">
        <v>1265</v>
      </c>
      <c r="T580" s="1" t="s">
        <v>1266</v>
      </c>
      <c r="W580" s="10" t="s">
        <v>2211</v>
      </c>
      <c r="X580" s="10" t="s">
        <v>2212</v>
      </c>
      <c r="Y580" s="1" t="s">
        <v>775</v>
      </c>
      <c r="Z580" s="1" t="s">
        <v>34</v>
      </c>
      <c r="AA580" s="9" t="s">
        <v>53</v>
      </c>
      <c r="AB580" s="2" t="s">
        <v>54</v>
      </c>
      <c r="BJ580" s="20"/>
    </row>
    <row r="581" spans="1:62" ht="36" customHeight="1" x14ac:dyDescent="0.2">
      <c r="A581" s="6" t="s">
        <v>2223</v>
      </c>
      <c r="B581" s="1" t="s">
        <v>30</v>
      </c>
      <c r="C581" t="s">
        <v>2224</v>
      </c>
      <c r="D581" s="6" t="s">
        <v>43</v>
      </c>
      <c r="E581" s="1" t="s">
        <v>2086</v>
      </c>
      <c r="F581" s="1" t="s">
        <v>2089</v>
      </c>
      <c r="G581" s="1" t="s">
        <v>2201</v>
      </c>
      <c r="H581" s="10" t="s">
        <v>2225</v>
      </c>
      <c r="I581" s="2" t="s">
        <v>2216</v>
      </c>
      <c r="J581" s="1" t="s">
        <v>773</v>
      </c>
      <c r="K581" s="6" t="s">
        <v>2208</v>
      </c>
      <c r="L581" s="1">
        <v>1</v>
      </c>
      <c r="M581" s="1" t="s">
        <v>774</v>
      </c>
      <c r="O581" s="1" t="s">
        <v>1264</v>
      </c>
      <c r="P581" s="1" t="s">
        <v>1265</v>
      </c>
      <c r="T581" s="1" t="s">
        <v>1266</v>
      </c>
      <c r="W581" s="10" t="s">
        <v>2211</v>
      </c>
      <c r="X581" s="10" t="s">
        <v>2212</v>
      </c>
      <c r="Y581" s="1" t="s">
        <v>775</v>
      </c>
      <c r="Z581" s="1" t="s">
        <v>34</v>
      </c>
      <c r="AA581" s="9" t="s">
        <v>53</v>
      </c>
      <c r="AB581" s="2" t="s">
        <v>54</v>
      </c>
      <c r="BJ581" s="20"/>
    </row>
    <row r="582" spans="1:62" ht="36" customHeight="1" x14ac:dyDescent="0.2">
      <c r="A582" s="6" t="s">
        <v>2226</v>
      </c>
      <c r="B582" s="1" t="s">
        <v>30</v>
      </c>
      <c r="C582" t="s">
        <v>2227</v>
      </c>
      <c r="D582" s="6" t="s">
        <v>43</v>
      </c>
      <c r="E582" s="1" t="s">
        <v>2086</v>
      </c>
      <c r="F582" s="1" t="s">
        <v>2089</v>
      </c>
      <c r="G582" s="1" t="s">
        <v>2201</v>
      </c>
      <c r="H582" s="10" t="s">
        <v>802</v>
      </c>
      <c r="I582" s="2" t="s">
        <v>2216</v>
      </c>
      <c r="J582" s="1" t="s">
        <v>773</v>
      </c>
      <c r="K582" s="6" t="s">
        <v>2208</v>
      </c>
      <c r="L582" s="1">
        <v>1</v>
      </c>
      <c r="M582" s="1" t="s">
        <v>774</v>
      </c>
      <c r="O582" s="1" t="s">
        <v>1264</v>
      </c>
      <c r="P582" s="1" t="s">
        <v>1265</v>
      </c>
      <c r="T582" s="1" t="s">
        <v>1266</v>
      </c>
      <c r="W582" s="10" t="s">
        <v>2211</v>
      </c>
      <c r="X582" s="10" t="s">
        <v>2212</v>
      </c>
      <c r="Y582" s="1" t="s">
        <v>775</v>
      </c>
      <c r="Z582" s="1" t="s">
        <v>34</v>
      </c>
      <c r="AA582" s="9" t="s">
        <v>53</v>
      </c>
      <c r="AB582" s="2" t="s">
        <v>54</v>
      </c>
      <c r="BJ582" s="20"/>
    </row>
    <row r="583" spans="1:62" ht="36" customHeight="1" x14ac:dyDescent="0.2">
      <c r="A583" s="6" t="s">
        <v>2228</v>
      </c>
      <c r="B583" s="1" t="s">
        <v>30</v>
      </c>
      <c r="C583" t="s">
        <v>2229</v>
      </c>
      <c r="D583" s="1" t="s">
        <v>188</v>
      </c>
      <c r="E583" s="1" t="s">
        <v>2086</v>
      </c>
      <c r="F583" s="1" t="s">
        <v>2089</v>
      </c>
      <c r="G583" s="1" t="s">
        <v>2201</v>
      </c>
      <c r="H583" s="10" t="s">
        <v>2230</v>
      </c>
      <c r="J583" s="6" t="s">
        <v>33</v>
      </c>
      <c r="O583" s="1" t="s">
        <v>191</v>
      </c>
      <c r="P583" s="1" t="s">
        <v>1265</v>
      </c>
      <c r="W583" s="12" t="s">
        <v>2231</v>
      </c>
      <c r="X583" s="12" t="s">
        <v>2231</v>
      </c>
      <c r="Y583" s="1" t="s">
        <v>52</v>
      </c>
      <c r="Z583" s="1" t="s">
        <v>34</v>
      </c>
      <c r="AA583" s="9" t="s">
        <v>53</v>
      </c>
      <c r="AB583" s="2" t="s">
        <v>54</v>
      </c>
      <c r="BJ583" s="20"/>
    </row>
    <row r="584" spans="1:62" ht="36" customHeight="1" x14ac:dyDescent="0.2">
      <c r="A584" s="1" t="s">
        <v>2232</v>
      </c>
      <c r="B584" s="1" t="s">
        <v>36</v>
      </c>
      <c r="C584" t="s">
        <v>2233</v>
      </c>
      <c r="D584" s="1" t="s">
        <v>43</v>
      </c>
      <c r="E584" s="1" t="s">
        <v>2086</v>
      </c>
      <c r="F584" s="1" t="s">
        <v>2089</v>
      </c>
      <c r="G584" s="1" t="s">
        <v>2201</v>
      </c>
      <c r="H584" s="2" t="s">
        <v>2234</v>
      </c>
      <c r="I584" s="2" t="s">
        <v>2235</v>
      </c>
      <c r="J584" s="1" t="s">
        <v>47</v>
      </c>
      <c r="M584" s="1" t="s">
        <v>1320</v>
      </c>
      <c r="O584" s="1" t="s">
        <v>1264</v>
      </c>
      <c r="P584" s="1" t="s">
        <v>1265</v>
      </c>
      <c r="T584" s="1" t="s">
        <v>1266</v>
      </c>
      <c r="W584" s="2" t="s">
        <v>51</v>
      </c>
      <c r="X584" s="2" t="s">
        <v>51</v>
      </c>
      <c r="Y584" s="1" t="s">
        <v>52</v>
      </c>
      <c r="Z584" s="1" t="s">
        <v>34</v>
      </c>
      <c r="AA584" s="9" t="s">
        <v>53</v>
      </c>
      <c r="AB584" s="2" t="s">
        <v>54</v>
      </c>
      <c r="BJ584" s="20"/>
    </row>
    <row r="585" spans="1:62" ht="36" customHeight="1" x14ac:dyDescent="0.2">
      <c r="A585" s="1" t="s">
        <v>2236</v>
      </c>
      <c r="B585" s="1" t="s">
        <v>36</v>
      </c>
      <c r="C585" t="s">
        <v>2237</v>
      </c>
      <c r="D585" s="1" t="s">
        <v>43</v>
      </c>
      <c r="E585" s="1" t="s">
        <v>2086</v>
      </c>
      <c r="F585" s="1" t="s">
        <v>2089</v>
      </c>
      <c r="G585" s="1" t="s">
        <v>2201</v>
      </c>
      <c r="H585" s="2" t="s">
        <v>2238</v>
      </c>
      <c r="I585" s="2" t="s">
        <v>2239</v>
      </c>
      <c r="J585" s="1" t="s">
        <v>47</v>
      </c>
      <c r="M585" s="1" t="s">
        <v>236</v>
      </c>
      <c r="O585" s="1" t="s">
        <v>1264</v>
      </c>
      <c r="P585" s="1" t="s">
        <v>1265</v>
      </c>
      <c r="T585" s="1" t="s">
        <v>1266</v>
      </c>
      <c r="W585" s="2" t="s">
        <v>2240</v>
      </c>
      <c r="X585" s="2" t="s">
        <v>2241</v>
      </c>
      <c r="Y585" s="1" t="s">
        <v>52</v>
      </c>
      <c r="Z585" s="1" t="s">
        <v>34</v>
      </c>
      <c r="AA585" s="9" t="s">
        <v>53</v>
      </c>
      <c r="AB585" s="2" t="s">
        <v>248</v>
      </c>
      <c r="BJ585" s="20"/>
    </row>
    <row r="586" spans="1:62" ht="36" customHeight="1" x14ac:dyDescent="0.2">
      <c r="A586" s="6" t="s">
        <v>2242</v>
      </c>
      <c r="B586" s="1" t="s">
        <v>36</v>
      </c>
      <c r="C586" t="s">
        <v>2243</v>
      </c>
      <c r="D586" s="1" t="s">
        <v>43</v>
      </c>
      <c r="E586" s="1" t="s">
        <v>2086</v>
      </c>
      <c r="F586" s="1" t="s">
        <v>2089</v>
      </c>
      <c r="G586" s="1" t="s">
        <v>2201</v>
      </c>
      <c r="H586" s="10" t="s">
        <v>2244</v>
      </c>
      <c r="I586" s="10" t="s">
        <v>2245</v>
      </c>
      <c r="J586" s="1" t="s">
        <v>47</v>
      </c>
      <c r="M586" s="1" t="s">
        <v>1320</v>
      </c>
      <c r="O586" s="1" t="s">
        <v>1264</v>
      </c>
      <c r="P586" s="1" t="s">
        <v>1265</v>
      </c>
      <c r="T586" s="1" t="s">
        <v>1266</v>
      </c>
      <c r="W586" s="2" t="s">
        <v>51</v>
      </c>
      <c r="X586" s="2" t="s">
        <v>51</v>
      </c>
      <c r="Y586" s="1" t="s">
        <v>52</v>
      </c>
      <c r="Z586" s="1" t="s">
        <v>34</v>
      </c>
      <c r="AA586" s="9" t="s">
        <v>53</v>
      </c>
      <c r="AB586" s="2" t="s">
        <v>54</v>
      </c>
      <c r="BJ586" s="20"/>
    </row>
    <row r="587" spans="1:62" ht="36" customHeight="1" x14ac:dyDescent="0.2">
      <c r="A587" s="1" t="s">
        <v>2246</v>
      </c>
      <c r="B587" s="1" t="s">
        <v>36</v>
      </c>
      <c r="C587" t="s">
        <v>2247</v>
      </c>
      <c r="D587" s="1" t="s">
        <v>43</v>
      </c>
      <c r="E587" s="1" t="s">
        <v>2086</v>
      </c>
      <c r="F587" s="1" t="s">
        <v>2089</v>
      </c>
      <c r="G587" s="1" t="s">
        <v>2248</v>
      </c>
      <c r="H587" s="2" t="s">
        <v>2249</v>
      </c>
      <c r="I587" s="2" t="s">
        <v>2250</v>
      </c>
      <c r="J587" s="1" t="s">
        <v>47</v>
      </c>
      <c r="M587" s="1" t="s">
        <v>236</v>
      </c>
      <c r="O587" s="1" t="s">
        <v>1264</v>
      </c>
      <c r="P587" s="1" t="s">
        <v>1265</v>
      </c>
      <c r="T587" s="1" t="s">
        <v>1266</v>
      </c>
      <c r="W587" s="2" t="s">
        <v>241</v>
      </c>
      <c r="X587" s="2" t="s">
        <v>241</v>
      </c>
      <c r="Y587" s="1" t="s">
        <v>52</v>
      </c>
      <c r="Z587" s="1" t="s">
        <v>34</v>
      </c>
      <c r="AA587" s="9" t="s">
        <v>53</v>
      </c>
      <c r="AB587" s="10" t="s">
        <v>242</v>
      </c>
      <c r="BJ587" s="20"/>
    </row>
    <row r="588" spans="1:62" ht="36" customHeight="1" x14ac:dyDescent="0.2">
      <c r="A588" s="1" t="s">
        <v>2251</v>
      </c>
      <c r="B588" s="1" t="s">
        <v>36</v>
      </c>
      <c r="C588" t="s">
        <v>2252</v>
      </c>
      <c r="D588" s="1" t="s">
        <v>43</v>
      </c>
      <c r="E588" s="1" t="s">
        <v>2086</v>
      </c>
      <c r="F588" s="1" t="s">
        <v>2089</v>
      </c>
      <c r="G588" s="1" t="s">
        <v>2248</v>
      </c>
      <c r="H588" s="2" t="s">
        <v>2253</v>
      </c>
      <c r="I588" s="2" t="s">
        <v>2254</v>
      </c>
      <c r="J588" s="1" t="s">
        <v>47</v>
      </c>
      <c r="M588" s="1" t="s">
        <v>236</v>
      </c>
      <c r="O588" s="1" t="s">
        <v>1264</v>
      </c>
      <c r="P588" s="1" t="s">
        <v>1265</v>
      </c>
      <c r="T588" s="1" t="s">
        <v>1266</v>
      </c>
      <c r="W588" s="2" t="s">
        <v>2255</v>
      </c>
      <c r="X588" s="2" t="s">
        <v>2256</v>
      </c>
      <c r="Y588" s="1" t="s">
        <v>52</v>
      </c>
      <c r="Z588" s="1" t="s">
        <v>34</v>
      </c>
      <c r="AA588" s="9" t="s">
        <v>53</v>
      </c>
      <c r="AB588" s="10" t="s">
        <v>242</v>
      </c>
      <c r="BJ588" s="20"/>
    </row>
    <row r="589" spans="1:62" ht="36" customHeight="1" x14ac:dyDescent="0.2">
      <c r="A589" s="1" t="s">
        <v>2257</v>
      </c>
      <c r="B589" s="1" t="s">
        <v>36</v>
      </c>
      <c r="C589" t="s">
        <v>2258</v>
      </c>
      <c r="D589" s="1" t="s">
        <v>43</v>
      </c>
      <c r="E589" s="1" t="s">
        <v>2086</v>
      </c>
      <c r="F589" s="1" t="s">
        <v>2089</v>
      </c>
      <c r="G589" s="1" t="s">
        <v>2248</v>
      </c>
      <c r="H589" s="2" t="s">
        <v>2259</v>
      </c>
      <c r="I589" s="2" t="s">
        <v>2260</v>
      </c>
      <c r="J589" s="1" t="s">
        <v>47</v>
      </c>
      <c r="M589" s="1" t="s">
        <v>236</v>
      </c>
      <c r="O589" s="1" t="s">
        <v>1264</v>
      </c>
      <c r="P589" s="1" t="s">
        <v>1265</v>
      </c>
      <c r="T589" s="1" t="s">
        <v>1266</v>
      </c>
      <c r="W589" s="2" t="s">
        <v>2261</v>
      </c>
      <c r="X589" s="2" t="s">
        <v>2262</v>
      </c>
      <c r="Y589" s="1" t="s">
        <v>52</v>
      </c>
      <c r="Z589" s="1" t="s">
        <v>34</v>
      </c>
      <c r="AA589" s="9" t="s">
        <v>53</v>
      </c>
      <c r="AB589" s="10" t="s">
        <v>242</v>
      </c>
      <c r="BJ589" s="20"/>
    </row>
    <row r="590" spans="1:62" ht="36" customHeight="1" x14ac:dyDescent="0.2">
      <c r="A590" s="1" t="s">
        <v>2263</v>
      </c>
      <c r="B590" s="1" t="s">
        <v>36</v>
      </c>
      <c r="C590" t="s">
        <v>2264</v>
      </c>
      <c r="D590" s="1" t="s">
        <v>43</v>
      </c>
      <c r="E590" s="1" t="s">
        <v>2086</v>
      </c>
      <c r="F590" s="1" t="s">
        <v>2089</v>
      </c>
      <c r="G590" s="1" t="s">
        <v>2248</v>
      </c>
      <c r="H590" s="2" t="s">
        <v>2265</v>
      </c>
      <c r="I590" s="2" t="s">
        <v>2266</v>
      </c>
      <c r="J590" s="1" t="s">
        <v>47</v>
      </c>
      <c r="M590" s="1" t="s">
        <v>236</v>
      </c>
      <c r="O590" s="1" t="s">
        <v>1264</v>
      </c>
      <c r="P590" s="1" t="s">
        <v>1265</v>
      </c>
      <c r="T590" s="1" t="s">
        <v>1266</v>
      </c>
      <c r="W590" s="2" t="s">
        <v>2267</v>
      </c>
      <c r="X590" s="2" t="s">
        <v>2268</v>
      </c>
      <c r="Y590" s="1" t="s">
        <v>52</v>
      </c>
      <c r="Z590" s="1" t="s">
        <v>34</v>
      </c>
      <c r="AA590" s="9" t="s">
        <v>53</v>
      </c>
      <c r="AB590" s="10" t="s">
        <v>242</v>
      </c>
      <c r="BJ590" s="20"/>
    </row>
    <row r="591" spans="1:62" ht="36" customHeight="1" x14ac:dyDescent="0.2">
      <c r="A591" s="1" t="s">
        <v>2269</v>
      </c>
      <c r="B591" s="1" t="s">
        <v>36</v>
      </c>
      <c r="C591" t="s">
        <v>2270</v>
      </c>
      <c r="D591" s="1" t="s">
        <v>43</v>
      </c>
      <c r="E591" s="1" t="s">
        <v>2086</v>
      </c>
      <c r="F591" s="1" t="s">
        <v>2089</v>
      </c>
      <c r="G591" s="1" t="s">
        <v>2271</v>
      </c>
      <c r="H591" s="2" t="s">
        <v>2272</v>
      </c>
      <c r="I591" s="2" t="s">
        <v>2273</v>
      </c>
      <c r="J591" s="1" t="s">
        <v>47</v>
      </c>
      <c r="M591" s="1" t="s">
        <v>1320</v>
      </c>
      <c r="O591" s="1" t="s">
        <v>1264</v>
      </c>
      <c r="P591" s="1" t="s">
        <v>1265</v>
      </c>
      <c r="T591" s="1" t="s">
        <v>1266</v>
      </c>
      <c r="W591" s="2" t="s">
        <v>51</v>
      </c>
      <c r="X591" s="2" t="s">
        <v>51</v>
      </c>
      <c r="Y591" s="1" t="s">
        <v>52</v>
      </c>
      <c r="Z591" s="1" t="s">
        <v>34</v>
      </c>
      <c r="AA591" s="9" t="s">
        <v>53</v>
      </c>
      <c r="AB591" s="2" t="s">
        <v>54</v>
      </c>
      <c r="BJ591" s="20"/>
    </row>
    <row r="592" spans="1:62" ht="36" customHeight="1" x14ac:dyDescent="0.2">
      <c r="A592" s="1" t="s">
        <v>2274</v>
      </c>
      <c r="B592" s="1" t="s">
        <v>36</v>
      </c>
      <c r="C592" t="s">
        <v>2275</v>
      </c>
      <c r="D592" s="1" t="s">
        <v>43</v>
      </c>
      <c r="E592" s="1" t="s">
        <v>2086</v>
      </c>
      <c r="F592" s="1" t="s">
        <v>2089</v>
      </c>
      <c r="G592" s="1" t="s">
        <v>2271</v>
      </c>
      <c r="H592" s="2" t="s">
        <v>2276</v>
      </c>
      <c r="I592" s="10" t="s">
        <v>2277</v>
      </c>
      <c r="J592" s="1" t="s">
        <v>47</v>
      </c>
      <c r="M592" s="1" t="s">
        <v>1549</v>
      </c>
      <c r="O592" s="1" t="s">
        <v>1264</v>
      </c>
      <c r="P592" s="1" t="s">
        <v>1265</v>
      </c>
      <c r="T592" s="1" t="s">
        <v>1266</v>
      </c>
      <c r="W592" s="2" t="s">
        <v>51</v>
      </c>
      <c r="X592" s="2" t="s">
        <v>51</v>
      </c>
      <c r="Y592" s="1" t="s">
        <v>52</v>
      </c>
      <c r="Z592" s="1" t="s">
        <v>34</v>
      </c>
      <c r="AA592" s="9" t="s">
        <v>53</v>
      </c>
      <c r="AB592" s="2" t="s">
        <v>200</v>
      </c>
      <c r="BJ592" s="20"/>
    </row>
    <row r="593" spans="1:62" ht="36" customHeight="1" x14ac:dyDescent="0.2">
      <c r="A593" s="6" t="s">
        <v>2278</v>
      </c>
      <c r="B593" s="1" t="s">
        <v>30</v>
      </c>
      <c r="C593" t="s">
        <v>2279</v>
      </c>
      <c r="D593" s="1" t="s">
        <v>43</v>
      </c>
      <c r="E593" s="1" t="s">
        <v>2086</v>
      </c>
      <c r="F593" s="1" t="s">
        <v>2089</v>
      </c>
      <c r="G593" s="6" t="s">
        <v>2271</v>
      </c>
      <c r="H593" s="10" t="s">
        <v>2280</v>
      </c>
      <c r="I593" s="10" t="s">
        <v>2281</v>
      </c>
      <c r="J593" s="6" t="s">
        <v>47</v>
      </c>
      <c r="M593" s="6" t="s">
        <v>2043</v>
      </c>
      <c r="O593" s="1" t="s">
        <v>1264</v>
      </c>
      <c r="P593" s="1" t="s">
        <v>1265</v>
      </c>
      <c r="T593" s="1" t="s">
        <v>1266</v>
      </c>
      <c r="W593" s="10" t="s">
        <v>2044</v>
      </c>
      <c r="X593" s="10" t="s">
        <v>2045</v>
      </c>
      <c r="Y593" s="1" t="s">
        <v>52</v>
      </c>
      <c r="AA593" s="9" t="s">
        <v>53</v>
      </c>
      <c r="AB593" s="2" t="s">
        <v>54</v>
      </c>
      <c r="BJ593" s="20"/>
    </row>
    <row r="594" spans="1:62" ht="36" customHeight="1" x14ac:dyDescent="0.2">
      <c r="A594" s="1" t="s">
        <v>2282</v>
      </c>
      <c r="B594" s="1" t="s">
        <v>36</v>
      </c>
      <c r="C594" t="s">
        <v>2283</v>
      </c>
      <c r="D594" s="1" t="s">
        <v>43</v>
      </c>
      <c r="E594" s="1" t="s">
        <v>2086</v>
      </c>
      <c r="F594" s="1" t="s">
        <v>2089</v>
      </c>
      <c r="G594" s="1" t="s">
        <v>2284</v>
      </c>
      <c r="H594" s="2" t="s">
        <v>2285</v>
      </c>
      <c r="I594" s="10" t="s">
        <v>2286</v>
      </c>
      <c r="J594" s="1" t="s">
        <v>47</v>
      </c>
      <c r="M594" s="1" t="s">
        <v>1549</v>
      </c>
      <c r="O594" s="1" t="s">
        <v>1264</v>
      </c>
      <c r="P594" s="1" t="s">
        <v>1265</v>
      </c>
      <c r="T594" s="1" t="s">
        <v>1266</v>
      </c>
      <c r="W594" s="2" t="s">
        <v>51</v>
      </c>
      <c r="X594" s="2" t="s">
        <v>51</v>
      </c>
      <c r="Y594" s="1" t="s">
        <v>52</v>
      </c>
      <c r="Z594" s="1" t="s">
        <v>34</v>
      </c>
      <c r="AA594" s="9" t="s">
        <v>53</v>
      </c>
      <c r="AB594" s="2" t="s">
        <v>200</v>
      </c>
      <c r="BJ594" s="20"/>
    </row>
    <row r="595" spans="1:62" ht="36" customHeight="1" x14ac:dyDescent="0.2">
      <c r="A595" s="1" t="s">
        <v>2287</v>
      </c>
      <c r="B595" s="1" t="s">
        <v>36</v>
      </c>
      <c r="C595" t="s">
        <v>2288</v>
      </c>
      <c r="D595" s="1" t="s">
        <v>43</v>
      </c>
      <c r="E595" s="1" t="s">
        <v>2086</v>
      </c>
      <c r="F595" s="1" t="s">
        <v>2089</v>
      </c>
      <c r="G595" s="1" t="s">
        <v>2289</v>
      </c>
      <c r="H595" s="2" t="s">
        <v>2290</v>
      </c>
      <c r="I595" s="2" t="s">
        <v>2291</v>
      </c>
      <c r="J595" s="1" t="s">
        <v>60</v>
      </c>
      <c r="O595" s="1" t="s">
        <v>1264</v>
      </c>
      <c r="P595" s="1" t="s">
        <v>1265</v>
      </c>
      <c r="T595" s="1" t="s">
        <v>1266</v>
      </c>
      <c r="W595" s="2" t="s">
        <v>51</v>
      </c>
      <c r="X595" s="2" t="s">
        <v>51</v>
      </c>
      <c r="Y595" s="1" t="s">
        <v>52</v>
      </c>
      <c r="Z595" s="1" t="s">
        <v>34</v>
      </c>
      <c r="AA595" s="9" t="s">
        <v>53</v>
      </c>
      <c r="AB595" s="10" t="s">
        <v>54</v>
      </c>
      <c r="BJ595" s="20"/>
    </row>
    <row r="596" spans="1:62" ht="36" customHeight="1" x14ac:dyDescent="0.2">
      <c r="A596" s="1" t="s">
        <v>2292</v>
      </c>
      <c r="B596" s="1" t="s">
        <v>36</v>
      </c>
      <c r="C596" t="s">
        <v>2293</v>
      </c>
      <c r="D596" s="1" t="s">
        <v>43</v>
      </c>
      <c r="E596" s="1" t="s">
        <v>2086</v>
      </c>
      <c r="F596" s="1" t="s">
        <v>2089</v>
      </c>
      <c r="G596" s="1" t="s">
        <v>2289</v>
      </c>
      <c r="H596" s="2" t="s">
        <v>2294</v>
      </c>
      <c r="I596" s="2" t="s">
        <v>2295</v>
      </c>
      <c r="J596" s="1" t="s">
        <v>47</v>
      </c>
      <c r="M596" s="1" t="s">
        <v>1320</v>
      </c>
      <c r="O596" s="1" t="s">
        <v>1264</v>
      </c>
      <c r="P596" s="1" t="s">
        <v>1265</v>
      </c>
      <c r="T596" s="1" t="s">
        <v>1266</v>
      </c>
      <c r="W596" s="2" t="s">
        <v>51</v>
      </c>
      <c r="X596" s="2" t="s">
        <v>51</v>
      </c>
      <c r="Y596" s="1" t="s">
        <v>52</v>
      </c>
      <c r="Z596" s="1" t="s">
        <v>34</v>
      </c>
      <c r="AA596" s="9" t="s">
        <v>53</v>
      </c>
      <c r="AB596" s="2" t="s">
        <v>54</v>
      </c>
      <c r="BJ596" s="20"/>
    </row>
    <row r="597" spans="1:62" ht="36" customHeight="1" x14ac:dyDescent="0.2">
      <c r="A597" s="1" t="s">
        <v>2296</v>
      </c>
      <c r="B597" s="1" t="s">
        <v>36</v>
      </c>
      <c r="C597" t="s">
        <v>2297</v>
      </c>
      <c r="D597" s="1" t="s">
        <v>43</v>
      </c>
      <c r="E597" s="1" t="s">
        <v>2086</v>
      </c>
      <c r="F597" s="1" t="s">
        <v>2089</v>
      </c>
      <c r="G597" s="1" t="s">
        <v>2289</v>
      </c>
      <c r="H597" s="2" t="s">
        <v>2298</v>
      </c>
      <c r="I597" s="2" t="s">
        <v>2299</v>
      </c>
      <c r="J597" s="1" t="s">
        <v>47</v>
      </c>
      <c r="M597" s="1" t="s">
        <v>236</v>
      </c>
      <c r="O597" s="1" t="s">
        <v>1264</v>
      </c>
      <c r="P597" s="1" t="s">
        <v>1265</v>
      </c>
      <c r="T597" s="1" t="s">
        <v>1266</v>
      </c>
      <c r="W597" s="2" t="s">
        <v>51</v>
      </c>
      <c r="X597" s="2" t="s">
        <v>51</v>
      </c>
      <c r="Y597" s="1" t="s">
        <v>52</v>
      </c>
      <c r="Z597" s="1" t="s">
        <v>34</v>
      </c>
      <c r="AA597" s="9" t="s">
        <v>53</v>
      </c>
      <c r="AB597" s="2" t="s">
        <v>54</v>
      </c>
      <c r="BJ597" s="20"/>
    </row>
    <row r="598" spans="1:62" ht="36" customHeight="1" x14ac:dyDescent="0.2">
      <c r="A598" s="1" t="s">
        <v>2300</v>
      </c>
      <c r="B598" s="1" t="s">
        <v>36</v>
      </c>
      <c r="C598"/>
      <c r="D598" s="1" t="s">
        <v>37</v>
      </c>
      <c r="E598" s="1" t="s">
        <v>2086</v>
      </c>
      <c r="F598" s="1" t="s">
        <v>1467</v>
      </c>
      <c r="G598" s="6" t="s">
        <v>1257</v>
      </c>
      <c r="H598" s="10" t="s">
        <v>2301</v>
      </c>
      <c r="J598" s="1" t="s">
        <v>33</v>
      </c>
      <c r="W598" s="2" t="s">
        <v>51</v>
      </c>
      <c r="X598" s="2" t="s">
        <v>51</v>
      </c>
      <c r="Z598" s="1" t="s">
        <v>34</v>
      </c>
    </row>
    <row r="599" spans="1:62" ht="36" customHeight="1" x14ac:dyDescent="0.2">
      <c r="A599" s="1" t="s">
        <v>2302</v>
      </c>
      <c r="B599" s="1" t="s">
        <v>36</v>
      </c>
      <c r="C599" t="s">
        <v>2303</v>
      </c>
      <c r="D599" s="1" t="s">
        <v>43</v>
      </c>
      <c r="E599" s="1" t="s">
        <v>2086</v>
      </c>
      <c r="F599" s="2" t="s">
        <v>1467</v>
      </c>
      <c r="G599" s="1" t="s">
        <v>2304</v>
      </c>
      <c r="H599" s="2" t="s">
        <v>2305</v>
      </c>
      <c r="I599" s="2" t="s">
        <v>2306</v>
      </c>
      <c r="J599" s="1" t="s">
        <v>47</v>
      </c>
      <c r="M599" s="1" t="s">
        <v>236</v>
      </c>
      <c r="O599" s="1" t="s">
        <v>1264</v>
      </c>
      <c r="P599" s="1" t="s">
        <v>1265</v>
      </c>
      <c r="T599" s="1" t="s">
        <v>1266</v>
      </c>
      <c r="W599" s="2" t="s">
        <v>51</v>
      </c>
      <c r="X599" s="2" t="s">
        <v>51</v>
      </c>
      <c r="Y599" s="1" t="s">
        <v>52</v>
      </c>
      <c r="Z599" s="1" t="s">
        <v>34</v>
      </c>
      <c r="AA599" s="9" t="s">
        <v>53</v>
      </c>
      <c r="AB599" s="2" t="s">
        <v>54</v>
      </c>
      <c r="BJ599" s="20"/>
    </row>
    <row r="600" spans="1:62" ht="36" customHeight="1" x14ac:dyDescent="0.2">
      <c r="A600" s="1" t="s">
        <v>2307</v>
      </c>
      <c r="B600" s="1" t="s">
        <v>36</v>
      </c>
      <c r="C600" t="s">
        <v>2308</v>
      </c>
      <c r="D600" s="1" t="s">
        <v>43</v>
      </c>
      <c r="E600" s="1" t="s">
        <v>2086</v>
      </c>
      <c r="F600" s="1" t="s">
        <v>2309</v>
      </c>
      <c r="G600" s="1" t="s">
        <v>2310</v>
      </c>
      <c r="H600" s="2" t="s">
        <v>2311</v>
      </c>
      <c r="I600" s="2" t="s">
        <v>2312</v>
      </c>
      <c r="J600" s="1" t="s">
        <v>47</v>
      </c>
      <c r="M600" s="1" t="s">
        <v>236</v>
      </c>
      <c r="O600" s="1" t="s">
        <v>1264</v>
      </c>
      <c r="P600" s="1" t="s">
        <v>1265</v>
      </c>
      <c r="T600" s="1" t="s">
        <v>1266</v>
      </c>
      <c r="W600" s="2" t="s">
        <v>241</v>
      </c>
      <c r="X600" s="2" t="s">
        <v>241</v>
      </c>
      <c r="Y600" s="1" t="s">
        <v>52</v>
      </c>
      <c r="Z600" s="1" t="s">
        <v>34</v>
      </c>
      <c r="AA600" s="9" t="s">
        <v>53</v>
      </c>
      <c r="AB600" s="2" t="s">
        <v>242</v>
      </c>
    </row>
    <row r="601" spans="1:62" ht="36" customHeight="1" x14ac:dyDescent="0.2">
      <c r="A601" s="1" t="s">
        <v>2313</v>
      </c>
      <c r="B601" s="1" t="s">
        <v>36</v>
      </c>
      <c r="C601" t="s">
        <v>2314</v>
      </c>
      <c r="D601" s="1" t="s">
        <v>43</v>
      </c>
      <c r="E601" s="1" t="s">
        <v>2086</v>
      </c>
      <c r="F601" s="1" t="s">
        <v>2309</v>
      </c>
      <c r="G601" s="1" t="s">
        <v>2310</v>
      </c>
      <c r="H601" s="2" t="s">
        <v>2315</v>
      </c>
      <c r="I601" s="2" t="s">
        <v>2316</v>
      </c>
      <c r="J601" s="1" t="s">
        <v>47</v>
      </c>
      <c r="M601" s="1" t="s">
        <v>1320</v>
      </c>
      <c r="O601" s="1" t="s">
        <v>1264</v>
      </c>
      <c r="P601" s="1" t="s">
        <v>1265</v>
      </c>
      <c r="T601" s="1" t="s">
        <v>1266</v>
      </c>
      <c r="W601" s="2" t="s">
        <v>51</v>
      </c>
      <c r="X601" s="2" t="s">
        <v>51</v>
      </c>
      <c r="Y601" s="1" t="s">
        <v>52</v>
      </c>
      <c r="Z601" s="1" t="s">
        <v>34</v>
      </c>
      <c r="AA601" s="9" t="s">
        <v>53</v>
      </c>
      <c r="AB601" s="2" t="s">
        <v>54</v>
      </c>
    </row>
    <row r="602" spans="1:62" ht="36" customHeight="1" x14ac:dyDescent="0.2">
      <c r="A602" s="1" t="s">
        <v>2317</v>
      </c>
      <c r="B602" s="1" t="s">
        <v>36</v>
      </c>
      <c r="C602" t="s">
        <v>2318</v>
      </c>
      <c r="D602" s="1" t="s">
        <v>43</v>
      </c>
      <c r="E602" s="1" t="s">
        <v>2086</v>
      </c>
      <c r="F602" s="1" t="s">
        <v>2309</v>
      </c>
      <c r="G602" s="1" t="s">
        <v>2319</v>
      </c>
      <c r="H602" s="2" t="s">
        <v>2320</v>
      </c>
      <c r="I602" s="2" t="s">
        <v>2321</v>
      </c>
      <c r="J602" s="1" t="s">
        <v>47</v>
      </c>
      <c r="M602" s="1" t="s">
        <v>236</v>
      </c>
      <c r="O602" s="1" t="s">
        <v>1264</v>
      </c>
      <c r="P602" s="1" t="s">
        <v>1265</v>
      </c>
      <c r="T602" s="1" t="s">
        <v>1266</v>
      </c>
      <c r="W602" s="2" t="s">
        <v>241</v>
      </c>
      <c r="X602" s="2" t="s">
        <v>241</v>
      </c>
      <c r="Y602" s="1" t="s">
        <v>52</v>
      </c>
      <c r="Z602" s="1" t="s">
        <v>34</v>
      </c>
      <c r="AA602" s="9" t="s">
        <v>53</v>
      </c>
      <c r="AB602" s="2" t="s">
        <v>248</v>
      </c>
      <c r="BJ602" s="20"/>
    </row>
    <row r="603" spans="1:62" ht="36" customHeight="1" x14ac:dyDescent="0.2">
      <c r="A603" s="1" t="s">
        <v>2322</v>
      </c>
      <c r="B603" s="1" t="s">
        <v>36</v>
      </c>
      <c r="C603" t="s">
        <v>2323</v>
      </c>
      <c r="D603" s="1" t="s">
        <v>43</v>
      </c>
      <c r="E603" s="1" t="s">
        <v>2086</v>
      </c>
      <c r="F603" s="1" t="s">
        <v>2309</v>
      </c>
      <c r="G603" s="1" t="s">
        <v>2319</v>
      </c>
      <c r="H603" s="2" t="s">
        <v>2324</v>
      </c>
      <c r="I603" s="2" t="s">
        <v>2325</v>
      </c>
      <c r="J603" s="1" t="s">
        <v>47</v>
      </c>
      <c r="M603" s="1" t="s">
        <v>236</v>
      </c>
      <c r="O603" s="1" t="s">
        <v>1264</v>
      </c>
      <c r="P603" s="1" t="s">
        <v>1265</v>
      </c>
      <c r="T603" s="1" t="s">
        <v>1266</v>
      </c>
      <c r="W603" s="2" t="s">
        <v>51</v>
      </c>
      <c r="X603" s="2" t="s">
        <v>51</v>
      </c>
      <c r="Y603" s="1" t="s">
        <v>52</v>
      </c>
      <c r="Z603" s="1" t="s">
        <v>34</v>
      </c>
      <c r="AA603" s="9" t="s">
        <v>53</v>
      </c>
      <c r="AB603" s="2" t="s">
        <v>54</v>
      </c>
      <c r="BJ603" s="20"/>
    </row>
    <row r="604" spans="1:62" ht="36" customHeight="1" x14ac:dyDescent="0.2">
      <c r="A604" s="1" t="s">
        <v>2326</v>
      </c>
      <c r="B604" s="1" t="s">
        <v>36</v>
      </c>
      <c r="C604" t="s">
        <v>2327</v>
      </c>
      <c r="D604" s="1" t="s">
        <v>43</v>
      </c>
      <c r="E604" s="1" t="s">
        <v>2086</v>
      </c>
      <c r="F604" s="1" t="s">
        <v>2309</v>
      </c>
      <c r="G604" s="1" t="s">
        <v>2319</v>
      </c>
      <c r="H604" s="2" t="s">
        <v>2328</v>
      </c>
      <c r="I604" s="2" t="s">
        <v>2329</v>
      </c>
      <c r="J604" s="1" t="s">
        <v>47</v>
      </c>
      <c r="M604" s="1" t="s">
        <v>1320</v>
      </c>
      <c r="O604" s="1" t="s">
        <v>1264</v>
      </c>
      <c r="P604" s="1" t="s">
        <v>1265</v>
      </c>
      <c r="T604" s="1" t="s">
        <v>1266</v>
      </c>
      <c r="W604" s="2" t="s">
        <v>2330</v>
      </c>
      <c r="X604" s="2" t="s">
        <v>2331</v>
      </c>
      <c r="Y604" s="1" t="s">
        <v>52</v>
      </c>
      <c r="Z604" s="1" t="s">
        <v>34</v>
      </c>
      <c r="AA604" s="9" t="s">
        <v>53</v>
      </c>
      <c r="AB604" s="26" t="s">
        <v>54</v>
      </c>
      <c r="BJ604" s="20"/>
    </row>
    <row r="605" spans="1:62" ht="36" customHeight="1" x14ac:dyDescent="0.2">
      <c r="A605" s="1" t="s">
        <v>2332</v>
      </c>
      <c r="B605" s="1" t="s">
        <v>36</v>
      </c>
      <c r="C605" t="s">
        <v>2333</v>
      </c>
      <c r="D605" s="1" t="s">
        <v>43</v>
      </c>
      <c r="E605" s="1" t="s">
        <v>2086</v>
      </c>
      <c r="F605" s="1" t="s">
        <v>2309</v>
      </c>
      <c r="G605" s="1" t="s">
        <v>2319</v>
      </c>
      <c r="H605" s="23" t="s">
        <v>2334</v>
      </c>
      <c r="I605" s="23" t="s">
        <v>2335</v>
      </c>
      <c r="J605" s="1" t="s">
        <v>47</v>
      </c>
      <c r="M605" s="1" t="s">
        <v>236</v>
      </c>
      <c r="O605" s="1" t="s">
        <v>1264</v>
      </c>
      <c r="P605" s="1" t="s">
        <v>1265</v>
      </c>
      <c r="T605" s="1" t="s">
        <v>1266</v>
      </c>
      <c r="W605" s="2" t="s">
        <v>51</v>
      </c>
      <c r="X605" s="2" t="s">
        <v>51</v>
      </c>
      <c r="Y605" s="1" t="s">
        <v>52</v>
      </c>
      <c r="Z605" s="1" t="s">
        <v>34</v>
      </c>
      <c r="AA605" s="9" t="s">
        <v>53</v>
      </c>
      <c r="AB605" s="26" t="s">
        <v>54</v>
      </c>
      <c r="BJ605" s="20"/>
    </row>
    <row r="606" spans="1:62" ht="36" customHeight="1" x14ac:dyDescent="0.2">
      <c r="A606" s="2" t="s">
        <v>2336</v>
      </c>
      <c r="B606" s="1" t="s">
        <v>36</v>
      </c>
      <c r="C606" t="s">
        <v>2337</v>
      </c>
      <c r="D606" s="1" t="s">
        <v>43</v>
      </c>
      <c r="E606" s="1" t="s">
        <v>2086</v>
      </c>
      <c r="F606" s="1" t="s">
        <v>2309</v>
      </c>
      <c r="G606" s="1" t="s">
        <v>2319</v>
      </c>
      <c r="H606" s="23" t="s">
        <v>2338</v>
      </c>
      <c r="I606" s="2" t="s">
        <v>2339</v>
      </c>
      <c r="J606" s="1" t="s">
        <v>47</v>
      </c>
      <c r="M606" s="1" t="s">
        <v>1320</v>
      </c>
      <c r="O606" s="1" t="s">
        <v>1264</v>
      </c>
      <c r="P606" s="1" t="s">
        <v>1265</v>
      </c>
      <c r="T606" s="1" t="s">
        <v>1266</v>
      </c>
      <c r="W606" s="2" t="s">
        <v>2340</v>
      </c>
      <c r="X606" s="2" t="s">
        <v>2341</v>
      </c>
      <c r="Y606" s="1" t="s">
        <v>52</v>
      </c>
      <c r="Z606" s="1" t="s">
        <v>34</v>
      </c>
      <c r="AA606" s="9" t="s">
        <v>53</v>
      </c>
      <c r="AB606" s="26" t="s">
        <v>54</v>
      </c>
      <c r="BJ606" s="20"/>
    </row>
    <row r="607" spans="1:62" ht="36" customHeight="1" x14ac:dyDescent="0.2">
      <c r="A607" s="1" t="s">
        <v>2342</v>
      </c>
      <c r="B607" s="1" t="s">
        <v>36</v>
      </c>
      <c r="C607" t="s">
        <v>2343</v>
      </c>
      <c r="D607" s="1" t="s">
        <v>43</v>
      </c>
      <c r="E607" s="1" t="s">
        <v>2086</v>
      </c>
      <c r="F607" s="1" t="s">
        <v>2089</v>
      </c>
      <c r="G607" s="1" t="s">
        <v>1415</v>
      </c>
      <c r="H607" s="2" t="s">
        <v>2344</v>
      </c>
      <c r="I607" s="2" t="s">
        <v>1417</v>
      </c>
      <c r="J607" s="1" t="s">
        <v>47</v>
      </c>
      <c r="M607" s="1" t="s">
        <v>1320</v>
      </c>
      <c r="O607" s="1" t="s">
        <v>1264</v>
      </c>
      <c r="P607" s="1" t="s">
        <v>1265</v>
      </c>
      <c r="T607" s="1" t="s">
        <v>1266</v>
      </c>
      <c r="W607" s="2" t="s">
        <v>51</v>
      </c>
      <c r="X607" s="2" t="s">
        <v>51</v>
      </c>
      <c r="Y607" s="1" t="s">
        <v>52</v>
      </c>
      <c r="Z607" s="1" t="s">
        <v>34</v>
      </c>
      <c r="AA607" s="9" t="s">
        <v>53</v>
      </c>
      <c r="AB607" s="2" t="s">
        <v>200</v>
      </c>
    </row>
    <row r="608" spans="1:62" ht="36" customHeight="1" x14ac:dyDescent="0.2">
      <c r="A608" s="1" t="s">
        <v>2345</v>
      </c>
      <c r="B608" s="1" t="s">
        <v>36</v>
      </c>
      <c r="C608" t="s">
        <v>2346</v>
      </c>
      <c r="D608" s="1" t="s">
        <v>43</v>
      </c>
      <c r="E608" s="1" t="s">
        <v>2086</v>
      </c>
      <c r="F608" s="1" t="s">
        <v>2089</v>
      </c>
      <c r="G608" s="1" t="s">
        <v>1415</v>
      </c>
      <c r="H608" s="2" t="s">
        <v>2347</v>
      </c>
      <c r="I608" s="21" t="s">
        <v>2348</v>
      </c>
      <c r="J608" s="1" t="s">
        <v>47</v>
      </c>
      <c r="M608" s="1" t="s">
        <v>236</v>
      </c>
      <c r="O608" s="1" t="s">
        <v>1264</v>
      </c>
      <c r="P608" s="1" t="s">
        <v>1265</v>
      </c>
      <c r="T608" s="1" t="s">
        <v>1266</v>
      </c>
      <c r="W608" s="2" t="s">
        <v>51</v>
      </c>
      <c r="X608" s="2" t="s">
        <v>51</v>
      </c>
      <c r="Y608" s="1" t="s">
        <v>52</v>
      </c>
      <c r="Z608" s="1" t="s">
        <v>34</v>
      </c>
      <c r="AA608" s="9" t="s">
        <v>53</v>
      </c>
      <c r="AB608" s="2" t="s">
        <v>200</v>
      </c>
    </row>
    <row r="609" spans="1:62" ht="36" customHeight="1" x14ac:dyDescent="0.2">
      <c r="A609" s="1" t="s">
        <v>2349</v>
      </c>
      <c r="B609" s="1" t="s">
        <v>36</v>
      </c>
      <c r="C609" t="s">
        <v>2350</v>
      </c>
      <c r="D609" s="1" t="s">
        <v>43</v>
      </c>
      <c r="E609" s="1" t="s">
        <v>2086</v>
      </c>
      <c r="F609" s="1" t="s">
        <v>1249</v>
      </c>
      <c r="H609" s="2" t="s">
        <v>1250</v>
      </c>
      <c r="I609" s="2" t="s">
        <v>1251</v>
      </c>
      <c r="J609" s="1" t="s">
        <v>33</v>
      </c>
      <c r="O609" s="1" t="s">
        <v>49</v>
      </c>
      <c r="P609" s="8" t="s">
        <v>50</v>
      </c>
      <c r="W609" s="2" t="s">
        <v>51</v>
      </c>
      <c r="X609" s="2" t="s">
        <v>51</v>
      </c>
      <c r="Z609" s="1" t="s">
        <v>34</v>
      </c>
      <c r="AA609" s="9" t="s">
        <v>53</v>
      </c>
      <c r="AB609" s="2" t="s">
        <v>200</v>
      </c>
      <c r="BJ609" s="20"/>
    </row>
    <row r="610" spans="1:62" ht="36" customHeight="1" x14ac:dyDescent="0.2">
      <c r="A610" s="20" t="s">
        <v>2351</v>
      </c>
      <c r="B610" s="1" t="s">
        <v>36</v>
      </c>
      <c r="C610"/>
      <c r="D610" s="1" t="s">
        <v>37</v>
      </c>
      <c r="E610" s="1" t="s">
        <v>2352</v>
      </c>
      <c r="F610" s="2" t="s">
        <v>39</v>
      </c>
      <c r="G610" s="1" t="s">
        <v>39</v>
      </c>
      <c r="H610" s="2" t="s">
        <v>2353</v>
      </c>
      <c r="J610" s="1" t="s">
        <v>33</v>
      </c>
      <c r="Z610" s="1" t="s">
        <v>34</v>
      </c>
      <c r="AB610" s="26"/>
    </row>
    <row r="611" spans="1:62" ht="36" customHeight="1" x14ac:dyDescent="0.2">
      <c r="A611" s="20" t="s">
        <v>2354</v>
      </c>
      <c r="B611" s="1" t="s">
        <v>36</v>
      </c>
      <c r="C611"/>
      <c r="D611" s="1" t="s">
        <v>37</v>
      </c>
      <c r="E611" s="1" t="s">
        <v>2352</v>
      </c>
      <c r="F611" s="2" t="s">
        <v>2355</v>
      </c>
      <c r="G611" s="6" t="s">
        <v>1257</v>
      </c>
      <c r="H611" s="2" t="s">
        <v>2356</v>
      </c>
      <c r="J611" s="1" t="s">
        <v>33</v>
      </c>
      <c r="W611" s="2" t="s">
        <v>51</v>
      </c>
      <c r="X611" s="2" t="s">
        <v>51</v>
      </c>
      <c r="Z611" s="1" t="s">
        <v>34</v>
      </c>
      <c r="AB611" s="26"/>
    </row>
    <row r="612" spans="1:62" ht="36" customHeight="1" x14ac:dyDescent="0.2">
      <c r="A612" s="20" t="s">
        <v>2357</v>
      </c>
      <c r="B612" s="1" t="s">
        <v>36</v>
      </c>
      <c r="C612"/>
      <c r="D612" s="1" t="s">
        <v>37</v>
      </c>
      <c r="E612" s="1" t="s">
        <v>2352</v>
      </c>
      <c r="F612" s="2" t="s">
        <v>2355</v>
      </c>
      <c r="G612" s="1" t="s">
        <v>2358</v>
      </c>
      <c r="H612" s="2" t="s">
        <v>2359</v>
      </c>
      <c r="J612" s="1" t="s">
        <v>33</v>
      </c>
      <c r="W612" s="2" t="s">
        <v>51</v>
      </c>
      <c r="X612" s="2" t="s">
        <v>51</v>
      </c>
      <c r="Z612" s="1" t="s">
        <v>34</v>
      </c>
      <c r="AB612" s="26"/>
    </row>
    <row r="613" spans="1:62" ht="36" customHeight="1" x14ac:dyDescent="0.2">
      <c r="A613" s="20" t="s">
        <v>2360</v>
      </c>
      <c r="B613" s="1" t="s">
        <v>36</v>
      </c>
      <c r="C613" t="s">
        <v>2361</v>
      </c>
      <c r="D613" s="1" t="s">
        <v>43</v>
      </c>
      <c r="E613" s="1" t="s">
        <v>2352</v>
      </c>
      <c r="F613" s="2" t="s">
        <v>2355</v>
      </c>
      <c r="G613" s="1" t="s">
        <v>2362</v>
      </c>
      <c r="H613" s="2" t="s">
        <v>2363</v>
      </c>
      <c r="I613" s="2" t="s">
        <v>2364</v>
      </c>
      <c r="J613" s="1" t="s">
        <v>47</v>
      </c>
      <c r="M613" s="1" t="s">
        <v>2365</v>
      </c>
      <c r="O613" s="1" t="s">
        <v>1264</v>
      </c>
      <c r="P613" s="1" t="s">
        <v>1265</v>
      </c>
      <c r="T613" s="1" t="s">
        <v>1266</v>
      </c>
      <c r="W613" s="2" t="s">
        <v>51</v>
      </c>
      <c r="X613" s="2" t="s">
        <v>51</v>
      </c>
      <c r="Y613" s="1" t="s">
        <v>52</v>
      </c>
      <c r="Z613" s="1" t="s">
        <v>34</v>
      </c>
      <c r="AA613" s="9" t="s">
        <v>53</v>
      </c>
      <c r="AB613" s="26" t="s">
        <v>54</v>
      </c>
      <c r="BJ613" s="20"/>
    </row>
    <row r="614" spans="1:62" ht="36" customHeight="1" x14ac:dyDescent="0.2">
      <c r="A614" s="20" t="s">
        <v>2366</v>
      </c>
      <c r="B614" s="1" t="s">
        <v>36</v>
      </c>
      <c r="C614" t="s">
        <v>2367</v>
      </c>
      <c r="D614" s="1" t="s">
        <v>766</v>
      </c>
      <c r="E614" s="1" t="s">
        <v>2352</v>
      </c>
      <c r="F614" s="2" t="s">
        <v>2355</v>
      </c>
      <c r="G614" s="1" t="s">
        <v>2362</v>
      </c>
      <c r="H614" s="2" t="s">
        <v>2368</v>
      </c>
      <c r="I614" s="2" t="s">
        <v>2369</v>
      </c>
      <c r="J614" s="1" t="s">
        <v>33</v>
      </c>
      <c r="W614" s="2" t="s">
        <v>241</v>
      </c>
      <c r="X614" s="2" t="s">
        <v>241</v>
      </c>
      <c r="Z614" s="1" t="s">
        <v>34</v>
      </c>
    </row>
    <row r="615" spans="1:62" ht="36" customHeight="1" x14ac:dyDescent="0.2">
      <c r="A615" s="20" t="s">
        <v>2370</v>
      </c>
      <c r="B615" s="1" t="s">
        <v>1141</v>
      </c>
      <c r="C615" t="s">
        <v>2371</v>
      </c>
      <c r="D615" s="1" t="s">
        <v>43</v>
      </c>
      <c r="E615" s="1" t="s">
        <v>2352</v>
      </c>
      <c r="F615" s="2" t="s">
        <v>2355</v>
      </c>
      <c r="G615" s="1" t="s">
        <v>2362</v>
      </c>
      <c r="H615" s="2" t="s">
        <v>2372</v>
      </c>
      <c r="J615" s="1" t="s">
        <v>773</v>
      </c>
      <c r="K615" s="20" t="s">
        <v>2366</v>
      </c>
      <c r="L615" s="1">
        <v>1</v>
      </c>
      <c r="M615" s="1" t="s">
        <v>774</v>
      </c>
      <c r="O615" s="1" t="s">
        <v>1264</v>
      </c>
      <c r="P615" s="1" t="s">
        <v>1265</v>
      </c>
      <c r="T615" s="1" t="s">
        <v>1266</v>
      </c>
      <c r="W615" s="2" t="s">
        <v>241</v>
      </c>
      <c r="X615" s="2" t="s">
        <v>241</v>
      </c>
      <c r="Y615" s="1" t="s">
        <v>775</v>
      </c>
      <c r="Z615" s="1" t="s">
        <v>34</v>
      </c>
      <c r="AA615" s="9" t="s">
        <v>53</v>
      </c>
      <c r="AB615" s="2" t="s">
        <v>242</v>
      </c>
    </row>
    <row r="616" spans="1:62" ht="36" customHeight="1" x14ac:dyDescent="0.2">
      <c r="A616" s="20" t="s">
        <v>2373</v>
      </c>
      <c r="B616" s="1" t="s">
        <v>30</v>
      </c>
      <c r="C616" t="s">
        <v>2374</v>
      </c>
      <c r="D616" s="1" t="s">
        <v>188</v>
      </c>
      <c r="E616" s="1" t="s">
        <v>2352</v>
      </c>
      <c r="F616" s="2" t="s">
        <v>2355</v>
      </c>
      <c r="G616" s="1" t="s">
        <v>2362</v>
      </c>
      <c r="H616" s="2" t="s">
        <v>2375</v>
      </c>
      <c r="I616" s="2" t="s">
        <v>2376</v>
      </c>
      <c r="J616" s="1" t="s">
        <v>60</v>
      </c>
      <c r="K616" s="20"/>
      <c r="O616" s="1" t="s">
        <v>191</v>
      </c>
      <c r="P616" s="1" t="s">
        <v>1265</v>
      </c>
      <c r="W616" s="2" t="s">
        <v>2377</v>
      </c>
      <c r="X616" s="2" t="s">
        <v>2377</v>
      </c>
      <c r="Y616" s="1" t="s">
        <v>52</v>
      </c>
      <c r="Z616" s="1" t="s">
        <v>34</v>
      </c>
      <c r="AA616" s="9" t="s">
        <v>53</v>
      </c>
      <c r="AB616" s="2" t="s">
        <v>242</v>
      </c>
    </row>
    <row r="617" spans="1:62" ht="36" customHeight="1" x14ac:dyDescent="0.2">
      <c r="A617" s="20" t="s">
        <v>2378</v>
      </c>
      <c r="B617" s="1" t="s">
        <v>36</v>
      </c>
      <c r="C617" t="s">
        <v>2379</v>
      </c>
      <c r="D617" s="1" t="s">
        <v>43</v>
      </c>
      <c r="E617" s="1" t="s">
        <v>2352</v>
      </c>
      <c r="F617" s="2" t="s">
        <v>2355</v>
      </c>
      <c r="G617" s="1" t="s">
        <v>2362</v>
      </c>
      <c r="H617" s="2" t="s">
        <v>2380</v>
      </c>
      <c r="J617" s="1" t="s">
        <v>773</v>
      </c>
      <c r="K617" s="20" t="s">
        <v>2366</v>
      </c>
      <c r="L617" s="1">
        <v>1</v>
      </c>
      <c r="M617" s="1" t="s">
        <v>774</v>
      </c>
      <c r="O617" s="1" t="s">
        <v>1264</v>
      </c>
      <c r="P617" s="1" t="s">
        <v>1265</v>
      </c>
      <c r="T617" s="1" t="s">
        <v>1266</v>
      </c>
      <c r="W617" s="2" t="s">
        <v>241</v>
      </c>
      <c r="X617" s="2" t="s">
        <v>241</v>
      </c>
      <c r="Y617" s="1" t="s">
        <v>775</v>
      </c>
      <c r="Z617" s="1" t="s">
        <v>34</v>
      </c>
      <c r="AA617" s="9" t="s">
        <v>53</v>
      </c>
      <c r="AB617" s="2" t="s">
        <v>242</v>
      </c>
    </row>
    <row r="618" spans="1:62" ht="36" customHeight="1" x14ac:dyDescent="0.2">
      <c r="A618" s="20" t="s">
        <v>2381</v>
      </c>
      <c r="B618" s="1" t="s">
        <v>30</v>
      </c>
      <c r="C618" t="s">
        <v>2382</v>
      </c>
      <c r="D618" s="1" t="s">
        <v>188</v>
      </c>
      <c r="E618" s="1" t="s">
        <v>2352</v>
      </c>
      <c r="F618" s="2" t="s">
        <v>2355</v>
      </c>
      <c r="G618" s="1" t="s">
        <v>2362</v>
      </c>
      <c r="H618" s="2" t="s">
        <v>2383</v>
      </c>
      <c r="I618" s="2" t="s">
        <v>2384</v>
      </c>
      <c r="J618" s="1" t="s">
        <v>60</v>
      </c>
      <c r="K618" s="20"/>
      <c r="O618" s="1" t="s">
        <v>191</v>
      </c>
      <c r="P618" s="1" t="s">
        <v>1265</v>
      </c>
      <c r="W618" s="2" t="s">
        <v>2385</v>
      </c>
      <c r="X618" s="2" t="s">
        <v>2385</v>
      </c>
      <c r="Y618" s="1" t="s">
        <v>52</v>
      </c>
      <c r="Z618" s="1" t="s">
        <v>34</v>
      </c>
      <c r="AA618" s="9" t="s">
        <v>53</v>
      </c>
      <c r="AB618" s="2" t="s">
        <v>242</v>
      </c>
    </row>
    <row r="619" spans="1:62" ht="36" customHeight="1" x14ac:dyDescent="0.2">
      <c r="A619" s="20" t="s">
        <v>2386</v>
      </c>
      <c r="B619" s="1" t="s">
        <v>36</v>
      </c>
      <c r="C619" t="s">
        <v>2387</v>
      </c>
      <c r="D619" s="1" t="s">
        <v>43</v>
      </c>
      <c r="E619" s="1" t="s">
        <v>2352</v>
      </c>
      <c r="F619" s="2" t="s">
        <v>2355</v>
      </c>
      <c r="G619" s="1" t="s">
        <v>2362</v>
      </c>
      <c r="H619" s="2" t="s">
        <v>2388</v>
      </c>
      <c r="J619" s="1" t="s">
        <v>773</v>
      </c>
      <c r="K619" s="20" t="s">
        <v>2366</v>
      </c>
      <c r="L619" s="1">
        <v>1</v>
      </c>
      <c r="M619" s="1" t="s">
        <v>774</v>
      </c>
      <c r="O619" s="1" t="s">
        <v>1264</v>
      </c>
      <c r="P619" s="1" t="s">
        <v>1265</v>
      </c>
      <c r="T619" s="1" t="s">
        <v>1266</v>
      </c>
      <c r="W619" s="2" t="s">
        <v>241</v>
      </c>
      <c r="X619" s="2" t="s">
        <v>241</v>
      </c>
      <c r="Y619" s="1" t="s">
        <v>775</v>
      </c>
      <c r="Z619" s="1" t="s">
        <v>34</v>
      </c>
      <c r="AA619" s="9" t="s">
        <v>53</v>
      </c>
      <c r="AB619" s="2" t="s">
        <v>242</v>
      </c>
    </row>
    <row r="620" spans="1:62" ht="36" customHeight="1" x14ac:dyDescent="0.2">
      <c r="A620" s="20" t="s">
        <v>2389</v>
      </c>
      <c r="B620" s="1" t="s">
        <v>30</v>
      </c>
      <c r="C620" t="s">
        <v>2390</v>
      </c>
      <c r="D620" s="1" t="s">
        <v>188</v>
      </c>
      <c r="E620" s="1" t="s">
        <v>2352</v>
      </c>
      <c r="F620" s="2" t="s">
        <v>2355</v>
      </c>
      <c r="G620" s="1" t="s">
        <v>2362</v>
      </c>
      <c r="H620" s="2" t="s">
        <v>2391</v>
      </c>
      <c r="I620" s="2" t="s">
        <v>2392</v>
      </c>
      <c r="J620" s="1" t="s">
        <v>60</v>
      </c>
      <c r="K620" s="20"/>
      <c r="O620" s="1" t="s">
        <v>191</v>
      </c>
      <c r="P620" s="1" t="s">
        <v>1265</v>
      </c>
      <c r="W620" s="2" t="s">
        <v>2393</v>
      </c>
      <c r="X620" s="2" t="s">
        <v>2393</v>
      </c>
      <c r="Y620" s="1" t="s">
        <v>52</v>
      </c>
      <c r="Z620" s="1" t="s">
        <v>34</v>
      </c>
      <c r="AA620" s="9" t="s">
        <v>53</v>
      </c>
      <c r="AB620" s="2" t="s">
        <v>242</v>
      </c>
    </row>
    <row r="621" spans="1:62" ht="36" customHeight="1" x14ac:dyDescent="0.2">
      <c r="A621" s="20" t="s">
        <v>2394</v>
      </c>
      <c r="B621" s="1" t="s">
        <v>1141</v>
      </c>
      <c r="C621" t="s">
        <v>2395</v>
      </c>
      <c r="D621" s="1" t="s">
        <v>43</v>
      </c>
      <c r="E621" s="1" t="s">
        <v>2352</v>
      </c>
      <c r="F621" s="2" t="s">
        <v>2355</v>
      </c>
      <c r="G621" s="1" t="s">
        <v>2362</v>
      </c>
      <c r="H621" s="2" t="s">
        <v>2396</v>
      </c>
      <c r="J621" s="1" t="s">
        <v>773</v>
      </c>
      <c r="K621" s="20" t="s">
        <v>2366</v>
      </c>
      <c r="L621" s="1">
        <v>1</v>
      </c>
      <c r="M621" s="1" t="s">
        <v>774</v>
      </c>
      <c r="O621" s="1" t="s">
        <v>1264</v>
      </c>
      <c r="P621" s="1" t="s">
        <v>1265</v>
      </c>
      <c r="T621" s="1" t="s">
        <v>1266</v>
      </c>
      <c r="W621" s="2" t="s">
        <v>241</v>
      </c>
      <c r="X621" s="2" t="s">
        <v>241</v>
      </c>
      <c r="Y621" s="1" t="s">
        <v>775</v>
      </c>
      <c r="Z621" s="1" t="s">
        <v>34</v>
      </c>
      <c r="AA621" s="9" t="s">
        <v>53</v>
      </c>
      <c r="AB621" s="2" t="s">
        <v>242</v>
      </c>
    </row>
    <row r="622" spans="1:62" ht="36" customHeight="1" x14ac:dyDescent="0.2">
      <c r="A622" s="20" t="s">
        <v>2397</v>
      </c>
      <c r="B622" s="1" t="s">
        <v>30</v>
      </c>
      <c r="C622" t="s">
        <v>2398</v>
      </c>
      <c r="D622" s="1" t="s">
        <v>188</v>
      </c>
      <c r="E622" s="1" t="s">
        <v>2352</v>
      </c>
      <c r="F622" s="2" t="s">
        <v>2355</v>
      </c>
      <c r="G622" s="1" t="s">
        <v>2362</v>
      </c>
      <c r="H622" s="2" t="s">
        <v>2399</v>
      </c>
      <c r="I622" s="2" t="s">
        <v>2400</v>
      </c>
      <c r="J622" s="1" t="s">
        <v>60</v>
      </c>
      <c r="K622" s="20"/>
      <c r="O622" s="1" t="s">
        <v>191</v>
      </c>
      <c r="P622" s="1" t="s">
        <v>1265</v>
      </c>
      <c r="W622" s="2" t="s">
        <v>2401</v>
      </c>
      <c r="X622" s="2" t="s">
        <v>2401</v>
      </c>
      <c r="Y622" s="1" t="s">
        <v>52</v>
      </c>
      <c r="Z622" s="1" t="s">
        <v>34</v>
      </c>
      <c r="AA622" s="9" t="s">
        <v>53</v>
      </c>
      <c r="AB622" s="2" t="s">
        <v>242</v>
      </c>
    </row>
    <row r="623" spans="1:62" ht="36" customHeight="1" x14ac:dyDescent="0.2">
      <c r="A623" s="20" t="s">
        <v>2402</v>
      </c>
      <c r="B623" s="1" t="s">
        <v>36</v>
      </c>
      <c r="C623" t="s">
        <v>2403</v>
      </c>
      <c r="D623" s="1" t="s">
        <v>43</v>
      </c>
      <c r="E623" s="1" t="s">
        <v>2352</v>
      </c>
      <c r="F623" s="2" t="s">
        <v>2355</v>
      </c>
      <c r="G623" s="1" t="s">
        <v>2362</v>
      </c>
      <c r="H623" s="2" t="s">
        <v>2404</v>
      </c>
      <c r="J623" s="1" t="s">
        <v>773</v>
      </c>
      <c r="K623" s="20" t="s">
        <v>2366</v>
      </c>
      <c r="L623" s="1">
        <v>1</v>
      </c>
      <c r="M623" s="1" t="s">
        <v>774</v>
      </c>
      <c r="O623" s="1" t="s">
        <v>1264</v>
      </c>
      <c r="P623" s="1" t="s">
        <v>1265</v>
      </c>
      <c r="T623" s="1" t="s">
        <v>1266</v>
      </c>
      <c r="W623" s="2" t="s">
        <v>241</v>
      </c>
      <c r="X623" s="2" t="s">
        <v>241</v>
      </c>
      <c r="Y623" s="1" t="s">
        <v>775</v>
      </c>
      <c r="Z623" s="1" t="s">
        <v>34</v>
      </c>
      <c r="AA623" s="9" t="s">
        <v>53</v>
      </c>
      <c r="AB623" s="2" t="s">
        <v>242</v>
      </c>
    </row>
    <row r="624" spans="1:62" ht="36" customHeight="1" x14ac:dyDescent="0.2">
      <c r="A624" s="20" t="s">
        <v>2405</v>
      </c>
      <c r="B624" s="1" t="s">
        <v>30</v>
      </c>
      <c r="C624" t="s">
        <v>2406</v>
      </c>
      <c r="D624" s="1" t="s">
        <v>188</v>
      </c>
      <c r="E624" s="1" t="s">
        <v>2352</v>
      </c>
      <c r="F624" s="2" t="s">
        <v>2355</v>
      </c>
      <c r="G624" s="1" t="s">
        <v>2362</v>
      </c>
      <c r="H624" s="2" t="s">
        <v>2407</v>
      </c>
      <c r="I624" s="2" t="s">
        <v>2408</v>
      </c>
      <c r="J624" s="1" t="s">
        <v>60</v>
      </c>
      <c r="K624" s="20"/>
      <c r="O624" s="1" t="s">
        <v>191</v>
      </c>
      <c r="P624" s="1" t="s">
        <v>1265</v>
      </c>
      <c r="W624" s="2" t="s">
        <v>2409</v>
      </c>
      <c r="X624" s="2" t="s">
        <v>2409</v>
      </c>
      <c r="Y624" s="1" t="s">
        <v>52</v>
      </c>
      <c r="Z624" s="1" t="s">
        <v>34</v>
      </c>
      <c r="AA624" s="9" t="s">
        <v>53</v>
      </c>
      <c r="AB624" s="2" t="s">
        <v>242</v>
      </c>
    </row>
    <row r="625" spans="1:62" ht="36" customHeight="1" x14ac:dyDescent="0.2">
      <c r="A625" s="20" t="s">
        <v>2410</v>
      </c>
      <c r="B625" s="1" t="s">
        <v>1141</v>
      </c>
      <c r="C625" t="s">
        <v>2411</v>
      </c>
      <c r="D625" s="1" t="s">
        <v>43</v>
      </c>
      <c r="E625" s="1" t="s">
        <v>2352</v>
      </c>
      <c r="F625" s="2" t="s">
        <v>2355</v>
      </c>
      <c r="G625" s="1" t="s">
        <v>2362</v>
      </c>
      <c r="H625" s="2" t="s">
        <v>2412</v>
      </c>
      <c r="J625" s="1" t="s">
        <v>773</v>
      </c>
      <c r="K625" s="20" t="s">
        <v>2366</v>
      </c>
      <c r="L625" s="1">
        <v>1</v>
      </c>
      <c r="M625" s="1" t="s">
        <v>774</v>
      </c>
      <c r="O625" s="1" t="s">
        <v>1264</v>
      </c>
      <c r="P625" s="1" t="s">
        <v>1265</v>
      </c>
      <c r="T625" s="1" t="s">
        <v>1266</v>
      </c>
      <c r="W625" s="2" t="s">
        <v>241</v>
      </c>
      <c r="X625" s="2" t="s">
        <v>241</v>
      </c>
      <c r="Y625" s="1" t="s">
        <v>775</v>
      </c>
      <c r="Z625" s="1" t="s">
        <v>34</v>
      </c>
      <c r="AA625" s="9" t="s">
        <v>53</v>
      </c>
      <c r="AB625" s="2" t="s">
        <v>242</v>
      </c>
    </row>
    <row r="626" spans="1:62" ht="36" customHeight="1" x14ac:dyDescent="0.2">
      <c r="A626" s="20" t="s">
        <v>2413</v>
      </c>
      <c r="B626" s="1" t="s">
        <v>30</v>
      </c>
      <c r="C626" t="s">
        <v>2414</v>
      </c>
      <c r="D626" s="1" t="s">
        <v>188</v>
      </c>
      <c r="E626" s="1" t="s">
        <v>2352</v>
      </c>
      <c r="F626" s="2" t="s">
        <v>2355</v>
      </c>
      <c r="G626" s="1" t="s">
        <v>2362</v>
      </c>
      <c r="H626" s="2" t="s">
        <v>2415</v>
      </c>
      <c r="I626" s="2" t="s">
        <v>2416</v>
      </c>
      <c r="J626" s="1" t="s">
        <v>60</v>
      </c>
      <c r="K626" s="20"/>
      <c r="O626" s="1" t="s">
        <v>191</v>
      </c>
      <c r="P626" s="1" t="s">
        <v>1265</v>
      </c>
      <c r="W626" s="2" t="s">
        <v>2417</v>
      </c>
      <c r="X626" s="2" t="s">
        <v>2417</v>
      </c>
      <c r="Y626" s="1" t="s">
        <v>52</v>
      </c>
      <c r="Z626" s="1" t="s">
        <v>34</v>
      </c>
      <c r="AA626" s="9" t="s">
        <v>53</v>
      </c>
      <c r="AB626" s="2" t="s">
        <v>242</v>
      </c>
    </row>
    <row r="627" spans="1:62" ht="36" customHeight="1" x14ac:dyDescent="0.2">
      <c r="A627" s="20" t="s">
        <v>2418</v>
      </c>
      <c r="B627" s="1" t="s">
        <v>1141</v>
      </c>
      <c r="C627" t="s">
        <v>2419</v>
      </c>
      <c r="D627" s="1" t="s">
        <v>43</v>
      </c>
      <c r="E627" s="1" t="s">
        <v>2352</v>
      </c>
      <c r="F627" s="2" t="s">
        <v>2355</v>
      </c>
      <c r="G627" s="1" t="s">
        <v>2362</v>
      </c>
      <c r="H627" s="2" t="s">
        <v>802</v>
      </c>
      <c r="J627" s="1" t="s">
        <v>773</v>
      </c>
      <c r="K627" s="20" t="s">
        <v>2366</v>
      </c>
      <c r="L627" s="1">
        <v>1</v>
      </c>
      <c r="M627" s="1" t="s">
        <v>774</v>
      </c>
      <c r="O627" s="1" t="s">
        <v>1264</v>
      </c>
      <c r="P627" s="1" t="s">
        <v>1265</v>
      </c>
      <c r="T627" s="1" t="s">
        <v>1266</v>
      </c>
      <c r="W627" s="2" t="s">
        <v>241</v>
      </c>
      <c r="X627" s="2" t="s">
        <v>241</v>
      </c>
      <c r="Y627" s="1" t="s">
        <v>775</v>
      </c>
      <c r="Z627" s="1" t="s">
        <v>34</v>
      </c>
      <c r="AA627" s="9" t="s">
        <v>53</v>
      </c>
      <c r="AB627" s="2" t="s">
        <v>242</v>
      </c>
    </row>
    <row r="628" spans="1:62" ht="36" customHeight="1" x14ac:dyDescent="0.2">
      <c r="A628" s="20" t="s">
        <v>2420</v>
      </c>
      <c r="B628" s="1" t="s">
        <v>36</v>
      </c>
      <c r="C628" t="s">
        <v>2421</v>
      </c>
      <c r="D628" s="1" t="s">
        <v>188</v>
      </c>
      <c r="E628" s="1" t="s">
        <v>2352</v>
      </c>
      <c r="F628" s="2" t="s">
        <v>2355</v>
      </c>
      <c r="G628" s="1" t="s">
        <v>2362</v>
      </c>
      <c r="H628" s="2" t="s">
        <v>2422</v>
      </c>
      <c r="J628" s="1" t="s">
        <v>33</v>
      </c>
      <c r="O628" s="1" t="s">
        <v>191</v>
      </c>
      <c r="P628" s="1" t="s">
        <v>1265</v>
      </c>
      <c r="W628" s="27" t="s">
        <v>2423</v>
      </c>
      <c r="X628" s="27" t="s">
        <v>2423</v>
      </c>
      <c r="Y628" s="1" t="s">
        <v>52</v>
      </c>
      <c r="Z628" s="1" t="s">
        <v>34</v>
      </c>
      <c r="AA628" s="9" t="s">
        <v>53</v>
      </c>
      <c r="AB628" s="2" t="s">
        <v>242</v>
      </c>
    </row>
    <row r="629" spans="1:62" ht="36" customHeight="1" x14ac:dyDescent="0.2">
      <c r="A629" s="20" t="s">
        <v>2424</v>
      </c>
      <c r="B629" s="1" t="s">
        <v>36</v>
      </c>
      <c r="C629" t="s">
        <v>2425</v>
      </c>
      <c r="D629" s="1" t="s">
        <v>43</v>
      </c>
      <c r="E629" s="1" t="s">
        <v>2352</v>
      </c>
      <c r="F629" s="2" t="s">
        <v>2355</v>
      </c>
      <c r="G629" s="1" t="s">
        <v>2093</v>
      </c>
      <c r="H629" s="2" t="s">
        <v>2426</v>
      </c>
      <c r="I629" s="10" t="s">
        <v>2427</v>
      </c>
      <c r="J629" s="1" t="s">
        <v>47</v>
      </c>
      <c r="M629" s="1" t="s">
        <v>236</v>
      </c>
      <c r="O629" s="1" t="s">
        <v>1264</v>
      </c>
      <c r="P629" s="1" t="s">
        <v>1265</v>
      </c>
      <c r="T629" s="1" t="s">
        <v>1266</v>
      </c>
      <c r="W629" s="2" t="s">
        <v>51</v>
      </c>
      <c r="X629" s="2" t="s">
        <v>51</v>
      </c>
      <c r="Y629" s="1" t="s">
        <v>52</v>
      </c>
      <c r="Z629" s="1" t="s">
        <v>34</v>
      </c>
      <c r="AA629" s="9" t="s">
        <v>53</v>
      </c>
      <c r="AB629" s="2" t="s">
        <v>200</v>
      </c>
      <c r="BJ629" s="20"/>
    </row>
    <row r="630" spans="1:62" ht="36" customHeight="1" x14ac:dyDescent="0.2">
      <c r="A630" s="20" t="s">
        <v>2428</v>
      </c>
      <c r="B630" s="1" t="s">
        <v>36</v>
      </c>
      <c r="C630" t="s">
        <v>2429</v>
      </c>
      <c r="D630" s="1" t="s">
        <v>766</v>
      </c>
      <c r="E630" s="1" t="s">
        <v>2352</v>
      </c>
      <c r="F630" s="2" t="s">
        <v>2355</v>
      </c>
      <c r="G630" s="1" t="s">
        <v>2093</v>
      </c>
      <c r="H630" s="2" t="s">
        <v>2430</v>
      </c>
      <c r="J630" s="1" t="s">
        <v>33</v>
      </c>
      <c r="W630" s="21" t="s">
        <v>241</v>
      </c>
      <c r="X630" s="21" t="s">
        <v>241</v>
      </c>
      <c r="Z630" s="1" t="s">
        <v>34</v>
      </c>
      <c r="BJ630" s="20"/>
    </row>
    <row r="631" spans="1:62" ht="36" customHeight="1" x14ac:dyDescent="0.2">
      <c r="A631" s="20" t="s">
        <v>2431</v>
      </c>
      <c r="B631" s="1" t="s">
        <v>36</v>
      </c>
      <c r="C631" t="s">
        <v>2432</v>
      </c>
      <c r="D631" s="1" t="s">
        <v>43</v>
      </c>
      <c r="E631" s="1" t="s">
        <v>2352</v>
      </c>
      <c r="F631" s="2" t="s">
        <v>2355</v>
      </c>
      <c r="G631" s="1" t="s">
        <v>2093</v>
      </c>
      <c r="H631" s="2" t="s">
        <v>2433</v>
      </c>
      <c r="I631" s="2" t="s">
        <v>2434</v>
      </c>
      <c r="J631" s="1" t="s">
        <v>773</v>
      </c>
      <c r="K631" s="20" t="s">
        <v>2428</v>
      </c>
      <c r="L631" s="1">
        <v>1</v>
      </c>
      <c r="M631" s="1" t="s">
        <v>774</v>
      </c>
      <c r="O631" s="1" t="s">
        <v>1264</v>
      </c>
      <c r="P631" s="1" t="s">
        <v>1265</v>
      </c>
      <c r="T631" s="1" t="s">
        <v>1266</v>
      </c>
      <c r="W631" s="21" t="s">
        <v>241</v>
      </c>
      <c r="X631" s="21" t="s">
        <v>241</v>
      </c>
      <c r="Y631" s="1" t="s">
        <v>775</v>
      </c>
      <c r="Z631" s="1" t="s">
        <v>34</v>
      </c>
      <c r="AA631" s="9" t="s">
        <v>53</v>
      </c>
      <c r="AB631" s="2" t="s">
        <v>242</v>
      </c>
    </row>
    <row r="632" spans="1:62" ht="36" customHeight="1" x14ac:dyDescent="0.2">
      <c r="A632" s="20" t="s">
        <v>2435</v>
      </c>
      <c r="B632" s="1" t="s">
        <v>36</v>
      </c>
      <c r="C632" t="s">
        <v>2436</v>
      </c>
      <c r="D632" s="1" t="s">
        <v>43</v>
      </c>
      <c r="E632" s="1" t="s">
        <v>2352</v>
      </c>
      <c r="F632" s="2" t="s">
        <v>2355</v>
      </c>
      <c r="G632" s="1" t="s">
        <v>2093</v>
      </c>
      <c r="H632" s="2" t="s">
        <v>2437</v>
      </c>
      <c r="I632" s="2" t="s">
        <v>2166</v>
      </c>
      <c r="J632" s="1" t="s">
        <v>773</v>
      </c>
      <c r="K632" s="20" t="s">
        <v>2428</v>
      </c>
      <c r="L632" s="1">
        <v>1</v>
      </c>
      <c r="M632" s="1" t="s">
        <v>774</v>
      </c>
      <c r="O632" s="1" t="s">
        <v>1264</v>
      </c>
      <c r="P632" s="1" t="s">
        <v>1265</v>
      </c>
      <c r="T632" s="1" t="s">
        <v>1266</v>
      </c>
      <c r="W632" s="21" t="s">
        <v>241</v>
      </c>
      <c r="X632" s="21" t="s">
        <v>241</v>
      </c>
      <c r="Y632" s="1" t="s">
        <v>775</v>
      </c>
      <c r="Z632" s="1" t="s">
        <v>34</v>
      </c>
      <c r="AA632" s="9" t="s">
        <v>53</v>
      </c>
      <c r="AB632" s="2" t="s">
        <v>242</v>
      </c>
    </row>
    <row r="633" spans="1:62" ht="36" customHeight="1" x14ac:dyDescent="0.2">
      <c r="A633" s="20" t="s">
        <v>2438</v>
      </c>
      <c r="B633" s="1" t="s">
        <v>36</v>
      </c>
      <c r="C633" t="s">
        <v>2439</v>
      </c>
      <c r="D633" s="1" t="s">
        <v>43</v>
      </c>
      <c r="E633" s="1" t="s">
        <v>2352</v>
      </c>
      <c r="F633" s="2" t="s">
        <v>2355</v>
      </c>
      <c r="G633" s="1" t="s">
        <v>2093</v>
      </c>
      <c r="H633" s="2" t="s">
        <v>1408</v>
      </c>
      <c r="J633" s="1" t="s">
        <v>773</v>
      </c>
      <c r="K633" s="20" t="s">
        <v>2428</v>
      </c>
      <c r="L633" s="1">
        <v>2</v>
      </c>
      <c r="M633" s="1" t="s">
        <v>774</v>
      </c>
      <c r="O633" s="1" t="s">
        <v>1264</v>
      </c>
      <c r="P633" s="1" t="s">
        <v>1265</v>
      </c>
      <c r="T633" s="1" t="s">
        <v>1266</v>
      </c>
      <c r="W633" s="21" t="s">
        <v>241</v>
      </c>
      <c r="X633" s="21" t="s">
        <v>241</v>
      </c>
      <c r="Y633" s="1" t="s">
        <v>775</v>
      </c>
      <c r="Z633" s="1" t="s">
        <v>34</v>
      </c>
      <c r="AA633" s="9" t="s">
        <v>53</v>
      </c>
      <c r="AB633" s="2" t="s">
        <v>242</v>
      </c>
    </row>
    <row r="634" spans="1:62" ht="36" customHeight="1" x14ac:dyDescent="0.2">
      <c r="A634" s="20" t="s">
        <v>2440</v>
      </c>
      <c r="B634" s="1" t="s">
        <v>36</v>
      </c>
      <c r="C634" t="s">
        <v>2441</v>
      </c>
      <c r="D634" s="1" t="s">
        <v>43</v>
      </c>
      <c r="E634" s="1" t="s">
        <v>2352</v>
      </c>
      <c r="F634" s="2" t="s">
        <v>2355</v>
      </c>
      <c r="G634" s="1" t="s">
        <v>2358</v>
      </c>
      <c r="H634" s="2" t="s">
        <v>2442</v>
      </c>
      <c r="I634" s="2" t="s">
        <v>2443</v>
      </c>
      <c r="J634" s="1" t="s">
        <v>47</v>
      </c>
      <c r="M634" s="1" t="s">
        <v>2444</v>
      </c>
      <c r="O634" s="1" t="s">
        <v>1264</v>
      </c>
      <c r="P634" s="1" t="s">
        <v>1265</v>
      </c>
      <c r="T634" s="1" t="s">
        <v>1266</v>
      </c>
      <c r="W634" s="2" t="s">
        <v>51</v>
      </c>
      <c r="X634" s="2" t="s">
        <v>51</v>
      </c>
      <c r="Y634" s="1" t="s">
        <v>52</v>
      </c>
      <c r="Z634" s="1" t="s">
        <v>34</v>
      </c>
      <c r="AA634" s="9" t="s">
        <v>53</v>
      </c>
      <c r="AB634" s="2" t="s">
        <v>54</v>
      </c>
    </row>
    <row r="635" spans="1:62" ht="36" customHeight="1" x14ac:dyDescent="0.2">
      <c r="A635" s="1" t="s">
        <v>2445</v>
      </c>
      <c r="B635" s="1" t="s">
        <v>36</v>
      </c>
      <c r="C635" t="s">
        <v>2446</v>
      </c>
      <c r="D635" s="1" t="s">
        <v>43</v>
      </c>
      <c r="E635" s="1" t="s">
        <v>2352</v>
      </c>
      <c r="F635" s="1" t="s">
        <v>2355</v>
      </c>
      <c r="G635" s="1" t="s">
        <v>2358</v>
      </c>
      <c r="H635" s="2" t="s">
        <v>2447</v>
      </c>
      <c r="I635" s="10" t="s">
        <v>2448</v>
      </c>
      <c r="J635" s="1" t="s">
        <v>47</v>
      </c>
      <c r="M635" s="2" t="s">
        <v>2449</v>
      </c>
      <c r="O635" s="1" t="s">
        <v>1264</v>
      </c>
      <c r="P635" s="1" t="s">
        <v>1265</v>
      </c>
      <c r="T635" s="1" t="s">
        <v>1266</v>
      </c>
      <c r="W635" s="2" t="s">
        <v>51</v>
      </c>
      <c r="X635" s="2" t="s">
        <v>51</v>
      </c>
      <c r="Y635" s="1" t="s">
        <v>52</v>
      </c>
      <c r="Z635" s="1" t="s">
        <v>34</v>
      </c>
      <c r="AA635" s="9" t="s">
        <v>53</v>
      </c>
      <c r="AB635" s="2" t="s">
        <v>54</v>
      </c>
    </row>
    <row r="636" spans="1:62" ht="36" customHeight="1" x14ac:dyDescent="0.2">
      <c r="A636" s="1" t="s">
        <v>2450</v>
      </c>
      <c r="B636" s="1" t="s">
        <v>36</v>
      </c>
      <c r="C636" t="s">
        <v>2451</v>
      </c>
      <c r="D636" s="1" t="s">
        <v>766</v>
      </c>
      <c r="E636" s="1" t="s">
        <v>2352</v>
      </c>
      <c r="F636" s="1" t="s">
        <v>2355</v>
      </c>
      <c r="G636" s="1" t="s">
        <v>2358</v>
      </c>
      <c r="H636" s="2" t="s">
        <v>2452</v>
      </c>
      <c r="J636" s="1" t="s">
        <v>33</v>
      </c>
      <c r="W636" s="2" t="s">
        <v>2453</v>
      </c>
      <c r="X636" s="2" t="s">
        <v>2454</v>
      </c>
      <c r="Z636" s="1" t="s">
        <v>34</v>
      </c>
    </row>
    <row r="637" spans="1:62" ht="36" customHeight="1" x14ac:dyDescent="0.2">
      <c r="A637" s="1" t="s">
        <v>2455</v>
      </c>
      <c r="B637" s="1" t="s">
        <v>36</v>
      </c>
      <c r="C637" t="s">
        <v>2456</v>
      </c>
      <c r="D637" s="1" t="s">
        <v>43</v>
      </c>
      <c r="E637" s="1" t="s">
        <v>2352</v>
      </c>
      <c r="F637" s="1" t="s">
        <v>2355</v>
      </c>
      <c r="G637" s="1" t="s">
        <v>2358</v>
      </c>
      <c r="H637" s="2" t="s">
        <v>2457</v>
      </c>
      <c r="I637" s="2" t="s">
        <v>2458</v>
      </c>
      <c r="J637" s="1" t="s">
        <v>47</v>
      </c>
      <c r="K637" s="1" t="s">
        <v>2450</v>
      </c>
      <c r="L637" s="1">
        <v>1</v>
      </c>
      <c r="M637" s="1" t="s">
        <v>1968</v>
      </c>
      <c r="O637" s="1" t="s">
        <v>1264</v>
      </c>
      <c r="P637" s="1" t="s">
        <v>1265</v>
      </c>
      <c r="T637" s="1" t="s">
        <v>1266</v>
      </c>
      <c r="W637" s="2" t="s">
        <v>2453</v>
      </c>
      <c r="X637" s="2" t="s">
        <v>2454</v>
      </c>
      <c r="Y637" s="1" t="s">
        <v>775</v>
      </c>
      <c r="Z637" s="1" t="s">
        <v>34</v>
      </c>
      <c r="AA637" s="9" t="s">
        <v>53</v>
      </c>
      <c r="AB637" s="2" t="s">
        <v>54</v>
      </c>
    </row>
    <row r="638" spans="1:62" ht="36" customHeight="1" x14ac:dyDescent="0.2">
      <c r="A638" s="1" t="s">
        <v>2459</v>
      </c>
      <c r="B638" s="1" t="s">
        <v>36</v>
      </c>
      <c r="C638" t="s">
        <v>2460</v>
      </c>
      <c r="D638" s="1" t="s">
        <v>43</v>
      </c>
      <c r="E638" s="1" t="s">
        <v>2352</v>
      </c>
      <c r="F638" s="1" t="s">
        <v>2355</v>
      </c>
      <c r="G638" s="1" t="s">
        <v>2358</v>
      </c>
      <c r="H638" s="2" t="s">
        <v>2461</v>
      </c>
      <c r="I638" s="2" t="s">
        <v>2462</v>
      </c>
      <c r="J638" s="1" t="s">
        <v>47</v>
      </c>
      <c r="K638" s="1" t="s">
        <v>2450</v>
      </c>
      <c r="L638" s="1">
        <v>1</v>
      </c>
      <c r="M638" s="1" t="s">
        <v>2463</v>
      </c>
      <c r="O638" s="1" t="s">
        <v>1264</v>
      </c>
      <c r="P638" s="1" t="s">
        <v>1265</v>
      </c>
      <c r="T638" s="1" t="s">
        <v>1266</v>
      </c>
      <c r="W638" s="2" t="s">
        <v>2453</v>
      </c>
      <c r="X638" s="2" t="s">
        <v>2454</v>
      </c>
      <c r="Y638" s="1" t="s">
        <v>775</v>
      </c>
      <c r="Z638" s="1" t="s">
        <v>34</v>
      </c>
      <c r="AA638" s="9" t="s">
        <v>53</v>
      </c>
      <c r="AB638" s="2" t="s">
        <v>54</v>
      </c>
    </row>
    <row r="639" spans="1:62" ht="36" customHeight="1" x14ac:dyDescent="0.2">
      <c r="A639" s="1" t="s">
        <v>2464</v>
      </c>
      <c r="B639" s="1" t="s">
        <v>36</v>
      </c>
      <c r="C639" t="s">
        <v>2465</v>
      </c>
      <c r="D639" s="1" t="s">
        <v>43</v>
      </c>
      <c r="E639" s="1" t="s">
        <v>2352</v>
      </c>
      <c r="F639" s="1" t="s">
        <v>2355</v>
      </c>
      <c r="G639" s="1" t="s">
        <v>2358</v>
      </c>
      <c r="H639" s="2" t="s">
        <v>2466</v>
      </c>
      <c r="I639" s="2" t="s">
        <v>375</v>
      </c>
      <c r="J639" s="1" t="s">
        <v>47</v>
      </c>
      <c r="K639" s="1" t="s">
        <v>2450</v>
      </c>
      <c r="L639" s="1">
        <v>1</v>
      </c>
      <c r="M639" s="1" t="s">
        <v>2463</v>
      </c>
      <c r="O639" s="1" t="s">
        <v>1264</v>
      </c>
      <c r="P639" s="1" t="s">
        <v>1265</v>
      </c>
      <c r="T639" s="1" t="s">
        <v>1266</v>
      </c>
      <c r="W639" s="2" t="s">
        <v>2453</v>
      </c>
      <c r="X639" s="2" t="s">
        <v>2454</v>
      </c>
      <c r="Y639" s="1" t="s">
        <v>775</v>
      </c>
      <c r="Z639" s="1" t="s">
        <v>34</v>
      </c>
      <c r="AA639" s="9" t="s">
        <v>53</v>
      </c>
      <c r="AB639" s="2" t="s">
        <v>54</v>
      </c>
    </row>
    <row r="640" spans="1:62" ht="36" customHeight="1" x14ac:dyDescent="0.2">
      <c r="A640" s="1" t="s">
        <v>2467</v>
      </c>
      <c r="B640" s="1" t="s">
        <v>36</v>
      </c>
      <c r="C640" t="s">
        <v>2468</v>
      </c>
      <c r="D640" s="1" t="s">
        <v>43</v>
      </c>
      <c r="E640" s="1" t="s">
        <v>2352</v>
      </c>
      <c r="F640" s="1" t="s">
        <v>2355</v>
      </c>
      <c r="G640" s="1" t="s">
        <v>2358</v>
      </c>
      <c r="H640" s="2" t="s">
        <v>2469</v>
      </c>
      <c r="I640" s="11" t="s">
        <v>412</v>
      </c>
      <c r="J640" s="1" t="s">
        <v>47</v>
      </c>
      <c r="K640" s="1" t="s">
        <v>2450</v>
      </c>
      <c r="L640" s="1">
        <v>1</v>
      </c>
      <c r="M640" s="1" t="s">
        <v>1968</v>
      </c>
      <c r="O640" s="1" t="s">
        <v>1264</v>
      </c>
      <c r="P640" s="1" t="s">
        <v>1265</v>
      </c>
      <c r="T640" s="1" t="s">
        <v>1266</v>
      </c>
      <c r="W640" s="2" t="s">
        <v>2453</v>
      </c>
      <c r="X640" s="2" t="s">
        <v>2454</v>
      </c>
      <c r="Y640" s="1" t="s">
        <v>775</v>
      </c>
      <c r="Z640" s="1" t="s">
        <v>34</v>
      </c>
      <c r="AA640" s="9" t="s">
        <v>53</v>
      </c>
      <c r="AB640" s="2" t="s">
        <v>54</v>
      </c>
    </row>
    <row r="641" spans="1:28" ht="36" customHeight="1" x14ac:dyDescent="0.2">
      <c r="A641" s="1" t="s">
        <v>2470</v>
      </c>
      <c r="B641" s="1" t="s">
        <v>36</v>
      </c>
      <c r="C641" t="s">
        <v>2471</v>
      </c>
      <c r="D641" s="1" t="s">
        <v>43</v>
      </c>
      <c r="E641" s="1" t="s">
        <v>2352</v>
      </c>
      <c r="F641" s="1" t="s">
        <v>2355</v>
      </c>
      <c r="G641" s="1" t="s">
        <v>2358</v>
      </c>
      <c r="H641" s="2" t="s">
        <v>2472</v>
      </c>
      <c r="I641" s="2" t="s">
        <v>2473</v>
      </c>
      <c r="J641" s="1" t="s">
        <v>47</v>
      </c>
      <c r="K641" s="1" t="s">
        <v>2450</v>
      </c>
      <c r="L641" s="1">
        <v>1</v>
      </c>
      <c r="M641" s="1" t="s">
        <v>1968</v>
      </c>
      <c r="O641" s="1" t="s">
        <v>1264</v>
      </c>
      <c r="P641" s="1" t="s">
        <v>1265</v>
      </c>
      <c r="T641" s="1" t="s">
        <v>1266</v>
      </c>
      <c r="W641" s="2" t="s">
        <v>2453</v>
      </c>
      <c r="X641" s="2" t="s">
        <v>2454</v>
      </c>
      <c r="Y641" s="1" t="s">
        <v>775</v>
      </c>
      <c r="Z641" s="1" t="s">
        <v>34</v>
      </c>
      <c r="AA641" s="9" t="s">
        <v>53</v>
      </c>
      <c r="AB641" s="2" t="s">
        <v>54</v>
      </c>
    </row>
    <row r="642" spans="1:28" ht="36" customHeight="1" x14ac:dyDescent="0.2">
      <c r="A642" s="1" t="s">
        <v>2474</v>
      </c>
      <c r="B642" s="1" t="s">
        <v>36</v>
      </c>
      <c r="C642" t="s">
        <v>2475</v>
      </c>
      <c r="D642" s="1" t="s">
        <v>43</v>
      </c>
      <c r="E642" s="1" t="s">
        <v>2352</v>
      </c>
      <c r="F642" s="1" t="s">
        <v>2355</v>
      </c>
      <c r="G642" s="1" t="s">
        <v>2358</v>
      </c>
      <c r="H642" s="2" t="s">
        <v>802</v>
      </c>
      <c r="I642" s="28" t="s">
        <v>2476</v>
      </c>
      <c r="J642" s="1" t="s">
        <v>773</v>
      </c>
      <c r="K642" s="1" t="s">
        <v>2450</v>
      </c>
      <c r="L642" s="1">
        <v>1</v>
      </c>
      <c r="M642" s="1" t="s">
        <v>774</v>
      </c>
      <c r="O642" s="1" t="s">
        <v>1264</v>
      </c>
      <c r="P642" s="1" t="s">
        <v>1265</v>
      </c>
      <c r="T642" s="1" t="s">
        <v>1266</v>
      </c>
      <c r="W642" s="2" t="s">
        <v>2453</v>
      </c>
      <c r="X642" s="2" t="s">
        <v>2454</v>
      </c>
      <c r="Y642" s="1" t="s">
        <v>775</v>
      </c>
      <c r="Z642" s="1" t="s">
        <v>34</v>
      </c>
      <c r="AA642" s="9" t="s">
        <v>53</v>
      </c>
      <c r="AB642" s="2" t="s">
        <v>54</v>
      </c>
    </row>
    <row r="643" spans="1:28" ht="36" customHeight="1" x14ac:dyDescent="0.2">
      <c r="A643" s="1" t="s">
        <v>2477</v>
      </c>
      <c r="B643" s="1" t="s">
        <v>36</v>
      </c>
      <c r="C643" t="s">
        <v>2478</v>
      </c>
      <c r="D643" s="1" t="s">
        <v>188</v>
      </c>
      <c r="E643" s="1" t="s">
        <v>2352</v>
      </c>
      <c r="F643" s="2" t="s">
        <v>2355</v>
      </c>
      <c r="G643" s="1" t="s">
        <v>2358</v>
      </c>
      <c r="H643" s="2" t="s">
        <v>643</v>
      </c>
      <c r="J643" s="1" t="s">
        <v>33</v>
      </c>
      <c r="O643" s="1" t="s">
        <v>191</v>
      </c>
      <c r="P643" s="1" t="s">
        <v>1265</v>
      </c>
      <c r="W643" s="27" t="s">
        <v>2479</v>
      </c>
      <c r="X643" s="27" t="s">
        <v>2479</v>
      </c>
      <c r="Y643" s="1" t="s">
        <v>52</v>
      </c>
      <c r="Z643" s="1" t="s">
        <v>34</v>
      </c>
      <c r="AA643" s="9" t="s">
        <v>53</v>
      </c>
      <c r="AB643" s="2" t="s">
        <v>54</v>
      </c>
    </row>
    <row r="644" spans="1:28" ht="36" customHeight="1" x14ac:dyDescent="0.2">
      <c r="A644" s="1" t="s">
        <v>2480</v>
      </c>
      <c r="B644" s="1" t="s">
        <v>36</v>
      </c>
      <c r="C644" t="s">
        <v>2481</v>
      </c>
      <c r="D644" s="1" t="s">
        <v>43</v>
      </c>
      <c r="E644" s="1" t="s">
        <v>2352</v>
      </c>
      <c r="F644" s="2" t="s">
        <v>2355</v>
      </c>
      <c r="G644" s="1" t="s">
        <v>2482</v>
      </c>
      <c r="H644" s="23" t="s">
        <v>2483</v>
      </c>
      <c r="I644" s="10" t="s">
        <v>2484</v>
      </c>
      <c r="J644" s="1" t="s">
        <v>47</v>
      </c>
      <c r="M644" s="1" t="s">
        <v>1320</v>
      </c>
      <c r="O644" s="1" t="s">
        <v>1264</v>
      </c>
      <c r="P644" s="1" t="s">
        <v>1265</v>
      </c>
      <c r="T644" s="1" t="s">
        <v>1266</v>
      </c>
      <c r="W644" s="2" t="s">
        <v>51</v>
      </c>
      <c r="X644" s="2" t="s">
        <v>51</v>
      </c>
      <c r="Y644" s="1" t="s">
        <v>52</v>
      </c>
      <c r="Z644" s="1" t="s">
        <v>34</v>
      </c>
      <c r="AA644" s="9" t="s">
        <v>53</v>
      </c>
      <c r="AB644" s="2" t="s">
        <v>54</v>
      </c>
    </row>
    <row r="645" spans="1:28" ht="36" customHeight="1" x14ac:dyDescent="0.2">
      <c r="A645" s="20" t="s">
        <v>2485</v>
      </c>
      <c r="B645" s="1" t="s">
        <v>36</v>
      </c>
      <c r="C645" t="s">
        <v>2486</v>
      </c>
      <c r="D645" s="1" t="s">
        <v>766</v>
      </c>
      <c r="E645" s="1" t="s">
        <v>2352</v>
      </c>
      <c r="F645" s="2" t="s">
        <v>2355</v>
      </c>
      <c r="G645" s="1" t="s">
        <v>2482</v>
      </c>
      <c r="H645" s="29" t="s">
        <v>2487</v>
      </c>
      <c r="J645" s="1" t="s">
        <v>33</v>
      </c>
      <c r="W645" s="2" t="s">
        <v>2488</v>
      </c>
      <c r="X645" s="2" t="s">
        <v>2489</v>
      </c>
      <c r="Z645" s="1" t="s">
        <v>34</v>
      </c>
    </row>
    <row r="646" spans="1:28" ht="36" customHeight="1" x14ac:dyDescent="0.2">
      <c r="A646" s="20" t="s">
        <v>2490</v>
      </c>
      <c r="B646" s="1" t="s">
        <v>36</v>
      </c>
      <c r="C646" t="s">
        <v>2491</v>
      </c>
      <c r="D646" s="1" t="s">
        <v>43</v>
      </c>
      <c r="E646" s="1" t="s">
        <v>2352</v>
      </c>
      <c r="F646" s="2" t="s">
        <v>2355</v>
      </c>
      <c r="G646" s="1" t="s">
        <v>2482</v>
      </c>
      <c r="H646" s="29" t="s">
        <v>2492</v>
      </c>
      <c r="I646" s="2" t="s">
        <v>2493</v>
      </c>
      <c r="J646" s="1" t="s">
        <v>773</v>
      </c>
      <c r="K646" s="20" t="s">
        <v>2485</v>
      </c>
      <c r="L646" s="1">
        <v>1</v>
      </c>
      <c r="M646" s="1" t="s">
        <v>774</v>
      </c>
      <c r="O646" s="1" t="s">
        <v>1264</v>
      </c>
      <c r="P646" s="1" t="s">
        <v>1265</v>
      </c>
      <c r="T646" s="1" t="s">
        <v>1266</v>
      </c>
      <c r="W646" s="2" t="s">
        <v>2488</v>
      </c>
      <c r="X646" s="2" t="s">
        <v>2489</v>
      </c>
      <c r="Y646" s="1" t="s">
        <v>775</v>
      </c>
      <c r="Z646" s="1" t="s">
        <v>34</v>
      </c>
      <c r="AA646" s="9" t="s">
        <v>53</v>
      </c>
      <c r="AB646" s="2" t="s">
        <v>54</v>
      </c>
    </row>
    <row r="647" spans="1:28" ht="36" customHeight="1" x14ac:dyDescent="0.2">
      <c r="A647" s="20" t="s">
        <v>2494</v>
      </c>
      <c r="B647" s="1" t="s">
        <v>36</v>
      </c>
      <c r="C647" t="s">
        <v>2495</v>
      </c>
      <c r="D647" s="1" t="s">
        <v>43</v>
      </c>
      <c r="E647" s="1" t="s">
        <v>2352</v>
      </c>
      <c r="F647" s="2" t="s">
        <v>2355</v>
      </c>
      <c r="G647" s="1" t="s">
        <v>2482</v>
      </c>
      <c r="H647" s="29" t="s">
        <v>2496</v>
      </c>
      <c r="I647" s="2" t="s">
        <v>2497</v>
      </c>
      <c r="J647" s="1" t="s">
        <v>773</v>
      </c>
      <c r="K647" s="20" t="s">
        <v>2485</v>
      </c>
      <c r="L647" s="1">
        <v>1</v>
      </c>
      <c r="M647" s="1" t="s">
        <v>774</v>
      </c>
      <c r="O647" s="1" t="s">
        <v>1264</v>
      </c>
      <c r="P647" s="1" t="s">
        <v>1265</v>
      </c>
      <c r="T647" s="1" t="s">
        <v>1266</v>
      </c>
      <c r="W647" s="2" t="s">
        <v>2488</v>
      </c>
      <c r="X647" s="2" t="s">
        <v>2489</v>
      </c>
      <c r="Y647" s="1" t="s">
        <v>775</v>
      </c>
      <c r="Z647" s="1" t="s">
        <v>34</v>
      </c>
      <c r="AA647" s="9" t="s">
        <v>53</v>
      </c>
      <c r="AB647" s="2" t="s">
        <v>54</v>
      </c>
    </row>
    <row r="648" spans="1:28" ht="36" customHeight="1" x14ac:dyDescent="0.2">
      <c r="A648" s="20" t="s">
        <v>2498</v>
      </c>
      <c r="B648" s="1" t="s">
        <v>36</v>
      </c>
      <c r="C648" t="s">
        <v>2499</v>
      </c>
      <c r="D648" s="1" t="s">
        <v>43</v>
      </c>
      <c r="E648" s="1" t="s">
        <v>2352</v>
      </c>
      <c r="F648" s="2" t="s">
        <v>2355</v>
      </c>
      <c r="G648" s="1" t="s">
        <v>2482</v>
      </c>
      <c r="H648" s="2" t="s">
        <v>2500</v>
      </c>
      <c r="I648" s="2" t="s">
        <v>2501</v>
      </c>
      <c r="J648" s="1" t="s">
        <v>773</v>
      </c>
      <c r="K648" s="20" t="s">
        <v>2485</v>
      </c>
      <c r="L648" s="1">
        <v>1</v>
      </c>
      <c r="M648" s="1" t="s">
        <v>774</v>
      </c>
      <c r="O648" s="1" t="s">
        <v>1264</v>
      </c>
      <c r="P648" s="1" t="s">
        <v>1265</v>
      </c>
      <c r="T648" s="1" t="s">
        <v>1266</v>
      </c>
      <c r="W648" s="2" t="s">
        <v>2488</v>
      </c>
      <c r="X648" s="2" t="s">
        <v>2489</v>
      </c>
      <c r="Y648" s="1" t="s">
        <v>775</v>
      </c>
      <c r="Z648" s="1" t="s">
        <v>34</v>
      </c>
      <c r="AA648" s="9" t="s">
        <v>53</v>
      </c>
      <c r="AB648" s="2" t="s">
        <v>54</v>
      </c>
    </row>
    <row r="649" spans="1:28" ht="36" customHeight="1" x14ac:dyDescent="0.2">
      <c r="A649" s="20" t="s">
        <v>2502</v>
      </c>
      <c r="B649" s="1" t="s">
        <v>36</v>
      </c>
      <c r="C649" t="s">
        <v>2503</v>
      </c>
      <c r="D649" s="1" t="s">
        <v>43</v>
      </c>
      <c r="E649" s="1" t="s">
        <v>2352</v>
      </c>
      <c r="F649" s="2" t="s">
        <v>2355</v>
      </c>
      <c r="G649" s="1" t="s">
        <v>2482</v>
      </c>
      <c r="H649" s="29" t="s">
        <v>2504</v>
      </c>
      <c r="I649" s="2" t="s">
        <v>2505</v>
      </c>
      <c r="J649" s="1" t="s">
        <v>773</v>
      </c>
      <c r="K649" s="20" t="s">
        <v>2485</v>
      </c>
      <c r="L649" s="1">
        <v>1</v>
      </c>
      <c r="M649" s="1" t="s">
        <v>774</v>
      </c>
      <c r="O649" s="1" t="s">
        <v>1264</v>
      </c>
      <c r="P649" s="1" t="s">
        <v>1265</v>
      </c>
      <c r="T649" s="1" t="s">
        <v>1266</v>
      </c>
      <c r="W649" s="2" t="s">
        <v>2488</v>
      </c>
      <c r="X649" s="2" t="s">
        <v>2489</v>
      </c>
      <c r="Y649" s="1" t="s">
        <v>775</v>
      </c>
      <c r="Z649" s="1" t="s">
        <v>34</v>
      </c>
      <c r="AA649" s="9" t="s">
        <v>53</v>
      </c>
      <c r="AB649" s="2" t="s">
        <v>54</v>
      </c>
    </row>
    <row r="650" spans="1:28" ht="36" customHeight="1" x14ac:dyDescent="0.2">
      <c r="A650" s="20" t="s">
        <v>2506</v>
      </c>
      <c r="B650" s="1" t="s">
        <v>36</v>
      </c>
      <c r="C650" t="s">
        <v>2507</v>
      </c>
      <c r="D650" s="1" t="s">
        <v>43</v>
      </c>
      <c r="E650" s="1" t="s">
        <v>2352</v>
      </c>
      <c r="F650" s="2" t="s">
        <v>2355</v>
      </c>
      <c r="G650" s="1" t="s">
        <v>2482</v>
      </c>
      <c r="H650" s="29" t="s">
        <v>2508</v>
      </c>
      <c r="I650" s="2" t="s">
        <v>2509</v>
      </c>
      <c r="J650" s="1" t="s">
        <v>47</v>
      </c>
      <c r="M650" s="1" t="s">
        <v>236</v>
      </c>
      <c r="O650" s="1" t="s">
        <v>1264</v>
      </c>
      <c r="P650" s="1" t="s">
        <v>1265</v>
      </c>
      <c r="T650" s="1" t="s">
        <v>1266</v>
      </c>
      <c r="W650" s="2" t="s">
        <v>241</v>
      </c>
      <c r="X650" s="2" t="s">
        <v>241</v>
      </c>
      <c r="Y650" s="1" t="s">
        <v>52</v>
      </c>
      <c r="Z650" s="1" t="s">
        <v>34</v>
      </c>
      <c r="AA650" s="9" t="s">
        <v>53</v>
      </c>
      <c r="AB650" s="2" t="s">
        <v>248</v>
      </c>
    </row>
    <row r="651" spans="1:28" ht="36" customHeight="1" x14ac:dyDescent="0.2">
      <c r="A651" s="1" t="s">
        <v>2510</v>
      </c>
      <c r="B651" s="1" t="s">
        <v>36</v>
      </c>
      <c r="C651" t="s">
        <v>2511</v>
      </c>
      <c r="D651" s="1" t="s">
        <v>43</v>
      </c>
      <c r="E651" s="1" t="s">
        <v>2352</v>
      </c>
      <c r="F651" s="2" t="s">
        <v>2355</v>
      </c>
      <c r="G651" s="1" t="s">
        <v>2512</v>
      </c>
      <c r="H651" s="23" t="s">
        <v>2513</v>
      </c>
      <c r="I651" s="2" t="s">
        <v>2514</v>
      </c>
      <c r="J651" s="1" t="s">
        <v>47</v>
      </c>
      <c r="M651" s="1" t="s">
        <v>1549</v>
      </c>
      <c r="O651" s="1" t="s">
        <v>1264</v>
      </c>
      <c r="P651" s="1" t="s">
        <v>1265</v>
      </c>
      <c r="T651" s="1" t="s">
        <v>1266</v>
      </c>
      <c r="W651" s="2" t="s">
        <v>51</v>
      </c>
      <c r="X651" s="2" t="s">
        <v>51</v>
      </c>
      <c r="Y651" s="1" t="s">
        <v>52</v>
      </c>
      <c r="Z651" s="1" t="s">
        <v>34</v>
      </c>
      <c r="AA651" s="9" t="s">
        <v>53</v>
      </c>
      <c r="AB651" s="2" t="s">
        <v>54</v>
      </c>
    </row>
    <row r="652" spans="1:28" ht="36" customHeight="1" x14ac:dyDescent="0.2">
      <c r="A652" s="20" t="s">
        <v>2515</v>
      </c>
      <c r="B652" s="1" t="s">
        <v>36</v>
      </c>
      <c r="C652" t="s">
        <v>2516</v>
      </c>
      <c r="D652" s="1" t="s">
        <v>766</v>
      </c>
      <c r="E652" s="1" t="s">
        <v>2352</v>
      </c>
      <c r="F652" s="2" t="s">
        <v>2355</v>
      </c>
      <c r="G652" s="1" t="s">
        <v>2512</v>
      </c>
      <c r="H652" s="29" t="s">
        <v>2517</v>
      </c>
      <c r="J652" s="1" t="s">
        <v>33</v>
      </c>
      <c r="W652" s="2" t="s">
        <v>2518</v>
      </c>
      <c r="X652" s="2" t="s">
        <v>2519</v>
      </c>
      <c r="Z652" s="1" t="s">
        <v>34</v>
      </c>
    </row>
    <row r="653" spans="1:28" ht="36" customHeight="1" x14ac:dyDescent="0.2">
      <c r="A653" s="20" t="s">
        <v>2520</v>
      </c>
      <c r="B653" s="1" t="s">
        <v>36</v>
      </c>
      <c r="C653" t="s">
        <v>2521</v>
      </c>
      <c r="D653" s="1" t="s">
        <v>43</v>
      </c>
      <c r="E653" s="1" t="s">
        <v>2352</v>
      </c>
      <c r="F653" s="2" t="s">
        <v>2355</v>
      </c>
      <c r="G653" s="1" t="s">
        <v>2512</v>
      </c>
      <c r="H653" s="29" t="s">
        <v>2522</v>
      </c>
      <c r="I653" s="2" t="s">
        <v>2523</v>
      </c>
      <c r="J653" s="1" t="s">
        <v>47</v>
      </c>
      <c r="K653" s="20" t="s">
        <v>2515</v>
      </c>
      <c r="L653" s="1">
        <v>1</v>
      </c>
      <c r="M653" s="1" t="s">
        <v>1968</v>
      </c>
      <c r="O653" s="1" t="s">
        <v>1264</v>
      </c>
      <c r="P653" s="1" t="s">
        <v>1265</v>
      </c>
      <c r="T653" s="1" t="s">
        <v>1266</v>
      </c>
      <c r="W653" s="2" t="s">
        <v>2518</v>
      </c>
      <c r="X653" s="2" t="s">
        <v>2519</v>
      </c>
      <c r="Y653" s="1" t="s">
        <v>775</v>
      </c>
      <c r="Z653" s="1" t="s">
        <v>34</v>
      </c>
      <c r="AA653" s="9" t="s">
        <v>53</v>
      </c>
      <c r="AB653" s="2" t="s">
        <v>54</v>
      </c>
    </row>
    <row r="654" spans="1:28" ht="36" customHeight="1" x14ac:dyDescent="0.2">
      <c r="A654" s="20" t="s">
        <v>2524</v>
      </c>
      <c r="B654" s="1" t="s">
        <v>36</v>
      </c>
      <c r="C654" t="s">
        <v>2525</v>
      </c>
      <c r="D654" s="1" t="s">
        <v>43</v>
      </c>
      <c r="E654" s="1" t="s">
        <v>2352</v>
      </c>
      <c r="F654" s="2" t="s">
        <v>2355</v>
      </c>
      <c r="G654" s="1" t="s">
        <v>2512</v>
      </c>
      <c r="H654" s="29" t="s">
        <v>2526</v>
      </c>
      <c r="I654" s="2" t="s">
        <v>2527</v>
      </c>
      <c r="J654" s="1" t="s">
        <v>47</v>
      </c>
      <c r="K654" s="20" t="s">
        <v>2515</v>
      </c>
      <c r="L654" s="1">
        <v>1</v>
      </c>
      <c r="M654" s="1" t="s">
        <v>1968</v>
      </c>
      <c r="O654" s="1" t="s">
        <v>1264</v>
      </c>
      <c r="P654" s="1" t="s">
        <v>1265</v>
      </c>
      <c r="T654" s="1" t="s">
        <v>1266</v>
      </c>
      <c r="W654" s="2" t="s">
        <v>2518</v>
      </c>
      <c r="X654" s="2" t="s">
        <v>2519</v>
      </c>
      <c r="Y654" s="1" t="s">
        <v>775</v>
      </c>
      <c r="Z654" s="1" t="s">
        <v>34</v>
      </c>
      <c r="AA654" s="9" t="s">
        <v>53</v>
      </c>
      <c r="AB654" s="2" t="s">
        <v>54</v>
      </c>
    </row>
    <row r="655" spans="1:28" ht="36" customHeight="1" x14ac:dyDescent="0.2">
      <c r="A655" s="20" t="s">
        <v>2528</v>
      </c>
      <c r="B655" s="1" t="s">
        <v>36</v>
      </c>
      <c r="C655" t="s">
        <v>2529</v>
      </c>
      <c r="D655" s="1" t="s">
        <v>43</v>
      </c>
      <c r="E655" s="1" t="s">
        <v>2352</v>
      </c>
      <c r="F655" s="2" t="s">
        <v>2355</v>
      </c>
      <c r="G655" s="1" t="s">
        <v>2512</v>
      </c>
      <c r="H655" s="2" t="s">
        <v>2530</v>
      </c>
      <c r="I655" s="2" t="s">
        <v>2531</v>
      </c>
      <c r="J655" s="1" t="s">
        <v>47</v>
      </c>
      <c r="K655" s="20" t="s">
        <v>2515</v>
      </c>
      <c r="L655" s="1">
        <v>1</v>
      </c>
      <c r="M655" s="1" t="s">
        <v>1968</v>
      </c>
      <c r="O655" s="1" t="s">
        <v>1264</v>
      </c>
      <c r="P655" s="1" t="s">
        <v>1265</v>
      </c>
      <c r="T655" s="1" t="s">
        <v>1266</v>
      </c>
      <c r="W655" s="2" t="s">
        <v>2518</v>
      </c>
      <c r="X655" s="2" t="s">
        <v>2519</v>
      </c>
      <c r="Y655" s="1" t="s">
        <v>775</v>
      </c>
      <c r="Z655" s="1" t="s">
        <v>34</v>
      </c>
      <c r="AA655" s="9" t="s">
        <v>53</v>
      </c>
      <c r="AB655" s="2" t="s">
        <v>54</v>
      </c>
    </row>
    <row r="656" spans="1:28" ht="36" customHeight="1" x14ac:dyDescent="0.2">
      <c r="A656" s="1" t="s">
        <v>2532</v>
      </c>
      <c r="B656" s="1" t="s">
        <v>36</v>
      </c>
      <c r="C656" t="s">
        <v>2533</v>
      </c>
      <c r="D656" s="1" t="s">
        <v>43</v>
      </c>
      <c r="E656" s="1" t="s">
        <v>2352</v>
      </c>
      <c r="F656" s="2" t="s">
        <v>2355</v>
      </c>
      <c r="G656" s="1" t="s">
        <v>2512</v>
      </c>
      <c r="H656" s="2" t="s">
        <v>2534</v>
      </c>
      <c r="I656" s="2" t="s">
        <v>2535</v>
      </c>
      <c r="J656" s="1" t="s">
        <v>47</v>
      </c>
      <c r="M656" s="2" t="s">
        <v>1320</v>
      </c>
      <c r="O656" s="1" t="s">
        <v>1264</v>
      </c>
      <c r="P656" s="1" t="s">
        <v>1265</v>
      </c>
      <c r="T656" s="1" t="s">
        <v>1266</v>
      </c>
      <c r="W656" s="2" t="s">
        <v>51</v>
      </c>
      <c r="X656" s="2" t="s">
        <v>51</v>
      </c>
      <c r="Y656" s="1" t="s">
        <v>775</v>
      </c>
      <c r="Z656" s="1" t="s">
        <v>34</v>
      </c>
      <c r="AA656" s="9" t="s">
        <v>53</v>
      </c>
      <c r="AB656" s="2" t="s">
        <v>54</v>
      </c>
    </row>
    <row r="657" spans="1:28" ht="36" customHeight="1" x14ac:dyDescent="0.2">
      <c r="A657" s="6" t="s">
        <v>2536</v>
      </c>
      <c r="B657" s="1" t="s">
        <v>30</v>
      </c>
      <c r="C657" t="s">
        <v>2537</v>
      </c>
      <c r="D657" s="1" t="s">
        <v>43</v>
      </c>
      <c r="E657" s="1" t="s">
        <v>2352</v>
      </c>
      <c r="F657" s="2" t="s">
        <v>2355</v>
      </c>
      <c r="G657" s="6" t="s">
        <v>2512</v>
      </c>
      <c r="H657" s="10" t="s">
        <v>2538</v>
      </c>
      <c r="I657" s="10" t="s">
        <v>2539</v>
      </c>
      <c r="J657" s="1" t="s">
        <v>47</v>
      </c>
      <c r="M657" s="2" t="s">
        <v>2043</v>
      </c>
      <c r="O657" s="1" t="s">
        <v>1264</v>
      </c>
      <c r="P657" s="1" t="s">
        <v>1265</v>
      </c>
      <c r="T657" s="1" t="s">
        <v>1266</v>
      </c>
      <c r="W657" s="2" t="s">
        <v>2051</v>
      </c>
      <c r="X657" s="2" t="s">
        <v>2052</v>
      </c>
      <c r="Y657" s="1" t="s">
        <v>52</v>
      </c>
      <c r="AA657" s="9" t="s">
        <v>53</v>
      </c>
      <c r="AB657" s="2" t="s">
        <v>54</v>
      </c>
    </row>
    <row r="658" spans="1:28" ht="36" customHeight="1" x14ac:dyDescent="0.2">
      <c r="A658" s="1" t="s">
        <v>2540</v>
      </c>
      <c r="B658" s="1" t="s">
        <v>36</v>
      </c>
      <c r="C658" t="s">
        <v>2541</v>
      </c>
      <c r="D658" s="1" t="s">
        <v>43</v>
      </c>
      <c r="E658" s="1" t="s">
        <v>2352</v>
      </c>
      <c r="F658" s="1" t="s">
        <v>2355</v>
      </c>
      <c r="G658" s="1" t="s">
        <v>2542</v>
      </c>
      <c r="H658" s="2" t="s">
        <v>2543</v>
      </c>
      <c r="I658" s="2" t="s">
        <v>2544</v>
      </c>
      <c r="J658" s="1" t="s">
        <v>47</v>
      </c>
      <c r="M658" s="1" t="s">
        <v>236</v>
      </c>
      <c r="O658" s="1" t="s">
        <v>1264</v>
      </c>
      <c r="P658" s="1" t="s">
        <v>1265</v>
      </c>
      <c r="T658" s="1" t="s">
        <v>1266</v>
      </c>
      <c r="W658" s="2" t="s">
        <v>407</v>
      </c>
      <c r="X658" s="2" t="s">
        <v>408</v>
      </c>
      <c r="Y658" s="1" t="s">
        <v>52</v>
      </c>
      <c r="Z658" s="1" t="s">
        <v>34</v>
      </c>
      <c r="AA658" s="9" t="s">
        <v>53</v>
      </c>
      <c r="AB658" s="2" t="s">
        <v>54</v>
      </c>
    </row>
    <row r="659" spans="1:28" ht="36" customHeight="1" x14ac:dyDescent="0.2">
      <c r="A659" s="6" t="s">
        <v>2545</v>
      </c>
      <c r="B659" s="1" t="s">
        <v>30</v>
      </c>
      <c r="C659" t="s">
        <v>2546</v>
      </c>
      <c r="D659" s="1" t="s">
        <v>43</v>
      </c>
      <c r="E659" s="1" t="s">
        <v>2352</v>
      </c>
      <c r="F659" s="1" t="s">
        <v>2355</v>
      </c>
      <c r="G659" s="6" t="s">
        <v>2542</v>
      </c>
      <c r="H659" s="10" t="s">
        <v>2547</v>
      </c>
      <c r="I659" s="2" t="s">
        <v>2548</v>
      </c>
      <c r="J659" s="1" t="s">
        <v>47</v>
      </c>
      <c r="M659" s="1" t="s">
        <v>236</v>
      </c>
      <c r="O659" s="1" t="s">
        <v>1264</v>
      </c>
      <c r="P659" s="1" t="s">
        <v>1265</v>
      </c>
      <c r="T659" s="1" t="s">
        <v>1266</v>
      </c>
      <c r="W659" s="10" t="s">
        <v>2549</v>
      </c>
      <c r="X659" s="2" t="s">
        <v>2550</v>
      </c>
      <c r="Y659" s="1" t="s">
        <v>52</v>
      </c>
      <c r="AA659" s="9" t="s">
        <v>53</v>
      </c>
      <c r="AB659" s="2" t="s">
        <v>54</v>
      </c>
    </row>
    <row r="660" spans="1:28" ht="36" customHeight="1" x14ac:dyDescent="0.2">
      <c r="A660" s="20" t="s">
        <v>2551</v>
      </c>
      <c r="B660" s="1" t="s">
        <v>36</v>
      </c>
      <c r="C660" t="s">
        <v>2552</v>
      </c>
      <c r="D660" s="1" t="s">
        <v>43</v>
      </c>
      <c r="E660" s="1" t="s">
        <v>2352</v>
      </c>
      <c r="F660" s="2" t="s">
        <v>2355</v>
      </c>
      <c r="G660" s="1" t="s">
        <v>2553</v>
      </c>
      <c r="H660" s="2" t="s">
        <v>2554</v>
      </c>
      <c r="I660" s="2" t="s">
        <v>2555</v>
      </c>
      <c r="J660" s="1" t="s">
        <v>47</v>
      </c>
      <c r="M660" s="1" t="s">
        <v>236</v>
      </c>
      <c r="O660" s="1" t="s">
        <v>1264</v>
      </c>
      <c r="P660" s="1" t="s">
        <v>1265</v>
      </c>
      <c r="T660" s="1" t="s">
        <v>1266</v>
      </c>
      <c r="W660" s="2" t="s">
        <v>241</v>
      </c>
      <c r="X660" s="2" t="s">
        <v>241</v>
      </c>
      <c r="Y660" s="1" t="s">
        <v>52</v>
      </c>
      <c r="Z660" s="1" t="s">
        <v>34</v>
      </c>
      <c r="AA660" s="9" t="s">
        <v>53</v>
      </c>
      <c r="AB660" s="2" t="s">
        <v>242</v>
      </c>
    </row>
    <row r="661" spans="1:28" ht="36" customHeight="1" x14ac:dyDescent="0.2">
      <c r="A661" s="20" t="s">
        <v>2556</v>
      </c>
      <c r="B661" s="1" t="s">
        <v>36</v>
      </c>
      <c r="C661" t="s">
        <v>2557</v>
      </c>
      <c r="D661" s="1" t="s">
        <v>43</v>
      </c>
      <c r="E661" s="1" t="s">
        <v>2352</v>
      </c>
      <c r="F661" s="2" t="s">
        <v>2355</v>
      </c>
      <c r="G661" s="1" t="s">
        <v>2558</v>
      </c>
      <c r="H661" s="2" t="s">
        <v>2559</v>
      </c>
      <c r="I661" s="2" t="s">
        <v>2560</v>
      </c>
      <c r="J661" s="1" t="s">
        <v>47</v>
      </c>
      <c r="M661" s="1" t="s">
        <v>1320</v>
      </c>
      <c r="O661" s="1" t="s">
        <v>1264</v>
      </c>
      <c r="P661" s="1" t="s">
        <v>1265</v>
      </c>
      <c r="T661" s="1" t="s">
        <v>1266</v>
      </c>
      <c r="W661" s="2" t="s">
        <v>241</v>
      </c>
      <c r="X661" s="2" t="s">
        <v>241</v>
      </c>
      <c r="Y661" s="1" t="s">
        <v>52</v>
      </c>
      <c r="Z661" s="1" t="s">
        <v>34</v>
      </c>
      <c r="AA661" s="9" t="s">
        <v>53</v>
      </c>
      <c r="AB661" s="2" t="s">
        <v>248</v>
      </c>
    </row>
    <row r="662" spans="1:28" ht="36" customHeight="1" x14ac:dyDescent="0.2">
      <c r="A662" s="20" t="s">
        <v>2561</v>
      </c>
      <c r="B662" s="1" t="s">
        <v>36</v>
      </c>
      <c r="C662" t="s">
        <v>2562</v>
      </c>
      <c r="D662" s="1" t="s">
        <v>43</v>
      </c>
      <c r="E662" s="1" t="s">
        <v>2352</v>
      </c>
      <c r="F662" s="2" t="s">
        <v>2355</v>
      </c>
      <c r="G662" s="1" t="s">
        <v>2563</v>
      </c>
      <c r="H662" s="2" t="s">
        <v>2564</v>
      </c>
      <c r="I662" s="2" t="s">
        <v>2565</v>
      </c>
      <c r="J662" s="1" t="s">
        <v>47</v>
      </c>
      <c r="M662" s="1" t="s">
        <v>2566</v>
      </c>
      <c r="O662" s="1" t="s">
        <v>1264</v>
      </c>
      <c r="P662" s="1" t="s">
        <v>1265</v>
      </c>
      <c r="T662" s="1" t="s">
        <v>1266</v>
      </c>
      <c r="W662" s="2" t="s">
        <v>241</v>
      </c>
      <c r="X662" s="2" t="s">
        <v>241</v>
      </c>
      <c r="Y662" s="1" t="s">
        <v>52</v>
      </c>
      <c r="Z662" s="1" t="s">
        <v>34</v>
      </c>
      <c r="AA662" s="9" t="s">
        <v>53</v>
      </c>
      <c r="AB662" s="2" t="s">
        <v>248</v>
      </c>
    </row>
    <row r="663" spans="1:28" ht="36" customHeight="1" x14ac:dyDescent="0.2">
      <c r="A663" s="20" t="s">
        <v>2567</v>
      </c>
      <c r="B663" s="1" t="s">
        <v>36</v>
      </c>
      <c r="C663" t="s">
        <v>2568</v>
      </c>
      <c r="D663" s="1" t="s">
        <v>188</v>
      </c>
      <c r="E663" s="1" t="s">
        <v>2352</v>
      </c>
      <c r="F663" s="2" t="s">
        <v>2355</v>
      </c>
      <c r="G663" s="1" t="s">
        <v>2563</v>
      </c>
      <c r="H663" s="2" t="s">
        <v>643</v>
      </c>
      <c r="J663" s="1" t="s">
        <v>33</v>
      </c>
      <c r="O663" s="1" t="s">
        <v>191</v>
      </c>
      <c r="P663" s="1" t="s">
        <v>1265</v>
      </c>
      <c r="W663" s="2" t="s">
        <v>2569</v>
      </c>
      <c r="X663" s="2" t="s">
        <v>2570</v>
      </c>
      <c r="Y663" s="1" t="s">
        <v>52</v>
      </c>
      <c r="Z663" s="1" t="s">
        <v>34</v>
      </c>
      <c r="AA663" s="9" t="s">
        <v>53</v>
      </c>
      <c r="AB663" s="2" t="s">
        <v>248</v>
      </c>
    </row>
    <row r="664" spans="1:28" ht="36" customHeight="1" x14ac:dyDescent="0.2">
      <c r="A664" s="20" t="s">
        <v>2571</v>
      </c>
      <c r="B664" s="1" t="s">
        <v>36</v>
      </c>
      <c r="C664" t="s">
        <v>2572</v>
      </c>
      <c r="D664" s="1" t="s">
        <v>43</v>
      </c>
      <c r="E664" s="1" t="s">
        <v>2352</v>
      </c>
      <c r="F664" s="2" t="s">
        <v>2355</v>
      </c>
      <c r="G664" s="1" t="s">
        <v>2563</v>
      </c>
      <c r="H664" s="2" t="s">
        <v>2573</v>
      </c>
      <c r="J664" s="1" t="s">
        <v>60</v>
      </c>
      <c r="O664" s="1" t="s">
        <v>1264</v>
      </c>
      <c r="P664" s="1" t="s">
        <v>1265</v>
      </c>
      <c r="T664" s="1" t="s">
        <v>1266</v>
      </c>
      <c r="W664" s="2" t="s">
        <v>2574</v>
      </c>
      <c r="X664" s="2" t="s">
        <v>2575</v>
      </c>
      <c r="Y664" s="1" t="s">
        <v>52</v>
      </c>
      <c r="Z664" s="1" t="s">
        <v>34</v>
      </c>
      <c r="AA664" s="9" t="s">
        <v>53</v>
      </c>
      <c r="AB664" s="2" t="s">
        <v>248</v>
      </c>
    </row>
    <row r="665" spans="1:28" ht="36" customHeight="1" x14ac:dyDescent="0.2">
      <c r="A665" s="20" t="s">
        <v>2576</v>
      </c>
      <c r="B665" s="1" t="s">
        <v>36</v>
      </c>
      <c r="C665"/>
      <c r="D665" s="1" t="s">
        <v>37</v>
      </c>
      <c r="E665" s="1" t="s">
        <v>2352</v>
      </c>
      <c r="F665" s="2" t="s">
        <v>2355</v>
      </c>
      <c r="G665" s="1" t="s">
        <v>2563</v>
      </c>
      <c r="H665" s="21" t="s">
        <v>2577</v>
      </c>
      <c r="J665" s="1" t="s">
        <v>33</v>
      </c>
      <c r="W665" s="2" t="s">
        <v>2574</v>
      </c>
      <c r="X665" s="2" t="s">
        <v>2575</v>
      </c>
      <c r="Z665" s="1" t="s">
        <v>34</v>
      </c>
    </row>
    <row r="666" spans="1:28" ht="36" customHeight="1" x14ac:dyDescent="0.2">
      <c r="A666" s="20" t="s">
        <v>2578</v>
      </c>
      <c r="B666" s="1" t="s">
        <v>36</v>
      </c>
      <c r="C666" t="s">
        <v>2579</v>
      </c>
      <c r="D666" s="14" t="s">
        <v>43</v>
      </c>
      <c r="E666" s="14" t="s">
        <v>2352</v>
      </c>
      <c r="F666" s="21" t="s">
        <v>2355</v>
      </c>
      <c r="G666" s="14" t="s">
        <v>2563</v>
      </c>
      <c r="H666" s="21" t="s">
        <v>2580</v>
      </c>
      <c r="J666" s="1" t="s">
        <v>60</v>
      </c>
      <c r="O666" s="1" t="s">
        <v>1264</v>
      </c>
      <c r="P666" s="1" t="s">
        <v>1265</v>
      </c>
      <c r="T666" s="1" t="s">
        <v>1266</v>
      </c>
      <c r="W666" s="2" t="s">
        <v>2581</v>
      </c>
      <c r="X666" s="2" t="s">
        <v>2582</v>
      </c>
      <c r="Y666" s="1" t="s">
        <v>52</v>
      </c>
      <c r="Z666" s="1" t="s">
        <v>34</v>
      </c>
      <c r="AA666" s="9" t="s">
        <v>53</v>
      </c>
      <c r="AB666" s="2" t="s">
        <v>248</v>
      </c>
    </row>
    <row r="667" spans="1:28" ht="36" customHeight="1" x14ac:dyDescent="0.2">
      <c r="A667" s="20" t="s">
        <v>2583</v>
      </c>
      <c r="B667" s="1" t="s">
        <v>36</v>
      </c>
      <c r="C667" t="s">
        <v>2584</v>
      </c>
      <c r="D667" s="14" t="s">
        <v>43</v>
      </c>
      <c r="E667" s="14" t="s">
        <v>2352</v>
      </c>
      <c r="F667" s="21" t="s">
        <v>2355</v>
      </c>
      <c r="G667" s="14" t="s">
        <v>2563</v>
      </c>
      <c r="H667" s="21" t="s">
        <v>2585</v>
      </c>
      <c r="J667" s="1" t="s">
        <v>60</v>
      </c>
      <c r="O667" s="1" t="s">
        <v>1264</v>
      </c>
      <c r="P667" s="1" t="s">
        <v>1265</v>
      </c>
      <c r="T667" s="1" t="s">
        <v>1266</v>
      </c>
      <c r="W667" s="2" t="s">
        <v>2586</v>
      </c>
      <c r="X667" s="2" t="s">
        <v>2587</v>
      </c>
      <c r="Y667" s="1" t="s">
        <v>52</v>
      </c>
      <c r="Z667" s="1" t="s">
        <v>34</v>
      </c>
      <c r="AA667" s="9" t="s">
        <v>53</v>
      </c>
      <c r="AB667" s="2" t="s">
        <v>248</v>
      </c>
    </row>
    <row r="668" spans="1:28" ht="36" customHeight="1" x14ac:dyDescent="0.2">
      <c r="A668" s="20" t="s">
        <v>2588</v>
      </c>
      <c r="B668" s="1" t="s">
        <v>36</v>
      </c>
      <c r="C668" t="s">
        <v>2589</v>
      </c>
      <c r="D668" s="14" t="s">
        <v>43</v>
      </c>
      <c r="E668" s="14" t="s">
        <v>2352</v>
      </c>
      <c r="F668" s="21" t="s">
        <v>2355</v>
      </c>
      <c r="G668" s="14" t="s">
        <v>2563</v>
      </c>
      <c r="H668" s="21" t="s">
        <v>2590</v>
      </c>
      <c r="J668" s="1" t="s">
        <v>60</v>
      </c>
      <c r="O668" s="1" t="s">
        <v>1264</v>
      </c>
      <c r="P668" s="1" t="s">
        <v>1265</v>
      </c>
      <c r="T668" s="1" t="s">
        <v>1266</v>
      </c>
      <c r="W668" s="2" t="s">
        <v>2591</v>
      </c>
      <c r="X668" s="2" t="s">
        <v>2592</v>
      </c>
      <c r="Y668" s="1" t="s">
        <v>52</v>
      </c>
      <c r="Z668" s="1" t="s">
        <v>34</v>
      </c>
      <c r="AA668" s="9" t="s">
        <v>53</v>
      </c>
      <c r="AB668" s="2" t="s">
        <v>248</v>
      </c>
    </row>
    <row r="669" spans="1:28" ht="36" customHeight="1" x14ac:dyDescent="0.2">
      <c r="A669" s="20" t="s">
        <v>2593</v>
      </c>
      <c r="B669" s="1" t="s">
        <v>36</v>
      </c>
      <c r="C669" t="s">
        <v>2594</v>
      </c>
      <c r="D669" s="14" t="s">
        <v>43</v>
      </c>
      <c r="E669" s="14" t="s">
        <v>2352</v>
      </c>
      <c r="F669" s="21" t="s">
        <v>2355</v>
      </c>
      <c r="G669" s="14" t="s">
        <v>2563</v>
      </c>
      <c r="H669" s="21" t="s">
        <v>2595</v>
      </c>
      <c r="J669" s="1" t="s">
        <v>60</v>
      </c>
      <c r="O669" s="1" t="s">
        <v>1264</v>
      </c>
      <c r="P669" s="1" t="s">
        <v>1265</v>
      </c>
      <c r="T669" s="1" t="s">
        <v>1266</v>
      </c>
      <c r="W669" s="2" t="s">
        <v>2596</v>
      </c>
      <c r="X669" s="2" t="s">
        <v>2597</v>
      </c>
      <c r="Y669" s="1" t="s">
        <v>52</v>
      </c>
      <c r="Z669" s="1" t="s">
        <v>34</v>
      </c>
      <c r="AA669" s="9" t="s">
        <v>53</v>
      </c>
      <c r="AB669" s="2" t="s">
        <v>248</v>
      </c>
    </row>
    <row r="670" spans="1:28" ht="36" customHeight="1" x14ac:dyDescent="0.2">
      <c r="A670" s="20" t="s">
        <v>2598</v>
      </c>
      <c r="B670" s="1" t="s">
        <v>36</v>
      </c>
      <c r="C670" t="s">
        <v>2599</v>
      </c>
      <c r="D670" s="14" t="s">
        <v>43</v>
      </c>
      <c r="E670" s="14" t="s">
        <v>2352</v>
      </c>
      <c r="F670" s="21" t="s">
        <v>2355</v>
      </c>
      <c r="G670" s="14" t="s">
        <v>2563</v>
      </c>
      <c r="H670" s="21" t="s">
        <v>2600</v>
      </c>
      <c r="J670" s="1" t="s">
        <v>60</v>
      </c>
      <c r="O670" s="1" t="s">
        <v>1264</v>
      </c>
      <c r="P670" s="1" t="s">
        <v>1265</v>
      </c>
      <c r="T670" s="1" t="s">
        <v>1266</v>
      </c>
      <c r="W670" s="2" t="s">
        <v>2601</v>
      </c>
      <c r="X670" s="2" t="s">
        <v>2602</v>
      </c>
      <c r="Y670" s="1" t="s">
        <v>52</v>
      </c>
      <c r="Z670" s="1" t="s">
        <v>34</v>
      </c>
      <c r="AA670" s="9" t="s">
        <v>53</v>
      </c>
      <c r="AB670" s="2" t="s">
        <v>248</v>
      </c>
    </row>
    <row r="671" spans="1:28" ht="36" customHeight="1" x14ac:dyDescent="0.2">
      <c r="A671" s="20" t="s">
        <v>2603</v>
      </c>
      <c r="B671" s="1" t="s">
        <v>36</v>
      </c>
      <c r="C671" t="s">
        <v>2604</v>
      </c>
      <c r="D671" s="14" t="s">
        <v>43</v>
      </c>
      <c r="E671" s="14" t="s">
        <v>2352</v>
      </c>
      <c r="F671" s="21" t="s">
        <v>2355</v>
      </c>
      <c r="G671" s="14" t="s">
        <v>2563</v>
      </c>
      <c r="H671" s="21" t="s">
        <v>2605</v>
      </c>
      <c r="J671" s="1" t="s">
        <v>60</v>
      </c>
      <c r="O671" s="1" t="s">
        <v>1264</v>
      </c>
      <c r="P671" s="1" t="s">
        <v>1265</v>
      </c>
      <c r="T671" s="1" t="s">
        <v>1266</v>
      </c>
      <c r="W671" s="2" t="s">
        <v>2606</v>
      </c>
      <c r="X671" s="2" t="s">
        <v>2607</v>
      </c>
      <c r="Y671" s="1" t="s">
        <v>52</v>
      </c>
      <c r="Z671" s="1" t="s">
        <v>34</v>
      </c>
      <c r="AA671" s="9" t="s">
        <v>53</v>
      </c>
      <c r="AB671" s="2" t="s">
        <v>248</v>
      </c>
    </row>
    <row r="672" spans="1:28" ht="36" customHeight="1" x14ac:dyDescent="0.2">
      <c r="A672" s="20" t="s">
        <v>2608</v>
      </c>
      <c r="B672" s="1" t="s">
        <v>36</v>
      </c>
      <c r="C672" t="s">
        <v>2609</v>
      </c>
      <c r="D672" s="14" t="s">
        <v>43</v>
      </c>
      <c r="E672" s="14" t="s">
        <v>2352</v>
      </c>
      <c r="F672" s="21" t="s">
        <v>2355</v>
      </c>
      <c r="G672" s="14" t="s">
        <v>2563</v>
      </c>
      <c r="H672" s="21" t="s">
        <v>2610</v>
      </c>
      <c r="J672" s="1" t="s">
        <v>60</v>
      </c>
      <c r="O672" s="1" t="s">
        <v>1264</v>
      </c>
      <c r="P672" s="1" t="s">
        <v>1265</v>
      </c>
      <c r="T672" s="1" t="s">
        <v>1266</v>
      </c>
      <c r="W672" s="2" t="s">
        <v>2611</v>
      </c>
      <c r="X672" s="2" t="s">
        <v>2612</v>
      </c>
      <c r="Y672" s="1" t="s">
        <v>52</v>
      </c>
      <c r="Z672" s="1" t="s">
        <v>34</v>
      </c>
      <c r="AA672" s="9" t="s">
        <v>53</v>
      </c>
      <c r="AB672" s="2" t="s">
        <v>248</v>
      </c>
    </row>
    <row r="673" spans="1:28" ht="36" customHeight="1" x14ac:dyDescent="0.2">
      <c r="A673" s="20" t="s">
        <v>2613</v>
      </c>
      <c r="B673" s="1" t="s">
        <v>36</v>
      </c>
      <c r="C673" t="s">
        <v>2614</v>
      </c>
      <c r="D673" s="14" t="s">
        <v>43</v>
      </c>
      <c r="E673" s="14" t="s">
        <v>2352</v>
      </c>
      <c r="F673" s="21" t="s">
        <v>2355</v>
      </c>
      <c r="G673" s="14" t="s">
        <v>2563</v>
      </c>
      <c r="H673" s="21" t="s">
        <v>2615</v>
      </c>
      <c r="J673" s="1" t="s">
        <v>60</v>
      </c>
      <c r="O673" s="1" t="s">
        <v>1264</v>
      </c>
      <c r="P673" s="1" t="s">
        <v>1265</v>
      </c>
      <c r="T673" s="1" t="s">
        <v>1266</v>
      </c>
      <c r="W673" s="2" t="s">
        <v>2616</v>
      </c>
      <c r="X673" s="2" t="s">
        <v>2617</v>
      </c>
      <c r="Y673" s="1" t="s">
        <v>52</v>
      </c>
      <c r="Z673" s="1" t="s">
        <v>34</v>
      </c>
      <c r="AA673" s="9" t="s">
        <v>53</v>
      </c>
      <c r="AB673" s="2" t="s">
        <v>248</v>
      </c>
    </row>
    <row r="674" spans="1:28" ht="36" customHeight="1" x14ac:dyDescent="0.2">
      <c r="A674" s="20" t="s">
        <v>2618</v>
      </c>
      <c r="B674" s="1" t="s">
        <v>36</v>
      </c>
      <c r="C674" t="s">
        <v>2619</v>
      </c>
      <c r="D674" s="14" t="s">
        <v>43</v>
      </c>
      <c r="E674" s="14" t="s">
        <v>2352</v>
      </c>
      <c r="F674" s="21" t="s">
        <v>2355</v>
      </c>
      <c r="G674" s="14" t="s">
        <v>2563</v>
      </c>
      <c r="H674" s="21" t="s">
        <v>2620</v>
      </c>
      <c r="J674" s="1" t="s">
        <v>60</v>
      </c>
      <c r="O674" s="1" t="s">
        <v>1264</v>
      </c>
      <c r="P674" s="1" t="s">
        <v>1265</v>
      </c>
      <c r="T674" s="1" t="s">
        <v>1266</v>
      </c>
      <c r="W674" s="2" t="s">
        <v>2616</v>
      </c>
      <c r="X674" s="2" t="s">
        <v>2617</v>
      </c>
      <c r="Y674" s="1" t="s">
        <v>52</v>
      </c>
      <c r="Z674" s="1" t="s">
        <v>34</v>
      </c>
      <c r="AA674" s="9" t="s">
        <v>53</v>
      </c>
      <c r="AB674" s="2" t="s">
        <v>248</v>
      </c>
    </row>
    <row r="675" spans="1:28" ht="36" customHeight="1" x14ac:dyDescent="0.2">
      <c r="A675" s="20" t="s">
        <v>2621</v>
      </c>
      <c r="B675" s="1" t="s">
        <v>36</v>
      </c>
      <c r="C675" t="s">
        <v>2622</v>
      </c>
      <c r="D675" s="14" t="s">
        <v>43</v>
      </c>
      <c r="E675" s="14" t="s">
        <v>2352</v>
      </c>
      <c r="F675" s="21" t="s">
        <v>2355</v>
      </c>
      <c r="G675" s="14" t="s">
        <v>2563</v>
      </c>
      <c r="H675" s="21" t="s">
        <v>2623</v>
      </c>
      <c r="J675" s="1" t="s">
        <v>60</v>
      </c>
      <c r="O675" s="1" t="s">
        <v>1264</v>
      </c>
      <c r="P675" s="1" t="s">
        <v>1265</v>
      </c>
      <c r="T675" s="1" t="s">
        <v>1266</v>
      </c>
      <c r="W675" s="2" t="s">
        <v>2616</v>
      </c>
      <c r="X675" s="2" t="s">
        <v>2617</v>
      </c>
      <c r="Y675" s="1" t="s">
        <v>52</v>
      </c>
      <c r="Z675" s="1" t="s">
        <v>34</v>
      </c>
      <c r="AA675" s="9" t="s">
        <v>53</v>
      </c>
      <c r="AB675" s="2" t="s">
        <v>248</v>
      </c>
    </row>
    <row r="676" spans="1:28" ht="36" customHeight="1" x14ac:dyDescent="0.2">
      <c r="A676" s="20" t="s">
        <v>2624</v>
      </c>
      <c r="B676" s="1" t="s">
        <v>36</v>
      </c>
      <c r="C676" t="s">
        <v>2625</v>
      </c>
      <c r="D676" s="14" t="s">
        <v>43</v>
      </c>
      <c r="E676" s="14" t="s">
        <v>2352</v>
      </c>
      <c r="F676" s="21" t="s">
        <v>2355</v>
      </c>
      <c r="G676" s="14" t="s">
        <v>2563</v>
      </c>
      <c r="H676" s="2" t="s">
        <v>2626</v>
      </c>
      <c r="J676" s="1" t="s">
        <v>33</v>
      </c>
      <c r="O676" s="1" t="s">
        <v>1264</v>
      </c>
      <c r="P676" s="1" t="s">
        <v>1265</v>
      </c>
      <c r="T676" s="1" t="s">
        <v>1266</v>
      </c>
      <c r="W676" s="2" t="s">
        <v>2627</v>
      </c>
      <c r="X676" s="2" t="s">
        <v>2628</v>
      </c>
      <c r="Y676" s="1" t="s">
        <v>52</v>
      </c>
      <c r="Z676" s="1" t="s">
        <v>34</v>
      </c>
      <c r="AA676" s="9" t="s">
        <v>53</v>
      </c>
      <c r="AB676" s="2" t="s">
        <v>248</v>
      </c>
    </row>
    <row r="677" spans="1:28" ht="36" customHeight="1" x14ac:dyDescent="0.2">
      <c r="A677" s="20" t="s">
        <v>2629</v>
      </c>
      <c r="B677" s="1" t="s">
        <v>36</v>
      </c>
      <c r="C677" t="s">
        <v>2630</v>
      </c>
      <c r="D677" s="14" t="s">
        <v>43</v>
      </c>
      <c r="E677" s="14" t="s">
        <v>2352</v>
      </c>
      <c r="F677" s="21" t="s">
        <v>2355</v>
      </c>
      <c r="G677" s="14" t="s">
        <v>2563</v>
      </c>
      <c r="H677" s="2" t="s">
        <v>2626</v>
      </c>
      <c r="J677" s="1" t="s">
        <v>33</v>
      </c>
      <c r="O677" s="1" t="s">
        <v>1264</v>
      </c>
      <c r="P677" s="1" t="s">
        <v>1265</v>
      </c>
      <c r="T677" s="1" t="s">
        <v>1266</v>
      </c>
      <c r="W677" s="2" t="s">
        <v>2631</v>
      </c>
      <c r="X677" s="2" t="s">
        <v>2632</v>
      </c>
      <c r="Y677" s="1" t="s">
        <v>52</v>
      </c>
      <c r="Z677" s="1" t="s">
        <v>34</v>
      </c>
      <c r="AA677" s="9" t="s">
        <v>53</v>
      </c>
      <c r="AB677" s="2" t="s">
        <v>248</v>
      </c>
    </row>
    <row r="678" spans="1:28" ht="36" customHeight="1" x14ac:dyDescent="0.2">
      <c r="A678" s="20" t="s">
        <v>2633</v>
      </c>
      <c r="B678" s="1" t="s">
        <v>36</v>
      </c>
      <c r="C678" t="s">
        <v>2634</v>
      </c>
      <c r="D678" s="14" t="s">
        <v>43</v>
      </c>
      <c r="E678" s="14" t="s">
        <v>2352</v>
      </c>
      <c r="F678" s="21" t="s">
        <v>2355</v>
      </c>
      <c r="G678" s="14" t="s">
        <v>2563</v>
      </c>
      <c r="H678" s="2" t="s">
        <v>2626</v>
      </c>
      <c r="J678" s="1" t="s">
        <v>33</v>
      </c>
      <c r="O678" s="1" t="s">
        <v>1264</v>
      </c>
      <c r="P678" s="1" t="s">
        <v>1265</v>
      </c>
      <c r="T678" s="1" t="s">
        <v>1266</v>
      </c>
      <c r="W678" s="2" t="s">
        <v>2635</v>
      </c>
      <c r="X678" s="2" t="s">
        <v>2636</v>
      </c>
      <c r="Y678" s="1" t="s">
        <v>52</v>
      </c>
      <c r="Z678" s="1" t="s">
        <v>34</v>
      </c>
      <c r="AA678" s="9" t="s">
        <v>53</v>
      </c>
      <c r="AB678" s="2" t="s">
        <v>248</v>
      </c>
    </row>
    <row r="679" spans="1:28" ht="36" customHeight="1" x14ac:dyDescent="0.2">
      <c r="A679" s="20" t="s">
        <v>2637</v>
      </c>
      <c r="B679" s="1" t="s">
        <v>36</v>
      </c>
      <c r="C679" t="s">
        <v>2638</v>
      </c>
      <c r="D679" s="14" t="s">
        <v>43</v>
      </c>
      <c r="E679" s="14" t="s">
        <v>2352</v>
      </c>
      <c r="F679" s="21" t="s">
        <v>2355</v>
      </c>
      <c r="G679" s="14" t="s">
        <v>2563</v>
      </c>
      <c r="H679" s="2" t="s">
        <v>2626</v>
      </c>
      <c r="J679" s="1" t="s">
        <v>33</v>
      </c>
      <c r="O679" s="1" t="s">
        <v>1264</v>
      </c>
      <c r="P679" s="1" t="s">
        <v>1265</v>
      </c>
      <c r="T679" s="1" t="s">
        <v>1266</v>
      </c>
      <c r="W679" s="2" t="s">
        <v>2639</v>
      </c>
      <c r="X679" s="2" t="s">
        <v>2640</v>
      </c>
      <c r="Y679" s="1" t="s">
        <v>52</v>
      </c>
      <c r="Z679" s="1" t="s">
        <v>34</v>
      </c>
      <c r="AA679" s="9" t="s">
        <v>53</v>
      </c>
      <c r="AB679" s="2" t="s">
        <v>248</v>
      </c>
    </row>
    <row r="680" spans="1:28" ht="36" customHeight="1" x14ac:dyDescent="0.2">
      <c r="A680" s="20" t="s">
        <v>2641</v>
      </c>
      <c r="B680" s="1" t="s">
        <v>36</v>
      </c>
      <c r="C680" t="s">
        <v>2642</v>
      </c>
      <c r="D680" s="14" t="s">
        <v>43</v>
      </c>
      <c r="E680" s="14" t="s">
        <v>2352</v>
      </c>
      <c r="F680" s="21" t="s">
        <v>2355</v>
      </c>
      <c r="G680" s="14" t="s">
        <v>2563</v>
      </c>
      <c r="H680" s="2" t="s">
        <v>2626</v>
      </c>
      <c r="J680" s="1" t="s">
        <v>33</v>
      </c>
      <c r="O680" s="1" t="s">
        <v>1264</v>
      </c>
      <c r="P680" s="1" t="s">
        <v>1265</v>
      </c>
      <c r="T680" s="1" t="s">
        <v>1266</v>
      </c>
      <c r="W680" s="2" t="s">
        <v>2643</v>
      </c>
      <c r="X680" s="2" t="s">
        <v>2644</v>
      </c>
      <c r="Y680" s="1" t="s">
        <v>52</v>
      </c>
      <c r="Z680" s="1" t="s">
        <v>34</v>
      </c>
      <c r="AA680" s="9" t="s">
        <v>53</v>
      </c>
      <c r="AB680" s="2" t="s">
        <v>248</v>
      </c>
    </row>
    <row r="681" spans="1:28" ht="36" customHeight="1" x14ac:dyDescent="0.2">
      <c r="A681" s="20" t="s">
        <v>2645</v>
      </c>
      <c r="B681" s="1" t="s">
        <v>36</v>
      </c>
      <c r="C681" t="s">
        <v>2646</v>
      </c>
      <c r="D681" s="14" t="s">
        <v>43</v>
      </c>
      <c r="E681" s="14" t="s">
        <v>2352</v>
      </c>
      <c r="F681" s="21" t="s">
        <v>2355</v>
      </c>
      <c r="G681" s="14" t="s">
        <v>2563</v>
      </c>
      <c r="H681" s="2" t="s">
        <v>2626</v>
      </c>
      <c r="J681" s="1" t="s">
        <v>33</v>
      </c>
      <c r="O681" s="1" t="s">
        <v>1264</v>
      </c>
      <c r="P681" s="1" t="s">
        <v>1265</v>
      </c>
      <c r="T681" s="1" t="s">
        <v>1266</v>
      </c>
      <c r="W681" s="2" t="s">
        <v>2647</v>
      </c>
      <c r="X681" s="2" t="s">
        <v>2648</v>
      </c>
      <c r="Y681" s="1" t="s">
        <v>52</v>
      </c>
      <c r="Z681" s="1" t="s">
        <v>34</v>
      </c>
      <c r="AA681" s="9" t="s">
        <v>53</v>
      </c>
      <c r="AB681" s="2" t="s">
        <v>248</v>
      </c>
    </row>
    <row r="682" spans="1:28" ht="36" customHeight="1" x14ac:dyDescent="0.2">
      <c r="A682" s="1" t="s">
        <v>2649</v>
      </c>
      <c r="B682" s="1" t="s">
        <v>36</v>
      </c>
      <c r="C682" t="s">
        <v>2650</v>
      </c>
      <c r="D682" s="14" t="s">
        <v>43</v>
      </c>
      <c r="E682" s="14" t="s">
        <v>2352</v>
      </c>
      <c r="F682" s="21" t="s">
        <v>2355</v>
      </c>
      <c r="G682" s="14" t="s">
        <v>2563</v>
      </c>
      <c r="H682" s="2" t="s">
        <v>2626</v>
      </c>
      <c r="J682" s="1" t="s">
        <v>33</v>
      </c>
      <c r="O682" s="1" t="s">
        <v>1264</v>
      </c>
      <c r="P682" s="1" t="s">
        <v>1265</v>
      </c>
      <c r="T682" s="1" t="s">
        <v>1266</v>
      </c>
      <c r="W682" s="2" t="s">
        <v>2651</v>
      </c>
      <c r="X682" s="2" t="s">
        <v>2652</v>
      </c>
      <c r="Y682" s="1" t="s">
        <v>52</v>
      </c>
      <c r="Z682" s="1" t="s">
        <v>34</v>
      </c>
      <c r="AA682" s="9" t="s">
        <v>53</v>
      </c>
      <c r="AB682" s="2" t="s">
        <v>248</v>
      </c>
    </row>
    <row r="683" spans="1:28" ht="36" customHeight="1" x14ac:dyDescent="0.2">
      <c r="A683" s="20" t="s">
        <v>2653</v>
      </c>
      <c r="B683" s="1" t="s">
        <v>36</v>
      </c>
      <c r="C683" t="s">
        <v>2654</v>
      </c>
      <c r="D683" s="1" t="s">
        <v>43</v>
      </c>
      <c r="E683" s="1" t="s">
        <v>2352</v>
      </c>
      <c r="F683" s="2" t="s">
        <v>2355</v>
      </c>
      <c r="G683" s="1" t="s">
        <v>2563</v>
      </c>
      <c r="H683" s="29" t="s">
        <v>2655</v>
      </c>
      <c r="I683" s="2" t="s">
        <v>2656</v>
      </c>
      <c r="J683" s="1" t="s">
        <v>47</v>
      </c>
      <c r="M683" s="1" t="s">
        <v>236</v>
      </c>
      <c r="O683" s="1" t="s">
        <v>1264</v>
      </c>
      <c r="P683" s="1" t="s">
        <v>1265</v>
      </c>
      <c r="T683" s="1" t="s">
        <v>1266</v>
      </c>
      <c r="W683" s="2" t="s">
        <v>2657</v>
      </c>
      <c r="X683" s="2" t="s">
        <v>2657</v>
      </c>
      <c r="Y683" s="1" t="s">
        <v>52</v>
      </c>
      <c r="Z683" s="1" t="s">
        <v>34</v>
      </c>
      <c r="AA683" s="9" t="s">
        <v>53</v>
      </c>
      <c r="AB683" s="2" t="s">
        <v>248</v>
      </c>
    </row>
    <row r="684" spans="1:28" ht="36" customHeight="1" x14ac:dyDescent="0.2">
      <c r="A684" s="20" t="s">
        <v>2658</v>
      </c>
      <c r="B684" s="1" t="s">
        <v>36</v>
      </c>
      <c r="C684" t="s">
        <v>2659</v>
      </c>
      <c r="D684" s="1" t="s">
        <v>766</v>
      </c>
      <c r="E684" s="1" t="s">
        <v>2352</v>
      </c>
      <c r="F684" s="2" t="s">
        <v>2355</v>
      </c>
      <c r="G684" s="1" t="s">
        <v>2563</v>
      </c>
      <c r="H684" s="29" t="s">
        <v>2660</v>
      </c>
      <c r="I684" s="2" t="s">
        <v>2661</v>
      </c>
      <c r="J684" s="1" t="s">
        <v>33</v>
      </c>
      <c r="W684" s="2" t="s">
        <v>241</v>
      </c>
      <c r="X684" s="2" t="s">
        <v>241</v>
      </c>
      <c r="Z684" s="1" t="s">
        <v>34</v>
      </c>
    </row>
    <row r="685" spans="1:28" ht="36" customHeight="1" x14ac:dyDescent="0.2">
      <c r="A685" s="20" t="s">
        <v>2662</v>
      </c>
      <c r="B685" s="1" t="s">
        <v>36</v>
      </c>
      <c r="C685" t="s">
        <v>2663</v>
      </c>
      <c r="D685" s="1" t="s">
        <v>43</v>
      </c>
      <c r="E685" s="1" t="s">
        <v>2352</v>
      </c>
      <c r="F685" s="2" t="s">
        <v>2355</v>
      </c>
      <c r="G685" s="1" t="s">
        <v>2563</v>
      </c>
      <c r="H685" s="29" t="s">
        <v>2664</v>
      </c>
      <c r="I685" s="2" t="s">
        <v>2665</v>
      </c>
      <c r="J685" s="1" t="s">
        <v>773</v>
      </c>
      <c r="K685" s="20" t="s">
        <v>2658</v>
      </c>
      <c r="L685" s="1">
        <v>1</v>
      </c>
      <c r="M685" s="1" t="s">
        <v>774</v>
      </c>
      <c r="O685" s="1" t="s">
        <v>1264</v>
      </c>
      <c r="P685" s="1" t="s">
        <v>1265</v>
      </c>
      <c r="T685" s="1" t="s">
        <v>1266</v>
      </c>
      <c r="W685" s="2" t="s">
        <v>241</v>
      </c>
      <c r="X685" s="2" t="s">
        <v>241</v>
      </c>
      <c r="Y685" s="1" t="s">
        <v>775</v>
      </c>
      <c r="Z685" s="1" t="s">
        <v>34</v>
      </c>
      <c r="AA685" s="9" t="s">
        <v>53</v>
      </c>
      <c r="AB685" s="2" t="s">
        <v>248</v>
      </c>
    </row>
    <row r="686" spans="1:28" ht="36" customHeight="1" x14ac:dyDescent="0.2">
      <c r="A686" s="20" t="s">
        <v>2666</v>
      </c>
      <c r="B686" s="1" t="s">
        <v>36</v>
      </c>
      <c r="C686" t="s">
        <v>2667</v>
      </c>
      <c r="D686" s="1" t="s">
        <v>43</v>
      </c>
      <c r="E686" s="1" t="s">
        <v>2352</v>
      </c>
      <c r="F686" s="2" t="s">
        <v>2355</v>
      </c>
      <c r="G686" s="1" t="s">
        <v>2563</v>
      </c>
      <c r="H686" s="29" t="s">
        <v>2668</v>
      </c>
      <c r="I686" s="2" t="s">
        <v>2669</v>
      </c>
      <c r="J686" s="1" t="s">
        <v>773</v>
      </c>
      <c r="K686" s="20" t="s">
        <v>2658</v>
      </c>
      <c r="L686" s="1">
        <v>1</v>
      </c>
      <c r="M686" s="1" t="s">
        <v>774</v>
      </c>
      <c r="O686" s="1" t="s">
        <v>1264</v>
      </c>
      <c r="P686" s="1" t="s">
        <v>1265</v>
      </c>
      <c r="T686" s="1" t="s">
        <v>1266</v>
      </c>
      <c r="W686" s="2" t="s">
        <v>241</v>
      </c>
      <c r="X686" s="2" t="s">
        <v>241</v>
      </c>
      <c r="Y686" s="1" t="s">
        <v>775</v>
      </c>
      <c r="Z686" s="1" t="s">
        <v>34</v>
      </c>
      <c r="AA686" s="9" t="s">
        <v>53</v>
      </c>
      <c r="AB686" s="2" t="s">
        <v>248</v>
      </c>
    </row>
    <row r="687" spans="1:28" ht="36" customHeight="1" x14ac:dyDescent="0.2">
      <c r="A687" s="20" t="s">
        <v>2670</v>
      </c>
      <c r="B687" s="1" t="s">
        <v>36</v>
      </c>
      <c r="C687" t="s">
        <v>2671</v>
      </c>
      <c r="D687" s="1" t="s">
        <v>43</v>
      </c>
      <c r="E687" s="1" t="s">
        <v>2352</v>
      </c>
      <c r="F687" s="2" t="s">
        <v>2355</v>
      </c>
      <c r="G687" s="1" t="s">
        <v>2563</v>
      </c>
      <c r="H687" s="2" t="s">
        <v>2672</v>
      </c>
      <c r="I687" s="2" t="s">
        <v>2673</v>
      </c>
      <c r="J687" s="1" t="s">
        <v>773</v>
      </c>
      <c r="K687" s="20" t="s">
        <v>2658</v>
      </c>
      <c r="L687" s="1">
        <v>1</v>
      </c>
      <c r="M687" s="1" t="s">
        <v>774</v>
      </c>
      <c r="O687" s="1" t="s">
        <v>1264</v>
      </c>
      <c r="P687" s="1" t="s">
        <v>1265</v>
      </c>
      <c r="T687" s="1" t="s">
        <v>1266</v>
      </c>
      <c r="W687" s="2" t="s">
        <v>241</v>
      </c>
      <c r="X687" s="2" t="s">
        <v>241</v>
      </c>
      <c r="Y687" s="1" t="s">
        <v>775</v>
      </c>
      <c r="Z687" s="1" t="s">
        <v>34</v>
      </c>
      <c r="AA687" s="9" t="s">
        <v>53</v>
      </c>
      <c r="AB687" s="2" t="s">
        <v>248</v>
      </c>
    </row>
    <row r="688" spans="1:28" ht="36" customHeight="1" x14ac:dyDescent="0.2">
      <c r="A688" s="20" t="s">
        <v>2674</v>
      </c>
      <c r="B688" s="1" t="s">
        <v>36</v>
      </c>
      <c r="C688" t="s">
        <v>2675</v>
      </c>
      <c r="D688" s="1" t="s">
        <v>43</v>
      </c>
      <c r="E688" s="1" t="s">
        <v>2352</v>
      </c>
      <c r="F688" s="2" t="s">
        <v>2355</v>
      </c>
      <c r="G688" s="1" t="s">
        <v>2563</v>
      </c>
      <c r="H688" s="29" t="s">
        <v>2676</v>
      </c>
      <c r="I688" s="2" t="s">
        <v>2677</v>
      </c>
      <c r="J688" s="1" t="s">
        <v>773</v>
      </c>
      <c r="K688" s="20" t="s">
        <v>2658</v>
      </c>
      <c r="L688" s="1">
        <v>1</v>
      </c>
      <c r="M688" s="1" t="s">
        <v>774</v>
      </c>
      <c r="O688" s="1" t="s">
        <v>1264</v>
      </c>
      <c r="P688" s="1" t="s">
        <v>1265</v>
      </c>
      <c r="T688" s="1" t="s">
        <v>1266</v>
      </c>
      <c r="W688" s="2" t="s">
        <v>241</v>
      </c>
      <c r="X688" s="2" t="s">
        <v>241</v>
      </c>
      <c r="Y688" s="1" t="s">
        <v>775</v>
      </c>
      <c r="Z688" s="1" t="s">
        <v>34</v>
      </c>
      <c r="AA688" s="9" t="s">
        <v>53</v>
      </c>
      <c r="AB688" s="2" t="s">
        <v>248</v>
      </c>
    </row>
    <row r="689" spans="1:62" ht="36" customHeight="1" x14ac:dyDescent="0.2">
      <c r="A689" s="20" t="s">
        <v>2678</v>
      </c>
      <c r="B689" s="1" t="s">
        <v>36</v>
      </c>
      <c r="C689" t="s">
        <v>2679</v>
      </c>
      <c r="D689" s="1" t="s">
        <v>43</v>
      </c>
      <c r="E689" s="1" t="s">
        <v>2352</v>
      </c>
      <c r="F689" s="2" t="s">
        <v>2355</v>
      </c>
      <c r="G689" s="1" t="s">
        <v>2563</v>
      </c>
      <c r="H689" s="29" t="s">
        <v>2680</v>
      </c>
      <c r="I689" s="2" t="s">
        <v>2681</v>
      </c>
      <c r="J689" s="1" t="s">
        <v>773</v>
      </c>
      <c r="K689" s="20" t="s">
        <v>2658</v>
      </c>
      <c r="L689" s="1">
        <v>1</v>
      </c>
      <c r="M689" s="1" t="s">
        <v>774</v>
      </c>
      <c r="O689" s="1" t="s">
        <v>1264</v>
      </c>
      <c r="P689" s="1" t="s">
        <v>1265</v>
      </c>
      <c r="T689" s="1" t="s">
        <v>1266</v>
      </c>
      <c r="W689" s="2" t="s">
        <v>241</v>
      </c>
      <c r="X689" s="2" t="s">
        <v>241</v>
      </c>
      <c r="Y689" s="1" t="s">
        <v>775</v>
      </c>
      <c r="Z689" s="1" t="s">
        <v>34</v>
      </c>
      <c r="AA689" s="9" t="s">
        <v>53</v>
      </c>
      <c r="AB689" s="2" t="s">
        <v>248</v>
      </c>
    </row>
    <row r="690" spans="1:62" ht="36" customHeight="1" x14ac:dyDescent="0.2">
      <c r="A690" s="20" t="s">
        <v>2682</v>
      </c>
      <c r="B690" s="1" t="s">
        <v>36</v>
      </c>
      <c r="C690" t="s">
        <v>2683</v>
      </c>
      <c r="D690" s="1" t="s">
        <v>43</v>
      </c>
      <c r="E690" s="1" t="s">
        <v>2352</v>
      </c>
      <c r="F690" s="2" t="s">
        <v>2355</v>
      </c>
      <c r="G690" s="1" t="s">
        <v>2563</v>
      </c>
      <c r="H690" s="2" t="s">
        <v>2684</v>
      </c>
      <c r="I690" s="2" t="s">
        <v>2685</v>
      </c>
      <c r="J690" s="1" t="s">
        <v>773</v>
      </c>
      <c r="K690" s="20" t="s">
        <v>2658</v>
      </c>
      <c r="L690" s="1">
        <v>1</v>
      </c>
      <c r="M690" s="1" t="s">
        <v>774</v>
      </c>
      <c r="O690" s="1" t="s">
        <v>1264</v>
      </c>
      <c r="P690" s="1" t="s">
        <v>1265</v>
      </c>
      <c r="T690" s="1" t="s">
        <v>1266</v>
      </c>
      <c r="W690" s="2" t="s">
        <v>241</v>
      </c>
      <c r="X690" s="2" t="s">
        <v>241</v>
      </c>
      <c r="Y690" s="1" t="s">
        <v>775</v>
      </c>
      <c r="Z690" s="1" t="s">
        <v>34</v>
      </c>
      <c r="AA690" s="9" t="s">
        <v>53</v>
      </c>
      <c r="AB690" s="2" t="s">
        <v>248</v>
      </c>
    </row>
    <row r="691" spans="1:62" ht="36" customHeight="1" x14ac:dyDescent="0.2">
      <c r="A691" s="20" t="s">
        <v>2686</v>
      </c>
      <c r="B691" s="1">
        <v>1.3</v>
      </c>
      <c r="C691" t="s">
        <v>2687</v>
      </c>
      <c r="D691" s="1" t="s">
        <v>43</v>
      </c>
      <c r="E691" s="1" t="s">
        <v>2352</v>
      </c>
      <c r="F691" s="2" t="s">
        <v>2355</v>
      </c>
      <c r="G691" s="1" t="s">
        <v>2563</v>
      </c>
      <c r="H691" s="29" t="s">
        <v>802</v>
      </c>
      <c r="J691" s="1" t="s">
        <v>773</v>
      </c>
      <c r="K691" s="20" t="s">
        <v>2658</v>
      </c>
      <c r="L691" s="1">
        <v>1</v>
      </c>
      <c r="M691" s="1" t="s">
        <v>774</v>
      </c>
      <c r="O691" s="1" t="s">
        <v>1264</v>
      </c>
      <c r="P691" s="1" t="s">
        <v>1265</v>
      </c>
      <c r="T691" s="1" t="s">
        <v>1266</v>
      </c>
      <c r="W691" s="2" t="s">
        <v>241</v>
      </c>
      <c r="X691" s="2" t="s">
        <v>241</v>
      </c>
      <c r="Y691" s="1" t="s">
        <v>775</v>
      </c>
      <c r="Z691" s="1" t="s">
        <v>34</v>
      </c>
      <c r="AA691" s="9" t="s">
        <v>53</v>
      </c>
      <c r="AB691" s="2" t="s">
        <v>248</v>
      </c>
    </row>
    <row r="692" spans="1:62" ht="36" customHeight="1" x14ac:dyDescent="0.2">
      <c r="A692" s="20" t="s">
        <v>2688</v>
      </c>
      <c r="B692" s="1" t="s">
        <v>36</v>
      </c>
      <c r="C692" t="s">
        <v>2689</v>
      </c>
      <c r="D692" s="1" t="s">
        <v>188</v>
      </c>
      <c r="E692" s="1" t="s">
        <v>2352</v>
      </c>
      <c r="F692" s="2" t="s">
        <v>2355</v>
      </c>
      <c r="G692" s="1" t="s">
        <v>2563</v>
      </c>
      <c r="H692" s="29" t="s">
        <v>643</v>
      </c>
      <c r="J692" s="1" t="s">
        <v>33</v>
      </c>
      <c r="O692" s="1" t="s">
        <v>191</v>
      </c>
      <c r="P692" s="1" t="s">
        <v>1265</v>
      </c>
      <c r="W692" s="27" t="s">
        <v>2690</v>
      </c>
      <c r="X692" s="27" t="s">
        <v>2690</v>
      </c>
      <c r="Y692" s="1" t="s">
        <v>52</v>
      </c>
      <c r="Z692" s="1" t="s">
        <v>34</v>
      </c>
      <c r="AA692" s="9" t="s">
        <v>53</v>
      </c>
      <c r="AB692" s="2" t="s">
        <v>248</v>
      </c>
      <c r="BJ692" s="2"/>
    </row>
    <row r="693" spans="1:62" ht="36" customHeight="1" x14ac:dyDescent="0.2">
      <c r="A693" s="20" t="s">
        <v>2691</v>
      </c>
      <c r="B693" s="1">
        <v>1.3</v>
      </c>
      <c r="C693" t="s">
        <v>2692</v>
      </c>
      <c r="D693" s="1" t="s">
        <v>43</v>
      </c>
      <c r="E693" s="1" t="s">
        <v>2352</v>
      </c>
      <c r="F693" s="2" t="s">
        <v>2355</v>
      </c>
      <c r="G693" s="1" t="s">
        <v>2563</v>
      </c>
      <c r="H693" s="2" t="s">
        <v>1408</v>
      </c>
      <c r="J693" s="1" t="s">
        <v>773</v>
      </c>
      <c r="K693" s="20" t="s">
        <v>2658</v>
      </c>
      <c r="L693" s="1">
        <v>2</v>
      </c>
      <c r="M693" s="1" t="s">
        <v>774</v>
      </c>
      <c r="O693" s="1" t="s">
        <v>1264</v>
      </c>
      <c r="P693" s="1" t="s">
        <v>1265</v>
      </c>
      <c r="T693" s="1" t="s">
        <v>1266</v>
      </c>
      <c r="W693" s="2" t="s">
        <v>241</v>
      </c>
      <c r="X693" s="2" t="s">
        <v>241</v>
      </c>
      <c r="Y693" s="1" t="s">
        <v>775</v>
      </c>
      <c r="Z693" s="1" t="s">
        <v>34</v>
      </c>
      <c r="AA693" s="9" t="s">
        <v>53</v>
      </c>
      <c r="AB693" s="2" t="s">
        <v>248</v>
      </c>
    </row>
    <row r="694" spans="1:62" ht="36" customHeight="1" x14ac:dyDescent="0.2">
      <c r="A694" s="6" t="s">
        <v>2693</v>
      </c>
      <c r="B694" s="1" t="s">
        <v>30</v>
      </c>
      <c r="C694" t="s">
        <v>2694</v>
      </c>
      <c r="D694" s="1" t="s">
        <v>43</v>
      </c>
      <c r="E694" s="1" t="s">
        <v>2352</v>
      </c>
      <c r="F694" s="2" t="s">
        <v>2355</v>
      </c>
      <c r="G694" s="6" t="s">
        <v>2563</v>
      </c>
      <c r="H694" s="10" t="s">
        <v>2695</v>
      </c>
      <c r="I694" s="2" t="s">
        <v>2696</v>
      </c>
      <c r="J694" s="1" t="s">
        <v>47</v>
      </c>
      <c r="M694" s="1" t="s">
        <v>2043</v>
      </c>
      <c r="O694" s="1" t="s">
        <v>1264</v>
      </c>
      <c r="P694" s="1" t="s">
        <v>1265</v>
      </c>
      <c r="T694" s="1" t="s">
        <v>1266</v>
      </c>
      <c r="W694" s="2" t="s">
        <v>2051</v>
      </c>
      <c r="X694" s="2" t="s">
        <v>2052</v>
      </c>
      <c r="Y694" s="1" t="s">
        <v>52</v>
      </c>
      <c r="AA694" s="9" t="s">
        <v>53</v>
      </c>
      <c r="AB694" s="2" t="s">
        <v>200</v>
      </c>
      <c r="BJ694" s="2"/>
    </row>
    <row r="695" spans="1:62" ht="36" customHeight="1" x14ac:dyDescent="0.2">
      <c r="A695" s="20" t="s">
        <v>2697</v>
      </c>
      <c r="B695" s="1" t="s">
        <v>36</v>
      </c>
      <c r="C695" t="s">
        <v>2698</v>
      </c>
      <c r="D695" s="1" t="s">
        <v>43</v>
      </c>
      <c r="E695" s="1" t="s">
        <v>2352</v>
      </c>
      <c r="F695" s="2" t="s">
        <v>2355</v>
      </c>
      <c r="G695" s="1" t="s">
        <v>2699</v>
      </c>
      <c r="H695" s="2" t="s">
        <v>2700</v>
      </c>
      <c r="I695" s="2" t="s">
        <v>2701</v>
      </c>
      <c r="J695" s="1" t="s">
        <v>47</v>
      </c>
      <c r="M695" s="1" t="s">
        <v>236</v>
      </c>
      <c r="O695" s="1" t="s">
        <v>1264</v>
      </c>
      <c r="P695" s="1" t="s">
        <v>1265</v>
      </c>
      <c r="T695" s="1" t="s">
        <v>1266</v>
      </c>
      <c r="W695" s="2" t="s">
        <v>2657</v>
      </c>
      <c r="X695" s="2" t="s">
        <v>2657</v>
      </c>
      <c r="Y695" s="1" t="s">
        <v>52</v>
      </c>
      <c r="Z695" s="1" t="s">
        <v>34</v>
      </c>
      <c r="AA695" s="9" t="s">
        <v>53</v>
      </c>
      <c r="AB695" s="2" t="s">
        <v>248</v>
      </c>
      <c r="BJ695" s="2"/>
    </row>
    <row r="696" spans="1:62" ht="36" customHeight="1" x14ac:dyDescent="0.2">
      <c r="A696" s="20" t="s">
        <v>2702</v>
      </c>
      <c r="B696" s="1" t="s">
        <v>36</v>
      </c>
      <c r="C696" t="s">
        <v>2703</v>
      </c>
      <c r="D696" s="1" t="s">
        <v>43</v>
      </c>
      <c r="E696" s="1" t="s">
        <v>2352</v>
      </c>
      <c r="F696" s="2" t="s">
        <v>2355</v>
      </c>
      <c r="G696" s="1" t="s">
        <v>2699</v>
      </c>
      <c r="H696" s="2" t="s">
        <v>2704</v>
      </c>
      <c r="I696" s="2" t="s">
        <v>2705</v>
      </c>
      <c r="J696" s="1" t="s">
        <v>47</v>
      </c>
      <c r="M696" s="1" t="s">
        <v>236</v>
      </c>
      <c r="O696" s="1" t="s">
        <v>1264</v>
      </c>
      <c r="P696" s="1" t="s">
        <v>1265</v>
      </c>
      <c r="T696" s="1" t="s">
        <v>1266</v>
      </c>
      <c r="W696" s="2" t="s">
        <v>2706</v>
      </c>
      <c r="X696" s="2" t="s">
        <v>2707</v>
      </c>
      <c r="Y696" s="1" t="s">
        <v>52</v>
      </c>
      <c r="Z696" s="1" t="s">
        <v>34</v>
      </c>
      <c r="AA696" s="9" t="s">
        <v>53</v>
      </c>
      <c r="AB696" s="2" t="s">
        <v>248</v>
      </c>
      <c r="BJ696" s="2"/>
    </row>
    <row r="697" spans="1:62" ht="36" customHeight="1" x14ac:dyDescent="0.2">
      <c r="A697" s="20" t="s">
        <v>2708</v>
      </c>
      <c r="B697" s="1" t="s">
        <v>36</v>
      </c>
      <c r="C697"/>
      <c r="D697" s="1" t="s">
        <v>630</v>
      </c>
      <c r="E697" s="1" t="s">
        <v>2352</v>
      </c>
      <c r="F697" s="2" t="s">
        <v>2355</v>
      </c>
      <c r="G697" s="1" t="s">
        <v>2709</v>
      </c>
      <c r="H697" s="2" t="s">
        <v>2710</v>
      </c>
      <c r="I697" s="2" t="s">
        <v>2711</v>
      </c>
      <c r="J697" s="1" t="s">
        <v>33</v>
      </c>
      <c r="W697" s="2" t="s">
        <v>241</v>
      </c>
      <c r="X697" s="2" t="s">
        <v>241</v>
      </c>
      <c r="Z697" s="1" t="s">
        <v>34</v>
      </c>
      <c r="BJ697" s="2"/>
    </row>
    <row r="698" spans="1:62" ht="36" customHeight="1" x14ac:dyDescent="0.2">
      <c r="A698" s="20" t="s">
        <v>2712</v>
      </c>
      <c r="B698" s="1" t="s">
        <v>36</v>
      </c>
      <c r="C698" t="s">
        <v>2713</v>
      </c>
      <c r="D698" s="1" t="s">
        <v>43</v>
      </c>
      <c r="E698" s="1" t="s">
        <v>2352</v>
      </c>
      <c r="F698" s="2" t="s">
        <v>2355</v>
      </c>
      <c r="G698" s="1" t="s">
        <v>2709</v>
      </c>
      <c r="H698" s="2" t="s">
        <v>2714</v>
      </c>
      <c r="I698" s="2" t="s">
        <v>2715</v>
      </c>
      <c r="J698" s="1" t="s">
        <v>33</v>
      </c>
      <c r="O698" s="1" t="s">
        <v>1264</v>
      </c>
      <c r="P698" s="8" t="s">
        <v>1265</v>
      </c>
      <c r="T698" s="1" t="s">
        <v>1266</v>
      </c>
      <c r="W698" s="2" t="s">
        <v>241</v>
      </c>
      <c r="X698" s="2" t="s">
        <v>241</v>
      </c>
      <c r="Y698" s="1" t="s">
        <v>52</v>
      </c>
      <c r="Z698" s="1" t="s">
        <v>34</v>
      </c>
      <c r="AA698" s="9" t="s">
        <v>53</v>
      </c>
      <c r="AB698" s="2" t="s">
        <v>248</v>
      </c>
      <c r="BJ698" s="2"/>
    </row>
    <row r="699" spans="1:62" ht="36" customHeight="1" x14ac:dyDescent="0.2">
      <c r="A699" s="20" t="s">
        <v>2716</v>
      </c>
      <c r="B699" s="1" t="s">
        <v>36</v>
      </c>
      <c r="C699" t="s">
        <v>2717</v>
      </c>
      <c r="D699" s="1" t="s">
        <v>43</v>
      </c>
      <c r="E699" s="1" t="s">
        <v>2352</v>
      </c>
      <c r="F699" s="2" t="s">
        <v>2355</v>
      </c>
      <c r="G699" s="1" t="s">
        <v>2709</v>
      </c>
      <c r="H699" s="10" t="s">
        <v>2718</v>
      </c>
      <c r="J699" s="1" t="s">
        <v>60</v>
      </c>
      <c r="O699" s="1" t="s">
        <v>1264</v>
      </c>
      <c r="P699" s="8" t="s">
        <v>1265</v>
      </c>
      <c r="T699" s="1" t="s">
        <v>1266</v>
      </c>
      <c r="W699" s="2" t="s">
        <v>241</v>
      </c>
      <c r="X699" s="2" t="s">
        <v>241</v>
      </c>
      <c r="Y699" s="1" t="s">
        <v>52</v>
      </c>
      <c r="Z699" s="1" t="s">
        <v>34</v>
      </c>
      <c r="AA699" s="9" t="s">
        <v>53</v>
      </c>
      <c r="AB699" s="2" t="s">
        <v>248</v>
      </c>
      <c r="BJ699" s="2"/>
    </row>
    <row r="700" spans="1:62" ht="36" customHeight="1" x14ac:dyDescent="0.2">
      <c r="A700" s="20" t="s">
        <v>2719</v>
      </c>
      <c r="B700" s="1" t="s">
        <v>36</v>
      </c>
      <c r="C700" t="s">
        <v>2720</v>
      </c>
      <c r="D700" s="1" t="s">
        <v>43</v>
      </c>
      <c r="E700" s="1" t="s">
        <v>2352</v>
      </c>
      <c r="F700" s="2" t="s">
        <v>2355</v>
      </c>
      <c r="G700" s="1" t="s">
        <v>2709</v>
      </c>
      <c r="H700" s="10" t="s">
        <v>2721</v>
      </c>
      <c r="J700" s="1" t="s">
        <v>60</v>
      </c>
      <c r="O700" s="1" t="s">
        <v>1264</v>
      </c>
      <c r="P700" s="8" t="s">
        <v>1265</v>
      </c>
      <c r="T700" s="1" t="s">
        <v>1266</v>
      </c>
      <c r="W700" s="2" t="s">
        <v>241</v>
      </c>
      <c r="X700" s="2" t="s">
        <v>241</v>
      </c>
      <c r="Y700" s="1" t="s">
        <v>52</v>
      </c>
      <c r="Z700" s="1" t="s">
        <v>34</v>
      </c>
      <c r="AA700" s="9" t="s">
        <v>53</v>
      </c>
      <c r="AB700" s="2" t="s">
        <v>248</v>
      </c>
      <c r="BJ700" s="2"/>
    </row>
    <row r="701" spans="1:62" ht="36" customHeight="1" x14ac:dyDescent="0.2">
      <c r="A701" s="20" t="s">
        <v>2722</v>
      </c>
      <c r="B701" s="1" t="s">
        <v>36</v>
      </c>
      <c r="C701" t="s">
        <v>2723</v>
      </c>
      <c r="D701" s="1" t="s">
        <v>43</v>
      </c>
      <c r="E701" s="1" t="s">
        <v>2352</v>
      </c>
      <c r="F701" s="2" t="s">
        <v>2355</v>
      </c>
      <c r="G701" s="1" t="s">
        <v>2724</v>
      </c>
      <c r="H701" s="23" t="s">
        <v>2725</v>
      </c>
      <c r="I701" s="23" t="s">
        <v>2726</v>
      </c>
      <c r="J701" s="1" t="s">
        <v>47</v>
      </c>
      <c r="M701" s="1" t="s">
        <v>236</v>
      </c>
      <c r="O701" s="1" t="s">
        <v>1264</v>
      </c>
      <c r="P701" s="1" t="s">
        <v>1265</v>
      </c>
      <c r="T701" s="1" t="s">
        <v>1266</v>
      </c>
      <c r="W701" s="2" t="s">
        <v>241</v>
      </c>
      <c r="X701" s="2" t="s">
        <v>241</v>
      </c>
      <c r="Y701" s="1" t="s">
        <v>52</v>
      </c>
      <c r="Z701" s="1" t="s">
        <v>34</v>
      </c>
      <c r="AA701" s="9" t="s">
        <v>53</v>
      </c>
      <c r="AB701" s="2" t="s">
        <v>248</v>
      </c>
    </row>
    <row r="702" spans="1:62" ht="36" customHeight="1" x14ac:dyDescent="0.2">
      <c r="A702" s="20" t="s">
        <v>2727</v>
      </c>
      <c r="B702" s="1" t="s">
        <v>36</v>
      </c>
      <c r="C702" t="s">
        <v>2728</v>
      </c>
      <c r="D702" s="1" t="s">
        <v>188</v>
      </c>
      <c r="E702" s="1" t="s">
        <v>2352</v>
      </c>
      <c r="F702" s="2" t="s">
        <v>2355</v>
      </c>
      <c r="G702" s="1" t="s">
        <v>2724</v>
      </c>
      <c r="H702" s="23" t="s">
        <v>2729</v>
      </c>
      <c r="I702" s="23"/>
      <c r="J702" s="1" t="s">
        <v>33</v>
      </c>
      <c r="O702" s="1" t="s">
        <v>191</v>
      </c>
      <c r="P702" s="1" t="s">
        <v>1265</v>
      </c>
      <c r="W702" s="27" t="s">
        <v>2730</v>
      </c>
      <c r="X702" s="27" t="s">
        <v>2731</v>
      </c>
      <c r="Y702" s="1" t="s">
        <v>52</v>
      </c>
      <c r="Z702" s="1" t="s">
        <v>34</v>
      </c>
      <c r="AA702" s="9" t="s">
        <v>53</v>
      </c>
      <c r="AB702" s="2" t="s">
        <v>248</v>
      </c>
    </row>
    <row r="703" spans="1:62" ht="36" customHeight="1" x14ac:dyDescent="0.2">
      <c r="A703" s="1" t="s">
        <v>2732</v>
      </c>
      <c r="B703" s="1" t="s">
        <v>30</v>
      </c>
      <c r="C703" t="s">
        <v>2733</v>
      </c>
      <c r="D703" s="1" t="s">
        <v>43</v>
      </c>
      <c r="E703" s="1" t="s">
        <v>2352</v>
      </c>
      <c r="F703" s="1" t="s">
        <v>2355</v>
      </c>
      <c r="G703" s="6" t="s">
        <v>2734</v>
      </c>
      <c r="H703" s="10" t="s">
        <v>2735</v>
      </c>
      <c r="I703" s="2" t="s">
        <v>2736</v>
      </c>
      <c r="J703" s="1" t="s">
        <v>47</v>
      </c>
      <c r="K703" s="30"/>
      <c r="M703" s="1" t="s">
        <v>2043</v>
      </c>
      <c r="O703" s="1" t="s">
        <v>1264</v>
      </c>
      <c r="P703" s="1" t="s">
        <v>1265</v>
      </c>
      <c r="T703" s="1" t="s">
        <v>1266</v>
      </c>
      <c r="W703" s="2" t="s">
        <v>2737</v>
      </c>
      <c r="X703" s="2" t="s">
        <v>2738</v>
      </c>
      <c r="Y703" s="1" t="s">
        <v>52</v>
      </c>
      <c r="AA703" s="9" t="s">
        <v>53</v>
      </c>
      <c r="AB703" s="2" t="s">
        <v>200</v>
      </c>
    </row>
    <row r="704" spans="1:62" ht="36" customHeight="1" x14ac:dyDescent="0.2">
      <c r="A704" s="6" t="s">
        <v>2739</v>
      </c>
      <c r="B704" s="1" t="s">
        <v>30</v>
      </c>
      <c r="C704" t="s">
        <v>2740</v>
      </c>
      <c r="D704" s="1" t="s">
        <v>43</v>
      </c>
      <c r="E704" s="1" t="s">
        <v>2352</v>
      </c>
      <c r="F704" s="2" t="s">
        <v>2355</v>
      </c>
      <c r="G704" s="6" t="s">
        <v>2741</v>
      </c>
      <c r="H704" s="25" t="s">
        <v>2742</v>
      </c>
      <c r="I704" s="25" t="s">
        <v>2743</v>
      </c>
      <c r="J704" s="6" t="s">
        <v>47</v>
      </c>
      <c r="M704" s="6" t="s">
        <v>2043</v>
      </c>
      <c r="O704" s="1" t="s">
        <v>1264</v>
      </c>
      <c r="P704" s="1" t="s">
        <v>1265</v>
      </c>
      <c r="T704" s="1" t="s">
        <v>1266</v>
      </c>
      <c r="W704" s="10" t="s">
        <v>1936</v>
      </c>
      <c r="X704" s="10" t="s">
        <v>1937</v>
      </c>
      <c r="Y704" s="1" t="s">
        <v>52</v>
      </c>
      <c r="AA704" s="9" t="s">
        <v>53</v>
      </c>
      <c r="AB704" s="2" t="s">
        <v>200</v>
      </c>
    </row>
    <row r="705" spans="1:28" ht="36" customHeight="1" x14ac:dyDescent="0.2">
      <c r="A705" s="6" t="s">
        <v>2744</v>
      </c>
      <c r="B705" s="1" t="s">
        <v>30</v>
      </c>
      <c r="C705" t="s">
        <v>2745</v>
      </c>
      <c r="D705" s="1" t="s">
        <v>43</v>
      </c>
      <c r="E705" s="1" t="s">
        <v>2352</v>
      </c>
      <c r="F705" s="2" t="s">
        <v>2355</v>
      </c>
      <c r="G705" s="6" t="s">
        <v>2741</v>
      </c>
      <c r="H705" s="31" t="s">
        <v>2746</v>
      </c>
      <c r="I705" s="25" t="s">
        <v>2743</v>
      </c>
      <c r="J705" s="6" t="s">
        <v>47</v>
      </c>
      <c r="M705" s="6" t="s">
        <v>2043</v>
      </c>
      <c r="O705" s="1" t="s">
        <v>1264</v>
      </c>
      <c r="P705" s="1" t="s">
        <v>1265</v>
      </c>
      <c r="T705" s="1" t="s">
        <v>1266</v>
      </c>
      <c r="W705" s="10" t="s">
        <v>1936</v>
      </c>
      <c r="X705" s="10" t="s">
        <v>1937</v>
      </c>
      <c r="Y705" s="1" t="s">
        <v>52</v>
      </c>
      <c r="AA705" s="9" t="s">
        <v>53</v>
      </c>
      <c r="AB705" s="2" t="s">
        <v>200</v>
      </c>
    </row>
    <row r="706" spans="1:28" ht="36" customHeight="1" x14ac:dyDescent="0.2">
      <c r="A706" s="20" t="s">
        <v>2747</v>
      </c>
      <c r="B706" s="1" t="s">
        <v>36</v>
      </c>
      <c r="C706" t="s">
        <v>2748</v>
      </c>
      <c r="D706" s="1" t="s">
        <v>43</v>
      </c>
      <c r="E706" s="1" t="s">
        <v>2352</v>
      </c>
      <c r="F706" s="2" t="s">
        <v>2355</v>
      </c>
      <c r="G706" s="1" t="s">
        <v>2749</v>
      </c>
      <c r="H706" s="23" t="s">
        <v>2750</v>
      </c>
      <c r="I706" s="2" t="s">
        <v>2751</v>
      </c>
      <c r="J706" s="1" t="s">
        <v>47</v>
      </c>
      <c r="M706" s="1" t="s">
        <v>1320</v>
      </c>
      <c r="O706" s="1" t="s">
        <v>1264</v>
      </c>
      <c r="P706" s="1" t="s">
        <v>1265</v>
      </c>
      <c r="T706" s="1" t="s">
        <v>1266</v>
      </c>
      <c r="W706" s="2" t="s">
        <v>51</v>
      </c>
      <c r="X706" s="2" t="s">
        <v>51</v>
      </c>
      <c r="Y706" s="1" t="s">
        <v>52</v>
      </c>
      <c r="Z706" s="1" t="s">
        <v>34</v>
      </c>
      <c r="AA706" s="9" t="s">
        <v>53</v>
      </c>
      <c r="AB706" s="2" t="s">
        <v>54</v>
      </c>
    </row>
    <row r="707" spans="1:28" ht="36" customHeight="1" x14ac:dyDescent="0.2">
      <c r="A707" s="1" t="s">
        <v>2752</v>
      </c>
      <c r="B707" s="1" t="s">
        <v>36</v>
      </c>
      <c r="C707" t="s">
        <v>2753</v>
      </c>
      <c r="D707" s="1" t="s">
        <v>43</v>
      </c>
      <c r="E707" s="1" t="s">
        <v>2352</v>
      </c>
      <c r="F707" s="1" t="s">
        <v>2355</v>
      </c>
      <c r="G707" s="1" t="s">
        <v>2749</v>
      </c>
      <c r="H707" s="2" t="s">
        <v>2754</v>
      </c>
      <c r="I707" s="2" t="s">
        <v>2755</v>
      </c>
      <c r="J707" s="1" t="s">
        <v>47</v>
      </c>
      <c r="M707" s="1" t="s">
        <v>1320</v>
      </c>
      <c r="O707" s="1" t="s">
        <v>1264</v>
      </c>
      <c r="P707" s="1" t="s">
        <v>1265</v>
      </c>
      <c r="T707" s="1" t="s">
        <v>1266</v>
      </c>
      <c r="W707" s="2" t="s">
        <v>51</v>
      </c>
      <c r="X707" s="2" t="s">
        <v>51</v>
      </c>
      <c r="Y707" s="1" t="s">
        <v>52</v>
      </c>
      <c r="Z707" s="1" t="s">
        <v>34</v>
      </c>
      <c r="AA707" s="9" t="s">
        <v>53</v>
      </c>
      <c r="AB707" s="2" t="s">
        <v>54</v>
      </c>
    </row>
    <row r="708" spans="1:28" ht="36" customHeight="1" x14ac:dyDescent="0.2">
      <c r="A708" s="20" t="s">
        <v>2756</v>
      </c>
      <c r="B708" s="1" t="s">
        <v>36</v>
      </c>
      <c r="C708" t="s">
        <v>2757</v>
      </c>
      <c r="D708" s="1" t="s">
        <v>766</v>
      </c>
      <c r="E708" s="1" t="s">
        <v>2352</v>
      </c>
      <c r="F708" s="2" t="s">
        <v>2355</v>
      </c>
      <c r="G708" s="1" t="s">
        <v>2749</v>
      </c>
      <c r="H708" s="2" t="s">
        <v>2758</v>
      </c>
      <c r="J708" s="1" t="s">
        <v>33</v>
      </c>
      <c r="W708" s="2" t="s">
        <v>241</v>
      </c>
      <c r="X708" s="2" t="s">
        <v>241</v>
      </c>
      <c r="Z708" s="1" t="s">
        <v>34</v>
      </c>
    </row>
    <row r="709" spans="1:28" ht="36" customHeight="1" x14ac:dyDescent="0.2">
      <c r="A709" s="1" t="s">
        <v>2759</v>
      </c>
      <c r="B709" s="1" t="s">
        <v>36</v>
      </c>
      <c r="C709" t="s">
        <v>2760</v>
      </c>
      <c r="D709" s="1" t="s">
        <v>43</v>
      </c>
      <c r="E709" s="1" t="s">
        <v>2352</v>
      </c>
      <c r="F709" s="2" t="s">
        <v>2355</v>
      </c>
      <c r="G709" s="1" t="s">
        <v>2749</v>
      </c>
      <c r="H709" s="23" t="s">
        <v>2761</v>
      </c>
      <c r="I709" s="23" t="s">
        <v>2762</v>
      </c>
      <c r="J709" s="1" t="s">
        <v>773</v>
      </c>
      <c r="K709" s="20" t="s">
        <v>2756</v>
      </c>
      <c r="L709" s="1">
        <v>1</v>
      </c>
      <c r="M709" s="1" t="s">
        <v>774</v>
      </c>
      <c r="O709" s="1" t="s">
        <v>1264</v>
      </c>
      <c r="P709" s="1" t="s">
        <v>1265</v>
      </c>
      <c r="T709" s="1" t="s">
        <v>1266</v>
      </c>
      <c r="W709" s="2" t="s">
        <v>241</v>
      </c>
      <c r="X709" s="2" t="s">
        <v>241</v>
      </c>
      <c r="Y709" s="1" t="s">
        <v>775</v>
      </c>
      <c r="Z709" s="1" t="s">
        <v>34</v>
      </c>
      <c r="AA709" s="9" t="s">
        <v>53</v>
      </c>
      <c r="AB709" s="2" t="s">
        <v>248</v>
      </c>
    </row>
    <row r="710" spans="1:28" ht="36" customHeight="1" x14ac:dyDescent="0.2">
      <c r="A710" s="1" t="s">
        <v>2763</v>
      </c>
      <c r="B710" s="1" t="s">
        <v>36</v>
      </c>
      <c r="C710" t="s">
        <v>2764</v>
      </c>
      <c r="D710" s="1" t="s">
        <v>43</v>
      </c>
      <c r="E710" s="1" t="s">
        <v>2352</v>
      </c>
      <c r="F710" s="2" t="s">
        <v>2355</v>
      </c>
      <c r="G710" s="1" t="s">
        <v>2749</v>
      </c>
      <c r="H710" s="23" t="s">
        <v>2765</v>
      </c>
      <c r="J710" s="1" t="s">
        <v>60</v>
      </c>
      <c r="O710" s="1" t="s">
        <v>1264</v>
      </c>
      <c r="P710" s="1" t="s">
        <v>1265</v>
      </c>
      <c r="T710" s="1" t="s">
        <v>1266</v>
      </c>
      <c r="W710" s="2" t="s">
        <v>2766</v>
      </c>
      <c r="X710" s="2" t="s">
        <v>2766</v>
      </c>
      <c r="Y710" s="1" t="s">
        <v>52</v>
      </c>
      <c r="Z710" s="1" t="s">
        <v>34</v>
      </c>
      <c r="AA710" s="9" t="s">
        <v>53</v>
      </c>
      <c r="AB710" s="2" t="s">
        <v>248</v>
      </c>
    </row>
    <row r="711" spans="1:28" ht="36" customHeight="1" x14ac:dyDescent="0.2">
      <c r="A711" s="1" t="s">
        <v>2767</v>
      </c>
      <c r="B711" s="1" t="s">
        <v>36</v>
      </c>
      <c r="C711" t="s">
        <v>2768</v>
      </c>
      <c r="D711" s="1" t="s">
        <v>43</v>
      </c>
      <c r="E711" s="1" t="s">
        <v>2352</v>
      </c>
      <c r="F711" s="2" t="s">
        <v>2355</v>
      </c>
      <c r="G711" s="1" t="s">
        <v>2749</v>
      </c>
      <c r="H711" s="23" t="s">
        <v>2769</v>
      </c>
      <c r="I711" s="23" t="s">
        <v>2770</v>
      </c>
      <c r="J711" s="1" t="s">
        <v>773</v>
      </c>
      <c r="K711" s="20" t="s">
        <v>2756</v>
      </c>
      <c r="L711" s="1">
        <v>1</v>
      </c>
      <c r="M711" s="1" t="s">
        <v>774</v>
      </c>
      <c r="O711" s="1" t="s">
        <v>1264</v>
      </c>
      <c r="P711" s="1" t="s">
        <v>1265</v>
      </c>
      <c r="T711" s="1" t="s">
        <v>1266</v>
      </c>
      <c r="W711" s="2" t="s">
        <v>241</v>
      </c>
      <c r="X711" s="2" t="s">
        <v>241</v>
      </c>
      <c r="Y711" s="1" t="s">
        <v>775</v>
      </c>
      <c r="Z711" s="1" t="s">
        <v>34</v>
      </c>
      <c r="AA711" s="9" t="s">
        <v>53</v>
      </c>
      <c r="AB711" s="2" t="s">
        <v>248</v>
      </c>
    </row>
    <row r="712" spans="1:28" ht="36" customHeight="1" x14ac:dyDescent="0.2">
      <c r="A712" s="1" t="s">
        <v>2771</v>
      </c>
      <c r="B712" s="1" t="s">
        <v>36</v>
      </c>
      <c r="C712" t="s">
        <v>2772</v>
      </c>
      <c r="D712" s="1" t="s">
        <v>43</v>
      </c>
      <c r="E712" s="1" t="s">
        <v>2352</v>
      </c>
      <c r="F712" s="2" t="s">
        <v>2355</v>
      </c>
      <c r="G712" s="1" t="s">
        <v>2749</v>
      </c>
      <c r="H712" s="23" t="s">
        <v>2773</v>
      </c>
      <c r="J712" s="1" t="s">
        <v>60</v>
      </c>
      <c r="O712" s="1" t="s">
        <v>1264</v>
      </c>
      <c r="P712" s="1" t="s">
        <v>1265</v>
      </c>
      <c r="T712" s="1" t="s">
        <v>1266</v>
      </c>
      <c r="W712" s="2" t="s">
        <v>2774</v>
      </c>
      <c r="X712" s="2" t="s">
        <v>2774</v>
      </c>
      <c r="Y712" s="1" t="s">
        <v>52</v>
      </c>
      <c r="Z712" s="1" t="s">
        <v>34</v>
      </c>
      <c r="AA712" s="9" t="s">
        <v>53</v>
      </c>
      <c r="AB712" s="2" t="s">
        <v>248</v>
      </c>
    </row>
    <row r="713" spans="1:28" ht="36" customHeight="1" x14ac:dyDescent="0.2">
      <c r="A713" s="1" t="s">
        <v>2775</v>
      </c>
      <c r="B713" s="1" t="s">
        <v>36</v>
      </c>
      <c r="C713" t="s">
        <v>2776</v>
      </c>
      <c r="D713" s="1" t="s">
        <v>43</v>
      </c>
      <c r="E713" s="1" t="s">
        <v>2352</v>
      </c>
      <c r="F713" s="2" t="s">
        <v>2355</v>
      </c>
      <c r="G713" s="1" t="s">
        <v>2749</v>
      </c>
      <c r="H713" s="23" t="s">
        <v>2777</v>
      </c>
      <c r="I713" s="2" t="s">
        <v>2778</v>
      </c>
      <c r="J713" s="1" t="s">
        <v>773</v>
      </c>
      <c r="K713" s="20" t="s">
        <v>2756</v>
      </c>
      <c r="L713" s="1">
        <v>1</v>
      </c>
      <c r="M713" s="1" t="s">
        <v>774</v>
      </c>
      <c r="O713" s="1" t="s">
        <v>1264</v>
      </c>
      <c r="P713" s="1" t="s">
        <v>1265</v>
      </c>
      <c r="T713" s="1" t="s">
        <v>1266</v>
      </c>
      <c r="W713" s="2" t="s">
        <v>241</v>
      </c>
      <c r="X713" s="2" t="s">
        <v>241</v>
      </c>
      <c r="Y713" s="1" t="s">
        <v>775</v>
      </c>
      <c r="Z713" s="1" t="s">
        <v>34</v>
      </c>
      <c r="AA713" s="9" t="s">
        <v>53</v>
      </c>
      <c r="AB713" s="2" t="s">
        <v>248</v>
      </c>
    </row>
    <row r="714" spans="1:28" ht="36" customHeight="1" x14ac:dyDescent="0.2">
      <c r="A714" s="20" t="s">
        <v>2779</v>
      </c>
      <c r="B714" s="1" t="s">
        <v>36</v>
      </c>
      <c r="C714" t="s">
        <v>2780</v>
      </c>
      <c r="D714" s="1" t="s">
        <v>43</v>
      </c>
      <c r="E714" s="1" t="s">
        <v>2352</v>
      </c>
      <c r="F714" s="2" t="s">
        <v>2355</v>
      </c>
      <c r="G714" s="1" t="s">
        <v>2749</v>
      </c>
      <c r="H714" s="2" t="s">
        <v>2781</v>
      </c>
      <c r="J714" s="1" t="s">
        <v>60</v>
      </c>
      <c r="O714" s="1" t="s">
        <v>1264</v>
      </c>
      <c r="P714" s="1" t="s">
        <v>1265</v>
      </c>
      <c r="T714" s="1" t="s">
        <v>1266</v>
      </c>
      <c r="W714" s="2" t="s">
        <v>2782</v>
      </c>
      <c r="X714" s="2" t="s">
        <v>2782</v>
      </c>
      <c r="Y714" s="1" t="s">
        <v>52</v>
      </c>
      <c r="Z714" s="1" t="s">
        <v>34</v>
      </c>
      <c r="AA714" s="9" t="s">
        <v>53</v>
      </c>
      <c r="AB714" s="2" t="s">
        <v>248</v>
      </c>
    </row>
    <row r="715" spans="1:28" ht="36" customHeight="1" x14ac:dyDescent="0.2">
      <c r="A715" s="20" t="s">
        <v>2783</v>
      </c>
      <c r="B715" s="1" t="s">
        <v>36</v>
      </c>
      <c r="C715" t="s">
        <v>2784</v>
      </c>
      <c r="D715" s="1" t="s">
        <v>43</v>
      </c>
      <c r="E715" s="1" t="s">
        <v>2352</v>
      </c>
      <c r="F715" s="2" t="s">
        <v>2355</v>
      </c>
      <c r="G715" s="1" t="s">
        <v>2749</v>
      </c>
      <c r="H715" s="2" t="s">
        <v>2785</v>
      </c>
      <c r="I715" s="2" t="s">
        <v>2786</v>
      </c>
      <c r="J715" s="1" t="s">
        <v>773</v>
      </c>
      <c r="K715" s="20" t="s">
        <v>2756</v>
      </c>
      <c r="L715" s="1">
        <v>1</v>
      </c>
      <c r="M715" s="1" t="s">
        <v>774</v>
      </c>
      <c r="O715" s="1" t="s">
        <v>1264</v>
      </c>
      <c r="P715" s="1" t="s">
        <v>1265</v>
      </c>
      <c r="T715" s="1" t="s">
        <v>1266</v>
      </c>
      <c r="W715" s="2" t="s">
        <v>241</v>
      </c>
      <c r="X715" s="2" t="s">
        <v>241</v>
      </c>
      <c r="Y715" s="1" t="s">
        <v>775</v>
      </c>
      <c r="Z715" s="1" t="s">
        <v>34</v>
      </c>
      <c r="AA715" s="9" t="s">
        <v>53</v>
      </c>
      <c r="AB715" s="2" t="s">
        <v>248</v>
      </c>
    </row>
    <row r="716" spans="1:28" ht="36" customHeight="1" x14ac:dyDescent="0.2">
      <c r="A716" s="20" t="s">
        <v>2787</v>
      </c>
      <c r="B716" s="1" t="s">
        <v>36</v>
      </c>
      <c r="C716" t="s">
        <v>2788</v>
      </c>
      <c r="D716" s="1" t="s">
        <v>43</v>
      </c>
      <c r="E716" s="1" t="s">
        <v>2352</v>
      </c>
      <c r="F716" s="2" t="s">
        <v>2355</v>
      </c>
      <c r="G716" s="1" t="s">
        <v>2749</v>
      </c>
      <c r="H716" s="2" t="s">
        <v>2789</v>
      </c>
      <c r="J716" s="1" t="s">
        <v>60</v>
      </c>
      <c r="O716" s="1" t="s">
        <v>1264</v>
      </c>
      <c r="P716" s="1" t="s">
        <v>1265</v>
      </c>
      <c r="T716" s="1" t="s">
        <v>1266</v>
      </c>
      <c r="W716" s="27" t="s">
        <v>2790</v>
      </c>
      <c r="X716" s="27" t="s">
        <v>2790</v>
      </c>
      <c r="Y716" s="1" t="s">
        <v>52</v>
      </c>
      <c r="Z716" s="1" t="s">
        <v>34</v>
      </c>
      <c r="AA716" s="9" t="s">
        <v>53</v>
      </c>
      <c r="AB716" s="2" t="s">
        <v>248</v>
      </c>
    </row>
    <row r="717" spans="1:28" ht="36" customHeight="1" x14ac:dyDescent="0.2">
      <c r="A717" s="20" t="s">
        <v>2791</v>
      </c>
      <c r="B717" s="1" t="s">
        <v>36</v>
      </c>
      <c r="C717" t="s">
        <v>2792</v>
      </c>
      <c r="D717" s="1" t="s">
        <v>43</v>
      </c>
      <c r="E717" s="1" t="s">
        <v>2352</v>
      </c>
      <c r="F717" s="2" t="s">
        <v>2355</v>
      </c>
      <c r="G717" s="1" t="s">
        <v>2749</v>
      </c>
      <c r="H717" s="2" t="s">
        <v>2793</v>
      </c>
      <c r="I717" s="2" t="s">
        <v>2794</v>
      </c>
      <c r="J717" s="1" t="s">
        <v>773</v>
      </c>
      <c r="K717" s="20" t="s">
        <v>2756</v>
      </c>
      <c r="L717" s="1">
        <v>1</v>
      </c>
      <c r="M717" s="1" t="s">
        <v>774</v>
      </c>
      <c r="O717" s="1" t="s">
        <v>1264</v>
      </c>
      <c r="P717" s="1" t="s">
        <v>1265</v>
      </c>
      <c r="T717" s="1" t="s">
        <v>1266</v>
      </c>
      <c r="W717" s="2" t="s">
        <v>241</v>
      </c>
      <c r="X717" s="2" t="s">
        <v>241</v>
      </c>
      <c r="Y717" s="1" t="s">
        <v>775</v>
      </c>
      <c r="Z717" s="1" t="s">
        <v>34</v>
      </c>
      <c r="AA717" s="9" t="s">
        <v>53</v>
      </c>
      <c r="AB717" s="2" t="s">
        <v>248</v>
      </c>
    </row>
    <row r="718" spans="1:28" ht="36" customHeight="1" x14ac:dyDescent="0.2">
      <c r="A718" s="20" t="s">
        <v>2795</v>
      </c>
      <c r="B718" s="1" t="s">
        <v>36</v>
      </c>
      <c r="C718" t="s">
        <v>2796</v>
      </c>
      <c r="D718" s="1" t="s">
        <v>43</v>
      </c>
      <c r="E718" s="1" t="s">
        <v>2352</v>
      </c>
      <c r="F718" s="2" t="s">
        <v>2355</v>
      </c>
      <c r="G718" s="1" t="s">
        <v>2749</v>
      </c>
      <c r="H718" s="2" t="s">
        <v>2797</v>
      </c>
      <c r="J718" s="1" t="s">
        <v>60</v>
      </c>
      <c r="O718" s="1" t="s">
        <v>1264</v>
      </c>
      <c r="P718" s="1" t="s">
        <v>1265</v>
      </c>
      <c r="T718" s="1" t="s">
        <v>1266</v>
      </c>
      <c r="W718" s="27" t="s">
        <v>2798</v>
      </c>
      <c r="X718" s="27" t="s">
        <v>2798</v>
      </c>
      <c r="Y718" s="1" t="s">
        <v>52</v>
      </c>
      <c r="Z718" s="1" t="s">
        <v>34</v>
      </c>
      <c r="AA718" s="9" t="s">
        <v>53</v>
      </c>
      <c r="AB718" s="2" t="s">
        <v>248</v>
      </c>
    </row>
    <row r="719" spans="1:28" ht="36" customHeight="1" x14ac:dyDescent="0.2">
      <c r="A719" s="20" t="s">
        <v>2799</v>
      </c>
      <c r="B719" s="1" t="s">
        <v>36</v>
      </c>
      <c r="C719" t="s">
        <v>2800</v>
      </c>
      <c r="D719" s="1" t="s">
        <v>43</v>
      </c>
      <c r="E719" s="1" t="s">
        <v>2352</v>
      </c>
      <c r="F719" s="2" t="s">
        <v>2355</v>
      </c>
      <c r="G719" s="1" t="s">
        <v>2749</v>
      </c>
      <c r="H719" s="2" t="s">
        <v>802</v>
      </c>
      <c r="I719" s="2" t="s">
        <v>2801</v>
      </c>
      <c r="J719" s="1" t="s">
        <v>773</v>
      </c>
      <c r="K719" s="20" t="s">
        <v>2756</v>
      </c>
      <c r="L719" s="1">
        <v>1</v>
      </c>
      <c r="M719" s="1" t="s">
        <v>774</v>
      </c>
      <c r="O719" s="1" t="s">
        <v>1264</v>
      </c>
      <c r="P719" s="1" t="s">
        <v>1265</v>
      </c>
      <c r="T719" s="1" t="s">
        <v>1266</v>
      </c>
      <c r="W719" s="2" t="s">
        <v>241</v>
      </c>
      <c r="X719" s="2" t="s">
        <v>241</v>
      </c>
      <c r="Y719" s="1" t="s">
        <v>775</v>
      </c>
      <c r="Z719" s="1" t="s">
        <v>34</v>
      </c>
      <c r="AA719" s="9" t="s">
        <v>53</v>
      </c>
      <c r="AB719" s="2" t="s">
        <v>248</v>
      </c>
    </row>
    <row r="720" spans="1:28" ht="36" customHeight="1" x14ac:dyDescent="0.2">
      <c r="A720" s="20" t="s">
        <v>2802</v>
      </c>
      <c r="B720" s="1" t="s">
        <v>1141</v>
      </c>
      <c r="C720" t="s">
        <v>2803</v>
      </c>
      <c r="D720" s="1" t="s">
        <v>188</v>
      </c>
      <c r="E720" s="1" t="s">
        <v>2352</v>
      </c>
      <c r="F720" s="2" t="s">
        <v>2355</v>
      </c>
      <c r="G720" s="1" t="s">
        <v>2749</v>
      </c>
      <c r="H720" s="2" t="s">
        <v>643</v>
      </c>
      <c r="J720" s="1" t="s">
        <v>33</v>
      </c>
      <c r="O720" s="1" t="s">
        <v>191</v>
      </c>
      <c r="P720" s="1" t="s">
        <v>1265</v>
      </c>
      <c r="W720" s="27" t="s">
        <v>2804</v>
      </c>
      <c r="X720" s="27" t="s">
        <v>2804</v>
      </c>
      <c r="Y720" s="1" t="s">
        <v>52</v>
      </c>
      <c r="Z720" s="1" t="s">
        <v>34</v>
      </c>
      <c r="AA720" s="9" t="s">
        <v>53</v>
      </c>
      <c r="AB720" s="2" t="s">
        <v>248</v>
      </c>
    </row>
    <row r="721" spans="1:28" ht="36" customHeight="1" x14ac:dyDescent="0.2">
      <c r="A721" s="1" t="s">
        <v>2805</v>
      </c>
      <c r="B721" s="1" t="s">
        <v>36</v>
      </c>
      <c r="C721" t="s">
        <v>2806</v>
      </c>
      <c r="D721" s="1" t="s">
        <v>43</v>
      </c>
      <c r="E721" s="1" t="s">
        <v>2352</v>
      </c>
      <c r="F721" s="1" t="s">
        <v>2355</v>
      </c>
      <c r="G721" s="1" t="s">
        <v>2749</v>
      </c>
      <c r="H721" s="2" t="s">
        <v>2807</v>
      </c>
      <c r="J721" s="1" t="s">
        <v>60</v>
      </c>
      <c r="O721" s="1" t="s">
        <v>1264</v>
      </c>
      <c r="P721" s="1" t="s">
        <v>1265</v>
      </c>
      <c r="T721" s="1" t="s">
        <v>1266</v>
      </c>
      <c r="W721" s="2" t="s">
        <v>2804</v>
      </c>
      <c r="X721" s="2" t="s">
        <v>2804</v>
      </c>
      <c r="Y721" s="1" t="s">
        <v>52</v>
      </c>
      <c r="Z721" s="1" t="s">
        <v>34</v>
      </c>
      <c r="AA721" s="9" t="s">
        <v>53</v>
      </c>
      <c r="AB721" s="2" t="s">
        <v>248</v>
      </c>
    </row>
    <row r="722" spans="1:28" ht="36" customHeight="1" x14ac:dyDescent="0.2">
      <c r="A722" s="20" t="s">
        <v>2808</v>
      </c>
      <c r="B722" s="1" t="s">
        <v>36</v>
      </c>
      <c r="C722" t="s">
        <v>2809</v>
      </c>
      <c r="D722" s="1" t="s">
        <v>43</v>
      </c>
      <c r="E722" s="1" t="s">
        <v>2352</v>
      </c>
      <c r="F722" s="2" t="s">
        <v>2355</v>
      </c>
      <c r="G722" s="1" t="s">
        <v>2749</v>
      </c>
      <c r="H722" s="2" t="s">
        <v>2810</v>
      </c>
      <c r="I722" s="2" t="s">
        <v>2811</v>
      </c>
      <c r="J722" s="1" t="s">
        <v>47</v>
      </c>
      <c r="M722" s="1" t="s">
        <v>236</v>
      </c>
      <c r="O722" s="1" t="s">
        <v>1264</v>
      </c>
      <c r="P722" s="1" t="s">
        <v>1265</v>
      </c>
      <c r="T722" s="1" t="s">
        <v>1266</v>
      </c>
      <c r="W722" s="2" t="s">
        <v>2782</v>
      </c>
      <c r="X722" s="2" t="s">
        <v>2782</v>
      </c>
      <c r="Y722" s="1" t="s">
        <v>52</v>
      </c>
      <c r="Z722" s="1" t="s">
        <v>34</v>
      </c>
      <c r="AA722" s="9" t="s">
        <v>53</v>
      </c>
      <c r="AB722" s="2" t="s">
        <v>248</v>
      </c>
    </row>
    <row r="723" spans="1:28" ht="36" customHeight="1" x14ac:dyDescent="0.2">
      <c r="A723" s="20" t="s">
        <v>2812</v>
      </c>
      <c r="B723" s="1" t="s">
        <v>36</v>
      </c>
      <c r="C723" t="s">
        <v>2813</v>
      </c>
      <c r="D723" s="1" t="s">
        <v>43</v>
      </c>
      <c r="E723" s="1" t="s">
        <v>2352</v>
      </c>
      <c r="F723" s="2" t="s">
        <v>2355</v>
      </c>
      <c r="G723" s="1" t="s">
        <v>2749</v>
      </c>
      <c r="H723" s="2" t="s">
        <v>2814</v>
      </c>
      <c r="I723" s="2" t="s">
        <v>2815</v>
      </c>
      <c r="J723" s="1" t="s">
        <v>47</v>
      </c>
      <c r="M723" s="1" t="s">
        <v>2816</v>
      </c>
      <c r="O723" s="1" t="s">
        <v>1264</v>
      </c>
      <c r="P723" s="1" t="s">
        <v>1265</v>
      </c>
      <c r="T723" s="1" t="s">
        <v>1266</v>
      </c>
      <c r="W723" s="2" t="s">
        <v>241</v>
      </c>
      <c r="X723" s="2" t="s">
        <v>241</v>
      </c>
      <c r="Y723" s="1" t="s">
        <v>52</v>
      </c>
      <c r="Z723" s="1" t="s">
        <v>34</v>
      </c>
      <c r="AA723" s="9" t="s">
        <v>53</v>
      </c>
      <c r="AB723" s="2" t="s">
        <v>248</v>
      </c>
    </row>
    <row r="724" spans="1:28" ht="36" customHeight="1" x14ac:dyDescent="0.2">
      <c r="A724" s="20" t="s">
        <v>2817</v>
      </c>
      <c r="B724" s="1" t="s">
        <v>1141</v>
      </c>
      <c r="C724" t="s">
        <v>2818</v>
      </c>
      <c r="D724" s="1" t="s">
        <v>188</v>
      </c>
      <c r="E724" s="1" t="s">
        <v>2352</v>
      </c>
      <c r="F724" s="2" t="s">
        <v>2355</v>
      </c>
      <c r="G724" s="1" t="s">
        <v>2749</v>
      </c>
      <c r="H724" s="2" t="s">
        <v>643</v>
      </c>
      <c r="J724" s="1" t="s">
        <v>33</v>
      </c>
      <c r="O724" s="1" t="s">
        <v>191</v>
      </c>
      <c r="P724" s="1" t="s">
        <v>1265</v>
      </c>
      <c r="W724" s="27" t="s">
        <v>2819</v>
      </c>
      <c r="X724" s="27" t="s">
        <v>2820</v>
      </c>
      <c r="Y724" s="1" t="s">
        <v>52</v>
      </c>
      <c r="Z724" s="1" t="s">
        <v>34</v>
      </c>
      <c r="AA724" s="9" t="s">
        <v>53</v>
      </c>
      <c r="AB724" s="2" t="s">
        <v>248</v>
      </c>
    </row>
    <row r="725" spans="1:28" ht="36" customHeight="1" x14ac:dyDescent="0.2">
      <c r="A725" s="20" t="s">
        <v>2821</v>
      </c>
      <c r="B725" s="1" t="s">
        <v>36</v>
      </c>
      <c r="C725" t="s">
        <v>2822</v>
      </c>
      <c r="D725" s="1" t="s">
        <v>43</v>
      </c>
      <c r="E725" s="1" t="s">
        <v>2352</v>
      </c>
      <c r="F725" s="2" t="s">
        <v>2355</v>
      </c>
      <c r="G725" s="1" t="s">
        <v>2749</v>
      </c>
      <c r="H725" s="2" t="s">
        <v>2823</v>
      </c>
      <c r="I725" s="2" t="s">
        <v>2824</v>
      </c>
      <c r="J725" s="1" t="s">
        <v>47</v>
      </c>
      <c r="M725" s="1" t="s">
        <v>236</v>
      </c>
      <c r="O725" s="1" t="s">
        <v>1264</v>
      </c>
      <c r="P725" s="1" t="s">
        <v>1265</v>
      </c>
      <c r="T725" s="1" t="s">
        <v>1266</v>
      </c>
      <c r="W725" s="2" t="s">
        <v>2825</v>
      </c>
      <c r="X725" s="2" t="s">
        <v>2826</v>
      </c>
      <c r="Y725" s="1" t="s">
        <v>52</v>
      </c>
      <c r="Z725" s="1" t="s">
        <v>34</v>
      </c>
      <c r="AA725" s="9" t="s">
        <v>53</v>
      </c>
      <c r="AB725" s="2" t="s">
        <v>248</v>
      </c>
    </row>
    <row r="726" spans="1:28" ht="36" customHeight="1" x14ac:dyDescent="0.2">
      <c r="A726" s="20" t="s">
        <v>2827</v>
      </c>
      <c r="B726" s="1" t="s">
        <v>36</v>
      </c>
      <c r="C726" t="s">
        <v>2828</v>
      </c>
      <c r="D726" s="1" t="s">
        <v>43</v>
      </c>
      <c r="E726" s="1" t="s">
        <v>2352</v>
      </c>
      <c r="F726" s="2" t="s">
        <v>2355</v>
      </c>
      <c r="G726" s="1" t="s">
        <v>2749</v>
      </c>
      <c r="H726" s="2" t="s">
        <v>2829</v>
      </c>
      <c r="I726" s="2" t="s">
        <v>2830</v>
      </c>
      <c r="J726" s="1" t="s">
        <v>47</v>
      </c>
      <c r="M726" s="1" t="s">
        <v>1320</v>
      </c>
      <c r="O726" s="1" t="s">
        <v>1264</v>
      </c>
      <c r="P726" s="1" t="s">
        <v>1265</v>
      </c>
      <c r="T726" s="1" t="s">
        <v>1266</v>
      </c>
      <c r="W726" s="2" t="s">
        <v>51</v>
      </c>
      <c r="X726" s="2" t="s">
        <v>51</v>
      </c>
      <c r="Y726" s="1" t="s">
        <v>52</v>
      </c>
      <c r="Z726" s="1" t="s">
        <v>34</v>
      </c>
      <c r="AA726" s="9" t="s">
        <v>53</v>
      </c>
      <c r="AB726" s="2" t="s">
        <v>54</v>
      </c>
    </row>
    <row r="727" spans="1:28" ht="36" customHeight="1" x14ac:dyDescent="0.2">
      <c r="A727" s="20" t="s">
        <v>2831</v>
      </c>
      <c r="B727" s="1" t="s">
        <v>36</v>
      </c>
      <c r="C727" t="s">
        <v>2832</v>
      </c>
      <c r="D727" s="1" t="s">
        <v>43</v>
      </c>
      <c r="E727" s="1" t="s">
        <v>2352</v>
      </c>
      <c r="F727" s="2" t="s">
        <v>2355</v>
      </c>
      <c r="G727" s="1" t="s">
        <v>2749</v>
      </c>
      <c r="H727" s="2" t="s">
        <v>2833</v>
      </c>
      <c r="I727" s="2" t="s">
        <v>2834</v>
      </c>
      <c r="J727" s="1" t="s">
        <v>47</v>
      </c>
      <c r="M727" s="1" t="s">
        <v>236</v>
      </c>
      <c r="O727" s="1" t="s">
        <v>1264</v>
      </c>
      <c r="P727" s="1" t="s">
        <v>1265</v>
      </c>
      <c r="T727" s="1" t="s">
        <v>1266</v>
      </c>
      <c r="W727" s="2" t="s">
        <v>241</v>
      </c>
      <c r="X727" s="2" t="s">
        <v>241</v>
      </c>
      <c r="Y727" s="1" t="s">
        <v>52</v>
      </c>
      <c r="Z727" s="1" t="s">
        <v>34</v>
      </c>
      <c r="AA727" s="9" t="s">
        <v>53</v>
      </c>
      <c r="AB727" s="2" t="s">
        <v>242</v>
      </c>
    </row>
    <row r="728" spans="1:28" ht="36" customHeight="1" x14ac:dyDescent="0.2">
      <c r="A728" s="20" t="s">
        <v>2835</v>
      </c>
      <c r="B728" s="1" t="s">
        <v>36</v>
      </c>
      <c r="C728" t="s">
        <v>2836</v>
      </c>
      <c r="D728" s="1" t="s">
        <v>43</v>
      </c>
      <c r="E728" s="1" t="s">
        <v>2352</v>
      </c>
      <c r="F728" s="2" t="s">
        <v>2355</v>
      </c>
      <c r="G728" s="1" t="s">
        <v>2749</v>
      </c>
      <c r="H728" s="2" t="s">
        <v>2837</v>
      </c>
      <c r="I728" s="2" t="s">
        <v>2838</v>
      </c>
      <c r="J728" s="1" t="s">
        <v>47</v>
      </c>
      <c r="M728" s="1" t="s">
        <v>236</v>
      </c>
      <c r="O728" s="1" t="s">
        <v>1264</v>
      </c>
      <c r="P728" s="1" t="s">
        <v>1265</v>
      </c>
      <c r="T728" s="1" t="s">
        <v>1266</v>
      </c>
      <c r="W728" s="2" t="s">
        <v>241</v>
      </c>
      <c r="X728" s="2" t="s">
        <v>241</v>
      </c>
      <c r="Y728" s="1" t="s">
        <v>52</v>
      </c>
      <c r="Z728" s="1" t="s">
        <v>34</v>
      </c>
      <c r="AA728" s="9" t="s">
        <v>53</v>
      </c>
      <c r="AB728" s="2" t="s">
        <v>242</v>
      </c>
    </row>
    <row r="729" spans="1:28" ht="36" customHeight="1" x14ac:dyDescent="0.2">
      <c r="A729" s="20" t="s">
        <v>2839</v>
      </c>
      <c r="B729" s="1" t="s">
        <v>36</v>
      </c>
      <c r="C729" t="s">
        <v>2840</v>
      </c>
      <c r="D729" s="1" t="s">
        <v>43</v>
      </c>
      <c r="E729" s="1" t="s">
        <v>2352</v>
      </c>
      <c r="F729" s="2" t="s">
        <v>2355</v>
      </c>
      <c r="G729" s="1" t="s">
        <v>2749</v>
      </c>
      <c r="H729" s="2" t="s">
        <v>2841</v>
      </c>
      <c r="I729" s="32" t="s">
        <v>2842</v>
      </c>
      <c r="J729" s="1" t="s">
        <v>47</v>
      </c>
      <c r="M729" s="1" t="s">
        <v>2043</v>
      </c>
      <c r="O729" s="1" t="s">
        <v>1264</v>
      </c>
      <c r="P729" s="1" t="s">
        <v>1265</v>
      </c>
      <c r="T729" s="1" t="s">
        <v>1266</v>
      </c>
      <c r="W729" s="2" t="s">
        <v>241</v>
      </c>
      <c r="X729" s="2" t="s">
        <v>241</v>
      </c>
      <c r="Y729" s="1" t="s">
        <v>52</v>
      </c>
      <c r="Z729" s="1" t="s">
        <v>34</v>
      </c>
      <c r="AA729" s="9" t="s">
        <v>53</v>
      </c>
      <c r="AB729" s="2" t="s">
        <v>248</v>
      </c>
    </row>
    <row r="730" spans="1:28" ht="36" customHeight="1" x14ac:dyDescent="0.2">
      <c r="A730" s="20" t="s">
        <v>2843</v>
      </c>
      <c r="B730" s="1" t="s">
        <v>36</v>
      </c>
      <c r="C730" t="s">
        <v>2844</v>
      </c>
      <c r="D730" s="1" t="s">
        <v>43</v>
      </c>
      <c r="E730" s="1" t="s">
        <v>2352</v>
      </c>
      <c r="F730" s="2" t="s">
        <v>2355</v>
      </c>
      <c r="G730" s="1" t="s">
        <v>2845</v>
      </c>
      <c r="H730" s="2" t="s">
        <v>2846</v>
      </c>
      <c r="I730" s="2" t="s">
        <v>2847</v>
      </c>
      <c r="J730" s="1" t="s">
        <v>47</v>
      </c>
      <c r="M730" s="1" t="s">
        <v>236</v>
      </c>
      <c r="O730" s="1" t="s">
        <v>1264</v>
      </c>
      <c r="P730" s="1" t="s">
        <v>1265</v>
      </c>
      <c r="T730" s="1" t="s">
        <v>1266</v>
      </c>
      <c r="W730" s="2" t="s">
        <v>2657</v>
      </c>
      <c r="X730" s="2" t="s">
        <v>2657</v>
      </c>
      <c r="Y730" s="1" t="s">
        <v>52</v>
      </c>
      <c r="Z730" s="1" t="s">
        <v>34</v>
      </c>
      <c r="AA730" s="9" t="s">
        <v>53</v>
      </c>
      <c r="AB730" s="2" t="s">
        <v>248</v>
      </c>
    </row>
    <row r="731" spans="1:28" ht="36" customHeight="1" x14ac:dyDescent="0.2">
      <c r="A731" s="20" t="s">
        <v>2848</v>
      </c>
      <c r="B731" s="1" t="s">
        <v>1141</v>
      </c>
      <c r="C731" t="s">
        <v>2849</v>
      </c>
      <c r="D731" s="1" t="s">
        <v>188</v>
      </c>
      <c r="E731" s="1" t="s">
        <v>2352</v>
      </c>
      <c r="F731" s="2" t="s">
        <v>2355</v>
      </c>
      <c r="G731" s="1" t="s">
        <v>2845</v>
      </c>
      <c r="H731" s="2" t="s">
        <v>2850</v>
      </c>
      <c r="J731" s="1" t="s">
        <v>33</v>
      </c>
      <c r="O731" s="1" t="s">
        <v>191</v>
      </c>
      <c r="P731" s="1" t="s">
        <v>1265</v>
      </c>
      <c r="W731" s="2" t="s">
        <v>2851</v>
      </c>
      <c r="X731" s="2" t="s">
        <v>2852</v>
      </c>
      <c r="Y731" s="1" t="s">
        <v>52</v>
      </c>
      <c r="Z731" s="1" t="s">
        <v>34</v>
      </c>
      <c r="AA731" s="9" t="s">
        <v>53</v>
      </c>
      <c r="AB731" s="2" t="s">
        <v>248</v>
      </c>
    </row>
    <row r="732" spans="1:28" ht="36" customHeight="1" x14ac:dyDescent="0.2">
      <c r="A732" s="20" t="s">
        <v>2853</v>
      </c>
      <c r="B732" s="1" t="s">
        <v>36</v>
      </c>
      <c r="C732" t="s">
        <v>2854</v>
      </c>
      <c r="D732" s="1" t="s">
        <v>43</v>
      </c>
      <c r="E732" s="1" t="s">
        <v>2352</v>
      </c>
      <c r="F732" s="2" t="s">
        <v>2355</v>
      </c>
      <c r="G732" s="1" t="s">
        <v>2845</v>
      </c>
      <c r="H732" s="2" t="s">
        <v>2855</v>
      </c>
      <c r="I732" s="2" t="s">
        <v>2856</v>
      </c>
      <c r="J732" s="1" t="s">
        <v>47</v>
      </c>
      <c r="M732" s="1" t="s">
        <v>1320</v>
      </c>
      <c r="O732" s="1" t="s">
        <v>1264</v>
      </c>
      <c r="P732" s="1" t="s">
        <v>1265</v>
      </c>
      <c r="T732" s="1" t="s">
        <v>1266</v>
      </c>
      <c r="W732" s="2" t="s">
        <v>2851</v>
      </c>
      <c r="X732" s="2" t="s">
        <v>2852</v>
      </c>
      <c r="Y732" s="1" t="s">
        <v>52</v>
      </c>
      <c r="Z732" s="1" t="s">
        <v>34</v>
      </c>
      <c r="AA732" s="9" t="s">
        <v>53</v>
      </c>
      <c r="AB732" s="2" t="s">
        <v>248</v>
      </c>
    </row>
    <row r="733" spans="1:28" ht="36" customHeight="1" x14ac:dyDescent="0.2">
      <c r="A733" s="20" t="s">
        <v>2857</v>
      </c>
      <c r="B733" s="1" t="s">
        <v>36</v>
      </c>
      <c r="C733" t="s">
        <v>2858</v>
      </c>
      <c r="D733" s="1" t="s">
        <v>43</v>
      </c>
      <c r="E733" s="1" t="s">
        <v>2352</v>
      </c>
      <c r="F733" s="2" t="s">
        <v>2355</v>
      </c>
      <c r="G733" s="1" t="s">
        <v>2845</v>
      </c>
      <c r="H733" s="2" t="s">
        <v>2859</v>
      </c>
      <c r="I733" s="2" t="s">
        <v>2860</v>
      </c>
      <c r="J733" s="1" t="s">
        <v>47</v>
      </c>
      <c r="M733" s="1" t="s">
        <v>236</v>
      </c>
      <c r="O733" s="1" t="s">
        <v>1264</v>
      </c>
      <c r="P733" s="1" t="s">
        <v>1265</v>
      </c>
      <c r="T733" s="1" t="s">
        <v>1266</v>
      </c>
      <c r="W733" s="2" t="s">
        <v>2851</v>
      </c>
      <c r="X733" s="2" t="s">
        <v>2852</v>
      </c>
      <c r="Y733" s="1" t="s">
        <v>52</v>
      </c>
      <c r="Z733" s="1" t="s">
        <v>34</v>
      </c>
      <c r="AA733" s="9" t="s">
        <v>53</v>
      </c>
      <c r="AB733" s="2" t="s">
        <v>248</v>
      </c>
    </row>
    <row r="734" spans="1:28" ht="36" customHeight="1" x14ac:dyDescent="0.2">
      <c r="A734" s="20" t="s">
        <v>2861</v>
      </c>
      <c r="B734" s="1" t="s">
        <v>36</v>
      </c>
      <c r="C734" t="s">
        <v>2862</v>
      </c>
      <c r="D734" s="1" t="s">
        <v>188</v>
      </c>
      <c r="E734" s="1" t="s">
        <v>2352</v>
      </c>
      <c r="F734" s="2" t="s">
        <v>2355</v>
      </c>
      <c r="G734" s="1" t="s">
        <v>2845</v>
      </c>
      <c r="H734" s="2" t="s">
        <v>2863</v>
      </c>
      <c r="J734" s="1" t="s">
        <v>33</v>
      </c>
      <c r="O734" s="1" t="s">
        <v>191</v>
      </c>
      <c r="P734" s="1" t="s">
        <v>1265</v>
      </c>
      <c r="W734" s="27" t="s">
        <v>2864</v>
      </c>
      <c r="X734" s="27" t="s">
        <v>2865</v>
      </c>
      <c r="Y734" s="1" t="s">
        <v>52</v>
      </c>
      <c r="Z734" s="1" t="s">
        <v>34</v>
      </c>
      <c r="AA734" s="9" t="s">
        <v>53</v>
      </c>
      <c r="AB734" s="2" t="s">
        <v>248</v>
      </c>
    </row>
    <row r="735" spans="1:28" ht="36" customHeight="1" x14ac:dyDescent="0.2">
      <c r="A735" s="20" t="s">
        <v>2866</v>
      </c>
      <c r="B735" s="1" t="s">
        <v>36</v>
      </c>
      <c r="C735" t="s">
        <v>2867</v>
      </c>
      <c r="D735" s="1" t="s">
        <v>43</v>
      </c>
      <c r="E735" s="1" t="s">
        <v>2352</v>
      </c>
      <c r="F735" s="2" t="s">
        <v>2355</v>
      </c>
      <c r="G735" s="1" t="s">
        <v>2845</v>
      </c>
      <c r="H735" s="2" t="s">
        <v>2868</v>
      </c>
      <c r="I735" s="2" t="s">
        <v>2869</v>
      </c>
      <c r="J735" s="1" t="s">
        <v>47</v>
      </c>
      <c r="M735" s="1" t="s">
        <v>236</v>
      </c>
      <c r="O735" s="1" t="s">
        <v>1264</v>
      </c>
      <c r="P735" s="1" t="s">
        <v>1265</v>
      </c>
      <c r="T735" s="1" t="s">
        <v>1266</v>
      </c>
      <c r="W735" s="2" t="s">
        <v>2851</v>
      </c>
      <c r="X735" s="2" t="s">
        <v>2852</v>
      </c>
      <c r="Y735" s="1" t="s">
        <v>52</v>
      </c>
      <c r="Z735" s="1" t="s">
        <v>34</v>
      </c>
      <c r="AA735" s="9" t="s">
        <v>53</v>
      </c>
      <c r="AB735" s="2" t="s">
        <v>248</v>
      </c>
    </row>
    <row r="736" spans="1:28" ht="36" customHeight="1" x14ac:dyDescent="0.2">
      <c r="A736" s="20" t="s">
        <v>2870</v>
      </c>
      <c r="B736" s="1" t="s">
        <v>36</v>
      </c>
      <c r="C736" t="s">
        <v>2871</v>
      </c>
      <c r="D736" s="1" t="s">
        <v>43</v>
      </c>
      <c r="E736" s="1" t="s">
        <v>2352</v>
      </c>
      <c r="F736" s="2" t="s">
        <v>2355</v>
      </c>
      <c r="G736" s="1" t="s">
        <v>2845</v>
      </c>
      <c r="H736" s="2" t="s">
        <v>2872</v>
      </c>
      <c r="I736" s="2" t="s">
        <v>2873</v>
      </c>
      <c r="J736" s="1" t="s">
        <v>47</v>
      </c>
      <c r="M736" s="1" t="s">
        <v>236</v>
      </c>
      <c r="O736" s="1" t="s">
        <v>1264</v>
      </c>
      <c r="P736" s="1" t="s">
        <v>1265</v>
      </c>
      <c r="T736" s="1" t="s">
        <v>1266</v>
      </c>
      <c r="W736" s="27" t="s">
        <v>2874</v>
      </c>
      <c r="X736" s="27" t="s">
        <v>2875</v>
      </c>
      <c r="Y736" s="1" t="s">
        <v>52</v>
      </c>
      <c r="Z736" s="1" t="s">
        <v>34</v>
      </c>
      <c r="AA736" s="9" t="s">
        <v>53</v>
      </c>
      <c r="AB736" s="2" t="s">
        <v>248</v>
      </c>
    </row>
    <row r="737" spans="1:62" ht="36" customHeight="1" x14ac:dyDescent="0.2">
      <c r="A737" s="1" t="s">
        <v>2876</v>
      </c>
      <c r="B737" s="1" t="s">
        <v>36</v>
      </c>
      <c r="C737" t="s">
        <v>2877</v>
      </c>
      <c r="D737" s="1" t="s">
        <v>43</v>
      </c>
      <c r="E737" s="1" t="s">
        <v>2352</v>
      </c>
      <c r="F737" s="1" t="s">
        <v>2355</v>
      </c>
      <c r="G737" s="1" t="s">
        <v>2878</v>
      </c>
      <c r="H737" s="2" t="s">
        <v>2879</v>
      </c>
      <c r="I737" s="2" t="s">
        <v>2751</v>
      </c>
      <c r="J737" s="1" t="s">
        <v>47</v>
      </c>
      <c r="M737" s="1" t="s">
        <v>1320</v>
      </c>
      <c r="O737" s="1" t="s">
        <v>1264</v>
      </c>
      <c r="P737" s="1" t="s">
        <v>1265</v>
      </c>
      <c r="T737" s="1" t="s">
        <v>1266</v>
      </c>
      <c r="W737" s="2" t="s">
        <v>51</v>
      </c>
      <c r="X737" s="2" t="s">
        <v>51</v>
      </c>
      <c r="Y737" s="1" t="s">
        <v>52</v>
      </c>
      <c r="Z737" s="1" t="s">
        <v>34</v>
      </c>
      <c r="AA737" s="9" t="s">
        <v>53</v>
      </c>
      <c r="AB737" s="2" t="s">
        <v>54</v>
      </c>
    </row>
    <row r="738" spans="1:62" ht="36" customHeight="1" x14ac:dyDescent="0.2">
      <c r="A738" s="1" t="s">
        <v>2880</v>
      </c>
      <c r="B738" s="1" t="s">
        <v>36</v>
      </c>
      <c r="C738" t="s">
        <v>2881</v>
      </c>
      <c r="D738" s="1" t="s">
        <v>43</v>
      </c>
      <c r="E738" s="1" t="s">
        <v>2352</v>
      </c>
      <c r="F738" s="2" t="s">
        <v>2355</v>
      </c>
      <c r="G738" s="1" t="s">
        <v>2878</v>
      </c>
      <c r="H738" s="2" t="s">
        <v>2882</v>
      </c>
      <c r="I738" s="2" t="s">
        <v>2883</v>
      </c>
      <c r="J738" s="1" t="s">
        <v>47</v>
      </c>
      <c r="M738" s="1" t="s">
        <v>1320</v>
      </c>
      <c r="O738" s="1" t="s">
        <v>1264</v>
      </c>
      <c r="P738" s="1" t="s">
        <v>1265</v>
      </c>
      <c r="T738" s="1" t="s">
        <v>1266</v>
      </c>
      <c r="W738" s="27" t="s">
        <v>51</v>
      </c>
      <c r="X738" s="27" t="s">
        <v>51</v>
      </c>
      <c r="Y738" s="1" t="s">
        <v>52</v>
      </c>
      <c r="Z738" s="1" t="s">
        <v>34</v>
      </c>
      <c r="AA738" s="9" t="s">
        <v>53</v>
      </c>
      <c r="AB738" s="2" t="s">
        <v>54</v>
      </c>
    </row>
    <row r="739" spans="1:62" ht="36" customHeight="1" x14ac:dyDescent="0.2">
      <c r="A739" s="20" t="s">
        <v>2884</v>
      </c>
      <c r="B739" s="1" t="s">
        <v>36</v>
      </c>
      <c r="C739" t="s">
        <v>2885</v>
      </c>
      <c r="D739" s="1" t="s">
        <v>43</v>
      </c>
      <c r="E739" s="1" t="s">
        <v>2352</v>
      </c>
      <c r="F739" s="2" t="s">
        <v>2355</v>
      </c>
      <c r="G739" s="1" t="s">
        <v>2886</v>
      </c>
      <c r="H739" s="23" t="s">
        <v>2887</v>
      </c>
      <c r="I739" s="2" t="s">
        <v>2888</v>
      </c>
      <c r="J739" s="1" t="s">
        <v>47</v>
      </c>
      <c r="M739" s="1" t="s">
        <v>236</v>
      </c>
      <c r="O739" s="1" t="s">
        <v>1264</v>
      </c>
      <c r="P739" s="1" t="s">
        <v>1265</v>
      </c>
      <c r="T739" s="1" t="s">
        <v>1266</v>
      </c>
      <c r="W739" s="27" t="s">
        <v>241</v>
      </c>
      <c r="X739" s="27" t="s">
        <v>241</v>
      </c>
      <c r="Y739" s="1" t="s">
        <v>52</v>
      </c>
      <c r="Z739" s="1" t="s">
        <v>34</v>
      </c>
      <c r="AA739" s="9" t="s">
        <v>53</v>
      </c>
      <c r="AB739" s="2" t="s">
        <v>248</v>
      </c>
    </row>
    <row r="740" spans="1:62" ht="36" customHeight="1" x14ac:dyDescent="0.2">
      <c r="A740" s="20" t="s">
        <v>2889</v>
      </c>
      <c r="B740" s="1" t="s">
        <v>36</v>
      </c>
      <c r="C740" t="s">
        <v>2890</v>
      </c>
      <c r="D740" s="1" t="s">
        <v>188</v>
      </c>
      <c r="E740" s="1" t="s">
        <v>2352</v>
      </c>
      <c r="F740" s="2" t="s">
        <v>2355</v>
      </c>
      <c r="G740" s="1" t="s">
        <v>2886</v>
      </c>
      <c r="H740" s="23" t="s">
        <v>2891</v>
      </c>
      <c r="J740" s="1" t="s">
        <v>33</v>
      </c>
      <c r="O740" s="1" t="s">
        <v>191</v>
      </c>
      <c r="P740" s="1" t="s">
        <v>1265</v>
      </c>
      <c r="W740" s="27" t="s">
        <v>2892</v>
      </c>
      <c r="X740" s="27" t="s">
        <v>2893</v>
      </c>
      <c r="Y740" s="1" t="s">
        <v>52</v>
      </c>
      <c r="Z740" s="1" t="s">
        <v>34</v>
      </c>
      <c r="AA740" s="9" t="s">
        <v>53</v>
      </c>
      <c r="AB740" s="2" t="s">
        <v>248</v>
      </c>
    </row>
    <row r="741" spans="1:62" ht="36" customHeight="1" x14ac:dyDescent="0.2">
      <c r="A741" s="20" t="s">
        <v>2894</v>
      </c>
      <c r="B741" s="1" t="s">
        <v>36</v>
      </c>
      <c r="C741" t="s">
        <v>2895</v>
      </c>
      <c r="D741" s="1" t="s">
        <v>766</v>
      </c>
      <c r="E741" s="1" t="s">
        <v>2352</v>
      </c>
      <c r="F741" s="2" t="s">
        <v>2355</v>
      </c>
      <c r="G741" s="1" t="s">
        <v>2886</v>
      </c>
      <c r="H741" s="23" t="s">
        <v>2896</v>
      </c>
      <c r="J741" s="1" t="s">
        <v>33</v>
      </c>
      <c r="W741" s="27" t="s">
        <v>2892</v>
      </c>
      <c r="X741" s="27" t="s">
        <v>2893</v>
      </c>
      <c r="Z741" s="1" t="s">
        <v>34</v>
      </c>
    </row>
    <row r="742" spans="1:62" ht="36" customHeight="1" x14ac:dyDescent="0.2">
      <c r="A742" s="20" t="s">
        <v>2897</v>
      </c>
      <c r="B742" s="1" t="s">
        <v>36</v>
      </c>
      <c r="C742" t="s">
        <v>2898</v>
      </c>
      <c r="D742" s="1" t="s">
        <v>43</v>
      </c>
      <c r="E742" s="1" t="s">
        <v>2352</v>
      </c>
      <c r="F742" s="2" t="s">
        <v>2355</v>
      </c>
      <c r="G742" s="1" t="s">
        <v>2886</v>
      </c>
      <c r="H742" s="23" t="s">
        <v>2899</v>
      </c>
      <c r="I742" s="2" t="s">
        <v>2900</v>
      </c>
      <c r="J742" s="1" t="s">
        <v>773</v>
      </c>
      <c r="K742" s="20" t="s">
        <v>2894</v>
      </c>
      <c r="L742" s="1">
        <v>1</v>
      </c>
      <c r="M742" s="1" t="s">
        <v>774</v>
      </c>
      <c r="O742" s="1" t="s">
        <v>1264</v>
      </c>
      <c r="P742" s="1" t="s">
        <v>1265</v>
      </c>
      <c r="T742" s="1" t="s">
        <v>1266</v>
      </c>
      <c r="W742" s="27" t="s">
        <v>2892</v>
      </c>
      <c r="X742" s="27" t="s">
        <v>2893</v>
      </c>
      <c r="Y742" s="1" t="s">
        <v>775</v>
      </c>
      <c r="Z742" s="1" t="s">
        <v>34</v>
      </c>
      <c r="AA742" s="9" t="s">
        <v>53</v>
      </c>
      <c r="AB742" s="2" t="s">
        <v>248</v>
      </c>
    </row>
    <row r="743" spans="1:62" ht="36" customHeight="1" x14ac:dyDescent="0.2">
      <c r="A743" s="20" t="s">
        <v>2901</v>
      </c>
      <c r="B743" s="1" t="s">
        <v>36</v>
      </c>
      <c r="C743" t="s">
        <v>2902</v>
      </c>
      <c r="D743" s="1" t="s">
        <v>43</v>
      </c>
      <c r="E743" s="1" t="s">
        <v>2352</v>
      </c>
      <c r="F743" s="2" t="s">
        <v>2355</v>
      </c>
      <c r="G743" s="1" t="s">
        <v>2886</v>
      </c>
      <c r="H743" s="23" t="s">
        <v>2903</v>
      </c>
      <c r="I743" s="2" t="s">
        <v>2904</v>
      </c>
      <c r="J743" s="1" t="s">
        <v>773</v>
      </c>
      <c r="K743" s="20" t="s">
        <v>2894</v>
      </c>
      <c r="L743" s="1">
        <v>1</v>
      </c>
      <c r="M743" s="1" t="s">
        <v>774</v>
      </c>
      <c r="O743" s="1" t="s">
        <v>1264</v>
      </c>
      <c r="P743" s="1" t="s">
        <v>1265</v>
      </c>
      <c r="T743" s="1" t="s">
        <v>1266</v>
      </c>
      <c r="W743" s="27" t="s">
        <v>2892</v>
      </c>
      <c r="X743" s="27" t="s">
        <v>2893</v>
      </c>
      <c r="Y743" s="1" t="s">
        <v>775</v>
      </c>
      <c r="Z743" s="1" t="s">
        <v>34</v>
      </c>
      <c r="AA743" s="9" t="s">
        <v>53</v>
      </c>
      <c r="AB743" s="2" t="s">
        <v>248</v>
      </c>
      <c r="BJ743" s="2"/>
    </row>
    <row r="744" spans="1:62" ht="36" customHeight="1" x14ac:dyDescent="0.2">
      <c r="A744" s="20" t="s">
        <v>2905</v>
      </c>
      <c r="B744" s="1" t="s">
        <v>36</v>
      </c>
      <c r="C744" t="s">
        <v>2906</v>
      </c>
      <c r="D744" s="1" t="s">
        <v>43</v>
      </c>
      <c r="E744" s="1" t="s">
        <v>2352</v>
      </c>
      <c r="F744" s="2" t="s">
        <v>2355</v>
      </c>
      <c r="G744" s="1" t="s">
        <v>2886</v>
      </c>
      <c r="H744" s="23" t="s">
        <v>2907</v>
      </c>
      <c r="I744" s="2" t="s">
        <v>2908</v>
      </c>
      <c r="J744" s="1" t="s">
        <v>773</v>
      </c>
      <c r="K744" s="20" t="s">
        <v>2894</v>
      </c>
      <c r="L744" s="1">
        <v>1</v>
      </c>
      <c r="M744" s="1" t="s">
        <v>774</v>
      </c>
      <c r="O744" s="1" t="s">
        <v>1264</v>
      </c>
      <c r="P744" s="1" t="s">
        <v>1265</v>
      </c>
      <c r="T744" s="1" t="s">
        <v>1266</v>
      </c>
      <c r="W744" s="27" t="s">
        <v>2892</v>
      </c>
      <c r="X744" s="27" t="s">
        <v>2893</v>
      </c>
      <c r="Y744" s="1" t="s">
        <v>775</v>
      </c>
      <c r="Z744" s="1" t="s">
        <v>34</v>
      </c>
      <c r="AA744" s="9" t="s">
        <v>53</v>
      </c>
      <c r="AB744" s="2" t="s">
        <v>248</v>
      </c>
    </row>
    <row r="745" spans="1:62" ht="36" customHeight="1" x14ac:dyDescent="0.2">
      <c r="A745" s="20" t="s">
        <v>2909</v>
      </c>
      <c r="B745" s="1" t="s">
        <v>36</v>
      </c>
      <c r="C745" t="s">
        <v>2910</v>
      </c>
      <c r="D745" s="1" t="s">
        <v>43</v>
      </c>
      <c r="E745" s="1" t="s">
        <v>2352</v>
      </c>
      <c r="F745" s="2" t="s">
        <v>2355</v>
      </c>
      <c r="G745" s="1" t="s">
        <v>2886</v>
      </c>
      <c r="H745" s="23" t="s">
        <v>2911</v>
      </c>
      <c r="I745" s="2" t="s">
        <v>2912</v>
      </c>
      <c r="J745" s="1" t="s">
        <v>773</v>
      </c>
      <c r="K745" s="20" t="s">
        <v>2894</v>
      </c>
      <c r="L745" s="1">
        <v>1</v>
      </c>
      <c r="M745" s="1" t="s">
        <v>774</v>
      </c>
      <c r="O745" s="1" t="s">
        <v>1264</v>
      </c>
      <c r="P745" s="1" t="s">
        <v>1265</v>
      </c>
      <c r="T745" s="1" t="s">
        <v>1266</v>
      </c>
      <c r="W745" s="27" t="s">
        <v>2892</v>
      </c>
      <c r="X745" s="27" t="s">
        <v>2893</v>
      </c>
      <c r="Y745" s="1" t="s">
        <v>775</v>
      </c>
      <c r="Z745" s="1" t="s">
        <v>34</v>
      </c>
      <c r="AA745" s="9" t="s">
        <v>53</v>
      </c>
      <c r="AB745" s="2" t="s">
        <v>248</v>
      </c>
    </row>
    <row r="746" spans="1:62" ht="36" customHeight="1" x14ac:dyDescent="0.2">
      <c r="A746" s="20" t="s">
        <v>2913</v>
      </c>
      <c r="B746" s="1" t="s">
        <v>1141</v>
      </c>
      <c r="C746" t="s">
        <v>2914</v>
      </c>
      <c r="D746" s="1" t="s">
        <v>43</v>
      </c>
      <c r="E746" s="1" t="s">
        <v>2352</v>
      </c>
      <c r="F746" s="2" t="s">
        <v>2355</v>
      </c>
      <c r="G746" s="1" t="s">
        <v>2886</v>
      </c>
      <c r="H746" s="23" t="s">
        <v>1408</v>
      </c>
      <c r="J746" s="1" t="s">
        <v>773</v>
      </c>
      <c r="K746" s="20" t="s">
        <v>2894</v>
      </c>
      <c r="L746" s="1">
        <v>2</v>
      </c>
      <c r="M746" s="1" t="s">
        <v>774</v>
      </c>
      <c r="O746" s="1" t="s">
        <v>1264</v>
      </c>
      <c r="P746" s="1" t="s">
        <v>1265</v>
      </c>
      <c r="T746" s="1" t="s">
        <v>1266</v>
      </c>
      <c r="W746" s="27" t="s">
        <v>2892</v>
      </c>
      <c r="X746" s="27" t="s">
        <v>2893</v>
      </c>
      <c r="Y746" s="1" t="s">
        <v>775</v>
      </c>
      <c r="Z746" s="1" t="s">
        <v>34</v>
      </c>
      <c r="AA746" s="9" t="s">
        <v>53</v>
      </c>
      <c r="AB746" s="2" t="s">
        <v>248</v>
      </c>
    </row>
    <row r="747" spans="1:62" ht="36" customHeight="1" x14ac:dyDescent="0.2">
      <c r="A747" s="20" t="s">
        <v>2915</v>
      </c>
      <c r="B747" s="1" t="s">
        <v>36</v>
      </c>
      <c r="C747" t="s">
        <v>2916</v>
      </c>
      <c r="D747" s="1" t="s">
        <v>766</v>
      </c>
      <c r="E747" s="1" t="s">
        <v>2352</v>
      </c>
      <c r="F747" s="2" t="s">
        <v>2355</v>
      </c>
      <c r="G747" s="1" t="s">
        <v>2886</v>
      </c>
      <c r="H747" s="23" t="s">
        <v>2917</v>
      </c>
      <c r="I747" s="2" t="s">
        <v>2918</v>
      </c>
      <c r="J747" s="1" t="s">
        <v>33</v>
      </c>
      <c r="W747" s="2" t="s">
        <v>241</v>
      </c>
      <c r="X747" s="2" t="s">
        <v>241</v>
      </c>
      <c r="Z747" s="1" t="s">
        <v>34</v>
      </c>
    </row>
    <row r="748" spans="1:62" ht="36" customHeight="1" x14ac:dyDescent="0.2">
      <c r="A748" s="20" t="s">
        <v>2919</v>
      </c>
      <c r="B748" s="1" t="s">
        <v>36</v>
      </c>
      <c r="C748" t="s">
        <v>2920</v>
      </c>
      <c r="D748" s="1" t="s">
        <v>43</v>
      </c>
      <c r="E748" s="1" t="s">
        <v>2352</v>
      </c>
      <c r="F748" s="2" t="s">
        <v>2355</v>
      </c>
      <c r="G748" s="1" t="s">
        <v>2886</v>
      </c>
      <c r="H748" s="23" t="s">
        <v>2921</v>
      </c>
      <c r="I748" s="2" t="s">
        <v>2922</v>
      </c>
      <c r="J748" s="1" t="s">
        <v>773</v>
      </c>
      <c r="K748" s="20" t="s">
        <v>2915</v>
      </c>
      <c r="L748" s="1">
        <v>1</v>
      </c>
      <c r="M748" s="1" t="s">
        <v>774</v>
      </c>
      <c r="O748" s="1" t="s">
        <v>1264</v>
      </c>
      <c r="P748" s="1" t="s">
        <v>1265</v>
      </c>
      <c r="T748" s="1" t="s">
        <v>1266</v>
      </c>
      <c r="W748" s="2" t="s">
        <v>241</v>
      </c>
      <c r="X748" s="2" t="s">
        <v>241</v>
      </c>
      <c r="Y748" s="1" t="s">
        <v>775</v>
      </c>
      <c r="Z748" s="1" t="s">
        <v>34</v>
      </c>
      <c r="AA748" s="9" t="s">
        <v>53</v>
      </c>
      <c r="AB748" s="2" t="s">
        <v>248</v>
      </c>
    </row>
    <row r="749" spans="1:62" ht="36" customHeight="1" x14ac:dyDescent="0.2">
      <c r="A749" s="20" t="s">
        <v>2923</v>
      </c>
      <c r="B749" s="1" t="s">
        <v>36</v>
      </c>
      <c r="C749" t="s">
        <v>2924</v>
      </c>
      <c r="D749" s="1" t="s">
        <v>43</v>
      </c>
      <c r="E749" s="1" t="s">
        <v>2352</v>
      </c>
      <c r="F749" s="2" t="s">
        <v>2355</v>
      </c>
      <c r="G749" s="1" t="s">
        <v>2886</v>
      </c>
      <c r="H749" s="23" t="s">
        <v>2925</v>
      </c>
      <c r="I749" s="2" t="s">
        <v>2926</v>
      </c>
      <c r="J749" s="1" t="s">
        <v>773</v>
      </c>
      <c r="K749" s="20" t="s">
        <v>2915</v>
      </c>
      <c r="L749" s="1">
        <v>1</v>
      </c>
      <c r="M749" s="1" t="s">
        <v>774</v>
      </c>
      <c r="O749" s="1" t="s">
        <v>1264</v>
      </c>
      <c r="P749" s="1" t="s">
        <v>1265</v>
      </c>
      <c r="T749" s="1" t="s">
        <v>1266</v>
      </c>
      <c r="W749" s="2" t="s">
        <v>241</v>
      </c>
      <c r="X749" s="2" t="s">
        <v>241</v>
      </c>
      <c r="Y749" s="1" t="s">
        <v>775</v>
      </c>
      <c r="Z749" s="1" t="s">
        <v>34</v>
      </c>
      <c r="AA749" s="9" t="s">
        <v>53</v>
      </c>
      <c r="AB749" s="2" t="s">
        <v>248</v>
      </c>
    </row>
    <row r="750" spans="1:62" ht="36" customHeight="1" x14ac:dyDescent="0.2">
      <c r="A750" s="20" t="s">
        <v>2927</v>
      </c>
      <c r="B750" s="1" t="s">
        <v>36</v>
      </c>
      <c r="C750" t="s">
        <v>2928</v>
      </c>
      <c r="D750" s="1" t="s">
        <v>43</v>
      </c>
      <c r="E750" s="1" t="s">
        <v>2352</v>
      </c>
      <c r="F750" s="2" t="s">
        <v>2355</v>
      </c>
      <c r="G750" s="1" t="s">
        <v>2886</v>
      </c>
      <c r="H750" s="23" t="s">
        <v>802</v>
      </c>
      <c r="J750" s="1" t="s">
        <v>773</v>
      </c>
      <c r="K750" s="20" t="s">
        <v>2915</v>
      </c>
      <c r="L750" s="1">
        <v>1</v>
      </c>
      <c r="M750" s="1" t="s">
        <v>774</v>
      </c>
      <c r="O750" s="1" t="s">
        <v>1264</v>
      </c>
      <c r="P750" s="1" t="s">
        <v>1265</v>
      </c>
      <c r="T750" s="1" t="s">
        <v>1266</v>
      </c>
      <c r="W750" s="2" t="s">
        <v>241</v>
      </c>
      <c r="X750" s="2" t="s">
        <v>241</v>
      </c>
      <c r="Y750" s="1" t="s">
        <v>775</v>
      </c>
      <c r="Z750" s="1" t="s">
        <v>34</v>
      </c>
      <c r="AA750" s="9" t="s">
        <v>53</v>
      </c>
      <c r="AB750" s="2" t="s">
        <v>248</v>
      </c>
    </row>
    <row r="751" spans="1:62" ht="36" customHeight="1" x14ac:dyDescent="0.2">
      <c r="A751" s="20" t="s">
        <v>2929</v>
      </c>
      <c r="B751" s="1">
        <v>1.3</v>
      </c>
      <c r="C751" t="s">
        <v>2930</v>
      </c>
      <c r="D751" s="1" t="s">
        <v>188</v>
      </c>
      <c r="E751" s="1" t="s">
        <v>2352</v>
      </c>
      <c r="F751" s="2" t="s">
        <v>2355</v>
      </c>
      <c r="G751" s="1" t="s">
        <v>2886</v>
      </c>
      <c r="H751" s="23" t="s">
        <v>643</v>
      </c>
      <c r="J751" s="1" t="s">
        <v>33</v>
      </c>
      <c r="O751" s="1" t="s">
        <v>191</v>
      </c>
      <c r="P751" s="1" t="s">
        <v>1265</v>
      </c>
      <c r="W751" s="27" t="s">
        <v>2931</v>
      </c>
      <c r="X751" s="27" t="s">
        <v>2931</v>
      </c>
      <c r="Y751" s="1" t="s">
        <v>52</v>
      </c>
      <c r="Z751" s="1" t="s">
        <v>34</v>
      </c>
      <c r="AA751" s="9" t="s">
        <v>53</v>
      </c>
      <c r="AB751" s="2" t="s">
        <v>248</v>
      </c>
    </row>
    <row r="752" spans="1:62" ht="36" customHeight="1" x14ac:dyDescent="0.2">
      <c r="A752" s="20" t="s">
        <v>2932</v>
      </c>
      <c r="B752" s="1">
        <v>1.3</v>
      </c>
      <c r="C752" t="s">
        <v>2933</v>
      </c>
      <c r="D752" s="1" t="s">
        <v>43</v>
      </c>
      <c r="E752" s="1" t="s">
        <v>2352</v>
      </c>
      <c r="F752" s="2" t="s">
        <v>2355</v>
      </c>
      <c r="G752" s="1" t="s">
        <v>2886</v>
      </c>
      <c r="H752" s="23" t="s">
        <v>1408</v>
      </c>
      <c r="J752" s="1" t="s">
        <v>773</v>
      </c>
      <c r="K752" s="20" t="s">
        <v>2915</v>
      </c>
      <c r="L752" s="1">
        <v>2</v>
      </c>
      <c r="M752" s="1" t="s">
        <v>774</v>
      </c>
      <c r="O752" s="1" t="s">
        <v>1264</v>
      </c>
      <c r="P752" s="1" t="s">
        <v>1265</v>
      </c>
      <c r="T752" s="1" t="s">
        <v>1266</v>
      </c>
      <c r="W752" s="2" t="s">
        <v>241</v>
      </c>
      <c r="X752" s="2" t="s">
        <v>241</v>
      </c>
      <c r="Y752" s="1" t="s">
        <v>775</v>
      </c>
      <c r="Z752" s="1" t="s">
        <v>34</v>
      </c>
      <c r="AA752" s="9" t="s">
        <v>53</v>
      </c>
      <c r="AB752" s="2" t="s">
        <v>248</v>
      </c>
    </row>
    <row r="753" spans="1:28" ht="36" customHeight="1" x14ac:dyDescent="0.2">
      <c r="A753" s="20" t="s">
        <v>2934</v>
      </c>
      <c r="B753" s="1" t="s">
        <v>36</v>
      </c>
      <c r="C753" t="s">
        <v>2935</v>
      </c>
      <c r="D753" s="1" t="s">
        <v>766</v>
      </c>
      <c r="E753" s="1" t="s">
        <v>2352</v>
      </c>
      <c r="F753" s="2" t="s">
        <v>2355</v>
      </c>
      <c r="G753" s="1" t="s">
        <v>2936</v>
      </c>
      <c r="H753" s="25" t="s">
        <v>2937</v>
      </c>
      <c r="I753" s="2" t="s">
        <v>2751</v>
      </c>
      <c r="J753" s="1" t="s">
        <v>33</v>
      </c>
      <c r="W753" s="2" t="s">
        <v>51</v>
      </c>
      <c r="X753" s="2" t="s">
        <v>51</v>
      </c>
      <c r="Z753" s="1" t="s">
        <v>34</v>
      </c>
    </row>
    <row r="754" spans="1:28" ht="36" customHeight="1" x14ac:dyDescent="0.2">
      <c r="A754" s="1" t="s">
        <v>2938</v>
      </c>
      <c r="B754" s="1" t="s">
        <v>36</v>
      </c>
      <c r="C754" t="s">
        <v>2939</v>
      </c>
      <c r="D754" s="1" t="s">
        <v>43</v>
      </c>
      <c r="E754" s="1" t="s">
        <v>2352</v>
      </c>
      <c r="F754" s="1" t="s">
        <v>2355</v>
      </c>
      <c r="G754" s="1" t="s">
        <v>2936</v>
      </c>
      <c r="H754" s="2" t="s">
        <v>2940</v>
      </c>
      <c r="I754" s="2" t="s">
        <v>2751</v>
      </c>
      <c r="J754" s="1" t="s">
        <v>47</v>
      </c>
      <c r="K754" s="20" t="s">
        <v>2934</v>
      </c>
      <c r="L754" s="1">
        <v>1</v>
      </c>
      <c r="M754" s="1" t="s">
        <v>1968</v>
      </c>
      <c r="O754" s="1" t="s">
        <v>1264</v>
      </c>
      <c r="P754" s="1" t="s">
        <v>1265</v>
      </c>
      <c r="T754" s="1" t="s">
        <v>1266</v>
      </c>
      <c r="W754" s="2" t="s">
        <v>51</v>
      </c>
      <c r="X754" s="2" t="s">
        <v>51</v>
      </c>
      <c r="Y754" s="1" t="s">
        <v>775</v>
      </c>
      <c r="Z754" s="1" t="s">
        <v>34</v>
      </c>
      <c r="AA754" s="9" t="s">
        <v>53</v>
      </c>
      <c r="AB754" s="2" t="s">
        <v>54</v>
      </c>
    </row>
    <row r="755" spans="1:28" ht="36" customHeight="1" x14ac:dyDescent="0.2">
      <c r="A755" s="1" t="s">
        <v>2941</v>
      </c>
      <c r="B755" s="1" t="s">
        <v>36</v>
      </c>
      <c r="C755" t="s">
        <v>2942</v>
      </c>
      <c r="D755" s="1" t="s">
        <v>43</v>
      </c>
      <c r="E755" s="1" t="s">
        <v>2352</v>
      </c>
      <c r="F755" s="1" t="s">
        <v>2355</v>
      </c>
      <c r="G755" s="1" t="s">
        <v>2936</v>
      </c>
      <c r="H755" s="2" t="s">
        <v>2943</v>
      </c>
      <c r="I755" s="2" t="s">
        <v>2751</v>
      </c>
      <c r="J755" s="1" t="s">
        <v>47</v>
      </c>
      <c r="K755" s="20" t="s">
        <v>2934</v>
      </c>
      <c r="L755" s="1">
        <v>1</v>
      </c>
      <c r="M755" s="1" t="s">
        <v>1968</v>
      </c>
      <c r="O755" s="1" t="s">
        <v>1264</v>
      </c>
      <c r="P755" s="1" t="s">
        <v>1265</v>
      </c>
      <c r="T755" s="1" t="s">
        <v>1266</v>
      </c>
      <c r="W755" s="2" t="s">
        <v>51</v>
      </c>
      <c r="X755" s="2" t="s">
        <v>51</v>
      </c>
      <c r="Y755" s="1" t="s">
        <v>775</v>
      </c>
      <c r="Z755" s="1" t="s">
        <v>34</v>
      </c>
      <c r="AA755" s="9" t="s">
        <v>53</v>
      </c>
      <c r="AB755" s="2" t="s">
        <v>54</v>
      </c>
    </row>
    <row r="756" spans="1:28" ht="36" customHeight="1" x14ac:dyDescent="0.2">
      <c r="A756" s="1" t="s">
        <v>2944</v>
      </c>
      <c r="B756" s="1" t="s">
        <v>36</v>
      </c>
      <c r="C756" t="s">
        <v>2945</v>
      </c>
      <c r="D756" s="1" t="s">
        <v>43</v>
      </c>
      <c r="E756" s="1" t="s">
        <v>2352</v>
      </c>
      <c r="F756" s="1" t="s">
        <v>2355</v>
      </c>
      <c r="G756" s="1" t="s">
        <v>2936</v>
      </c>
      <c r="H756" s="2" t="s">
        <v>2946</v>
      </c>
      <c r="I756" s="2" t="s">
        <v>2947</v>
      </c>
      <c r="J756" s="1" t="s">
        <v>47</v>
      </c>
      <c r="K756" s="20" t="s">
        <v>2934</v>
      </c>
      <c r="L756" s="1">
        <v>1</v>
      </c>
      <c r="M756" s="1" t="s">
        <v>1968</v>
      </c>
      <c r="O756" s="1" t="s">
        <v>1264</v>
      </c>
      <c r="P756" s="1" t="s">
        <v>1265</v>
      </c>
      <c r="T756" s="1" t="s">
        <v>1266</v>
      </c>
      <c r="W756" s="2" t="s">
        <v>51</v>
      </c>
      <c r="X756" s="2" t="s">
        <v>51</v>
      </c>
      <c r="Y756" s="1" t="s">
        <v>775</v>
      </c>
      <c r="Z756" s="1" t="s">
        <v>34</v>
      </c>
      <c r="AA756" s="9" t="s">
        <v>53</v>
      </c>
      <c r="AB756" s="2" t="s">
        <v>54</v>
      </c>
    </row>
    <row r="757" spans="1:28" ht="36" customHeight="1" x14ac:dyDescent="0.2">
      <c r="A757" s="1" t="s">
        <v>2948</v>
      </c>
      <c r="B757" s="1" t="s">
        <v>36</v>
      </c>
      <c r="C757" t="s">
        <v>2949</v>
      </c>
      <c r="D757" s="1" t="s">
        <v>43</v>
      </c>
      <c r="E757" s="1" t="s">
        <v>2352</v>
      </c>
      <c r="F757" s="1" t="s">
        <v>2355</v>
      </c>
      <c r="G757" s="1" t="s">
        <v>2936</v>
      </c>
      <c r="H757" s="2" t="s">
        <v>2950</v>
      </c>
      <c r="I757" s="2" t="s">
        <v>2751</v>
      </c>
      <c r="J757" s="1" t="s">
        <v>47</v>
      </c>
      <c r="K757" s="20" t="s">
        <v>2934</v>
      </c>
      <c r="L757" s="1">
        <v>1</v>
      </c>
      <c r="M757" s="1" t="s">
        <v>1968</v>
      </c>
      <c r="O757" s="1" t="s">
        <v>1264</v>
      </c>
      <c r="P757" s="1" t="s">
        <v>1265</v>
      </c>
      <c r="T757" s="1" t="s">
        <v>1266</v>
      </c>
      <c r="W757" s="2" t="s">
        <v>51</v>
      </c>
      <c r="X757" s="2" t="s">
        <v>51</v>
      </c>
      <c r="Y757" s="1" t="s">
        <v>775</v>
      </c>
      <c r="Z757" s="1" t="s">
        <v>34</v>
      </c>
      <c r="AA757" s="9" t="s">
        <v>53</v>
      </c>
      <c r="AB757" s="2" t="s">
        <v>54</v>
      </c>
    </row>
    <row r="758" spans="1:28" ht="36" customHeight="1" x14ac:dyDescent="0.2">
      <c r="A758" s="1" t="s">
        <v>2951</v>
      </c>
      <c r="B758" s="1" t="s">
        <v>36</v>
      </c>
      <c r="C758" t="s">
        <v>2952</v>
      </c>
      <c r="D758" s="1" t="s">
        <v>43</v>
      </c>
      <c r="E758" s="1" t="s">
        <v>2352</v>
      </c>
      <c r="F758" s="1" t="s">
        <v>2355</v>
      </c>
      <c r="G758" s="1" t="s">
        <v>2936</v>
      </c>
      <c r="H758" s="2" t="s">
        <v>2953</v>
      </c>
      <c r="I758" s="10" t="s">
        <v>2751</v>
      </c>
      <c r="J758" s="1" t="s">
        <v>47</v>
      </c>
      <c r="K758" s="20" t="s">
        <v>2934</v>
      </c>
      <c r="L758" s="1">
        <v>1</v>
      </c>
      <c r="M758" s="1" t="s">
        <v>1968</v>
      </c>
      <c r="O758" s="1" t="s">
        <v>1264</v>
      </c>
      <c r="P758" s="1" t="s">
        <v>1265</v>
      </c>
      <c r="T758" s="1" t="s">
        <v>1266</v>
      </c>
      <c r="W758" s="2" t="s">
        <v>51</v>
      </c>
      <c r="X758" s="2" t="s">
        <v>51</v>
      </c>
      <c r="Y758" s="1" t="s">
        <v>775</v>
      </c>
      <c r="Z758" s="1" t="s">
        <v>34</v>
      </c>
      <c r="AA758" s="9" t="s">
        <v>53</v>
      </c>
      <c r="AB758" s="2" t="s">
        <v>54</v>
      </c>
    </row>
    <row r="759" spans="1:28" ht="36" customHeight="1" x14ac:dyDescent="0.2">
      <c r="A759" s="1" t="s">
        <v>2954</v>
      </c>
      <c r="B759" s="6" t="s">
        <v>30</v>
      </c>
      <c r="C759" t="s">
        <v>2955</v>
      </c>
      <c r="D759" s="1" t="s">
        <v>43</v>
      </c>
      <c r="E759" s="1" t="s">
        <v>2352</v>
      </c>
      <c r="F759" s="1" t="s">
        <v>2355</v>
      </c>
      <c r="G759" s="1" t="s">
        <v>2936</v>
      </c>
      <c r="H759" s="2" t="s">
        <v>802</v>
      </c>
      <c r="I759" s="2" t="s">
        <v>2751</v>
      </c>
      <c r="J759" s="1" t="s">
        <v>47</v>
      </c>
      <c r="K759" s="20" t="s">
        <v>2934</v>
      </c>
      <c r="L759" s="1">
        <v>1</v>
      </c>
      <c r="M759" s="1" t="s">
        <v>1968</v>
      </c>
      <c r="O759" s="1" t="s">
        <v>1264</v>
      </c>
      <c r="P759" s="1" t="s">
        <v>1265</v>
      </c>
      <c r="T759" s="1" t="s">
        <v>1266</v>
      </c>
      <c r="W759" s="2" t="s">
        <v>51</v>
      </c>
      <c r="X759" s="2" t="s">
        <v>51</v>
      </c>
      <c r="Y759" s="1" t="s">
        <v>775</v>
      </c>
      <c r="Z759" s="1" t="s">
        <v>34</v>
      </c>
      <c r="AA759" s="9" t="s">
        <v>53</v>
      </c>
      <c r="AB759" s="2" t="s">
        <v>54</v>
      </c>
    </row>
    <row r="760" spans="1:28" ht="36" customHeight="1" x14ac:dyDescent="0.2">
      <c r="A760" s="1" t="s">
        <v>2956</v>
      </c>
      <c r="B760" s="1" t="s">
        <v>36</v>
      </c>
      <c r="C760" t="s">
        <v>2957</v>
      </c>
      <c r="D760" s="1" t="s">
        <v>188</v>
      </c>
      <c r="E760" s="1" t="s">
        <v>2352</v>
      </c>
      <c r="F760" s="1" t="s">
        <v>2355</v>
      </c>
      <c r="G760" s="1" t="s">
        <v>2936</v>
      </c>
      <c r="H760" s="2" t="s">
        <v>643</v>
      </c>
      <c r="J760" s="1" t="s">
        <v>33</v>
      </c>
      <c r="O760" s="1" t="s">
        <v>191</v>
      </c>
      <c r="P760" s="1" t="s">
        <v>1265</v>
      </c>
      <c r="W760" s="2" t="s">
        <v>2958</v>
      </c>
      <c r="X760" s="2" t="s">
        <v>2958</v>
      </c>
      <c r="Y760" s="1" t="s">
        <v>52</v>
      </c>
      <c r="Z760" s="1" t="s">
        <v>34</v>
      </c>
      <c r="AA760" s="9" t="s">
        <v>53</v>
      </c>
      <c r="AB760" s="2" t="s">
        <v>54</v>
      </c>
    </row>
    <row r="761" spans="1:28" ht="36" customHeight="1" x14ac:dyDescent="0.2">
      <c r="A761" s="6" t="s">
        <v>2959</v>
      </c>
      <c r="B761" s="1" t="s">
        <v>30</v>
      </c>
      <c r="C761" t="s">
        <v>2960</v>
      </c>
      <c r="D761" s="1" t="s">
        <v>43</v>
      </c>
      <c r="E761" s="1" t="s">
        <v>2352</v>
      </c>
      <c r="F761" s="1" t="s">
        <v>2355</v>
      </c>
      <c r="G761" s="1" t="s">
        <v>2936</v>
      </c>
      <c r="H761" s="10" t="s">
        <v>2961</v>
      </c>
      <c r="I761" s="10" t="s">
        <v>2962</v>
      </c>
      <c r="J761" s="1" t="s">
        <v>773</v>
      </c>
      <c r="K761" s="20" t="s">
        <v>2934</v>
      </c>
      <c r="L761" s="1">
        <v>2</v>
      </c>
      <c r="M761" s="1" t="s">
        <v>774</v>
      </c>
      <c r="O761" s="1" t="s">
        <v>1264</v>
      </c>
      <c r="P761" s="1" t="s">
        <v>1265</v>
      </c>
      <c r="T761" s="1" t="s">
        <v>1266</v>
      </c>
      <c r="W761" s="2" t="s">
        <v>51</v>
      </c>
      <c r="X761" s="2" t="s">
        <v>51</v>
      </c>
      <c r="Y761" s="1" t="s">
        <v>775</v>
      </c>
      <c r="Z761" s="1" t="s">
        <v>34</v>
      </c>
      <c r="AA761" s="9" t="s">
        <v>53</v>
      </c>
      <c r="AB761" s="2" t="s">
        <v>54</v>
      </c>
    </row>
    <row r="762" spans="1:28" ht="36" customHeight="1" x14ac:dyDescent="0.2">
      <c r="A762" s="1" t="s">
        <v>2963</v>
      </c>
      <c r="B762" s="6" t="s">
        <v>30</v>
      </c>
      <c r="C762" t="s">
        <v>2964</v>
      </c>
      <c r="D762" s="1" t="s">
        <v>43</v>
      </c>
      <c r="E762" s="1" t="s">
        <v>2352</v>
      </c>
      <c r="F762" s="1" t="s">
        <v>2355</v>
      </c>
      <c r="G762" s="1" t="s">
        <v>2936</v>
      </c>
      <c r="H762" s="2" t="s">
        <v>1408</v>
      </c>
      <c r="I762" s="2" t="s">
        <v>2965</v>
      </c>
      <c r="J762" s="1" t="s">
        <v>773</v>
      </c>
      <c r="K762" s="20" t="s">
        <v>2934</v>
      </c>
      <c r="L762" s="1">
        <v>3</v>
      </c>
      <c r="M762" s="1" t="s">
        <v>774</v>
      </c>
      <c r="O762" s="1" t="s">
        <v>1264</v>
      </c>
      <c r="P762" s="1" t="s">
        <v>1265</v>
      </c>
      <c r="T762" s="1" t="s">
        <v>1266</v>
      </c>
      <c r="W762" s="2" t="s">
        <v>51</v>
      </c>
      <c r="X762" s="2" t="s">
        <v>51</v>
      </c>
      <c r="Y762" s="1" t="s">
        <v>775</v>
      </c>
      <c r="Z762" s="1" t="s">
        <v>34</v>
      </c>
      <c r="AA762" s="9" t="s">
        <v>53</v>
      </c>
      <c r="AB762" s="2" t="s">
        <v>54</v>
      </c>
    </row>
    <row r="763" spans="1:28" ht="36" customHeight="1" x14ac:dyDescent="0.2">
      <c r="A763" s="6" t="s">
        <v>2966</v>
      </c>
      <c r="B763" s="1" t="s">
        <v>30</v>
      </c>
      <c r="C763" t="s">
        <v>2967</v>
      </c>
      <c r="D763" s="6" t="s">
        <v>43</v>
      </c>
      <c r="E763" s="1" t="s">
        <v>2352</v>
      </c>
      <c r="F763" s="1" t="s">
        <v>2355</v>
      </c>
      <c r="G763" s="1" t="s">
        <v>2936</v>
      </c>
      <c r="H763" s="10" t="s">
        <v>2968</v>
      </c>
      <c r="I763" s="10" t="s">
        <v>2969</v>
      </c>
      <c r="J763" s="1" t="s">
        <v>773</v>
      </c>
      <c r="K763" s="20" t="s">
        <v>2934</v>
      </c>
      <c r="L763" s="1">
        <v>4</v>
      </c>
      <c r="M763" s="1" t="s">
        <v>774</v>
      </c>
      <c r="O763" s="1" t="s">
        <v>1264</v>
      </c>
      <c r="P763" s="1" t="s">
        <v>1265</v>
      </c>
      <c r="T763" s="1" t="s">
        <v>1266</v>
      </c>
      <c r="W763" s="2" t="s">
        <v>51</v>
      </c>
      <c r="X763" s="2" t="s">
        <v>51</v>
      </c>
      <c r="Y763" s="1" t="s">
        <v>775</v>
      </c>
      <c r="Z763" s="1" t="s">
        <v>34</v>
      </c>
      <c r="AA763" s="9" t="s">
        <v>53</v>
      </c>
      <c r="AB763" s="2" t="s">
        <v>54</v>
      </c>
    </row>
    <row r="764" spans="1:28" ht="36" customHeight="1" x14ac:dyDescent="0.2">
      <c r="A764" s="20" t="s">
        <v>2970</v>
      </c>
      <c r="B764" s="1" t="s">
        <v>36</v>
      </c>
      <c r="C764" t="s">
        <v>2971</v>
      </c>
      <c r="D764" s="1" t="s">
        <v>766</v>
      </c>
      <c r="E764" s="1" t="s">
        <v>2352</v>
      </c>
      <c r="F764" s="2" t="s">
        <v>2355</v>
      </c>
      <c r="G764" s="1" t="s">
        <v>2936</v>
      </c>
      <c r="H764" s="25" t="s">
        <v>2972</v>
      </c>
      <c r="I764" s="2" t="s">
        <v>2751</v>
      </c>
      <c r="J764" s="1" t="s">
        <v>33</v>
      </c>
      <c r="W764" s="2" t="s">
        <v>51</v>
      </c>
      <c r="X764" s="2" t="s">
        <v>51</v>
      </c>
      <c r="Z764" s="1" t="s">
        <v>34</v>
      </c>
    </row>
    <row r="765" spans="1:28" ht="36" customHeight="1" x14ac:dyDescent="0.2">
      <c r="A765" s="1" t="s">
        <v>2973</v>
      </c>
      <c r="B765" s="1" t="s">
        <v>36</v>
      </c>
      <c r="C765" t="s">
        <v>2974</v>
      </c>
      <c r="D765" s="1" t="s">
        <v>43</v>
      </c>
      <c r="E765" s="1" t="s">
        <v>2352</v>
      </c>
      <c r="F765" s="1" t="s">
        <v>2355</v>
      </c>
      <c r="G765" s="1" t="s">
        <v>2936</v>
      </c>
      <c r="H765" s="2" t="s">
        <v>2940</v>
      </c>
      <c r="I765" s="10" t="s">
        <v>2751</v>
      </c>
      <c r="J765" s="1" t="s">
        <v>47</v>
      </c>
      <c r="K765" s="20" t="s">
        <v>2970</v>
      </c>
      <c r="L765" s="1">
        <v>1</v>
      </c>
      <c r="M765" s="1" t="s">
        <v>1968</v>
      </c>
      <c r="O765" s="1" t="s">
        <v>1264</v>
      </c>
      <c r="P765" s="1" t="s">
        <v>1265</v>
      </c>
      <c r="T765" s="1" t="s">
        <v>1266</v>
      </c>
      <c r="W765" s="2" t="s">
        <v>51</v>
      </c>
      <c r="X765" s="2" t="s">
        <v>51</v>
      </c>
      <c r="Y765" s="1" t="s">
        <v>775</v>
      </c>
      <c r="Z765" s="1" t="s">
        <v>34</v>
      </c>
      <c r="AA765" s="9" t="s">
        <v>53</v>
      </c>
      <c r="AB765" s="2" t="s">
        <v>54</v>
      </c>
    </row>
    <row r="766" spans="1:28" ht="36" customHeight="1" x14ac:dyDescent="0.2">
      <c r="A766" s="1" t="s">
        <v>2975</v>
      </c>
      <c r="B766" s="1" t="s">
        <v>36</v>
      </c>
      <c r="C766" t="s">
        <v>2976</v>
      </c>
      <c r="D766" s="1" t="s">
        <v>43</v>
      </c>
      <c r="E766" s="1" t="s">
        <v>2352</v>
      </c>
      <c r="F766" s="1" t="s">
        <v>2355</v>
      </c>
      <c r="G766" s="1" t="s">
        <v>2936</v>
      </c>
      <c r="H766" s="2" t="s">
        <v>2943</v>
      </c>
      <c r="I766" s="2" t="s">
        <v>2751</v>
      </c>
      <c r="J766" s="1" t="s">
        <v>47</v>
      </c>
      <c r="K766" s="20" t="s">
        <v>2970</v>
      </c>
      <c r="L766" s="1">
        <v>1</v>
      </c>
      <c r="M766" s="1" t="s">
        <v>1968</v>
      </c>
      <c r="O766" s="1" t="s">
        <v>1264</v>
      </c>
      <c r="P766" s="1" t="s">
        <v>1265</v>
      </c>
      <c r="T766" s="1" t="s">
        <v>1266</v>
      </c>
      <c r="W766" s="2" t="s">
        <v>51</v>
      </c>
      <c r="X766" s="2" t="s">
        <v>51</v>
      </c>
      <c r="Y766" s="1" t="s">
        <v>775</v>
      </c>
      <c r="Z766" s="1" t="s">
        <v>34</v>
      </c>
      <c r="AA766" s="9" t="s">
        <v>53</v>
      </c>
      <c r="AB766" s="2" t="s">
        <v>54</v>
      </c>
    </row>
    <row r="767" spans="1:28" ht="36" customHeight="1" x14ac:dyDescent="0.2">
      <c r="A767" s="1" t="s">
        <v>2977</v>
      </c>
      <c r="B767" s="1" t="s">
        <v>36</v>
      </c>
      <c r="C767" t="s">
        <v>2978</v>
      </c>
      <c r="D767" s="1" t="s">
        <v>43</v>
      </c>
      <c r="E767" s="1" t="s">
        <v>2352</v>
      </c>
      <c r="F767" s="1" t="s">
        <v>2355</v>
      </c>
      <c r="G767" s="1" t="s">
        <v>2936</v>
      </c>
      <c r="H767" s="2" t="s">
        <v>2946</v>
      </c>
      <c r="I767" s="2" t="s">
        <v>2751</v>
      </c>
      <c r="J767" s="1" t="s">
        <v>47</v>
      </c>
      <c r="K767" s="20" t="s">
        <v>2970</v>
      </c>
      <c r="L767" s="1">
        <v>1</v>
      </c>
      <c r="M767" s="1" t="s">
        <v>1968</v>
      </c>
      <c r="O767" s="1" t="s">
        <v>1264</v>
      </c>
      <c r="P767" s="1" t="s">
        <v>1265</v>
      </c>
      <c r="T767" s="1" t="s">
        <v>1266</v>
      </c>
      <c r="W767" s="2" t="s">
        <v>51</v>
      </c>
      <c r="X767" s="2" t="s">
        <v>51</v>
      </c>
      <c r="Y767" s="1" t="s">
        <v>775</v>
      </c>
      <c r="Z767" s="1" t="s">
        <v>34</v>
      </c>
      <c r="AA767" s="9" t="s">
        <v>53</v>
      </c>
      <c r="AB767" s="2" t="s">
        <v>54</v>
      </c>
    </row>
    <row r="768" spans="1:28" ht="36" customHeight="1" x14ac:dyDescent="0.2">
      <c r="A768" s="1" t="s">
        <v>2979</v>
      </c>
      <c r="B768" s="1" t="s">
        <v>36</v>
      </c>
      <c r="C768" t="s">
        <v>2980</v>
      </c>
      <c r="D768" s="1" t="s">
        <v>43</v>
      </c>
      <c r="E768" s="1" t="s">
        <v>2352</v>
      </c>
      <c r="F768" s="1" t="s">
        <v>2355</v>
      </c>
      <c r="G768" s="1" t="s">
        <v>2936</v>
      </c>
      <c r="H768" s="2" t="s">
        <v>2950</v>
      </c>
      <c r="I768" s="2" t="s">
        <v>2751</v>
      </c>
      <c r="J768" s="1" t="s">
        <v>47</v>
      </c>
      <c r="K768" s="20" t="s">
        <v>2970</v>
      </c>
      <c r="L768" s="1">
        <v>1</v>
      </c>
      <c r="M768" s="1" t="s">
        <v>1968</v>
      </c>
      <c r="O768" s="1" t="s">
        <v>1264</v>
      </c>
      <c r="P768" s="1" t="s">
        <v>1265</v>
      </c>
      <c r="T768" s="1" t="s">
        <v>1266</v>
      </c>
      <c r="W768" s="2" t="s">
        <v>51</v>
      </c>
      <c r="X768" s="2" t="s">
        <v>51</v>
      </c>
      <c r="Y768" s="1" t="s">
        <v>775</v>
      </c>
      <c r="Z768" s="1" t="s">
        <v>34</v>
      </c>
      <c r="AA768" s="9" t="s">
        <v>53</v>
      </c>
      <c r="AB768" s="2" t="s">
        <v>54</v>
      </c>
    </row>
    <row r="769" spans="1:28" ht="36" customHeight="1" x14ac:dyDescent="0.2">
      <c r="A769" s="1" t="s">
        <v>2981</v>
      </c>
      <c r="B769" s="1" t="s">
        <v>36</v>
      </c>
      <c r="C769" t="s">
        <v>2982</v>
      </c>
      <c r="D769" s="1" t="s">
        <v>43</v>
      </c>
      <c r="E769" s="1" t="s">
        <v>2352</v>
      </c>
      <c r="F769" s="1" t="s">
        <v>2355</v>
      </c>
      <c r="G769" s="1" t="s">
        <v>2936</v>
      </c>
      <c r="H769" s="2" t="s">
        <v>2953</v>
      </c>
      <c r="I769" s="2" t="s">
        <v>2751</v>
      </c>
      <c r="J769" s="1" t="s">
        <v>47</v>
      </c>
      <c r="K769" s="20" t="s">
        <v>2970</v>
      </c>
      <c r="L769" s="1">
        <v>1</v>
      </c>
      <c r="M769" s="1" t="s">
        <v>1968</v>
      </c>
      <c r="O769" s="1" t="s">
        <v>1264</v>
      </c>
      <c r="P769" s="1" t="s">
        <v>1265</v>
      </c>
      <c r="T769" s="1" t="s">
        <v>1266</v>
      </c>
      <c r="W769" s="2" t="s">
        <v>51</v>
      </c>
      <c r="X769" s="2" t="s">
        <v>51</v>
      </c>
      <c r="Y769" s="1" t="s">
        <v>775</v>
      </c>
      <c r="Z769" s="1" t="s">
        <v>34</v>
      </c>
      <c r="AA769" s="9" t="s">
        <v>53</v>
      </c>
      <c r="AB769" s="2" t="s">
        <v>54</v>
      </c>
    </row>
    <row r="770" spans="1:28" ht="36" customHeight="1" x14ac:dyDescent="0.2">
      <c r="A770" s="1" t="s">
        <v>2983</v>
      </c>
      <c r="B770" s="6" t="s">
        <v>30</v>
      </c>
      <c r="C770" t="s">
        <v>2984</v>
      </c>
      <c r="D770" s="1" t="s">
        <v>43</v>
      </c>
      <c r="E770" s="1" t="s">
        <v>2352</v>
      </c>
      <c r="F770" s="1" t="s">
        <v>2355</v>
      </c>
      <c r="G770" s="1" t="s">
        <v>2936</v>
      </c>
      <c r="H770" s="2" t="s">
        <v>802</v>
      </c>
      <c r="I770" s="2" t="s">
        <v>2751</v>
      </c>
      <c r="J770" s="1" t="s">
        <v>47</v>
      </c>
      <c r="K770" s="20" t="s">
        <v>2970</v>
      </c>
      <c r="L770" s="1">
        <v>1</v>
      </c>
      <c r="M770" s="1" t="s">
        <v>1968</v>
      </c>
      <c r="O770" s="1" t="s">
        <v>1264</v>
      </c>
      <c r="P770" s="1" t="s">
        <v>1265</v>
      </c>
      <c r="T770" s="1" t="s">
        <v>1266</v>
      </c>
      <c r="W770" s="2" t="s">
        <v>51</v>
      </c>
      <c r="X770" s="2" t="s">
        <v>51</v>
      </c>
      <c r="Y770" s="1" t="s">
        <v>775</v>
      </c>
      <c r="Z770" s="1" t="s">
        <v>34</v>
      </c>
      <c r="AA770" s="9" t="s">
        <v>53</v>
      </c>
      <c r="AB770" s="2" t="s">
        <v>54</v>
      </c>
    </row>
    <row r="771" spans="1:28" ht="36" customHeight="1" x14ac:dyDescent="0.2">
      <c r="A771" s="1" t="s">
        <v>2985</v>
      </c>
      <c r="B771" s="1" t="s">
        <v>36</v>
      </c>
      <c r="C771" t="s">
        <v>2986</v>
      </c>
      <c r="D771" s="1" t="s">
        <v>188</v>
      </c>
      <c r="E771" s="1" t="s">
        <v>2352</v>
      </c>
      <c r="F771" s="1" t="s">
        <v>2355</v>
      </c>
      <c r="G771" s="1" t="s">
        <v>2936</v>
      </c>
      <c r="H771" s="2" t="s">
        <v>643</v>
      </c>
      <c r="J771" s="1" t="s">
        <v>33</v>
      </c>
      <c r="O771" s="1" t="s">
        <v>191</v>
      </c>
      <c r="P771" s="1" t="s">
        <v>1265</v>
      </c>
      <c r="W771" s="2" t="s">
        <v>2987</v>
      </c>
      <c r="X771" s="2" t="s">
        <v>2987</v>
      </c>
      <c r="Y771" s="1" t="s">
        <v>52</v>
      </c>
      <c r="Z771" s="1" t="s">
        <v>34</v>
      </c>
      <c r="AA771" s="9" t="s">
        <v>53</v>
      </c>
      <c r="AB771" s="2" t="s">
        <v>54</v>
      </c>
    </row>
    <row r="772" spans="1:28" ht="36" customHeight="1" x14ac:dyDescent="0.2">
      <c r="A772" s="6" t="s">
        <v>2988</v>
      </c>
      <c r="B772" s="1" t="s">
        <v>30</v>
      </c>
      <c r="C772" t="s">
        <v>2989</v>
      </c>
      <c r="D772" s="6" t="s">
        <v>43</v>
      </c>
      <c r="E772" s="1" t="s">
        <v>2352</v>
      </c>
      <c r="F772" s="1" t="s">
        <v>2355</v>
      </c>
      <c r="G772" s="1" t="s">
        <v>2936</v>
      </c>
      <c r="H772" s="10" t="s">
        <v>2961</v>
      </c>
      <c r="I772" s="10" t="s">
        <v>2962</v>
      </c>
      <c r="J772" s="1" t="s">
        <v>773</v>
      </c>
      <c r="K772" s="20" t="s">
        <v>2970</v>
      </c>
      <c r="L772" s="1">
        <v>2</v>
      </c>
      <c r="M772" s="1" t="s">
        <v>774</v>
      </c>
      <c r="O772" s="1" t="s">
        <v>1264</v>
      </c>
      <c r="P772" s="1" t="s">
        <v>1265</v>
      </c>
      <c r="T772" s="1" t="s">
        <v>1266</v>
      </c>
      <c r="W772" s="2" t="s">
        <v>51</v>
      </c>
      <c r="X772" s="2" t="s">
        <v>51</v>
      </c>
      <c r="Y772" s="1" t="s">
        <v>775</v>
      </c>
      <c r="Z772" s="1" t="s">
        <v>34</v>
      </c>
      <c r="AA772" s="9" t="s">
        <v>53</v>
      </c>
      <c r="AB772" s="2" t="s">
        <v>54</v>
      </c>
    </row>
    <row r="773" spans="1:28" ht="36" customHeight="1" x14ac:dyDescent="0.2">
      <c r="A773" s="1" t="s">
        <v>2990</v>
      </c>
      <c r="B773" s="6" t="s">
        <v>30</v>
      </c>
      <c r="C773" t="s">
        <v>2991</v>
      </c>
      <c r="D773" s="6" t="s">
        <v>43</v>
      </c>
      <c r="E773" s="1" t="s">
        <v>2352</v>
      </c>
      <c r="F773" s="1" t="s">
        <v>2355</v>
      </c>
      <c r="G773" s="1" t="s">
        <v>2936</v>
      </c>
      <c r="H773" s="2" t="s">
        <v>1408</v>
      </c>
      <c r="J773" s="1" t="s">
        <v>773</v>
      </c>
      <c r="K773" s="20" t="s">
        <v>2970</v>
      </c>
      <c r="L773" s="1">
        <v>3</v>
      </c>
      <c r="M773" s="1" t="s">
        <v>774</v>
      </c>
      <c r="O773" s="1" t="s">
        <v>1264</v>
      </c>
      <c r="P773" s="1" t="s">
        <v>1265</v>
      </c>
      <c r="T773" s="1" t="s">
        <v>1266</v>
      </c>
      <c r="W773" s="2" t="s">
        <v>51</v>
      </c>
      <c r="X773" s="2" t="s">
        <v>51</v>
      </c>
      <c r="Y773" s="1" t="s">
        <v>775</v>
      </c>
      <c r="Z773" s="1" t="s">
        <v>34</v>
      </c>
      <c r="AA773" s="9" t="s">
        <v>53</v>
      </c>
      <c r="AB773" s="2" t="s">
        <v>54</v>
      </c>
    </row>
    <row r="774" spans="1:28" ht="36" customHeight="1" x14ac:dyDescent="0.2">
      <c r="A774" s="6" t="s">
        <v>2992</v>
      </c>
      <c r="B774" s="1" t="s">
        <v>30</v>
      </c>
      <c r="C774" t="s">
        <v>2993</v>
      </c>
      <c r="D774" s="6" t="s">
        <v>43</v>
      </c>
      <c r="E774" s="1" t="s">
        <v>2352</v>
      </c>
      <c r="F774" s="1" t="s">
        <v>2355</v>
      </c>
      <c r="G774" s="1" t="s">
        <v>2936</v>
      </c>
      <c r="H774" s="10" t="s">
        <v>2994</v>
      </c>
      <c r="I774" s="10" t="s">
        <v>2995</v>
      </c>
      <c r="J774" s="1" t="s">
        <v>773</v>
      </c>
      <c r="K774" s="20" t="s">
        <v>2970</v>
      </c>
      <c r="L774" s="1">
        <v>4</v>
      </c>
      <c r="M774" s="1" t="s">
        <v>774</v>
      </c>
      <c r="O774" s="1" t="s">
        <v>1264</v>
      </c>
      <c r="P774" s="1" t="s">
        <v>1265</v>
      </c>
      <c r="T774" s="1" t="s">
        <v>1266</v>
      </c>
      <c r="W774" s="2" t="s">
        <v>51</v>
      </c>
      <c r="X774" s="2" t="s">
        <v>51</v>
      </c>
      <c r="Y774" s="1" t="s">
        <v>775</v>
      </c>
      <c r="Z774" s="1" t="s">
        <v>34</v>
      </c>
      <c r="AA774" s="9" t="s">
        <v>53</v>
      </c>
      <c r="AB774" s="2" t="s">
        <v>54</v>
      </c>
    </row>
    <row r="775" spans="1:28" ht="36" customHeight="1" x14ac:dyDescent="0.2">
      <c r="A775" s="6" t="s">
        <v>2996</v>
      </c>
      <c r="B775" s="1" t="s">
        <v>30</v>
      </c>
      <c r="C775" t="s">
        <v>2997</v>
      </c>
      <c r="D775" s="6" t="s">
        <v>43</v>
      </c>
      <c r="E775" s="1" t="s">
        <v>2352</v>
      </c>
      <c r="F775" s="1" t="s">
        <v>2355</v>
      </c>
      <c r="G775" s="1" t="s">
        <v>2936</v>
      </c>
      <c r="H775" s="10" t="s">
        <v>2998</v>
      </c>
      <c r="I775" s="10" t="s">
        <v>2999</v>
      </c>
      <c r="J775" s="6" t="s">
        <v>47</v>
      </c>
      <c r="K775" s="20"/>
      <c r="M775" s="6" t="s">
        <v>236</v>
      </c>
      <c r="O775" s="6" t="s">
        <v>1264</v>
      </c>
      <c r="P775" s="1" t="s">
        <v>1265</v>
      </c>
      <c r="T775" s="1" t="s">
        <v>1266</v>
      </c>
      <c r="W775" s="10" t="s">
        <v>2044</v>
      </c>
      <c r="X775" s="10" t="s">
        <v>2045</v>
      </c>
      <c r="Y775" s="1" t="s">
        <v>52</v>
      </c>
      <c r="AA775" s="9" t="s">
        <v>53</v>
      </c>
      <c r="AB775" s="2" t="s">
        <v>54</v>
      </c>
    </row>
    <row r="776" spans="1:28" ht="36" customHeight="1" x14ac:dyDescent="0.2">
      <c r="A776" s="6" t="s">
        <v>3000</v>
      </c>
      <c r="B776" s="6" t="s">
        <v>30</v>
      </c>
      <c r="C776" t="s">
        <v>3001</v>
      </c>
      <c r="D776" s="1" t="s">
        <v>43</v>
      </c>
      <c r="E776" s="1" t="s">
        <v>2352</v>
      </c>
      <c r="F776" s="1" t="s">
        <v>2355</v>
      </c>
      <c r="G776" s="1" t="s">
        <v>2936</v>
      </c>
      <c r="H776" s="10" t="s">
        <v>3002</v>
      </c>
      <c r="I776" s="10" t="s">
        <v>3003</v>
      </c>
      <c r="J776" s="1" t="s">
        <v>47</v>
      </c>
      <c r="M776" s="6" t="s">
        <v>1549</v>
      </c>
      <c r="O776" s="6" t="s">
        <v>1264</v>
      </c>
      <c r="P776" s="1" t="s">
        <v>1265</v>
      </c>
      <c r="T776" s="1" t="s">
        <v>1266</v>
      </c>
      <c r="W776" s="10" t="s">
        <v>51</v>
      </c>
      <c r="X776" s="2" t="s">
        <v>51</v>
      </c>
      <c r="Y776" s="1" t="s">
        <v>52</v>
      </c>
      <c r="Z776" s="1" t="s">
        <v>34</v>
      </c>
      <c r="AA776" s="9" t="s">
        <v>53</v>
      </c>
      <c r="AB776" s="2" t="s">
        <v>54</v>
      </c>
    </row>
    <row r="777" spans="1:28" ht="36" customHeight="1" x14ac:dyDescent="0.2">
      <c r="A777" s="6" t="s">
        <v>3004</v>
      </c>
      <c r="B777" s="1" t="s">
        <v>30</v>
      </c>
      <c r="C777" t="s">
        <v>3005</v>
      </c>
      <c r="D777" s="6" t="s">
        <v>766</v>
      </c>
      <c r="E777" s="1" t="s">
        <v>2352</v>
      </c>
      <c r="F777" s="1" t="s">
        <v>2355</v>
      </c>
      <c r="G777" s="1" t="s">
        <v>2936</v>
      </c>
      <c r="H777" s="10" t="s">
        <v>3006</v>
      </c>
      <c r="J777" s="1" t="s">
        <v>33</v>
      </c>
      <c r="W777" s="10" t="s">
        <v>3007</v>
      </c>
      <c r="X777" s="10" t="s">
        <v>3008</v>
      </c>
      <c r="Z777" s="1" t="s">
        <v>34</v>
      </c>
    </row>
    <row r="778" spans="1:28" ht="36" customHeight="1" x14ac:dyDescent="0.2">
      <c r="A778" s="6" t="s">
        <v>3009</v>
      </c>
      <c r="B778" s="1" t="s">
        <v>30</v>
      </c>
      <c r="C778" t="s">
        <v>3010</v>
      </c>
      <c r="D778" s="6" t="s">
        <v>43</v>
      </c>
      <c r="E778" s="1" t="s">
        <v>2352</v>
      </c>
      <c r="F778" s="1" t="s">
        <v>2355</v>
      </c>
      <c r="G778" s="6" t="s">
        <v>2936</v>
      </c>
      <c r="H778" s="10" t="s">
        <v>3011</v>
      </c>
      <c r="J778" s="6" t="s">
        <v>773</v>
      </c>
      <c r="K778" s="6" t="s">
        <v>3004</v>
      </c>
      <c r="L778" s="1">
        <v>1</v>
      </c>
      <c r="M778" s="1" t="s">
        <v>774</v>
      </c>
      <c r="O778" s="1" t="s">
        <v>1264</v>
      </c>
      <c r="P778" s="1" t="s">
        <v>1265</v>
      </c>
      <c r="T778" s="1" t="s">
        <v>1266</v>
      </c>
      <c r="W778" s="10" t="s">
        <v>3007</v>
      </c>
      <c r="X778" s="10" t="s">
        <v>3008</v>
      </c>
      <c r="Y778" s="6" t="s">
        <v>775</v>
      </c>
      <c r="Z778" s="1" t="s">
        <v>34</v>
      </c>
      <c r="AA778" s="9" t="s">
        <v>53</v>
      </c>
      <c r="AB778" s="2" t="s">
        <v>54</v>
      </c>
    </row>
    <row r="779" spans="1:28" ht="36" customHeight="1" x14ac:dyDescent="0.2">
      <c r="A779" s="6" t="s">
        <v>3012</v>
      </c>
      <c r="B779" s="1" t="s">
        <v>30</v>
      </c>
      <c r="C779" t="s">
        <v>3013</v>
      </c>
      <c r="D779" s="6" t="s">
        <v>43</v>
      </c>
      <c r="E779" s="1" t="s">
        <v>2352</v>
      </c>
      <c r="F779" s="1" t="s">
        <v>2355</v>
      </c>
      <c r="G779" s="1" t="s">
        <v>2936</v>
      </c>
      <c r="H779" s="10" t="s">
        <v>3014</v>
      </c>
      <c r="J779" s="1" t="s">
        <v>773</v>
      </c>
      <c r="K779" s="6" t="s">
        <v>3004</v>
      </c>
      <c r="L779" s="1">
        <v>1</v>
      </c>
      <c r="M779" s="1" t="s">
        <v>774</v>
      </c>
      <c r="O779" s="1" t="s">
        <v>1264</v>
      </c>
      <c r="P779" s="1" t="s">
        <v>1265</v>
      </c>
      <c r="T779" s="1" t="s">
        <v>1266</v>
      </c>
      <c r="W779" s="10" t="s">
        <v>3007</v>
      </c>
      <c r="X779" s="10" t="s">
        <v>3008</v>
      </c>
      <c r="Y779" s="6" t="s">
        <v>775</v>
      </c>
      <c r="Z779" s="1" t="s">
        <v>34</v>
      </c>
      <c r="AA779" s="9" t="s">
        <v>53</v>
      </c>
      <c r="AB779" s="2" t="s">
        <v>54</v>
      </c>
    </row>
    <row r="780" spans="1:28" ht="36" customHeight="1" x14ac:dyDescent="0.2">
      <c r="A780" s="6" t="s">
        <v>3015</v>
      </c>
      <c r="B780" s="1" t="s">
        <v>30</v>
      </c>
      <c r="C780" t="s">
        <v>3016</v>
      </c>
      <c r="D780" s="6" t="s">
        <v>43</v>
      </c>
      <c r="E780" s="1" t="s">
        <v>2352</v>
      </c>
      <c r="F780" s="1" t="s">
        <v>2355</v>
      </c>
      <c r="G780" s="1" t="s">
        <v>2936</v>
      </c>
      <c r="H780" s="10" t="s">
        <v>3017</v>
      </c>
      <c r="J780" s="1" t="s">
        <v>773</v>
      </c>
      <c r="K780" s="6" t="s">
        <v>3004</v>
      </c>
      <c r="L780" s="1">
        <v>1</v>
      </c>
      <c r="M780" s="1" t="s">
        <v>774</v>
      </c>
      <c r="O780" s="1" t="s">
        <v>1264</v>
      </c>
      <c r="P780" s="1" t="s">
        <v>1265</v>
      </c>
      <c r="T780" s="1" t="s">
        <v>1266</v>
      </c>
      <c r="W780" s="10" t="s">
        <v>3007</v>
      </c>
      <c r="X780" s="10" t="s">
        <v>3008</v>
      </c>
      <c r="Y780" s="6" t="s">
        <v>775</v>
      </c>
      <c r="Z780" s="1" t="s">
        <v>34</v>
      </c>
      <c r="AA780" s="9" t="s">
        <v>53</v>
      </c>
      <c r="AB780" s="2" t="s">
        <v>54</v>
      </c>
    </row>
    <row r="781" spans="1:28" ht="36" customHeight="1" x14ac:dyDescent="0.2">
      <c r="A781" s="6" t="s">
        <v>3018</v>
      </c>
      <c r="B781" s="1" t="s">
        <v>30</v>
      </c>
      <c r="C781" t="s">
        <v>3019</v>
      </c>
      <c r="D781" s="6" t="s">
        <v>43</v>
      </c>
      <c r="E781" s="1" t="s">
        <v>2352</v>
      </c>
      <c r="F781" s="1" t="s">
        <v>2355</v>
      </c>
      <c r="G781" s="6" t="s">
        <v>2936</v>
      </c>
      <c r="H781" s="10" t="s">
        <v>3020</v>
      </c>
      <c r="I781" s="10" t="s">
        <v>3021</v>
      </c>
      <c r="J781" s="1" t="s">
        <v>773</v>
      </c>
      <c r="K781" s="6" t="s">
        <v>3004</v>
      </c>
      <c r="L781" s="1">
        <v>1</v>
      </c>
      <c r="M781" s="1" t="s">
        <v>3022</v>
      </c>
      <c r="O781" s="1" t="s">
        <v>1264</v>
      </c>
      <c r="P781" s="1" t="s">
        <v>1265</v>
      </c>
      <c r="T781" s="1" t="s">
        <v>1266</v>
      </c>
      <c r="W781" s="10" t="s">
        <v>3023</v>
      </c>
      <c r="X781" s="10" t="s">
        <v>3024</v>
      </c>
      <c r="Y781" s="1" t="s">
        <v>775</v>
      </c>
      <c r="AA781" s="9" t="s">
        <v>53</v>
      </c>
      <c r="AB781" s="2" t="s">
        <v>54</v>
      </c>
    </row>
    <row r="782" spans="1:28" ht="36" customHeight="1" x14ac:dyDescent="0.2">
      <c r="A782" s="6" t="s">
        <v>3025</v>
      </c>
      <c r="B782" s="1" t="s">
        <v>30</v>
      </c>
      <c r="C782" t="s">
        <v>3026</v>
      </c>
      <c r="D782" s="6" t="s">
        <v>43</v>
      </c>
      <c r="E782" s="1" t="s">
        <v>2352</v>
      </c>
      <c r="F782" s="1" t="s">
        <v>2355</v>
      </c>
      <c r="G782" s="1" t="s">
        <v>2936</v>
      </c>
      <c r="H782" s="10" t="s">
        <v>802</v>
      </c>
      <c r="J782" s="1" t="s">
        <v>773</v>
      </c>
      <c r="K782" s="6" t="s">
        <v>3004</v>
      </c>
      <c r="L782" s="1">
        <v>1</v>
      </c>
      <c r="M782" s="1" t="s">
        <v>774</v>
      </c>
      <c r="O782" s="1" t="s">
        <v>1264</v>
      </c>
      <c r="P782" s="1" t="s">
        <v>1265</v>
      </c>
      <c r="T782" s="1" t="s">
        <v>1266</v>
      </c>
      <c r="W782" s="10" t="s">
        <v>3007</v>
      </c>
      <c r="X782" s="10" t="s">
        <v>3008</v>
      </c>
      <c r="Y782" s="6" t="s">
        <v>775</v>
      </c>
      <c r="Z782" s="1" t="s">
        <v>34</v>
      </c>
      <c r="AA782" s="9" t="s">
        <v>53</v>
      </c>
      <c r="AB782" s="2" t="s">
        <v>54</v>
      </c>
    </row>
    <row r="783" spans="1:28" ht="36" customHeight="1" x14ac:dyDescent="0.2">
      <c r="A783" s="6" t="s">
        <v>3027</v>
      </c>
      <c r="B783" s="1" t="s">
        <v>30</v>
      </c>
      <c r="C783" t="s">
        <v>3028</v>
      </c>
      <c r="D783" s="6" t="s">
        <v>188</v>
      </c>
      <c r="E783" s="1" t="s">
        <v>2352</v>
      </c>
      <c r="F783" s="1" t="s">
        <v>2355</v>
      </c>
      <c r="G783" s="1" t="s">
        <v>2936</v>
      </c>
      <c r="H783" s="10" t="s">
        <v>643</v>
      </c>
      <c r="J783" s="1" t="s">
        <v>33</v>
      </c>
      <c r="O783" s="1" t="s">
        <v>191</v>
      </c>
      <c r="P783" s="1" t="s">
        <v>1265</v>
      </c>
      <c r="W783" s="10" t="s">
        <v>3029</v>
      </c>
      <c r="X783" s="10" t="s">
        <v>3029</v>
      </c>
      <c r="Y783" s="6" t="s">
        <v>52</v>
      </c>
      <c r="Z783" s="1" t="s">
        <v>34</v>
      </c>
      <c r="AA783" s="9" t="s">
        <v>53</v>
      </c>
      <c r="AB783" s="2" t="s">
        <v>54</v>
      </c>
    </row>
    <row r="784" spans="1:28" ht="36" customHeight="1" x14ac:dyDescent="0.2">
      <c r="A784" s="6" t="s">
        <v>3030</v>
      </c>
      <c r="B784" s="1" t="s">
        <v>30</v>
      </c>
      <c r="C784" t="s">
        <v>3031</v>
      </c>
      <c r="D784" s="6" t="s">
        <v>43</v>
      </c>
      <c r="E784" s="1" t="s">
        <v>2352</v>
      </c>
      <c r="F784" s="6" t="s">
        <v>2355</v>
      </c>
      <c r="G784" s="6" t="s">
        <v>2936</v>
      </c>
      <c r="H784" s="10" t="s">
        <v>3032</v>
      </c>
      <c r="I784" s="10" t="s">
        <v>3033</v>
      </c>
      <c r="J784" s="6" t="s">
        <v>47</v>
      </c>
      <c r="M784" s="6" t="s">
        <v>2043</v>
      </c>
      <c r="O784" s="1" t="s">
        <v>1264</v>
      </c>
      <c r="P784" s="1" t="s">
        <v>1265</v>
      </c>
      <c r="T784" s="1" t="s">
        <v>1266</v>
      </c>
      <c r="W784" s="10" t="s">
        <v>2044</v>
      </c>
      <c r="X784" s="10" t="s">
        <v>2045</v>
      </c>
      <c r="Y784" s="1" t="s">
        <v>52</v>
      </c>
      <c r="AA784" s="9" t="s">
        <v>53</v>
      </c>
      <c r="AB784" s="2" t="s">
        <v>54</v>
      </c>
    </row>
    <row r="785" spans="1:62" ht="36" customHeight="1" x14ac:dyDescent="0.2">
      <c r="A785" s="6" t="s">
        <v>3034</v>
      </c>
      <c r="B785" s="1" t="s">
        <v>30</v>
      </c>
      <c r="C785" t="s">
        <v>3035</v>
      </c>
      <c r="D785" s="6" t="s">
        <v>43</v>
      </c>
      <c r="E785" s="1" t="s">
        <v>2352</v>
      </c>
      <c r="F785" s="6" t="s">
        <v>2355</v>
      </c>
      <c r="G785" s="6" t="s">
        <v>2936</v>
      </c>
      <c r="H785" s="10" t="s">
        <v>3036</v>
      </c>
      <c r="I785" s="10" t="s">
        <v>3033</v>
      </c>
      <c r="J785" s="6" t="s">
        <v>47</v>
      </c>
      <c r="M785" s="6" t="s">
        <v>2043</v>
      </c>
      <c r="O785" s="1" t="s">
        <v>1264</v>
      </c>
      <c r="P785" s="1" t="s">
        <v>1265</v>
      </c>
      <c r="T785" s="1" t="s">
        <v>1266</v>
      </c>
      <c r="W785" s="10" t="s">
        <v>2044</v>
      </c>
      <c r="X785" s="10" t="s">
        <v>2045</v>
      </c>
      <c r="Y785" s="1" t="s">
        <v>52</v>
      </c>
      <c r="AA785" s="9" t="s">
        <v>53</v>
      </c>
      <c r="AB785" s="2" t="s">
        <v>54</v>
      </c>
    </row>
    <row r="786" spans="1:62" ht="36" customHeight="1" x14ac:dyDescent="0.2">
      <c r="A786" s="20" t="s">
        <v>3037</v>
      </c>
      <c r="B786" s="1" t="s">
        <v>36</v>
      </c>
      <c r="C786" t="s">
        <v>3038</v>
      </c>
      <c r="D786" s="1" t="s">
        <v>43</v>
      </c>
      <c r="E786" s="1" t="s">
        <v>2352</v>
      </c>
      <c r="F786" s="1" t="s">
        <v>2355</v>
      </c>
      <c r="G786" s="1" t="s">
        <v>3039</v>
      </c>
      <c r="H786" s="2" t="s">
        <v>3040</v>
      </c>
      <c r="I786" s="2" t="s">
        <v>3041</v>
      </c>
      <c r="J786" s="1" t="s">
        <v>47</v>
      </c>
      <c r="M786" s="1" t="s">
        <v>1320</v>
      </c>
      <c r="O786" s="1" t="s">
        <v>1264</v>
      </c>
      <c r="P786" s="1" t="s">
        <v>1265</v>
      </c>
      <c r="T786" s="1" t="s">
        <v>1266</v>
      </c>
      <c r="W786" s="2" t="s">
        <v>51</v>
      </c>
      <c r="X786" s="2" t="s">
        <v>51</v>
      </c>
      <c r="Y786" s="1" t="s">
        <v>52</v>
      </c>
      <c r="Z786" s="1" t="s">
        <v>34</v>
      </c>
      <c r="AA786" s="9" t="s">
        <v>53</v>
      </c>
      <c r="AB786" s="2" t="s">
        <v>200</v>
      </c>
    </row>
    <row r="787" spans="1:62" ht="36" customHeight="1" x14ac:dyDescent="0.2">
      <c r="A787" s="1" t="s">
        <v>3042</v>
      </c>
      <c r="B787" s="1" t="s">
        <v>36</v>
      </c>
      <c r="C787" t="s">
        <v>3043</v>
      </c>
      <c r="D787" s="1" t="s">
        <v>43</v>
      </c>
      <c r="E787" s="1" t="s">
        <v>2352</v>
      </c>
      <c r="F787" s="1" t="s">
        <v>2355</v>
      </c>
      <c r="G787" s="1" t="s">
        <v>3039</v>
      </c>
      <c r="H787" s="2" t="s">
        <v>3044</v>
      </c>
      <c r="J787" s="1" t="s">
        <v>47</v>
      </c>
      <c r="M787" s="1" t="s">
        <v>236</v>
      </c>
      <c r="O787" s="1" t="s">
        <v>1264</v>
      </c>
      <c r="P787" s="1" t="s">
        <v>1265</v>
      </c>
      <c r="T787" s="1" t="s">
        <v>1266</v>
      </c>
      <c r="W787" s="2" t="s">
        <v>3045</v>
      </c>
      <c r="X787" s="2" t="s">
        <v>3046</v>
      </c>
      <c r="Y787" s="1" t="s">
        <v>52</v>
      </c>
      <c r="Z787" s="1" t="s">
        <v>34</v>
      </c>
      <c r="AA787" s="9" t="s">
        <v>53</v>
      </c>
      <c r="AB787" s="2" t="s">
        <v>248</v>
      </c>
    </row>
    <row r="788" spans="1:62" ht="36" customHeight="1" x14ac:dyDescent="0.2">
      <c r="A788" s="20" t="s">
        <v>3047</v>
      </c>
      <c r="B788" s="1" t="s">
        <v>36</v>
      </c>
      <c r="C788" t="s">
        <v>3048</v>
      </c>
      <c r="D788" s="1" t="s">
        <v>766</v>
      </c>
      <c r="E788" s="1" t="s">
        <v>2352</v>
      </c>
      <c r="F788" s="1" t="s">
        <v>2355</v>
      </c>
      <c r="G788" s="1" t="s">
        <v>3039</v>
      </c>
      <c r="H788" s="2" t="s">
        <v>3049</v>
      </c>
      <c r="J788" s="1" t="s">
        <v>33</v>
      </c>
      <c r="W788" s="27" t="s">
        <v>3050</v>
      </c>
      <c r="X788" s="27" t="s">
        <v>3051</v>
      </c>
      <c r="Z788" s="1" t="s">
        <v>34</v>
      </c>
    </row>
    <row r="789" spans="1:62" ht="36" customHeight="1" x14ac:dyDescent="0.2">
      <c r="A789" s="1" t="s">
        <v>3052</v>
      </c>
      <c r="B789" s="1" t="s">
        <v>1141</v>
      </c>
      <c r="C789" t="s">
        <v>3053</v>
      </c>
      <c r="D789" s="1" t="s">
        <v>43</v>
      </c>
      <c r="E789" s="1" t="s">
        <v>2352</v>
      </c>
      <c r="F789" s="1" t="s">
        <v>2355</v>
      </c>
      <c r="G789" s="1" t="s">
        <v>3039</v>
      </c>
      <c r="H789" s="2" t="s">
        <v>3054</v>
      </c>
      <c r="I789" s="2" t="s">
        <v>3055</v>
      </c>
      <c r="J789" s="1" t="s">
        <v>773</v>
      </c>
      <c r="K789" s="20" t="s">
        <v>3047</v>
      </c>
      <c r="L789" s="1">
        <v>1</v>
      </c>
      <c r="M789" s="1" t="s">
        <v>774</v>
      </c>
      <c r="O789" s="1" t="s">
        <v>1264</v>
      </c>
      <c r="P789" s="1" t="s">
        <v>1265</v>
      </c>
      <c r="T789" s="1" t="s">
        <v>1266</v>
      </c>
      <c r="W789" s="27" t="s">
        <v>3050</v>
      </c>
      <c r="X789" s="27" t="s">
        <v>3051</v>
      </c>
      <c r="Y789" s="1" t="s">
        <v>775</v>
      </c>
      <c r="Z789" s="1" t="s">
        <v>34</v>
      </c>
      <c r="AA789" s="9" t="s">
        <v>53</v>
      </c>
      <c r="AB789" s="2" t="s">
        <v>248</v>
      </c>
    </row>
    <row r="790" spans="1:62" ht="36" customHeight="1" x14ac:dyDescent="0.2">
      <c r="A790" s="1" t="s">
        <v>3056</v>
      </c>
      <c r="B790" s="1" t="s">
        <v>36</v>
      </c>
      <c r="C790" t="s">
        <v>3057</v>
      </c>
      <c r="D790" s="1" t="s">
        <v>188</v>
      </c>
      <c r="E790" s="1" t="s">
        <v>2352</v>
      </c>
      <c r="F790" s="1" t="s">
        <v>2355</v>
      </c>
      <c r="G790" s="1" t="s">
        <v>3039</v>
      </c>
      <c r="H790" s="2" t="s">
        <v>3058</v>
      </c>
      <c r="J790" s="1" t="s">
        <v>33</v>
      </c>
      <c r="O790" s="1" t="s">
        <v>191</v>
      </c>
      <c r="P790" s="1" t="s">
        <v>1265</v>
      </c>
      <c r="W790" s="2" t="s">
        <v>3059</v>
      </c>
      <c r="X790" s="27" t="s">
        <v>3059</v>
      </c>
      <c r="Y790" s="1" t="s">
        <v>52</v>
      </c>
      <c r="Z790" s="1" t="s">
        <v>34</v>
      </c>
      <c r="AA790" s="9" t="s">
        <v>53</v>
      </c>
      <c r="AB790" s="2" t="s">
        <v>248</v>
      </c>
    </row>
    <row r="791" spans="1:62" ht="36" customHeight="1" x14ac:dyDescent="0.2">
      <c r="A791" s="1" t="s">
        <v>3060</v>
      </c>
      <c r="B791" s="1" t="s">
        <v>36</v>
      </c>
      <c r="C791" t="s">
        <v>3061</v>
      </c>
      <c r="D791" s="1" t="s">
        <v>43</v>
      </c>
      <c r="E791" s="1" t="s">
        <v>2352</v>
      </c>
      <c r="F791" s="1" t="s">
        <v>2355</v>
      </c>
      <c r="G791" s="1" t="s">
        <v>3039</v>
      </c>
      <c r="H791" s="2" t="s">
        <v>3062</v>
      </c>
      <c r="I791" s="2" t="s">
        <v>3063</v>
      </c>
      <c r="J791" s="1" t="s">
        <v>773</v>
      </c>
      <c r="K791" s="20" t="s">
        <v>3047</v>
      </c>
      <c r="L791" s="1">
        <v>1</v>
      </c>
      <c r="M791" s="1" t="s">
        <v>774</v>
      </c>
      <c r="O791" s="1" t="s">
        <v>1264</v>
      </c>
      <c r="P791" s="1" t="s">
        <v>1265</v>
      </c>
      <c r="T791" s="1" t="s">
        <v>1266</v>
      </c>
      <c r="W791" s="27" t="s">
        <v>3050</v>
      </c>
      <c r="X791" s="27" t="s">
        <v>3051</v>
      </c>
      <c r="Y791" s="1" t="s">
        <v>775</v>
      </c>
      <c r="Z791" s="1" t="s">
        <v>34</v>
      </c>
      <c r="AA791" s="9" t="s">
        <v>53</v>
      </c>
      <c r="AB791" s="2" t="s">
        <v>248</v>
      </c>
    </row>
    <row r="792" spans="1:62" ht="36" customHeight="1" x14ac:dyDescent="0.2">
      <c r="A792" s="1" t="s">
        <v>3064</v>
      </c>
      <c r="B792" s="1" t="s">
        <v>36</v>
      </c>
      <c r="C792" t="s">
        <v>3065</v>
      </c>
      <c r="D792" s="1" t="s">
        <v>188</v>
      </c>
      <c r="E792" s="1" t="s">
        <v>2352</v>
      </c>
      <c r="F792" s="1" t="s">
        <v>2355</v>
      </c>
      <c r="G792" s="1" t="s">
        <v>3039</v>
      </c>
      <c r="H792" s="2" t="s">
        <v>3058</v>
      </c>
      <c r="J792" s="1" t="s">
        <v>33</v>
      </c>
      <c r="O792" s="1" t="s">
        <v>191</v>
      </c>
      <c r="P792" s="1" t="s">
        <v>1265</v>
      </c>
      <c r="W792" s="2" t="s">
        <v>3066</v>
      </c>
      <c r="X792" s="27" t="s">
        <v>3066</v>
      </c>
      <c r="Y792" s="1" t="s">
        <v>52</v>
      </c>
      <c r="Z792" s="1" t="s">
        <v>34</v>
      </c>
      <c r="AA792" s="9" t="s">
        <v>53</v>
      </c>
      <c r="AB792" s="2" t="s">
        <v>248</v>
      </c>
    </row>
    <row r="793" spans="1:62" ht="36" customHeight="1" x14ac:dyDescent="0.2">
      <c r="A793" s="1" t="s">
        <v>3067</v>
      </c>
      <c r="B793" s="1" t="s">
        <v>36</v>
      </c>
      <c r="C793" t="s">
        <v>3068</v>
      </c>
      <c r="D793" s="1" t="s">
        <v>43</v>
      </c>
      <c r="E793" s="1" t="s">
        <v>2352</v>
      </c>
      <c r="F793" s="1" t="s">
        <v>2355</v>
      </c>
      <c r="G793" s="1" t="s">
        <v>3039</v>
      </c>
      <c r="H793" s="2" t="s">
        <v>3069</v>
      </c>
      <c r="I793" s="2" t="s">
        <v>3070</v>
      </c>
      <c r="J793" s="1" t="s">
        <v>773</v>
      </c>
      <c r="K793" s="20" t="s">
        <v>3047</v>
      </c>
      <c r="L793" s="1">
        <v>1</v>
      </c>
      <c r="M793" s="1" t="s">
        <v>774</v>
      </c>
      <c r="O793" s="1" t="s">
        <v>1264</v>
      </c>
      <c r="P793" s="1" t="s">
        <v>1265</v>
      </c>
      <c r="T793" s="1" t="s">
        <v>1266</v>
      </c>
      <c r="W793" s="27" t="s">
        <v>3050</v>
      </c>
      <c r="X793" s="27" t="s">
        <v>3051</v>
      </c>
      <c r="Y793" s="1" t="s">
        <v>775</v>
      </c>
      <c r="Z793" s="1" t="s">
        <v>34</v>
      </c>
      <c r="AA793" s="9" t="s">
        <v>53</v>
      </c>
      <c r="AB793" s="2" t="s">
        <v>248</v>
      </c>
    </row>
    <row r="794" spans="1:62" ht="36" customHeight="1" x14ac:dyDescent="0.2">
      <c r="A794" s="1" t="s">
        <v>3071</v>
      </c>
      <c r="B794" s="1" t="s">
        <v>36</v>
      </c>
      <c r="C794" t="s">
        <v>3072</v>
      </c>
      <c r="D794" s="1" t="s">
        <v>188</v>
      </c>
      <c r="E794" s="1" t="s">
        <v>2352</v>
      </c>
      <c r="F794" s="1" t="s">
        <v>2355</v>
      </c>
      <c r="G794" s="1" t="s">
        <v>3039</v>
      </c>
      <c r="H794" s="2" t="s">
        <v>3058</v>
      </c>
      <c r="J794" s="1" t="s">
        <v>33</v>
      </c>
      <c r="O794" s="1" t="s">
        <v>191</v>
      </c>
      <c r="P794" s="1" t="s">
        <v>1265</v>
      </c>
      <c r="W794" s="2" t="s">
        <v>3073</v>
      </c>
      <c r="X794" s="27" t="s">
        <v>3073</v>
      </c>
      <c r="Y794" s="1" t="s">
        <v>52</v>
      </c>
      <c r="Z794" s="1" t="s">
        <v>34</v>
      </c>
      <c r="AA794" s="9" t="s">
        <v>53</v>
      </c>
      <c r="AB794" s="2" t="s">
        <v>248</v>
      </c>
    </row>
    <row r="795" spans="1:62" ht="36" customHeight="1" x14ac:dyDescent="0.2">
      <c r="A795" s="1" t="s">
        <v>3074</v>
      </c>
      <c r="B795" s="1" t="s">
        <v>36</v>
      </c>
      <c r="C795" t="s">
        <v>3075</v>
      </c>
      <c r="D795" s="1" t="s">
        <v>43</v>
      </c>
      <c r="E795" s="1" t="s">
        <v>2352</v>
      </c>
      <c r="F795" s="1" t="s">
        <v>2355</v>
      </c>
      <c r="G795" s="1" t="s">
        <v>3039</v>
      </c>
      <c r="H795" s="2" t="s">
        <v>3076</v>
      </c>
      <c r="I795" s="2" t="s">
        <v>3077</v>
      </c>
      <c r="J795" s="1" t="s">
        <v>773</v>
      </c>
      <c r="K795" s="20" t="s">
        <v>3047</v>
      </c>
      <c r="L795" s="1">
        <v>1</v>
      </c>
      <c r="M795" s="1" t="s">
        <v>774</v>
      </c>
      <c r="O795" s="1" t="s">
        <v>1264</v>
      </c>
      <c r="P795" s="1" t="s">
        <v>1265</v>
      </c>
      <c r="T795" s="1" t="s">
        <v>1266</v>
      </c>
      <c r="W795" s="27" t="s">
        <v>3050</v>
      </c>
      <c r="X795" s="27" t="s">
        <v>3051</v>
      </c>
      <c r="Y795" s="1" t="s">
        <v>775</v>
      </c>
      <c r="Z795" s="1" t="s">
        <v>34</v>
      </c>
      <c r="AA795" s="9" t="s">
        <v>53</v>
      </c>
      <c r="AB795" s="2" t="s">
        <v>248</v>
      </c>
    </row>
    <row r="796" spans="1:62" ht="36" customHeight="1" x14ac:dyDescent="0.2">
      <c r="A796" s="1" t="s">
        <v>3078</v>
      </c>
      <c r="B796" s="1" t="s">
        <v>36</v>
      </c>
      <c r="C796" t="s">
        <v>3079</v>
      </c>
      <c r="D796" s="1" t="s">
        <v>188</v>
      </c>
      <c r="E796" s="1" t="s">
        <v>2352</v>
      </c>
      <c r="F796" s="1" t="s">
        <v>2355</v>
      </c>
      <c r="G796" s="1" t="s">
        <v>3039</v>
      </c>
      <c r="H796" s="2" t="s">
        <v>3058</v>
      </c>
      <c r="J796" s="1" t="s">
        <v>33</v>
      </c>
      <c r="O796" s="1" t="s">
        <v>191</v>
      </c>
      <c r="P796" s="1" t="s">
        <v>1265</v>
      </c>
      <c r="W796" s="2" t="s">
        <v>3080</v>
      </c>
      <c r="X796" s="27" t="s">
        <v>3080</v>
      </c>
      <c r="Y796" s="1" t="s">
        <v>52</v>
      </c>
      <c r="Z796" s="1" t="s">
        <v>34</v>
      </c>
      <c r="AA796" s="9" t="s">
        <v>53</v>
      </c>
      <c r="AB796" s="2" t="s">
        <v>248</v>
      </c>
    </row>
    <row r="797" spans="1:62" ht="36" customHeight="1" x14ac:dyDescent="0.2">
      <c r="A797" s="1" t="s">
        <v>3081</v>
      </c>
      <c r="B797" s="1" t="s">
        <v>1141</v>
      </c>
      <c r="C797" t="s">
        <v>3082</v>
      </c>
      <c r="D797" s="1" t="s">
        <v>43</v>
      </c>
      <c r="E797" s="1" t="s">
        <v>2352</v>
      </c>
      <c r="F797" s="1" t="s">
        <v>2355</v>
      </c>
      <c r="G797" s="1" t="s">
        <v>3039</v>
      </c>
      <c r="H797" s="2" t="s">
        <v>3083</v>
      </c>
      <c r="I797" s="2" t="s">
        <v>3084</v>
      </c>
      <c r="J797" s="1" t="s">
        <v>773</v>
      </c>
      <c r="K797" s="20" t="s">
        <v>3047</v>
      </c>
      <c r="L797" s="1">
        <v>1</v>
      </c>
      <c r="M797" s="1" t="s">
        <v>774</v>
      </c>
      <c r="O797" s="1" t="s">
        <v>1264</v>
      </c>
      <c r="P797" s="1" t="s">
        <v>1265</v>
      </c>
      <c r="T797" s="1" t="s">
        <v>1266</v>
      </c>
      <c r="W797" s="27" t="s">
        <v>3050</v>
      </c>
      <c r="X797" s="27" t="s">
        <v>3051</v>
      </c>
      <c r="Y797" s="1" t="s">
        <v>775</v>
      </c>
      <c r="Z797" s="1" t="s">
        <v>34</v>
      </c>
      <c r="AA797" s="9" t="s">
        <v>53</v>
      </c>
      <c r="AB797" s="2" t="s">
        <v>248</v>
      </c>
    </row>
    <row r="798" spans="1:62" ht="36" customHeight="1" x14ac:dyDescent="0.2">
      <c r="A798" s="1" t="s">
        <v>3085</v>
      </c>
      <c r="B798" s="1" t="s">
        <v>36</v>
      </c>
      <c r="C798" t="s">
        <v>3086</v>
      </c>
      <c r="D798" s="1" t="s">
        <v>188</v>
      </c>
      <c r="E798" s="1" t="s">
        <v>2352</v>
      </c>
      <c r="F798" s="1" t="s">
        <v>2355</v>
      </c>
      <c r="G798" s="1" t="s">
        <v>3039</v>
      </c>
      <c r="H798" s="2" t="s">
        <v>3058</v>
      </c>
      <c r="J798" s="1" t="s">
        <v>33</v>
      </c>
      <c r="O798" s="1" t="s">
        <v>191</v>
      </c>
      <c r="P798" s="1" t="s">
        <v>1265</v>
      </c>
      <c r="W798" s="2" t="s">
        <v>3087</v>
      </c>
      <c r="X798" s="27" t="s">
        <v>3087</v>
      </c>
      <c r="Y798" s="1" t="s">
        <v>52</v>
      </c>
      <c r="Z798" s="1" t="s">
        <v>34</v>
      </c>
      <c r="AA798" s="9" t="s">
        <v>53</v>
      </c>
      <c r="AB798" s="2" t="s">
        <v>248</v>
      </c>
      <c r="BJ798" s="2"/>
    </row>
    <row r="799" spans="1:62" ht="36" customHeight="1" x14ac:dyDescent="0.2">
      <c r="A799" s="1" t="s">
        <v>3088</v>
      </c>
      <c r="B799" s="1" t="s">
        <v>36</v>
      </c>
      <c r="C799" t="s">
        <v>3089</v>
      </c>
      <c r="D799" s="1" t="s">
        <v>43</v>
      </c>
      <c r="E799" s="1" t="s">
        <v>2352</v>
      </c>
      <c r="F799" s="1" t="s">
        <v>2355</v>
      </c>
      <c r="G799" s="1" t="s">
        <v>3039</v>
      </c>
      <c r="H799" s="2" t="s">
        <v>3090</v>
      </c>
      <c r="I799" s="2" t="s">
        <v>3091</v>
      </c>
      <c r="J799" s="1" t="s">
        <v>773</v>
      </c>
      <c r="K799" s="20" t="s">
        <v>3047</v>
      </c>
      <c r="L799" s="1">
        <v>1</v>
      </c>
      <c r="M799" s="1" t="s">
        <v>774</v>
      </c>
      <c r="O799" s="1" t="s">
        <v>1264</v>
      </c>
      <c r="P799" s="1" t="s">
        <v>1265</v>
      </c>
      <c r="T799" s="1" t="s">
        <v>1266</v>
      </c>
      <c r="W799" s="27" t="s">
        <v>3050</v>
      </c>
      <c r="X799" s="27" t="s">
        <v>3051</v>
      </c>
      <c r="Y799" s="1" t="s">
        <v>775</v>
      </c>
      <c r="Z799" s="1" t="s">
        <v>34</v>
      </c>
      <c r="AA799" s="9" t="s">
        <v>53</v>
      </c>
      <c r="AB799" s="2" t="s">
        <v>248</v>
      </c>
    </row>
    <row r="800" spans="1:62" ht="36" customHeight="1" x14ac:dyDescent="0.2">
      <c r="A800" s="1" t="s">
        <v>3092</v>
      </c>
      <c r="B800" s="1" t="s">
        <v>36</v>
      </c>
      <c r="C800" t="s">
        <v>3093</v>
      </c>
      <c r="D800" s="1" t="s">
        <v>188</v>
      </c>
      <c r="E800" s="1" t="s">
        <v>2352</v>
      </c>
      <c r="F800" s="1" t="s">
        <v>2355</v>
      </c>
      <c r="G800" s="1" t="s">
        <v>3039</v>
      </c>
      <c r="H800" s="2" t="s">
        <v>3058</v>
      </c>
      <c r="J800" s="1" t="s">
        <v>33</v>
      </c>
      <c r="O800" s="1" t="s">
        <v>191</v>
      </c>
      <c r="P800" s="1" t="s">
        <v>1265</v>
      </c>
      <c r="W800" s="2" t="s">
        <v>3094</v>
      </c>
      <c r="X800" s="27" t="s">
        <v>3094</v>
      </c>
      <c r="Y800" s="1" t="s">
        <v>52</v>
      </c>
      <c r="Z800" s="1" t="s">
        <v>34</v>
      </c>
      <c r="AA800" s="9" t="s">
        <v>53</v>
      </c>
      <c r="AB800" s="2" t="s">
        <v>248</v>
      </c>
    </row>
    <row r="801" spans="1:62" ht="36" customHeight="1" x14ac:dyDescent="0.2">
      <c r="A801" s="1" t="s">
        <v>3095</v>
      </c>
      <c r="B801" s="1" t="s">
        <v>36</v>
      </c>
      <c r="C801" t="s">
        <v>3096</v>
      </c>
      <c r="D801" s="1" t="s">
        <v>43</v>
      </c>
      <c r="E801" s="1" t="s">
        <v>2352</v>
      </c>
      <c r="F801" s="1" t="s">
        <v>2355</v>
      </c>
      <c r="G801" s="1" t="s">
        <v>3039</v>
      </c>
      <c r="H801" s="2" t="s">
        <v>3097</v>
      </c>
      <c r="I801" s="2" t="s">
        <v>3098</v>
      </c>
      <c r="J801" s="1" t="s">
        <v>773</v>
      </c>
      <c r="K801" s="20" t="s">
        <v>3047</v>
      </c>
      <c r="L801" s="1">
        <v>1</v>
      </c>
      <c r="M801" s="1" t="s">
        <v>774</v>
      </c>
      <c r="O801" s="1" t="s">
        <v>1264</v>
      </c>
      <c r="P801" s="1" t="s">
        <v>1265</v>
      </c>
      <c r="T801" s="1" t="s">
        <v>1266</v>
      </c>
      <c r="W801" s="27" t="s">
        <v>3050</v>
      </c>
      <c r="X801" s="27" t="s">
        <v>3051</v>
      </c>
      <c r="Y801" s="1" t="s">
        <v>775</v>
      </c>
      <c r="Z801" s="1" t="s">
        <v>34</v>
      </c>
      <c r="AA801" s="9" t="s">
        <v>53</v>
      </c>
      <c r="AB801" s="2" t="s">
        <v>248</v>
      </c>
    </row>
    <row r="802" spans="1:62" ht="36" customHeight="1" x14ac:dyDescent="0.2">
      <c r="A802" s="1" t="s">
        <v>3099</v>
      </c>
      <c r="B802" s="1" t="s">
        <v>36</v>
      </c>
      <c r="C802" t="s">
        <v>3100</v>
      </c>
      <c r="D802" s="1" t="s">
        <v>188</v>
      </c>
      <c r="E802" s="1" t="s">
        <v>2352</v>
      </c>
      <c r="F802" s="1" t="s">
        <v>2355</v>
      </c>
      <c r="G802" s="1" t="s">
        <v>3039</v>
      </c>
      <c r="H802" s="2" t="s">
        <v>3058</v>
      </c>
      <c r="J802" s="1" t="s">
        <v>33</v>
      </c>
      <c r="O802" s="1" t="s">
        <v>191</v>
      </c>
      <c r="P802" s="1" t="s">
        <v>1265</v>
      </c>
      <c r="W802" s="2" t="s">
        <v>3101</v>
      </c>
      <c r="X802" s="27" t="s">
        <v>3101</v>
      </c>
      <c r="Y802" s="1" t="s">
        <v>52</v>
      </c>
      <c r="Z802" s="1" t="s">
        <v>34</v>
      </c>
      <c r="AA802" s="9" t="s">
        <v>53</v>
      </c>
      <c r="AB802" s="2" t="s">
        <v>248</v>
      </c>
    </row>
    <row r="803" spans="1:62" ht="36" customHeight="1" x14ac:dyDescent="0.2">
      <c r="A803" s="1" t="s">
        <v>3102</v>
      </c>
      <c r="B803" s="1" t="s">
        <v>36</v>
      </c>
      <c r="C803" t="s">
        <v>3103</v>
      </c>
      <c r="D803" s="1" t="s">
        <v>43</v>
      </c>
      <c r="E803" s="1" t="s">
        <v>2352</v>
      </c>
      <c r="F803" s="1" t="s">
        <v>2355</v>
      </c>
      <c r="G803" s="1" t="s">
        <v>3039</v>
      </c>
      <c r="H803" s="2" t="s">
        <v>802</v>
      </c>
      <c r="J803" s="1" t="s">
        <v>773</v>
      </c>
      <c r="K803" s="20" t="s">
        <v>3047</v>
      </c>
      <c r="L803" s="1">
        <v>1</v>
      </c>
      <c r="M803" s="1" t="s">
        <v>774</v>
      </c>
      <c r="O803" s="1" t="s">
        <v>1264</v>
      </c>
      <c r="P803" s="1" t="s">
        <v>1265</v>
      </c>
      <c r="T803" s="1" t="s">
        <v>1266</v>
      </c>
      <c r="W803" s="27" t="s">
        <v>3050</v>
      </c>
      <c r="X803" s="27" t="s">
        <v>3051</v>
      </c>
      <c r="Y803" s="1" t="s">
        <v>775</v>
      </c>
      <c r="Z803" s="1" t="s">
        <v>34</v>
      </c>
      <c r="AA803" s="9" t="s">
        <v>53</v>
      </c>
      <c r="AB803" s="2" t="s">
        <v>248</v>
      </c>
    </row>
    <row r="804" spans="1:62" ht="36" customHeight="1" x14ac:dyDescent="0.2">
      <c r="A804" s="1" t="s">
        <v>3104</v>
      </c>
      <c r="B804" s="1" t="s">
        <v>1141</v>
      </c>
      <c r="C804" t="s">
        <v>3105</v>
      </c>
      <c r="D804" s="1" t="s">
        <v>188</v>
      </c>
      <c r="E804" s="1" t="s">
        <v>2352</v>
      </c>
      <c r="F804" s="1" t="s">
        <v>2355</v>
      </c>
      <c r="G804" s="1" t="s">
        <v>3039</v>
      </c>
      <c r="H804" s="2" t="s">
        <v>643</v>
      </c>
      <c r="J804" s="1" t="s">
        <v>33</v>
      </c>
      <c r="O804" s="1" t="s">
        <v>191</v>
      </c>
      <c r="P804" s="1" t="s">
        <v>1265</v>
      </c>
      <c r="W804" s="2" t="s">
        <v>3106</v>
      </c>
      <c r="X804" s="27" t="s">
        <v>3106</v>
      </c>
      <c r="Y804" s="1" t="s">
        <v>52</v>
      </c>
      <c r="Z804" s="1" t="s">
        <v>34</v>
      </c>
      <c r="AA804" s="9" t="s">
        <v>53</v>
      </c>
      <c r="AB804" s="2" t="s">
        <v>248</v>
      </c>
    </row>
    <row r="805" spans="1:62" ht="36" customHeight="1" x14ac:dyDescent="0.2">
      <c r="A805" s="1" t="s">
        <v>3107</v>
      </c>
      <c r="B805" s="1" t="s">
        <v>36</v>
      </c>
      <c r="C805" t="s">
        <v>3108</v>
      </c>
      <c r="D805" s="1" t="s">
        <v>43</v>
      </c>
      <c r="E805" s="1" t="s">
        <v>2352</v>
      </c>
      <c r="F805" s="1" t="s">
        <v>2355</v>
      </c>
      <c r="G805" s="1" t="s">
        <v>3039</v>
      </c>
      <c r="H805" s="2" t="s">
        <v>3109</v>
      </c>
      <c r="I805" s="2" t="s">
        <v>3110</v>
      </c>
      <c r="J805" s="1" t="s">
        <v>47</v>
      </c>
      <c r="M805" s="1" t="s">
        <v>236</v>
      </c>
      <c r="O805" s="1" t="s">
        <v>1264</v>
      </c>
      <c r="P805" s="1" t="s">
        <v>1265</v>
      </c>
      <c r="T805" s="1" t="s">
        <v>1266</v>
      </c>
      <c r="W805" s="27" t="s">
        <v>3050</v>
      </c>
      <c r="X805" s="27" t="s">
        <v>3051</v>
      </c>
      <c r="Y805" s="1" t="s">
        <v>52</v>
      </c>
      <c r="Z805" s="1" t="s">
        <v>34</v>
      </c>
      <c r="AA805" s="9" t="s">
        <v>53</v>
      </c>
      <c r="AB805" s="2" t="s">
        <v>248</v>
      </c>
    </row>
    <row r="806" spans="1:62" ht="36" customHeight="1" x14ac:dyDescent="0.2">
      <c r="A806" s="1" t="s">
        <v>3111</v>
      </c>
      <c r="B806" s="1" t="s">
        <v>36</v>
      </c>
      <c r="C806" t="s">
        <v>3112</v>
      </c>
      <c r="D806" s="1" t="s">
        <v>43</v>
      </c>
      <c r="E806" s="1" t="s">
        <v>2352</v>
      </c>
      <c r="F806" s="1" t="s">
        <v>2355</v>
      </c>
      <c r="G806" s="1" t="s">
        <v>3039</v>
      </c>
      <c r="H806" s="2" t="s">
        <v>3113</v>
      </c>
      <c r="I806" s="2" t="s">
        <v>3114</v>
      </c>
      <c r="J806" s="1" t="s">
        <v>47</v>
      </c>
      <c r="M806" s="1" t="s">
        <v>236</v>
      </c>
      <c r="O806" s="1" t="s">
        <v>1264</v>
      </c>
      <c r="P806" s="1" t="s">
        <v>1265</v>
      </c>
      <c r="T806" s="1" t="s">
        <v>1266</v>
      </c>
      <c r="W806" s="27" t="s">
        <v>3050</v>
      </c>
      <c r="X806" s="27" t="s">
        <v>3051</v>
      </c>
      <c r="Y806" s="1" t="s">
        <v>52</v>
      </c>
      <c r="Z806" s="1" t="s">
        <v>34</v>
      </c>
      <c r="AA806" s="9" t="s">
        <v>53</v>
      </c>
      <c r="AB806" s="2" t="s">
        <v>248</v>
      </c>
    </row>
    <row r="807" spans="1:62" ht="36" customHeight="1" x14ac:dyDescent="0.2">
      <c r="A807" s="1" t="s">
        <v>3115</v>
      </c>
      <c r="B807" s="1" t="s">
        <v>36</v>
      </c>
      <c r="C807" t="s">
        <v>3116</v>
      </c>
      <c r="D807" s="1" t="s">
        <v>43</v>
      </c>
      <c r="E807" s="1" t="s">
        <v>2352</v>
      </c>
      <c r="F807" s="1" t="s">
        <v>2355</v>
      </c>
      <c r="G807" s="1" t="s">
        <v>3039</v>
      </c>
      <c r="H807" s="2" t="s">
        <v>3117</v>
      </c>
      <c r="I807" s="2" t="s">
        <v>3118</v>
      </c>
      <c r="J807" s="1" t="s">
        <v>47</v>
      </c>
      <c r="M807" s="1" t="s">
        <v>236</v>
      </c>
      <c r="O807" s="1" t="s">
        <v>1264</v>
      </c>
      <c r="P807" s="1" t="s">
        <v>1265</v>
      </c>
      <c r="T807" s="1" t="s">
        <v>1266</v>
      </c>
      <c r="W807" s="27" t="s">
        <v>3050</v>
      </c>
      <c r="X807" s="27" t="s">
        <v>3051</v>
      </c>
      <c r="Y807" s="1" t="s">
        <v>52</v>
      </c>
      <c r="Z807" s="1" t="s">
        <v>34</v>
      </c>
      <c r="AA807" s="9" t="s">
        <v>53</v>
      </c>
      <c r="AB807" s="2" t="s">
        <v>248</v>
      </c>
    </row>
    <row r="808" spans="1:62" ht="36" customHeight="1" x14ac:dyDescent="0.2">
      <c r="A808" s="1" t="s">
        <v>3119</v>
      </c>
      <c r="B808" s="1" t="s">
        <v>36</v>
      </c>
      <c r="C808" t="s">
        <v>3120</v>
      </c>
      <c r="D808" s="1" t="s">
        <v>43</v>
      </c>
      <c r="E808" s="1" t="s">
        <v>2352</v>
      </c>
      <c r="F808" s="2" t="s">
        <v>2355</v>
      </c>
      <c r="G808" s="1" t="s">
        <v>3121</v>
      </c>
      <c r="H808" s="25" t="s">
        <v>3122</v>
      </c>
      <c r="I808" s="2" t="s">
        <v>3123</v>
      </c>
      <c r="J808" s="1" t="s">
        <v>47</v>
      </c>
      <c r="M808" s="1" t="s">
        <v>1320</v>
      </c>
      <c r="O808" s="1" t="s">
        <v>1264</v>
      </c>
      <c r="P808" s="1" t="s">
        <v>1265</v>
      </c>
      <c r="T808" s="1" t="s">
        <v>1266</v>
      </c>
      <c r="W808" s="2" t="s">
        <v>51</v>
      </c>
      <c r="X808" s="2" t="s">
        <v>51</v>
      </c>
      <c r="Y808" s="1" t="s">
        <v>52</v>
      </c>
      <c r="Z808" s="1" t="s">
        <v>34</v>
      </c>
      <c r="AA808" s="9" t="s">
        <v>53</v>
      </c>
      <c r="AB808" s="2" t="s">
        <v>54</v>
      </c>
    </row>
    <row r="809" spans="1:62" ht="36" customHeight="1" x14ac:dyDescent="0.2">
      <c r="A809" s="1" t="s">
        <v>3124</v>
      </c>
      <c r="B809" s="1" t="s">
        <v>36</v>
      </c>
      <c r="C809" t="s">
        <v>3125</v>
      </c>
      <c r="D809" s="1" t="s">
        <v>766</v>
      </c>
      <c r="E809" s="1" t="s">
        <v>2352</v>
      </c>
      <c r="F809" s="1" t="s">
        <v>2355</v>
      </c>
      <c r="G809" s="1" t="s">
        <v>3121</v>
      </c>
      <c r="H809" s="2" t="s">
        <v>3126</v>
      </c>
      <c r="J809" s="1" t="s">
        <v>33</v>
      </c>
      <c r="W809" s="2" t="s">
        <v>3127</v>
      </c>
      <c r="X809" s="2" t="s">
        <v>3128</v>
      </c>
      <c r="Z809" s="1" t="s">
        <v>34</v>
      </c>
    </row>
    <row r="810" spans="1:62" ht="36" customHeight="1" x14ac:dyDescent="0.2">
      <c r="A810" s="1" t="s">
        <v>3129</v>
      </c>
      <c r="B810" s="1" t="s">
        <v>36</v>
      </c>
      <c r="C810" t="s">
        <v>3130</v>
      </c>
      <c r="D810" s="1" t="s">
        <v>43</v>
      </c>
      <c r="E810" s="1" t="s">
        <v>2352</v>
      </c>
      <c r="F810" s="1" t="s">
        <v>2355</v>
      </c>
      <c r="G810" s="1" t="s">
        <v>3121</v>
      </c>
      <c r="H810" s="2" t="s">
        <v>3131</v>
      </c>
      <c r="I810" s="2" t="s">
        <v>2216</v>
      </c>
      <c r="J810" s="1" t="s">
        <v>773</v>
      </c>
      <c r="K810" s="1" t="s">
        <v>3124</v>
      </c>
      <c r="L810" s="1">
        <v>1</v>
      </c>
      <c r="M810" s="1" t="s">
        <v>774</v>
      </c>
      <c r="O810" s="1" t="s">
        <v>1264</v>
      </c>
      <c r="P810" s="1" t="s">
        <v>1265</v>
      </c>
      <c r="T810" s="1" t="s">
        <v>1266</v>
      </c>
      <c r="W810" s="2" t="s">
        <v>3127</v>
      </c>
      <c r="X810" s="2" t="s">
        <v>3128</v>
      </c>
      <c r="Y810" s="1" t="s">
        <v>775</v>
      </c>
      <c r="Z810" s="1" t="s">
        <v>34</v>
      </c>
      <c r="AA810" s="9" t="s">
        <v>53</v>
      </c>
      <c r="AB810" s="2" t="s">
        <v>54</v>
      </c>
      <c r="BJ810" s="2"/>
    </row>
    <row r="811" spans="1:62" ht="36" customHeight="1" x14ac:dyDescent="0.2">
      <c r="A811" s="1" t="s">
        <v>3132</v>
      </c>
      <c r="B811" s="1" t="s">
        <v>36</v>
      </c>
      <c r="C811" t="s">
        <v>3133</v>
      </c>
      <c r="D811" s="1" t="s">
        <v>43</v>
      </c>
      <c r="E811" s="1" t="s">
        <v>2352</v>
      </c>
      <c r="F811" s="1" t="s">
        <v>2355</v>
      </c>
      <c r="G811" s="1" t="s">
        <v>3121</v>
      </c>
      <c r="H811" s="2" t="s">
        <v>3134</v>
      </c>
      <c r="I811" s="2" t="s">
        <v>3135</v>
      </c>
      <c r="J811" s="1" t="s">
        <v>773</v>
      </c>
      <c r="K811" s="1" t="s">
        <v>3124</v>
      </c>
      <c r="L811" s="1">
        <v>1</v>
      </c>
      <c r="M811" s="1" t="s">
        <v>774</v>
      </c>
      <c r="O811" s="1" t="s">
        <v>1264</v>
      </c>
      <c r="P811" s="1" t="s">
        <v>1265</v>
      </c>
      <c r="T811" s="1" t="s">
        <v>1266</v>
      </c>
      <c r="W811" s="2" t="s">
        <v>3127</v>
      </c>
      <c r="X811" s="2" t="s">
        <v>3128</v>
      </c>
      <c r="Y811" s="1" t="s">
        <v>775</v>
      </c>
      <c r="Z811" s="1" t="s">
        <v>34</v>
      </c>
      <c r="AA811" s="9" t="s">
        <v>53</v>
      </c>
      <c r="AB811" s="2" t="s">
        <v>54</v>
      </c>
      <c r="BJ811" s="2"/>
    </row>
    <row r="812" spans="1:62" ht="36" customHeight="1" x14ac:dyDescent="0.2">
      <c r="A812" s="1" t="s">
        <v>3136</v>
      </c>
      <c r="B812" s="1" t="s">
        <v>36</v>
      </c>
      <c r="C812" t="s">
        <v>3137</v>
      </c>
      <c r="D812" s="1" t="s">
        <v>43</v>
      </c>
      <c r="E812" s="1" t="s">
        <v>2352</v>
      </c>
      <c r="F812" s="1" t="s">
        <v>2355</v>
      </c>
      <c r="G812" s="1" t="s">
        <v>3121</v>
      </c>
      <c r="H812" s="2" t="s">
        <v>3138</v>
      </c>
      <c r="I812" s="2" t="s">
        <v>3135</v>
      </c>
      <c r="J812" s="1" t="s">
        <v>773</v>
      </c>
      <c r="K812" s="1" t="s">
        <v>3124</v>
      </c>
      <c r="L812" s="1">
        <v>1</v>
      </c>
      <c r="M812" s="1" t="s">
        <v>774</v>
      </c>
      <c r="O812" s="1" t="s">
        <v>1264</v>
      </c>
      <c r="P812" s="1" t="s">
        <v>1265</v>
      </c>
      <c r="T812" s="1" t="s">
        <v>1266</v>
      </c>
      <c r="W812" s="2" t="s">
        <v>3127</v>
      </c>
      <c r="X812" s="2" t="s">
        <v>3128</v>
      </c>
      <c r="Y812" s="1" t="s">
        <v>775</v>
      </c>
      <c r="Z812" s="1" t="s">
        <v>34</v>
      </c>
      <c r="AA812" s="9" t="s">
        <v>53</v>
      </c>
      <c r="AB812" s="2" t="s">
        <v>54</v>
      </c>
      <c r="BJ812" s="2"/>
    </row>
    <row r="813" spans="1:62" ht="36" customHeight="1" x14ac:dyDescent="0.2">
      <c r="A813" s="1" t="s">
        <v>3139</v>
      </c>
      <c r="B813" s="1" t="s">
        <v>36</v>
      </c>
      <c r="C813" t="s">
        <v>3140</v>
      </c>
      <c r="D813" s="1" t="s">
        <v>43</v>
      </c>
      <c r="E813" s="1" t="s">
        <v>2352</v>
      </c>
      <c r="F813" s="1" t="s">
        <v>2355</v>
      </c>
      <c r="G813" s="1" t="s">
        <v>3121</v>
      </c>
      <c r="H813" s="2" t="s">
        <v>3141</v>
      </c>
      <c r="I813" s="2" t="s">
        <v>3135</v>
      </c>
      <c r="J813" s="1" t="s">
        <v>773</v>
      </c>
      <c r="K813" s="1" t="s">
        <v>3124</v>
      </c>
      <c r="L813" s="1">
        <v>1</v>
      </c>
      <c r="M813" s="1" t="s">
        <v>774</v>
      </c>
      <c r="O813" s="1" t="s">
        <v>1264</v>
      </c>
      <c r="P813" s="1" t="s">
        <v>1265</v>
      </c>
      <c r="T813" s="1" t="s">
        <v>1266</v>
      </c>
      <c r="W813" s="2" t="s">
        <v>3127</v>
      </c>
      <c r="X813" s="2" t="s">
        <v>3128</v>
      </c>
      <c r="Y813" s="1" t="s">
        <v>775</v>
      </c>
      <c r="Z813" s="1" t="s">
        <v>34</v>
      </c>
      <c r="AA813" s="9" t="s">
        <v>53</v>
      </c>
      <c r="AB813" s="2" t="s">
        <v>54</v>
      </c>
    </row>
    <row r="814" spans="1:62" ht="36" customHeight="1" x14ac:dyDescent="0.2">
      <c r="A814" s="1" t="s">
        <v>3142</v>
      </c>
      <c r="B814" s="1" t="s">
        <v>36</v>
      </c>
      <c r="C814" t="s">
        <v>3143</v>
      </c>
      <c r="D814" s="1" t="s">
        <v>43</v>
      </c>
      <c r="E814" s="1" t="s">
        <v>2352</v>
      </c>
      <c r="F814" s="1" t="s">
        <v>2355</v>
      </c>
      <c r="G814" s="1" t="s">
        <v>3121</v>
      </c>
      <c r="H814" s="2" t="s">
        <v>3144</v>
      </c>
      <c r="I814" s="2" t="s">
        <v>3135</v>
      </c>
      <c r="J814" s="1" t="s">
        <v>773</v>
      </c>
      <c r="K814" s="1" t="s">
        <v>3124</v>
      </c>
      <c r="L814" s="1">
        <v>1</v>
      </c>
      <c r="M814" s="1" t="s">
        <v>774</v>
      </c>
      <c r="O814" s="1" t="s">
        <v>1264</v>
      </c>
      <c r="P814" s="1" t="s">
        <v>1265</v>
      </c>
      <c r="T814" s="1" t="s">
        <v>1266</v>
      </c>
      <c r="W814" s="2" t="s">
        <v>3127</v>
      </c>
      <c r="X814" s="2" t="s">
        <v>3128</v>
      </c>
      <c r="Y814" s="1" t="s">
        <v>775</v>
      </c>
      <c r="Z814" s="1" t="s">
        <v>34</v>
      </c>
      <c r="AA814" s="9" t="s">
        <v>53</v>
      </c>
      <c r="AB814" s="2" t="s">
        <v>54</v>
      </c>
    </row>
    <row r="815" spans="1:62" ht="36" customHeight="1" x14ac:dyDescent="0.2">
      <c r="A815" s="1" t="s">
        <v>3145</v>
      </c>
      <c r="B815" s="1" t="s">
        <v>36</v>
      </c>
      <c r="C815" t="s">
        <v>3146</v>
      </c>
      <c r="D815" s="1" t="s">
        <v>43</v>
      </c>
      <c r="E815" s="1" t="s">
        <v>2352</v>
      </c>
      <c r="F815" s="1" t="s">
        <v>2355</v>
      </c>
      <c r="G815" s="1" t="s">
        <v>3121</v>
      </c>
      <c r="H815" s="2" t="s">
        <v>3147</v>
      </c>
      <c r="I815" s="2" t="s">
        <v>3135</v>
      </c>
      <c r="J815" s="1" t="s">
        <v>773</v>
      </c>
      <c r="K815" s="1" t="s">
        <v>3124</v>
      </c>
      <c r="L815" s="1">
        <v>1</v>
      </c>
      <c r="M815" s="1" t="s">
        <v>774</v>
      </c>
      <c r="O815" s="1" t="s">
        <v>1264</v>
      </c>
      <c r="P815" s="1" t="s">
        <v>1265</v>
      </c>
      <c r="T815" s="1" t="s">
        <v>1266</v>
      </c>
      <c r="W815" s="2" t="s">
        <v>3127</v>
      </c>
      <c r="X815" s="2" t="s">
        <v>3128</v>
      </c>
      <c r="Y815" s="1" t="s">
        <v>775</v>
      </c>
      <c r="Z815" s="1" t="s">
        <v>34</v>
      </c>
      <c r="AA815" s="9" t="s">
        <v>53</v>
      </c>
      <c r="AB815" s="2" t="s">
        <v>54</v>
      </c>
    </row>
    <row r="816" spans="1:62" ht="36" customHeight="1" x14ac:dyDescent="0.2">
      <c r="A816" s="6" t="s">
        <v>3148</v>
      </c>
      <c r="B816" s="1" t="s">
        <v>30</v>
      </c>
      <c r="C816" t="s">
        <v>3149</v>
      </c>
      <c r="D816" s="1" t="s">
        <v>43</v>
      </c>
      <c r="E816" s="1" t="s">
        <v>2352</v>
      </c>
      <c r="F816" s="1" t="s">
        <v>2355</v>
      </c>
      <c r="G816" s="1" t="s">
        <v>3121</v>
      </c>
      <c r="H816" s="2" t="s">
        <v>3150</v>
      </c>
      <c r="I816" s="10" t="s">
        <v>3151</v>
      </c>
      <c r="J816" s="1" t="s">
        <v>47</v>
      </c>
      <c r="K816" s="1" t="s">
        <v>3124</v>
      </c>
      <c r="L816" s="1">
        <v>1</v>
      </c>
      <c r="M816" s="1" t="s">
        <v>3022</v>
      </c>
      <c r="O816" s="1" t="s">
        <v>1264</v>
      </c>
      <c r="P816" s="1" t="s">
        <v>1265</v>
      </c>
      <c r="T816" s="1" t="s">
        <v>1266</v>
      </c>
      <c r="W816" s="2" t="s">
        <v>3152</v>
      </c>
      <c r="X816" s="2" t="s">
        <v>3153</v>
      </c>
      <c r="Y816" s="1" t="s">
        <v>775</v>
      </c>
      <c r="AA816" s="9" t="s">
        <v>53</v>
      </c>
      <c r="AB816" s="2" t="s">
        <v>54</v>
      </c>
    </row>
    <row r="817" spans="1:28" ht="36" customHeight="1" x14ac:dyDescent="0.2">
      <c r="A817" s="6" t="s">
        <v>3154</v>
      </c>
      <c r="B817" s="1" t="s">
        <v>30</v>
      </c>
      <c r="C817" t="s">
        <v>3155</v>
      </c>
      <c r="D817" s="1" t="s">
        <v>43</v>
      </c>
      <c r="E817" s="1" t="s">
        <v>2352</v>
      </c>
      <c r="F817" s="1" t="s">
        <v>2355</v>
      </c>
      <c r="G817" s="1" t="s">
        <v>3121</v>
      </c>
      <c r="H817" s="2" t="s">
        <v>3156</v>
      </c>
      <c r="I817" s="10" t="s">
        <v>3157</v>
      </c>
      <c r="J817" s="1" t="s">
        <v>47</v>
      </c>
      <c r="K817" s="1" t="s">
        <v>3124</v>
      </c>
      <c r="L817" s="1">
        <v>1</v>
      </c>
      <c r="M817" s="1" t="s">
        <v>3022</v>
      </c>
      <c r="O817" s="1" t="s">
        <v>1264</v>
      </c>
      <c r="P817" s="1" t="s">
        <v>1265</v>
      </c>
      <c r="T817" s="1" t="s">
        <v>1266</v>
      </c>
      <c r="W817" s="2" t="s">
        <v>3158</v>
      </c>
      <c r="X817" s="2" t="s">
        <v>3159</v>
      </c>
      <c r="Y817" s="1" t="s">
        <v>775</v>
      </c>
      <c r="AA817" s="9" t="s">
        <v>53</v>
      </c>
      <c r="AB817" s="2" t="s">
        <v>54</v>
      </c>
    </row>
    <row r="818" spans="1:28" ht="36" customHeight="1" x14ac:dyDescent="0.2">
      <c r="A818" s="6" t="s">
        <v>3160</v>
      </c>
      <c r="B818" s="1" t="s">
        <v>30</v>
      </c>
      <c r="C818" t="s">
        <v>3161</v>
      </c>
      <c r="D818" s="1" t="s">
        <v>43</v>
      </c>
      <c r="E818" s="1" t="s">
        <v>2352</v>
      </c>
      <c r="F818" s="1" t="s">
        <v>2355</v>
      </c>
      <c r="G818" s="1" t="s">
        <v>3121</v>
      </c>
      <c r="H818" s="2" t="s">
        <v>3162</v>
      </c>
      <c r="I818" s="10" t="s">
        <v>3163</v>
      </c>
      <c r="J818" s="1" t="s">
        <v>47</v>
      </c>
      <c r="K818" s="1" t="s">
        <v>3124</v>
      </c>
      <c r="L818" s="1">
        <v>1</v>
      </c>
      <c r="M818" s="1" t="s">
        <v>3022</v>
      </c>
      <c r="O818" s="1" t="s">
        <v>1264</v>
      </c>
      <c r="P818" s="1" t="s">
        <v>1265</v>
      </c>
      <c r="T818" s="1" t="s">
        <v>1266</v>
      </c>
      <c r="W818" s="2" t="s">
        <v>3158</v>
      </c>
      <c r="X818" s="2" t="s">
        <v>3159</v>
      </c>
      <c r="Y818" s="1" t="s">
        <v>775</v>
      </c>
      <c r="AA818" s="9" t="s">
        <v>53</v>
      </c>
      <c r="AB818" s="2" t="s">
        <v>54</v>
      </c>
    </row>
    <row r="819" spans="1:28" ht="36" customHeight="1" x14ac:dyDescent="0.2">
      <c r="A819" s="1" t="s">
        <v>3164</v>
      </c>
      <c r="B819" s="1" t="s">
        <v>36</v>
      </c>
      <c r="C819" t="s">
        <v>3165</v>
      </c>
      <c r="D819" s="1" t="s">
        <v>43</v>
      </c>
      <c r="E819" s="1" t="s">
        <v>2352</v>
      </c>
      <c r="F819" s="1" t="s">
        <v>2355</v>
      </c>
      <c r="G819" s="1" t="s">
        <v>3121</v>
      </c>
      <c r="H819" s="2" t="s">
        <v>3166</v>
      </c>
      <c r="I819" s="2" t="s">
        <v>3167</v>
      </c>
      <c r="J819" s="1" t="s">
        <v>773</v>
      </c>
      <c r="K819" s="1" t="s">
        <v>3124</v>
      </c>
      <c r="L819" s="1">
        <v>1</v>
      </c>
      <c r="M819" s="1" t="s">
        <v>774</v>
      </c>
      <c r="O819" s="1" t="s">
        <v>1264</v>
      </c>
      <c r="P819" s="1" t="s">
        <v>1265</v>
      </c>
      <c r="T819" s="1" t="s">
        <v>1266</v>
      </c>
      <c r="W819" s="2" t="s">
        <v>3127</v>
      </c>
      <c r="X819" s="2" t="s">
        <v>3128</v>
      </c>
      <c r="Y819" s="1" t="s">
        <v>775</v>
      </c>
      <c r="Z819" s="1" t="s">
        <v>34</v>
      </c>
      <c r="AA819" s="9" t="s">
        <v>53</v>
      </c>
      <c r="AB819" s="2" t="s">
        <v>54</v>
      </c>
    </row>
    <row r="820" spans="1:28" ht="36" customHeight="1" x14ac:dyDescent="0.2">
      <c r="A820" s="1" t="s">
        <v>3168</v>
      </c>
      <c r="B820" s="1" t="s">
        <v>36</v>
      </c>
      <c r="C820" t="s">
        <v>3169</v>
      </c>
      <c r="D820" s="1" t="s">
        <v>188</v>
      </c>
      <c r="E820" s="1" t="s">
        <v>2352</v>
      </c>
      <c r="F820" s="1" t="s">
        <v>2355</v>
      </c>
      <c r="G820" s="1" t="s">
        <v>3121</v>
      </c>
      <c r="H820" s="2" t="s">
        <v>3170</v>
      </c>
      <c r="J820" s="1" t="s">
        <v>33</v>
      </c>
      <c r="O820" s="1" t="s">
        <v>191</v>
      </c>
      <c r="P820" s="1" t="s">
        <v>1265</v>
      </c>
      <c r="W820" s="2" t="s">
        <v>3171</v>
      </c>
      <c r="X820" s="2" t="s">
        <v>3171</v>
      </c>
      <c r="Y820" s="1" t="s">
        <v>52</v>
      </c>
      <c r="Z820" s="1" t="s">
        <v>34</v>
      </c>
      <c r="AA820" s="9" t="s">
        <v>53</v>
      </c>
      <c r="AB820" s="2" t="s">
        <v>54</v>
      </c>
    </row>
    <row r="821" spans="1:28" ht="36" customHeight="1" x14ac:dyDescent="0.2">
      <c r="A821" s="1" t="s">
        <v>3172</v>
      </c>
      <c r="B821" s="1" t="s">
        <v>36</v>
      </c>
      <c r="C821" t="s">
        <v>3173</v>
      </c>
      <c r="D821" s="1" t="s">
        <v>43</v>
      </c>
      <c r="E821" s="1" t="s">
        <v>2352</v>
      </c>
      <c r="F821" s="2" t="s">
        <v>2355</v>
      </c>
      <c r="G821" s="1" t="s">
        <v>3121</v>
      </c>
      <c r="H821" s="25" t="s">
        <v>3174</v>
      </c>
      <c r="I821" s="2" t="s">
        <v>3175</v>
      </c>
      <c r="J821" s="1" t="s">
        <v>47</v>
      </c>
      <c r="M821" s="1" t="s">
        <v>1320</v>
      </c>
      <c r="O821" s="1" t="s">
        <v>1264</v>
      </c>
      <c r="P821" s="1" t="s">
        <v>1265</v>
      </c>
      <c r="T821" s="1" t="s">
        <v>1266</v>
      </c>
      <c r="W821" s="2" t="s">
        <v>51</v>
      </c>
      <c r="X821" s="2" t="s">
        <v>51</v>
      </c>
      <c r="Y821" s="1" t="s">
        <v>52</v>
      </c>
      <c r="Z821" s="1" t="s">
        <v>34</v>
      </c>
      <c r="AA821" s="9" t="s">
        <v>53</v>
      </c>
      <c r="AB821" s="2" t="s">
        <v>54</v>
      </c>
    </row>
    <row r="822" spans="1:28" ht="36" customHeight="1" x14ac:dyDescent="0.2">
      <c r="A822" s="1" t="s">
        <v>3176</v>
      </c>
      <c r="B822" s="1" t="s">
        <v>36</v>
      </c>
      <c r="C822" t="s">
        <v>3177</v>
      </c>
      <c r="D822" s="1" t="s">
        <v>766</v>
      </c>
      <c r="E822" s="1" t="s">
        <v>2352</v>
      </c>
      <c r="F822" s="1" t="s">
        <v>2355</v>
      </c>
      <c r="G822" s="1" t="s">
        <v>3121</v>
      </c>
      <c r="H822" s="2" t="s">
        <v>3178</v>
      </c>
      <c r="J822" s="1" t="s">
        <v>33</v>
      </c>
      <c r="W822" s="2" t="s">
        <v>3179</v>
      </c>
      <c r="X822" s="2" t="s">
        <v>3180</v>
      </c>
      <c r="Z822" s="1" t="s">
        <v>34</v>
      </c>
    </row>
    <row r="823" spans="1:28" ht="36" customHeight="1" x14ac:dyDescent="0.2">
      <c r="A823" s="1" t="s">
        <v>3181</v>
      </c>
      <c r="B823" s="1" t="s">
        <v>36</v>
      </c>
      <c r="C823" t="s">
        <v>3182</v>
      </c>
      <c r="D823" s="1" t="s">
        <v>43</v>
      </c>
      <c r="E823" s="1" t="s">
        <v>2352</v>
      </c>
      <c r="F823" s="1" t="s">
        <v>2355</v>
      </c>
      <c r="G823" s="1" t="s">
        <v>3121</v>
      </c>
      <c r="H823" s="2" t="s">
        <v>3131</v>
      </c>
      <c r="I823" s="2" t="s">
        <v>3183</v>
      </c>
      <c r="J823" s="1" t="s">
        <v>773</v>
      </c>
      <c r="K823" s="1" t="s">
        <v>3176</v>
      </c>
      <c r="L823" s="1">
        <v>1</v>
      </c>
      <c r="M823" s="1" t="s">
        <v>774</v>
      </c>
      <c r="O823" s="1" t="s">
        <v>1264</v>
      </c>
      <c r="P823" s="1" t="s">
        <v>1265</v>
      </c>
      <c r="T823" s="1" t="s">
        <v>1266</v>
      </c>
      <c r="W823" s="2" t="s">
        <v>3179</v>
      </c>
      <c r="X823" s="2" t="s">
        <v>3180</v>
      </c>
      <c r="Y823" s="1" t="s">
        <v>775</v>
      </c>
      <c r="Z823" s="1" t="s">
        <v>34</v>
      </c>
      <c r="AA823" s="9" t="s">
        <v>53</v>
      </c>
      <c r="AB823" s="2" t="s">
        <v>54</v>
      </c>
    </row>
    <row r="824" spans="1:28" ht="36" customHeight="1" x14ac:dyDescent="0.2">
      <c r="A824" s="1" t="s">
        <v>3184</v>
      </c>
      <c r="B824" s="1" t="s">
        <v>36</v>
      </c>
      <c r="C824" t="s">
        <v>3185</v>
      </c>
      <c r="D824" s="1" t="s">
        <v>43</v>
      </c>
      <c r="E824" s="1" t="s">
        <v>2352</v>
      </c>
      <c r="F824" s="1" t="s">
        <v>2355</v>
      </c>
      <c r="G824" s="1" t="s">
        <v>3121</v>
      </c>
      <c r="H824" s="2" t="s">
        <v>3134</v>
      </c>
      <c r="I824" s="2" t="s">
        <v>3186</v>
      </c>
      <c r="J824" s="1" t="s">
        <v>773</v>
      </c>
      <c r="K824" s="1" t="s">
        <v>3176</v>
      </c>
      <c r="L824" s="1">
        <v>1</v>
      </c>
      <c r="M824" s="1" t="s">
        <v>774</v>
      </c>
      <c r="O824" s="1" t="s">
        <v>1264</v>
      </c>
      <c r="P824" s="1" t="s">
        <v>1265</v>
      </c>
      <c r="T824" s="1" t="s">
        <v>1266</v>
      </c>
      <c r="W824" s="2" t="s">
        <v>3179</v>
      </c>
      <c r="X824" s="2" t="s">
        <v>3180</v>
      </c>
      <c r="Y824" s="1" t="s">
        <v>775</v>
      </c>
      <c r="Z824" s="1" t="s">
        <v>34</v>
      </c>
      <c r="AA824" s="9" t="s">
        <v>53</v>
      </c>
      <c r="AB824" s="2" t="s">
        <v>54</v>
      </c>
    </row>
    <row r="825" spans="1:28" ht="36" customHeight="1" x14ac:dyDescent="0.2">
      <c r="A825" s="1" t="s">
        <v>3187</v>
      </c>
      <c r="B825" s="1" t="s">
        <v>36</v>
      </c>
      <c r="C825" t="s">
        <v>3188</v>
      </c>
      <c r="D825" s="1" t="s">
        <v>43</v>
      </c>
      <c r="E825" s="1" t="s">
        <v>2352</v>
      </c>
      <c r="F825" s="1" t="s">
        <v>2355</v>
      </c>
      <c r="G825" s="1" t="s">
        <v>3121</v>
      </c>
      <c r="H825" s="2" t="s">
        <v>3138</v>
      </c>
      <c r="I825" s="2" t="s">
        <v>3186</v>
      </c>
      <c r="J825" s="1" t="s">
        <v>773</v>
      </c>
      <c r="K825" s="1" t="s">
        <v>3176</v>
      </c>
      <c r="L825" s="1">
        <v>1</v>
      </c>
      <c r="M825" s="1" t="s">
        <v>774</v>
      </c>
      <c r="O825" s="1" t="s">
        <v>1264</v>
      </c>
      <c r="P825" s="1" t="s">
        <v>1265</v>
      </c>
      <c r="T825" s="1" t="s">
        <v>1266</v>
      </c>
      <c r="W825" s="2" t="s">
        <v>3179</v>
      </c>
      <c r="X825" s="2" t="s">
        <v>3180</v>
      </c>
      <c r="Y825" s="1" t="s">
        <v>775</v>
      </c>
      <c r="Z825" s="1" t="s">
        <v>34</v>
      </c>
      <c r="AA825" s="9" t="s">
        <v>53</v>
      </c>
      <c r="AB825" s="2" t="s">
        <v>54</v>
      </c>
    </row>
    <row r="826" spans="1:28" ht="36" customHeight="1" x14ac:dyDescent="0.2">
      <c r="A826" s="1" t="s">
        <v>3189</v>
      </c>
      <c r="B826" s="1" t="s">
        <v>36</v>
      </c>
      <c r="C826" t="s">
        <v>3190</v>
      </c>
      <c r="D826" s="1" t="s">
        <v>43</v>
      </c>
      <c r="E826" s="1" t="s">
        <v>2352</v>
      </c>
      <c r="F826" s="1" t="s">
        <v>2355</v>
      </c>
      <c r="G826" s="1" t="s">
        <v>3121</v>
      </c>
      <c r="H826" s="2" t="s">
        <v>3141</v>
      </c>
      <c r="I826" s="2" t="s">
        <v>3186</v>
      </c>
      <c r="J826" s="1" t="s">
        <v>773</v>
      </c>
      <c r="K826" s="1" t="s">
        <v>3176</v>
      </c>
      <c r="L826" s="1">
        <v>1</v>
      </c>
      <c r="M826" s="1" t="s">
        <v>774</v>
      </c>
      <c r="O826" s="1" t="s">
        <v>1264</v>
      </c>
      <c r="P826" s="1" t="s">
        <v>1265</v>
      </c>
      <c r="T826" s="1" t="s">
        <v>1266</v>
      </c>
      <c r="W826" s="2" t="s">
        <v>3179</v>
      </c>
      <c r="X826" s="2" t="s">
        <v>3180</v>
      </c>
      <c r="Y826" s="1" t="s">
        <v>775</v>
      </c>
      <c r="Z826" s="1" t="s">
        <v>34</v>
      </c>
      <c r="AA826" s="9" t="s">
        <v>53</v>
      </c>
      <c r="AB826" s="2" t="s">
        <v>54</v>
      </c>
    </row>
    <row r="827" spans="1:28" ht="36" customHeight="1" x14ac:dyDescent="0.2">
      <c r="A827" s="1" t="s">
        <v>3191</v>
      </c>
      <c r="B827" s="1" t="s">
        <v>36</v>
      </c>
      <c r="C827" t="s">
        <v>3192</v>
      </c>
      <c r="D827" s="1" t="s">
        <v>43</v>
      </c>
      <c r="E827" s="1" t="s">
        <v>2352</v>
      </c>
      <c r="F827" s="1" t="s">
        <v>2355</v>
      </c>
      <c r="G827" s="1" t="s">
        <v>3121</v>
      </c>
      <c r="H827" s="2" t="s">
        <v>3144</v>
      </c>
      <c r="I827" s="2" t="s">
        <v>3186</v>
      </c>
      <c r="J827" s="1" t="s">
        <v>773</v>
      </c>
      <c r="K827" s="1" t="s">
        <v>3176</v>
      </c>
      <c r="L827" s="1">
        <v>1</v>
      </c>
      <c r="M827" s="1" t="s">
        <v>774</v>
      </c>
      <c r="O827" s="1" t="s">
        <v>1264</v>
      </c>
      <c r="P827" s="1" t="s">
        <v>1265</v>
      </c>
      <c r="T827" s="1" t="s">
        <v>1266</v>
      </c>
      <c r="W827" s="2" t="s">
        <v>3179</v>
      </c>
      <c r="X827" s="2" t="s">
        <v>3180</v>
      </c>
      <c r="Y827" s="1" t="s">
        <v>775</v>
      </c>
      <c r="Z827" s="1" t="s">
        <v>34</v>
      </c>
      <c r="AA827" s="9" t="s">
        <v>53</v>
      </c>
      <c r="AB827" s="2" t="s">
        <v>54</v>
      </c>
    </row>
    <row r="828" spans="1:28" ht="36" customHeight="1" x14ac:dyDescent="0.2">
      <c r="A828" s="1" t="s">
        <v>3193</v>
      </c>
      <c r="B828" s="1" t="s">
        <v>36</v>
      </c>
      <c r="C828" t="s">
        <v>3194</v>
      </c>
      <c r="D828" s="1" t="s">
        <v>43</v>
      </c>
      <c r="E828" s="1" t="s">
        <v>2352</v>
      </c>
      <c r="F828" s="1" t="s">
        <v>2355</v>
      </c>
      <c r="G828" s="1" t="s">
        <v>3121</v>
      </c>
      <c r="H828" s="2" t="s">
        <v>3147</v>
      </c>
      <c r="I828" s="2" t="s">
        <v>3186</v>
      </c>
      <c r="J828" s="1" t="s">
        <v>773</v>
      </c>
      <c r="K828" s="1" t="s">
        <v>3176</v>
      </c>
      <c r="L828" s="1">
        <v>1</v>
      </c>
      <c r="M828" s="1" t="s">
        <v>774</v>
      </c>
      <c r="O828" s="1" t="s">
        <v>1264</v>
      </c>
      <c r="P828" s="1" t="s">
        <v>1265</v>
      </c>
      <c r="T828" s="1" t="s">
        <v>1266</v>
      </c>
      <c r="W828" s="2" t="s">
        <v>3179</v>
      </c>
      <c r="X828" s="2" t="s">
        <v>3180</v>
      </c>
      <c r="Y828" s="1" t="s">
        <v>775</v>
      </c>
      <c r="Z828" s="1" t="s">
        <v>34</v>
      </c>
      <c r="AA828" s="9" t="s">
        <v>53</v>
      </c>
      <c r="AB828" s="2" t="s">
        <v>54</v>
      </c>
    </row>
    <row r="829" spans="1:28" ht="36" customHeight="1" x14ac:dyDescent="0.2">
      <c r="A829" s="6" t="s">
        <v>3195</v>
      </c>
      <c r="B829" s="1" t="s">
        <v>30</v>
      </c>
      <c r="C829" t="s">
        <v>3196</v>
      </c>
      <c r="D829" s="1" t="s">
        <v>43</v>
      </c>
      <c r="E829" s="1" t="s">
        <v>2352</v>
      </c>
      <c r="F829" s="1" t="s">
        <v>2355</v>
      </c>
      <c r="G829" s="1" t="s">
        <v>3121</v>
      </c>
      <c r="H829" s="2" t="s">
        <v>3197</v>
      </c>
      <c r="I829" s="10" t="s">
        <v>3151</v>
      </c>
      <c r="J829" s="1" t="s">
        <v>47</v>
      </c>
      <c r="K829" s="1" t="s">
        <v>3176</v>
      </c>
      <c r="L829" s="1">
        <v>1</v>
      </c>
      <c r="M829" s="1" t="s">
        <v>3022</v>
      </c>
      <c r="O829" s="1" t="s">
        <v>1264</v>
      </c>
      <c r="P829" s="1" t="s">
        <v>1265</v>
      </c>
      <c r="T829" s="1" t="s">
        <v>1266</v>
      </c>
      <c r="W829" s="2" t="s">
        <v>3198</v>
      </c>
      <c r="X829" s="2" t="s">
        <v>3199</v>
      </c>
      <c r="Y829" s="1" t="s">
        <v>775</v>
      </c>
      <c r="AA829" s="9" t="s">
        <v>53</v>
      </c>
      <c r="AB829" s="2" t="s">
        <v>54</v>
      </c>
    </row>
    <row r="830" spans="1:28" ht="36" customHeight="1" x14ac:dyDescent="0.2">
      <c r="A830" s="6" t="s">
        <v>3200</v>
      </c>
      <c r="B830" s="1" t="s">
        <v>30</v>
      </c>
      <c r="C830" t="s">
        <v>3201</v>
      </c>
      <c r="D830" s="1" t="s">
        <v>43</v>
      </c>
      <c r="E830" s="1" t="s">
        <v>2352</v>
      </c>
      <c r="F830" s="1" t="s">
        <v>2355</v>
      </c>
      <c r="G830" s="1" t="s">
        <v>3121</v>
      </c>
      <c r="H830" s="2" t="s">
        <v>3202</v>
      </c>
      <c r="I830" s="10" t="s">
        <v>3157</v>
      </c>
      <c r="J830" s="1" t="s">
        <v>47</v>
      </c>
      <c r="K830" s="1" t="s">
        <v>3176</v>
      </c>
      <c r="L830" s="1">
        <v>1</v>
      </c>
      <c r="M830" s="1" t="s">
        <v>3022</v>
      </c>
      <c r="O830" s="1" t="s">
        <v>1264</v>
      </c>
      <c r="P830" s="1" t="s">
        <v>1265</v>
      </c>
      <c r="T830" s="1" t="s">
        <v>1266</v>
      </c>
      <c r="W830" s="2" t="s">
        <v>3203</v>
      </c>
      <c r="X830" s="2" t="s">
        <v>3204</v>
      </c>
      <c r="Y830" s="1" t="s">
        <v>775</v>
      </c>
      <c r="AA830" s="9" t="s">
        <v>53</v>
      </c>
      <c r="AB830" s="2" t="s">
        <v>54</v>
      </c>
    </row>
    <row r="831" spans="1:28" ht="36" customHeight="1" x14ac:dyDescent="0.2">
      <c r="A831" s="6" t="s">
        <v>3205</v>
      </c>
      <c r="B831" s="1" t="s">
        <v>30</v>
      </c>
      <c r="C831" t="s">
        <v>3206</v>
      </c>
      <c r="D831" s="1" t="s">
        <v>43</v>
      </c>
      <c r="E831" s="1" t="s">
        <v>2352</v>
      </c>
      <c r="F831" s="1" t="s">
        <v>2355</v>
      </c>
      <c r="G831" s="1" t="s">
        <v>3121</v>
      </c>
      <c r="H831" s="2" t="s">
        <v>3207</v>
      </c>
      <c r="I831" s="10" t="s">
        <v>3208</v>
      </c>
      <c r="J831" s="1" t="s">
        <v>47</v>
      </c>
      <c r="K831" s="1" t="s">
        <v>3176</v>
      </c>
      <c r="L831" s="1">
        <v>1</v>
      </c>
      <c r="M831" s="1" t="s">
        <v>3022</v>
      </c>
      <c r="O831" s="1" t="s">
        <v>1264</v>
      </c>
      <c r="P831" s="1" t="s">
        <v>1265</v>
      </c>
      <c r="T831" s="1" t="s">
        <v>1266</v>
      </c>
      <c r="W831" s="2" t="s">
        <v>3203</v>
      </c>
      <c r="X831" s="2" t="s">
        <v>3204</v>
      </c>
      <c r="Y831" s="1" t="s">
        <v>775</v>
      </c>
      <c r="AA831" s="9" t="s">
        <v>53</v>
      </c>
      <c r="AB831" s="2" t="s">
        <v>54</v>
      </c>
    </row>
    <row r="832" spans="1:28" ht="36" customHeight="1" x14ac:dyDescent="0.2">
      <c r="A832" s="1" t="s">
        <v>3209</v>
      </c>
      <c r="B832" s="1" t="s">
        <v>36</v>
      </c>
      <c r="C832" t="s">
        <v>3210</v>
      </c>
      <c r="D832" s="1" t="s">
        <v>43</v>
      </c>
      <c r="E832" s="1" t="s">
        <v>2352</v>
      </c>
      <c r="F832" s="1" t="s">
        <v>2355</v>
      </c>
      <c r="G832" s="1" t="s">
        <v>3121</v>
      </c>
      <c r="H832" s="2" t="s">
        <v>3166</v>
      </c>
      <c r="I832" s="2" t="s">
        <v>3211</v>
      </c>
      <c r="J832" s="1" t="s">
        <v>773</v>
      </c>
      <c r="K832" s="1" t="s">
        <v>3176</v>
      </c>
      <c r="L832" s="1">
        <v>1</v>
      </c>
      <c r="M832" s="1" t="s">
        <v>774</v>
      </c>
      <c r="O832" s="1" t="s">
        <v>1264</v>
      </c>
      <c r="P832" s="1" t="s">
        <v>1265</v>
      </c>
      <c r="T832" s="1" t="s">
        <v>1266</v>
      </c>
      <c r="W832" s="2" t="s">
        <v>3179</v>
      </c>
      <c r="X832" s="2" t="s">
        <v>3180</v>
      </c>
      <c r="Y832" s="1" t="s">
        <v>775</v>
      </c>
      <c r="Z832" s="1" t="s">
        <v>34</v>
      </c>
      <c r="AA832" s="9" t="s">
        <v>53</v>
      </c>
      <c r="AB832" s="2" t="s">
        <v>54</v>
      </c>
    </row>
    <row r="833" spans="1:28" ht="36" customHeight="1" x14ac:dyDescent="0.2">
      <c r="A833" s="1" t="s">
        <v>3212</v>
      </c>
      <c r="B833" s="1" t="s">
        <v>36</v>
      </c>
      <c r="C833" t="s">
        <v>3213</v>
      </c>
      <c r="D833" s="1" t="s">
        <v>188</v>
      </c>
      <c r="E833" s="1" t="s">
        <v>2352</v>
      </c>
      <c r="F833" s="1" t="s">
        <v>2355</v>
      </c>
      <c r="G833" s="1" t="s">
        <v>3121</v>
      </c>
      <c r="H833" s="2" t="s">
        <v>3214</v>
      </c>
      <c r="J833" s="1" t="s">
        <v>33</v>
      </c>
      <c r="O833" s="1" t="s">
        <v>191</v>
      </c>
      <c r="P833" s="1" t="s">
        <v>1265</v>
      </c>
      <c r="W833" s="2" t="s">
        <v>3215</v>
      </c>
      <c r="X833" s="2" t="s">
        <v>3215</v>
      </c>
      <c r="Y833" s="1" t="s">
        <v>52</v>
      </c>
      <c r="Z833" s="1" t="s">
        <v>34</v>
      </c>
      <c r="AA833" s="9" t="s">
        <v>53</v>
      </c>
      <c r="AB833" s="2" t="s">
        <v>54</v>
      </c>
    </row>
    <row r="834" spans="1:28" ht="36" customHeight="1" x14ac:dyDescent="0.2">
      <c r="A834" s="1" t="s">
        <v>3216</v>
      </c>
      <c r="B834" s="1" t="s">
        <v>36</v>
      </c>
      <c r="C834" t="s">
        <v>3217</v>
      </c>
      <c r="D834" s="1" t="s">
        <v>43</v>
      </c>
      <c r="E834" s="1" t="s">
        <v>2352</v>
      </c>
      <c r="F834" s="1" t="s">
        <v>2355</v>
      </c>
      <c r="G834" s="1" t="s">
        <v>3121</v>
      </c>
      <c r="H834" s="2" t="s">
        <v>3218</v>
      </c>
      <c r="I834" s="2" t="s">
        <v>3219</v>
      </c>
      <c r="J834" s="1" t="s">
        <v>47</v>
      </c>
      <c r="M834" s="1" t="s">
        <v>236</v>
      </c>
      <c r="O834" s="1" t="s">
        <v>1264</v>
      </c>
      <c r="P834" s="1" t="s">
        <v>1265</v>
      </c>
      <c r="T834" s="1" t="s">
        <v>1266</v>
      </c>
      <c r="W834" s="2" t="s">
        <v>241</v>
      </c>
      <c r="X834" s="2" t="s">
        <v>241</v>
      </c>
      <c r="Y834" s="1" t="s">
        <v>52</v>
      </c>
      <c r="Z834" s="1" t="s">
        <v>34</v>
      </c>
      <c r="AA834" s="9" t="s">
        <v>53</v>
      </c>
      <c r="AB834" s="2" t="s">
        <v>242</v>
      </c>
    </row>
    <row r="835" spans="1:28" ht="36" customHeight="1" x14ac:dyDescent="0.2">
      <c r="A835" s="1" t="s">
        <v>3220</v>
      </c>
      <c r="B835" s="1" t="s">
        <v>36</v>
      </c>
      <c r="C835" t="s">
        <v>3221</v>
      </c>
      <c r="D835" s="1" t="s">
        <v>43</v>
      </c>
      <c r="E835" s="1" t="s">
        <v>2352</v>
      </c>
      <c r="F835" s="1" t="s">
        <v>2355</v>
      </c>
      <c r="G835" s="1" t="s">
        <v>3121</v>
      </c>
      <c r="H835" s="2" t="s">
        <v>3222</v>
      </c>
      <c r="I835" s="2" t="s">
        <v>3223</v>
      </c>
      <c r="J835" s="1" t="s">
        <v>47</v>
      </c>
      <c r="M835" s="1" t="s">
        <v>236</v>
      </c>
      <c r="O835" s="1" t="s">
        <v>1264</v>
      </c>
      <c r="P835" s="1" t="s">
        <v>1265</v>
      </c>
      <c r="T835" s="1" t="s">
        <v>1266</v>
      </c>
      <c r="W835" s="2" t="s">
        <v>241</v>
      </c>
      <c r="X835" s="2" t="s">
        <v>241</v>
      </c>
      <c r="Y835" s="1" t="s">
        <v>52</v>
      </c>
      <c r="Z835" s="1" t="s">
        <v>34</v>
      </c>
      <c r="AA835" s="9" t="s">
        <v>53</v>
      </c>
      <c r="AB835" s="2" t="s">
        <v>242</v>
      </c>
    </row>
    <row r="836" spans="1:28" ht="36" customHeight="1" x14ac:dyDescent="0.2">
      <c r="A836" s="1" t="s">
        <v>3224</v>
      </c>
      <c r="B836" s="1" t="s">
        <v>36</v>
      </c>
      <c r="C836" t="s">
        <v>3225</v>
      </c>
      <c r="D836" s="1" t="s">
        <v>43</v>
      </c>
      <c r="E836" s="1" t="s">
        <v>2352</v>
      </c>
      <c r="F836" s="1" t="s">
        <v>2355</v>
      </c>
      <c r="G836" s="1" t="s">
        <v>3121</v>
      </c>
      <c r="H836" s="2" t="s">
        <v>3226</v>
      </c>
      <c r="I836" s="2" t="s">
        <v>3227</v>
      </c>
      <c r="J836" s="1" t="s">
        <v>47</v>
      </c>
      <c r="M836" s="1" t="s">
        <v>1320</v>
      </c>
      <c r="O836" s="1" t="s">
        <v>1264</v>
      </c>
      <c r="P836" s="1" t="s">
        <v>1265</v>
      </c>
      <c r="T836" s="1" t="s">
        <v>1266</v>
      </c>
      <c r="W836" s="2" t="s">
        <v>51</v>
      </c>
      <c r="X836" s="2" t="s">
        <v>51</v>
      </c>
      <c r="Y836" s="1" t="s">
        <v>52</v>
      </c>
      <c r="Z836" s="1" t="s">
        <v>34</v>
      </c>
      <c r="AA836" s="9" t="s">
        <v>53</v>
      </c>
      <c r="AB836" s="2" t="s">
        <v>54</v>
      </c>
    </row>
    <row r="837" spans="1:28" ht="36" customHeight="1" x14ac:dyDescent="0.2">
      <c r="A837" s="1" t="s">
        <v>3228</v>
      </c>
      <c r="B837" s="1" t="s">
        <v>36</v>
      </c>
      <c r="C837" t="s">
        <v>3229</v>
      </c>
      <c r="D837" s="1" t="s">
        <v>43</v>
      </c>
      <c r="E837" s="1" t="s">
        <v>2352</v>
      </c>
      <c r="F837" s="1" t="s">
        <v>2355</v>
      </c>
      <c r="G837" s="1" t="s">
        <v>3230</v>
      </c>
      <c r="H837" s="2" t="s">
        <v>3231</v>
      </c>
      <c r="I837" s="2" t="s">
        <v>3232</v>
      </c>
      <c r="J837" s="1" t="s">
        <v>47</v>
      </c>
      <c r="M837" s="1" t="s">
        <v>1320</v>
      </c>
      <c r="O837" s="1" t="s">
        <v>1264</v>
      </c>
      <c r="P837" s="1" t="s">
        <v>1265</v>
      </c>
      <c r="T837" s="1" t="s">
        <v>1266</v>
      </c>
      <c r="W837" s="2" t="s">
        <v>51</v>
      </c>
      <c r="X837" s="2" t="s">
        <v>51</v>
      </c>
      <c r="Y837" s="1" t="s">
        <v>52</v>
      </c>
      <c r="Z837" s="1" t="s">
        <v>34</v>
      </c>
      <c r="AA837" s="9" t="s">
        <v>53</v>
      </c>
      <c r="AB837" s="2" t="s">
        <v>54</v>
      </c>
    </row>
    <row r="838" spans="1:28" ht="36" customHeight="1" x14ac:dyDescent="0.2">
      <c r="A838" s="1" t="s">
        <v>3233</v>
      </c>
      <c r="B838" s="1" t="s">
        <v>36</v>
      </c>
      <c r="C838" t="s">
        <v>3234</v>
      </c>
      <c r="D838" s="1" t="s">
        <v>43</v>
      </c>
      <c r="E838" s="1" t="s">
        <v>2352</v>
      </c>
      <c r="F838" s="1" t="s">
        <v>2355</v>
      </c>
      <c r="G838" s="1" t="s">
        <v>3235</v>
      </c>
      <c r="H838" s="2" t="s">
        <v>3236</v>
      </c>
      <c r="I838" s="2" t="s">
        <v>3237</v>
      </c>
      <c r="J838" s="1" t="s">
        <v>47</v>
      </c>
      <c r="M838" s="1" t="s">
        <v>1320</v>
      </c>
      <c r="O838" s="1" t="s">
        <v>1264</v>
      </c>
      <c r="P838" s="1" t="s">
        <v>1265</v>
      </c>
      <c r="T838" s="1" t="s">
        <v>1266</v>
      </c>
      <c r="W838" s="2" t="s">
        <v>51</v>
      </c>
      <c r="X838" s="2" t="s">
        <v>51</v>
      </c>
      <c r="Y838" s="1" t="s">
        <v>52</v>
      </c>
      <c r="Z838" s="1" t="s">
        <v>34</v>
      </c>
      <c r="AA838" s="9" t="s">
        <v>53</v>
      </c>
      <c r="AB838" s="2" t="s">
        <v>54</v>
      </c>
    </row>
    <row r="839" spans="1:28" ht="36" customHeight="1" x14ac:dyDescent="0.2">
      <c r="A839" s="1" t="s">
        <v>3238</v>
      </c>
      <c r="B839" s="1" t="s">
        <v>36</v>
      </c>
      <c r="C839" t="s">
        <v>3239</v>
      </c>
      <c r="D839" s="1" t="s">
        <v>43</v>
      </c>
      <c r="E839" s="1" t="s">
        <v>2352</v>
      </c>
      <c r="F839" s="1" t="s">
        <v>2355</v>
      </c>
      <c r="G839" s="1" t="s">
        <v>3240</v>
      </c>
      <c r="H839" s="10" t="s">
        <v>3241</v>
      </c>
      <c r="I839" s="10" t="s">
        <v>3242</v>
      </c>
      <c r="J839" s="1" t="s">
        <v>47</v>
      </c>
      <c r="M839" s="1" t="s">
        <v>1320</v>
      </c>
      <c r="O839" s="1" t="s">
        <v>1264</v>
      </c>
      <c r="P839" s="1" t="s">
        <v>1265</v>
      </c>
      <c r="T839" s="1" t="s">
        <v>1266</v>
      </c>
      <c r="W839" s="2" t="s">
        <v>51</v>
      </c>
      <c r="X839" s="2" t="s">
        <v>51</v>
      </c>
      <c r="Y839" s="1" t="s">
        <v>52</v>
      </c>
      <c r="Z839" s="1" t="s">
        <v>34</v>
      </c>
      <c r="AA839" s="9" t="s">
        <v>53</v>
      </c>
      <c r="AB839" s="2" t="s">
        <v>54</v>
      </c>
    </row>
    <row r="840" spans="1:28" ht="36" customHeight="1" x14ac:dyDescent="0.2">
      <c r="A840" s="6" t="s">
        <v>3243</v>
      </c>
      <c r="B840" s="1" t="s">
        <v>30</v>
      </c>
      <c r="C840" t="s">
        <v>3244</v>
      </c>
      <c r="D840" s="6" t="s">
        <v>766</v>
      </c>
      <c r="E840" s="1" t="s">
        <v>2352</v>
      </c>
      <c r="F840" s="1" t="s">
        <v>2355</v>
      </c>
      <c r="G840" s="1" t="s">
        <v>3240</v>
      </c>
      <c r="H840" s="10" t="s">
        <v>3245</v>
      </c>
      <c r="J840" s="6" t="s">
        <v>33</v>
      </c>
      <c r="W840" s="10" t="s">
        <v>3246</v>
      </c>
      <c r="X840" s="10" t="s">
        <v>3247</v>
      </c>
      <c r="Z840" s="6"/>
    </row>
    <row r="841" spans="1:28" ht="36" customHeight="1" x14ac:dyDescent="0.2">
      <c r="A841" s="6" t="s">
        <v>3248</v>
      </c>
      <c r="B841" s="1" t="s">
        <v>30</v>
      </c>
      <c r="C841" t="s">
        <v>3249</v>
      </c>
      <c r="D841" s="6" t="s">
        <v>43</v>
      </c>
      <c r="E841" s="1" t="s">
        <v>2352</v>
      </c>
      <c r="F841" s="1" t="s">
        <v>2355</v>
      </c>
      <c r="G841" s="1" t="s">
        <v>3240</v>
      </c>
      <c r="H841" s="10" t="s">
        <v>3250</v>
      </c>
      <c r="I841" s="2" t="s">
        <v>2548</v>
      </c>
      <c r="J841" s="1" t="s">
        <v>773</v>
      </c>
      <c r="K841" s="6" t="s">
        <v>3243</v>
      </c>
      <c r="L841" s="1">
        <v>1</v>
      </c>
      <c r="M841" s="1" t="s">
        <v>774</v>
      </c>
      <c r="O841" s="1" t="s">
        <v>1264</v>
      </c>
      <c r="P841" s="1" t="s">
        <v>1265</v>
      </c>
      <c r="T841" s="1" t="s">
        <v>1266</v>
      </c>
      <c r="W841" s="10" t="s">
        <v>3246</v>
      </c>
      <c r="X841" s="10" t="s">
        <v>3247</v>
      </c>
      <c r="Y841" s="1" t="s">
        <v>775</v>
      </c>
      <c r="AA841" s="9" t="s">
        <v>53</v>
      </c>
      <c r="AB841" s="2" t="s">
        <v>54</v>
      </c>
    </row>
    <row r="842" spans="1:28" ht="36" customHeight="1" x14ac:dyDescent="0.2">
      <c r="A842" s="6" t="s">
        <v>3251</v>
      </c>
      <c r="B842" s="1" t="s">
        <v>30</v>
      </c>
      <c r="C842" t="s">
        <v>3252</v>
      </c>
      <c r="D842" s="6" t="s">
        <v>43</v>
      </c>
      <c r="E842" s="1" t="s">
        <v>2352</v>
      </c>
      <c r="F842" s="1" t="s">
        <v>2355</v>
      </c>
      <c r="G842" s="1" t="s">
        <v>3240</v>
      </c>
      <c r="H842" s="10" t="s">
        <v>3253</v>
      </c>
      <c r="I842" s="2" t="s">
        <v>2548</v>
      </c>
      <c r="J842" s="1" t="s">
        <v>773</v>
      </c>
      <c r="K842" s="6" t="s">
        <v>3243</v>
      </c>
      <c r="L842" s="1">
        <v>1</v>
      </c>
      <c r="M842" s="1" t="s">
        <v>774</v>
      </c>
      <c r="O842" s="1" t="s">
        <v>1264</v>
      </c>
      <c r="P842" s="1" t="s">
        <v>1265</v>
      </c>
      <c r="T842" s="1" t="s">
        <v>1266</v>
      </c>
      <c r="W842" s="10" t="s">
        <v>3246</v>
      </c>
      <c r="X842" s="10" t="s">
        <v>3247</v>
      </c>
      <c r="Y842" s="1" t="s">
        <v>775</v>
      </c>
      <c r="AA842" s="9" t="s">
        <v>53</v>
      </c>
      <c r="AB842" s="2" t="s">
        <v>54</v>
      </c>
    </row>
    <row r="843" spans="1:28" ht="36" customHeight="1" x14ac:dyDescent="0.2">
      <c r="A843" s="6" t="s">
        <v>3254</v>
      </c>
      <c r="B843" s="1" t="s">
        <v>30</v>
      </c>
      <c r="C843" t="s">
        <v>3255</v>
      </c>
      <c r="D843" s="6" t="s">
        <v>43</v>
      </c>
      <c r="E843" s="1" t="s">
        <v>2352</v>
      </c>
      <c r="F843" s="1" t="s">
        <v>2355</v>
      </c>
      <c r="G843" s="1" t="s">
        <v>3240</v>
      </c>
      <c r="H843" s="10" t="s">
        <v>3256</v>
      </c>
      <c r="I843" s="2" t="s">
        <v>2548</v>
      </c>
      <c r="J843" s="1" t="s">
        <v>773</v>
      </c>
      <c r="K843" s="6" t="s">
        <v>3243</v>
      </c>
      <c r="L843" s="1">
        <v>1</v>
      </c>
      <c r="M843" s="1" t="s">
        <v>774</v>
      </c>
      <c r="O843" s="1" t="s">
        <v>1264</v>
      </c>
      <c r="P843" s="1" t="s">
        <v>1265</v>
      </c>
      <c r="T843" s="1" t="s">
        <v>1266</v>
      </c>
      <c r="W843" s="10" t="s">
        <v>3246</v>
      </c>
      <c r="X843" s="10" t="s">
        <v>3247</v>
      </c>
      <c r="Y843" s="1" t="s">
        <v>775</v>
      </c>
      <c r="AA843" s="9" t="s">
        <v>53</v>
      </c>
      <c r="AB843" s="2" t="s">
        <v>54</v>
      </c>
    </row>
    <row r="844" spans="1:28" ht="36" customHeight="1" x14ac:dyDescent="0.2">
      <c r="A844" s="6" t="s">
        <v>3257</v>
      </c>
      <c r="B844" s="1" t="s">
        <v>30</v>
      </c>
      <c r="C844" t="s">
        <v>3258</v>
      </c>
      <c r="D844" s="6" t="s">
        <v>43</v>
      </c>
      <c r="E844" s="1" t="s">
        <v>2352</v>
      </c>
      <c r="F844" s="1" t="s">
        <v>2355</v>
      </c>
      <c r="G844" s="1" t="s">
        <v>3240</v>
      </c>
      <c r="H844" s="10" t="s">
        <v>3259</v>
      </c>
      <c r="I844" s="2" t="s">
        <v>2548</v>
      </c>
      <c r="J844" s="1" t="s">
        <v>773</v>
      </c>
      <c r="K844" s="6" t="s">
        <v>3243</v>
      </c>
      <c r="L844" s="1">
        <v>1</v>
      </c>
      <c r="M844" s="1" t="s">
        <v>774</v>
      </c>
      <c r="O844" s="1" t="s">
        <v>1264</v>
      </c>
      <c r="P844" s="1" t="s">
        <v>1265</v>
      </c>
      <c r="T844" s="1" t="s">
        <v>1266</v>
      </c>
      <c r="W844" s="10" t="s">
        <v>3246</v>
      </c>
      <c r="X844" s="10" t="s">
        <v>3247</v>
      </c>
      <c r="Y844" s="1" t="s">
        <v>775</v>
      </c>
      <c r="AA844" s="9" t="s">
        <v>53</v>
      </c>
      <c r="AB844" s="2" t="s">
        <v>54</v>
      </c>
    </row>
    <row r="845" spans="1:28" ht="36" customHeight="1" x14ac:dyDescent="0.2">
      <c r="A845" s="6" t="s">
        <v>3260</v>
      </c>
      <c r="B845" s="1" t="s">
        <v>30</v>
      </c>
      <c r="C845" t="s">
        <v>3261</v>
      </c>
      <c r="D845" s="6" t="s">
        <v>43</v>
      </c>
      <c r="E845" s="1" t="s">
        <v>2352</v>
      </c>
      <c r="F845" s="1" t="s">
        <v>2355</v>
      </c>
      <c r="G845" s="1" t="s">
        <v>3240</v>
      </c>
      <c r="H845" s="10" t="s">
        <v>3262</v>
      </c>
      <c r="I845" s="2" t="s">
        <v>2548</v>
      </c>
      <c r="J845" s="1" t="s">
        <v>773</v>
      </c>
      <c r="K845" s="6" t="s">
        <v>3243</v>
      </c>
      <c r="L845" s="1">
        <v>1</v>
      </c>
      <c r="M845" s="1" t="s">
        <v>774</v>
      </c>
      <c r="O845" s="1" t="s">
        <v>1264</v>
      </c>
      <c r="P845" s="1" t="s">
        <v>1265</v>
      </c>
      <c r="T845" s="1" t="s">
        <v>1266</v>
      </c>
      <c r="W845" s="10" t="s">
        <v>3246</v>
      </c>
      <c r="X845" s="10" t="s">
        <v>3247</v>
      </c>
      <c r="Y845" s="1" t="s">
        <v>775</v>
      </c>
      <c r="AA845" s="9" t="s">
        <v>53</v>
      </c>
      <c r="AB845" s="2" t="s">
        <v>54</v>
      </c>
    </row>
    <row r="846" spans="1:28" ht="36" customHeight="1" x14ac:dyDescent="0.2">
      <c r="A846" s="6" t="s">
        <v>3263</v>
      </c>
      <c r="B846" s="1" t="s">
        <v>30</v>
      </c>
      <c r="C846" t="s">
        <v>3264</v>
      </c>
      <c r="D846" s="6" t="s">
        <v>43</v>
      </c>
      <c r="E846" s="1" t="s">
        <v>2352</v>
      </c>
      <c r="F846" s="1" t="s">
        <v>2355</v>
      </c>
      <c r="G846" s="1" t="s">
        <v>3240</v>
      </c>
      <c r="H846" s="10" t="s">
        <v>3265</v>
      </c>
      <c r="I846" s="2" t="s">
        <v>2548</v>
      </c>
      <c r="J846" s="1" t="s">
        <v>773</v>
      </c>
      <c r="K846" s="6" t="s">
        <v>3243</v>
      </c>
      <c r="L846" s="1">
        <v>1</v>
      </c>
      <c r="M846" s="1" t="s">
        <v>774</v>
      </c>
      <c r="O846" s="1" t="s">
        <v>1264</v>
      </c>
      <c r="P846" s="1" t="s">
        <v>1265</v>
      </c>
      <c r="T846" s="1" t="s">
        <v>1266</v>
      </c>
      <c r="W846" s="10" t="s">
        <v>3246</v>
      </c>
      <c r="X846" s="10" t="s">
        <v>3247</v>
      </c>
      <c r="Y846" s="1" t="s">
        <v>775</v>
      </c>
      <c r="AA846" s="9" t="s">
        <v>53</v>
      </c>
      <c r="AB846" s="2" t="s">
        <v>54</v>
      </c>
    </row>
    <row r="847" spans="1:28" ht="36" customHeight="1" x14ac:dyDescent="0.2">
      <c r="A847" s="6" t="s">
        <v>3266</v>
      </c>
      <c r="B847" s="1" t="s">
        <v>30</v>
      </c>
      <c r="C847" t="s">
        <v>3267</v>
      </c>
      <c r="D847" s="6" t="s">
        <v>43</v>
      </c>
      <c r="E847" s="1" t="s">
        <v>2352</v>
      </c>
      <c r="F847" s="1" t="s">
        <v>2355</v>
      </c>
      <c r="G847" s="6" t="s">
        <v>3240</v>
      </c>
      <c r="H847" s="10" t="s">
        <v>3268</v>
      </c>
      <c r="I847" s="10" t="s">
        <v>3269</v>
      </c>
      <c r="J847" s="6" t="s">
        <v>47</v>
      </c>
      <c r="L847" s="6"/>
      <c r="M847" s="6" t="s">
        <v>2043</v>
      </c>
      <c r="O847" s="1" t="s">
        <v>1264</v>
      </c>
      <c r="P847" s="1" t="s">
        <v>1265</v>
      </c>
      <c r="T847" s="1" t="s">
        <v>1266</v>
      </c>
      <c r="W847" s="10" t="s">
        <v>2044</v>
      </c>
      <c r="X847" s="10" t="s">
        <v>2045</v>
      </c>
      <c r="Y847" s="1" t="s">
        <v>52</v>
      </c>
      <c r="AA847" s="9" t="s">
        <v>53</v>
      </c>
      <c r="AB847" s="2" t="s">
        <v>54</v>
      </c>
    </row>
    <row r="848" spans="1:28" ht="36" customHeight="1" x14ac:dyDescent="0.2">
      <c r="A848" s="1" t="s">
        <v>3270</v>
      </c>
      <c r="B848" s="1" t="s">
        <v>36</v>
      </c>
      <c r="C848" t="s">
        <v>3271</v>
      </c>
      <c r="D848" s="1" t="s">
        <v>43</v>
      </c>
      <c r="E848" s="1" t="s">
        <v>2352</v>
      </c>
      <c r="F848" s="1" t="s">
        <v>2355</v>
      </c>
      <c r="G848" s="1" t="s">
        <v>1415</v>
      </c>
      <c r="H848" s="2" t="s">
        <v>3272</v>
      </c>
      <c r="I848" s="2" t="s">
        <v>1417</v>
      </c>
      <c r="J848" s="1" t="s">
        <v>47</v>
      </c>
      <c r="M848" s="1" t="s">
        <v>1320</v>
      </c>
      <c r="O848" s="1" t="s">
        <v>1264</v>
      </c>
      <c r="P848" s="1" t="s">
        <v>1265</v>
      </c>
      <c r="T848" s="1" t="s">
        <v>1266</v>
      </c>
      <c r="W848" s="2" t="s">
        <v>51</v>
      </c>
      <c r="X848" s="2" t="s">
        <v>51</v>
      </c>
      <c r="Y848" s="1" t="s">
        <v>52</v>
      </c>
      <c r="Z848" s="1" t="s">
        <v>34</v>
      </c>
      <c r="AA848" s="9" t="s">
        <v>53</v>
      </c>
      <c r="AB848" s="2" t="s">
        <v>200</v>
      </c>
    </row>
    <row r="849" spans="1:62" ht="36" customHeight="1" x14ac:dyDescent="0.2">
      <c r="A849" s="1" t="s">
        <v>3273</v>
      </c>
      <c r="B849" s="1" t="s">
        <v>36</v>
      </c>
      <c r="C849" t="s">
        <v>3274</v>
      </c>
      <c r="D849" s="1" t="s">
        <v>43</v>
      </c>
      <c r="E849" s="1" t="s">
        <v>2352</v>
      </c>
      <c r="F849" s="1" t="s">
        <v>2355</v>
      </c>
      <c r="G849" s="1" t="s">
        <v>1415</v>
      </c>
      <c r="H849" s="2" t="s">
        <v>3275</v>
      </c>
      <c r="I849" s="21" t="s">
        <v>3276</v>
      </c>
      <c r="J849" s="1" t="s">
        <v>47</v>
      </c>
      <c r="M849" s="1" t="s">
        <v>236</v>
      </c>
      <c r="O849" s="1" t="s">
        <v>1264</v>
      </c>
      <c r="P849" s="1" t="s">
        <v>1265</v>
      </c>
      <c r="T849" s="1" t="s">
        <v>1266</v>
      </c>
      <c r="W849" s="2" t="s">
        <v>51</v>
      </c>
      <c r="X849" s="2" t="s">
        <v>51</v>
      </c>
      <c r="Y849" s="1" t="s">
        <v>52</v>
      </c>
      <c r="Z849" s="1" t="s">
        <v>34</v>
      </c>
      <c r="AA849" s="9" t="s">
        <v>53</v>
      </c>
      <c r="AB849" s="2" t="s">
        <v>200</v>
      </c>
    </row>
    <row r="850" spans="1:62" ht="36" customHeight="1" x14ac:dyDescent="0.2">
      <c r="A850" s="1" t="s">
        <v>3277</v>
      </c>
      <c r="B850" s="1" t="s">
        <v>36</v>
      </c>
      <c r="C850" t="s">
        <v>3278</v>
      </c>
      <c r="D850" s="1" t="s">
        <v>43</v>
      </c>
      <c r="E850" s="1" t="s">
        <v>2352</v>
      </c>
      <c r="F850" s="1" t="s">
        <v>1249</v>
      </c>
      <c r="H850" s="2" t="s">
        <v>1250</v>
      </c>
      <c r="I850" s="2" t="s">
        <v>1251</v>
      </c>
      <c r="J850" s="1" t="s">
        <v>33</v>
      </c>
      <c r="O850" s="1" t="s">
        <v>49</v>
      </c>
      <c r="P850" s="8" t="s">
        <v>50</v>
      </c>
      <c r="W850" s="2" t="s">
        <v>51</v>
      </c>
      <c r="X850" s="2" t="s">
        <v>51</v>
      </c>
      <c r="Z850" s="1" t="s">
        <v>34</v>
      </c>
      <c r="AA850" s="9" t="s">
        <v>53</v>
      </c>
      <c r="AB850" s="2" t="s">
        <v>200</v>
      </c>
      <c r="BJ850" s="20"/>
    </row>
    <row r="851" spans="1:62" ht="36" customHeight="1" x14ac:dyDescent="0.2">
      <c r="A851" s="1" t="s">
        <v>3279</v>
      </c>
      <c r="B851" s="1" t="s">
        <v>36</v>
      </c>
      <c r="C851"/>
      <c r="D851" s="1" t="s">
        <v>37</v>
      </c>
      <c r="E851" s="1" t="s">
        <v>3280</v>
      </c>
      <c r="F851" s="1" t="s">
        <v>39</v>
      </c>
      <c r="G851" s="1" t="s">
        <v>39</v>
      </c>
      <c r="H851" s="2" t="s">
        <v>3281</v>
      </c>
      <c r="J851" s="1" t="s">
        <v>33</v>
      </c>
      <c r="Z851" s="1" t="s">
        <v>34</v>
      </c>
    </row>
    <row r="852" spans="1:62" ht="36" customHeight="1" x14ac:dyDescent="0.2">
      <c r="A852" s="1" t="s">
        <v>3282</v>
      </c>
      <c r="B852" s="1" t="s">
        <v>36</v>
      </c>
      <c r="C852"/>
      <c r="D852" s="1" t="s">
        <v>37</v>
      </c>
      <c r="E852" s="1" t="s">
        <v>3280</v>
      </c>
      <c r="F852" s="1" t="s">
        <v>1467</v>
      </c>
      <c r="G852" s="6" t="s">
        <v>1257</v>
      </c>
      <c r="H852" s="2" t="s">
        <v>3283</v>
      </c>
      <c r="J852" s="1" t="s">
        <v>33</v>
      </c>
      <c r="W852" s="2" t="s">
        <v>51</v>
      </c>
      <c r="X852" s="2" t="s">
        <v>51</v>
      </c>
      <c r="Z852" s="1" t="s">
        <v>34</v>
      </c>
    </row>
    <row r="853" spans="1:62" ht="36" customHeight="1" x14ac:dyDescent="0.2">
      <c r="A853" s="1" t="s">
        <v>3284</v>
      </c>
      <c r="B853" s="1" t="s">
        <v>36</v>
      </c>
      <c r="C853" t="s">
        <v>3285</v>
      </c>
      <c r="D853" s="1" t="s">
        <v>43</v>
      </c>
      <c r="E853" s="1" t="s">
        <v>3280</v>
      </c>
      <c r="F853" s="1" t="s">
        <v>1467</v>
      </c>
      <c r="G853" s="1" t="s">
        <v>3286</v>
      </c>
      <c r="H853" s="2" t="s">
        <v>3287</v>
      </c>
      <c r="I853" s="2" t="s">
        <v>3288</v>
      </c>
      <c r="J853" s="1" t="s">
        <v>47</v>
      </c>
      <c r="M853" s="1" t="s">
        <v>236</v>
      </c>
      <c r="O853" s="1" t="s">
        <v>1264</v>
      </c>
      <c r="P853" s="1" t="s">
        <v>1265</v>
      </c>
      <c r="T853" s="1" t="s">
        <v>1266</v>
      </c>
      <c r="W853" s="2" t="s">
        <v>51</v>
      </c>
      <c r="X853" s="2" t="s">
        <v>51</v>
      </c>
      <c r="Y853" s="1" t="s">
        <v>52</v>
      </c>
      <c r="Z853" s="1" t="s">
        <v>34</v>
      </c>
      <c r="AA853" s="9" t="s">
        <v>53</v>
      </c>
      <c r="AB853" s="2" t="s">
        <v>54</v>
      </c>
    </row>
    <row r="854" spans="1:62" ht="36" customHeight="1" x14ac:dyDescent="0.2">
      <c r="A854" s="1" t="s">
        <v>3289</v>
      </c>
      <c r="B854" s="1" t="s">
        <v>36</v>
      </c>
      <c r="C854" t="s">
        <v>3290</v>
      </c>
      <c r="D854" s="1" t="s">
        <v>43</v>
      </c>
      <c r="E854" s="1" t="s">
        <v>3280</v>
      </c>
      <c r="F854" s="1" t="s">
        <v>1467</v>
      </c>
      <c r="G854" s="1" t="s">
        <v>3291</v>
      </c>
      <c r="H854" s="2" t="s">
        <v>3292</v>
      </c>
      <c r="I854" s="2" t="s">
        <v>3293</v>
      </c>
      <c r="J854" s="1" t="s">
        <v>47</v>
      </c>
      <c r="M854" s="1" t="s">
        <v>236</v>
      </c>
      <c r="O854" s="1" t="s">
        <v>1264</v>
      </c>
      <c r="P854" s="1" t="s">
        <v>1265</v>
      </c>
      <c r="T854" s="1" t="s">
        <v>1266</v>
      </c>
      <c r="W854" s="2" t="s">
        <v>51</v>
      </c>
      <c r="X854" s="2" t="s">
        <v>51</v>
      </c>
      <c r="Y854" s="1" t="s">
        <v>52</v>
      </c>
      <c r="Z854" s="1" t="s">
        <v>34</v>
      </c>
      <c r="AA854" s="9" t="s">
        <v>53</v>
      </c>
      <c r="AB854" s="2" t="s">
        <v>54</v>
      </c>
    </row>
    <row r="855" spans="1:62" ht="36" customHeight="1" x14ac:dyDescent="0.2">
      <c r="A855" s="1" t="s">
        <v>3294</v>
      </c>
      <c r="B855" s="1" t="s">
        <v>36</v>
      </c>
      <c r="C855" t="s">
        <v>3295</v>
      </c>
      <c r="D855" s="1" t="s">
        <v>43</v>
      </c>
      <c r="E855" s="1" t="s">
        <v>3280</v>
      </c>
      <c r="F855" s="1" t="s">
        <v>1467</v>
      </c>
      <c r="G855" s="1" t="s">
        <v>3291</v>
      </c>
      <c r="H855" s="2" t="s">
        <v>3296</v>
      </c>
      <c r="J855" s="1" t="s">
        <v>47</v>
      </c>
      <c r="M855" s="1" t="s">
        <v>236</v>
      </c>
      <c r="O855" s="1" t="s">
        <v>1264</v>
      </c>
      <c r="P855" s="1" t="s">
        <v>1265</v>
      </c>
      <c r="T855" s="1" t="s">
        <v>1266</v>
      </c>
      <c r="W855" s="2" t="s">
        <v>3297</v>
      </c>
      <c r="X855" s="2" t="s">
        <v>3298</v>
      </c>
      <c r="Y855" s="1" t="s">
        <v>52</v>
      </c>
      <c r="Z855" s="1" t="s">
        <v>34</v>
      </c>
      <c r="AA855" s="9" t="s">
        <v>53</v>
      </c>
      <c r="AB855" s="2" t="s">
        <v>242</v>
      </c>
    </row>
    <row r="856" spans="1:62" ht="36" customHeight="1" x14ac:dyDescent="0.2">
      <c r="A856" s="1" t="s">
        <v>3299</v>
      </c>
      <c r="B856" s="1" t="s">
        <v>36</v>
      </c>
      <c r="C856" t="s">
        <v>3300</v>
      </c>
      <c r="D856" s="1" t="s">
        <v>43</v>
      </c>
      <c r="E856" s="1" t="s">
        <v>3280</v>
      </c>
      <c r="F856" s="1" t="s">
        <v>1467</v>
      </c>
      <c r="G856" s="1" t="s">
        <v>3291</v>
      </c>
      <c r="H856" s="2" t="s">
        <v>3301</v>
      </c>
      <c r="J856" s="1" t="s">
        <v>60</v>
      </c>
      <c r="O856" s="1" t="s">
        <v>1264</v>
      </c>
      <c r="P856" s="1" t="s">
        <v>1265</v>
      </c>
      <c r="T856" s="1" t="s">
        <v>1266</v>
      </c>
      <c r="W856" s="2" t="s">
        <v>3302</v>
      </c>
      <c r="X856" s="2" t="s">
        <v>3303</v>
      </c>
      <c r="Y856" s="1" t="s">
        <v>52</v>
      </c>
      <c r="Z856" s="1" t="s">
        <v>34</v>
      </c>
      <c r="AA856" s="9" t="s">
        <v>53</v>
      </c>
      <c r="AB856" s="2" t="s">
        <v>242</v>
      </c>
    </row>
    <row r="857" spans="1:62" ht="36" customHeight="1" x14ac:dyDescent="0.2">
      <c r="A857" s="1" t="s">
        <v>3304</v>
      </c>
      <c r="B857" s="1" t="s">
        <v>36</v>
      </c>
      <c r="C857" t="s">
        <v>3305</v>
      </c>
      <c r="D857" s="1" t="s">
        <v>43</v>
      </c>
      <c r="E857" s="1" t="s">
        <v>3280</v>
      </c>
      <c r="F857" s="1" t="s">
        <v>1467</v>
      </c>
      <c r="G857" s="1" t="s">
        <v>3291</v>
      </c>
      <c r="H857" s="2" t="s">
        <v>3306</v>
      </c>
      <c r="J857" s="1" t="s">
        <v>60</v>
      </c>
      <c r="O857" s="1" t="s">
        <v>1264</v>
      </c>
      <c r="P857" s="1" t="s">
        <v>1265</v>
      </c>
      <c r="T857" s="1" t="s">
        <v>1266</v>
      </c>
      <c r="W857" s="2" t="s">
        <v>3302</v>
      </c>
      <c r="X857" s="2" t="s">
        <v>3303</v>
      </c>
      <c r="Y857" s="1" t="s">
        <v>52</v>
      </c>
      <c r="Z857" s="1" t="s">
        <v>34</v>
      </c>
      <c r="AA857" s="9" t="s">
        <v>53</v>
      </c>
      <c r="AB857" s="2" t="s">
        <v>242</v>
      </c>
    </row>
    <row r="858" spans="1:62" ht="36" customHeight="1" x14ac:dyDescent="0.2">
      <c r="A858" s="1" t="s">
        <v>3307</v>
      </c>
      <c r="B858" s="1" t="s">
        <v>36</v>
      </c>
      <c r="C858" t="s">
        <v>3308</v>
      </c>
      <c r="D858" s="1" t="s">
        <v>43</v>
      </c>
      <c r="E858" s="1" t="s">
        <v>3280</v>
      </c>
      <c r="F858" s="1" t="s">
        <v>1467</v>
      </c>
      <c r="G858" s="1" t="s">
        <v>3291</v>
      </c>
      <c r="H858" s="2" t="s">
        <v>3309</v>
      </c>
      <c r="I858" s="10" t="s">
        <v>3310</v>
      </c>
      <c r="J858" s="1" t="s">
        <v>47</v>
      </c>
      <c r="M858" s="1" t="s">
        <v>236</v>
      </c>
      <c r="O858" s="1" t="s">
        <v>1264</v>
      </c>
      <c r="P858" s="1" t="s">
        <v>1265</v>
      </c>
      <c r="T858" s="1" t="s">
        <v>1266</v>
      </c>
      <c r="W858" s="10" t="s">
        <v>3311</v>
      </c>
      <c r="X858" s="2" t="s">
        <v>3312</v>
      </c>
      <c r="Y858" s="1" t="s">
        <v>52</v>
      </c>
      <c r="Z858" s="1" t="s">
        <v>34</v>
      </c>
      <c r="AA858" s="9" t="s">
        <v>53</v>
      </c>
      <c r="AB858" s="2" t="s">
        <v>54</v>
      </c>
    </row>
    <row r="859" spans="1:62" ht="36" customHeight="1" x14ac:dyDescent="0.2">
      <c r="A859" s="1" t="s">
        <v>3313</v>
      </c>
      <c r="B859" s="1" t="s">
        <v>36</v>
      </c>
      <c r="C859" t="s">
        <v>3314</v>
      </c>
      <c r="D859" s="1" t="s">
        <v>43</v>
      </c>
      <c r="E859" s="1" t="s">
        <v>3280</v>
      </c>
      <c r="F859" s="1" t="s">
        <v>1467</v>
      </c>
      <c r="G859" s="1" t="s">
        <v>3315</v>
      </c>
      <c r="H859" s="2" t="s">
        <v>3316</v>
      </c>
      <c r="I859" s="2" t="s">
        <v>3317</v>
      </c>
      <c r="J859" s="1" t="s">
        <v>47</v>
      </c>
      <c r="M859" s="1" t="s">
        <v>236</v>
      </c>
      <c r="O859" s="1" t="s">
        <v>1264</v>
      </c>
      <c r="P859" s="1" t="s">
        <v>1265</v>
      </c>
      <c r="T859" s="1" t="s">
        <v>1266</v>
      </c>
      <c r="W859" s="2" t="s">
        <v>51</v>
      </c>
      <c r="X859" s="2" t="s">
        <v>51</v>
      </c>
      <c r="Y859" s="1" t="s">
        <v>52</v>
      </c>
      <c r="Z859" s="1" t="s">
        <v>34</v>
      </c>
      <c r="AA859" s="9" t="s">
        <v>53</v>
      </c>
      <c r="AB859" s="2" t="s">
        <v>54</v>
      </c>
    </row>
    <row r="860" spans="1:62" ht="36" customHeight="1" x14ac:dyDescent="0.2">
      <c r="A860" s="1" t="s">
        <v>3318</v>
      </c>
      <c r="B860" s="1" t="s">
        <v>36</v>
      </c>
      <c r="C860" t="s">
        <v>3319</v>
      </c>
      <c r="D860" s="1" t="s">
        <v>43</v>
      </c>
      <c r="E860" s="1" t="s">
        <v>3280</v>
      </c>
      <c r="F860" s="1" t="s">
        <v>1467</v>
      </c>
      <c r="G860" s="1" t="s">
        <v>3315</v>
      </c>
      <c r="H860" s="2" t="s">
        <v>3296</v>
      </c>
      <c r="J860" s="1" t="s">
        <v>47</v>
      </c>
      <c r="M860" s="1" t="s">
        <v>236</v>
      </c>
      <c r="O860" s="1" t="s">
        <v>1264</v>
      </c>
      <c r="P860" s="1" t="s">
        <v>1265</v>
      </c>
      <c r="T860" s="1" t="s">
        <v>1266</v>
      </c>
      <c r="W860" s="2" t="s">
        <v>3320</v>
      </c>
      <c r="X860" s="2" t="s">
        <v>3321</v>
      </c>
      <c r="Y860" s="1" t="s">
        <v>52</v>
      </c>
      <c r="Z860" s="1" t="s">
        <v>34</v>
      </c>
      <c r="AA860" s="9" t="s">
        <v>53</v>
      </c>
      <c r="AB860" s="2" t="s">
        <v>242</v>
      </c>
    </row>
    <row r="861" spans="1:62" ht="36" customHeight="1" x14ac:dyDescent="0.2">
      <c r="A861" s="1" t="s">
        <v>3322</v>
      </c>
      <c r="B861" s="1" t="s">
        <v>36</v>
      </c>
      <c r="C861" t="s">
        <v>3323</v>
      </c>
      <c r="D861" s="1" t="s">
        <v>43</v>
      </c>
      <c r="E861" s="1" t="s">
        <v>3280</v>
      </c>
      <c r="F861" s="1" t="s">
        <v>1467</v>
      </c>
      <c r="G861" s="1" t="s">
        <v>3324</v>
      </c>
      <c r="H861" s="2" t="s">
        <v>3325</v>
      </c>
      <c r="I861" s="2" t="s">
        <v>3326</v>
      </c>
      <c r="J861" s="1" t="s">
        <v>47</v>
      </c>
      <c r="M861" s="1" t="s">
        <v>236</v>
      </c>
      <c r="O861" s="1" t="s">
        <v>1264</v>
      </c>
      <c r="P861" s="1" t="s">
        <v>1265</v>
      </c>
      <c r="T861" s="1" t="s">
        <v>1266</v>
      </c>
      <c r="W861" s="2" t="s">
        <v>51</v>
      </c>
      <c r="X861" s="2" t="s">
        <v>51</v>
      </c>
      <c r="Y861" s="1" t="s">
        <v>52</v>
      </c>
      <c r="Z861" s="1" t="s">
        <v>34</v>
      </c>
      <c r="AA861" s="9" t="s">
        <v>53</v>
      </c>
      <c r="AB861" s="2" t="s">
        <v>54</v>
      </c>
    </row>
    <row r="862" spans="1:62" ht="36" customHeight="1" x14ac:dyDescent="0.2">
      <c r="A862" s="2" t="s">
        <v>3327</v>
      </c>
      <c r="B862" s="1" t="s">
        <v>36</v>
      </c>
      <c r="C862" t="s">
        <v>3328</v>
      </c>
      <c r="D862" s="1" t="s">
        <v>43</v>
      </c>
      <c r="E862" s="1" t="s">
        <v>3280</v>
      </c>
      <c r="F862" s="1" t="s">
        <v>1467</v>
      </c>
      <c r="G862" s="1" t="s">
        <v>3324</v>
      </c>
      <c r="H862" s="2" t="s">
        <v>3329</v>
      </c>
      <c r="I862" s="2" t="s">
        <v>3330</v>
      </c>
      <c r="J862" s="1" t="s">
        <v>47</v>
      </c>
      <c r="M862" s="1" t="s">
        <v>236</v>
      </c>
      <c r="O862" s="1" t="s">
        <v>1264</v>
      </c>
      <c r="P862" s="1" t="s">
        <v>1265</v>
      </c>
      <c r="T862" s="1" t="s">
        <v>1266</v>
      </c>
      <c r="W862" s="2" t="s">
        <v>51</v>
      </c>
      <c r="X862" s="2" t="s">
        <v>51</v>
      </c>
      <c r="Y862" s="1" t="s">
        <v>52</v>
      </c>
      <c r="Z862" s="1" t="s">
        <v>34</v>
      </c>
      <c r="AA862" s="9" t="s">
        <v>53</v>
      </c>
      <c r="AB862" s="2" t="s">
        <v>54</v>
      </c>
    </row>
    <row r="863" spans="1:62" ht="36" customHeight="1" x14ac:dyDescent="0.2">
      <c r="A863" s="1" t="s">
        <v>3331</v>
      </c>
      <c r="B863" s="1" t="s">
        <v>36</v>
      </c>
      <c r="C863" t="s">
        <v>3332</v>
      </c>
      <c r="D863" s="1" t="s">
        <v>43</v>
      </c>
      <c r="E863" s="1" t="s">
        <v>3280</v>
      </c>
      <c r="F863" s="1" t="s">
        <v>1467</v>
      </c>
      <c r="G863" s="1" t="s">
        <v>3333</v>
      </c>
      <c r="H863" s="10" t="s">
        <v>3334</v>
      </c>
      <c r="J863" s="1" t="s">
        <v>47</v>
      </c>
      <c r="M863" s="1" t="s">
        <v>236</v>
      </c>
      <c r="O863" s="1" t="s">
        <v>1264</v>
      </c>
      <c r="P863" s="1" t="s">
        <v>1265</v>
      </c>
      <c r="T863" s="1" t="s">
        <v>1266</v>
      </c>
      <c r="W863" s="2" t="s">
        <v>51</v>
      </c>
      <c r="X863" s="2" t="s">
        <v>51</v>
      </c>
      <c r="Y863" s="1" t="s">
        <v>52</v>
      </c>
      <c r="Z863" s="1" t="s">
        <v>34</v>
      </c>
      <c r="AA863" s="9" t="s">
        <v>53</v>
      </c>
      <c r="AB863" s="2" t="s">
        <v>54</v>
      </c>
    </row>
    <row r="864" spans="1:62" ht="36" customHeight="1" x14ac:dyDescent="0.2">
      <c r="A864" s="1" t="s">
        <v>3335</v>
      </c>
      <c r="B864" s="1" t="s">
        <v>36</v>
      </c>
      <c r="C864" t="s">
        <v>3336</v>
      </c>
      <c r="D864" s="1" t="s">
        <v>43</v>
      </c>
      <c r="E864" s="1" t="s">
        <v>3280</v>
      </c>
      <c r="F864" s="1" t="s">
        <v>1467</v>
      </c>
      <c r="G864" s="1" t="s">
        <v>3333</v>
      </c>
      <c r="H864" s="2" t="s">
        <v>3337</v>
      </c>
      <c r="I864" s="2" t="s">
        <v>3338</v>
      </c>
      <c r="J864" s="1" t="s">
        <v>47</v>
      </c>
      <c r="M864" s="1" t="s">
        <v>236</v>
      </c>
      <c r="O864" s="1" t="s">
        <v>1264</v>
      </c>
      <c r="P864" s="1" t="s">
        <v>1265</v>
      </c>
      <c r="T864" s="1" t="s">
        <v>1266</v>
      </c>
      <c r="W864" s="2" t="s">
        <v>51</v>
      </c>
      <c r="X864" s="2" t="s">
        <v>51</v>
      </c>
      <c r="Y864" s="1" t="s">
        <v>52</v>
      </c>
      <c r="Z864" s="1" t="s">
        <v>34</v>
      </c>
      <c r="AA864" s="9" t="s">
        <v>53</v>
      </c>
      <c r="AB864" s="2" t="s">
        <v>54</v>
      </c>
    </row>
    <row r="865" spans="1:62" ht="36" customHeight="1" x14ac:dyDescent="0.2">
      <c r="A865" s="1" t="s">
        <v>3339</v>
      </c>
      <c r="B865" s="1" t="s">
        <v>36</v>
      </c>
      <c r="C865" t="s">
        <v>3340</v>
      </c>
      <c r="D865" s="1" t="s">
        <v>43</v>
      </c>
      <c r="E865" s="1" t="s">
        <v>3280</v>
      </c>
      <c r="F865" s="1" t="s">
        <v>1467</v>
      </c>
      <c r="G865" s="1" t="s">
        <v>1415</v>
      </c>
      <c r="H865" s="2" t="s">
        <v>3341</v>
      </c>
      <c r="I865" s="2" t="s">
        <v>1417</v>
      </c>
      <c r="J865" s="1" t="s">
        <v>47</v>
      </c>
      <c r="M865" s="1" t="s">
        <v>1320</v>
      </c>
      <c r="O865" s="1" t="s">
        <v>1264</v>
      </c>
      <c r="P865" s="1" t="s">
        <v>1265</v>
      </c>
      <c r="T865" s="1" t="s">
        <v>1266</v>
      </c>
      <c r="W865" s="2" t="s">
        <v>51</v>
      </c>
      <c r="X865" s="2" t="s">
        <v>51</v>
      </c>
      <c r="Y865" s="1" t="s">
        <v>52</v>
      </c>
      <c r="Z865" s="1" t="s">
        <v>34</v>
      </c>
      <c r="AA865" s="9" t="s">
        <v>53</v>
      </c>
      <c r="AB865" s="2" t="s">
        <v>200</v>
      </c>
    </row>
    <row r="866" spans="1:62" ht="36" customHeight="1" x14ac:dyDescent="0.2">
      <c r="A866" s="1" t="s">
        <v>3342</v>
      </c>
      <c r="B866" s="1" t="s">
        <v>36</v>
      </c>
      <c r="C866"/>
      <c r="D866" s="1" t="s">
        <v>37</v>
      </c>
      <c r="E866" s="1" t="s">
        <v>3280</v>
      </c>
      <c r="F866" s="1" t="s">
        <v>3343</v>
      </c>
      <c r="G866" s="6" t="s">
        <v>1257</v>
      </c>
      <c r="H866" s="2" t="s">
        <v>3344</v>
      </c>
      <c r="J866" s="1" t="s">
        <v>33</v>
      </c>
      <c r="W866" s="2" t="s">
        <v>51</v>
      </c>
      <c r="X866" s="2" t="s">
        <v>51</v>
      </c>
      <c r="Z866" s="1" t="s">
        <v>34</v>
      </c>
    </row>
    <row r="867" spans="1:62" ht="36" customHeight="1" x14ac:dyDescent="0.2">
      <c r="A867" s="1" t="s">
        <v>3345</v>
      </c>
      <c r="B867" s="1" t="s">
        <v>36</v>
      </c>
      <c r="C867" t="s">
        <v>3346</v>
      </c>
      <c r="D867" s="1" t="s">
        <v>43</v>
      </c>
      <c r="E867" s="1" t="s">
        <v>3280</v>
      </c>
      <c r="F867" s="1" t="s">
        <v>3343</v>
      </c>
      <c r="G867" s="1" t="s">
        <v>3347</v>
      </c>
      <c r="H867" s="10" t="s">
        <v>3348</v>
      </c>
      <c r="I867" s="10" t="s">
        <v>3349</v>
      </c>
      <c r="J867" s="1" t="s">
        <v>47</v>
      </c>
      <c r="M867" s="1" t="s">
        <v>236</v>
      </c>
      <c r="O867" s="1" t="s">
        <v>1264</v>
      </c>
      <c r="P867" s="1" t="s">
        <v>1265</v>
      </c>
      <c r="T867" s="1" t="s">
        <v>1266</v>
      </c>
      <c r="W867" s="2" t="s">
        <v>51</v>
      </c>
      <c r="X867" s="2" t="s">
        <v>51</v>
      </c>
      <c r="Y867" s="1" t="s">
        <v>52</v>
      </c>
      <c r="Z867" s="1" t="s">
        <v>34</v>
      </c>
      <c r="AA867" s="9" t="s">
        <v>53</v>
      </c>
      <c r="AB867" s="2" t="s">
        <v>54</v>
      </c>
    </row>
    <row r="868" spans="1:62" ht="36" customHeight="1" x14ac:dyDescent="0.2">
      <c r="A868" s="1" t="s">
        <v>3350</v>
      </c>
      <c r="B868" s="1" t="s">
        <v>36</v>
      </c>
      <c r="C868" t="s">
        <v>3351</v>
      </c>
      <c r="D868" s="1" t="s">
        <v>43</v>
      </c>
      <c r="E868" s="1" t="s">
        <v>3280</v>
      </c>
      <c r="F868" s="1" t="s">
        <v>3343</v>
      </c>
      <c r="G868" s="1" t="s">
        <v>3347</v>
      </c>
      <c r="H868" s="2" t="s">
        <v>3296</v>
      </c>
      <c r="I868" s="2" t="s">
        <v>3352</v>
      </c>
      <c r="J868" s="1" t="s">
        <v>47</v>
      </c>
      <c r="M868" s="1" t="s">
        <v>236</v>
      </c>
      <c r="O868" s="1" t="s">
        <v>1264</v>
      </c>
      <c r="P868" s="1" t="s">
        <v>1265</v>
      </c>
      <c r="T868" s="1" t="s">
        <v>1266</v>
      </c>
      <c r="W868" s="2" t="s">
        <v>3353</v>
      </c>
      <c r="X868" s="2" t="s">
        <v>3354</v>
      </c>
      <c r="Y868" s="1" t="s">
        <v>52</v>
      </c>
      <c r="Z868" s="1" t="s">
        <v>34</v>
      </c>
      <c r="AA868" s="9" t="s">
        <v>53</v>
      </c>
      <c r="AB868" s="2" t="s">
        <v>242</v>
      </c>
    </row>
    <row r="869" spans="1:62" ht="36" customHeight="1" x14ac:dyDescent="0.2">
      <c r="A869" s="1" t="s">
        <v>3355</v>
      </c>
      <c r="B869" s="1" t="s">
        <v>36</v>
      </c>
      <c r="C869" t="s">
        <v>3356</v>
      </c>
      <c r="D869" s="1" t="s">
        <v>43</v>
      </c>
      <c r="E869" s="1" t="s">
        <v>3280</v>
      </c>
      <c r="F869" s="1" t="s">
        <v>3343</v>
      </c>
      <c r="G869" s="1" t="s">
        <v>3347</v>
      </c>
      <c r="H869" s="2" t="s">
        <v>3301</v>
      </c>
      <c r="J869" s="1" t="s">
        <v>60</v>
      </c>
      <c r="O869" s="1" t="s">
        <v>1264</v>
      </c>
      <c r="P869" s="1" t="s">
        <v>1265</v>
      </c>
      <c r="T869" s="1" t="s">
        <v>1266</v>
      </c>
      <c r="W869" s="2" t="s">
        <v>3357</v>
      </c>
      <c r="X869" s="2" t="s">
        <v>3358</v>
      </c>
      <c r="Y869" s="1" t="s">
        <v>52</v>
      </c>
      <c r="Z869" s="1" t="s">
        <v>34</v>
      </c>
      <c r="AA869" s="9" t="s">
        <v>53</v>
      </c>
      <c r="AB869" s="2" t="s">
        <v>242</v>
      </c>
    </row>
    <row r="870" spans="1:62" ht="36" customHeight="1" x14ac:dyDescent="0.2">
      <c r="A870" s="1" t="s">
        <v>3359</v>
      </c>
      <c r="B870" s="1" t="s">
        <v>36</v>
      </c>
      <c r="C870" t="s">
        <v>3360</v>
      </c>
      <c r="D870" s="1" t="s">
        <v>43</v>
      </c>
      <c r="E870" s="1" t="s">
        <v>3280</v>
      </c>
      <c r="F870" s="6" t="s">
        <v>3343</v>
      </c>
      <c r="G870" s="1" t="s">
        <v>3347</v>
      </c>
      <c r="H870" s="2" t="s">
        <v>3306</v>
      </c>
      <c r="J870" s="1" t="s">
        <v>60</v>
      </c>
      <c r="O870" s="1" t="s">
        <v>1264</v>
      </c>
      <c r="P870" s="1" t="s">
        <v>1265</v>
      </c>
      <c r="T870" s="1" t="s">
        <v>1266</v>
      </c>
      <c r="W870" s="2" t="s">
        <v>3357</v>
      </c>
      <c r="X870" s="2" t="s">
        <v>3358</v>
      </c>
      <c r="Y870" s="1" t="s">
        <v>52</v>
      </c>
      <c r="Z870" s="1" t="s">
        <v>34</v>
      </c>
      <c r="AA870" s="9" t="s">
        <v>53</v>
      </c>
      <c r="AB870" s="2" t="s">
        <v>242</v>
      </c>
    </row>
    <row r="871" spans="1:62" ht="36" customHeight="1" x14ac:dyDescent="0.2">
      <c r="A871" s="6" t="s">
        <v>3361</v>
      </c>
      <c r="B871" s="1" t="s">
        <v>30</v>
      </c>
      <c r="C871" t="s">
        <v>3362</v>
      </c>
      <c r="D871" s="1" t="s">
        <v>43</v>
      </c>
      <c r="E871" s="1" t="s">
        <v>3280</v>
      </c>
      <c r="F871" s="1" t="s">
        <v>3343</v>
      </c>
      <c r="G871" s="6" t="s">
        <v>3363</v>
      </c>
      <c r="H871" s="10" t="s">
        <v>3364</v>
      </c>
      <c r="I871" s="10" t="s">
        <v>3365</v>
      </c>
      <c r="J871" s="1" t="s">
        <v>47</v>
      </c>
      <c r="M871" s="1" t="s">
        <v>236</v>
      </c>
      <c r="O871" s="1" t="s">
        <v>1264</v>
      </c>
      <c r="P871" s="1" t="s">
        <v>1265</v>
      </c>
      <c r="T871" s="1" t="s">
        <v>1266</v>
      </c>
      <c r="W871" s="10" t="s">
        <v>2044</v>
      </c>
      <c r="X871" s="10" t="s">
        <v>2045</v>
      </c>
      <c r="Y871" s="1" t="s">
        <v>52</v>
      </c>
      <c r="AA871" s="9" t="s">
        <v>53</v>
      </c>
      <c r="AB871" s="2" t="s">
        <v>54</v>
      </c>
    </row>
    <row r="872" spans="1:62" ht="36" customHeight="1" x14ac:dyDescent="0.2">
      <c r="A872" s="1" t="s">
        <v>3366</v>
      </c>
      <c r="B872" s="1" t="s">
        <v>36</v>
      </c>
      <c r="C872" t="s">
        <v>3367</v>
      </c>
      <c r="D872" s="1" t="s">
        <v>43</v>
      </c>
      <c r="E872" s="1" t="s">
        <v>3280</v>
      </c>
      <c r="F872" s="1" t="s">
        <v>3343</v>
      </c>
      <c r="G872" s="1" t="s">
        <v>3368</v>
      </c>
      <c r="H872" s="2" t="s">
        <v>3369</v>
      </c>
      <c r="I872" s="2" t="s">
        <v>3370</v>
      </c>
      <c r="J872" s="1" t="s">
        <v>47</v>
      </c>
      <c r="M872" s="1" t="s">
        <v>236</v>
      </c>
      <c r="O872" s="1" t="s">
        <v>1264</v>
      </c>
      <c r="P872" s="1" t="s">
        <v>1265</v>
      </c>
      <c r="T872" s="1" t="s">
        <v>1266</v>
      </c>
      <c r="W872" s="2" t="s">
        <v>241</v>
      </c>
      <c r="X872" s="2" t="s">
        <v>241</v>
      </c>
      <c r="Y872" s="1" t="s">
        <v>52</v>
      </c>
      <c r="Z872" s="1" t="s">
        <v>34</v>
      </c>
      <c r="AA872" s="9" t="s">
        <v>53</v>
      </c>
      <c r="AB872" s="2" t="s">
        <v>242</v>
      </c>
    </row>
    <row r="873" spans="1:62" ht="36" customHeight="1" x14ac:dyDescent="0.2">
      <c r="A873" s="1" t="s">
        <v>3371</v>
      </c>
      <c r="B873" s="1" t="s">
        <v>36</v>
      </c>
      <c r="C873" t="s">
        <v>3372</v>
      </c>
      <c r="D873" s="1" t="s">
        <v>188</v>
      </c>
      <c r="E873" s="1" t="s">
        <v>3280</v>
      </c>
      <c r="F873" s="1" t="s">
        <v>3343</v>
      </c>
      <c r="G873" s="1" t="s">
        <v>3368</v>
      </c>
      <c r="H873" s="2" t="s">
        <v>3373</v>
      </c>
      <c r="J873" s="1" t="s">
        <v>33</v>
      </c>
      <c r="O873" s="1" t="s">
        <v>191</v>
      </c>
      <c r="P873" s="1" t="s">
        <v>1265</v>
      </c>
      <c r="W873" s="2" t="s">
        <v>3374</v>
      </c>
      <c r="X873" s="2" t="s">
        <v>3375</v>
      </c>
      <c r="Y873" s="1" t="s">
        <v>52</v>
      </c>
      <c r="Z873" s="1" t="s">
        <v>34</v>
      </c>
      <c r="AA873" s="9" t="s">
        <v>53</v>
      </c>
      <c r="AB873" s="2" t="s">
        <v>242</v>
      </c>
    </row>
    <row r="874" spans="1:62" ht="36" customHeight="1" x14ac:dyDescent="0.2">
      <c r="A874" s="1" t="s">
        <v>3376</v>
      </c>
      <c r="B874" s="1" t="s">
        <v>36</v>
      </c>
      <c r="C874" t="s">
        <v>3377</v>
      </c>
      <c r="D874" s="1" t="s">
        <v>43</v>
      </c>
      <c r="E874" s="1" t="s">
        <v>3280</v>
      </c>
      <c r="F874" s="1" t="s">
        <v>3343</v>
      </c>
      <c r="G874" s="1" t="s">
        <v>3378</v>
      </c>
      <c r="H874" s="2" t="s">
        <v>3379</v>
      </c>
      <c r="J874" s="1" t="s">
        <v>47</v>
      </c>
      <c r="M874" s="1" t="s">
        <v>236</v>
      </c>
      <c r="O874" s="1" t="s">
        <v>1264</v>
      </c>
      <c r="P874" s="1" t="s">
        <v>1265</v>
      </c>
      <c r="T874" s="1" t="s">
        <v>1266</v>
      </c>
      <c r="W874" s="2" t="s">
        <v>241</v>
      </c>
      <c r="X874" s="2" t="s">
        <v>241</v>
      </c>
      <c r="Y874" s="1" t="s">
        <v>52</v>
      </c>
      <c r="Z874" s="1" t="s">
        <v>34</v>
      </c>
      <c r="AA874" s="9" t="s">
        <v>53</v>
      </c>
      <c r="AB874" s="2" t="s">
        <v>242</v>
      </c>
    </row>
    <row r="875" spans="1:62" ht="36" customHeight="1" x14ac:dyDescent="0.2">
      <c r="A875" s="1" t="s">
        <v>3380</v>
      </c>
      <c r="B875" s="1" t="s">
        <v>36</v>
      </c>
      <c r="C875" t="s">
        <v>3381</v>
      </c>
      <c r="D875" s="1" t="s">
        <v>43</v>
      </c>
      <c r="E875" s="1" t="s">
        <v>3280</v>
      </c>
      <c r="F875" s="1" t="s">
        <v>3343</v>
      </c>
      <c r="G875" s="1" t="s">
        <v>3378</v>
      </c>
      <c r="H875" s="2" t="s">
        <v>3382</v>
      </c>
      <c r="J875" s="1" t="s">
        <v>60</v>
      </c>
      <c r="O875" s="1" t="s">
        <v>1264</v>
      </c>
      <c r="P875" s="1" t="s">
        <v>1265</v>
      </c>
      <c r="T875" s="1" t="s">
        <v>1266</v>
      </c>
      <c r="W875" s="2" t="s">
        <v>3383</v>
      </c>
      <c r="X875" s="2" t="s">
        <v>3384</v>
      </c>
      <c r="Y875" s="1" t="s">
        <v>52</v>
      </c>
      <c r="Z875" s="1" t="s">
        <v>34</v>
      </c>
      <c r="AA875" s="9" t="s">
        <v>53</v>
      </c>
      <c r="AB875" s="2" t="s">
        <v>248</v>
      </c>
    </row>
    <row r="876" spans="1:62" ht="36" customHeight="1" x14ac:dyDescent="0.2">
      <c r="A876" s="1" t="s">
        <v>3385</v>
      </c>
      <c r="B876" s="1" t="s">
        <v>36</v>
      </c>
      <c r="C876" t="s">
        <v>3386</v>
      </c>
      <c r="D876" s="1" t="s">
        <v>43</v>
      </c>
      <c r="E876" s="1" t="s">
        <v>3280</v>
      </c>
      <c r="F876" s="1" t="s">
        <v>3343</v>
      </c>
      <c r="G876" s="1" t="s">
        <v>3378</v>
      </c>
      <c r="H876" s="2" t="s">
        <v>3387</v>
      </c>
      <c r="J876" s="1" t="s">
        <v>47</v>
      </c>
      <c r="M876" s="1" t="s">
        <v>236</v>
      </c>
      <c r="O876" s="1" t="s">
        <v>1264</v>
      </c>
      <c r="P876" s="1" t="s">
        <v>1265</v>
      </c>
      <c r="T876" s="1" t="s">
        <v>1266</v>
      </c>
      <c r="W876" s="2" t="s">
        <v>3383</v>
      </c>
      <c r="X876" s="2" t="s">
        <v>3384</v>
      </c>
      <c r="Y876" s="1" t="s">
        <v>52</v>
      </c>
      <c r="Z876" s="1" t="s">
        <v>34</v>
      </c>
      <c r="AA876" s="9" t="s">
        <v>53</v>
      </c>
      <c r="AB876" s="2" t="s">
        <v>242</v>
      </c>
    </row>
    <row r="877" spans="1:62" ht="36" customHeight="1" x14ac:dyDescent="0.2">
      <c r="A877" s="1" t="s">
        <v>3388</v>
      </c>
      <c r="B877" s="1" t="s">
        <v>36</v>
      </c>
      <c r="C877" t="s">
        <v>3389</v>
      </c>
      <c r="D877" s="1" t="s">
        <v>43</v>
      </c>
      <c r="E877" s="1" t="s">
        <v>3280</v>
      </c>
      <c r="F877" s="1" t="s">
        <v>3343</v>
      </c>
      <c r="G877" s="1" t="s">
        <v>3378</v>
      </c>
      <c r="H877" s="2" t="s">
        <v>3390</v>
      </c>
      <c r="J877" s="1" t="s">
        <v>47</v>
      </c>
      <c r="M877" s="1" t="s">
        <v>236</v>
      </c>
      <c r="O877" s="1" t="s">
        <v>1264</v>
      </c>
      <c r="P877" s="1" t="s">
        <v>1265</v>
      </c>
      <c r="T877" s="1" t="s">
        <v>1266</v>
      </c>
      <c r="W877" s="2" t="s">
        <v>3391</v>
      </c>
      <c r="X877" s="2" t="s">
        <v>3392</v>
      </c>
      <c r="Y877" s="1" t="s">
        <v>52</v>
      </c>
      <c r="Z877" s="1" t="s">
        <v>34</v>
      </c>
      <c r="AA877" s="9" t="s">
        <v>53</v>
      </c>
      <c r="AB877" s="2" t="s">
        <v>248</v>
      </c>
      <c r="BJ877" s="2"/>
    </row>
    <row r="878" spans="1:62" ht="36" customHeight="1" x14ac:dyDescent="0.2">
      <c r="A878" s="1" t="s">
        <v>3393</v>
      </c>
      <c r="B878" s="1" t="s">
        <v>36</v>
      </c>
      <c r="C878" t="s">
        <v>3394</v>
      </c>
      <c r="D878" s="1" t="s">
        <v>43</v>
      </c>
      <c r="E878" s="1" t="s">
        <v>3280</v>
      </c>
      <c r="F878" s="1" t="s">
        <v>3343</v>
      </c>
      <c r="G878" s="1" t="s">
        <v>3378</v>
      </c>
      <c r="H878" s="2" t="s">
        <v>3395</v>
      </c>
      <c r="I878" s="2" t="s">
        <v>2751</v>
      </c>
      <c r="J878" s="1" t="s">
        <v>47</v>
      </c>
      <c r="M878" s="1" t="s">
        <v>1320</v>
      </c>
      <c r="O878" s="1" t="s">
        <v>1264</v>
      </c>
      <c r="P878" s="1" t="s">
        <v>1265</v>
      </c>
      <c r="T878" s="1" t="s">
        <v>1266</v>
      </c>
      <c r="W878" s="2" t="s">
        <v>3391</v>
      </c>
      <c r="X878" s="2" t="s">
        <v>3392</v>
      </c>
      <c r="Y878" s="1" t="s">
        <v>52</v>
      </c>
      <c r="Z878" s="1" t="s">
        <v>34</v>
      </c>
      <c r="AA878" s="9" t="s">
        <v>53</v>
      </c>
      <c r="AB878" s="2" t="s">
        <v>242</v>
      </c>
    </row>
    <row r="879" spans="1:62" ht="36" customHeight="1" x14ac:dyDescent="0.2">
      <c r="A879" s="1" t="s">
        <v>3396</v>
      </c>
      <c r="B879" s="1" t="s">
        <v>36</v>
      </c>
      <c r="C879" t="s">
        <v>3397</v>
      </c>
      <c r="D879" s="1" t="s">
        <v>43</v>
      </c>
      <c r="E879" s="1" t="s">
        <v>3280</v>
      </c>
      <c r="F879" s="1" t="s">
        <v>3343</v>
      </c>
      <c r="G879" s="1" t="s">
        <v>1585</v>
      </c>
      <c r="H879" s="2" t="s">
        <v>3398</v>
      </c>
      <c r="I879" s="2" t="s">
        <v>3399</v>
      </c>
      <c r="J879" s="1" t="s">
        <v>47</v>
      </c>
      <c r="M879" s="1" t="s">
        <v>236</v>
      </c>
      <c r="O879" s="1" t="s">
        <v>1264</v>
      </c>
      <c r="P879" s="1" t="s">
        <v>1265</v>
      </c>
      <c r="T879" s="1" t="s">
        <v>1266</v>
      </c>
      <c r="W879" s="2" t="s">
        <v>51</v>
      </c>
      <c r="X879" s="2" t="s">
        <v>51</v>
      </c>
      <c r="Y879" s="1" t="s">
        <v>52</v>
      </c>
      <c r="Z879" s="1" t="s">
        <v>34</v>
      </c>
      <c r="AA879" s="9" t="s">
        <v>53</v>
      </c>
      <c r="AB879" s="2" t="s">
        <v>200</v>
      </c>
    </row>
    <row r="880" spans="1:62" ht="36" customHeight="1" x14ac:dyDescent="0.2">
      <c r="A880" s="1" t="s">
        <v>3400</v>
      </c>
      <c r="B880" s="1" t="s">
        <v>36</v>
      </c>
      <c r="C880" t="s">
        <v>3401</v>
      </c>
      <c r="D880" s="1" t="s">
        <v>43</v>
      </c>
      <c r="E880" s="1" t="s">
        <v>3280</v>
      </c>
      <c r="F880" s="1" t="s">
        <v>3343</v>
      </c>
      <c r="G880" s="1" t="s">
        <v>1585</v>
      </c>
      <c r="H880" s="2" t="s">
        <v>3301</v>
      </c>
      <c r="J880" s="1" t="s">
        <v>60</v>
      </c>
      <c r="O880" s="1" t="s">
        <v>1264</v>
      </c>
      <c r="P880" s="1" t="s">
        <v>1265</v>
      </c>
      <c r="T880" s="1" t="s">
        <v>1266</v>
      </c>
      <c r="W880" s="2" t="s">
        <v>3402</v>
      </c>
      <c r="X880" s="2" t="s">
        <v>3403</v>
      </c>
      <c r="Y880" s="1" t="s">
        <v>52</v>
      </c>
      <c r="Z880" s="1" t="s">
        <v>34</v>
      </c>
      <c r="AA880" s="9" t="s">
        <v>53</v>
      </c>
      <c r="AB880" s="2" t="s">
        <v>248</v>
      </c>
    </row>
    <row r="881" spans="1:62" ht="36" customHeight="1" x14ac:dyDescent="0.2">
      <c r="A881" s="1" t="s">
        <v>3404</v>
      </c>
      <c r="B881" s="1" t="s">
        <v>36</v>
      </c>
      <c r="C881" t="s">
        <v>3405</v>
      </c>
      <c r="D881" s="1" t="s">
        <v>43</v>
      </c>
      <c r="E881" s="1" t="s">
        <v>3280</v>
      </c>
      <c r="F881" s="1" t="s">
        <v>3343</v>
      </c>
      <c r="G881" s="1" t="s">
        <v>1585</v>
      </c>
      <c r="H881" s="2" t="s">
        <v>3306</v>
      </c>
      <c r="J881" s="1" t="s">
        <v>60</v>
      </c>
      <c r="O881" s="1" t="s">
        <v>1264</v>
      </c>
      <c r="P881" s="1" t="s">
        <v>1265</v>
      </c>
      <c r="T881" s="1" t="s">
        <v>1266</v>
      </c>
      <c r="W881" s="2" t="s">
        <v>3402</v>
      </c>
      <c r="X881" s="2" t="s">
        <v>3403</v>
      </c>
      <c r="Y881" s="1" t="s">
        <v>52</v>
      </c>
      <c r="Z881" s="1" t="s">
        <v>34</v>
      </c>
      <c r="AA881" s="9" t="s">
        <v>53</v>
      </c>
      <c r="AB881" s="2" t="s">
        <v>248</v>
      </c>
    </row>
    <row r="882" spans="1:62" ht="36" customHeight="1" x14ac:dyDescent="0.2">
      <c r="A882" s="1" t="s">
        <v>3406</v>
      </c>
      <c r="B882" s="1" t="s">
        <v>36</v>
      </c>
      <c r="C882" t="s">
        <v>3407</v>
      </c>
      <c r="D882" s="1" t="s">
        <v>766</v>
      </c>
      <c r="E882" s="1" t="s">
        <v>3280</v>
      </c>
      <c r="F882" s="1" t="s">
        <v>3343</v>
      </c>
      <c r="G882" s="1" t="s">
        <v>1585</v>
      </c>
      <c r="H882" s="2" t="s">
        <v>3408</v>
      </c>
      <c r="J882" s="1" t="s">
        <v>33</v>
      </c>
      <c r="W882" s="2" t="s">
        <v>3409</v>
      </c>
      <c r="X882" s="2" t="s">
        <v>3410</v>
      </c>
      <c r="Z882" s="1" t="s">
        <v>34</v>
      </c>
      <c r="BJ882" s="2"/>
    </row>
    <row r="883" spans="1:62" ht="36" customHeight="1" x14ac:dyDescent="0.2">
      <c r="A883" s="1" t="s">
        <v>3411</v>
      </c>
      <c r="B883" s="1" t="s">
        <v>36</v>
      </c>
      <c r="C883" t="s">
        <v>3412</v>
      </c>
      <c r="D883" s="1" t="s">
        <v>43</v>
      </c>
      <c r="E883" s="1" t="s">
        <v>3280</v>
      </c>
      <c r="F883" s="1" t="s">
        <v>3343</v>
      </c>
      <c r="G883" s="1" t="s">
        <v>1585</v>
      </c>
      <c r="H883" s="2" t="s">
        <v>1599</v>
      </c>
      <c r="I883" s="2" t="s">
        <v>1600</v>
      </c>
      <c r="J883" s="1" t="s">
        <v>773</v>
      </c>
      <c r="K883" s="1" t="s">
        <v>3406</v>
      </c>
      <c r="L883" s="1">
        <v>1</v>
      </c>
      <c r="M883" s="1" t="s">
        <v>774</v>
      </c>
      <c r="O883" s="1" t="s">
        <v>1264</v>
      </c>
      <c r="P883" s="1" t="s">
        <v>1265</v>
      </c>
      <c r="T883" s="1" t="s">
        <v>1266</v>
      </c>
      <c r="W883" s="2" t="s">
        <v>3409</v>
      </c>
      <c r="X883" s="2" t="s">
        <v>3410</v>
      </c>
      <c r="Y883" s="1" t="s">
        <v>775</v>
      </c>
      <c r="Z883" s="1" t="s">
        <v>34</v>
      </c>
      <c r="AA883" s="9" t="s">
        <v>53</v>
      </c>
      <c r="AB883" s="2" t="s">
        <v>200</v>
      </c>
      <c r="BJ883" s="2"/>
    </row>
    <row r="884" spans="1:62" ht="36" customHeight="1" x14ac:dyDescent="0.2">
      <c r="A884" s="1" t="s">
        <v>3413</v>
      </c>
      <c r="B884" s="1" t="s">
        <v>36</v>
      </c>
      <c r="C884" t="s">
        <v>3414</v>
      </c>
      <c r="D884" s="1" t="s">
        <v>43</v>
      </c>
      <c r="E884" s="1" t="s">
        <v>3280</v>
      </c>
      <c r="F884" s="1" t="s">
        <v>3343</v>
      </c>
      <c r="G884" s="1" t="s">
        <v>1585</v>
      </c>
      <c r="H884" s="2" t="s">
        <v>1618</v>
      </c>
      <c r="I884" s="2" t="s">
        <v>1619</v>
      </c>
      <c r="J884" s="1" t="s">
        <v>773</v>
      </c>
      <c r="K884" s="1" t="s">
        <v>3406</v>
      </c>
      <c r="L884" s="1">
        <v>1</v>
      </c>
      <c r="M884" s="1" t="s">
        <v>774</v>
      </c>
      <c r="O884" s="1" t="s">
        <v>1264</v>
      </c>
      <c r="P884" s="1" t="s">
        <v>1265</v>
      </c>
      <c r="T884" s="1" t="s">
        <v>1266</v>
      </c>
      <c r="W884" s="2" t="s">
        <v>3409</v>
      </c>
      <c r="X884" s="2" t="s">
        <v>3410</v>
      </c>
      <c r="Y884" s="1" t="s">
        <v>775</v>
      </c>
      <c r="Z884" s="1" t="s">
        <v>34</v>
      </c>
      <c r="AA884" s="9" t="s">
        <v>53</v>
      </c>
      <c r="AB884" s="2" t="s">
        <v>200</v>
      </c>
      <c r="BJ884" s="2"/>
    </row>
    <row r="885" spans="1:62" ht="36" customHeight="1" x14ac:dyDescent="0.2">
      <c r="A885" s="1" t="s">
        <v>3415</v>
      </c>
      <c r="B885" s="1" t="s">
        <v>36</v>
      </c>
      <c r="C885" t="s">
        <v>3416</v>
      </c>
      <c r="D885" s="1" t="s">
        <v>43</v>
      </c>
      <c r="E885" s="1" t="s">
        <v>3280</v>
      </c>
      <c r="F885" s="1" t="s">
        <v>3343</v>
      </c>
      <c r="G885" s="1" t="s">
        <v>1585</v>
      </c>
      <c r="H885" s="2" t="s">
        <v>1627</v>
      </c>
      <c r="I885" s="2" t="s">
        <v>1628</v>
      </c>
      <c r="J885" s="1" t="s">
        <v>773</v>
      </c>
      <c r="K885" s="1" t="s">
        <v>3406</v>
      </c>
      <c r="L885" s="1">
        <v>1</v>
      </c>
      <c r="M885" s="1" t="s">
        <v>774</v>
      </c>
      <c r="O885" s="1" t="s">
        <v>1264</v>
      </c>
      <c r="P885" s="1" t="s">
        <v>1265</v>
      </c>
      <c r="T885" s="1" t="s">
        <v>1266</v>
      </c>
      <c r="W885" s="2" t="s">
        <v>3409</v>
      </c>
      <c r="X885" s="2" t="s">
        <v>3410</v>
      </c>
      <c r="Y885" s="1" t="s">
        <v>775</v>
      </c>
      <c r="Z885" s="1" t="s">
        <v>34</v>
      </c>
      <c r="AA885" s="9" t="s">
        <v>53</v>
      </c>
      <c r="AB885" s="2" t="s">
        <v>200</v>
      </c>
    </row>
    <row r="886" spans="1:62" ht="36" customHeight="1" x14ac:dyDescent="0.2">
      <c r="A886" s="1" t="s">
        <v>3417</v>
      </c>
      <c r="B886" s="1" t="s">
        <v>36</v>
      </c>
      <c r="C886" t="s">
        <v>3418</v>
      </c>
      <c r="D886" s="1" t="s">
        <v>43</v>
      </c>
      <c r="E886" s="1" t="s">
        <v>3280</v>
      </c>
      <c r="F886" s="1" t="s">
        <v>3343</v>
      </c>
      <c r="G886" s="1" t="s">
        <v>1585</v>
      </c>
      <c r="H886" s="2" t="s">
        <v>1636</v>
      </c>
      <c r="I886" s="2" t="s">
        <v>1637</v>
      </c>
      <c r="J886" s="1" t="s">
        <v>773</v>
      </c>
      <c r="K886" s="1" t="s">
        <v>3406</v>
      </c>
      <c r="L886" s="1">
        <v>1</v>
      </c>
      <c r="M886" s="1" t="s">
        <v>774</v>
      </c>
      <c r="O886" s="1" t="s">
        <v>1264</v>
      </c>
      <c r="P886" s="1" t="s">
        <v>1265</v>
      </c>
      <c r="T886" s="1" t="s">
        <v>1266</v>
      </c>
      <c r="W886" s="2" t="s">
        <v>3409</v>
      </c>
      <c r="X886" s="2" t="s">
        <v>3410</v>
      </c>
      <c r="Y886" s="1" t="s">
        <v>775</v>
      </c>
      <c r="Z886" s="1" t="s">
        <v>34</v>
      </c>
      <c r="AA886" s="9" t="s">
        <v>53</v>
      </c>
      <c r="AB886" s="2" t="s">
        <v>200</v>
      </c>
      <c r="BJ886" s="2"/>
    </row>
    <row r="887" spans="1:62" ht="36" customHeight="1" x14ac:dyDescent="0.2">
      <c r="A887" s="1" t="s">
        <v>3419</v>
      </c>
      <c r="B887" s="1" t="s">
        <v>36</v>
      </c>
      <c r="C887" t="s">
        <v>3420</v>
      </c>
      <c r="D887" s="1" t="s">
        <v>43</v>
      </c>
      <c r="E887" s="1" t="s">
        <v>3280</v>
      </c>
      <c r="F887" s="1" t="s">
        <v>3343</v>
      </c>
      <c r="G887" s="1" t="s">
        <v>1585</v>
      </c>
      <c r="H887" s="2" t="s">
        <v>1645</v>
      </c>
      <c r="I887" s="2" t="s">
        <v>1646</v>
      </c>
      <c r="J887" s="1" t="s">
        <v>773</v>
      </c>
      <c r="K887" s="1" t="s">
        <v>3406</v>
      </c>
      <c r="L887" s="1">
        <v>1</v>
      </c>
      <c r="M887" s="1" t="s">
        <v>774</v>
      </c>
      <c r="O887" s="1" t="s">
        <v>1264</v>
      </c>
      <c r="P887" s="1" t="s">
        <v>1265</v>
      </c>
      <c r="T887" s="1" t="s">
        <v>1266</v>
      </c>
      <c r="W887" s="2" t="s">
        <v>3409</v>
      </c>
      <c r="X887" s="2" t="s">
        <v>3410</v>
      </c>
      <c r="Y887" s="1" t="s">
        <v>775</v>
      </c>
      <c r="Z887" s="1" t="s">
        <v>34</v>
      </c>
      <c r="AA887" s="9" t="s">
        <v>53</v>
      </c>
      <c r="AB887" s="2" t="s">
        <v>200</v>
      </c>
    </row>
    <row r="888" spans="1:62" ht="36" customHeight="1" x14ac:dyDescent="0.2">
      <c r="A888" s="1" t="s">
        <v>3421</v>
      </c>
      <c r="B888" s="1" t="s">
        <v>36</v>
      </c>
      <c r="C888" t="s">
        <v>3422</v>
      </c>
      <c r="D888" s="1" t="s">
        <v>43</v>
      </c>
      <c r="E888" s="1" t="s">
        <v>3280</v>
      </c>
      <c r="F888" s="1" t="s">
        <v>3343</v>
      </c>
      <c r="G888" s="1" t="s">
        <v>1585</v>
      </c>
      <c r="H888" s="2" t="s">
        <v>1654</v>
      </c>
      <c r="I888" s="2" t="s">
        <v>1655</v>
      </c>
      <c r="J888" s="1" t="s">
        <v>773</v>
      </c>
      <c r="K888" s="1" t="s">
        <v>3406</v>
      </c>
      <c r="L888" s="1">
        <v>1</v>
      </c>
      <c r="M888" s="1" t="s">
        <v>774</v>
      </c>
      <c r="O888" s="1" t="s">
        <v>1264</v>
      </c>
      <c r="P888" s="1" t="s">
        <v>1265</v>
      </c>
      <c r="T888" s="1" t="s">
        <v>1266</v>
      </c>
      <c r="W888" s="2" t="s">
        <v>3409</v>
      </c>
      <c r="X888" s="2" t="s">
        <v>3410</v>
      </c>
      <c r="Y888" s="1" t="s">
        <v>775</v>
      </c>
      <c r="Z888" s="1" t="s">
        <v>34</v>
      </c>
      <c r="AA888" s="9" t="s">
        <v>53</v>
      </c>
      <c r="AB888" s="2" t="s">
        <v>200</v>
      </c>
    </row>
    <row r="889" spans="1:62" ht="36" customHeight="1" x14ac:dyDescent="0.2">
      <c r="A889" s="1" t="s">
        <v>3423</v>
      </c>
      <c r="B889" s="1" t="s">
        <v>36</v>
      </c>
      <c r="C889" t="s">
        <v>3424</v>
      </c>
      <c r="D889" s="1" t="s">
        <v>43</v>
      </c>
      <c r="E889" s="1" t="s">
        <v>3280</v>
      </c>
      <c r="F889" s="1" t="s">
        <v>3343</v>
      </c>
      <c r="G889" s="1" t="s">
        <v>1585</v>
      </c>
      <c r="H889" s="2" t="s">
        <v>1663</v>
      </c>
      <c r="I889" s="2" t="s">
        <v>1664</v>
      </c>
      <c r="J889" s="1" t="s">
        <v>773</v>
      </c>
      <c r="K889" s="1" t="s">
        <v>3406</v>
      </c>
      <c r="L889" s="1">
        <v>1</v>
      </c>
      <c r="M889" s="1" t="s">
        <v>774</v>
      </c>
      <c r="O889" s="1" t="s">
        <v>1264</v>
      </c>
      <c r="P889" s="1" t="s">
        <v>1265</v>
      </c>
      <c r="T889" s="1" t="s">
        <v>1266</v>
      </c>
      <c r="W889" s="2" t="s">
        <v>3409</v>
      </c>
      <c r="X889" s="2" t="s">
        <v>3410</v>
      </c>
      <c r="Y889" s="1" t="s">
        <v>775</v>
      </c>
      <c r="Z889" s="1" t="s">
        <v>34</v>
      </c>
      <c r="AA889" s="9" t="s">
        <v>53</v>
      </c>
      <c r="AB889" s="2" t="s">
        <v>200</v>
      </c>
    </row>
    <row r="890" spans="1:62" ht="36" customHeight="1" x14ac:dyDescent="0.2">
      <c r="A890" s="1" t="s">
        <v>3425</v>
      </c>
      <c r="B890" s="1" t="s">
        <v>36</v>
      </c>
      <c r="C890" t="s">
        <v>3426</v>
      </c>
      <c r="D890" s="1" t="s">
        <v>43</v>
      </c>
      <c r="E890" s="1" t="s">
        <v>3280</v>
      </c>
      <c r="F890" s="1" t="s">
        <v>3343</v>
      </c>
      <c r="G890" s="1" t="s">
        <v>1585</v>
      </c>
      <c r="H890" s="2" t="s">
        <v>1672</v>
      </c>
      <c r="I890" s="2" t="s">
        <v>1673</v>
      </c>
      <c r="J890" s="1" t="s">
        <v>773</v>
      </c>
      <c r="K890" s="1" t="s">
        <v>3406</v>
      </c>
      <c r="L890" s="1">
        <v>1</v>
      </c>
      <c r="M890" s="1" t="s">
        <v>774</v>
      </c>
      <c r="O890" s="1" t="s">
        <v>1264</v>
      </c>
      <c r="P890" s="1" t="s">
        <v>1265</v>
      </c>
      <c r="T890" s="1" t="s">
        <v>1266</v>
      </c>
      <c r="W890" s="2" t="s">
        <v>3409</v>
      </c>
      <c r="X890" s="2" t="s">
        <v>3410</v>
      </c>
      <c r="Y890" s="1" t="s">
        <v>775</v>
      </c>
      <c r="Z890" s="1" t="s">
        <v>34</v>
      </c>
      <c r="AA890" s="9" t="s">
        <v>53</v>
      </c>
      <c r="AB890" s="2" t="s">
        <v>200</v>
      </c>
    </row>
    <row r="891" spans="1:62" ht="36" customHeight="1" x14ac:dyDescent="0.2">
      <c r="A891" s="1" t="s">
        <v>3427</v>
      </c>
      <c r="B891" s="1" t="s">
        <v>36</v>
      </c>
      <c r="C891" t="s">
        <v>3428</v>
      </c>
      <c r="D891" s="1" t="s">
        <v>43</v>
      </c>
      <c r="E891" s="1" t="s">
        <v>3280</v>
      </c>
      <c r="F891" s="1" t="s">
        <v>3343</v>
      </c>
      <c r="G891" s="1" t="s">
        <v>1585</v>
      </c>
      <c r="H891" s="2" t="s">
        <v>3429</v>
      </c>
      <c r="I891" s="2" t="s">
        <v>3430</v>
      </c>
      <c r="J891" s="1" t="s">
        <v>773</v>
      </c>
      <c r="K891" s="1" t="s">
        <v>3406</v>
      </c>
      <c r="L891" s="1">
        <v>1</v>
      </c>
      <c r="M891" s="1" t="s">
        <v>774</v>
      </c>
      <c r="O891" s="1" t="s">
        <v>1264</v>
      </c>
      <c r="P891" s="1" t="s">
        <v>1265</v>
      </c>
      <c r="T891" s="1" t="s">
        <v>1266</v>
      </c>
      <c r="W891" s="2" t="s">
        <v>3409</v>
      </c>
      <c r="X891" s="2" t="s">
        <v>3410</v>
      </c>
      <c r="Y891" s="1" t="s">
        <v>775</v>
      </c>
      <c r="Z891" s="1" t="s">
        <v>34</v>
      </c>
      <c r="AA891" s="9" t="s">
        <v>53</v>
      </c>
      <c r="AB891" s="2" t="s">
        <v>200</v>
      </c>
    </row>
    <row r="892" spans="1:62" ht="36" customHeight="1" x14ac:dyDescent="0.2">
      <c r="A892" s="1" t="s">
        <v>3431</v>
      </c>
      <c r="B892" s="1" t="s">
        <v>36</v>
      </c>
      <c r="C892" t="s">
        <v>3432</v>
      </c>
      <c r="D892" s="1" t="s">
        <v>43</v>
      </c>
      <c r="E892" s="1" t="s">
        <v>3280</v>
      </c>
      <c r="F892" s="1" t="s">
        <v>3343</v>
      </c>
      <c r="G892" s="1" t="s">
        <v>1585</v>
      </c>
      <c r="H892" s="2" t="s">
        <v>1681</v>
      </c>
      <c r="I892" s="2" t="s">
        <v>1682</v>
      </c>
      <c r="J892" s="1" t="s">
        <v>773</v>
      </c>
      <c r="K892" s="1" t="s">
        <v>3406</v>
      </c>
      <c r="L892" s="1">
        <v>1</v>
      </c>
      <c r="M892" s="1" t="s">
        <v>774</v>
      </c>
      <c r="O892" s="1" t="s">
        <v>1264</v>
      </c>
      <c r="P892" s="1" t="s">
        <v>1265</v>
      </c>
      <c r="T892" s="1" t="s">
        <v>1266</v>
      </c>
      <c r="W892" s="2" t="s">
        <v>3409</v>
      </c>
      <c r="X892" s="2" t="s">
        <v>3410</v>
      </c>
      <c r="Y892" s="1" t="s">
        <v>775</v>
      </c>
      <c r="Z892" s="1" t="s">
        <v>34</v>
      </c>
      <c r="AA892" s="9" t="s">
        <v>53</v>
      </c>
      <c r="AB892" s="2" t="s">
        <v>200</v>
      </c>
    </row>
    <row r="893" spans="1:62" ht="36" customHeight="1" x14ac:dyDescent="0.2">
      <c r="A893" s="1" t="s">
        <v>3433</v>
      </c>
      <c r="B893" s="1" t="s">
        <v>36</v>
      </c>
      <c r="C893" t="s">
        <v>3434</v>
      </c>
      <c r="D893" s="1" t="s">
        <v>43</v>
      </c>
      <c r="E893" s="1" t="s">
        <v>3280</v>
      </c>
      <c r="F893" s="1" t="s">
        <v>3343</v>
      </c>
      <c r="G893" s="1" t="s">
        <v>1585</v>
      </c>
      <c r="H893" s="2" t="s">
        <v>1690</v>
      </c>
      <c r="I893" s="2" t="s">
        <v>3435</v>
      </c>
      <c r="J893" s="1" t="s">
        <v>773</v>
      </c>
      <c r="K893" s="1" t="s">
        <v>3406</v>
      </c>
      <c r="L893" s="1">
        <v>1</v>
      </c>
      <c r="M893" s="1" t="s">
        <v>774</v>
      </c>
      <c r="O893" s="1" t="s">
        <v>1264</v>
      </c>
      <c r="P893" s="1" t="s">
        <v>1265</v>
      </c>
      <c r="T893" s="1" t="s">
        <v>1266</v>
      </c>
      <c r="W893" s="2" t="s">
        <v>3409</v>
      </c>
      <c r="X893" s="2" t="s">
        <v>3410</v>
      </c>
      <c r="Y893" s="1" t="s">
        <v>775</v>
      </c>
      <c r="Z893" s="1" t="s">
        <v>34</v>
      </c>
      <c r="AA893" s="9" t="s">
        <v>53</v>
      </c>
      <c r="AB893" s="2" t="s">
        <v>200</v>
      </c>
    </row>
    <row r="894" spans="1:62" ht="36" customHeight="1" x14ac:dyDescent="0.2">
      <c r="A894" s="1" t="s">
        <v>3436</v>
      </c>
      <c r="B894" s="1" t="s">
        <v>36</v>
      </c>
      <c r="C894" t="s">
        <v>3437</v>
      </c>
      <c r="D894" s="1" t="s">
        <v>43</v>
      </c>
      <c r="E894" s="1" t="s">
        <v>3280</v>
      </c>
      <c r="F894" s="1" t="s">
        <v>3343</v>
      </c>
      <c r="G894" s="1" t="s">
        <v>1585</v>
      </c>
      <c r="H894" s="2" t="s">
        <v>1699</v>
      </c>
      <c r="J894" s="1" t="s">
        <v>773</v>
      </c>
      <c r="K894" s="1" t="s">
        <v>3406</v>
      </c>
      <c r="L894" s="1">
        <v>1</v>
      </c>
      <c r="M894" s="1" t="s">
        <v>774</v>
      </c>
      <c r="O894" s="1" t="s">
        <v>1264</v>
      </c>
      <c r="P894" s="1" t="s">
        <v>1265</v>
      </c>
      <c r="T894" s="1" t="s">
        <v>1266</v>
      </c>
      <c r="W894" s="2" t="s">
        <v>3409</v>
      </c>
      <c r="X894" s="2" t="s">
        <v>3410</v>
      </c>
      <c r="Y894" s="1" t="s">
        <v>775</v>
      </c>
      <c r="Z894" s="1" t="s">
        <v>34</v>
      </c>
      <c r="AA894" s="9" t="s">
        <v>53</v>
      </c>
      <c r="AB894" s="2" t="s">
        <v>200</v>
      </c>
      <c r="BJ894" s="2"/>
    </row>
    <row r="895" spans="1:62" ht="36" customHeight="1" x14ac:dyDescent="0.2">
      <c r="A895" s="1" t="s">
        <v>3438</v>
      </c>
      <c r="B895" s="1" t="s">
        <v>36</v>
      </c>
      <c r="C895" t="s">
        <v>3439</v>
      </c>
      <c r="D895" s="1" t="s">
        <v>43</v>
      </c>
      <c r="E895" s="1" t="s">
        <v>3280</v>
      </c>
      <c r="F895" s="1" t="s">
        <v>3343</v>
      </c>
      <c r="G895" s="1" t="s">
        <v>1585</v>
      </c>
      <c r="H895" s="2" t="s">
        <v>1708</v>
      </c>
      <c r="I895" s="2" t="s">
        <v>1709</v>
      </c>
      <c r="J895" s="1" t="s">
        <v>773</v>
      </c>
      <c r="K895" s="1" t="s">
        <v>3406</v>
      </c>
      <c r="L895" s="1">
        <v>1</v>
      </c>
      <c r="M895" s="1" t="s">
        <v>774</v>
      </c>
      <c r="O895" s="1" t="s">
        <v>1264</v>
      </c>
      <c r="P895" s="1" t="s">
        <v>1265</v>
      </c>
      <c r="T895" s="1" t="s">
        <v>1266</v>
      </c>
      <c r="W895" s="2" t="s">
        <v>3409</v>
      </c>
      <c r="X895" s="2" t="s">
        <v>3410</v>
      </c>
      <c r="Y895" s="1" t="s">
        <v>775</v>
      </c>
      <c r="Z895" s="1" t="s">
        <v>34</v>
      </c>
      <c r="AA895" s="9" t="s">
        <v>53</v>
      </c>
      <c r="AB895" s="2" t="s">
        <v>200</v>
      </c>
    </row>
    <row r="896" spans="1:62" ht="36" customHeight="1" x14ac:dyDescent="0.2">
      <c r="A896" s="1" t="s">
        <v>3440</v>
      </c>
      <c r="B896" s="1" t="s">
        <v>36</v>
      </c>
      <c r="C896" t="s">
        <v>3441</v>
      </c>
      <c r="D896" s="1" t="s">
        <v>43</v>
      </c>
      <c r="E896" s="1" t="s">
        <v>3280</v>
      </c>
      <c r="F896" s="1" t="s">
        <v>3343</v>
      </c>
      <c r="G896" s="1" t="s">
        <v>1585</v>
      </c>
      <c r="H896" s="2" t="s">
        <v>1717</v>
      </c>
      <c r="I896" s="2" t="s">
        <v>3442</v>
      </c>
      <c r="J896" s="1" t="s">
        <v>773</v>
      </c>
      <c r="K896" s="1" t="s">
        <v>3406</v>
      </c>
      <c r="L896" s="1">
        <v>1</v>
      </c>
      <c r="M896" s="1" t="s">
        <v>774</v>
      </c>
      <c r="O896" s="1" t="s">
        <v>1264</v>
      </c>
      <c r="P896" s="1" t="s">
        <v>1265</v>
      </c>
      <c r="T896" s="1" t="s">
        <v>1266</v>
      </c>
      <c r="W896" s="2" t="s">
        <v>3409</v>
      </c>
      <c r="X896" s="2" t="s">
        <v>3410</v>
      </c>
      <c r="Y896" s="1" t="s">
        <v>775</v>
      </c>
      <c r="Z896" s="1" t="s">
        <v>34</v>
      </c>
      <c r="AA896" s="9" t="s">
        <v>53</v>
      </c>
      <c r="AB896" s="2" t="s">
        <v>200</v>
      </c>
    </row>
    <row r="897" spans="1:28" ht="36" customHeight="1" x14ac:dyDescent="0.2">
      <c r="A897" s="1" t="s">
        <v>3443</v>
      </c>
      <c r="B897" s="1" t="s">
        <v>36</v>
      </c>
      <c r="C897" t="s">
        <v>3444</v>
      </c>
      <c r="D897" s="1" t="s">
        <v>43</v>
      </c>
      <c r="E897" s="1" t="s">
        <v>3280</v>
      </c>
      <c r="F897" s="1" t="s">
        <v>3343</v>
      </c>
      <c r="G897" s="1" t="s">
        <v>1585</v>
      </c>
      <c r="H897" s="2" t="s">
        <v>802</v>
      </c>
      <c r="I897" s="2" t="s">
        <v>1726</v>
      </c>
      <c r="J897" s="1" t="s">
        <v>773</v>
      </c>
      <c r="K897" s="1" t="s">
        <v>3406</v>
      </c>
      <c r="L897" s="1">
        <v>1</v>
      </c>
      <c r="M897" s="1" t="s">
        <v>774</v>
      </c>
      <c r="O897" s="1" t="s">
        <v>1264</v>
      </c>
      <c r="P897" s="1" t="s">
        <v>1265</v>
      </c>
      <c r="T897" s="1" t="s">
        <v>1266</v>
      </c>
      <c r="W897" s="2" t="s">
        <v>3409</v>
      </c>
      <c r="X897" s="2" t="s">
        <v>3410</v>
      </c>
      <c r="Y897" s="1" t="s">
        <v>775</v>
      </c>
      <c r="Z897" s="1" t="s">
        <v>34</v>
      </c>
      <c r="AA897" s="9" t="s">
        <v>53</v>
      </c>
      <c r="AB897" s="2" t="s">
        <v>200</v>
      </c>
    </row>
    <row r="898" spans="1:28" ht="36" customHeight="1" x14ac:dyDescent="0.2">
      <c r="A898" s="1" t="s">
        <v>3445</v>
      </c>
      <c r="B898" s="1" t="s">
        <v>36</v>
      </c>
      <c r="C898" t="s">
        <v>3446</v>
      </c>
      <c r="D898" s="1" t="s">
        <v>188</v>
      </c>
      <c r="E898" s="1" t="s">
        <v>3280</v>
      </c>
      <c r="F898" s="1" t="s">
        <v>3343</v>
      </c>
      <c r="G898" s="1" t="s">
        <v>1585</v>
      </c>
      <c r="H898" s="2" t="s">
        <v>3447</v>
      </c>
      <c r="J898" s="1" t="s">
        <v>33</v>
      </c>
      <c r="O898" s="1" t="s">
        <v>191</v>
      </c>
      <c r="P898" s="1" t="s">
        <v>1265</v>
      </c>
      <c r="W898" s="2" t="s">
        <v>3448</v>
      </c>
      <c r="X898" s="2" t="s">
        <v>3448</v>
      </c>
      <c r="Y898" s="1" t="s">
        <v>52</v>
      </c>
      <c r="Z898" s="1" t="s">
        <v>34</v>
      </c>
      <c r="AA898" s="9" t="s">
        <v>53</v>
      </c>
      <c r="AB898" s="2" t="s">
        <v>200</v>
      </c>
    </row>
    <row r="899" spans="1:28" ht="36" customHeight="1" x14ac:dyDescent="0.2">
      <c r="A899" s="1" t="s">
        <v>3449</v>
      </c>
      <c r="B899" s="1" t="s">
        <v>36</v>
      </c>
      <c r="C899" t="s">
        <v>3450</v>
      </c>
      <c r="D899" s="1" t="s">
        <v>43</v>
      </c>
      <c r="E899" s="1" t="s">
        <v>3280</v>
      </c>
      <c r="F899" s="1" t="s">
        <v>3343</v>
      </c>
      <c r="G899" s="1" t="s">
        <v>1599</v>
      </c>
      <c r="H899" s="2" t="s">
        <v>3451</v>
      </c>
      <c r="J899" s="1" t="s">
        <v>60</v>
      </c>
      <c r="O899" s="1" t="s">
        <v>1264</v>
      </c>
      <c r="P899" s="1" t="s">
        <v>1265</v>
      </c>
      <c r="T899" s="1" t="s">
        <v>1266</v>
      </c>
      <c r="W899" s="2" t="s">
        <v>3452</v>
      </c>
      <c r="X899" s="2" t="s">
        <v>3452</v>
      </c>
      <c r="Y899" s="1" t="s">
        <v>52</v>
      </c>
      <c r="Z899" s="1" t="s">
        <v>34</v>
      </c>
      <c r="AA899" s="9" t="s">
        <v>53</v>
      </c>
      <c r="AB899" s="2" t="s">
        <v>248</v>
      </c>
    </row>
    <row r="900" spans="1:28" ht="36" customHeight="1" x14ac:dyDescent="0.2">
      <c r="A900" s="1" t="s">
        <v>3453</v>
      </c>
      <c r="B900" s="1" t="s">
        <v>36</v>
      </c>
      <c r="C900" t="s">
        <v>3454</v>
      </c>
      <c r="D900" s="1" t="s">
        <v>43</v>
      </c>
      <c r="E900" s="1" t="s">
        <v>3280</v>
      </c>
      <c r="F900" s="1" t="s">
        <v>3343</v>
      </c>
      <c r="G900" s="1" t="s">
        <v>1599</v>
      </c>
      <c r="H900" s="2" t="s">
        <v>3296</v>
      </c>
      <c r="I900" s="2" t="s">
        <v>3352</v>
      </c>
      <c r="J900" s="1" t="s">
        <v>47</v>
      </c>
      <c r="M900" s="1" t="s">
        <v>236</v>
      </c>
      <c r="O900" s="1" t="s">
        <v>1264</v>
      </c>
      <c r="P900" s="1" t="s">
        <v>1265</v>
      </c>
      <c r="T900" s="1" t="s">
        <v>1266</v>
      </c>
      <c r="W900" s="2" t="s">
        <v>3455</v>
      </c>
      <c r="X900" s="2" t="s">
        <v>3456</v>
      </c>
      <c r="Y900" s="1" t="s">
        <v>52</v>
      </c>
      <c r="Z900" s="1" t="s">
        <v>34</v>
      </c>
      <c r="AA900" s="9" t="s">
        <v>53</v>
      </c>
      <c r="AB900" s="2" t="s">
        <v>248</v>
      </c>
    </row>
    <row r="901" spans="1:28" ht="36" customHeight="1" x14ac:dyDescent="0.2">
      <c r="A901" s="1" t="s">
        <v>3457</v>
      </c>
      <c r="B901" s="1" t="s">
        <v>36</v>
      </c>
      <c r="C901" t="s">
        <v>3458</v>
      </c>
      <c r="D901" s="1" t="s">
        <v>43</v>
      </c>
      <c r="E901" s="1" t="s">
        <v>3280</v>
      </c>
      <c r="F901" s="1" t="s">
        <v>3343</v>
      </c>
      <c r="G901" s="1" t="s">
        <v>1618</v>
      </c>
      <c r="H901" s="2" t="s">
        <v>3459</v>
      </c>
      <c r="J901" s="1" t="s">
        <v>60</v>
      </c>
      <c r="O901" s="1" t="s">
        <v>1264</v>
      </c>
      <c r="P901" s="1" t="s">
        <v>1265</v>
      </c>
      <c r="T901" s="1" t="s">
        <v>1266</v>
      </c>
      <c r="W901" s="2" t="s">
        <v>3460</v>
      </c>
      <c r="X901" s="2" t="s">
        <v>3460</v>
      </c>
      <c r="Y901" s="1" t="s">
        <v>52</v>
      </c>
      <c r="Z901" s="1" t="s">
        <v>34</v>
      </c>
      <c r="AA901" s="9" t="s">
        <v>53</v>
      </c>
      <c r="AB901" s="2" t="s">
        <v>248</v>
      </c>
    </row>
    <row r="902" spans="1:28" ht="36" customHeight="1" x14ac:dyDescent="0.2">
      <c r="A902" s="1" t="s">
        <v>3461</v>
      </c>
      <c r="B902" s="1" t="s">
        <v>36</v>
      </c>
      <c r="C902" t="s">
        <v>3462</v>
      </c>
      <c r="D902" s="1" t="s">
        <v>43</v>
      </c>
      <c r="E902" s="1" t="s">
        <v>3280</v>
      </c>
      <c r="F902" s="1" t="s">
        <v>3343</v>
      </c>
      <c r="G902" s="1" t="s">
        <v>1618</v>
      </c>
      <c r="H902" s="2" t="s">
        <v>3296</v>
      </c>
      <c r="I902" s="2" t="s">
        <v>3352</v>
      </c>
      <c r="J902" s="1" t="s">
        <v>47</v>
      </c>
      <c r="M902" s="1" t="s">
        <v>236</v>
      </c>
      <c r="O902" s="1" t="s">
        <v>1264</v>
      </c>
      <c r="P902" s="1" t="s">
        <v>1265</v>
      </c>
      <c r="T902" s="1" t="s">
        <v>1266</v>
      </c>
      <c r="W902" s="2" t="s">
        <v>3463</v>
      </c>
      <c r="X902" s="2" t="s">
        <v>3464</v>
      </c>
      <c r="Y902" s="1" t="s">
        <v>52</v>
      </c>
      <c r="Z902" s="1" t="s">
        <v>34</v>
      </c>
      <c r="AA902" s="9" t="s">
        <v>53</v>
      </c>
      <c r="AB902" s="2" t="s">
        <v>248</v>
      </c>
    </row>
    <row r="903" spans="1:28" ht="36" customHeight="1" x14ac:dyDescent="0.2">
      <c r="A903" s="1" t="s">
        <v>3465</v>
      </c>
      <c r="B903" s="1" t="s">
        <v>36</v>
      </c>
      <c r="C903" t="s">
        <v>3466</v>
      </c>
      <c r="D903" s="1" t="s">
        <v>43</v>
      </c>
      <c r="E903" s="1" t="s">
        <v>3280</v>
      </c>
      <c r="F903" s="1" t="s">
        <v>3343</v>
      </c>
      <c r="G903" s="1" t="s">
        <v>1627</v>
      </c>
      <c r="H903" s="2" t="s">
        <v>3467</v>
      </c>
      <c r="J903" s="1" t="s">
        <v>60</v>
      </c>
      <c r="O903" s="1" t="s">
        <v>1264</v>
      </c>
      <c r="P903" s="1" t="s">
        <v>1265</v>
      </c>
      <c r="T903" s="1" t="s">
        <v>1266</v>
      </c>
      <c r="W903" s="2" t="s">
        <v>3468</v>
      </c>
      <c r="X903" s="2" t="s">
        <v>3468</v>
      </c>
      <c r="Y903" s="1" t="s">
        <v>52</v>
      </c>
      <c r="Z903" s="1" t="s">
        <v>34</v>
      </c>
      <c r="AA903" s="9" t="s">
        <v>53</v>
      </c>
      <c r="AB903" s="2" t="s">
        <v>248</v>
      </c>
    </row>
    <row r="904" spans="1:28" ht="36" customHeight="1" x14ac:dyDescent="0.2">
      <c r="A904" s="1" t="s">
        <v>3469</v>
      </c>
      <c r="B904" s="1" t="s">
        <v>36</v>
      </c>
      <c r="C904" t="s">
        <v>3470</v>
      </c>
      <c r="D904" s="1" t="s">
        <v>43</v>
      </c>
      <c r="E904" s="1" t="s">
        <v>3280</v>
      </c>
      <c r="F904" s="1" t="s">
        <v>3343</v>
      </c>
      <c r="G904" s="1" t="s">
        <v>1627</v>
      </c>
      <c r="H904" s="2" t="s">
        <v>3296</v>
      </c>
      <c r="I904" s="2" t="s">
        <v>3352</v>
      </c>
      <c r="J904" s="1" t="s">
        <v>47</v>
      </c>
      <c r="M904" s="1" t="s">
        <v>236</v>
      </c>
      <c r="O904" s="1" t="s">
        <v>1264</v>
      </c>
      <c r="P904" s="1" t="s">
        <v>1265</v>
      </c>
      <c r="T904" s="1" t="s">
        <v>1266</v>
      </c>
      <c r="W904" s="2" t="s">
        <v>3471</v>
      </c>
      <c r="X904" s="2" t="s">
        <v>3472</v>
      </c>
      <c r="Y904" s="1" t="s">
        <v>52</v>
      </c>
      <c r="Z904" s="1" t="s">
        <v>34</v>
      </c>
      <c r="AA904" s="9" t="s">
        <v>53</v>
      </c>
      <c r="AB904" s="2" t="s">
        <v>248</v>
      </c>
    </row>
    <row r="905" spans="1:28" ht="36" customHeight="1" x14ac:dyDescent="0.2">
      <c r="A905" s="1" t="s">
        <v>3473</v>
      </c>
      <c r="B905" s="1" t="s">
        <v>36</v>
      </c>
      <c r="C905" t="s">
        <v>3474</v>
      </c>
      <c r="D905" s="1" t="s">
        <v>43</v>
      </c>
      <c r="E905" s="1" t="s">
        <v>3280</v>
      </c>
      <c r="F905" s="1" t="s">
        <v>3343</v>
      </c>
      <c r="G905" s="1" t="s">
        <v>1636</v>
      </c>
      <c r="H905" s="2" t="s">
        <v>3475</v>
      </c>
      <c r="J905" s="1" t="s">
        <v>60</v>
      </c>
      <c r="O905" s="1" t="s">
        <v>1264</v>
      </c>
      <c r="P905" s="1" t="s">
        <v>1265</v>
      </c>
      <c r="T905" s="1" t="s">
        <v>1266</v>
      </c>
      <c r="W905" s="2" t="s">
        <v>3476</v>
      </c>
      <c r="X905" s="2" t="s">
        <v>3476</v>
      </c>
      <c r="Y905" s="1" t="s">
        <v>52</v>
      </c>
      <c r="Z905" s="1" t="s">
        <v>34</v>
      </c>
      <c r="AA905" s="9" t="s">
        <v>53</v>
      </c>
      <c r="AB905" s="2" t="s">
        <v>248</v>
      </c>
    </row>
    <row r="906" spans="1:28" ht="36" customHeight="1" x14ac:dyDescent="0.2">
      <c r="A906" s="1" t="s">
        <v>3477</v>
      </c>
      <c r="B906" s="1" t="s">
        <v>36</v>
      </c>
      <c r="C906" t="s">
        <v>3478</v>
      </c>
      <c r="D906" s="1" t="s">
        <v>43</v>
      </c>
      <c r="E906" s="1" t="s">
        <v>3280</v>
      </c>
      <c r="F906" s="1" t="s">
        <v>3343</v>
      </c>
      <c r="G906" s="1" t="s">
        <v>1636</v>
      </c>
      <c r="H906" s="2" t="s">
        <v>3296</v>
      </c>
      <c r="I906" s="2" t="s">
        <v>3352</v>
      </c>
      <c r="J906" s="1" t="s">
        <v>47</v>
      </c>
      <c r="M906" s="1" t="s">
        <v>236</v>
      </c>
      <c r="O906" s="1" t="s">
        <v>1264</v>
      </c>
      <c r="P906" s="1" t="s">
        <v>1265</v>
      </c>
      <c r="T906" s="1" t="s">
        <v>1266</v>
      </c>
      <c r="W906" s="2" t="s">
        <v>3479</v>
      </c>
      <c r="X906" s="2" t="s">
        <v>3480</v>
      </c>
      <c r="Y906" s="1" t="s">
        <v>52</v>
      </c>
      <c r="Z906" s="1" t="s">
        <v>34</v>
      </c>
      <c r="AA906" s="9" t="s">
        <v>53</v>
      </c>
      <c r="AB906" s="2" t="s">
        <v>248</v>
      </c>
    </row>
    <row r="907" spans="1:28" ht="36" customHeight="1" x14ac:dyDescent="0.2">
      <c r="A907" s="1" t="s">
        <v>3481</v>
      </c>
      <c r="B907" s="1" t="s">
        <v>36</v>
      </c>
      <c r="C907" t="s">
        <v>3482</v>
      </c>
      <c r="D907" s="1" t="s">
        <v>43</v>
      </c>
      <c r="E907" s="1" t="s">
        <v>3280</v>
      </c>
      <c r="F907" s="1" t="s">
        <v>3343</v>
      </c>
      <c r="G907" s="1" t="s">
        <v>1645</v>
      </c>
      <c r="H907" s="2" t="s">
        <v>3483</v>
      </c>
      <c r="J907" s="1" t="s">
        <v>60</v>
      </c>
      <c r="O907" s="1" t="s">
        <v>1264</v>
      </c>
      <c r="P907" s="1" t="s">
        <v>1265</v>
      </c>
      <c r="T907" s="1" t="s">
        <v>1266</v>
      </c>
      <c r="W907" s="2" t="s">
        <v>3484</v>
      </c>
      <c r="X907" s="2" t="s">
        <v>3484</v>
      </c>
      <c r="Y907" s="1" t="s">
        <v>52</v>
      </c>
      <c r="Z907" s="1" t="s">
        <v>34</v>
      </c>
      <c r="AA907" s="9" t="s">
        <v>53</v>
      </c>
      <c r="AB907" s="2" t="s">
        <v>248</v>
      </c>
    </row>
    <row r="908" spans="1:28" ht="36" customHeight="1" x14ac:dyDescent="0.2">
      <c r="A908" s="1" t="s">
        <v>3485</v>
      </c>
      <c r="B908" s="1" t="s">
        <v>36</v>
      </c>
      <c r="C908" t="s">
        <v>3486</v>
      </c>
      <c r="D908" s="1" t="s">
        <v>43</v>
      </c>
      <c r="E908" s="1" t="s">
        <v>3280</v>
      </c>
      <c r="F908" s="1" t="s">
        <v>3343</v>
      </c>
      <c r="G908" s="1" t="s">
        <v>1645</v>
      </c>
      <c r="H908" s="2" t="s">
        <v>3296</v>
      </c>
      <c r="I908" s="2" t="s">
        <v>3352</v>
      </c>
      <c r="J908" s="1" t="s">
        <v>47</v>
      </c>
      <c r="M908" s="1" t="s">
        <v>236</v>
      </c>
      <c r="O908" s="1" t="s">
        <v>1264</v>
      </c>
      <c r="P908" s="1" t="s">
        <v>1265</v>
      </c>
      <c r="T908" s="1" t="s">
        <v>1266</v>
      </c>
      <c r="W908" s="2" t="s">
        <v>3487</v>
      </c>
      <c r="X908" s="2" t="s">
        <v>3488</v>
      </c>
      <c r="Y908" s="1" t="s">
        <v>52</v>
      </c>
      <c r="Z908" s="1" t="s">
        <v>34</v>
      </c>
      <c r="AA908" s="9" t="s">
        <v>53</v>
      </c>
      <c r="AB908" s="2" t="s">
        <v>248</v>
      </c>
    </row>
    <row r="909" spans="1:28" ht="36" customHeight="1" x14ac:dyDescent="0.2">
      <c r="A909" s="1" t="s">
        <v>3489</v>
      </c>
      <c r="B909" s="1" t="s">
        <v>36</v>
      </c>
      <c r="C909" t="s">
        <v>3490</v>
      </c>
      <c r="D909" s="1" t="s">
        <v>43</v>
      </c>
      <c r="E909" s="1" t="s">
        <v>3280</v>
      </c>
      <c r="F909" s="1" t="s">
        <v>3343</v>
      </c>
      <c r="G909" s="1" t="s">
        <v>1654</v>
      </c>
      <c r="H909" s="2" t="s">
        <v>3491</v>
      </c>
      <c r="J909" s="1" t="s">
        <v>60</v>
      </c>
      <c r="O909" s="1" t="s">
        <v>1264</v>
      </c>
      <c r="P909" s="1" t="s">
        <v>1265</v>
      </c>
      <c r="T909" s="1" t="s">
        <v>1266</v>
      </c>
      <c r="W909" s="2" t="s">
        <v>3492</v>
      </c>
      <c r="X909" s="2" t="s">
        <v>3492</v>
      </c>
      <c r="Y909" s="1" t="s">
        <v>52</v>
      </c>
      <c r="Z909" s="1" t="s">
        <v>34</v>
      </c>
      <c r="AA909" s="9" t="s">
        <v>53</v>
      </c>
      <c r="AB909" s="2" t="s">
        <v>248</v>
      </c>
    </row>
    <row r="910" spans="1:28" ht="36" customHeight="1" x14ac:dyDescent="0.2">
      <c r="A910" s="1" t="s">
        <v>3493</v>
      </c>
      <c r="B910" s="1" t="s">
        <v>36</v>
      </c>
      <c r="C910" t="s">
        <v>3494</v>
      </c>
      <c r="D910" s="1" t="s">
        <v>43</v>
      </c>
      <c r="E910" s="1" t="s">
        <v>3280</v>
      </c>
      <c r="F910" s="1" t="s">
        <v>3343</v>
      </c>
      <c r="G910" s="1" t="s">
        <v>1654</v>
      </c>
      <c r="H910" s="2" t="s">
        <v>3296</v>
      </c>
      <c r="I910" s="2" t="s">
        <v>3352</v>
      </c>
      <c r="J910" s="1" t="s">
        <v>47</v>
      </c>
      <c r="M910" s="1" t="s">
        <v>236</v>
      </c>
      <c r="O910" s="1" t="s">
        <v>1264</v>
      </c>
      <c r="P910" s="1" t="s">
        <v>1265</v>
      </c>
      <c r="T910" s="1" t="s">
        <v>1266</v>
      </c>
      <c r="W910" s="2" t="s">
        <v>3495</v>
      </c>
      <c r="X910" s="2" t="s">
        <v>3496</v>
      </c>
      <c r="Y910" s="1" t="s">
        <v>52</v>
      </c>
      <c r="Z910" s="1" t="s">
        <v>34</v>
      </c>
      <c r="AA910" s="9" t="s">
        <v>53</v>
      </c>
      <c r="AB910" s="2" t="s">
        <v>248</v>
      </c>
    </row>
    <row r="911" spans="1:28" ht="36" customHeight="1" x14ac:dyDescent="0.2">
      <c r="A911" s="1" t="s">
        <v>3497</v>
      </c>
      <c r="B911" s="1" t="s">
        <v>36</v>
      </c>
      <c r="C911" t="s">
        <v>3498</v>
      </c>
      <c r="D911" s="1" t="s">
        <v>43</v>
      </c>
      <c r="E911" s="1" t="s">
        <v>3280</v>
      </c>
      <c r="F911" s="1" t="s">
        <v>3343</v>
      </c>
      <c r="G911" s="1" t="s">
        <v>3499</v>
      </c>
      <c r="H911" s="2" t="s">
        <v>3500</v>
      </c>
      <c r="J911" s="1" t="s">
        <v>60</v>
      </c>
      <c r="O911" s="1" t="s">
        <v>1264</v>
      </c>
      <c r="P911" s="1" t="s">
        <v>1265</v>
      </c>
      <c r="T911" s="1" t="s">
        <v>1266</v>
      </c>
      <c r="W911" s="2" t="s">
        <v>3501</v>
      </c>
      <c r="X911" s="2" t="s">
        <v>3501</v>
      </c>
      <c r="Y911" s="1" t="s">
        <v>52</v>
      </c>
      <c r="Z911" s="1" t="s">
        <v>34</v>
      </c>
      <c r="AA911" s="9" t="s">
        <v>53</v>
      </c>
      <c r="AB911" s="2" t="s">
        <v>248</v>
      </c>
    </row>
    <row r="912" spans="1:28" ht="36" customHeight="1" x14ac:dyDescent="0.2">
      <c r="A912" s="1" t="s">
        <v>3502</v>
      </c>
      <c r="B912" s="1" t="s">
        <v>36</v>
      </c>
      <c r="C912" t="s">
        <v>3503</v>
      </c>
      <c r="D912" s="1" t="s">
        <v>43</v>
      </c>
      <c r="E912" s="1" t="s">
        <v>3280</v>
      </c>
      <c r="F912" s="1" t="s">
        <v>3343</v>
      </c>
      <c r="G912" s="1" t="s">
        <v>3499</v>
      </c>
      <c r="H912" s="2" t="s">
        <v>3296</v>
      </c>
      <c r="I912" s="2" t="s">
        <v>3352</v>
      </c>
      <c r="J912" s="1" t="s">
        <v>47</v>
      </c>
      <c r="M912" s="1" t="s">
        <v>236</v>
      </c>
      <c r="O912" s="1" t="s">
        <v>1264</v>
      </c>
      <c r="P912" s="1" t="s">
        <v>1265</v>
      </c>
      <c r="T912" s="1" t="s">
        <v>1266</v>
      </c>
      <c r="W912" s="2" t="s">
        <v>3504</v>
      </c>
      <c r="X912" s="2" t="s">
        <v>3505</v>
      </c>
      <c r="Y912" s="1" t="s">
        <v>52</v>
      </c>
      <c r="Z912" s="1" t="s">
        <v>34</v>
      </c>
      <c r="AA912" s="9" t="s">
        <v>53</v>
      </c>
      <c r="AB912" s="2" t="s">
        <v>248</v>
      </c>
    </row>
    <row r="913" spans="1:28" ht="36" customHeight="1" x14ac:dyDescent="0.2">
      <c r="A913" s="1" t="s">
        <v>3506</v>
      </c>
      <c r="B913" s="1" t="s">
        <v>36</v>
      </c>
      <c r="C913" t="s">
        <v>3507</v>
      </c>
      <c r="D913" s="1" t="s">
        <v>43</v>
      </c>
      <c r="E913" s="1" t="s">
        <v>3280</v>
      </c>
      <c r="F913" s="1" t="s">
        <v>3343</v>
      </c>
      <c r="G913" s="1" t="s">
        <v>1672</v>
      </c>
      <c r="H913" s="2" t="s">
        <v>3508</v>
      </c>
      <c r="J913" s="1" t="s">
        <v>60</v>
      </c>
      <c r="O913" s="1" t="s">
        <v>1264</v>
      </c>
      <c r="P913" s="1" t="s">
        <v>1265</v>
      </c>
      <c r="T913" s="1" t="s">
        <v>1266</v>
      </c>
      <c r="W913" s="2" t="s">
        <v>3509</v>
      </c>
      <c r="X913" s="2" t="s">
        <v>3509</v>
      </c>
      <c r="Y913" s="1" t="s">
        <v>52</v>
      </c>
      <c r="Z913" s="1" t="s">
        <v>34</v>
      </c>
      <c r="AA913" s="9" t="s">
        <v>53</v>
      </c>
      <c r="AB913" s="2" t="s">
        <v>248</v>
      </c>
    </row>
    <row r="914" spans="1:28" ht="36" customHeight="1" x14ac:dyDescent="0.2">
      <c r="A914" s="1" t="s">
        <v>3510</v>
      </c>
      <c r="B914" s="1" t="s">
        <v>36</v>
      </c>
      <c r="C914" t="s">
        <v>3511</v>
      </c>
      <c r="D914" s="1" t="s">
        <v>43</v>
      </c>
      <c r="E914" s="1" t="s">
        <v>3280</v>
      </c>
      <c r="F914" s="1" t="s">
        <v>3343</v>
      </c>
      <c r="G914" s="1" t="s">
        <v>1672</v>
      </c>
      <c r="H914" s="2" t="s">
        <v>3296</v>
      </c>
      <c r="I914" s="2" t="s">
        <v>3352</v>
      </c>
      <c r="J914" s="1" t="s">
        <v>47</v>
      </c>
      <c r="M914" s="1" t="s">
        <v>236</v>
      </c>
      <c r="O914" s="1" t="s">
        <v>1264</v>
      </c>
      <c r="P914" s="1" t="s">
        <v>1265</v>
      </c>
      <c r="T914" s="1" t="s">
        <v>1266</v>
      </c>
      <c r="W914" s="2" t="s">
        <v>3512</v>
      </c>
      <c r="X914" s="2" t="s">
        <v>3513</v>
      </c>
      <c r="Y914" s="1" t="s">
        <v>52</v>
      </c>
      <c r="Z914" s="1" t="s">
        <v>34</v>
      </c>
      <c r="AA914" s="9" t="s">
        <v>53</v>
      </c>
      <c r="AB914" s="2" t="s">
        <v>248</v>
      </c>
    </row>
    <row r="915" spans="1:28" ht="36" customHeight="1" x14ac:dyDescent="0.2">
      <c r="A915" s="1" t="s">
        <v>3514</v>
      </c>
      <c r="B915" s="1" t="s">
        <v>36</v>
      </c>
      <c r="C915" t="s">
        <v>3515</v>
      </c>
      <c r="D915" s="1" t="s">
        <v>43</v>
      </c>
      <c r="E915" s="1" t="s">
        <v>3280</v>
      </c>
      <c r="F915" s="1" t="s">
        <v>3343</v>
      </c>
      <c r="G915" s="1" t="s">
        <v>3429</v>
      </c>
      <c r="H915" s="2" t="s">
        <v>3516</v>
      </c>
      <c r="J915" s="1" t="s">
        <v>60</v>
      </c>
      <c r="O915" s="1" t="s">
        <v>1264</v>
      </c>
      <c r="P915" s="1" t="s">
        <v>1265</v>
      </c>
      <c r="T915" s="1" t="s">
        <v>1266</v>
      </c>
      <c r="W915" s="2" t="s">
        <v>3517</v>
      </c>
      <c r="X915" s="2" t="s">
        <v>3517</v>
      </c>
      <c r="Y915" s="1" t="s">
        <v>52</v>
      </c>
      <c r="Z915" s="1" t="s">
        <v>34</v>
      </c>
      <c r="AA915" s="9" t="s">
        <v>53</v>
      </c>
      <c r="AB915" s="2" t="s">
        <v>248</v>
      </c>
    </row>
    <row r="916" spans="1:28" ht="36" customHeight="1" x14ac:dyDescent="0.2">
      <c r="A916" s="1" t="s">
        <v>3518</v>
      </c>
      <c r="B916" s="1" t="s">
        <v>36</v>
      </c>
      <c r="C916" t="s">
        <v>3519</v>
      </c>
      <c r="D916" s="1" t="s">
        <v>43</v>
      </c>
      <c r="E916" s="1" t="s">
        <v>3280</v>
      </c>
      <c r="F916" s="1" t="s">
        <v>3343</v>
      </c>
      <c r="G916" s="1" t="s">
        <v>3429</v>
      </c>
      <c r="H916" s="2" t="s">
        <v>3296</v>
      </c>
      <c r="I916" s="2" t="s">
        <v>3352</v>
      </c>
      <c r="J916" s="1" t="s">
        <v>47</v>
      </c>
      <c r="M916" s="1" t="s">
        <v>236</v>
      </c>
      <c r="O916" s="1" t="s">
        <v>1264</v>
      </c>
      <c r="P916" s="1" t="s">
        <v>1265</v>
      </c>
      <c r="T916" s="1" t="s">
        <v>1266</v>
      </c>
      <c r="W916" s="2" t="s">
        <v>3520</v>
      </c>
      <c r="X916" s="2" t="s">
        <v>3521</v>
      </c>
      <c r="Y916" s="1" t="s">
        <v>52</v>
      </c>
      <c r="Z916" s="1" t="s">
        <v>34</v>
      </c>
      <c r="AA916" s="9" t="s">
        <v>53</v>
      </c>
      <c r="AB916" s="2" t="s">
        <v>248</v>
      </c>
    </row>
    <row r="917" spans="1:28" ht="36" customHeight="1" x14ac:dyDescent="0.2">
      <c r="A917" s="1" t="s">
        <v>3522</v>
      </c>
      <c r="B917" s="1" t="s">
        <v>36</v>
      </c>
      <c r="C917" t="s">
        <v>3523</v>
      </c>
      <c r="D917" s="1" t="s">
        <v>43</v>
      </c>
      <c r="E917" s="1" t="s">
        <v>3280</v>
      </c>
      <c r="F917" s="1" t="s">
        <v>3343</v>
      </c>
      <c r="G917" s="1" t="s">
        <v>3524</v>
      </c>
      <c r="H917" s="2" t="s">
        <v>3525</v>
      </c>
      <c r="J917" s="1" t="s">
        <v>60</v>
      </c>
      <c r="O917" s="1" t="s">
        <v>1264</v>
      </c>
      <c r="P917" s="1" t="s">
        <v>1265</v>
      </c>
      <c r="T917" s="1" t="s">
        <v>1266</v>
      </c>
      <c r="W917" s="2" t="s">
        <v>3526</v>
      </c>
      <c r="X917" s="2" t="s">
        <v>3526</v>
      </c>
      <c r="Y917" s="1" t="s">
        <v>52</v>
      </c>
      <c r="Z917" s="1" t="s">
        <v>34</v>
      </c>
      <c r="AA917" s="9" t="s">
        <v>53</v>
      </c>
      <c r="AB917" s="2" t="s">
        <v>248</v>
      </c>
    </row>
    <row r="918" spans="1:28" ht="36" customHeight="1" x14ac:dyDescent="0.2">
      <c r="A918" s="1" t="s">
        <v>3527</v>
      </c>
      <c r="B918" s="1" t="s">
        <v>36</v>
      </c>
      <c r="C918" t="s">
        <v>3528</v>
      </c>
      <c r="D918" s="1" t="s">
        <v>43</v>
      </c>
      <c r="E918" s="1" t="s">
        <v>3280</v>
      </c>
      <c r="F918" s="1" t="s">
        <v>3343</v>
      </c>
      <c r="G918" s="1" t="s">
        <v>3524</v>
      </c>
      <c r="H918" s="2" t="s">
        <v>3296</v>
      </c>
      <c r="I918" s="2" t="s">
        <v>3352</v>
      </c>
      <c r="J918" s="1" t="s">
        <v>47</v>
      </c>
      <c r="M918" s="1" t="s">
        <v>236</v>
      </c>
      <c r="O918" s="1" t="s">
        <v>1264</v>
      </c>
      <c r="P918" s="1" t="s">
        <v>1265</v>
      </c>
      <c r="T918" s="1" t="s">
        <v>1266</v>
      </c>
      <c r="W918" s="2" t="s">
        <v>3529</v>
      </c>
      <c r="X918" s="2" t="s">
        <v>3530</v>
      </c>
      <c r="Y918" s="1" t="s">
        <v>52</v>
      </c>
      <c r="Z918" s="1" t="s">
        <v>34</v>
      </c>
      <c r="AA918" s="9" t="s">
        <v>53</v>
      </c>
      <c r="AB918" s="2" t="s">
        <v>248</v>
      </c>
    </row>
    <row r="919" spans="1:28" ht="36" customHeight="1" x14ac:dyDescent="0.2">
      <c r="A919" s="1" t="s">
        <v>3531</v>
      </c>
      <c r="B919" s="1" t="s">
        <v>36</v>
      </c>
      <c r="C919" t="s">
        <v>3532</v>
      </c>
      <c r="D919" s="1" t="s">
        <v>43</v>
      </c>
      <c r="E919" s="1" t="s">
        <v>3280</v>
      </c>
      <c r="F919" s="1" t="s">
        <v>3343</v>
      </c>
      <c r="G919" s="1" t="s">
        <v>1690</v>
      </c>
      <c r="H919" s="2" t="s">
        <v>3533</v>
      </c>
      <c r="J919" s="1" t="s">
        <v>60</v>
      </c>
      <c r="O919" s="1" t="s">
        <v>1264</v>
      </c>
      <c r="P919" s="1" t="s">
        <v>1265</v>
      </c>
      <c r="T919" s="1" t="s">
        <v>1266</v>
      </c>
      <c r="W919" s="2" t="s">
        <v>3534</v>
      </c>
      <c r="X919" s="2" t="s">
        <v>3534</v>
      </c>
      <c r="Y919" s="1" t="s">
        <v>52</v>
      </c>
      <c r="Z919" s="1" t="s">
        <v>34</v>
      </c>
      <c r="AA919" s="9" t="s">
        <v>53</v>
      </c>
      <c r="AB919" s="2" t="s">
        <v>248</v>
      </c>
    </row>
    <row r="920" spans="1:28" ht="36" customHeight="1" x14ac:dyDescent="0.2">
      <c r="A920" s="1" t="s">
        <v>3535</v>
      </c>
      <c r="B920" s="1" t="s">
        <v>36</v>
      </c>
      <c r="C920" t="s">
        <v>3536</v>
      </c>
      <c r="D920" s="1" t="s">
        <v>43</v>
      </c>
      <c r="E920" s="1" t="s">
        <v>3280</v>
      </c>
      <c r="F920" s="1" t="s">
        <v>3343</v>
      </c>
      <c r="G920" s="1" t="s">
        <v>1690</v>
      </c>
      <c r="H920" s="2" t="s">
        <v>3296</v>
      </c>
      <c r="I920" s="2" t="s">
        <v>3352</v>
      </c>
      <c r="J920" s="1" t="s">
        <v>47</v>
      </c>
      <c r="M920" s="1" t="s">
        <v>236</v>
      </c>
      <c r="O920" s="1" t="s">
        <v>1264</v>
      </c>
      <c r="P920" s="1" t="s">
        <v>1265</v>
      </c>
      <c r="T920" s="1" t="s">
        <v>1266</v>
      </c>
      <c r="W920" s="2" t="s">
        <v>3537</v>
      </c>
      <c r="X920" s="2" t="s">
        <v>3538</v>
      </c>
      <c r="Y920" s="1" t="s">
        <v>52</v>
      </c>
      <c r="Z920" s="1" t="s">
        <v>34</v>
      </c>
      <c r="AA920" s="9" t="s">
        <v>53</v>
      </c>
      <c r="AB920" s="2" t="s">
        <v>248</v>
      </c>
    </row>
    <row r="921" spans="1:28" ht="36" customHeight="1" x14ac:dyDescent="0.2">
      <c r="A921" s="1" t="s">
        <v>3539</v>
      </c>
      <c r="B921" s="1" t="s">
        <v>36</v>
      </c>
      <c r="C921" t="s">
        <v>3540</v>
      </c>
      <c r="D921" s="1" t="s">
        <v>43</v>
      </c>
      <c r="E921" s="1" t="s">
        <v>3280</v>
      </c>
      <c r="F921" s="1" t="s">
        <v>3343</v>
      </c>
      <c r="G921" s="1" t="s">
        <v>1699</v>
      </c>
      <c r="H921" s="2" t="s">
        <v>3541</v>
      </c>
      <c r="J921" s="1" t="s">
        <v>60</v>
      </c>
      <c r="O921" s="1" t="s">
        <v>1264</v>
      </c>
      <c r="P921" s="1" t="s">
        <v>1265</v>
      </c>
      <c r="T921" s="1" t="s">
        <v>1266</v>
      </c>
      <c r="W921" s="2" t="s">
        <v>3542</v>
      </c>
      <c r="X921" s="2" t="s">
        <v>3542</v>
      </c>
      <c r="Y921" s="1" t="s">
        <v>52</v>
      </c>
      <c r="Z921" s="1" t="s">
        <v>34</v>
      </c>
      <c r="AA921" s="9" t="s">
        <v>53</v>
      </c>
      <c r="AB921" s="2" t="s">
        <v>248</v>
      </c>
    </row>
    <row r="922" spans="1:28" ht="36" customHeight="1" x14ac:dyDescent="0.2">
      <c r="A922" s="1" t="s">
        <v>3543</v>
      </c>
      <c r="B922" s="1" t="s">
        <v>36</v>
      </c>
      <c r="C922" t="s">
        <v>3544</v>
      </c>
      <c r="D922" s="1" t="s">
        <v>43</v>
      </c>
      <c r="E922" s="1" t="s">
        <v>3280</v>
      </c>
      <c r="F922" s="1" t="s">
        <v>3343</v>
      </c>
      <c r="G922" s="1" t="s">
        <v>1699</v>
      </c>
      <c r="H922" s="2" t="s">
        <v>3296</v>
      </c>
      <c r="I922" s="2" t="s">
        <v>3352</v>
      </c>
      <c r="J922" s="1" t="s">
        <v>47</v>
      </c>
      <c r="M922" s="1" t="s">
        <v>236</v>
      </c>
      <c r="O922" s="1" t="s">
        <v>1264</v>
      </c>
      <c r="P922" s="1" t="s">
        <v>1265</v>
      </c>
      <c r="T922" s="1" t="s">
        <v>1266</v>
      </c>
      <c r="W922" s="2" t="s">
        <v>3545</v>
      </c>
      <c r="X922" s="2" t="s">
        <v>3546</v>
      </c>
      <c r="Y922" s="1" t="s">
        <v>52</v>
      </c>
      <c r="Z922" s="1" t="s">
        <v>34</v>
      </c>
      <c r="AA922" s="9" t="s">
        <v>53</v>
      </c>
      <c r="AB922" s="2" t="s">
        <v>248</v>
      </c>
    </row>
    <row r="923" spans="1:28" ht="36" customHeight="1" x14ac:dyDescent="0.2">
      <c r="A923" s="1" t="s">
        <v>3547</v>
      </c>
      <c r="B923" s="1" t="s">
        <v>36</v>
      </c>
      <c r="C923" t="s">
        <v>3548</v>
      </c>
      <c r="D923" s="1" t="s">
        <v>43</v>
      </c>
      <c r="E923" s="1" t="s">
        <v>3280</v>
      </c>
      <c r="F923" s="1" t="s">
        <v>3343</v>
      </c>
      <c r="G923" s="1" t="s">
        <v>1708</v>
      </c>
      <c r="H923" s="2" t="s">
        <v>3549</v>
      </c>
      <c r="J923" s="1" t="s">
        <v>60</v>
      </c>
      <c r="O923" s="1" t="s">
        <v>1264</v>
      </c>
      <c r="P923" s="1" t="s">
        <v>1265</v>
      </c>
      <c r="T923" s="1" t="s">
        <v>1266</v>
      </c>
      <c r="W923" s="2" t="s">
        <v>3550</v>
      </c>
      <c r="X923" s="2" t="s">
        <v>3550</v>
      </c>
      <c r="Y923" s="1" t="s">
        <v>52</v>
      </c>
      <c r="Z923" s="1" t="s">
        <v>34</v>
      </c>
      <c r="AA923" s="9" t="s">
        <v>53</v>
      </c>
      <c r="AB923" s="2" t="s">
        <v>248</v>
      </c>
    </row>
    <row r="924" spans="1:28" ht="36" customHeight="1" x14ac:dyDescent="0.2">
      <c r="A924" s="1" t="s">
        <v>3551</v>
      </c>
      <c r="B924" s="1" t="s">
        <v>36</v>
      </c>
      <c r="C924" t="s">
        <v>3552</v>
      </c>
      <c r="D924" s="1" t="s">
        <v>43</v>
      </c>
      <c r="E924" s="1" t="s">
        <v>3280</v>
      </c>
      <c r="F924" s="1" t="s">
        <v>3343</v>
      </c>
      <c r="G924" s="1" t="s">
        <v>1708</v>
      </c>
      <c r="H924" s="2" t="s">
        <v>3296</v>
      </c>
      <c r="I924" s="2" t="s">
        <v>3352</v>
      </c>
      <c r="J924" s="1" t="s">
        <v>47</v>
      </c>
      <c r="M924" s="1" t="s">
        <v>236</v>
      </c>
      <c r="O924" s="1" t="s">
        <v>1264</v>
      </c>
      <c r="P924" s="1" t="s">
        <v>1265</v>
      </c>
      <c r="T924" s="1" t="s">
        <v>1266</v>
      </c>
      <c r="W924" s="2" t="s">
        <v>3553</v>
      </c>
      <c r="X924" s="2" t="s">
        <v>3554</v>
      </c>
      <c r="Y924" s="1" t="s">
        <v>52</v>
      </c>
      <c r="Z924" s="1" t="s">
        <v>34</v>
      </c>
      <c r="AA924" s="9" t="s">
        <v>53</v>
      </c>
      <c r="AB924" s="2" t="s">
        <v>248</v>
      </c>
    </row>
    <row r="925" spans="1:28" ht="36" customHeight="1" x14ac:dyDescent="0.2">
      <c r="A925" s="1" t="s">
        <v>3555</v>
      </c>
      <c r="B925" s="1" t="s">
        <v>36</v>
      </c>
      <c r="C925" t="s">
        <v>3556</v>
      </c>
      <c r="D925" s="1" t="s">
        <v>43</v>
      </c>
      <c r="E925" s="1" t="s">
        <v>3280</v>
      </c>
      <c r="F925" s="1" t="s">
        <v>3343</v>
      </c>
      <c r="G925" s="1" t="s">
        <v>802</v>
      </c>
      <c r="H925" s="2" t="s">
        <v>3557</v>
      </c>
      <c r="J925" s="1" t="s">
        <v>60</v>
      </c>
      <c r="O925" s="1" t="s">
        <v>1264</v>
      </c>
      <c r="P925" s="1" t="s">
        <v>1265</v>
      </c>
      <c r="T925" s="1" t="s">
        <v>1266</v>
      </c>
      <c r="W925" s="2" t="s">
        <v>3558</v>
      </c>
      <c r="X925" s="2" t="s">
        <v>3558</v>
      </c>
      <c r="Y925" s="1" t="s">
        <v>52</v>
      </c>
      <c r="Z925" s="1" t="s">
        <v>34</v>
      </c>
      <c r="AA925" s="9" t="s">
        <v>53</v>
      </c>
      <c r="AB925" s="2" t="s">
        <v>248</v>
      </c>
    </row>
    <row r="926" spans="1:28" ht="36" customHeight="1" x14ac:dyDescent="0.2">
      <c r="A926" s="1" t="s">
        <v>3559</v>
      </c>
      <c r="B926" s="1" t="s">
        <v>36</v>
      </c>
      <c r="C926" t="s">
        <v>3560</v>
      </c>
      <c r="D926" s="1" t="s">
        <v>43</v>
      </c>
      <c r="E926" s="1" t="s">
        <v>3280</v>
      </c>
      <c r="F926" s="1" t="s">
        <v>3343</v>
      </c>
      <c r="G926" s="1" t="s">
        <v>802</v>
      </c>
      <c r="H926" s="2" t="s">
        <v>3296</v>
      </c>
      <c r="I926" s="2" t="s">
        <v>3352</v>
      </c>
      <c r="J926" s="1" t="s">
        <v>47</v>
      </c>
      <c r="M926" s="1" t="s">
        <v>236</v>
      </c>
      <c r="O926" s="1" t="s">
        <v>1264</v>
      </c>
      <c r="P926" s="1" t="s">
        <v>1265</v>
      </c>
      <c r="T926" s="1" t="s">
        <v>1266</v>
      </c>
      <c r="W926" s="2" t="s">
        <v>3561</v>
      </c>
      <c r="X926" s="2" t="s">
        <v>3562</v>
      </c>
      <c r="Y926" s="1" t="s">
        <v>52</v>
      </c>
      <c r="Z926" s="1" t="s">
        <v>34</v>
      </c>
      <c r="AA926" s="9" t="s">
        <v>53</v>
      </c>
      <c r="AB926" s="2" t="s">
        <v>248</v>
      </c>
    </row>
    <row r="927" spans="1:28" ht="36" customHeight="1" x14ac:dyDescent="0.2">
      <c r="A927" s="1" t="s">
        <v>3563</v>
      </c>
      <c r="B927" s="1" t="s">
        <v>36</v>
      </c>
      <c r="C927" t="s">
        <v>3564</v>
      </c>
      <c r="D927" s="1" t="s">
        <v>43</v>
      </c>
      <c r="E927" s="1" t="s">
        <v>3280</v>
      </c>
      <c r="F927" s="1" t="s">
        <v>3343</v>
      </c>
      <c r="G927" s="1" t="s">
        <v>1415</v>
      </c>
      <c r="H927" s="2" t="s">
        <v>3565</v>
      </c>
      <c r="I927" s="2" t="s">
        <v>1417</v>
      </c>
      <c r="J927" s="1" t="s">
        <v>47</v>
      </c>
      <c r="M927" s="1" t="s">
        <v>1320</v>
      </c>
      <c r="O927" s="1" t="s">
        <v>1264</v>
      </c>
      <c r="P927" s="1" t="s">
        <v>1265</v>
      </c>
      <c r="T927" s="1" t="s">
        <v>1266</v>
      </c>
      <c r="W927" s="2" t="s">
        <v>51</v>
      </c>
      <c r="X927" s="2" t="s">
        <v>51</v>
      </c>
      <c r="Y927" s="1" t="s">
        <v>52</v>
      </c>
      <c r="Z927" s="1" t="s">
        <v>34</v>
      </c>
      <c r="AA927" s="9" t="s">
        <v>53</v>
      </c>
      <c r="AB927" s="2" t="s">
        <v>200</v>
      </c>
    </row>
    <row r="928" spans="1:28" ht="36" customHeight="1" x14ac:dyDescent="0.2">
      <c r="A928" s="1" t="s">
        <v>3566</v>
      </c>
      <c r="B928" s="1" t="s">
        <v>36</v>
      </c>
      <c r="C928"/>
      <c r="D928" s="1" t="s">
        <v>37</v>
      </c>
      <c r="E928" s="1" t="s">
        <v>3280</v>
      </c>
      <c r="F928" s="1" t="s">
        <v>1585</v>
      </c>
      <c r="G928" s="6" t="s">
        <v>1257</v>
      </c>
      <c r="H928" s="2" t="s">
        <v>3567</v>
      </c>
      <c r="J928" s="1" t="s">
        <v>33</v>
      </c>
      <c r="W928" s="2" t="s">
        <v>51</v>
      </c>
      <c r="X928" s="2" t="s">
        <v>51</v>
      </c>
      <c r="Z928" s="1" t="s">
        <v>34</v>
      </c>
    </row>
    <row r="929" spans="1:28" ht="36" customHeight="1" x14ac:dyDescent="0.2">
      <c r="A929" s="1" t="s">
        <v>3568</v>
      </c>
      <c r="B929" s="1" t="s">
        <v>36</v>
      </c>
      <c r="C929" t="s">
        <v>3569</v>
      </c>
      <c r="D929" s="1" t="s">
        <v>43</v>
      </c>
      <c r="E929" s="1" t="s">
        <v>3280</v>
      </c>
      <c r="F929" s="1" t="s">
        <v>1585</v>
      </c>
      <c r="G929" s="1" t="s">
        <v>3570</v>
      </c>
      <c r="H929" s="2" t="s">
        <v>3571</v>
      </c>
      <c r="I929" s="2" t="s">
        <v>3572</v>
      </c>
      <c r="J929" s="1" t="s">
        <v>47</v>
      </c>
      <c r="M929" s="1" t="s">
        <v>236</v>
      </c>
      <c r="O929" s="1" t="s">
        <v>1264</v>
      </c>
      <c r="P929" s="1" t="s">
        <v>1265</v>
      </c>
      <c r="T929" s="1" t="s">
        <v>1266</v>
      </c>
      <c r="W929" s="2" t="s">
        <v>51</v>
      </c>
      <c r="X929" s="2" t="s">
        <v>51</v>
      </c>
      <c r="Y929" s="1" t="s">
        <v>52</v>
      </c>
      <c r="Z929" s="1" t="s">
        <v>34</v>
      </c>
      <c r="AA929" s="9" t="s">
        <v>53</v>
      </c>
      <c r="AB929" s="2" t="s">
        <v>54</v>
      </c>
    </row>
    <row r="930" spans="1:28" ht="36" customHeight="1" x14ac:dyDescent="0.2">
      <c r="A930" s="1" t="s">
        <v>3573</v>
      </c>
      <c r="B930" s="1" t="s">
        <v>36</v>
      </c>
      <c r="C930" t="s">
        <v>3574</v>
      </c>
      <c r="D930" s="1" t="s">
        <v>43</v>
      </c>
      <c r="E930" s="1" t="s">
        <v>3280</v>
      </c>
      <c r="F930" s="1" t="s">
        <v>1585</v>
      </c>
      <c r="G930" s="1" t="s">
        <v>3570</v>
      </c>
      <c r="H930" s="2" t="s">
        <v>3575</v>
      </c>
      <c r="J930" s="1" t="s">
        <v>60</v>
      </c>
      <c r="O930" s="1" t="s">
        <v>1264</v>
      </c>
      <c r="P930" s="1" t="s">
        <v>1265</v>
      </c>
      <c r="T930" s="1" t="s">
        <v>1266</v>
      </c>
      <c r="W930" s="2" t="s">
        <v>3576</v>
      </c>
      <c r="X930" s="2" t="s">
        <v>3577</v>
      </c>
      <c r="Y930" s="1" t="s">
        <v>52</v>
      </c>
      <c r="Z930" s="1" t="s">
        <v>34</v>
      </c>
      <c r="AA930" s="9" t="s">
        <v>53</v>
      </c>
      <c r="AB930" s="2" t="s">
        <v>242</v>
      </c>
    </row>
    <row r="931" spans="1:28" ht="36" customHeight="1" x14ac:dyDescent="0.2">
      <c r="A931" s="1" t="s">
        <v>3578</v>
      </c>
      <c r="B931" s="1" t="s">
        <v>36</v>
      </c>
      <c r="C931" t="s">
        <v>3579</v>
      </c>
      <c r="D931" s="1" t="s">
        <v>43</v>
      </c>
      <c r="E931" s="1" t="s">
        <v>3280</v>
      </c>
      <c r="F931" s="1" t="s">
        <v>1585</v>
      </c>
      <c r="G931" s="1" t="s">
        <v>3570</v>
      </c>
      <c r="H931" s="2" t="s">
        <v>3296</v>
      </c>
      <c r="I931" s="2" t="s">
        <v>3352</v>
      </c>
      <c r="J931" s="1" t="s">
        <v>47</v>
      </c>
      <c r="M931" s="1" t="s">
        <v>236</v>
      </c>
      <c r="O931" s="1" t="s">
        <v>1264</v>
      </c>
      <c r="P931" s="1" t="s">
        <v>1265</v>
      </c>
      <c r="T931" s="1" t="s">
        <v>1266</v>
      </c>
      <c r="W931" s="2" t="s">
        <v>3580</v>
      </c>
      <c r="X931" s="2" t="s">
        <v>3581</v>
      </c>
      <c r="Y931" s="1" t="s">
        <v>52</v>
      </c>
      <c r="Z931" s="1" t="s">
        <v>34</v>
      </c>
      <c r="AA931" s="9" t="s">
        <v>53</v>
      </c>
      <c r="AB931" s="2" t="s">
        <v>242</v>
      </c>
    </row>
    <row r="932" spans="1:28" ht="36" customHeight="1" x14ac:dyDescent="0.2">
      <c r="A932" s="1" t="s">
        <v>3582</v>
      </c>
      <c r="B932" s="1" t="s">
        <v>36</v>
      </c>
      <c r="C932" t="s">
        <v>3583</v>
      </c>
      <c r="D932" s="1" t="s">
        <v>43</v>
      </c>
      <c r="E932" s="1" t="s">
        <v>3280</v>
      </c>
      <c r="F932" s="1" t="s">
        <v>1585</v>
      </c>
      <c r="G932" s="1" t="s">
        <v>3584</v>
      </c>
      <c r="H932" s="2" t="s">
        <v>3585</v>
      </c>
      <c r="I932" s="10" t="s">
        <v>3586</v>
      </c>
      <c r="J932" s="1" t="s">
        <v>47</v>
      </c>
      <c r="M932" s="1" t="s">
        <v>236</v>
      </c>
      <c r="O932" s="1" t="s">
        <v>1264</v>
      </c>
      <c r="P932" s="1" t="s">
        <v>1265</v>
      </c>
      <c r="T932" s="1" t="s">
        <v>1266</v>
      </c>
      <c r="W932" s="2" t="s">
        <v>51</v>
      </c>
      <c r="X932" s="2" t="s">
        <v>51</v>
      </c>
      <c r="Y932" s="1" t="s">
        <v>52</v>
      </c>
      <c r="Z932" s="1" t="s">
        <v>34</v>
      </c>
      <c r="AA932" s="9" t="s">
        <v>53</v>
      </c>
      <c r="AB932" s="2" t="s">
        <v>54</v>
      </c>
    </row>
    <row r="933" spans="1:28" ht="36" customHeight="1" x14ac:dyDescent="0.2">
      <c r="A933" s="2" t="s">
        <v>3587</v>
      </c>
      <c r="B933" s="1" t="s">
        <v>36</v>
      </c>
      <c r="C933" t="s">
        <v>3588</v>
      </c>
      <c r="D933" s="1" t="s">
        <v>766</v>
      </c>
      <c r="E933" s="1" t="s">
        <v>3280</v>
      </c>
      <c r="F933" s="1" t="s">
        <v>1585</v>
      </c>
      <c r="G933" s="1" t="s">
        <v>3584</v>
      </c>
      <c r="H933" s="2" t="s">
        <v>3589</v>
      </c>
      <c r="J933" s="1" t="s">
        <v>33</v>
      </c>
      <c r="W933" s="2" t="s">
        <v>3590</v>
      </c>
      <c r="X933" s="2" t="s">
        <v>3591</v>
      </c>
      <c r="Z933" s="1" t="s">
        <v>34</v>
      </c>
    </row>
    <row r="934" spans="1:28" ht="36" customHeight="1" x14ac:dyDescent="0.2">
      <c r="A934" s="1" t="s">
        <v>3592</v>
      </c>
      <c r="B934" s="1" t="s">
        <v>36</v>
      </c>
      <c r="C934" t="s">
        <v>3593</v>
      </c>
      <c r="D934" s="1" t="s">
        <v>43</v>
      </c>
      <c r="E934" s="1" t="s">
        <v>3280</v>
      </c>
      <c r="F934" s="1" t="s">
        <v>1585</v>
      </c>
      <c r="G934" s="1" t="s">
        <v>3584</v>
      </c>
      <c r="H934" s="2" t="s">
        <v>1599</v>
      </c>
      <c r="I934" s="2" t="s">
        <v>1600</v>
      </c>
      <c r="J934" s="1" t="s">
        <v>773</v>
      </c>
      <c r="K934" s="2" t="s">
        <v>3587</v>
      </c>
      <c r="L934" s="1">
        <v>1</v>
      </c>
      <c r="M934" s="1" t="s">
        <v>774</v>
      </c>
      <c r="O934" s="1" t="s">
        <v>1264</v>
      </c>
      <c r="P934" s="1" t="s">
        <v>1265</v>
      </c>
      <c r="T934" s="1" t="s">
        <v>1266</v>
      </c>
      <c r="W934" s="2" t="s">
        <v>3590</v>
      </c>
      <c r="X934" s="2" t="s">
        <v>3591</v>
      </c>
      <c r="Y934" s="1" t="s">
        <v>775</v>
      </c>
      <c r="Z934" s="1" t="s">
        <v>34</v>
      </c>
      <c r="AA934" s="9" t="s">
        <v>53</v>
      </c>
      <c r="AB934" s="2" t="s">
        <v>54</v>
      </c>
    </row>
    <row r="935" spans="1:28" ht="36" customHeight="1" x14ac:dyDescent="0.2">
      <c r="A935" s="1" t="s">
        <v>3594</v>
      </c>
      <c r="B935" s="1" t="s">
        <v>36</v>
      </c>
      <c r="C935" t="s">
        <v>3595</v>
      </c>
      <c r="D935" s="1" t="s">
        <v>43</v>
      </c>
      <c r="E935" s="1" t="s">
        <v>3280</v>
      </c>
      <c r="F935" s="1" t="s">
        <v>1585</v>
      </c>
      <c r="G935" s="1" t="s">
        <v>3584</v>
      </c>
      <c r="H935" s="2" t="s">
        <v>1608</v>
      </c>
      <c r="I935" s="2" t="s">
        <v>3596</v>
      </c>
      <c r="J935" s="1" t="s">
        <v>773</v>
      </c>
      <c r="K935" s="2" t="s">
        <v>3587</v>
      </c>
      <c r="L935" s="1">
        <v>1</v>
      </c>
      <c r="M935" s="1" t="s">
        <v>774</v>
      </c>
      <c r="O935" s="1" t="s">
        <v>1264</v>
      </c>
      <c r="P935" s="1" t="s">
        <v>1265</v>
      </c>
      <c r="T935" s="1" t="s">
        <v>1266</v>
      </c>
      <c r="W935" s="2" t="s">
        <v>3590</v>
      </c>
      <c r="X935" s="2" t="s">
        <v>3591</v>
      </c>
      <c r="Y935" s="1" t="s">
        <v>775</v>
      </c>
      <c r="Z935" s="1" t="s">
        <v>34</v>
      </c>
      <c r="AA935" s="9" t="s">
        <v>53</v>
      </c>
      <c r="AB935" s="2" t="s">
        <v>54</v>
      </c>
    </row>
    <row r="936" spans="1:28" ht="36" customHeight="1" x14ac:dyDescent="0.2">
      <c r="A936" s="1" t="s">
        <v>3597</v>
      </c>
      <c r="B936" s="1" t="s">
        <v>36</v>
      </c>
      <c r="C936" t="s">
        <v>3598</v>
      </c>
      <c r="D936" s="1" t="s">
        <v>43</v>
      </c>
      <c r="E936" s="1" t="s">
        <v>3280</v>
      </c>
      <c r="F936" s="1" t="s">
        <v>1585</v>
      </c>
      <c r="G936" s="1" t="s">
        <v>3584</v>
      </c>
      <c r="H936" s="2" t="s">
        <v>1618</v>
      </c>
      <c r="I936" s="2" t="s">
        <v>1619</v>
      </c>
      <c r="J936" s="1" t="s">
        <v>773</v>
      </c>
      <c r="K936" s="2" t="s">
        <v>3587</v>
      </c>
      <c r="L936" s="1">
        <v>1</v>
      </c>
      <c r="M936" s="1" t="s">
        <v>774</v>
      </c>
      <c r="O936" s="1" t="s">
        <v>1264</v>
      </c>
      <c r="P936" s="1" t="s">
        <v>1265</v>
      </c>
      <c r="T936" s="1" t="s">
        <v>1266</v>
      </c>
      <c r="W936" s="2" t="s">
        <v>3590</v>
      </c>
      <c r="X936" s="2" t="s">
        <v>3591</v>
      </c>
      <c r="Y936" s="1" t="s">
        <v>775</v>
      </c>
      <c r="Z936" s="1" t="s">
        <v>34</v>
      </c>
      <c r="AA936" s="9" t="s">
        <v>53</v>
      </c>
      <c r="AB936" s="2" t="s">
        <v>54</v>
      </c>
    </row>
    <row r="937" spans="1:28" ht="36" customHeight="1" x14ac:dyDescent="0.2">
      <c r="A937" s="1" t="s">
        <v>3599</v>
      </c>
      <c r="B937" s="1" t="s">
        <v>36</v>
      </c>
      <c r="C937" t="s">
        <v>3600</v>
      </c>
      <c r="D937" s="1" t="s">
        <v>43</v>
      </c>
      <c r="E937" s="1" t="s">
        <v>3280</v>
      </c>
      <c r="F937" s="1" t="s">
        <v>1585</v>
      </c>
      <c r="G937" s="1" t="s">
        <v>3584</v>
      </c>
      <c r="H937" s="2" t="s">
        <v>1627</v>
      </c>
      <c r="I937" s="2" t="s">
        <v>1628</v>
      </c>
      <c r="J937" s="1" t="s">
        <v>773</v>
      </c>
      <c r="K937" s="2" t="s">
        <v>3587</v>
      </c>
      <c r="L937" s="1">
        <v>1</v>
      </c>
      <c r="M937" s="1" t="s">
        <v>774</v>
      </c>
      <c r="O937" s="1" t="s">
        <v>1264</v>
      </c>
      <c r="P937" s="1" t="s">
        <v>1265</v>
      </c>
      <c r="T937" s="1" t="s">
        <v>1266</v>
      </c>
      <c r="W937" s="2" t="s">
        <v>3590</v>
      </c>
      <c r="X937" s="2" t="s">
        <v>3591</v>
      </c>
      <c r="Y937" s="1" t="s">
        <v>775</v>
      </c>
      <c r="Z937" s="1" t="s">
        <v>34</v>
      </c>
      <c r="AA937" s="9" t="s">
        <v>53</v>
      </c>
      <c r="AB937" s="2" t="s">
        <v>54</v>
      </c>
    </row>
    <row r="938" spans="1:28" ht="36" customHeight="1" x14ac:dyDescent="0.2">
      <c r="A938" s="1" t="s">
        <v>3601</v>
      </c>
      <c r="B938" s="1" t="s">
        <v>36</v>
      </c>
      <c r="C938" t="s">
        <v>3602</v>
      </c>
      <c r="D938" s="1" t="s">
        <v>43</v>
      </c>
      <c r="E938" s="1" t="s">
        <v>3280</v>
      </c>
      <c r="F938" s="1" t="s">
        <v>1585</v>
      </c>
      <c r="G938" s="1" t="s">
        <v>3584</v>
      </c>
      <c r="H938" s="2" t="s">
        <v>1636</v>
      </c>
      <c r="I938" s="2" t="s">
        <v>1637</v>
      </c>
      <c r="J938" s="1" t="s">
        <v>773</v>
      </c>
      <c r="K938" s="2" t="s">
        <v>3587</v>
      </c>
      <c r="L938" s="1">
        <v>1</v>
      </c>
      <c r="M938" s="1" t="s">
        <v>774</v>
      </c>
      <c r="O938" s="1" t="s">
        <v>1264</v>
      </c>
      <c r="P938" s="1" t="s">
        <v>1265</v>
      </c>
      <c r="T938" s="1" t="s">
        <v>1266</v>
      </c>
      <c r="W938" s="2" t="s">
        <v>3590</v>
      </c>
      <c r="X938" s="2" t="s">
        <v>3591</v>
      </c>
      <c r="Y938" s="1" t="s">
        <v>775</v>
      </c>
      <c r="Z938" s="1" t="s">
        <v>34</v>
      </c>
      <c r="AA938" s="9" t="s">
        <v>53</v>
      </c>
      <c r="AB938" s="2" t="s">
        <v>54</v>
      </c>
    </row>
    <row r="939" spans="1:28" ht="36" customHeight="1" x14ac:dyDescent="0.2">
      <c r="A939" s="1" t="s">
        <v>3603</v>
      </c>
      <c r="B939" s="1" t="s">
        <v>36</v>
      </c>
      <c r="C939" t="s">
        <v>3604</v>
      </c>
      <c r="D939" s="1" t="s">
        <v>43</v>
      </c>
      <c r="E939" s="1" t="s">
        <v>3280</v>
      </c>
      <c r="F939" s="1" t="s">
        <v>1585</v>
      </c>
      <c r="G939" s="1" t="s">
        <v>3584</v>
      </c>
      <c r="H939" s="2" t="s">
        <v>1645</v>
      </c>
      <c r="I939" s="2" t="s">
        <v>1646</v>
      </c>
      <c r="J939" s="1" t="s">
        <v>773</v>
      </c>
      <c r="K939" s="2" t="s">
        <v>3587</v>
      </c>
      <c r="L939" s="1">
        <v>1</v>
      </c>
      <c r="M939" s="1" t="s">
        <v>774</v>
      </c>
      <c r="O939" s="1" t="s">
        <v>1264</v>
      </c>
      <c r="P939" s="1" t="s">
        <v>1265</v>
      </c>
      <c r="T939" s="1" t="s">
        <v>1266</v>
      </c>
      <c r="W939" s="2" t="s">
        <v>3590</v>
      </c>
      <c r="X939" s="2" t="s">
        <v>3591</v>
      </c>
      <c r="Y939" s="1" t="s">
        <v>775</v>
      </c>
      <c r="Z939" s="1" t="s">
        <v>34</v>
      </c>
      <c r="AA939" s="9" t="s">
        <v>53</v>
      </c>
      <c r="AB939" s="2" t="s">
        <v>54</v>
      </c>
    </row>
    <row r="940" spans="1:28" ht="36" customHeight="1" x14ac:dyDescent="0.2">
      <c r="A940" s="1" t="s">
        <v>3605</v>
      </c>
      <c r="B940" s="1" t="s">
        <v>36</v>
      </c>
      <c r="C940" t="s">
        <v>3606</v>
      </c>
      <c r="D940" s="1" t="s">
        <v>43</v>
      </c>
      <c r="E940" s="1" t="s">
        <v>3280</v>
      </c>
      <c r="F940" s="1" t="s">
        <v>1585</v>
      </c>
      <c r="G940" s="1" t="s">
        <v>3584</v>
      </c>
      <c r="H940" s="2" t="s">
        <v>1654</v>
      </c>
      <c r="I940" s="2" t="s">
        <v>1655</v>
      </c>
      <c r="J940" s="1" t="s">
        <v>773</v>
      </c>
      <c r="K940" s="2" t="s">
        <v>3587</v>
      </c>
      <c r="L940" s="1">
        <v>1</v>
      </c>
      <c r="M940" s="1" t="s">
        <v>774</v>
      </c>
      <c r="O940" s="1" t="s">
        <v>1264</v>
      </c>
      <c r="P940" s="1" t="s">
        <v>1265</v>
      </c>
      <c r="T940" s="1" t="s">
        <v>1266</v>
      </c>
      <c r="W940" s="2" t="s">
        <v>3590</v>
      </c>
      <c r="X940" s="2" t="s">
        <v>3591</v>
      </c>
      <c r="Y940" s="1" t="s">
        <v>775</v>
      </c>
      <c r="Z940" s="1" t="s">
        <v>34</v>
      </c>
      <c r="AA940" s="9" t="s">
        <v>53</v>
      </c>
      <c r="AB940" s="2" t="s">
        <v>54</v>
      </c>
    </row>
    <row r="941" spans="1:28" ht="36" customHeight="1" x14ac:dyDescent="0.2">
      <c r="A941" s="1" t="s">
        <v>3607</v>
      </c>
      <c r="B941" s="1" t="s">
        <v>36</v>
      </c>
      <c r="C941" t="s">
        <v>3608</v>
      </c>
      <c r="D941" s="1" t="s">
        <v>43</v>
      </c>
      <c r="E941" s="1" t="s">
        <v>3280</v>
      </c>
      <c r="F941" s="1" t="s">
        <v>1585</v>
      </c>
      <c r="G941" s="1" t="s">
        <v>3584</v>
      </c>
      <c r="H941" s="2" t="s">
        <v>1663</v>
      </c>
      <c r="I941" s="2" t="s">
        <v>1664</v>
      </c>
      <c r="J941" s="1" t="s">
        <v>773</v>
      </c>
      <c r="K941" s="2" t="s">
        <v>3587</v>
      </c>
      <c r="L941" s="1">
        <v>1</v>
      </c>
      <c r="M941" s="1" t="s">
        <v>774</v>
      </c>
      <c r="O941" s="1" t="s">
        <v>1264</v>
      </c>
      <c r="P941" s="1" t="s">
        <v>1265</v>
      </c>
      <c r="T941" s="1" t="s">
        <v>1266</v>
      </c>
      <c r="W941" s="2" t="s">
        <v>3590</v>
      </c>
      <c r="X941" s="2" t="s">
        <v>3591</v>
      </c>
      <c r="Y941" s="1" t="s">
        <v>775</v>
      </c>
      <c r="Z941" s="1" t="s">
        <v>34</v>
      </c>
      <c r="AA941" s="9" t="s">
        <v>53</v>
      </c>
      <c r="AB941" s="2" t="s">
        <v>54</v>
      </c>
    </row>
    <row r="942" spans="1:28" ht="36" customHeight="1" x14ac:dyDescent="0.2">
      <c r="A942" s="1" t="s">
        <v>3609</v>
      </c>
      <c r="B942" s="1" t="s">
        <v>36</v>
      </c>
      <c r="C942" t="s">
        <v>3610</v>
      </c>
      <c r="D942" s="1" t="s">
        <v>43</v>
      </c>
      <c r="E942" s="1" t="s">
        <v>3280</v>
      </c>
      <c r="F942" s="1" t="s">
        <v>1585</v>
      </c>
      <c r="G942" s="1" t="s">
        <v>3584</v>
      </c>
      <c r="H942" s="2" t="s">
        <v>1672</v>
      </c>
      <c r="I942" s="2" t="s">
        <v>1673</v>
      </c>
      <c r="J942" s="1" t="s">
        <v>773</v>
      </c>
      <c r="K942" s="2" t="s">
        <v>3587</v>
      </c>
      <c r="L942" s="1">
        <v>1</v>
      </c>
      <c r="M942" s="1" t="s">
        <v>774</v>
      </c>
      <c r="O942" s="1" t="s">
        <v>1264</v>
      </c>
      <c r="P942" s="1" t="s">
        <v>1265</v>
      </c>
      <c r="T942" s="1" t="s">
        <v>1266</v>
      </c>
      <c r="W942" s="2" t="s">
        <v>3590</v>
      </c>
      <c r="X942" s="2" t="s">
        <v>3591</v>
      </c>
      <c r="Y942" s="1" t="s">
        <v>775</v>
      </c>
      <c r="Z942" s="1" t="s">
        <v>34</v>
      </c>
      <c r="AA942" s="9" t="s">
        <v>53</v>
      </c>
      <c r="AB942" s="2" t="s">
        <v>54</v>
      </c>
    </row>
    <row r="943" spans="1:28" ht="36" customHeight="1" x14ac:dyDescent="0.2">
      <c r="A943" s="1" t="s">
        <v>3611</v>
      </c>
      <c r="B943" s="1" t="s">
        <v>36</v>
      </c>
      <c r="C943" t="s">
        <v>3612</v>
      </c>
      <c r="D943" s="1" t="s">
        <v>43</v>
      </c>
      <c r="E943" s="1" t="s">
        <v>3280</v>
      </c>
      <c r="F943" s="1" t="s">
        <v>1585</v>
      </c>
      <c r="G943" s="1" t="s">
        <v>3584</v>
      </c>
      <c r="H943" s="2" t="s">
        <v>1681</v>
      </c>
      <c r="I943" s="2" t="s">
        <v>1682</v>
      </c>
      <c r="J943" s="1" t="s">
        <v>773</v>
      </c>
      <c r="K943" s="2" t="s">
        <v>3587</v>
      </c>
      <c r="L943" s="1">
        <v>1</v>
      </c>
      <c r="M943" s="1" t="s">
        <v>774</v>
      </c>
      <c r="O943" s="1" t="s">
        <v>1264</v>
      </c>
      <c r="P943" s="1" t="s">
        <v>1265</v>
      </c>
      <c r="T943" s="1" t="s">
        <v>1266</v>
      </c>
      <c r="W943" s="2" t="s">
        <v>3590</v>
      </c>
      <c r="X943" s="2" t="s">
        <v>3591</v>
      </c>
      <c r="Y943" s="1" t="s">
        <v>775</v>
      </c>
      <c r="Z943" s="1" t="s">
        <v>34</v>
      </c>
      <c r="AA943" s="9" t="s">
        <v>53</v>
      </c>
      <c r="AB943" s="2" t="s">
        <v>54</v>
      </c>
    </row>
    <row r="944" spans="1:28" ht="36" customHeight="1" x14ac:dyDescent="0.2">
      <c r="A944" s="1" t="s">
        <v>3613</v>
      </c>
      <c r="B944" s="1" t="s">
        <v>36</v>
      </c>
      <c r="C944" t="s">
        <v>3614</v>
      </c>
      <c r="D944" s="1" t="s">
        <v>43</v>
      </c>
      <c r="E944" s="1" t="s">
        <v>3280</v>
      </c>
      <c r="F944" s="1" t="s">
        <v>1585</v>
      </c>
      <c r="G944" s="1" t="s">
        <v>3584</v>
      </c>
      <c r="H944" s="2" t="s">
        <v>1690</v>
      </c>
      <c r="I944" s="2" t="s">
        <v>3615</v>
      </c>
      <c r="J944" s="1" t="s">
        <v>773</v>
      </c>
      <c r="K944" s="2" t="s">
        <v>3587</v>
      </c>
      <c r="L944" s="1">
        <v>1</v>
      </c>
      <c r="M944" s="1" t="s">
        <v>774</v>
      </c>
      <c r="O944" s="1" t="s">
        <v>1264</v>
      </c>
      <c r="P944" s="1" t="s">
        <v>1265</v>
      </c>
      <c r="T944" s="1" t="s">
        <v>1266</v>
      </c>
      <c r="W944" s="2" t="s">
        <v>3590</v>
      </c>
      <c r="X944" s="2" t="s">
        <v>3591</v>
      </c>
      <c r="Y944" s="1" t="s">
        <v>775</v>
      </c>
      <c r="Z944" s="1" t="s">
        <v>34</v>
      </c>
      <c r="AA944" s="9" t="s">
        <v>53</v>
      </c>
      <c r="AB944" s="2" t="s">
        <v>54</v>
      </c>
    </row>
    <row r="945" spans="1:28" ht="36" customHeight="1" x14ac:dyDescent="0.2">
      <c r="A945" s="1" t="s">
        <v>3616</v>
      </c>
      <c r="B945" s="1" t="s">
        <v>36</v>
      </c>
      <c r="C945" t="s">
        <v>3617</v>
      </c>
      <c r="D945" s="1" t="s">
        <v>43</v>
      </c>
      <c r="E945" s="1" t="s">
        <v>3280</v>
      </c>
      <c r="F945" s="1" t="s">
        <v>1585</v>
      </c>
      <c r="G945" s="1" t="s">
        <v>3584</v>
      </c>
      <c r="H945" s="2" t="s">
        <v>1699</v>
      </c>
      <c r="I945" s="2" t="s">
        <v>3618</v>
      </c>
      <c r="J945" s="1" t="s">
        <v>773</v>
      </c>
      <c r="K945" s="2" t="s">
        <v>3587</v>
      </c>
      <c r="L945" s="1">
        <v>1</v>
      </c>
      <c r="M945" s="1" t="s">
        <v>774</v>
      </c>
      <c r="O945" s="1" t="s">
        <v>1264</v>
      </c>
      <c r="P945" s="1" t="s">
        <v>1265</v>
      </c>
      <c r="T945" s="1" t="s">
        <v>1266</v>
      </c>
      <c r="W945" s="2" t="s">
        <v>3590</v>
      </c>
      <c r="X945" s="2" t="s">
        <v>3591</v>
      </c>
      <c r="Y945" s="1" t="s">
        <v>775</v>
      </c>
      <c r="Z945" s="1" t="s">
        <v>34</v>
      </c>
      <c r="AA945" s="9" t="s">
        <v>53</v>
      </c>
      <c r="AB945" s="2" t="s">
        <v>54</v>
      </c>
    </row>
    <row r="946" spans="1:28" ht="36" customHeight="1" x14ac:dyDescent="0.2">
      <c r="A946" s="1" t="s">
        <v>3619</v>
      </c>
      <c r="B946" s="1" t="s">
        <v>36</v>
      </c>
      <c r="C946" t="s">
        <v>3620</v>
      </c>
      <c r="D946" s="1" t="s">
        <v>43</v>
      </c>
      <c r="E946" s="1" t="s">
        <v>3280</v>
      </c>
      <c r="F946" s="1" t="s">
        <v>1585</v>
      </c>
      <c r="G946" s="1" t="s">
        <v>3584</v>
      </c>
      <c r="H946" s="2" t="s">
        <v>1708</v>
      </c>
      <c r="I946" s="2" t="s">
        <v>1709</v>
      </c>
      <c r="J946" s="1" t="s">
        <v>773</v>
      </c>
      <c r="K946" s="2" t="s">
        <v>3587</v>
      </c>
      <c r="L946" s="1">
        <v>1</v>
      </c>
      <c r="M946" s="1" t="s">
        <v>774</v>
      </c>
      <c r="O946" s="1" t="s">
        <v>1264</v>
      </c>
      <c r="P946" s="1" t="s">
        <v>1265</v>
      </c>
      <c r="T946" s="1" t="s">
        <v>1266</v>
      </c>
      <c r="W946" s="2" t="s">
        <v>3590</v>
      </c>
      <c r="X946" s="2" t="s">
        <v>3591</v>
      </c>
      <c r="Y946" s="1" t="s">
        <v>775</v>
      </c>
      <c r="Z946" s="1" t="s">
        <v>34</v>
      </c>
      <c r="AA946" s="9" t="s">
        <v>53</v>
      </c>
      <c r="AB946" s="2" t="s">
        <v>54</v>
      </c>
    </row>
    <row r="947" spans="1:28" ht="36" customHeight="1" x14ac:dyDescent="0.2">
      <c r="A947" s="1" t="s">
        <v>3621</v>
      </c>
      <c r="B947" s="1" t="s">
        <v>36</v>
      </c>
      <c r="C947" t="s">
        <v>3622</v>
      </c>
      <c r="D947" s="1" t="s">
        <v>43</v>
      </c>
      <c r="E947" s="1" t="s">
        <v>3280</v>
      </c>
      <c r="F947" s="1" t="s">
        <v>1585</v>
      </c>
      <c r="G947" s="1" t="s">
        <v>3584</v>
      </c>
      <c r="H947" s="2" t="s">
        <v>1717</v>
      </c>
      <c r="I947" s="2" t="s">
        <v>3442</v>
      </c>
      <c r="J947" s="1" t="s">
        <v>773</v>
      </c>
      <c r="K947" s="2" t="s">
        <v>3587</v>
      </c>
      <c r="L947" s="1">
        <v>1</v>
      </c>
      <c r="M947" s="1" t="s">
        <v>774</v>
      </c>
      <c r="O947" s="1" t="s">
        <v>1264</v>
      </c>
      <c r="P947" s="1" t="s">
        <v>1265</v>
      </c>
      <c r="T947" s="1" t="s">
        <v>1266</v>
      </c>
      <c r="W947" s="2" t="s">
        <v>3590</v>
      </c>
      <c r="X947" s="2" t="s">
        <v>3591</v>
      </c>
      <c r="Y947" s="1" t="s">
        <v>775</v>
      </c>
      <c r="Z947" s="1" t="s">
        <v>34</v>
      </c>
      <c r="AA947" s="9" t="s">
        <v>53</v>
      </c>
      <c r="AB947" s="2" t="s">
        <v>54</v>
      </c>
    </row>
    <row r="948" spans="1:28" ht="36" customHeight="1" x14ac:dyDescent="0.2">
      <c r="A948" s="1" t="s">
        <v>3623</v>
      </c>
      <c r="B948" s="1" t="s">
        <v>36</v>
      </c>
      <c r="C948" t="s">
        <v>3624</v>
      </c>
      <c r="D948" s="1" t="s">
        <v>43</v>
      </c>
      <c r="E948" s="1" t="s">
        <v>3280</v>
      </c>
      <c r="F948" s="1" t="s">
        <v>1585</v>
      </c>
      <c r="G948" s="1" t="s">
        <v>3584</v>
      </c>
      <c r="H948" s="2" t="s">
        <v>802</v>
      </c>
      <c r="I948" s="2" t="s">
        <v>1726</v>
      </c>
      <c r="J948" s="1" t="s">
        <v>773</v>
      </c>
      <c r="K948" s="2" t="s">
        <v>3587</v>
      </c>
      <c r="L948" s="1">
        <v>1</v>
      </c>
      <c r="M948" s="1" t="s">
        <v>774</v>
      </c>
      <c r="O948" s="1" t="s">
        <v>1264</v>
      </c>
      <c r="P948" s="1" t="s">
        <v>1265</v>
      </c>
      <c r="T948" s="1" t="s">
        <v>1266</v>
      </c>
      <c r="W948" s="2" t="s">
        <v>3590</v>
      </c>
      <c r="X948" s="2" t="s">
        <v>3591</v>
      </c>
      <c r="Y948" s="1" t="s">
        <v>775</v>
      </c>
      <c r="Z948" s="1" t="s">
        <v>34</v>
      </c>
      <c r="AA948" s="9" t="s">
        <v>53</v>
      </c>
      <c r="AB948" s="2" t="s">
        <v>54</v>
      </c>
    </row>
    <row r="949" spans="1:28" ht="36" customHeight="1" x14ac:dyDescent="0.2">
      <c r="A949" s="1" t="s">
        <v>3625</v>
      </c>
      <c r="B949" s="1" t="s">
        <v>36</v>
      </c>
      <c r="C949" t="s">
        <v>3626</v>
      </c>
      <c r="D949" s="1" t="s">
        <v>188</v>
      </c>
      <c r="E949" s="1" t="s">
        <v>3280</v>
      </c>
      <c r="F949" s="1" t="s">
        <v>1585</v>
      </c>
      <c r="G949" s="1" t="s">
        <v>3584</v>
      </c>
      <c r="H949" s="2" t="s">
        <v>3627</v>
      </c>
      <c r="J949" s="1" t="s">
        <v>33</v>
      </c>
      <c r="O949" s="1" t="s">
        <v>191</v>
      </c>
      <c r="P949" s="1" t="s">
        <v>1265</v>
      </c>
      <c r="W949" s="2" t="s">
        <v>3628</v>
      </c>
      <c r="X949" s="2" t="s">
        <v>3628</v>
      </c>
      <c r="Y949" s="1" t="s">
        <v>52</v>
      </c>
      <c r="Z949" s="1" t="s">
        <v>34</v>
      </c>
      <c r="AA949" s="9" t="s">
        <v>53</v>
      </c>
      <c r="AB949" s="2" t="s">
        <v>54</v>
      </c>
    </row>
    <row r="950" spans="1:28" ht="36" customHeight="1" x14ac:dyDescent="0.2">
      <c r="A950" s="1" t="s">
        <v>3629</v>
      </c>
      <c r="B950" s="1" t="s">
        <v>36</v>
      </c>
      <c r="C950" t="s">
        <v>3630</v>
      </c>
      <c r="D950" s="1" t="s">
        <v>43</v>
      </c>
      <c r="E950" s="1" t="s">
        <v>3280</v>
      </c>
      <c r="F950" s="1" t="s">
        <v>1585</v>
      </c>
      <c r="G950" s="1" t="s">
        <v>3631</v>
      </c>
      <c r="H950" s="2" t="s">
        <v>3632</v>
      </c>
      <c r="I950" s="10" t="s">
        <v>3633</v>
      </c>
      <c r="J950" s="1" t="s">
        <v>47</v>
      </c>
      <c r="M950" s="1" t="s">
        <v>236</v>
      </c>
      <c r="O950" s="1" t="s">
        <v>1264</v>
      </c>
      <c r="P950" s="1" t="s">
        <v>1265</v>
      </c>
      <c r="T950" s="1" t="s">
        <v>1266</v>
      </c>
      <c r="W950" s="2" t="s">
        <v>51</v>
      </c>
      <c r="X950" s="2" t="s">
        <v>51</v>
      </c>
      <c r="Y950" s="1" t="s">
        <v>52</v>
      </c>
      <c r="Z950" s="1" t="s">
        <v>34</v>
      </c>
      <c r="AA950" s="9" t="s">
        <v>53</v>
      </c>
      <c r="AB950" s="2" t="s">
        <v>54</v>
      </c>
    </row>
    <row r="951" spans="1:28" ht="36" customHeight="1" x14ac:dyDescent="0.2">
      <c r="A951" s="1" t="s">
        <v>3634</v>
      </c>
      <c r="B951" s="1" t="s">
        <v>36</v>
      </c>
      <c r="C951" t="s">
        <v>3635</v>
      </c>
      <c r="D951" s="1" t="s">
        <v>766</v>
      </c>
      <c r="E951" s="1" t="s">
        <v>3280</v>
      </c>
      <c r="F951" s="1" t="s">
        <v>1585</v>
      </c>
      <c r="G951" s="1" t="s">
        <v>3631</v>
      </c>
      <c r="H951" s="2" t="s">
        <v>3636</v>
      </c>
      <c r="J951" s="1" t="s">
        <v>33</v>
      </c>
      <c r="W951" s="2" t="s">
        <v>3637</v>
      </c>
      <c r="X951" s="2" t="s">
        <v>3638</v>
      </c>
      <c r="Z951" s="1" t="s">
        <v>34</v>
      </c>
    </row>
    <row r="952" spans="1:28" ht="36" customHeight="1" x14ac:dyDescent="0.2">
      <c r="A952" s="1" t="s">
        <v>3639</v>
      </c>
      <c r="B952" s="1" t="s">
        <v>36</v>
      </c>
      <c r="C952" t="s">
        <v>3640</v>
      </c>
      <c r="D952" s="1" t="s">
        <v>43</v>
      </c>
      <c r="E952" s="1" t="s">
        <v>3280</v>
      </c>
      <c r="F952" s="1" t="s">
        <v>1585</v>
      </c>
      <c r="G952" s="1" t="s">
        <v>3631</v>
      </c>
      <c r="H952" s="2" t="s">
        <v>1599</v>
      </c>
      <c r="I952" s="2" t="s">
        <v>1600</v>
      </c>
      <c r="J952" s="1" t="s">
        <v>773</v>
      </c>
      <c r="K952" s="1" t="s">
        <v>3634</v>
      </c>
      <c r="L952" s="1">
        <v>1</v>
      </c>
      <c r="M952" s="1" t="s">
        <v>774</v>
      </c>
      <c r="O952" s="1" t="s">
        <v>1264</v>
      </c>
      <c r="P952" s="1" t="s">
        <v>1265</v>
      </c>
      <c r="T952" s="1" t="s">
        <v>1266</v>
      </c>
      <c r="W952" s="2" t="s">
        <v>3637</v>
      </c>
      <c r="X952" s="2" t="s">
        <v>3638</v>
      </c>
      <c r="Y952" s="1" t="s">
        <v>775</v>
      </c>
      <c r="Z952" s="1" t="s">
        <v>34</v>
      </c>
      <c r="AA952" s="9" t="s">
        <v>53</v>
      </c>
      <c r="AB952" s="2" t="s">
        <v>54</v>
      </c>
    </row>
    <row r="953" spans="1:28" ht="36" customHeight="1" x14ac:dyDescent="0.2">
      <c r="A953" s="1" t="s">
        <v>3641</v>
      </c>
      <c r="B953" s="1" t="s">
        <v>36</v>
      </c>
      <c r="C953" t="s">
        <v>3642</v>
      </c>
      <c r="D953" s="1" t="s">
        <v>43</v>
      </c>
      <c r="E953" s="1" t="s">
        <v>3280</v>
      </c>
      <c r="F953" s="1" t="s">
        <v>1585</v>
      </c>
      <c r="G953" s="1" t="s">
        <v>3631</v>
      </c>
      <c r="H953" s="2" t="s">
        <v>1608</v>
      </c>
      <c r="I953" s="2" t="s">
        <v>1609</v>
      </c>
      <c r="J953" s="1" t="s">
        <v>773</v>
      </c>
      <c r="K953" s="1" t="s">
        <v>3634</v>
      </c>
      <c r="L953" s="1">
        <v>1</v>
      </c>
      <c r="M953" s="1" t="s">
        <v>774</v>
      </c>
      <c r="O953" s="1" t="s">
        <v>1264</v>
      </c>
      <c r="P953" s="1" t="s">
        <v>1265</v>
      </c>
      <c r="T953" s="1" t="s">
        <v>1266</v>
      </c>
      <c r="W953" s="2" t="s">
        <v>3637</v>
      </c>
      <c r="X953" s="2" t="s">
        <v>3638</v>
      </c>
      <c r="Y953" s="1" t="s">
        <v>775</v>
      </c>
      <c r="Z953" s="1" t="s">
        <v>34</v>
      </c>
      <c r="AA953" s="9" t="s">
        <v>53</v>
      </c>
      <c r="AB953" s="2" t="s">
        <v>54</v>
      </c>
    </row>
    <row r="954" spans="1:28" ht="36" customHeight="1" x14ac:dyDescent="0.2">
      <c r="A954" s="1" t="s">
        <v>3643</v>
      </c>
      <c r="B954" s="1" t="s">
        <v>36</v>
      </c>
      <c r="C954" t="s">
        <v>3644</v>
      </c>
      <c r="D954" s="1" t="s">
        <v>43</v>
      </c>
      <c r="E954" s="1" t="s">
        <v>3280</v>
      </c>
      <c r="F954" s="1" t="s">
        <v>1585</v>
      </c>
      <c r="G954" s="1" t="s">
        <v>3631</v>
      </c>
      <c r="H954" s="2" t="s">
        <v>1618</v>
      </c>
      <c r="I954" s="2" t="s">
        <v>1619</v>
      </c>
      <c r="J954" s="1" t="s">
        <v>773</v>
      </c>
      <c r="K954" s="1" t="s">
        <v>3634</v>
      </c>
      <c r="L954" s="1">
        <v>1</v>
      </c>
      <c r="M954" s="1" t="s">
        <v>774</v>
      </c>
      <c r="O954" s="1" t="s">
        <v>1264</v>
      </c>
      <c r="P954" s="1" t="s">
        <v>1265</v>
      </c>
      <c r="T954" s="1" t="s">
        <v>1266</v>
      </c>
      <c r="W954" s="2" t="s">
        <v>3637</v>
      </c>
      <c r="X954" s="2" t="s">
        <v>3638</v>
      </c>
      <c r="Y954" s="1" t="s">
        <v>775</v>
      </c>
      <c r="Z954" s="1" t="s">
        <v>34</v>
      </c>
      <c r="AA954" s="9" t="s">
        <v>53</v>
      </c>
      <c r="AB954" s="2" t="s">
        <v>54</v>
      </c>
    </row>
    <row r="955" spans="1:28" ht="36" customHeight="1" x14ac:dyDescent="0.2">
      <c r="A955" s="1" t="s">
        <v>3645</v>
      </c>
      <c r="B955" s="1" t="s">
        <v>36</v>
      </c>
      <c r="C955" t="s">
        <v>3646</v>
      </c>
      <c r="D955" s="1" t="s">
        <v>43</v>
      </c>
      <c r="E955" s="1" t="s">
        <v>3280</v>
      </c>
      <c r="F955" s="1" t="s">
        <v>1585</v>
      </c>
      <c r="G955" s="1" t="s">
        <v>3631</v>
      </c>
      <c r="H955" s="2" t="s">
        <v>1627</v>
      </c>
      <c r="I955" s="2" t="s">
        <v>1628</v>
      </c>
      <c r="J955" s="1" t="s">
        <v>773</v>
      </c>
      <c r="K955" s="1" t="s">
        <v>3634</v>
      </c>
      <c r="L955" s="1">
        <v>1</v>
      </c>
      <c r="M955" s="1" t="s">
        <v>774</v>
      </c>
      <c r="O955" s="1" t="s">
        <v>1264</v>
      </c>
      <c r="P955" s="1" t="s">
        <v>1265</v>
      </c>
      <c r="T955" s="1" t="s">
        <v>1266</v>
      </c>
      <c r="W955" s="2" t="s">
        <v>3637</v>
      </c>
      <c r="X955" s="2" t="s">
        <v>3638</v>
      </c>
      <c r="Y955" s="1" t="s">
        <v>775</v>
      </c>
      <c r="Z955" s="1" t="s">
        <v>34</v>
      </c>
      <c r="AA955" s="9" t="s">
        <v>53</v>
      </c>
      <c r="AB955" s="2" t="s">
        <v>54</v>
      </c>
    </row>
    <row r="956" spans="1:28" ht="36" customHeight="1" x14ac:dyDescent="0.2">
      <c r="A956" s="1" t="s">
        <v>3647</v>
      </c>
      <c r="B956" s="1" t="s">
        <v>36</v>
      </c>
      <c r="C956" t="s">
        <v>3648</v>
      </c>
      <c r="D956" s="1" t="s">
        <v>43</v>
      </c>
      <c r="E956" s="1" t="s">
        <v>3280</v>
      </c>
      <c r="F956" s="1" t="s">
        <v>1585</v>
      </c>
      <c r="G956" s="1" t="s">
        <v>3631</v>
      </c>
      <c r="H956" s="2" t="s">
        <v>1636</v>
      </c>
      <c r="I956" s="2" t="s">
        <v>1637</v>
      </c>
      <c r="J956" s="1" t="s">
        <v>773</v>
      </c>
      <c r="K956" s="1" t="s">
        <v>3634</v>
      </c>
      <c r="L956" s="1">
        <v>1</v>
      </c>
      <c r="M956" s="1" t="s">
        <v>774</v>
      </c>
      <c r="O956" s="1" t="s">
        <v>1264</v>
      </c>
      <c r="P956" s="1" t="s">
        <v>1265</v>
      </c>
      <c r="T956" s="1" t="s">
        <v>1266</v>
      </c>
      <c r="W956" s="2" t="s">
        <v>3637</v>
      </c>
      <c r="X956" s="2" t="s">
        <v>3638</v>
      </c>
      <c r="Y956" s="1" t="s">
        <v>775</v>
      </c>
      <c r="Z956" s="1" t="s">
        <v>34</v>
      </c>
      <c r="AA956" s="9" t="s">
        <v>53</v>
      </c>
      <c r="AB956" s="2" t="s">
        <v>54</v>
      </c>
    </row>
    <row r="957" spans="1:28" ht="36" customHeight="1" x14ac:dyDescent="0.2">
      <c r="A957" s="1" t="s">
        <v>3649</v>
      </c>
      <c r="B957" s="1" t="s">
        <v>36</v>
      </c>
      <c r="C957" t="s">
        <v>3650</v>
      </c>
      <c r="D957" s="1" t="s">
        <v>43</v>
      </c>
      <c r="E957" s="1" t="s">
        <v>3280</v>
      </c>
      <c r="F957" s="1" t="s">
        <v>1585</v>
      </c>
      <c r="G957" s="1" t="s">
        <v>3631</v>
      </c>
      <c r="H957" s="2" t="s">
        <v>1645</v>
      </c>
      <c r="I957" s="2" t="s">
        <v>1646</v>
      </c>
      <c r="J957" s="1" t="s">
        <v>773</v>
      </c>
      <c r="K957" s="1" t="s">
        <v>3634</v>
      </c>
      <c r="L957" s="1">
        <v>1</v>
      </c>
      <c r="M957" s="1" t="s">
        <v>774</v>
      </c>
      <c r="O957" s="1" t="s">
        <v>1264</v>
      </c>
      <c r="P957" s="1" t="s">
        <v>1265</v>
      </c>
      <c r="T957" s="1" t="s">
        <v>1266</v>
      </c>
      <c r="W957" s="2" t="s">
        <v>3637</v>
      </c>
      <c r="X957" s="2" t="s">
        <v>3638</v>
      </c>
      <c r="Y957" s="1" t="s">
        <v>775</v>
      </c>
      <c r="Z957" s="1" t="s">
        <v>34</v>
      </c>
      <c r="AA957" s="9" t="s">
        <v>53</v>
      </c>
      <c r="AB957" s="2" t="s">
        <v>54</v>
      </c>
    </row>
    <row r="958" spans="1:28" ht="36" customHeight="1" x14ac:dyDescent="0.2">
      <c r="A958" s="1" t="s">
        <v>3651</v>
      </c>
      <c r="B958" s="1" t="s">
        <v>36</v>
      </c>
      <c r="C958" t="s">
        <v>3652</v>
      </c>
      <c r="D958" s="1" t="s">
        <v>43</v>
      </c>
      <c r="E958" s="1" t="s">
        <v>3280</v>
      </c>
      <c r="F958" s="1" t="s">
        <v>1585</v>
      </c>
      <c r="G958" s="1" t="s">
        <v>3631</v>
      </c>
      <c r="H958" s="2" t="s">
        <v>1654</v>
      </c>
      <c r="I958" s="2" t="s">
        <v>1655</v>
      </c>
      <c r="J958" s="1" t="s">
        <v>773</v>
      </c>
      <c r="K958" s="1" t="s">
        <v>3634</v>
      </c>
      <c r="L958" s="1">
        <v>1</v>
      </c>
      <c r="M958" s="1" t="s">
        <v>774</v>
      </c>
      <c r="O958" s="1" t="s">
        <v>1264</v>
      </c>
      <c r="P958" s="1" t="s">
        <v>1265</v>
      </c>
      <c r="T958" s="1" t="s">
        <v>1266</v>
      </c>
      <c r="W958" s="2" t="s">
        <v>3637</v>
      </c>
      <c r="X958" s="2" t="s">
        <v>3638</v>
      </c>
      <c r="Y958" s="1" t="s">
        <v>775</v>
      </c>
      <c r="Z958" s="1" t="s">
        <v>34</v>
      </c>
      <c r="AA958" s="9" t="s">
        <v>53</v>
      </c>
      <c r="AB958" s="2" t="s">
        <v>54</v>
      </c>
    </row>
    <row r="959" spans="1:28" ht="36" customHeight="1" x14ac:dyDescent="0.2">
      <c r="A959" s="1" t="s">
        <v>3653</v>
      </c>
      <c r="B959" s="1" t="s">
        <v>36</v>
      </c>
      <c r="C959" t="s">
        <v>3654</v>
      </c>
      <c r="D959" s="1" t="s">
        <v>43</v>
      </c>
      <c r="E959" s="1" t="s">
        <v>3280</v>
      </c>
      <c r="F959" s="1" t="s">
        <v>1585</v>
      </c>
      <c r="G959" s="1" t="s">
        <v>3631</v>
      </c>
      <c r="H959" s="2" t="s">
        <v>1663</v>
      </c>
      <c r="I959" s="2" t="s">
        <v>1664</v>
      </c>
      <c r="J959" s="1" t="s">
        <v>773</v>
      </c>
      <c r="K959" s="1" t="s">
        <v>3634</v>
      </c>
      <c r="L959" s="1">
        <v>1</v>
      </c>
      <c r="M959" s="1" t="s">
        <v>774</v>
      </c>
      <c r="O959" s="1" t="s">
        <v>1264</v>
      </c>
      <c r="P959" s="1" t="s">
        <v>1265</v>
      </c>
      <c r="T959" s="1" t="s">
        <v>1266</v>
      </c>
      <c r="W959" s="2" t="s">
        <v>3637</v>
      </c>
      <c r="X959" s="2" t="s">
        <v>3638</v>
      </c>
      <c r="Y959" s="1" t="s">
        <v>775</v>
      </c>
      <c r="Z959" s="1" t="s">
        <v>34</v>
      </c>
      <c r="AA959" s="9" t="s">
        <v>53</v>
      </c>
      <c r="AB959" s="2" t="s">
        <v>54</v>
      </c>
    </row>
    <row r="960" spans="1:28" ht="36" customHeight="1" x14ac:dyDescent="0.2">
      <c r="A960" s="1" t="s">
        <v>3655</v>
      </c>
      <c r="B960" s="1" t="s">
        <v>36</v>
      </c>
      <c r="C960" t="s">
        <v>3656</v>
      </c>
      <c r="D960" s="1" t="s">
        <v>43</v>
      </c>
      <c r="E960" s="1" t="s">
        <v>3280</v>
      </c>
      <c r="F960" s="1" t="s">
        <v>1585</v>
      </c>
      <c r="G960" s="1" t="s">
        <v>3631</v>
      </c>
      <c r="H960" s="2" t="s">
        <v>1672</v>
      </c>
      <c r="I960" s="2" t="s">
        <v>1673</v>
      </c>
      <c r="J960" s="1" t="s">
        <v>773</v>
      </c>
      <c r="K960" s="1" t="s">
        <v>3634</v>
      </c>
      <c r="L960" s="1">
        <v>1</v>
      </c>
      <c r="M960" s="1" t="s">
        <v>774</v>
      </c>
      <c r="O960" s="1" t="s">
        <v>1264</v>
      </c>
      <c r="P960" s="1" t="s">
        <v>1265</v>
      </c>
      <c r="T960" s="1" t="s">
        <v>1266</v>
      </c>
      <c r="W960" s="2" t="s">
        <v>3637</v>
      </c>
      <c r="X960" s="2" t="s">
        <v>3638</v>
      </c>
      <c r="Y960" s="1" t="s">
        <v>775</v>
      </c>
      <c r="Z960" s="1" t="s">
        <v>34</v>
      </c>
      <c r="AA960" s="9" t="s">
        <v>53</v>
      </c>
      <c r="AB960" s="2" t="s">
        <v>54</v>
      </c>
    </row>
    <row r="961" spans="1:28" ht="36" customHeight="1" x14ac:dyDescent="0.2">
      <c r="A961" s="1" t="s">
        <v>3657</v>
      </c>
      <c r="B961" s="1" t="s">
        <v>36</v>
      </c>
      <c r="C961" t="s">
        <v>3658</v>
      </c>
      <c r="D961" s="1" t="s">
        <v>43</v>
      </c>
      <c r="E961" s="1" t="s">
        <v>3280</v>
      </c>
      <c r="F961" s="1" t="s">
        <v>1585</v>
      </c>
      <c r="G961" s="1" t="s">
        <v>3631</v>
      </c>
      <c r="H961" s="2" t="s">
        <v>1681</v>
      </c>
      <c r="I961" s="2" t="s">
        <v>1682</v>
      </c>
      <c r="J961" s="1" t="s">
        <v>773</v>
      </c>
      <c r="K961" s="1" t="s">
        <v>3634</v>
      </c>
      <c r="L961" s="1">
        <v>1</v>
      </c>
      <c r="M961" s="1" t="s">
        <v>774</v>
      </c>
      <c r="O961" s="1" t="s">
        <v>1264</v>
      </c>
      <c r="P961" s="1" t="s">
        <v>1265</v>
      </c>
      <c r="T961" s="1" t="s">
        <v>1266</v>
      </c>
      <c r="W961" s="2" t="s">
        <v>3637</v>
      </c>
      <c r="X961" s="2" t="s">
        <v>3638</v>
      </c>
      <c r="Y961" s="1" t="s">
        <v>775</v>
      </c>
      <c r="Z961" s="1" t="s">
        <v>34</v>
      </c>
      <c r="AA961" s="9" t="s">
        <v>53</v>
      </c>
      <c r="AB961" s="2" t="s">
        <v>54</v>
      </c>
    </row>
    <row r="962" spans="1:28" ht="36" customHeight="1" x14ac:dyDescent="0.2">
      <c r="A962" s="1" t="s">
        <v>3659</v>
      </c>
      <c r="B962" s="1" t="s">
        <v>36</v>
      </c>
      <c r="C962" t="s">
        <v>3660</v>
      </c>
      <c r="D962" s="1" t="s">
        <v>43</v>
      </c>
      <c r="E962" s="1" t="s">
        <v>3280</v>
      </c>
      <c r="F962" s="1" t="s">
        <v>1585</v>
      </c>
      <c r="G962" s="1" t="s">
        <v>3631</v>
      </c>
      <c r="H962" s="2" t="s">
        <v>1690</v>
      </c>
      <c r="I962" s="2" t="s">
        <v>3615</v>
      </c>
      <c r="J962" s="1" t="s">
        <v>773</v>
      </c>
      <c r="K962" s="1" t="s">
        <v>3634</v>
      </c>
      <c r="L962" s="1">
        <v>1</v>
      </c>
      <c r="M962" s="1" t="s">
        <v>774</v>
      </c>
      <c r="O962" s="1" t="s">
        <v>1264</v>
      </c>
      <c r="P962" s="1" t="s">
        <v>1265</v>
      </c>
      <c r="T962" s="1" t="s">
        <v>1266</v>
      </c>
      <c r="W962" s="2" t="s">
        <v>3637</v>
      </c>
      <c r="X962" s="2" t="s">
        <v>3638</v>
      </c>
      <c r="Y962" s="1" t="s">
        <v>775</v>
      </c>
      <c r="Z962" s="1" t="s">
        <v>34</v>
      </c>
      <c r="AA962" s="9" t="s">
        <v>53</v>
      </c>
      <c r="AB962" s="2" t="s">
        <v>54</v>
      </c>
    </row>
    <row r="963" spans="1:28" ht="36" customHeight="1" x14ac:dyDescent="0.2">
      <c r="A963" s="1" t="s">
        <v>3661</v>
      </c>
      <c r="B963" s="1" t="s">
        <v>36</v>
      </c>
      <c r="C963" t="s">
        <v>3662</v>
      </c>
      <c r="D963" s="1" t="s">
        <v>43</v>
      </c>
      <c r="E963" s="1" t="s">
        <v>3280</v>
      </c>
      <c r="F963" s="1" t="s">
        <v>1585</v>
      </c>
      <c r="G963" s="1" t="s">
        <v>3631</v>
      </c>
      <c r="H963" s="2" t="s">
        <v>1699</v>
      </c>
      <c r="I963" s="2" t="s">
        <v>3618</v>
      </c>
      <c r="J963" s="1" t="s">
        <v>773</v>
      </c>
      <c r="K963" s="1" t="s">
        <v>3634</v>
      </c>
      <c r="L963" s="1">
        <v>1</v>
      </c>
      <c r="M963" s="1" t="s">
        <v>774</v>
      </c>
      <c r="O963" s="1" t="s">
        <v>1264</v>
      </c>
      <c r="P963" s="1" t="s">
        <v>1265</v>
      </c>
      <c r="T963" s="1" t="s">
        <v>1266</v>
      </c>
      <c r="W963" s="2" t="s">
        <v>3637</v>
      </c>
      <c r="X963" s="2" t="s">
        <v>3638</v>
      </c>
      <c r="Y963" s="1" t="s">
        <v>775</v>
      </c>
      <c r="Z963" s="1" t="s">
        <v>34</v>
      </c>
      <c r="AA963" s="9" t="s">
        <v>53</v>
      </c>
      <c r="AB963" s="2" t="s">
        <v>54</v>
      </c>
    </row>
    <row r="964" spans="1:28" ht="36" customHeight="1" x14ac:dyDescent="0.2">
      <c r="A964" s="1" t="s">
        <v>3663</v>
      </c>
      <c r="B964" s="1" t="s">
        <v>36</v>
      </c>
      <c r="C964" t="s">
        <v>3664</v>
      </c>
      <c r="D964" s="1" t="s">
        <v>43</v>
      </c>
      <c r="E964" s="1" t="s">
        <v>3280</v>
      </c>
      <c r="F964" s="1" t="s">
        <v>1585</v>
      </c>
      <c r="G964" s="1" t="s">
        <v>3631</v>
      </c>
      <c r="H964" s="2" t="s">
        <v>1708</v>
      </c>
      <c r="I964" s="2" t="s">
        <v>1825</v>
      </c>
      <c r="J964" s="1" t="s">
        <v>773</v>
      </c>
      <c r="K964" s="1" t="s">
        <v>3634</v>
      </c>
      <c r="L964" s="1">
        <v>1</v>
      </c>
      <c r="M964" s="1" t="s">
        <v>774</v>
      </c>
      <c r="O964" s="1" t="s">
        <v>1264</v>
      </c>
      <c r="P964" s="1" t="s">
        <v>1265</v>
      </c>
      <c r="T964" s="1" t="s">
        <v>1266</v>
      </c>
      <c r="W964" s="2" t="s">
        <v>3637</v>
      </c>
      <c r="X964" s="2" t="s">
        <v>3638</v>
      </c>
      <c r="Y964" s="1" t="s">
        <v>775</v>
      </c>
      <c r="Z964" s="1" t="s">
        <v>34</v>
      </c>
      <c r="AA964" s="9" t="s">
        <v>53</v>
      </c>
      <c r="AB964" s="2" t="s">
        <v>54</v>
      </c>
    </row>
    <row r="965" spans="1:28" ht="36" customHeight="1" x14ac:dyDescent="0.2">
      <c r="A965" s="1" t="s">
        <v>3665</v>
      </c>
      <c r="B965" s="1" t="s">
        <v>36</v>
      </c>
      <c r="C965" t="s">
        <v>3666</v>
      </c>
      <c r="D965" s="1" t="s">
        <v>43</v>
      </c>
      <c r="E965" s="1" t="s">
        <v>3280</v>
      </c>
      <c r="F965" s="1" t="s">
        <v>1585</v>
      </c>
      <c r="G965" s="1" t="s">
        <v>3631</v>
      </c>
      <c r="H965" s="2" t="s">
        <v>1717</v>
      </c>
      <c r="I965" s="2" t="s">
        <v>3442</v>
      </c>
      <c r="J965" s="1" t="s">
        <v>773</v>
      </c>
      <c r="K965" s="1" t="s">
        <v>3634</v>
      </c>
      <c r="L965" s="1">
        <v>1</v>
      </c>
      <c r="M965" s="1" t="s">
        <v>774</v>
      </c>
      <c r="O965" s="1" t="s">
        <v>1264</v>
      </c>
      <c r="P965" s="1" t="s">
        <v>1265</v>
      </c>
      <c r="T965" s="1" t="s">
        <v>1266</v>
      </c>
      <c r="W965" s="2" t="s">
        <v>3637</v>
      </c>
      <c r="X965" s="2" t="s">
        <v>3638</v>
      </c>
      <c r="Y965" s="1" t="s">
        <v>775</v>
      </c>
      <c r="Z965" s="1" t="s">
        <v>34</v>
      </c>
      <c r="AA965" s="9" t="s">
        <v>53</v>
      </c>
      <c r="AB965" s="2" t="s">
        <v>54</v>
      </c>
    </row>
    <row r="966" spans="1:28" ht="36" customHeight="1" x14ac:dyDescent="0.2">
      <c r="A966" s="1" t="s">
        <v>3667</v>
      </c>
      <c r="B966" s="1" t="s">
        <v>36</v>
      </c>
      <c r="C966" t="s">
        <v>3668</v>
      </c>
      <c r="D966" s="1" t="s">
        <v>43</v>
      </c>
      <c r="E966" s="1" t="s">
        <v>3280</v>
      </c>
      <c r="F966" s="1" t="s">
        <v>1585</v>
      </c>
      <c r="G966" s="1" t="s">
        <v>3631</v>
      </c>
      <c r="H966" s="2" t="s">
        <v>802</v>
      </c>
      <c r="I966" s="2" t="s">
        <v>1726</v>
      </c>
      <c r="J966" s="1" t="s">
        <v>773</v>
      </c>
      <c r="K966" s="1" t="s">
        <v>3634</v>
      </c>
      <c r="L966" s="1">
        <v>1</v>
      </c>
      <c r="M966" s="1" t="s">
        <v>774</v>
      </c>
      <c r="O966" s="1" t="s">
        <v>1264</v>
      </c>
      <c r="P966" s="1" t="s">
        <v>1265</v>
      </c>
      <c r="T966" s="1" t="s">
        <v>1266</v>
      </c>
      <c r="W966" s="2" t="s">
        <v>3637</v>
      </c>
      <c r="X966" s="2" t="s">
        <v>3638</v>
      </c>
      <c r="Y966" s="1" t="s">
        <v>775</v>
      </c>
      <c r="Z966" s="1" t="s">
        <v>34</v>
      </c>
      <c r="AA966" s="9" t="s">
        <v>53</v>
      </c>
      <c r="AB966" s="2" t="s">
        <v>54</v>
      </c>
    </row>
    <row r="967" spans="1:28" ht="36" customHeight="1" x14ac:dyDescent="0.2">
      <c r="A967" s="1" t="s">
        <v>3669</v>
      </c>
      <c r="B967" s="1" t="s">
        <v>36</v>
      </c>
      <c r="C967" t="s">
        <v>3670</v>
      </c>
      <c r="D967" s="1" t="s">
        <v>188</v>
      </c>
      <c r="E967" s="1" t="s">
        <v>3280</v>
      </c>
      <c r="F967" s="1" t="s">
        <v>1585</v>
      </c>
      <c r="G967" s="1" t="s">
        <v>3631</v>
      </c>
      <c r="H967" s="2" t="s">
        <v>3671</v>
      </c>
      <c r="J967" s="1" t="s">
        <v>33</v>
      </c>
      <c r="O967" s="1" t="s">
        <v>191</v>
      </c>
      <c r="P967" s="1" t="s">
        <v>1265</v>
      </c>
      <c r="W967" s="2" t="s">
        <v>3672</v>
      </c>
      <c r="X967" s="2" t="s">
        <v>3672</v>
      </c>
      <c r="Y967" s="1" t="s">
        <v>52</v>
      </c>
      <c r="Z967" s="1" t="s">
        <v>34</v>
      </c>
      <c r="AA967" s="9" t="s">
        <v>53</v>
      </c>
      <c r="AB967" s="2" t="s">
        <v>54</v>
      </c>
    </row>
    <row r="968" spans="1:28" ht="36" customHeight="1" x14ac:dyDescent="0.2">
      <c r="A968" s="1" t="s">
        <v>3673</v>
      </c>
      <c r="B968" s="1" t="s">
        <v>36</v>
      </c>
      <c r="C968" t="s">
        <v>3674</v>
      </c>
      <c r="D968" s="1" t="s">
        <v>43</v>
      </c>
      <c r="E968" s="1" t="s">
        <v>3280</v>
      </c>
      <c r="F968" s="1" t="s">
        <v>1585</v>
      </c>
      <c r="G968" s="1" t="s">
        <v>3675</v>
      </c>
      <c r="H968" s="2" t="s">
        <v>3676</v>
      </c>
      <c r="I968" s="10" t="s">
        <v>3677</v>
      </c>
      <c r="J968" s="1" t="s">
        <v>47</v>
      </c>
      <c r="M968" s="1" t="s">
        <v>236</v>
      </c>
      <c r="O968" s="1" t="s">
        <v>1264</v>
      </c>
      <c r="P968" s="1" t="s">
        <v>1265</v>
      </c>
      <c r="T968" s="1" t="s">
        <v>1266</v>
      </c>
      <c r="W968" s="2" t="s">
        <v>51</v>
      </c>
      <c r="X968" s="2" t="s">
        <v>51</v>
      </c>
      <c r="Y968" s="1" t="s">
        <v>52</v>
      </c>
      <c r="Z968" s="1" t="s">
        <v>34</v>
      </c>
      <c r="AA968" s="9" t="s">
        <v>53</v>
      </c>
      <c r="AB968" s="10" t="s">
        <v>200</v>
      </c>
    </row>
    <row r="969" spans="1:28" ht="36" customHeight="1" x14ac:dyDescent="0.2">
      <c r="A969" s="1" t="s">
        <v>3678</v>
      </c>
      <c r="B969" s="1" t="s">
        <v>36</v>
      </c>
      <c r="C969" t="s">
        <v>3679</v>
      </c>
      <c r="D969" s="1" t="s">
        <v>766</v>
      </c>
      <c r="E969" s="1" t="s">
        <v>3280</v>
      </c>
      <c r="F969" s="1" t="s">
        <v>1585</v>
      </c>
      <c r="G969" s="1" t="s">
        <v>3675</v>
      </c>
      <c r="H969" s="2" t="s">
        <v>3680</v>
      </c>
      <c r="J969" s="1" t="s">
        <v>33</v>
      </c>
      <c r="W969" s="2" t="s">
        <v>3681</v>
      </c>
      <c r="X969" s="2" t="s">
        <v>3682</v>
      </c>
      <c r="Z969" s="1" t="s">
        <v>34</v>
      </c>
    </row>
    <row r="970" spans="1:28" ht="36" customHeight="1" x14ac:dyDescent="0.2">
      <c r="A970" s="1" t="s">
        <v>3683</v>
      </c>
      <c r="B970" s="1" t="s">
        <v>36</v>
      </c>
      <c r="C970" t="s">
        <v>3684</v>
      </c>
      <c r="D970" s="1" t="s">
        <v>43</v>
      </c>
      <c r="E970" s="1" t="s">
        <v>3280</v>
      </c>
      <c r="F970" s="1" t="s">
        <v>1585</v>
      </c>
      <c r="G970" s="1" t="s">
        <v>3675</v>
      </c>
      <c r="H970" s="2" t="s">
        <v>1599</v>
      </c>
      <c r="I970" s="2" t="s">
        <v>1600</v>
      </c>
      <c r="J970" s="1" t="s">
        <v>773</v>
      </c>
      <c r="K970" s="1" t="s">
        <v>3678</v>
      </c>
      <c r="L970" s="1">
        <v>1</v>
      </c>
      <c r="M970" s="1" t="s">
        <v>774</v>
      </c>
      <c r="O970" s="1" t="s">
        <v>1264</v>
      </c>
      <c r="P970" s="1" t="s">
        <v>1265</v>
      </c>
      <c r="T970" s="1" t="s">
        <v>1266</v>
      </c>
      <c r="W970" s="2" t="s">
        <v>3681</v>
      </c>
      <c r="X970" s="2" t="s">
        <v>3682</v>
      </c>
      <c r="Y970" s="1" t="s">
        <v>775</v>
      </c>
      <c r="Z970" s="1" t="s">
        <v>34</v>
      </c>
      <c r="AA970" s="9" t="s">
        <v>53</v>
      </c>
      <c r="AB970" s="10" t="s">
        <v>200</v>
      </c>
    </row>
    <row r="971" spans="1:28" ht="36" customHeight="1" x14ac:dyDescent="0.2">
      <c r="A971" s="1" t="s">
        <v>3685</v>
      </c>
      <c r="B971" s="1" t="s">
        <v>36</v>
      </c>
      <c r="C971" t="s">
        <v>3686</v>
      </c>
      <c r="D971" s="1" t="s">
        <v>43</v>
      </c>
      <c r="E971" s="1" t="s">
        <v>3280</v>
      </c>
      <c r="F971" s="1" t="s">
        <v>1585</v>
      </c>
      <c r="G971" s="1" t="s">
        <v>3675</v>
      </c>
      <c r="H971" s="2" t="s">
        <v>1608</v>
      </c>
      <c r="I971" s="2" t="s">
        <v>1609</v>
      </c>
      <c r="J971" s="1" t="s">
        <v>773</v>
      </c>
      <c r="K971" s="1" t="s">
        <v>3678</v>
      </c>
      <c r="L971" s="1">
        <v>1</v>
      </c>
      <c r="M971" s="1" t="s">
        <v>774</v>
      </c>
      <c r="O971" s="1" t="s">
        <v>1264</v>
      </c>
      <c r="P971" s="1" t="s">
        <v>1265</v>
      </c>
      <c r="T971" s="1" t="s">
        <v>1266</v>
      </c>
      <c r="W971" s="2" t="s">
        <v>3681</v>
      </c>
      <c r="X971" s="2" t="s">
        <v>3682</v>
      </c>
      <c r="Y971" s="1" t="s">
        <v>775</v>
      </c>
      <c r="Z971" s="1" t="s">
        <v>34</v>
      </c>
      <c r="AA971" s="9" t="s">
        <v>53</v>
      </c>
      <c r="AB971" s="10" t="s">
        <v>200</v>
      </c>
    </row>
    <row r="972" spans="1:28" ht="36" customHeight="1" x14ac:dyDescent="0.2">
      <c r="A972" s="1" t="s">
        <v>3687</v>
      </c>
      <c r="B972" s="1" t="s">
        <v>36</v>
      </c>
      <c r="C972" t="s">
        <v>3688</v>
      </c>
      <c r="D972" s="1" t="s">
        <v>43</v>
      </c>
      <c r="E972" s="1" t="s">
        <v>3280</v>
      </c>
      <c r="F972" s="1" t="s">
        <v>1585</v>
      </c>
      <c r="G972" s="1" t="s">
        <v>3675</v>
      </c>
      <c r="H972" s="2" t="s">
        <v>1618</v>
      </c>
      <c r="I972" s="2" t="s">
        <v>1619</v>
      </c>
      <c r="J972" s="1" t="s">
        <v>773</v>
      </c>
      <c r="K972" s="1" t="s">
        <v>3678</v>
      </c>
      <c r="L972" s="1">
        <v>1</v>
      </c>
      <c r="M972" s="1" t="s">
        <v>774</v>
      </c>
      <c r="O972" s="1" t="s">
        <v>1264</v>
      </c>
      <c r="P972" s="1" t="s">
        <v>1265</v>
      </c>
      <c r="T972" s="1" t="s">
        <v>1266</v>
      </c>
      <c r="W972" s="2" t="s">
        <v>3681</v>
      </c>
      <c r="X972" s="2" t="s">
        <v>3682</v>
      </c>
      <c r="Y972" s="1" t="s">
        <v>775</v>
      </c>
      <c r="Z972" s="1" t="s">
        <v>34</v>
      </c>
      <c r="AA972" s="9" t="s">
        <v>53</v>
      </c>
      <c r="AB972" s="10" t="s">
        <v>200</v>
      </c>
    </row>
    <row r="973" spans="1:28" ht="36" customHeight="1" x14ac:dyDescent="0.2">
      <c r="A973" s="1" t="s">
        <v>3689</v>
      </c>
      <c r="B973" s="1" t="s">
        <v>36</v>
      </c>
      <c r="C973" t="s">
        <v>3690</v>
      </c>
      <c r="D973" s="1" t="s">
        <v>43</v>
      </c>
      <c r="E973" s="1" t="s">
        <v>3280</v>
      </c>
      <c r="F973" s="1" t="s">
        <v>1585</v>
      </c>
      <c r="G973" s="1" t="s">
        <v>3675</v>
      </c>
      <c r="H973" s="2" t="s">
        <v>1627</v>
      </c>
      <c r="I973" s="2" t="s">
        <v>1628</v>
      </c>
      <c r="J973" s="1" t="s">
        <v>773</v>
      </c>
      <c r="K973" s="1" t="s">
        <v>3678</v>
      </c>
      <c r="L973" s="1">
        <v>1</v>
      </c>
      <c r="M973" s="1" t="s">
        <v>774</v>
      </c>
      <c r="O973" s="1" t="s">
        <v>1264</v>
      </c>
      <c r="P973" s="1" t="s">
        <v>1265</v>
      </c>
      <c r="T973" s="1" t="s">
        <v>1266</v>
      </c>
      <c r="W973" s="2" t="s">
        <v>3681</v>
      </c>
      <c r="X973" s="2" t="s">
        <v>3682</v>
      </c>
      <c r="Y973" s="1" t="s">
        <v>775</v>
      </c>
      <c r="Z973" s="1" t="s">
        <v>34</v>
      </c>
      <c r="AA973" s="9" t="s">
        <v>53</v>
      </c>
      <c r="AB973" s="10" t="s">
        <v>200</v>
      </c>
    </row>
    <row r="974" spans="1:28" ht="36" customHeight="1" x14ac:dyDescent="0.2">
      <c r="A974" s="1" t="s">
        <v>3691</v>
      </c>
      <c r="B974" s="1" t="s">
        <v>36</v>
      </c>
      <c r="C974" t="s">
        <v>3692</v>
      </c>
      <c r="D974" s="1" t="s">
        <v>43</v>
      </c>
      <c r="E974" s="1" t="s">
        <v>3280</v>
      </c>
      <c r="F974" s="1" t="s">
        <v>1585</v>
      </c>
      <c r="G974" s="1" t="s">
        <v>3675</v>
      </c>
      <c r="H974" s="2" t="s">
        <v>1636</v>
      </c>
      <c r="I974" s="2" t="s">
        <v>1637</v>
      </c>
      <c r="J974" s="1" t="s">
        <v>773</v>
      </c>
      <c r="K974" s="1" t="s">
        <v>3678</v>
      </c>
      <c r="L974" s="1">
        <v>1</v>
      </c>
      <c r="M974" s="1" t="s">
        <v>774</v>
      </c>
      <c r="O974" s="1" t="s">
        <v>1264</v>
      </c>
      <c r="P974" s="1" t="s">
        <v>1265</v>
      </c>
      <c r="T974" s="1" t="s">
        <v>1266</v>
      </c>
      <c r="W974" s="2" t="s">
        <v>3681</v>
      </c>
      <c r="X974" s="2" t="s">
        <v>3682</v>
      </c>
      <c r="Y974" s="1" t="s">
        <v>775</v>
      </c>
      <c r="Z974" s="1" t="s">
        <v>34</v>
      </c>
      <c r="AA974" s="9" t="s">
        <v>53</v>
      </c>
      <c r="AB974" s="10" t="s">
        <v>200</v>
      </c>
    </row>
    <row r="975" spans="1:28" ht="36" customHeight="1" x14ac:dyDescent="0.2">
      <c r="A975" s="1" t="s">
        <v>3693</v>
      </c>
      <c r="B975" s="1" t="s">
        <v>36</v>
      </c>
      <c r="C975" t="s">
        <v>3694</v>
      </c>
      <c r="D975" s="1" t="s">
        <v>43</v>
      </c>
      <c r="E975" s="1" t="s">
        <v>3280</v>
      </c>
      <c r="F975" s="1" t="s">
        <v>1585</v>
      </c>
      <c r="G975" s="1" t="s">
        <v>3675</v>
      </c>
      <c r="H975" s="2" t="s">
        <v>1645</v>
      </c>
      <c r="I975" s="2" t="s">
        <v>1646</v>
      </c>
      <c r="J975" s="1" t="s">
        <v>773</v>
      </c>
      <c r="K975" s="1" t="s">
        <v>3678</v>
      </c>
      <c r="L975" s="1">
        <v>1</v>
      </c>
      <c r="M975" s="1" t="s">
        <v>774</v>
      </c>
      <c r="O975" s="1" t="s">
        <v>1264</v>
      </c>
      <c r="P975" s="1" t="s">
        <v>1265</v>
      </c>
      <c r="T975" s="1" t="s">
        <v>1266</v>
      </c>
      <c r="W975" s="2" t="s">
        <v>3681</v>
      </c>
      <c r="X975" s="2" t="s">
        <v>3682</v>
      </c>
      <c r="Y975" s="1" t="s">
        <v>775</v>
      </c>
      <c r="Z975" s="1" t="s">
        <v>34</v>
      </c>
      <c r="AA975" s="9" t="s">
        <v>53</v>
      </c>
      <c r="AB975" s="10" t="s">
        <v>200</v>
      </c>
    </row>
    <row r="976" spans="1:28" ht="36" customHeight="1" x14ac:dyDescent="0.2">
      <c r="A976" s="1" t="s">
        <v>3695</v>
      </c>
      <c r="B976" s="1" t="s">
        <v>36</v>
      </c>
      <c r="C976" t="s">
        <v>3696</v>
      </c>
      <c r="D976" s="1" t="s">
        <v>43</v>
      </c>
      <c r="E976" s="1" t="s">
        <v>3280</v>
      </c>
      <c r="F976" s="1" t="s">
        <v>1585</v>
      </c>
      <c r="G976" s="1" t="s">
        <v>3675</v>
      </c>
      <c r="H976" s="2" t="s">
        <v>1654</v>
      </c>
      <c r="I976" s="2" t="s">
        <v>1655</v>
      </c>
      <c r="J976" s="1" t="s">
        <v>773</v>
      </c>
      <c r="K976" s="1" t="s">
        <v>3678</v>
      </c>
      <c r="L976" s="1">
        <v>1</v>
      </c>
      <c r="M976" s="1" t="s">
        <v>774</v>
      </c>
      <c r="O976" s="1" t="s">
        <v>1264</v>
      </c>
      <c r="P976" s="1" t="s">
        <v>1265</v>
      </c>
      <c r="T976" s="1" t="s">
        <v>1266</v>
      </c>
      <c r="W976" s="2" t="s">
        <v>3681</v>
      </c>
      <c r="X976" s="2" t="s">
        <v>3682</v>
      </c>
      <c r="Y976" s="1" t="s">
        <v>775</v>
      </c>
      <c r="Z976" s="1" t="s">
        <v>34</v>
      </c>
      <c r="AA976" s="9" t="s">
        <v>53</v>
      </c>
      <c r="AB976" s="10" t="s">
        <v>200</v>
      </c>
    </row>
    <row r="977" spans="1:28" ht="36" customHeight="1" x14ac:dyDescent="0.2">
      <c r="A977" s="1" t="s">
        <v>3697</v>
      </c>
      <c r="B977" s="1" t="s">
        <v>36</v>
      </c>
      <c r="C977" t="s">
        <v>3698</v>
      </c>
      <c r="D977" s="1" t="s">
        <v>43</v>
      </c>
      <c r="E977" s="1" t="s">
        <v>3280</v>
      </c>
      <c r="F977" s="1" t="s">
        <v>1585</v>
      </c>
      <c r="G977" s="1" t="s">
        <v>3675</v>
      </c>
      <c r="H977" s="2" t="s">
        <v>1663</v>
      </c>
      <c r="I977" s="2" t="s">
        <v>1664</v>
      </c>
      <c r="J977" s="1" t="s">
        <v>773</v>
      </c>
      <c r="K977" s="1" t="s">
        <v>3678</v>
      </c>
      <c r="L977" s="1">
        <v>1</v>
      </c>
      <c r="M977" s="1" t="s">
        <v>774</v>
      </c>
      <c r="O977" s="1" t="s">
        <v>1264</v>
      </c>
      <c r="P977" s="1" t="s">
        <v>1265</v>
      </c>
      <c r="T977" s="1" t="s">
        <v>1266</v>
      </c>
      <c r="W977" s="2" t="s">
        <v>3681</v>
      </c>
      <c r="X977" s="2" t="s">
        <v>3682</v>
      </c>
      <c r="Y977" s="1" t="s">
        <v>775</v>
      </c>
      <c r="Z977" s="1" t="s">
        <v>34</v>
      </c>
      <c r="AA977" s="9" t="s">
        <v>53</v>
      </c>
      <c r="AB977" s="10" t="s">
        <v>200</v>
      </c>
    </row>
    <row r="978" spans="1:28" ht="36" customHeight="1" x14ac:dyDescent="0.2">
      <c r="A978" s="1" t="s">
        <v>3699</v>
      </c>
      <c r="B978" s="1" t="s">
        <v>36</v>
      </c>
      <c r="C978" t="s">
        <v>3700</v>
      </c>
      <c r="D978" s="1" t="s">
        <v>43</v>
      </c>
      <c r="E978" s="1" t="s">
        <v>3280</v>
      </c>
      <c r="F978" s="1" t="s">
        <v>1585</v>
      </c>
      <c r="G978" s="1" t="s">
        <v>3675</v>
      </c>
      <c r="H978" s="2" t="s">
        <v>1672</v>
      </c>
      <c r="I978" s="2" t="s">
        <v>1673</v>
      </c>
      <c r="J978" s="1" t="s">
        <v>773</v>
      </c>
      <c r="K978" s="1" t="s">
        <v>3678</v>
      </c>
      <c r="L978" s="1">
        <v>1</v>
      </c>
      <c r="M978" s="1" t="s">
        <v>774</v>
      </c>
      <c r="O978" s="1" t="s">
        <v>1264</v>
      </c>
      <c r="P978" s="1" t="s">
        <v>1265</v>
      </c>
      <c r="T978" s="1" t="s">
        <v>1266</v>
      </c>
      <c r="W978" s="2" t="s">
        <v>3681</v>
      </c>
      <c r="X978" s="2" t="s">
        <v>3682</v>
      </c>
      <c r="Y978" s="1" t="s">
        <v>775</v>
      </c>
      <c r="Z978" s="1" t="s">
        <v>34</v>
      </c>
      <c r="AA978" s="9" t="s">
        <v>53</v>
      </c>
      <c r="AB978" s="10" t="s">
        <v>200</v>
      </c>
    </row>
    <row r="979" spans="1:28" ht="36" customHeight="1" x14ac:dyDescent="0.2">
      <c r="A979" s="1" t="s">
        <v>3701</v>
      </c>
      <c r="B979" s="1" t="s">
        <v>36</v>
      </c>
      <c r="C979" t="s">
        <v>3702</v>
      </c>
      <c r="D979" s="1" t="s">
        <v>43</v>
      </c>
      <c r="E979" s="1" t="s">
        <v>3280</v>
      </c>
      <c r="F979" s="1" t="s">
        <v>1585</v>
      </c>
      <c r="G979" s="1" t="s">
        <v>3675</v>
      </c>
      <c r="H979" s="2" t="s">
        <v>1681</v>
      </c>
      <c r="I979" s="2" t="s">
        <v>1682</v>
      </c>
      <c r="J979" s="1" t="s">
        <v>773</v>
      </c>
      <c r="K979" s="1" t="s">
        <v>3678</v>
      </c>
      <c r="L979" s="1">
        <v>1</v>
      </c>
      <c r="M979" s="1" t="s">
        <v>774</v>
      </c>
      <c r="O979" s="1" t="s">
        <v>1264</v>
      </c>
      <c r="P979" s="1" t="s">
        <v>1265</v>
      </c>
      <c r="T979" s="1" t="s">
        <v>1266</v>
      </c>
      <c r="W979" s="2" t="s">
        <v>3681</v>
      </c>
      <c r="X979" s="2" t="s">
        <v>3682</v>
      </c>
      <c r="Y979" s="1" t="s">
        <v>775</v>
      </c>
      <c r="Z979" s="1" t="s">
        <v>34</v>
      </c>
      <c r="AA979" s="9" t="s">
        <v>53</v>
      </c>
      <c r="AB979" s="10" t="s">
        <v>200</v>
      </c>
    </row>
    <row r="980" spans="1:28" ht="36" customHeight="1" x14ac:dyDescent="0.2">
      <c r="A980" s="1" t="s">
        <v>3703</v>
      </c>
      <c r="B980" s="1" t="s">
        <v>36</v>
      </c>
      <c r="C980" t="s">
        <v>3704</v>
      </c>
      <c r="D980" s="1" t="s">
        <v>43</v>
      </c>
      <c r="E980" s="1" t="s">
        <v>3280</v>
      </c>
      <c r="F980" s="1" t="s">
        <v>1585</v>
      </c>
      <c r="G980" s="1" t="s">
        <v>3675</v>
      </c>
      <c r="H980" s="2" t="s">
        <v>1690</v>
      </c>
      <c r="I980" s="2" t="s">
        <v>3615</v>
      </c>
      <c r="J980" s="1" t="s">
        <v>773</v>
      </c>
      <c r="K980" s="1" t="s">
        <v>3678</v>
      </c>
      <c r="L980" s="1">
        <v>1</v>
      </c>
      <c r="M980" s="1" t="s">
        <v>774</v>
      </c>
      <c r="O980" s="1" t="s">
        <v>1264</v>
      </c>
      <c r="P980" s="1" t="s">
        <v>1265</v>
      </c>
      <c r="T980" s="1" t="s">
        <v>1266</v>
      </c>
      <c r="W980" s="2" t="s">
        <v>3681</v>
      </c>
      <c r="X980" s="2" t="s">
        <v>3682</v>
      </c>
      <c r="Y980" s="1" t="s">
        <v>775</v>
      </c>
      <c r="Z980" s="1" t="s">
        <v>34</v>
      </c>
      <c r="AA980" s="9" t="s">
        <v>53</v>
      </c>
      <c r="AB980" s="10" t="s">
        <v>200</v>
      </c>
    </row>
    <row r="981" spans="1:28" ht="36" customHeight="1" x14ac:dyDescent="0.2">
      <c r="A981" s="1" t="s">
        <v>3705</v>
      </c>
      <c r="B981" s="1" t="s">
        <v>36</v>
      </c>
      <c r="C981" t="s">
        <v>3706</v>
      </c>
      <c r="D981" s="1" t="s">
        <v>43</v>
      </c>
      <c r="E981" s="1" t="s">
        <v>3280</v>
      </c>
      <c r="F981" s="1" t="s">
        <v>1585</v>
      </c>
      <c r="G981" s="1" t="s">
        <v>3675</v>
      </c>
      <c r="H981" s="2" t="s">
        <v>1699</v>
      </c>
      <c r="I981" s="2" t="s">
        <v>3618</v>
      </c>
      <c r="J981" s="1" t="s">
        <v>773</v>
      </c>
      <c r="K981" s="1" t="s">
        <v>3678</v>
      </c>
      <c r="L981" s="1">
        <v>1</v>
      </c>
      <c r="M981" s="1" t="s">
        <v>774</v>
      </c>
      <c r="O981" s="1" t="s">
        <v>1264</v>
      </c>
      <c r="P981" s="1" t="s">
        <v>1265</v>
      </c>
      <c r="T981" s="1" t="s">
        <v>1266</v>
      </c>
      <c r="W981" s="2" t="s">
        <v>3681</v>
      </c>
      <c r="X981" s="2" t="s">
        <v>3682</v>
      </c>
      <c r="Y981" s="1" t="s">
        <v>775</v>
      </c>
      <c r="Z981" s="1" t="s">
        <v>34</v>
      </c>
      <c r="AA981" s="9" t="s">
        <v>53</v>
      </c>
      <c r="AB981" s="10" t="s">
        <v>200</v>
      </c>
    </row>
    <row r="982" spans="1:28" ht="36" customHeight="1" x14ac:dyDescent="0.2">
      <c r="A982" s="1" t="s">
        <v>3707</v>
      </c>
      <c r="B982" s="1" t="s">
        <v>36</v>
      </c>
      <c r="C982" t="s">
        <v>3708</v>
      </c>
      <c r="D982" s="1" t="s">
        <v>43</v>
      </c>
      <c r="E982" s="1" t="s">
        <v>3280</v>
      </c>
      <c r="F982" s="1" t="s">
        <v>1585</v>
      </c>
      <c r="G982" s="1" t="s">
        <v>3675</v>
      </c>
      <c r="H982" s="2" t="s">
        <v>1708</v>
      </c>
      <c r="I982" s="2" t="s">
        <v>1709</v>
      </c>
      <c r="J982" s="1" t="s">
        <v>773</v>
      </c>
      <c r="K982" s="1" t="s">
        <v>3678</v>
      </c>
      <c r="L982" s="1">
        <v>1</v>
      </c>
      <c r="M982" s="1" t="s">
        <v>774</v>
      </c>
      <c r="O982" s="1" t="s">
        <v>1264</v>
      </c>
      <c r="P982" s="1" t="s">
        <v>1265</v>
      </c>
      <c r="T982" s="1" t="s">
        <v>1266</v>
      </c>
      <c r="W982" s="2" t="s">
        <v>3681</v>
      </c>
      <c r="X982" s="2" t="s">
        <v>3682</v>
      </c>
      <c r="Y982" s="1" t="s">
        <v>775</v>
      </c>
      <c r="Z982" s="1" t="s">
        <v>34</v>
      </c>
      <c r="AA982" s="9" t="s">
        <v>53</v>
      </c>
      <c r="AB982" s="10" t="s">
        <v>200</v>
      </c>
    </row>
    <row r="983" spans="1:28" ht="36" customHeight="1" x14ac:dyDescent="0.2">
      <c r="A983" s="1" t="s">
        <v>3709</v>
      </c>
      <c r="B983" s="1" t="s">
        <v>36</v>
      </c>
      <c r="C983" t="s">
        <v>3710</v>
      </c>
      <c r="D983" s="1" t="s">
        <v>43</v>
      </c>
      <c r="E983" s="1" t="s">
        <v>3280</v>
      </c>
      <c r="F983" s="1" t="s">
        <v>1585</v>
      </c>
      <c r="G983" s="1" t="s">
        <v>3675</v>
      </c>
      <c r="H983" s="2" t="s">
        <v>1717</v>
      </c>
      <c r="I983" s="2" t="s">
        <v>3711</v>
      </c>
      <c r="J983" s="1" t="s">
        <v>773</v>
      </c>
      <c r="K983" s="1" t="s">
        <v>3678</v>
      </c>
      <c r="L983" s="1">
        <v>1</v>
      </c>
      <c r="M983" s="1" t="s">
        <v>774</v>
      </c>
      <c r="O983" s="1" t="s">
        <v>1264</v>
      </c>
      <c r="P983" s="1" t="s">
        <v>1265</v>
      </c>
      <c r="T983" s="1" t="s">
        <v>1266</v>
      </c>
      <c r="W983" s="2" t="s">
        <v>3681</v>
      </c>
      <c r="X983" s="2" t="s">
        <v>3682</v>
      </c>
      <c r="Y983" s="1" t="s">
        <v>775</v>
      </c>
      <c r="Z983" s="1" t="s">
        <v>34</v>
      </c>
      <c r="AA983" s="9" t="s">
        <v>53</v>
      </c>
      <c r="AB983" s="10" t="s">
        <v>200</v>
      </c>
    </row>
    <row r="984" spans="1:28" ht="36" customHeight="1" x14ac:dyDescent="0.2">
      <c r="A984" s="1" t="s">
        <v>3712</v>
      </c>
      <c r="B984" s="1" t="s">
        <v>36</v>
      </c>
      <c r="C984" t="s">
        <v>3713</v>
      </c>
      <c r="D984" s="1" t="s">
        <v>43</v>
      </c>
      <c r="E984" s="1" t="s">
        <v>3280</v>
      </c>
      <c r="F984" s="1" t="s">
        <v>1585</v>
      </c>
      <c r="G984" s="1" t="s">
        <v>3675</v>
      </c>
      <c r="H984" s="2" t="s">
        <v>802</v>
      </c>
      <c r="I984" s="2" t="s">
        <v>1726</v>
      </c>
      <c r="J984" s="1" t="s">
        <v>773</v>
      </c>
      <c r="K984" s="1" t="s">
        <v>3678</v>
      </c>
      <c r="L984" s="1">
        <v>1</v>
      </c>
      <c r="M984" s="1" t="s">
        <v>774</v>
      </c>
      <c r="O984" s="1" t="s">
        <v>1264</v>
      </c>
      <c r="P984" s="1" t="s">
        <v>1265</v>
      </c>
      <c r="T984" s="1" t="s">
        <v>1266</v>
      </c>
      <c r="W984" s="2" t="s">
        <v>3681</v>
      </c>
      <c r="X984" s="2" t="s">
        <v>3682</v>
      </c>
      <c r="Y984" s="1" t="s">
        <v>775</v>
      </c>
      <c r="Z984" s="1" t="s">
        <v>34</v>
      </c>
      <c r="AA984" s="9" t="s">
        <v>53</v>
      </c>
      <c r="AB984" s="10" t="s">
        <v>200</v>
      </c>
    </row>
    <row r="985" spans="1:28" ht="36" customHeight="1" x14ac:dyDescent="0.2">
      <c r="A985" s="1" t="s">
        <v>3714</v>
      </c>
      <c r="B985" s="1" t="s">
        <v>36</v>
      </c>
      <c r="C985" t="s">
        <v>3715</v>
      </c>
      <c r="D985" s="1" t="s">
        <v>188</v>
      </c>
      <c r="E985" s="1" t="s">
        <v>3280</v>
      </c>
      <c r="F985" s="1" t="s">
        <v>1585</v>
      </c>
      <c r="G985" s="1" t="s">
        <v>3675</v>
      </c>
      <c r="H985" s="2" t="s">
        <v>3716</v>
      </c>
      <c r="J985" s="1" t="s">
        <v>33</v>
      </c>
      <c r="O985" s="1" t="s">
        <v>191</v>
      </c>
      <c r="P985" s="1" t="s">
        <v>1265</v>
      </c>
      <c r="W985" s="2" t="s">
        <v>3717</v>
      </c>
      <c r="X985" s="2" t="s">
        <v>3717</v>
      </c>
      <c r="Y985" s="1" t="s">
        <v>52</v>
      </c>
      <c r="Z985" s="1" t="s">
        <v>34</v>
      </c>
      <c r="AA985" s="9" t="s">
        <v>53</v>
      </c>
      <c r="AB985" s="10" t="s">
        <v>200</v>
      </c>
    </row>
    <row r="986" spans="1:28" ht="36" customHeight="1" x14ac:dyDescent="0.2">
      <c r="A986" s="1" t="s">
        <v>3718</v>
      </c>
      <c r="B986" s="1" t="s">
        <v>36</v>
      </c>
      <c r="C986" t="s">
        <v>3719</v>
      </c>
      <c r="D986" s="1" t="s">
        <v>766</v>
      </c>
      <c r="E986" s="1" t="s">
        <v>3280</v>
      </c>
      <c r="F986" s="1" t="s">
        <v>1585</v>
      </c>
      <c r="G986" s="1" t="s">
        <v>1850</v>
      </c>
      <c r="H986" s="10" t="s">
        <v>3720</v>
      </c>
      <c r="I986" s="2" t="s">
        <v>3721</v>
      </c>
      <c r="J986" s="1" t="s">
        <v>33</v>
      </c>
      <c r="W986" s="2" t="s">
        <v>51</v>
      </c>
      <c r="X986" s="2" t="s">
        <v>51</v>
      </c>
      <c r="Z986" s="1" t="s">
        <v>34</v>
      </c>
    </row>
    <row r="987" spans="1:28" ht="36" customHeight="1" x14ac:dyDescent="0.2">
      <c r="A987" s="1" t="s">
        <v>3722</v>
      </c>
      <c r="B987" s="1" t="s">
        <v>36</v>
      </c>
      <c r="C987" t="s">
        <v>3723</v>
      </c>
      <c r="D987" s="1" t="s">
        <v>43</v>
      </c>
      <c r="E987" s="1" t="s">
        <v>3280</v>
      </c>
      <c r="F987" s="1" t="s">
        <v>1585</v>
      </c>
      <c r="G987" s="1" t="s">
        <v>1850</v>
      </c>
      <c r="H987" s="2" t="s">
        <v>3724</v>
      </c>
      <c r="I987" s="10" t="s">
        <v>3725</v>
      </c>
      <c r="J987" s="1" t="s">
        <v>773</v>
      </c>
      <c r="K987" s="1" t="s">
        <v>3718</v>
      </c>
      <c r="L987" s="1">
        <v>1</v>
      </c>
      <c r="M987" s="1" t="s">
        <v>774</v>
      </c>
      <c r="O987" s="1" t="s">
        <v>1264</v>
      </c>
      <c r="P987" s="1" t="s">
        <v>1265</v>
      </c>
      <c r="T987" s="1" t="s">
        <v>1266</v>
      </c>
      <c r="W987" s="2" t="s">
        <v>51</v>
      </c>
      <c r="X987" s="2" t="s">
        <v>51</v>
      </c>
      <c r="Y987" s="1" t="s">
        <v>775</v>
      </c>
      <c r="Z987" s="1" t="s">
        <v>34</v>
      </c>
      <c r="AA987" s="9" t="s">
        <v>53</v>
      </c>
      <c r="AB987" s="2" t="s">
        <v>54</v>
      </c>
    </row>
    <row r="988" spans="1:28" ht="36" customHeight="1" x14ac:dyDescent="0.2">
      <c r="A988" s="1" t="s">
        <v>3726</v>
      </c>
      <c r="B988" s="1" t="s">
        <v>36</v>
      </c>
      <c r="C988" t="s">
        <v>3727</v>
      </c>
      <c r="D988" s="1" t="s">
        <v>43</v>
      </c>
      <c r="E988" s="1" t="s">
        <v>3280</v>
      </c>
      <c r="F988" s="1" t="s">
        <v>1585</v>
      </c>
      <c r="G988" s="1" t="s">
        <v>1850</v>
      </c>
      <c r="H988" s="2" t="s">
        <v>3728</v>
      </c>
      <c r="I988" s="2" t="s">
        <v>3729</v>
      </c>
      <c r="J988" s="1" t="s">
        <v>773</v>
      </c>
      <c r="K988" s="1" t="s">
        <v>3718</v>
      </c>
      <c r="L988" s="1">
        <v>1</v>
      </c>
      <c r="M988" s="1" t="s">
        <v>774</v>
      </c>
      <c r="O988" s="1" t="s">
        <v>1264</v>
      </c>
      <c r="P988" s="1" t="s">
        <v>1265</v>
      </c>
      <c r="T988" s="1" t="s">
        <v>1266</v>
      </c>
      <c r="W988" s="2" t="s">
        <v>51</v>
      </c>
      <c r="X988" s="2" t="s">
        <v>51</v>
      </c>
      <c r="Y988" s="1" t="s">
        <v>775</v>
      </c>
      <c r="Z988" s="1" t="s">
        <v>34</v>
      </c>
      <c r="AA988" s="9" t="s">
        <v>53</v>
      </c>
      <c r="AB988" s="2" t="s">
        <v>54</v>
      </c>
    </row>
    <row r="989" spans="1:28" ht="36" customHeight="1" x14ac:dyDescent="0.2">
      <c r="A989" s="1" t="s">
        <v>3730</v>
      </c>
      <c r="B989" s="1" t="s">
        <v>36</v>
      </c>
      <c r="C989" t="s">
        <v>3731</v>
      </c>
      <c r="D989" s="1" t="s">
        <v>43</v>
      </c>
      <c r="E989" s="1" t="s">
        <v>3280</v>
      </c>
      <c r="F989" s="1" t="s">
        <v>1585</v>
      </c>
      <c r="G989" s="1" t="s">
        <v>1850</v>
      </c>
      <c r="H989" s="2" t="s">
        <v>2563</v>
      </c>
      <c r="I989" s="2" t="s">
        <v>3732</v>
      </c>
      <c r="J989" s="1" t="s">
        <v>773</v>
      </c>
      <c r="K989" s="1" t="s">
        <v>3718</v>
      </c>
      <c r="L989" s="1">
        <v>1</v>
      </c>
      <c r="M989" s="1" t="s">
        <v>774</v>
      </c>
      <c r="O989" s="1" t="s">
        <v>1264</v>
      </c>
      <c r="P989" s="1" t="s">
        <v>1265</v>
      </c>
      <c r="T989" s="1" t="s">
        <v>1266</v>
      </c>
      <c r="W989" s="2" t="s">
        <v>51</v>
      </c>
      <c r="X989" s="2" t="s">
        <v>51</v>
      </c>
      <c r="Y989" s="1" t="s">
        <v>775</v>
      </c>
      <c r="Z989" s="1" t="s">
        <v>34</v>
      </c>
      <c r="AA989" s="9" t="s">
        <v>53</v>
      </c>
      <c r="AB989" s="2" t="s">
        <v>54</v>
      </c>
    </row>
    <row r="990" spans="1:28" ht="36" customHeight="1" x14ac:dyDescent="0.2">
      <c r="A990" s="1" t="s">
        <v>3733</v>
      </c>
      <c r="B990" s="1" t="s">
        <v>36</v>
      </c>
      <c r="C990" t="s">
        <v>3734</v>
      </c>
      <c r="D990" s="1" t="s">
        <v>43</v>
      </c>
      <c r="E990" s="1" t="s">
        <v>3280</v>
      </c>
      <c r="F990" s="1" t="s">
        <v>1585</v>
      </c>
      <c r="G990" s="1" t="s">
        <v>1850</v>
      </c>
      <c r="H990" s="2" t="s">
        <v>3735</v>
      </c>
      <c r="I990" s="10" t="s">
        <v>3736</v>
      </c>
      <c r="J990" s="1" t="s">
        <v>773</v>
      </c>
      <c r="K990" s="1" t="s">
        <v>3718</v>
      </c>
      <c r="L990" s="1">
        <v>1</v>
      </c>
      <c r="M990" s="1" t="s">
        <v>774</v>
      </c>
      <c r="O990" s="1" t="s">
        <v>1264</v>
      </c>
      <c r="P990" s="1" t="s">
        <v>1265</v>
      </c>
      <c r="T990" s="1" t="s">
        <v>1266</v>
      </c>
      <c r="W990" s="2" t="s">
        <v>51</v>
      </c>
      <c r="X990" s="2" t="s">
        <v>51</v>
      </c>
      <c r="Y990" s="1" t="s">
        <v>775</v>
      </c>
      <c r="Z990" s="1" t="s">
        <v>34</v>
      </c>
      <c r="AA990" s="9" t="s">
        <v>53</v>
      </c>
      <c r="AB990" s="2" t="s">
        <v>54</v>
      </c>
    </row>
    <row r="991" spans="1:28" ht="36" customHeight="1" x14ac:dyDescent="0.2">
      <c r="A991" s="1" t="s">
        <v>3737</v>
      </c>
      <c r="B991" s="1" t="s">
        <v>36</v>
      </c>
      <c r="C991" t="s">
        <v>3738</v>
      </c>
      <c r="D991" s="1" t="s">
        <v>43</v>
      </c>
      <c r="E991" s="1" t="s">
        <v>3280</v>
      </c>
      <c r="F991" s="1" t="s">
        <v>1585</v>
      </c>
      <c r="G991" s="1" t="s">
        <v>1850</v>
      </c>
      <c r="H991" s="2" t="s">
        <v>3739</v>
      </c>
      <c r="I991" s="2" t="s">
        <v>3740</v>
      </c>
      <c r="J991" s="1" t="s">
        <v>773</v>
      </c>
      <c r="K991" s="1" t="s">
        <v>3718</v>
      </c>
      <c r="L991" s="1">
        <v>2</v>
      </c>
      <c r="M991" s="1" t="s">
        <v>774</v>
      </c>
      <c r="O991" s="1" t="s">
        <v>1264</v>
      </c>
      <c r="P991" s="1" t="s">
        <v>1265</v>
      </c>
      <c r="T991" s="1" t="s">
        <v>1266</v>
      </c>
      <c r="W991" s="2" t="s">
        <v>51</v>
      </c>
      <c r="X991" s="2" t="s">
        <v>51</v>
      </c>
      <c r="Y991" s="1" t="s">
        <v>775</v>
      </c>
      <c r="Z991" s="1" t="s">
        <v>34</v>
      </c>
      <c r="AA991" s="9" t="s">
        <v>53</v>
      </c>
      <c r="AB991" s="2" t="s">
        <v>54</v>
      </c>
    </row>
    <row r="992" spans="1:28" ht="36" customHeight="1" x14ac:dyDescent="0.2">
      <c r="A992" s="1" t="s">
        <v>3741</v>
      </c>
      <c r="B992" s="1" t="s">
        <v>36</v>
      </c>
      <c r="C992" t="s">
        <v>3742</v>
      </c>
      <c r="D992" s="1" t="s">
        <v>43</v>
      </c>
      <c r="E992" s="1" t="s">
        <v>3280</v>
      </c>
      <c r="F992" s="1" t="s">
        <v>1585</v>
      </c>
      <c r="G992" s="1" t="s">
        <v>1850</v>
      </c>
      <c r="H992" s="2" t="s">
        <v>1408</v>
      </c>
      <c r="J992" s="1" t="s">
        <v>773</v>
      </c>
      <c r="K992" s="1" t="s">
        <v>3718</v>
      </c>
      <c r="L992" s="1">
        <v>3</v>
      </c>
      <c r="M992" s="1" t="s">
        <v>774</v>
      </c>
      <c r="O992" s="1" t="s">
        <v>1264</v>
      </c>
      <c r="P992" s="1" t="s">
        <v>1265</v>
      </c>
      <c r="T992" s="1" t="s">
        <v>1266</v>
      </c>
      <c r="W992" s="2" t="s">
        <v>51</v>
      </c>
      <c r="X992" s="2" t="s">
        <v>51</v>
      </c>
      <c r="Y992" s="1" t="s">
        <v>775</v>
      </c>
      <c r="Z992" s="1" t="s">
        <v>34</v>
      </c>
      <c r="AA992" s="9" t="s">
        <v>53</v>
      </c>
      <c r="AB992" s="2" t="s">
        <v>54</v>
      </c>
    </row>
    <row r="993" spans="1:28" ht="36" customHeight="1" x14ac:dyDescent="0.2">
      <c r="A993" s="2" t="s">
        <v>3743</v>
      </c>
      <c r="B993" s="1" t="s">
        <v>36</v>
      </c>
      <c r="C993" t="s">
        <v>3744</v>
      </c>
      <c r="D993" s="1" t="s">
        <v>43</v>
      </c>
      <c r="E993" s="1" t="s">
        <v>3280</v>
      </c>
      <c r="F993" s="1" t="s">
        <v>1585</v>
      </c>
      <c r="G993" s="1" t="s">
        <v>1850</v>
      </c>
      <c r="H993" s="2" t="s">
        <v>3745</v>
      </c>
      <c r="I993" s="2" t="s">
        <v>3746</v>
      </c>
      <c r="J993" s="1" t="s">
        <v>47</v>
      </c>
      <c r="M993" s="1" t="s">
        <v>2043</v>
      </c>
      <c r="O993" s="1" t="s">
        <v>1264</v>
      </c>
      <c r="P993" s="1" t="s">
        <v>1265</v>
      </c>
      <c r="T993" s="1" t="s">
        <v>1266</v>
      </c>
      <c r="W993" s="2" t="s">
        <v>51</v>
      </c>
      <c r="X993" s="2" t="s">
        <v>51</v>
      </c>
      <c r="Y993" s="1" t="s">
        <v>52</v>
      </c>
      <c r="Z993" s="1" t="s">
        <v>34</v>
      </c>
      <c r="AA993" s="9" t="s">
        <v>53</v>
      </c>
      <c r="AB993" s="2" t="s">
        <v>54</v>
      </c>
    </row>
    <row r="994" spans="1:28" ht="36" customHeight="1" x14ac:dyDescent="0.2">
      <c r="A994" s="1" t="s">
        <v>3747</v>
      </c>
      <c r="B994" s="1" t="s">
        <v>36</v>
      </c>
      <c r="C994" t="s">
        <v>3748</v>
      </c>
      <c r="D994" s="1" t="s">
        <v>766</v>
      </c>
      <c r="E994" s="1" t="s">
        <v>3280</v>
      </c>
      <c r="F994" s="1" t="s">
        <v>1585</v>
      </c>
      <c r="G994" s="1" t="s">
        <v>1850</v>
      </c>
      <c r="H994" s="2" t="s">
        <v>3749</v>
      </c>
      <c r="J994" s="1" t="s">
        <v>33</v>
      </c>
      <c r="W994" s="2" t="s">
        <v>51</v>
      </c>
      <c r="X994" s="2" t="s">
        <v>51</v>
      </c>
      <c r="Z994" s="1" t="s">
        <v>34</v>
      </c>
    </row>
    <row r="995" spans="1:28" ht="36" customHeight="1" x14ac:dyDescent="0.2">
      <c r="A995" s="1" t="s">
        <v>3750</v>
      </c>
      <c r="B995" s="1" t="s">
        <v>36</v>
      </c>
      <c r="C995" t="s">
        <v>3751</v>
      </c>
      <c r="D995" s="1" t="s">
        <v>43</v>
      </c>
      <c r="E995" s="1" t="s">
        <v>3280</v>
      </c>
      <c r="F995" s="1" t="s">
        <v>1585</v>
      </c>
      <c r="G995" s="1" t="s">
        <v>1850</v>
      </c>
      <c r="H995" s="2" t="s">
        <v>3752</v>
      </c>
      <c r="I995" s="2" t="s">
        <v>3753</v>
      </c>
      <c r="J995" s="1" t="s">
        <v>773</v>
      </c>
      <c r="K995" s="1" t="s">
        <v>3747</v>
      </c>
      <c r="L995" s="1">
        <v>1</v>
      </c>
      <c r="M995" s="1" t="s">
        <v>774</v>
      </c>
      <c r="O995" s="1" t="s">
        <v>1264</v>
      </c>
      <c r="P995" s="1" t="s">
        <v>1265</v>
      </c>
      <c r="T995" s="1" t="s">
        <v>1266</v>
      </c>
      <c r="W995" s="2" t="s">
        <v>51</v>
      </c>
      <c r="X995" s="2" t="s">
        <v>51</v>
      </c>
      <c r="Y995" s="1" t="s">
        <v>775</v>
      </c>
      <c r="Z995" s="1" t="s">
        <v>34</v>
      </c>
      <c r="AA995" s="9" t="s">
        <v>53</v>
      </c>
      <c r="AB995" s="2" t="s">
        <v>54</v>
      </c>
    </row>
    <row r="996" spans="1:28" ht="36" customHeight="1" x14ac:dyDescent="0.2">
      <c r="A996" s="1" t="s">
        <v>3754</v>
      </c>
      <c r="B996" s="1" t="s">
        <v>36</v>
      </c>
      <c r="C996" t="s">
        <v>3755</v>
      </c>
      <c r="D996" s="1" t="s">
        <v>43</v>
      </c>
      <c r="E996" s="1" t="s">
        <v>3280</v>
      </c>
      <c r="F996" s="1" t="s">
        <v>1585</v>
      </c>
      <c r="G996" s="1" t="s">
        <v>1850</v>
      </c>
      <c r="H996" s="2" t="s">
        <v>1858</v>
      </c>
      <c r="I996" s="2" t="s">
        <v>1859</v>
      </c>
      <c r="J996" s="1" t="s">
        <v>47</v>
      </c>
      <c r="M996" s="1" t="s">
        <v>236</v>
      </c>
      <c r="O996" s="1" t="s">
        <v>1264</v>
      </c>
      <c r="P996" s="1" t="s">
        <v>1265</v>
      </c>
      <c r="T996" s="1" t="s">
        <v>1266</v>
      </c>
      <c r="W996" s="2" t="s">
        <v>3756</v>
      </c>
      <c r="X996" s="2" t="s">
        <v>3756</v>
      </c>
      <c r="Y996" s="1" t="s">
        <v>52</v>
      </c>
      <c r="Z996" s="1" t="s">
        <v>34</v>
      </c>
      <c r="AA996" s="9" t="s">
        <v>53</v>
      </c>
      <c r="AB996" s="2" t="s">
        <v>54</v>
      </c>
    </row>
    <row r="997" spans="1:28" ht="36" customHeight="1" x14ac:dyDescent="0.2">
      <c r="A997" s="1" t="s">
        <v>3757</v>
      </c>
      <c r="B997" s="1" t="s">
        <v>36</v>
      </c>
      <c r="C997" t="s">
        <v>3758</v>
      </c>
      <c r="D997" s="1" t="s">
        <v>43</v>
      </c>
      <c r="E997" s="1" t="s">
        <v>3280</v>
      </c>
      <c r="F997" s="1" t="s">
        <v>1585</v>
      </c>
      <c r="G997" s="1" t="s">
        <v>1850</v>
      </c>
      <c r="H997" s="2" t="s">
        <v>3759</v>
      </c>
      <c r="I997" s="2" t="s">
        <v>3760</v>
      </c>
      <c r="J997" s="1" t="s">
        <v>773</v>
      </c>
      <c r="K997" s="1" t="s">
        <v>3747</v>
      </c>
      <c r="L997" s="1">
        <v>1</v>
      </c>
      <c r="M997" s="1" t="s">
        <v>774</v>
      </c>
      <c r="O997" s="1" t="s">
        <v>1264</v>
      </c>
      <c r="P997" s="1" t="s">
        <v>1265</v>
      </c>
      <c r="T997" s="1" t="s">
        <v>1266</v>
      </c>
      <c r="W997" s="2" t="s">
        <v>51</v>
      </c>
      <c r="X997" s="2" t="s">
        <v>51</v>
      </c>
      <c r="Y997" s="1" t="s">
        <v>775</v>
      </c>
      <c r="Z997" s="1" t="s">
        <v>34</v>
      </c>
      <c r="AA997" s="9" t="s">
        <v>53</v>
      </c>
      <c r="AB997" s="2" t="s">
        <v>54</v>
      </c>
    </row>
    <row r="998" spans="1:28" ht="36" customHeight="1" x14ac:dyDescent="0.2">
      <c r="A998" s="1" t="s">
        <v>3761</v>
      </c>
      <c r="B998" s="1" t="s">
        <v>36</v>
      </c>
      <c r="C998" t="s">
        <v>3762</v>
      </c>
      <c r="D998" s="1" t="s">
        <v>43</v>
      </c>
      <c r="E998" s="1" t="s">
        <v>3280</v>
      </c>
      <c r="F998" s="1" t="s">
        <v>1585</v>
      </c>
      <c r="G998" s="1" t="s">
        <v>1850</v>
      </c>
      <c r="H998" s="2" t="s">
        <v>1408</v>
      </c>
      <c r="J998" s="1" t="s">
        <v>773</v>
      </c>
      <c r="K998" s="1" t="s">
        <v>3747</v>
      </c>
      <c r="L998" s="1">
        <v>2</v>
      </c>
      <c r="M998" s="1" t="s">
        <v>774</v>
      </c>
      <c r="O998" s="1" t="s">
        <v>1264</v>
      </c>
      <c r="P998" s="1" t="s">
        <v>1265</v>
      </c>
      <c r="T998" s="1" t="s">
        <v>1266</v>
      </c>
      <c r="W998" s="2" t="s">
        <v>51</v>
      </c>
      <c r="X998" s="2" t="s">
        <v>51</v>
      </c>
      <c r="Y998" s="1" t="s">
        <v>775</v>
      </c>
      <c r="Z998" s="1" t="s">
        <v>34</v>
      </c>
      <c r="AA998" s="9" t="s">
        <v>53</v>
      </c>
      <c r="AB998" s="2" t="s">
        <v>54</v>
      </c>
    </row>
    <row r="999" spans="1:28" ht="36" customHeight="1" x14ac:dyDescent="0.2">
      <c r="A999" s="1" t="s">
        <v>3763</v>
      </c>
      <c r="B999" s="1" t="s">
        <v>36</v>
      </c>
      <c r="C999" t="s">
        <v>3764</v>
      </c>
      <c r="D999" s="1" t="s">
        <v>43</v>
      </c>
      <c r="E999" s="1" t="s">
        <v>3280</v>
      </c>
      <c r="F999" s="1" t="s">
        <v>1585</v>
      </c>
      <c r="G999" s="1" t="s">
        <v>1654</v>
      </c>
      <c r="H999" s="2" t="s">
        <v>3765</v>
      </c>
      <c r="I999" s="2" t="s">
        <v>3766</v>
      </c>
      <c r="J999" s="1" t="s">
        <v>47</v>
      </c>
      <c r="M999" s="1" t="s">
        <v>236</v>
      </c>
      <c r="O999" s="1" t="s">
        <v>1264</v>
      </c>
      <c r="P999" s="1" t="s">
        <v>1265</v>
      </c>
      <c r="T999" s="1" t="s">
        <v>1266</v>
      </c>
      <c r="W999" s="2" t="s">
        <v>241</v>
      </c>
      <c r="X999" s="2" t="s">
        <v>241</v>
      </c>
      <c r="Y999" s="1" t="s">
        <v>52</v>
      </c>
      <c r="Z999" s="1" t="s">
        <v>34</v>
      </c>
      <c r="AA999" s="9" t="s">
        <v>53</v>
      </c>
      <c r="AB999" s="2" t="s">
        <v>242</v>
      </c>
    </row>
    <row r="1000" spans="1:28" ht="36" customHeight="1" x14ac:dyDescent="0.2">
      <c r="A1000" s="1" t="s">
        <v>3767</v>
      </c>
      <c r="B1000" s="1" t="s">
        <v>36</v>
      </c>
      <c r="C1000" t="s">
        <v>3768</v>
      </c>
      <c r="D1000" s="1" t="s">
        <v>188</v>
      </c>
      <c r="E1000" s="1" t="s">
        <v>3280</v>
      </c>
      <c r="F1000" s="1" t="s">
        <v>1585</v>
      </c>
      <c r="G1000" s="1" t="s">
        <v>1654</v>
      </c>
      <c r="H1000" s="2" t="s">
        <v>3769</v>
      </c>
      <c r="J1000" s="1" t="s">
        <v>33</v>
      </c>
      <c r="O1000" s="1" t="s">
        <v>191</v>
      </c>
      <c r="P1000" s="1" t="s">
        <v>1265</v>
      </c>
      <c r="W1000" s="2" t="s">
        <v>3770</v>
      </c>
      <c r="X1000" s="2" t="s">
        <v>3771</v>
      </c>
      <c r="Y1000" s="1" t="s">
        <v>52</v>
      </c>
      <c r="Z1000" s="1" t="s">
        <v>34</v>
      </c>
      <c r="AA1000" s="9" t="s">
        <v>53</v>
      </c>
      <c r="AB1000" s="10" t="s">
        <v>242</v>
      </c>
    </row>
    <row r="1001" spans="1:28" ht="36" customHeight="1" x14ac:dyDescent="0.2">
      <c r="A1001" s="1" t="s">
        <v>3772</v>
      </c>
      <c r="B1001" s="1" t="s">
        <v>36</v>
      </c>
      <c r="C1001" t="s">
        <v>3773</v>
      </c>
      <c r="D1001" s="1" t="s">
        <v>43</v>
      </c>
      <c r="E1001" s="1" t="s">
        <v>3280</v>
      </c>
      <c r="F1001" s="1" t="s">
        <v>1585</v>
      </c>
      <c r="G1001" s="1" t="s">
        <v>1654</v>
      </c>
      <c r="H1001" s="2" t="s">
        <v>3774</v>
      </c>
      <c r="I1001" s="2" t="s">
        <v>3775</v>
      </c>
      <c r="J1001" s="1" t="s">
        <v>47</v>
      </c>
      <c r="M1001" s="1" t="s">
        <v>1320</v>
      </c>
      <c r="O1001" s="1" t="s">
        <v>1264</v>
      </c>
      <c r="P1001" s="1" t="s">
        <v>1265</v>
      </c>
      <c r="T1001" s="1" t="s">
        <v>1266</v>
      </c>
      <c r="W1001" s="2" t="s">
        <v>51</v>
      </c>
      <c r="X1001" s="2" t="s">
        <v>51</v>
      </c>
      <c r="Y1001" s="1" t="s">
        <v>52</v>
      </c>
      <c r="Z1001" s="1" t="s">
        <v>34</v>
      </c>
      <c r="AA1001" s="9" t="s">
        <v>53</v>
      </c>
      <c r="AB1001" s="2" t="s">
        <v>54</v>
      </c>
    </row>
    <row r="1002" spans="1:28" ht="36" customHeight="1" x14ac:dyDescent="0.2">
      <c r="A1002" s="1" t="s">
        <v>3776</v>
      </c>
      <c r="B1002" s="1" t="s">
        <v>36</v>
      </c>
      <c r="C1002" t="s">
        <v>3777</v>
      </c>
      <c r="D1002" s="1" t="s">
        <v>43</v>
      </c>
      <c r="E1002" s="1" t="s">
        <v>3280</v>
      </c>
      <c r="F1002" s="1" t="s">
        <v>1585</v>
      </c>
      <c r="G1002" s="1" t="s">
        <v>1654</v>
      </c>
      <c r="H1002" s="2" t="s">
        <v>3778</v>
      </c>
      <c r="I1002" s="2" t="s">
        <v>3779</v>
      </c>
      <c r="J1002" s="1" t="s">
        <v>60</v>
      </c>
      <c r="O1002" s="1" t="s">
        <v>1264</v>
      </c>
      <c r="P1002" s="1" t="s">
        <v>1265</v>
      </c>
      <c r="T1002" s="1" t="s">
        <v>1266</v>
      </c>
      <c r="W1002" s="2" t="s">
        <v>51</v>
      </c>
      <c r="X1002" s="2" t="s">
        <v>51</v>
      </c>
      <c r="Y1002" s="1" t="s">
        <v>52</v>
      </c>
      <c r="Z1002" s="1" t="s">
        <v>34</v>
      </c>
      <c r="AA1002" s="9" t="s">
        <v>53</v>
      </c>
      <c r="AB1002" s="2" t="s">
        <v>200</v>
      </c>
    </row>
    <row r="1003" spans="1:28" ht="36" customHeight="1" x14ac:dyDescent="0.2">
      <c r="A1003" s="1" t="s">
        <v>3780</v>
      </c>
      <c r="B1003" s="1" t="s">
        <v>36</v>
      </c>
      <c r="C1003" t="s">
        <v>3781</v>
      </c>
      <c r="D1003" s="1" t="s">
        <v>43</v>
      </c>
      <c r="E1003" s="1" t="s">
        <v>3280</v>
      </c>
      <c r="F1003" s="1" t="s">
        <v>1585</v>
      </c>
      <c r="G1003" s="1" t="s">
        <v>1654</v>
      </c>
      <c r="H1003" s="2" t="s">
        <v>3782</v>
      </c>
      <c r="J1003" s="1" t="s">
        <v>47</v>
      </c>
      <c r="M1003" s="1" t="s">
        <v>236</v>
      </c>
      <c r="O1003" s="1" t="s">
        <v>1264</v>
      </c>
      <c r="P1003" s="1" t="s">
        <v>1265</v>
      </c>
      <c r="T1003" s="1" t="s">
        <v>1266</v>
      </c>
      <c r="W1003" s="2" t="s">
        <v>3783</v>
      </c>
      <c r="X1003" s="2" t="s">
        <v>3784</v>
      </c>
      <c r="Y1003" s="1" t="s">
        <v>52</v>
      </c>
      <c r="Z1003" s="1" t="s">
        <v>34</v>
      </c>
      <c r="AA1003" s="9" t="s">
        <v>53</v>
      </c>
      <c r="AB1003" s="2" t="s">
        <v>200</v>
      </c>
    </row>
    <row r="1004" spans="1:28" ht="36" customHeight="1" x14ac:dyDescent="0.2">
      <c r="A1004" s="2" t="s">
        <v>3785</v>
      </c>
      <c r="B1004" s="1" t="s">
        <v>36</v>
      </c>
      <c r="C1004" t="s">
        <v>3786</v>
      </c>
      <c r="D1004" s="1" t="s">
        <v>43</v>
      </c>
      <c r="E1004" s="1" t="s">
        <v>3280</v>
      </c>
      <c r="F1004" s="1" t="s">
        <v>1585</v>
      </c>
      <c r="G1004" s="1" t="s">
        <v>1881</v>
      </c>
      <c r="H1004" s="2" t="s">
        <v>3787</v>
      </c>
      <c r="I1004" s="2" t="s">
        <v>3788</v>
      </c>
      <c r="J1004" s="1" t="s">
        <v>47</v>
      </c>
      <c r="M1004" s="1" t="s">
        <v>236</v>
      </c>
      <c r="O1004" s="1" t="s">
        <v>1264</v>
      </c>
      <c r="P1004" s="1" t="s">
        <v>1265</v>
      </c>
      <c r="T1004" s="1" t="s">
        <v>1266</v>
      </c>
      <c r="W1004" s="2" t="s">
        <v>51</v>
      </c>
      <c r="X1004" s="2" t="s">
        <v>51</v>
      </c>
      <c r="Y1004" s="1" t="s">
        <v>52</v>
      </c>
      <c r="Z1004" s="1" t="s">
        <v>34</v>
      </c>
      <c r="AA1004" s="9" t="s">
        <v>53</v>
      </c>
      <c r="AB1004" s="2" t="s">
        <v>54</v>
      </c>
    </row>
    <row r="1005" spans="1:28" ht="36" customHeight="1" x14ac:dyDescent="0.2">
      <c r="A1005" s="2" t="s">
        <v>3789</v>
      </c>
      <c r="B1005" s="1" t="s">
        <v>36</v>
      </c>
      <c r="C1005" t="s">
        <v>3790</v>
      </c>
      <c r="D1005" s="1" t="s">
        <v>43</v>
      </c>
      <c r="E1005" s="1" t="s">
        <v>3280</v>
      </c>
      <c r="F1005" s="1" t="s">
        <v>1585</v>
      </c>
      <c r="G1005" s="1" t="s">
        <v>1881</v>
      </c>
      <c r="H1005" s="2" t="s">
        <v>1886</v>
      </c>
      <c r="I1005" s="2" t="s">
        <v>3791</v>
      </c>
      <c r="J1005" s="1" t="s">
        <v>47</v>
      </c>
      <c r="M1005" s="1" t="s">
        <v>1320</v>
      </c>
      <c r="O1005" s="1" t="s">
        <v>1264</v>
      </c>
      <c r="P1005" s="1" t="s">
        <v>1265</v>
      </c>
      <c r="T1005" s="1" t="s">
        <v>1266</v>
      </c>
      <c r="W1005" s="2" t="s">
        <v>3792</v>
      </c>
      <c r="X1005" s="2" t="s">
        <v>3793</v>
      </c>
      <c r="Y1005" s="1" t="s">
        <v>52</v>
      </c>
      <c r="Z1005" s="1" t="s">
        <v>34</v>
      </c>
      <c r="AA1005" s="9" t="s">
        <v>53</v>
      </c>
      <c r="AB1005" s="2" t="s">
        <v>54</v>
      </c>
    </row>
    <row r="1006" spans="1:28" ht="36" customHeight="1" x14ac:dyDescent="0.2">
      <c r="A1006" s="1" t="s">
        <v>3794</v>
      </c>
      <c r="B1006" s="1" t="s">
        <v>36</v>
      </c>
      <c r="C1006" t="s">
        <v>3795</v>
      </c>
      <c r="D1006" s="1" t="s">
        <v>43</v>
      </c>
      <c r="E1006" s="1" t="s">
        <v>3280</v>
      </c>
      <c r="F1006" s="1" t="s">
        <v>1585</v>
      </c>
      <c r="G1006" s="1" t="s">
        <v>1881</v>
      </c>
      <c r="H1006" s="2" t="s">
        <v>3796</v>
      </c>
      <c r="I1006" s="2" t="s">
        <v>3797</v>
      </c>
      <c r="J1006" s="1" t="s">
        <v>47</v>
      </c>
      <c r="M1006" s="1" t="s">
        <v>236</v>
      </c>
      <c r="O1006" s="1" t="s">
        <v>1264</v>
      </c>
      <c r="P1006" s="1" t="s">
        <v>1265</v>
      </c>
      <c r="T1006" s="1" t="s">
        <v>1266</v>
      </c>
      <c r="W1006" s="2" t="s">
        <v>51</v>
      </c>
      <c r="X1006" s="2" t="s">
        <v>51</v>
      </c>
      <c r="Y1006" s="1" t="s">
        <v>52</v>
      </c>
      <c r="Z1006" s="1" t="s">
        <v>34</v>
      </c>
      <c r="AA1006" s="9" t="s">
        <v>53</v>
      </c>
      <c r="AB1006" s="2" t="s">
        <v>54</v>
      </c>
    </row>
    <row r="1007" spans="1:28" ht="36" customHeight="1" x14ac:dyDescent="0.2">
      <c r="A1007" s="1" t="s">
        <v>3798</v>
      </c>
      <c r="B1007" s="1" t="s">
        <v>36</v>
      </c>
      <c r="C1007" t="s">
        <v>3799</v>
      </c>
      <c r="D1007" s="1" t="s">
        <v>43</v>
      </c>
      <c r="E1007" s="1" t="s">
        <v>3280</v>
      </c>
      <c r="F1007" s="1" t="s">
        <v>1585</v>
      </c>
      <c r="G1007" s="1" t="s">
        <v>1881</v>
      </c>
      <c r="H1007" s="2" t="s">
        <v>1896</v>
      </c>
      <c r="I1007" s="2" t="s">
        <v>3800</v>
      </c>
      <c r="J1007" s="1" t="s">
        <v>47</v>
      </c>
      <c r="M1007" s="1" t="s">
        <v>1320</v>
      </c>
      <c r="O1007" s="1" t="s">
        <v>1264</v>
      </c>
      <c r="P1007" s="1" t="s">
        <v>1265</v>
      </c>
      <c r="T1007" s="1" t="s">
        <v>1266</v>
      </c>
      <c r="W1007" s="2" t="s">
        <v>3801</v>
      </c>
      <c r="X1007" s="2" t="s">
        <v>3802</v>
      </c>
      <c r="Y1007" s="1" t="s">
        <v>52</v>
      </c>
      <c r="Z1007" s="1" t="s">
        <v>34</v>
      </c>
      <c r="AA1007" s="9" t="s">
        <v>53</v>
      </c>
      <c r="AB1007" s="2" t="s">
        <v>54</v>
      </c>
    </row>
    <row r="1008" spans="1:28" ht="36" customHeight="1" x14ac:dyDescent="0.2">
      <c r="A1008" s="2" t="s">
        <v>3803</v>
      </c>
      <c r="B1008" s="1" t="s">
        <v>36</v>
      </c>
      <c r="C1008" t="s">
        <v>3804</v>
      </c>
      <c r="D1008" s="1" t="s">
        <v>43</v>
      </c>
      <c r="E1008" s="1" t="s">
        <v>3280</v>
      </c>
      <c r="F1008" s="1" t="s">
        <v>1585</v>
      </c>
      <c r="G1008" s="1" t="s">
        <v>1881</v>
      </c>
      <c r="H1008" s="2" t="s">
        <v>3805</v>
      </c>
      <c r="I1008" s="10" t="s">
        <v>3806</v>
      </c>
      <c r="J1008" s="1" t="s">
        <v>47</v>
      </c>
      <c r="M1008" s="1" t="s">
        <v>2043</v>
      </c>
      <c r="O1008" s="1" t="s">
        <v>1264</v>
      </c>
      <c r="P1008" s="1" t="s">
        <v>1265</v>
      </c>
      <c r="T1008" s="1" t="s">
        <v>1266</v>
      </c>
      <c r="W1008" s="2" t="s">
        <v>51</v>
      </c>
      <c r="X1008" s="2" t="s">
        <v>51</v>
      </c>
      <c r="Y1008" s="1" t="s">
        <v>52</v>
      </c>
      <c r="Z1008" s="1" t="s">
        <v>34</v>
      </c>
      <c r="AA1008" s="9" t="s">
        <v>53</v>
      </c>
      <c r="AB1008" s="2" t="s">
        <v>54</v>
      </c>
    </row>
    <row r="1009" spans="1:28" ht="36" customHeight="1" x14ac:dyDescent="0.2">
      <c r="A1009" s="1" t="s">
        <v>3807</v>
      </c>
      <c r="B1009" s="1" t="s">
        <v>36</v>
      </c>
      <c r="C1009" t="s">
        <v>3808</v>
      </c>
      <c r="D1009" s="1" t="s">
        <v>43</v>
      </c>
      <c r="E1009" s="1" t="s">
        <v>3280</v>
      </c>
      <c r="F1009" s="1" t="s">
        <v>1585</v>
      </c>
      <c r="G1009" s="1" t="s">
        <v>1881</v>
      </c>
      <c r="H1009" s="2" t="s">
        <v>3809</v>
      </c>
      <c r="I1009" s="2" t="s">
        <v>3810</v>
      </c>
      <c r="J1009" s="1" t="s">
        <v>47</v>
      </c>
      <c r="M1009" s="1" t="s">
        <v>1320</v>
      </c>
      <c r="O1009" s="1" t="s">
        <v>1264</v>
      </c>
      <c r="P1009" s="1" t="s">
        <v>1265</v>
      </c>
      <c r="T1009" s="1" t="s">
        <v>1266</v>
      </c>
      <c r="W1009" s="2" t="s">
        <v>3811</v>
      </c>
      <c r="X1009" s="2" t="s">
        <v>3812</v>
      </c>
      <c r="Y1009" s="1" t="s">
        <v>52</v>
      </c>
      <c r="Z1009" s="1" t="s">
        <v>34</v>
      </c>
      <c r="AA1009" s="9" t="s">
        <v>53</v>
      </c>
      <c r="AB1009" s="2" t="s">
        <v>54</v>
      </c>
    </row>
    <row r="1010" spans="1:28" ht="36" customHeight="1" x14ac:dyDescent="0.2">
      <c r="A1010" s="1" t="s">
        <v>3813</v>
      </c>
      <c r="B1010" s="1" t="s">
        <v>36</v>
      </c>
      <c r="C1010" t="s">
        <v>3814</v>
      </c>
      <c r="D1010" s="1" t="s">
        <v>43</v>
      </c>
      <c r="E1010" s="1" t="s">
        <v>3280</v>
      </c>
      <c r="F1010" s="1" t="s">
        <v>1585</v>
      </c>
      <c r="G1010" s="1" t="s">
        <v>1881</v>
      </c>
      <c r="H1010" s="2" t="s">
        <v>3815</v>
      </c>
      <c r="I1010" s="2" t="s">
        <v>3816</v>
      </c>
      <c r="J1010" s="1" t="s">
        <v>47</v>
      </c>
      <c r="M1010" s="1" t="s">
        <v>2043</v>
      </c>
      <c r="O1010" s="1" t="s">
        <v>1264</v>
      </c>
      <c r="P1010" s="1" t="s">
        <v>1265</v>
      </c>
      <c r="T1010" s="1" t="s">
        <v>1266</v>
      </c>
      <c r="W1010" s="2" t="s">
        <v>51</v>
      </c>
      <c r="X1010" s="2" t="s">
        <v>51</v>
      </c>
      <c r="Y1010" s="1" t="s">
        <v>52</v>
      </c>
      <c r="Z1010" s="1" t="s">
        <v>34</v>
      </c>
      <c r="AA1010" s="9" t="s">
        <v>53</v>
      </c>
      <c r="AB1010" s="2" t="s">
        <v>54</v>
      </c>
    </row>
    <row r="1011" spans="1:28" ht="36" customHeight="1" x14ac:dyDescent="0.2">
      <c r="A1011" s="1" t="s">
        <v>3817</v>
      </c>
      <c r="B1011" s="1" t="s">
        <v>36</v>
      </c>
      <c r="C1011" t="s">
        <v>3818</v>
      </c>
      <c r="D1011" s="1" t="s">
        <v>43</v>
      </c>
      <c r="E1011" s="1" t="s">
        <v>3280</v>
      </c>
      <c r="F1011" s="1" t="s">
        <v>1585</v>
      </c>
      <c r="G1011" s="1" t="s">
        <v>1881</v>
      </c>
      <c r="H1011" s="2" t="s">
        <v>3819</v>
      </c>
      <c r="I1011" s="2" t="s">
        <v>3810</v>
      </c>
      <c r="J1011" s="1" t="s">
        <v>47</v>
      </c>
      <c r="M1011" s="1" t="s">
        <v>1320</v>
      </c>
      <c r="O1011" s="1" t="s">
        <v>1264</v>
      </c>
      <c r="P1011" s="1" t="s">
        <v>1265</v>
      </c>
      <c r="T1011" s="1" t="s">
        <v>1266</v>
      </c>
      <c r="W1011" s="2" t="s">
        <v>3820</v>
      </c>
      <c r="X1011" s="2" t="s">
        <v>3821</v>
      </c>
      <c r="Y1011" s="1" t="s">
        <v>52</v>
      </c>
      <c r="Z1011" s="1" t="s">
        <v>34</v>
      </c>
      <c r="AA1011" s="9" t="s">
        <v>53</v>
      </c>
      <c r="AB1011" s="2" t="s">
        <v>54</v>
      </c>
    </row>
    <row r="1012" spans="1:28" ht="36" customHeight="1" x14ac:dyDescent="0.2">
      <c r="A1012" s="1" t="s">
        <v>3822</v>
      </c>
      <c r="B1012" s="1" t="s">
        <v>36</v>
      </c>
      <c r="C1012" t="s">
        <v>3823</v>
      </c>
      <c r="D1012" s="1" t="s">
        <v>43</v>
      </c>
      <c r="E1012" s="1" t="s">
        <v>3280</v>
      </c>
      <c r="F1012" s="1" t="s">
        <v>1585</v>
      </c>
      <c r="G1012" s="1" t="s">
        <v>1415</v>
      </c>
      <c r="H1012" s="2" t="s">
        <v>3824</v>
      </c>
      <c r="I1012" s="2" t="s">
        <v>1417</v>
      </c>
      <c r="J1012" s="1" t="s">
        <v>47</v>
      </c>
      <c r="M1012" s="1" t="s">
        <v>1320</v>
      </c>
      <c r="O1012" s="1" t="s">
        <v>1264</v>
      </c>
      <c r="P1012" s="1" t="s">
        <v>1265</v>
      </c>
      <c r="T1012" s="1" t="s">
        <v>1266</v>
      </c>
      <c r="W1012" s="2" t="s">
        <v>51</v>
      </c>
      <c r="X1012" s="2" t="s">
        <v>51</v>
      </c>
      <c r="Y1012" s="1" t="s">
        <v>52</v>
      </c>
      <c r="Z1012" s="1" t="s">
        <v>34</v>
      </c>
      <c r="AA1012" s="9" t="s">
        <v>53</v>
      </c>
      <c r="AB1012" s="2" t="s">
        <v>200</v>
      </c>
    </row>
    <row r="1013" spans="1:28" ht="36" customHeight="1" x14ac:dyDescent="0.2">
      <c r="A1013" s="1" t="s">
        <v>3825</v>
      </c>
      <c r="B1013" s="1" t="s">
        <v>36</v>
      </c>
      <c r="C1013"/>
      <c r="D1013" s="1" t="s">
        <v>37</v>
      </c>
      <c r="E1013" s="1" t="s">
        <v>3280</v>
      </c>
      <c r="F1013" s="1" t="s">
        <v>3368</v>
      </c>
      <c r="G1013" s="6" t="s">
        <v>1257</v>
      </c>
      <c r="H1013" s="2" t="s">
        <v>3826</v>
      </c>
      <c r="J1013" s="1" t="s">
        <v>33</v>
      </c>
      <c r="W1013" s="2" t="s">
        <v>51</v>
      </c>
      <c r="X1013" s="2" t="s">
        <v>51</v>
      </c>
      <c r="Z1013" s="1" t="s">
        <v>34</v>
      </c>
    </row>
    <row r="1014" spans="1:28" ht="36" customHeight="1" x14ac:dyDescent="0.2">
      <c r="A1014" s="1" t="s">
        <v>3827</v>
      </c>
      <c r="B1014" s="1" t="s">
        <v>36</v>
      </c>
      <c r="C1014" t="s">
        <v>3828</v>
      </c>
      <c r="D1014" s="1" t="s">
        <v>43</v>
      </c>
      <c r="E1014" s="1" t="s">
        <v>3280</v>
      </c>
      <c r="F1014" s="1" t="s">
        <v>3368</v>
      </c>
      <c r="G1014" s="1" t="s">
        <v>3829</v>
      </c>
      <c r="H1014" s="2" t="s">
        <v>3830</v>
      </c>
      <c r="I1014" s="2" t="s">
        <v>3831</v>
      </c>
      <c r="J1014" s="1" t="s">
        <v>47</v>
      </c>
      <c r="M1014" s="1" t="s">
        <v>1320</v>
      </c>
      <c r="O1014" s="1" t="s">
        <v>1264</v>
      </c>
      <c r="P1014" s="1" t="s">
        <v>1265</v>
      </c>
      <c r="T1014" s="1" t="s">
        <v>1266</v>
      </c>
      <c r="W1014" s="2" t="s">
        <v>51</v>
      </c>
      <c r="X1014" s="2" t="s">
        <v>51</v>
      </c>
      <c r="Y1014" s="1" t="s">
        <v>52</v>
      </c>
      <c r="Z1014" s="1" t="s">
        <v>34</v>
      </c>
      <c r="AA1014" s="9" t="s">
        <v>53</v>
      </c>
      <c r="AB1014" s="2" t="s">
        <v>54</v>
      </c>
    </row>
    <row r="1015" spans="1:28" ht="36" customHeight="1" x14ac:dyDescent="0.2">
      <c r="A1015" s="1" t="s">
        <v>3832</v>
      </c>
      <c r="B1015" s="1" t="s">
        <v>36</v>
      </c>
      <c r="C1015" t="s">
        <v>3833</v>
      </c>
      <c r="D1015" s="1" t="s">
        <v>43</v>
      </c>
      <c r="E1015" s="1" t="s">
        <v>3280</v>
      </c>
      <c r="F1015" s="1" t="s">
        <v>3368</v>
      </c>
      <c r="G1015" s="1" t="s">
        <v>3834</v>
      </c>
      <c r="H1015" s="2" t="s">
        <v>3835</v>
      </c>
      <c r="I1015" s="2" t="s">
        <v>3836</v>
      </c>
      <c r="J1015" s="1" t="s">
        <v>47</v>
      </c>
      <c r="M1015" s="1" t="s">
        <v>236</v>
      </c>
      <c r="O1015" s="1" t="s">
        <v>1264</v>
      </c>
      <c r="P1015" s="1" t="s">
        <v>1265</v>
      </c>
      <c r="T1015" s="1" t="s">
        <v>1266</v>
      </c>
      <c r="W1015" s="2" t="s">
        <v>241</v>
      </c>
      <c r="X1015" s="2" t="s">
        <v>241</v>
      </c>
      <c r="Y1015" s="1" t="s">
        <v>52</v>
      </c>
      <c r="Z1015" s="1" t="s">
        <v>34</v>
      </c>
      <c r="AA1015" s="9" t="s">
        <v>53</v>
      </c>
      <c r="AB1015" s="2" t="s">
        <v>242</v>
      </c>
    </row>
    <row r="1016" spans="1:28" ht="36" customHeight="1" x14ac:dyDescent="0.2">
      <c r="A1016" s="1" t="s">
        <v>3837</v>
      </c>
      <c r="B1016" s="1" t="s">
        <v>36</v>
      </c>
      <c r="C1016" t="s">
        <v>3838</v>
      </c>
      <c r="D1016" s="1" t="s">
        <v>43</v>
      </c>
      <c r="E1016" s="1" t="s">
        <v>3280</v>
      </c>
      <c r="F1016" s="1" t="s">
        <v>3368</v>
      </c>
      <c r="G1016" s="1" t="s">
        <v>3834</v>
      </c>
      <c r="H1016" s="2" t="s">
        <v>3839</v>
      </c>
      <c r="I1016" s="2" t="s">
        <v>3840</v>
      </c>
      <c r="J1016" s="1" t="s">
        <v>47</v>
      </c>
      <c r="M1016" s="1" t="s">
        <v>236</v>
      </c>
      <c r="O1016" s="1" t="s">
        <v>1264</v>
      </c>
      <c r="P1016" s="1" t="s">
        <v>1265</v>
      </c>
      <c r="T1016" s="1" t="s">
        <v>1266</v>
      </c>
      <c r="W1016" s="2" t="s">
        <v>241</v>
      </c>
      <c r="X1016" s="2" t="s">
        <v>241</v>
      </c>
      <c r="Y1016" s="1" t="s">
        <v>52</v>
      </c>
      <c r="Z1016" s="1" t="s">
        <v>34</v>
      </c>
      <c r="AA1016" s="9" t="s">
        <v>53</v>
      </c>
      <c r="AB1016" s="2" t="s">
        <v>242</v>
      </c>
    </row>
    <row r="1017" spans="1:28" ht="36" customHeight="1" x14ac:dyDescent="0.2">
      <c r="A1017" s="1" t="s">
        <v>3841</v>
      </c>
      <c r="B1017" s="1" t="s">
        <v>36</v>
      </c>
      <c r="C1017" t="s">
        <v>3842</v>
      </c>
      <c r="D1017" s="1" t="s">
        <v>43</v>
      </c>
      <c r="E1017" s="1" t="s">
        <v>3280</v>
      </c>
      <c r="F1017" s="1" t="s">
        <v>3368</v>
      </c>
      <c r="G1017" s="1" t="s">
        <v>3843</v>
      </c>
      <c r="H1017" s="2" t="s">
        <v>3844</v>
      </c>
      <c r="I1017" s="2" t="s">
        <v>3845</v>
      </c>
      <c r="J1017" s="1" t="s">
        <v>47</v>
      </c>
      <c r="M1017" s="1" t="s">
        <v>236</v>
      </c>
      <c r="O1017" s="1" t="s">
        <v>1264</v>
      </c>
      <c r="P1017" s="1" t="s">
        <v>1265</v>
      </c>
      <c r="T1017" s="1" t="s">
        <v>1266</v>
      </c>
      <c r="W1017" s="2" t="s">
        <v>241</v>
      </c>
      <c r="X1017" s="2" t="s">
        <v>241</v>
      </c>
      <c r="Y1017" s="1" t="s">
        <v>52</v>
      </c>
      <c r="Z1017" s="1" t="s">
        <v>34</v>
      </c>
      <c r="AA1017" s="9" t="s">
        <v>53</v>
      </c>
      <c r="AB1017" s="2" t="s">
        <v>242</v>
      </c>
    </row>
    <row r="1018" spans="1:28" ht="36" customHeight="1" x14ac:dyDescent="0.2">
      <c r="A1018" s="1" t="s">
        <v>3846</v>
      </c>
      <c r="B1018" s="1" t="s">
        <v>36</v>
      </c>
      <c r="C1018" t="s">
        <v>3847</v>
      </c>
      <c r="D1018" s="1" t="s">
        <v>43</v>
      </c>
      <c r="E1018" s="1" t="s">
        <v>3280</v>
      </c>
      <c r="F1018" s="1" t="s">
        <v>3368</v>
      </c>
      <c r="G1018" s="1" t="s">
        <v>3843</v>
      </c>
      <c r="H1018" s="2" t="s">
        <v>3848</v>
      </c>
      <c r="I1018" s="2" t="s">
        <v>3849</v>
      </c>
      <c r="J1018" s="1" t="s">
        <v>47</v>
      </c>
      <c r="M1018" s="1" t="s">
        <v>236</v>
      </c>
      <c r="O1018" s="1" t="s">
        <v>1264</v>
      </c>
      <c r="P1018" s="1" t="s">
        <v>1265</v>
      </c>
      <c r="T1018" s="1" t="s">
        <v>1266</v>
      </c>
      <c r="W1018" s="2" t="s">
        <v>241</v>
      </c>
      <c r="X1018" s="2" t="s">
        <v>241</v>
      </c>
      <c r="Y1018" s="1" t="s">
        <v>52</v>
      </c>
      <c r="Z1018" s="1" t="s">
        <v>34</v>
      </c>
      <c r="AA1018" s="9" t="s">
        <v>53</v>
      </c>
      <c r="AB1018" s="2" t="s">
        <v>242</v>
      </c>
    </row>
    <row r="1019" spans="1:28" ht="36" customHeight="1" x14ac:dyDescent="0.2">
      <c r="A1019" s="1" t="s">
        <v>3850</v>
      </c>
      <c r="B1019" s="1" t="s">
        <v>36</v>
      </c>
      <c r="C1019" t="s">
        <v>3851</v>
      </c>
      <c r="D1019" s="1" t="s">
        <v>43</v>
      </c>
      <c r="E1019" s="1" t="s">
        <v>3280</v>
      </c>
      <c r="F1019" s="1" t="s">
        <v>3368</v>
      </c>
      <c r="G1019" s="1" t="s">
        <v>2093</v>
      </c>
      <c r="H1019" s="2" t="s">
        <v>3852</v>
      </c>
      <c r="I1019" s="2" t="s">
        <v>3853</v>
      </c>
      <c r="J1019" s="1" t="s">
        <v>47</v>
      </c>
      <c r="M1019" s="1" t="s">
        <v>236</v>
      </c>
      <c r="O1019" s="1" t="s">
        <v>1264</v>
      </c>
      <c r="P1019" s="1" t="s">
        <v>1265</v>
      </c>
      <c r="T1019" s="1" t="s">
        <v>1266</v>
      </c>
      <c r="W1019" s="2" t="s">
        <v>241</v>
      </c>
      <c r="X1019" s="2" t="s">
        <v>241</v>
      </c>
      <c r="Y1019" s="1" t="s">
        <v>52</v>
      </c>
      <c r="Z1019" s="1" t="s">
        <v>34</v>
      </c>
      <c r="AA1019" s="9" t="s">
        <v>53</v>
      </c>
      <c r="AB1019" s="2" t="s">
        <v>242</v>
      </c>
    </row>
    <row r="1020" spans="1:28" ht="36" customHeight="1" x14ac:dyDescent="0.2">
      <c r="A1020" s="1" t="s">
        <v>3854</v>
      </c>
      <c r="B1020" s="1" t="s">
        <v>36</v>
      </c>
      <c r="C1020" t="s">
        <v>3855</v>
      </c>
      <c r="D1020" s="1" t="s">
        <v>43</v>
      </c>
      <c r="E1020" s="1" t="s">
        <v>3280</v>
      </c>
      <c r="F1020" s="1" t="s">
        <v>3368</v>
      </c>
      <c r="G1020" s="1" t="s">
        <v>2093</v>
      </c>
      <c r="H1020" s="2" t="s">
        <v>3856</v>
      </c>
      <c r="I1020" s="2" t="s">
        <v>3857</v>
      </c>
      <c r="J1020" s="1" t="s">
        <v>60</v>
      </c>
      <c r="O1020" s="1" t="s">
        <v>1264</v>
      </c>
      <c r="P1020" s="1" t="s">
        <v>1265</v>
      </c>
      <c r="T1020" s="1" t="s">
        <v>1266</v>
      </c>
      <c r="W1020" s="2" t="s">
        <v>3858</v>
      </c>
      <c r="X1020" s="2" t="s">
        <v>3859</v>
      </c>
      <c r="Y1020" s="1" t="s">
        <v>52</v>
      </c>
      <c r="Z1020" s="1" t="s">
        <v>34</v>
      </c>
      <c r="AA1020" s="9" t="s">
        <v>53</v>
      </c>
      <c r="AB1020" s="2" t="s">
        <v>242</v>
      </c>
    </row>
    <row r="1021" spans="1:28" ht="36" customHeight="1" x14ac:dyDescent="0.2">
      <c r="A1021" s="1" t="s">
        <v>3860</v>
      </c>
      <c r="B1021" s="1" t="s">
        <v>36</v>
      </c>
      <c r="C1021" t="s">
        <v>3861</v>
      </c>
      <c r="D1021" s="1" t="s">
        <v>43</v>
      </c>
      <c r="E1021" s="1" t="s">
        <v>3280</v>
      </c>
      <c r="F1021" s="1" t="s">
        <v>3368</v>
      </c>
      <c r="G1021" s="1" t="s">
        <v>1415</v>
      </c>
      <c r="H1021" s="2" t="s">
        <v>3862</v>
      </c>
      <c r="I1021" s="2" t="s">
        <v>1417</v>
      </c>
      <c r="J1021" s="1" t="s">
        <v>47</v>
      </c>
      <c r="M1021" s="1" t="s">
        <v>1320</v>
      </c>
      <c r="O1021" s="1" t="s">
        <v>1264</v>
      </c>
      <c r="P1021" s="1" t="s">
        <v>1265</v>
      </c>
      <c r="T1021" s="1" t="s">
        <v>1266</v>
      </c>
      <c r="W1021" s="2" t="s">
        <v>51</v>
      </c>
      <c r="X1021" s="2" t="s">
        <v>51</v>
      </c>
      <c r="Y1021" s="1" t="s">
        <v>52</v>
      </c>
      <c r="Z1021" s="1" t="s">
        <v>34</v>
      </c>
      <c r="AA1021" s="9" t="s">
        <v>53</v>
      </c>
      <c r="AB1021" s="2" t="s">
        <v>200</v>
      </c>
    </row>
    <row r="1022" spans="1:28" ht="36" customHeight="1" x14ac:dyDescent="0.2">
      <c r="A1022" s="6" t="s">
        <v>3863</v>
      </c>
      <c r="B1022" s="1" t="s">
        <v>30</v>
      </c>
      <c r="C1022" t="s">
        <v>3864</v>
      </c>
      <c r="D1022" s="6" t="s">
        <v>43</v>
      </c>
      <c r="E1022" s="1" t="s">
        <v>3280</v>
      </c>
      <c r="F1022" s="1" t="s">
        <v>3865</v>
      </c>
      <c r="G1022" s="6" t="s">
        <v>3866</v>
      </c>
      <c r="H1022" s="10" t="s">
        <v>3867</v>
      </c>
      <c r="I1022" s="10" t="s">
        <v>3868</v>
      </c>
      <c r="J1022" s="1" t="s">
        <v>47</v>
      </c>
      <c r="M1022" s="6" t="s">
        <v>2043</v>
      </c>
      <c r="O1022" s="1" t="s">
        <v>1264</v>
      </c>
      <c r="P1022" s="1" t="s">
        <v>1265</v>
      </c>
      <c r="T1022" s="1" t="s">
        <v>1266</v>
      </c>
      <c r="W1022" s="2" t="s">
        <v>51</v>
      </c>
      <c r="X1022" s="2" t="s">
        <v>51</v>
      </c>
      <c r="Y1022" s="1" t="s">
        <v>52</v>
      </c>
      <c r="Z1022" s="1" t="s">
        <v>34</v>
      </c>
      <c r="AA1022" s="9" t="s">
        <v>53</v>
      </c>
      <c r="AB1022" s="2" t="s">
        <v>54</v>
      </c>
    </row>
    <row r="1023" spans="1:28" ht="61" customHeight="1" x14ac:dyDescent="0.2">
      <c r="A1023" s="6" t="s">
        <v>3869</v>
      </c>
      <c r="B1023" s="1" t="s">
        <v>30</v>
      </c>
      <c r="C1023" t="s">
        <v>3870</v>
      </c>
      <c r="D1023" s="6" t="s">
        <v>766</v>
      </c>
      <c r="E1023" s="1" t="s">
        <v>3280</v>
      </c>
      <c r="F1023" s="1" t="s">
        <v>3865</v>
      </c>
      <c r="G1023" s="6" t="s">
        <v>3866</v>
      </c>
      <c r="H1023" s="10" t="s">
        <v>3871</v>
      </c>
      <c r="I1023" s="10"/>
      <c r="J1023" s="1" t="s">
        <v>33</v>
      </c>
      <c r="W1023" s="2" t="s">
        <v>3872</v>
      </c>
      <c r="X1023" s="12" t="s">
        <v>3873</v>
      </c>
      <c r="Z1023" s="1" t="s">
        <v>34</v>
      </c>
    </row>
    <row r="1024" spans="1:28" ht="36" customHeight="1" x14ac:dyDescent="0.2">
      <c r="A1024" s="6" t="s">
        <v>3874</v>
      </c>
      <c r="B1024" s="1" t="s">
        <v>30</v>
      </c>
      <c r="C1024" t="s">
        <v>3875</v>
      </c>
      <c r="D1024" s="16" t="s">
        <v>43</v>
      </c>
      <c r="E1024" s="16" t="s">
        <v>3280</v>
      </c>
      <c r="F1024" s="16" t="s">
        <v>3865</v>
      </c>
      <c r="G1024" s="16" t="s">
        <v>3866</v>
      </c>
      <c r="H1024" s="10" t="s">
        <v>3876</v>
      </c>
      <c r="I1024" s="2" t="s">
        <v>3877</v>
      </c>
      <c r="J1024" s="1" t="s">
        <v>773</v>
      </c>
      <c r="K1024" s="6" t="s">
        <v>3869</v>
      </c>
      <c r="L1024" s="1">
        <v>1</v>
      </c>
      <c r="M1024" s="1" t="s">
        <v>774</v>
      </c>
      <c r="O1024" s="1" t="s">
        <v>1264</v>
      </c>
      <c r="P1024" s="1" t="s">
        <v>1265</v>
      </c>
      <c r="T1024" s="1" t="s">
        <v>1266</v>
      </c>
      <c r="W1024" s="2" t="s">
        <v>3872</v>
      </c>
      <c r="X1024" s="10" t="s">
        <v>3873</v>
      </c>
      <c r="Y1024" s="1" t="s">
        <v>775</v>
      </c>
      <c r="Z1024" s="1" t="s">
        <v>34</v>
      </c>
      <c r="AA1024" s="9" t="s">
        <v>53</v>
      </c>
      <c r="AB1024" s="2" t="s">
        <v>54</v>
      </c>
    </row>
    <row r="1025" spans="1:62" ht="36" customHeight="1" x14ac:dyDescent="0.2">
      <c r="A1025" s="6" t="s">
        <v>3878</v>
      </c>
      <c r="B1025" s="1" t="s">
        <v>30</v>
      </c>
      <c r="C1025" t="s">
        <v>3879</v>
      </c>
      <c r="D1025" s="16" t="s">
        <v>43</v>
      </c>
      <c r="E1025" s="16" t="s">
        <v>3280</v>
      </c>
      <c r="F1025" s="16" t="s">
        <v>3865</v>
      </c>
      <c r="G1025" s="16" t="s">
        <v>3866</v>
      </c>
      <c r="H1025" s="10" t="s">
        <v>3880</v>
      </c>
      <c r="I1025" s="2" t="s">
        <v>3881</v>
      </c>
      <c r="J1025" s="1" t="s">
        <v>773</v>
      </c>
      <c r="K1025" s="6" t="s">
        <v>3869</v>
      </c>
      <c r="L1025" s="1">
        <v>1</v>
      </c>
      <c r="M1025" s="1" t="s">
        <v>774</v>
      </c>
      <c r="O1025" s="1" t="s">
        <v>1264</v>
      </c>
      <c r="P1025" s="1" t="s">
        <v>1265</v>
      </c>
      <c r="T1025" s="1" t="s">
        <v>1266</v>
      </c>
      <c r="W1025" s="2" t="s">
        <v>3872</v>
      </c>
      <c r="X1025" s="10" t="s">
        <v>3873</v>
      </c>
      <c r="Y1025" s="1" t="s">
        <v>775</v>
      </c>
      <c r="Z1025" s="1" t="s">
        <v>34</v>
      </c>
      <c r="AA1025" s="9" t="s">
        <v>53</v>
      </c>
      <c r="AB1025" s="2" t="s">
        <v>54</v>
      </c>
    </row>
    <row r="1026" spans="1:62" ht="36" customHeight="1" x14ac:dyDescent="0.2">
      <c r="A1026" s="6" t="s">
        <v>3882</v>
      </c>
      <c r="B1026" s="1" t="s">
        <v>30</v>
      </c>
      <c r="C1026" t="s">
        <v>3883</v>
      </c>
      <c r="D1026" s="16" t="s">
        <v>43</v>
      </c>
      <c r="E1026" s="16" t="s">
        <v>3280</v>
      </c>
      <c r="F1026" s="16" t="s">
        <v>3865</v>
      </c>
      <c r="G1026" s="16" t="s">
        <v>3866</v>
      </c>
      <c r="H1026" s="10" t="s">
        <v>3884</v>
      </c>
      <c r="I1026" s="2" t="s">
        <v>3885</v>
      </c>
      <c r="J1026" s="1" t="s">
        <v>773</v>
      </c>
      <c r="K1026" s="6" t="s">
        <v>3869</v>
      </c>
      <c r="L1026" s="1">
        <v>1</v>
      </c>
      <c r="M1026" s="1" t="s">
        <v>774</v>
      </c>
      <c r="O1026" s="1" t="s">
        <v>1264</v>
      </c>
      <c r="P1026" s="1" t="s">
        <v>1265</v>
      </c>
      <c r="T1026" s="1" t="s">
        <v>1266</v>
      </c>
      <c r="W1026" s="2" t="s">
        <v>3872</v>
      </c>
      <c r="X1026" s="10" t="s">
        <v>3873</v>
      </c>
      <c r="Y1026" s="1" t="s">
        <v>775</v>
      </c>
      <c r="Z1026" s="1" t="s">
        <v>34</v>
      </c>
      <c r="AA1026" s="9" t="s">
        <v>53</v>
      </c>
      <c r="AB1026" s="2" t="s">
        <v>54</v>
      </c>
    </row>
    <row r="1027" spans="1:62" ht="36" customHeight="1" x14ac:dyDescent="0.2">
      <c r="A1027" s="6" t="s">
        <v>3886</v>
      </c>
      <c r="B1027" s="1" t="s">
        <v>30</v>
      </c>
      <c r="C1027" t="s">
        <v>3887</v>
      </c>
      <c r="D1027" s="16" t="s">
        <v>43</v>
      </c>
      <c r="E1027" s="16" t="s">
        <v>3280</v>
      </c>
      <c r="F1027" s="16" t="s">
        <v>3865</v>
      </c>
      <c r="G1027" s="16" t="s">
        <v>3866</v>
      </c>
      <c r="H1027" s="10" t="s">
        <v>3888</v>
      </c>
      <c r="I1027" s="2" t="s">
        <v>3889</v>
      </c>
      <c r="J1027" s="1" t="s">
        <v>773</v>
      </c>
      <c r="K1027" s="6" t="s">
        <v>3869</v>
      </c>
      <c r="L1027" s="1">
        <v>1</v>
      </c>
      <c r="M1027" s="1" t="s">
        <v>774</v>
      </c>
      <c r="O1027" s="1" t="s">
        <v>1264</v>
      </c>
      <c r="P1027" s="1" t="s">
        <v>1265</v>
      </c>
      <c r="T1027" s="1" t="s">
        <v>1266</v>
      </c>
      <c r="W1027" s="2" t="s">
        <v>3872</v>
      </c>
      <c r="X1027" s="10" t="s">
        <v>3873</v>
      </c>
      <c r="Y1027" s="1" t="s">
        <v>775</v>
      </c>
      <c r="Z1027" s="1" t="s">
        <v>34</v>
      </c>
      <c r="AA1027" s="9" t="s">
        <v>53</v>
      </c>
      <c r="AB1027" s="2" t="s">
        <v>54</v>
      </c>
    </row>
    <row r="1028" spans="1:62" ht="36" customHeight="1" x14ac:dyDescent="0.2">
      <c r="A1028" s="1" t="s">
        <v>3890</v>
      </c>
      <c r="B1028" s="1" t="s">
        <v>36</v>
      </c>
      <c r="C1028" t="s">
        <v>3891</v>
      </c>
      <c r="D1028" s="1" t="s">
        <v>43</v>
      </c>
      <c r="E1028" s="1" t="s">
        <v>3280</v>
      </c>
      <c r="F1028" s="1" t="s">
        <v>3865</v>
      </c>
      <c r="G1028" s="1" t="s">
        <v>1415</v>
      </c>
      <c r="H1028" s="2" t="s">
        <v>3892</v>
      </c>
      <c r="I1028" s="21" t="s">
        <v>3893</v>
      </c>
      <c r="J1028" s="1" t="s">
        <v>47</v>
      </c>
      <c r="M1028" s="1" t="s">
        <v>236</v>
      </c>
      <c r="O1028" s="1" t="s">
        <v>1264</v>
      </c>
      <c r="P1028" s="1" t="s">
        <v>1265</v>
      </c>
      <c r="T1028" s="1" t="s">
        <v>1266</v>
      </c>
      <c r="W1028" s="2" t="s">
        <v>51</v>
      </c>
      <c r="X1028" s="2" t="s">
        <v>51</v>
      </c>
      <c r="Y1028" s="1" t="s">
        <v>52</v>
      </c>
      <c r="Z1028" s="1" t="s">
        <v>34</v>
      </c>
      <c r="AA1028" s="9" t="s">
        <v>53</v>
      </c>
      <c r="AB1028" s="2" t="s">
        <v>200</v>
      </c>
    </row>
    <row r="1029" spans="1:62" ht="36" customHeight="1" x14ac:dyDescent="0.2">
      <c r="A1029" s="1" t="s">
        <v>3894</v>
      </c>
      <c r="B1029" s="1" t="s">
        <v>36</v>
      </c>
      <c r="C1029" t="s">
        <v>3895</v>
      </c>
      <c r="D1029" s="1" t="s">
        <v>43</v>
      </c>
      <c r="E1029" s="1" t="s">
        <v>3280</v>
      </c>
      <c r="F1029" s="1" t="s">
        <v>1249</v>
      </c>
      <c r="H1029" s="2" t="s">
        <v>1250</v>
      </c>
      <c r="I1029" s="2" t="s">
        <v>1251</v>
      </c>
      <c r="J1029" s="1" t="s">
        <v>33</v>
      </c>
      <c r="O1029" s="1" t="s">
        <v>49</v>
      </c>
      <c r="P1029" s="8" t="s">
        <v>50</v>
      </c>
      <c r="W1029" s="2" t="s">
        <v>51</v>
      </c>
      <c r="X1029" s="2" t="s">
        <v>51</v>
      </c>
      <c r="Z1029" s="1" t="s">
        <v>34</v>
      </c>
      <c r="AA1029" s="9" t="s">
        <v>53</v>
      </c>
      <c r="AB1029" s="2" t="s">
        <v>200</v>
      </c>
      <c r="BJ1029" s="20"/>
    </row>
    <row r="1030" spans="1:62" ht="36" customHeight="1" x14ac:dyDescent="0.2">
      <c r="A1030" s="1" t="s">
        <v>3896</v>
      </c>
      <c r="B1030" s="1" t="s">
        <v>36</v>
      </c>
      <c r="C1030"/>
      <c r="D1030" s="1" t="s">
        <v>37</v>
      </c>
      <c r="E1030" s="1" t="s">
        <v>3897</v>
      </c>
      <c r="F1030" s="1" t="s">
        <v>39</v>
      </c>
      <c r="G1030" s="1" t="s">
        <v>39</v>
      </c>
      <c r="H1030" s="2" t="s">
        <v>3898</v>
      </c>
      <c r="J1030" s="1" t="s">
        <v>33</v>
      </c>
      <c r="Z1030" s="1" t="s">
        <v>34</v>
      </c>
    </row>
    <row r="1031" spans="1:62" ht="36" customHeight="1" x14ac:dyDescent="0.2">
      <c r="A1031" s="1" t="s">
        <v>3899</v>
      </c>
      <c r="B1031" s="1" t="s">
        <v>36</v>
      </c>
      <c r="C1031"/>
      <c r="D1031" s="1" t="s">
        <v>37</v>
      </c>
      <c r="E1031" s="1" t="s">
        <v>3897</v>
      </c>
      <c r="F1031" s="1" t="s">
        <v>3900</v>
      </c>
      <c r="G1031" s="6" t="s">
        <v>1257</v>
      </c>
      <c r="H1031" s="2" t="s">
        <v>3901</v>
      </c>
      <c r="J1031" s="1" t="s">
        <v>33</v>
      </c>
      <c r="W1031" s="2" t="s">
        <v>51</v>
      </c>
      <c r="X1031" s="2" t="s">
        <v>51</v>
      </c>
      <c r="Z1031" s="1" t="s">
        <v>34</v>
      </c>
    </row>
    <row r="1032" spans="1:62" ht="36" customHeight="1" x14ac:dyDescent="0.2">
      <c r="A1032" s="1" t="s">
        <v>3902</v>
      </c>
      <c r="B1032" s="1" t="s">
        <v>36</v>
      </c>
      <c r="C1032" t="s">
        <v>3903</v>
      </c>
      <c r="D1032" s="1" t="s">
        <v>43</v>
      </c>
      <c r="E1032" s="1" t="s">
        <v>3897</v>
      </c>
      <c r="F1032" s="1" t="s">
        <v>3900</v>
      </c>
      <c r="G1032" s="1" t="s">
        <v>3904</v>
      </c>
      <c r="H1032" s="2" t="s">
        <v>3905</v>
      </c>
      <c r="I1032" s="10" t="s">
        <v>3906</v>
      </c>
      <c r="J1032" s="1" t="s">
        <v>47</v>
      </c>
      <c r="M1032" s="1" t="s">
        <v>236</v>
      </c>
      <c r="O1032" s="1" t="s">
        <v>1264</v>
      </c>
      <c r="P1032" s="1" t="s">
        <v>1265</v>
      </c>
      <c r="T1032" s="1" t="s">
        <v>1266</v>
      </c>
      <c r="W1032" s="2" t="s">
        <v>51</v>
      </c>
      <c r="X1032" s="2" t="s">
        <v>51</v>
      </c>
      <c r="Y1032" s="1" t="s">
        <v>52</v>
      </c>
      <c r="Z1032" s="1" t="s">
        <v>34</v>
      </c>
      <c r="AA1032" s="9" t="s">
        <v>53</v>
      </c>
      <c r="AB1032" s="2" t="s">
        <v>54</v>
      </c>
    </row>
    <row r="1033" spans="1:62" ht="36" customHeight="1" x14ac:dyDescent="0.2">
      <c r="A1033" s="1" t="s">
        <v>3907</v>
      </c>
      <c r="B1033" s="1" t="s">
        <v>36</v>
      </c>
      <c r="C1033" t="s">
        <v>3908</v>
      </c>
      <c r="D1033" s="1" t="s">
        <v>43</v>
      </c>
      <c r="E1033" s="1" t="s">
        <v>3897</v>
      </c>
      <c r="F1033" s="1" t="s">
        <v>3900</v>
      </c>
      <c r="G1033" s="1" t="s">
        <v>3904</v>
      </c>
      <c r="H1033" s="2" t="s">
        <v>3909</v>
      </c>
      <c r="I1033" s="10" t="s">
        <v>3910</v>
      </c>
      <c r="J1033" s="1" t="s">
        <v>47</v>
      </c>
      <c r="M1033" s="1" t="s">
        <v>236</v>
      </c>
      <c r="O1033" s="1" t="s">
        <v>1264</v>
      </c>
      <c r="P1033" s="1" t="s">
        <v>1265</v>
      </c>
      <c r="T1033" s="1" t="s">
        <v>1266</v>
      </c>
      <c r="W1033" s="2" t="s">
        <v>51</v>
      </c>
      <c r="X1033" s="2" t="s">
        <v>51</v>
      </c>
      <c r="Y1033" s="1" t="s">
        <v>52</v>
      </c>
      <c r="Z1033" s="1" t="s">
        <v>34</v>
      </c>
      <c r="AA1033" s="9" t="s">
        <v>53</v>
      </c>
      <c r="AB1033" s="2" t="s">
        <v>54</v>
      </c>
    </row>
    <row r="1034" spans="1:62" ht="36" customHeight="1" x14ac:dyDescent="0.2">
      <c r="A1034" s="1" t="s">
        <v>3911</v>
      </c>
      <c r="B1034" s="1" t="s">
        <v>36</v>
      </c>
      <c r="C1034" t="s">
        <v>3912</v>
      </c>
      <c r="D1034" s="1" t="s">
        <v>43</v>
      </c>
      <c r="E1034" s="1" t="s">
        <v>3897</v>
      </c>
      <c r="F1034" s="1" t="s">
        <v>3900</v>
      </c>
      <c r="G1034" s="1" t="s">
        <v>3913</v>
      </c>
      <c r="H1034" s="2" t="s">
        <v>3914</v>
      </c>
      <c r="I1034" s="10" t="s">
        <v>3915</v>
      </c>
      <c r="J1034" s="1" t="s">
        <v>47</v>
      </c>
      <c r="M1034" s="1" t="s">
        <v>236</v>
      </c>
      <c r="O1034" s="1" t="s">
        <v>1264</v>
      </c>
      <c r="P1034" s="1" t="s">
        <v>1265</v>
      </c>
      <c r="T1034" s="1" t="s">
        <v>1266</v>
      </c>
      <c r="W1034" s="2" t="s">
        <v>51</v>
      </c>
      <c r="X1034" s="2" t="s">
        <v>51</v>
      </c>
      <c r="Y1034" s="1" t="s">
        <v>52</v>
      </c>
      <c r="Z1034" s="1" t="s">
        <v>34</v>
      </c>
      <c r="AA1034" s="9" t="s">
        <v>53</v>
      </c>
      <c r="AB1034" s="2" t="s">
        <v>54</v>
      </c>
    </row>
    <row r="1035" spans="1:62" s="2" customFormat="1" ht="36" customHeight="1" x14ac:dyDescent="0.2">
      <c r="A1035" s="2" t="s">
        <v>3916</v>
      </c>
      <c r="B1035" s="1" t="s">
        <v>36</v>
      </c>
      <c r="C1035" t="s">
        <v>3917</v>
      </c>
      <c r="D1035" s="2" t="s">
        <v>43</v>
      </c>
      <c r="E1035" s="1" t="s">
        <v>3897</v>
      </c>
      <c r="F1035" s="2" t="s">
        <v>3900</v>
      </c>
      <c r="G1035" s="2" t="s">
        <v>3913</v>
      </c>
      <c r="H1035" s="2" t="s">
        <v>3918</v>
      </c>
      <c r="J1035" s="2" t="s">
        <v>60</v>
      </c>
      <c r="N1035" s="1"/>
      <c r="O1035" s="2" t="s">
        <v>1264</v>
      </c>
      <c r="P1035" s="2" t="s">
        <v>1265</v>
      </c>
      <c r="T1035" s="1" t="s">
        <v>1266</v>
      </c>
      <c r="W1035" s="2" t="s">
        <v>3919</v>
      </c>
      <c r="X1035" s="2" t="s">
        <v>3920</v>
      </c>
      <c r="Y1035" s="2" t="s">
        <v>52</v>
      </c>
      <c r="Z1035" s="2" t="s">
        <v>34</v>
      </c>
      <c r="AA1035" s="9" t="s">
        <v>53</v>
      </c>
      <c r="AB1035" s="2" t="s">
        <v>54</v>
      </c>
    </row>
    <row r="1036" spans="1:62" ht="36" customHeight="1" x14ac:dyDescent="0.2">
      <c r="A1036" s="1" t="s">
        <v>3921</v>
      </c>
      <c r="B1036" s="1" t="s">
        <v>36</v>
      </c>
      <c r="C1036" t="s">
        <v>3922</v>
      </c>
      <c r="D1036" s="1" t="s">
        <v>43</v>
      </c>
      <c r="E1036" s="1" t="s">
        <v>3897</v>
      </c>
      <c r="F1036" s="1" t="s">
        <v>3900</v>
      </c>
      <c r="G1036" s="1" t="s">
        <v>3913</v>
      </c>
      <c r="H1036" s="2" t="s">
        <v>3923</v>
      </c>
      <c r="I1036" s="2" t="s">
        <v>3924</v>
      </c>
      <c r="J1036" s="1" t="s">
        <v>60</v>
      </c>
      <c r="O1036" s="1" t="s">
        <v>1264</v>
      </c>
      <c r="P1036" s="1" t="s">
        <v>1265</v>
      </c>
      <c r="T1036" s="1" t="s">
        <v>1266</v>
      </c>
      <c r="W1036" s="2" t="s">
        <v>3919</v>
      </c>
      <c r="X1036" s="2" t="s">
        <v>3920</v>
      </c>
      <c r="Y1036" s="1" t="s">
        <v>52</v>
      </c>
      <c r="Z1036" s="1" t="s">
        <v>34</v>
      </c>
      <c r="AA1036" s="9" t="s">
        <v>53</v>
      </c>
      <c r="AB1036" s="2" t="s">
        <v>54</v>
      </c>
    </row>
    <row r="1037" spans="1:62" ht="36" customHeight="1" x14ac:dyDescent="0.2">
      <c r="A1037" s="1" t="s">
        <v>3925</v>
      </c>
      <c r="B1037" s="1" t="s">
        <v>36</v>
      </c>
      <c r="C1037" t="s">
        <v>3926</v>
      </c>
      <c r="D1037" s="1" t="s">
        <v>43</v>
      </c>
      <c r="E1037" s="1" t="s">
        <v>3897</v>
      </c>
      <c r="F1037" s="1" t="s">
        <v>3900</v>
      </c>
      <c r="G1037" s="1" t="s">
        <v>3913</v>
      </c>
      <c r="H1037" s="2" t="s">
        <v>3927</v>
      </c>
      <c r="I1037" s="2" t="s">
        <v>3928</v>
      </c>
      <c r="J1037" s="1" t="s">
        <v>33</v>
      </c>
      <c r="O1037" s="1" t="s">
        <v>1264</v>
      </c>
      <c r="P1037" s="1" t="s">
        <v>1265</v>
      </c>
      <c r="T1037" s="1" t="s">
        <v>1266</v>
      </c>
      <c r="W1037" s="2" t="s">
        <v>3929</v>
      </c>
      <c r="X1037" s="2" t="s">
        <v>3930</v>
      </c>
      <c r="Y1037" s="1" t="s">
        <v>52</v>
      </c>
      <c r="Z1037" s="1" t="s">
        <v>34</v>
      </c>
      <c r="AA1037" s="9" t="s">
        <v>53</v>
      </c>
      <c r="AB1037" s="2" t="s">
        <v>200</v>
      </c>
    </row>
    <row r="1038" spans="1:62" ht="36" customHeight="1" x14ac:dyDescent="0.2">
      <c r="A1038" s="1" t="s">
        <v>3931</v>
      </c>
      <c r="B1038" s="1" t="s">
        <v>36</v>
      </c>
      <c r="C1038" t="s">
        <v>3932</v>
      </c>
      <c r="D1038" s="1" t="s">
        <v>43</v>
      </c>
      <c r="E1038" s="1" t="s">
        <v>3897</v>
      </c>
      <c r="F1038" s="1" t="s">
        <v>3900</v>
      </c>
      <c r="G1038" s="1" t="s">
        <v>3913</v>
      </c>
      <c r="H1038" s="2" t="s">
        <v>3933</v>
      </c>
      <c r="I1038" s="2" t="s">
        <v>3934</v>
      </c>
      <c r="J1038" s="1" t="s">
        <v>33</v>
      </c>
      <c r="O1038" s="1" t="s">
        <v>1264</v>
      </c>
      <c r="P1038" s="1" t="s">
        <v>1265</v>
      </c>
      <c r="T1038" s="1" t="s">
        <v>1266</v>
      </c>
      <c r="W1038" s="2" t="s">
        <v>3929</v>
      </c>
      <c r="X1038" s="2" t="s">
        <v>3930</v>
      </c>
      <c r="Y1038" s="1" t="s">
        <v>52</v>
      </c>
      <c r="Z1038" s="1" t="s">
        <v>34</v>
      </c>
      <c r="AA1038" s="9" t="s">
        <v>53</v>
      </c>
      <c r="AB1038" s="2" t="s">
        <v>200</v>
      </c>
    </row>
    <row r="1039" spans="1:62" ht="36" customHeight="1" x14ac:dyDescent="0.2">
      <c r="A1039" s="1" t="s">
        <v>3935</v>
      </c>
      <c r="B1039" s="1" t="s">
        <v>36</v>
      </c>
      <c r="C1039" t="s">
        <v>3936</v>
      </c>
      <c r="D1039" s="1" t="s">
        <v>43</v>
      </c>
      <c r="E1039" s="1" t="s">
        <v>3897</v>
      </c>
      <c r="F1039" s="1" t="s">
        <v>3900</v>
      </c>
      <c r="G1039" s="1" t="s">
        <v>3913</v>
      </c>
      <c r="H1039" s="2" t="s">
        <v>3937</v>
      </c>
      <c r="I1039" s="2" t="s">
        <v>3924</v>
      </c>
      <c r="J1039" s="1" t="s">
        <v>60</v>
      </c>
      <c r="O1039" s="1" t="s">
        <v>1264</v>
      </c>
      <c r="P1039" s="1" t="s">
        <v>1265</v>
      </c>
      <c r="T1039" s="1" t="s">
        <v>1266</v>
      </c>
      <c r="W1039" s="2" t="s">
        <v>3929</v>
      </c>
      <c r="X1039" s="2" t="s">
        <v>3930</v>
      </c>
      <c r="Y1039" s="1" t="s">
        <v>52</v>
      </c>
      <c r="Z1039" s="1" t="s">
        <v>34</v>
      </c>
      <c r="AA1039" s="9" t="s">
        <v>53</v>
      </c>
      <c r="AB1039" s="2" t="s">
        <v>200</v>
      </c>
    </row>
    <row r="1040" spans="1:62" ht="36" customHeight="1" x14ac:dyDescent="0.2">
      <c r="A1040" s="1" t="s">
        <v>3938</v>
      </c>
      <c r="B1040" s="1" t="s">
        <v>36</v>
      </c>
      <c r="C1040" t="s">
        <v>3939</v>
      </c>
      <c r="D1040" s="1" t="s">
        <v>43</v>
      </c>
      <c r="E1040" s="1" t="s">
        <v>3897</v>
      </c>
      <c r="F1040" s="1" t="s">
        <v>3900</v>
      </c>
      <c r="G1040" s="1" t="s">
        <v>3913</v>
      </c>
      <c r="H1040" s="2" t="s">
        <v>3940</v>
      </c>
      <c r="I1040" s="2" t="s">
        <v>3924</v>
      </c>
      <c r="J1040" s="1" t="s">
        <v>60</v>
      </c>
      <c r="O1040" s="1" t="s">
        <v>1264</v>
      </c>
      <c r="P1040" s="1" t="s">
        <v>1265</v>
      </c>
      <c r="T1040" s="1" t="s">
        <v>1266</v>
      </c>
      <c r="W1040" s="2" t="s">
        <v>3929</v>
      </c>
      <c r="X1040" s="2" t="s">
        <v>3930</v>
      </c>
      <c r="Y1040" s="1" t="s">
        <v>52</v>
      </c>
      <c r="Z1040" s="1" t="s">
        <v>34</v>
      </c>
      <c r="AA1040" s="9" t="s">
        <v>53</v>
      </c>
      <c r="AB1040" s="2" t="s">
        <v>200</v>
      </c>
    </row>
    <row r="1041" spans="1:28" ht="36" customHeight="1" x14ac:dyDescent="0.2">
      <c r="A1041" s="1" t="s">
        <v>3941</v>
      </c>
      <c r="B1041" s="1" t="s">
        <v>36</v>
      </c>
      <c r="C1041" t="s">
        <v>3942</v>
      </c>
      <c r="D1041" s="1" t="s">
        <v>43</v>
      </c>
      <c r="E1041" s="1" t="s">
        <v>3897</v>
      </c>
      <c r="F1041" s="1" t="s">
        <v>3900</v>
      </c>
      <c r="G1041" s="1" t="s">
        <v>3913</v>
      </c>
      <c r="H1041" s="2" t="s">
        <v>3943</v>
      </c>
      <c r="I1041" s="2" t="s">
        <v>3944</v>
      </c>
      <c r="J1041" s="1" t="s">
        <v>60</v>
      </c>
      <c r="O1041" s="1" t="s">
        <v>1264</v>
      </c>
      <c r="P1041" s="1" t="s">
        <v>1265</v>
      </c>
      <c r="T1041" s="1" t="s">
        <v>1266</v>
      </c>
      <c r="W1041" s="2" t="s">
        <v>3929</v>
      </c>
      <c r="X1041" s="2" t="s">
        <v>3930</v>
      </c>
      <c r="Y1041" s="1" t="s">
        <v>52</v>
      </c>
      <c r="Z1041" s="1" t="s">
        <v>34</v>
      </c>
      <c r="AA1041" s="9" t="s">
        <v>53</v>
      </c>
      <c r="AB1041" s="2" t="s">
        <v>200</v>
      </c>
    </row>
    <row r="1042" spans="1:28" ht="36" customHeight="1" x14ac:dyDescent="0.2">
      <c r="A1042" s="1" t="s">
        <v>3945</v>
      </c>
      <c r="B1042" s="1" t="s">
        <v>36</v>
      </c>
      <c r="C1042" t="s">
        <v>3946</v>
      </c>
      <c r="D1042" s="1" t="s">
        <v>43</v>
      </c>
      <c r="E1042" s="1" t="s">
        <v>3897</v>
      </c>
      <c r="F1042" s="1" t="s">
        <v>3900</v>
      </c>
      <c r="G1042" s="1" t="s">
        <v>3913</v>
      </c>
      <c r="H1042" s="2" t="s">
        <v>3947</v>
      </c>
      <c r="I1042" s="2" t="s">
        <v>3944</v>
      </c>
      <c r="J1042" s="1" t="s">
        <v>60</v>
      </c>
      <c r="O1042" s="1" t="s">
        <v>1264</v>
      </c>
      <c r="P1042" s="1" t="s">
        <v>1265</v>
      </c>
      <c r="T1042" s="1" t="s">
        <v>1266</v>
      </c>
      <c r="W1042" s="2" t="s">
        <v>3929</v>
      </c>
      <c r="X1042" s="2" t="s">
        <v>3930</v>
      </c>
      <c r="Y1042" s="1" t="s">
        <v>52</v>
      </c>
      <c r="Z1042" s="1" t="s">
        <v>34</v>
      </c>
      <c r="AA1042" s="9" t="s">
        <v>53</v>
      </c>
      <c r="AB1042" s="2" t="s">
        <v>200</v>
      </c>
    </row>
    <row r="1043" spans="1:28" ht="36" customHeight="1" x14ac:dyDescent="0.2">
      <c r="A1043" s="1" t="s">
        <v>3948</v>
      </c>
      <c r="B1043" s="1" t="s">
        <v>36</v>
      </c>
      <c r="C1043" t="s">
        <v>3949</v>
      </c>
      <c r="D1043" s="1" t="s">
        <v>43</v>
      </c>
      <c r="E1043" s="1" t="s">
        <v>3897</v>
      </c>
      <c r="F1043" s="1" t="s">
        <v>3900</v>
      </c>
      <c r="G1043" s="1" t="s">
        <v>3913</v>
      </c>
      <c r="H1043" s="2" t="s">
        <v>3950</v>
      </c>
      <c r="I1043" s="2" t="s">
        <v>3928</v>
      </c>
      <c r="J1043" s="1" t="s">
        <v>33</v>
      </c>
      <c r="O1043" s="1" t="s">
        <v>1264</v>
      </c>
      <c r="P1043" s="1" t="s">
        <v>1265</v>
      </c>
      <c r="T1043" s="1" t="s">
        <v>1266</v>
      </c>
      <c r="W1043" s="2" t="s">
        <v>3951</v>
      </c>
      <c r="X1043" s="2" t="s">
        <v>3952</v>
      </c>
      <c r="Y1043" s="1" t="s">
        <v>52</v>
      </c>
      <c r="Z1043" s="1" t="s">
        <v>34</v>
      </c>
      <c r="AA1043" s="9" t="s">
        <v>53</v>
      </c>
      <c r="AB1043" s="2" t="s">
        <v>200</v>
      </c>
    </row>
    <row r="1044" spans="1:28" ht="36" customHeight="1" x14ac:dyDescent="0.2">
      <c r="A1044" s="1" t="s">
        <v>3953</v>
      </c>
      <c r="B1044" s="1" t="s">
        <v>36</v>
      </c>
      <c r="C1044" t="s">
        <v>3954</v>
      </c>
      <c r="D1044" s="1" t="s">
        <v>43</v>
      </c>
      <c r="E1044" s="1" t="s">
        <v>3897</v>
      </c>
      <c r="F1044" s="1" t="s">
        <v>3900</v>
      </c>
      <c r="G1044" s="1" t="s">
        <v>3913</v>
      </c>
      <c r="H1044" s="2" t="s">
        <v>3955</v>
      </c>
      <c r="I1044" s="2" t="s">
        <v>3934</v>
      </c>
      <c r="J1044" s="1" t="s">
        <v>33</v>
      </c>
      <c r="O1044" s="1" t="s">
        <v>1264</v>
      </c>
      <c r="P1044" s="1" t="s">
        <v>1265</v>
      </c>
      <c r="T1044" s="1" t="s">
        <v>1266</v>
      </c>
      <c r="W1044" s="2" t="s">
        <v>3951</v>
      </c>
      <c r="X1044" s="2" t="s">
        <v>3952</v>
      </c>
      <c r="Y1044" s="1" t="s">
        <v>52</v>
      </c>
      <c r="Z1044" s="1" t="s">
        <v>34</v>
      </c>
      <c r="AA1044" s="9" t="s">
        <v>53</v>
      </c>
      <c r="AB1044" s="2" t="s">
        <v>200</v>
      </c>
    </row>
    <row r="1045" spans="1:28" ht="36" customHeight="1" x14ac:dyDescent="0.2">
      <c r="A1045" s="1" t="s">
        <v>3956</v>
      </c>
      <c r="B1045" s="1" t="s">
        <v>36</v>
      </c>
      <c r="C1045" t="s">
        <v>3957</v>
      </c>
      <c r="D1045" s="1" t="s">
        <v>43</v>
      </c>
      <c r="E1045" s="1" t="s">
        <v>3897</v>
      </c>
      <c r="F1045" s="1" t="s">
        <v>3900</v>
      </c>
      <c r="G1045" s="1" t="s">
        <v>3913</v>
      </c>
      <c r="H1045" s="2" t="s">
        <v>3958</v>
      </c>
      <c r="I1045" s="2" t="s">
        <v>3924</v>
      </c>
      <c r="J1045" s="1" t="s">
        <v>60</v>
      </c>
      <c r="O1045" s="1" t="s">
        <v>1264</v>
      </c>
      <c r="P1045" s="1" t="s">
        <v>1265</v>
      </c>
      <c r="T1045" s="1" t="s">
        <v>1266</v>
      </c>
      <c r="W1045" s="2" t="s">
        <v>3951</v>
      </c>
      <c r="X1045" s="2" t="s">
        <v>3952</v>
      </c>
      <c r="Y1045" s="1" t="s">
        <v>52</v>
      </c>
      <c r="Z1045" s="1" t="s">
        <v>34</v>
      </c>
      <c r="AA1045" s="9" t="s">
        <v>53</v>
      </c>
      <c r="AB1045" s="2" t="s">
        <v>200</v>
      </c>
    </row>
    <row r="1046" spans="1:28" ht="36" customHeight="1" x14ac:dyDescent="0.2">
      <c r="A1046" s="1" t="s">
        <v>3959</v>
      </c>
      <c r="B1046" s="1" t="s">
        <v>36</v>
      </c>
      <c r="C1046" t="s">
        <v>3960</v>
      </c>
      <c r="D1046" s="1" t="s">
        <v>43</v>
      </c>
      <c r="E1046" s="1" t="s">
        <v>3897</v>
      </c>
      <c r="F1046" s="1" t="s">
        <v>3900</v>
      </c>
      <c r="G1046" s="1" t="s">
        <v>3913</v>
      </c>
      <c r="H1046" s="2" t="s">
        <v>3961</v>
      </c>
      <c r="I1046" s="2" t="s">
        <v>3924</v>
      </c>
      <c r="J1046" s="1" t="s">
        <v>60</v>
      </c>
      <c r="O1046" s="1" t="s">
        <v>1264</v>
      </c>
      <c r="P1046" s="1" t="s">
        <v>1265</v>
      </c>
      <c r="T1046" s="1" t="s">
        <v>1266</v>
      </c>
      <c r="W1046" s="2" t="s">
        <v>3951</v>
      </c>
      <c r="X1046" s="2" t="s">
        <v>3952</v>
      </c>
      <c r="Y1046" s="1" t="s">
        <v>52</v>
      </c>
      <c r="Z1046" s="1" t="s">
        <v>34</v>
      </c>
      <c r="AA1046" s="9" t="s">
        <v>53</v>
      </c>
      <c r="AB1046" s="2" t="s">
        <v>200</v>
      </c>
    </row>
    <row r="1047" spans="1:28" ht="36" customHeight="1" x14ac:dyDescent="0.2">
      <c r="A1047" s="1" t="s">
        <v>3962</v>
      </c>
      <c r="B1047" s="1" t="s">
        <v>36</v>
      </c>
      <c r="C1047" t="s">
        <v>3963</v>
      </c>
      <c r="D1047" s="1" t="s">
        <v>43</v>
      </c>
      <c r="E1047" s="1" t="s">
        <v>3897</v>
      </c>
      <c r="F1047" s="1" t="s">
        <v>3900</v>
      </c>
      <c r="G1047" s="1" t="s">
        <v>3913</v>
      </c>
      <c r="H1047" s="2" t="s">
        <v>3964</v>
      </c>
      <c r="I1047" s="2" t="s">
        <v>3944</v>
      </c>
      <c r="J1047" s="1" t="s">
        <v>60</v>
      </c>
      <c r="O1047" s="1" t="s">
        <v>1264</v>
      </c>
      <c r="P1047" s="1" t="s">
        <v>1265</v>
      </c>
      <c r="T1047" s="1" t="s">
        <v>1266</v>
      </c>
      <c r="W1047" s="2" t="s">
        <v>3951</v>
      </c>
      <c r="X1047" s="2" t="s">
        <v>3952</v>
      </c>
      <c r="Y1047" s="1" t="s">
        <v>52</v>
      </c>
      <c r="Z1047" s="1" t="s">
        <v>34</v>
      </c>
      <c r="AA1047" s="9" t="s">
        <v>53</v>
      </c>
      <c r="AB1047" s="2" t="s">
        <v>200</v>
      </c>
    </row>
    <row r="1048" spans="1:28" ht="36" customHeight="1" x14ac:dyDescent="0.2">
      <c r="A1048" s="1" t="s">
        <v>3965</v>
      </c>
      <c r="B1048" s="1" t="s">
        <v>36</v>
      </c>
      <c r="C1048" t="s">
        <v>3966</v>
      </c>
      <c r="D1048" s="1" t="s">
        <v>43</v>
      </c>
      <c r="E1048" s="1" t="s">
        <v>3897</v>
      </c>
      <c r="F1048" s="1" t="s">
        <v>3900</v>
      </c>
      <c r="G1048" s="1" t="s">
        <v>3913</v>
      </c>
      <c r="H1048" s="2" t="s">
        <v>3967</v>
      </c>
      <c r="I1048" s="2" t="s">
        <v>3944</v>
      </c>
      <c r="J1048" s="1" t="s">
        <v>60</v>
      </c>
      <c r="O1048" s="1" t="s">
        <v>1264</v>
      </c>
      <c r="P1048" s="1" t="s">
        <v>1265</v>
      </c>
      <c r="T1048" s="1" t="s">
        <v>1266</v>
      </c>
      <c r="W1048" s="2" t="s">
        <v>3951</v>
      </c>
      <c r="X1048" s="2" t="s">
        <v>3952</v>
      </c>
      <c r="Y1048" s="1" t="s">
        <v>52</v>
      </c>
      <c r="Z1048" s="1" t="s">
        <v>34</v>
      </c>
      <c r="AA1048" s="9" t="s">
        <v>53</v>
      </c>
      <c r="AB1048" s="2" t="s">
        <v>200</v>
      </c>
    </row>
    <row r="1049" spans="1:28" ht="36" customHeight="1" x14ac:dyDescent="0.2">
      <c r="A1049" s="1" t="s">
        <v>3968</v>
      </c>
      <c r="B1049" s="1" t="s">
        <v>36</v>
      </c>
      <c r="C1049" t="s">
        <v>3969</v>
      </c>
      <c r="D1049" s="1" t="s">
        <v>43</v>
      </c>
      <c r="E1049" s="1" t="s">
        <v>3897</v>
      </c>
      <c r="F1049" s="1" t="s">
        <v>3900</v>
      </c>
      <c r="G1049" s="1" t="s">
        <v>3913</v>
      </c>
      <c r="H1049" s="2" t="s">
        <v>3970</v>
      </c>
      <c r="I1049" s="2" t="s">
        <v>3928</v>
      </c>
      <c r="J1049" s="1" t="s">
        <v>33</v>
      </c>
      <c r="O1049" s="1" t="s">
        <v>1264</v>
      </c>
      <c r="P1049" s="1" t="s">
        <v>1265</v>
      </c>
      <c r="T1049" s="1" t="s">
        <v>1266</v>
      </c>
      <c r="W1049" s="2" t="s">
        <v>3971</v>
      </c>
      <c r="X1049" s="2" t="s">
        <v>3972</v>
      </c>
      <c r="Y1049" s="1" t="s">
        <v>52</v>
      </c>
      <c r="Z1049" s="1" t="s">
        <v>34</v>
      </c>
      <c r="AA1049" s="9" t="s">
        <v>53</v>
      </c>
      <c r="AB1049" s="2" t="s">
        <v>200</v>
      </c>
    </row>
    <row r="1050" spans="1:28" ht="36" customHeight="1" x14ac:dyDescent="0.2">
      <c r="A1050" s="1" t="s">
        <v>3973</v>
      </c>
      <c r="B1050" s="1" t="s">
        <v>36</v>
      </c>
      <c r="C1050" t="s">
        <v>3974</v>
      </c>
      <c r="D1050" s="1" t="s">
        <v>43</v>
      </c>
      <c r="E1050" s="1" t="s">
        <v>3897</v>
      </c>
      <c r="F1050" s="1" t="s">
        <v>3900</v>
      </c>
      <c r="G1050" s="1" t="s">
        <v>3913</v>
      </c>
      <c r="H1050" s="2" t="s">
        <v>3975</v>
      </c>
      <c r="I1050" s="2" t="s">
        <v>3934</v>
      </c>
      <c r="J1050" s="1" t="s">
        <v>33</v>
      </c>
      <c r="O1050" s="1" t="s">
        <v>1264</v>
      </c>
      <c r="P1050" s="1" t="s">
        <v>1265</v>
      </c>
      <c r="T1050" s="1" t="s">
        <v>1266</v>
      </c>
      <c r="W1050" s="2" t="s">
        <v>3971</v>
      </c>
      <c r="X1050" s="2" t="s">
        <v>3972</v>
      </c>
      <c r="Y1050" s="1" t="s">
        <v>52</v>
      </c>
      <c r="Z1050" s="1" t="s">
        <v>34</v>
      </c>
      <c r="AA1050" s="9" t="s">
        <v>53</v>
      </c>
      <c r="AB1050" s="2" t="s">
        <v>200</v>
      </c>
    </row>
    <row r="1051" spans="1:28" ht="36" customHeight="1" x14ac:dyDescent="0.2">
      <c r="A1051" s="1" t="s">
        <v>3976</v>
      </c>
      <c r="B1051" s="1" t="s">
        <v>36</v>
      </c>
      <c r="C1051" t="s">
        <v>3977</v>
      </c>
      <c r="D1051" s="1" t="s">
        <v>43</v>
      </c>
      <c r="E1051" s="1" t="s">
        <v>3897</v>
      </c>
      <c r="F1051" s="1" t="s">
        <v>3900</v>
      </c>
      <c r="G1051" s="1" t="s">
        <v>3913</v>
      </c>
      <c r="H1051" s="2" t="s">
        <v>3978</v>
      </c>
      <c r="I1051" s="2" t="s">
        <v>3924</v>
      </c>
      <c r="J1051" s="1" t="s">
        <v>60</v>
      </c>
      <c r="O1051" s="1" t="s">
        <v>1264</v>
      </c>
      <c r="P1051" s="1" t="s">
        <v>1265</v>
      </c>
      <c r="T1051" s="1" t="s">
        <v>1266</v>
      </c>
      <c r="W1051" s="2" t="s">
        <v>3971</v>
      </c>
      <c r="X1051" s="2" t="s">
        <v>3972</v>
      </c>
      <c r="Y1051" s="1" t="s">
        <v>52</v>
      </c>
      <c r="Z1051" s="1" t="s">
        <v>34</v>
      </c>
      <c r="AA1051" s="9" t="s">
        <v>53</v>
      </c>
      <c r="AB1051" s="2" t="s">
        <v>200</v>
      </c>
    </row>
    <row r="1052" spans="1:28" ht="36" customHeight="1" x14ac:dyDescent="0.2">
      <c r="A1052" s="1" t="s">
        <v>3979</v>
      </c>
      <c r="B1052" s="1" t="s">
        <v>36</v>
      </c>
      <c r="C1052" t="s">
        <v>3980</v>
      </c>
      <c r="D1052" s="1" t="s">
        <v>43</v>
      </c>
      <c r="E1052" s="1" t="s">
        <v>3897</v>
      </c>
      <c r="F1052" s="1" t="s">
        <v>3900</v>
      </c>
      <c r="G1052" s="1" t="s">
        <v>3913</v>
      </c>
      <c r="H1052" s="2" t="s">
        <v>3981</v>
      </c>
      <c r="I1052" s="2" t="s">
        <v>3924</v>
      </c>
      <c r="J1052" s="1" t="s">
        <v>60</v>
      </c>
      <c r="O1052" s="1" t="s">
        <v>1264</v>
      </c>
      <c r="P1052" s="1" t="s">
        <v>1265</v>
      </c>
      <c r="T1052" s="1" t="s">
        <v>1266</v>
      </c>
      <c r="W1052" s="2" t="s">
        <v>3971</v>
      </c>
      <c r="X1052" s="2" t="s">
        <v>3972</v>
      </c>
      <c r="Y1052" s="1" t="s">
        <v>52</v>
      </c>
      <c r="Z1052" s="1" t="s">
        <v>34</v>
      </c>
      <c r="AA1052" s="9" t="s">
        <v>53</v>
      </c>
      <c r="AB1052" s="2" t="s">
        <v>200</v>
      </c>
    </row>
    <row r="1053" spans="1:28" ht="36" customHeight="1" x14ac:dyDescent="0.2">
      <c r="A1053" s="1" t="s">
        <v>3982</v>
      </c>
      <c r="B1053" s="1" t="s">
        <v>36</v>
      </c>
      <c r="C1053" t="s">
        <v>3983</v>
      </c>
      <c r="D1053" s="1" t="s">
        <v>43</v>
      </c>
      <c r="E1053" s="1" t="s">
        <v>3897</v>
      </c>
      <c r="F1053" s="1" t="s">
        <v>3900</v>
      </c>
      <c r="G1053" s="1" t="s">
        <v>3913</v>
      </c>
      <c r="H1053" s="2" t="s">
        <v>3984</v>
      </c>
      <c r="I1053" s="2" t="s">
        <v>3944</v>
      </c>
      <c r="J1053" s="1" t="s">
        <v>60</v>
      </c>
      <c r="O1053" s="1" t="s">
        <v>1264</v>
      </c>
      <c r="P1053" s="1" t="s">
        <v>1265</v>
      </c>
      <c r="T1053" s="1" t="s">
        <v>1266</v>
      </c>
      <c r="W1053" s="2" t="s">
        <v>3971</v>
      </c>
      <c r="X1053" s="2" t="s">
        <v>3972</v>
      </c>
      <c r="Y1053" s="1" t="s">
        <v>52</v>
      </c>
      <c r="Z1053" s="1" t="s">
        <v>34</v>
      </c>
      <c r="AA1053" s="9" t="s">
        <v>53</v>
      </c>
      <c r="AB1053" s="2" t="s">
        <v>200</v>
      </c>
    </row>
    <row r="1054" spans="1:28" ht="36" customHeight="1" x14ac:dyDescent="0.2">
      <c r="A1054" s="1" t="s">
        <v>3985</v>
      </c>
      <c r="B1054" s="1" t="s">
        <v>36</v>
      </c>
      <c r="C1054" t="s">
        <v>3986</v>
      </c>
      <c r="D1054" s="1" t="s">
        <v>43</v>
      </c>
      <c r="E1054" s="1" t="s">
        <v>3897</v>
      </c>
      <c r="F1054" s="1" t="s">
        <v>3900</v>
      </c>
      <c r="G1054" s="1" t="s">
        <v>3913</v>
      </c>
      <c r="H1054" s="2" t="s">
        <v>3987</v>
      </c>
      <c r="I1054" s="2" t="s">
        <v>3944</v>
      </c>
      <c r="J1054" s="1" t="s">
        <v>60</v>
      </c>
      <c r="O1054" s="1" t="s">
        <v>1264</v>
      </c>
      <c r="P1054" s="1" t="s">
        <v>1265</v>
      </c>
      <c r="T1054" s="1" t="s">
        <v>1266</v>
      </c>
      <c r="W1054" s="2" t="s">
        <v>3971</v>
      </c>
      <c r="X1054" s="2" t="s">
        <v>3972</v>
      </c>
      <c r="Y1054" s="1" t="s">
        <v>52</v>
      </c>
      <c r="Z1054" s="1" t="s">
        <v>34</v>
      </c>
      <c r="AA1054" s="9" t="s">
        <v>53</v>
      </c>
      <c r="AB1054" s="2" t="s">
        <v>200</v>
      </c>
    </row>
    <row r="1055" spans="1:28" ht="36" customHeight="1" x14ac:dyDescent="0.2">
      <c r="A1055" s="1" t="s">
        <v>3988</v>
      </c>
      <c r="B1055" s="1" t="s">
        <v>36</v>
      </c>
      <c r="C1055" t="s">
        <v>3989</v>
      </c>
      <c r="D1055" s="1" t="s">
        <v>43</v>
      </c>
      <c r="E1055" s="1" t="s">
        <v>3897</v>
      </c>
      <c r="F1055" s="1" t="s">
        <v>3900</v>
      </c>
      <c r="G1055" s="1" t="s">
        <v>3913</v>
      </c>
      <c r="H1055" s="2" t="s">
        <v>3990</v>
      </c>
      <c r="I1055" s="2" t="s">
        <v>3928</v>
      </c>
      <c r="J1055" s="1" t="s">
        <v>33</v>
      </c>
      <c r="O1055" s="1" t="s">
        <v>1264</v>
      </c>
      <c r="P1055" s="1" t="s">
        <v>1265</v>
      </c>
      <c r="T1055" s="1" t="s">
        <v>1266</v>
      </c>
      <c r="W1055" s="2" t="s">
        <v>3991</v>
      </c>
      <c r="X1055" s="2" t="s">
        <v>3992</v>
      </c>
      <c r="Y1055" s="1" t="s">
        <v>52</v>
      </c>
      <c r="Z1055" s="1" t="s">
        <v>34</v>
      </c>
      <c r="AA1055" s="9" t="s">
        <v>53</v>
      </c>
      <c r="AB1055" s="2" t="s">
        <v>200</v>
      </c>
    </row>
    <row r="1056" spans="1:28" ht="36" customHeight="1" x14ac:dyDescent="0.2">
      <c r="A1056" s="1" t="s">
        <v>3993</v>
      </c>
      <c r="B1056" s="1" t="s">
        <v>36</v>
      </c>
      <c r="C1056" t="s">
        <v>3994</v>
      </c>
      <c r="D1056" s="1" t="s">
        <v>43</v>
      </c>
      <c r="E1056" s="1" t="s">
        <v>3897</v>
      </c>
      <c r="F1056" s="1" t="s">
        <v>3900</v>
      </c>
      <c r="G1056" s="1" t="s">
        <v>3913</v>
      </c>
      <c r="H1056" s="2" t="s">
        <v>3995</v>
      </c>
      <c r="I1056" s="2" t="s">
        <v>3934</v>
      </c>
      <c r="J1056" s="1" t="s">
        <v>33</v>
      </c>
      <c r="O1056" s="1" t="s">
        <v>1264</v>
      </c>
      <c r="P1056" s="1" t="s">
        <v>1265</v>
      </c>
      <c r="T1056" s="1" t="s">
        <v>1266</v>
      </c>
      <c r="W1056" s="2" t="s">
        <v>3991</v>
      </c>
      <c r="X1056" s="2" t="s">
        <v>3992</v>
      </c>
      <c r="Y1056" s="1" t="s">
        <v>52</v>
      </c>
      <c r="Z1056" s="1" t="s">
        <v>34</v>
      </c>
      <c r="AA1056" s="9" t="s">
        <v>53</v>
      </c>
      <c r="AB1056" s="2" t="s">
        <v>200</v>
      </c>
    </row>
    <row r="1057" spans="1:28" ht="36" customHeight="1" x14ac:dyDescent="0.2">
      <c r="A1057" s="1" t="s">
        <v>3996</v>
      </c>
      <c r="B1057" s="1" t="s">
        <v>36</v>
      </c>
      <c r="C1057" t="s">
        <v>3997</v>
      </c>
      <c r="D1057" s="1" t="s">
        <v>43</v>
      </c>
      <c r="E1057" s="1" t="s">
        <v>3897</v>
      </c>
      <c r="F1057" s="1" t="s">
        <v>3900</v>
      </c>
      <c r="G1057" s="1" t="s">
        <v>3913</v>
      </c>
      <c r="H1057" s="2" t="s">
        <v>3998</v>
      </c>
      <c r="I1057" s="2" t="s">
        <v>3924</v>
      </c>
      <c r="J1057" s="1" t="s">
        <v>60</v>
      </c>
      <c r="O1057" s="1" t="s">
        <v>1264</v>
      </c>
      <c r="P1057" s="1" t="s">
        <v>1265</v>
      </c>
      <c r="T1057" s="1" t="s">
        <v>1266</v>
      </c>
      <c r="W1057" s="2" t="s">
        <v>3991</v>
      </c>
      <c r="X1057" s="2" t="s">
        <v>3992</v>
      </c>
      <c r="Y1057" s="1" t="s">
        <v>52</v>
      </c>
      <c r="Z1057" s="1" t="s">
        <v>34</v>
      </c>
      <c r="AA1057" s="9" t="s">
        <v>53</v>
      </c>
      <c r="AB1057" s="2" t="s">
        <v>200</v>
      </c>
    </row>
    <row r="1058" spans="1:28" ht="36" customHeight="1" x14ac:dyDescent="0.2">
      <c r="A1058" s="1" t="s">
        <v>3999</v>
      </c>
      <c r="B1058" s="1" t="s">
        <v>36</v>
      </c>
      <c r="C1058" t="s">
        <v>4000</v>
      </c>
      <c r="D1058" s="1" t="s">
        <v>43</v>
      </c>
      <c r="E1058" s="1" t="s">
        <v>3897</v>
      </c>
      <c r="F1058" s="1" t="s">
        <v>3900</v>
      </c>
      <c r="G1058" s="1" t="s">
        <v>3913</v>
      </c>
      <c r="H1058" s="2" t="s">
        <v>4001</v>
      </c>
      <c r="I1058" s="2" t="s">
        <v>3924</v>
      </c>
      <c r="J1058" s="1" t="s">
        <v>60</v>
      </c>
      <c r="O1058" s="1" t="s">
        <v>1264</v>
      </c>
      <c r="P1058" s="1" t="s">
        <v>1265</v>
      </c>
      <c r="T1058" s="1" t="s">
        <v>1266</v>
      </c>
      <c r="W1058" s="2" t="s">
        <v>3991</v>
      </c>
      <c r="X1058" s="2" t="s">
        <v>3992</v>
      </c>
      <c r="Y1058" s="1" t="s">
        <v>52</v>
      </c>
      <c r="Z1058" s="1" t="s">
        <v>34</v>
      </c>
      <c r="AA1058" s="9" t="s">
        <v>53</v>
      </c>
      <c r="AB1058" s="2" t="s">
        <v>200</v>
      </c>
    </row>
    <row r="1059" spans="1:28" ht="36" customHeight="1" x14ac:dyDescent="0.2">
      <c r="A1059" s="1" t="s">
        <v>4002</v>
      </c>
      <c r="B1059" s="1" t="s">
        <v>36</v>
      </c>
      <c r="C1059" t="s">
        <v>4003</v>
      </c>
      <c r="D1059" s="1" t="s">
        <v>43</v>
      </c>
      <c r="E1059" s="1" t="s">
        <v>3897</v>
      </c>
      <c r="F1059" s="1" t="s">
        <v>3900</v>
      </c>
      <c r="G1059" s="1" t="s">
        <v>3913</v>
      </c>
      <c r="H1059" s="2" t="s">
        <v>4004</v>
      </c>
      <c r="I1059" s="2" t="s">
        <v>3944</v>
      </c>
      <c r="J1059" s="1" t="s">
        <v>60</v>
      </c>
      <c r="O1059" s="1" t="s">
        <v>1264</v>
      </c>
      <c r="P1059" s="1" t="s">
        <v>1265</v>
      </c>
      <c r="T1059" s="1" t="s">
        <v>1266</v>
      </c>
      <c r="W1059" s="2" t="s">
        <v>3991</v>
      </c>
      <c r="X1059" s="2" t="s">
        <v>3992</v>
      </c>
      <c r="Y1059" s="1" t="s">
        <v>52</v>
      </c>
      <c r="Z1059" s="1" t="s">
        <v>34</v>
      </c>
      <c r="AA1059" s="9" t="s">
        <v>53</v>
      </c>
      <c r="AB1059" s="2" t="s">
        <v>200</v>
      </c>
    </row>
    <row r="1060" spans="1:28" ht="36" customHeight="1" x14ac:dyDescent="0.2">
      <c r="A1060" s="1" t="s">
        <v>4005</v>
      </c>
      <c r="B1060" s="1" t="s">
        <v>36</v>
      </c>
      <c r="C1060" t="s">
        <v>4006</v>
      </c>
      <c r="D1060" s="1" t="s">
        <v>43</v>
      </c>
      <c r="E1060" s="1" t="s">
        <v>3897</v>
      </c>
      <c r="F1060" s="1" t="s">
        <v>3900</v>
      </c>
      <c r="G1060" s="1" t="s">
        <v>3913</v>
      </c>
      <c r="H1060" s="2" t="s">
        <v>4007</v>
      </c>
      <c r="I1060" s="2" t="s">
        <v>3944</v>
      </c>
      <c r="J1060" s="1" t="s">
        <v>60</v>
      </c>
      <c r="O1060" s="1" t="s">
        <v>1264</v>
      </c>
      <c r="P1060" s="1" t="s">
        <v>1265</v>
      </c>
      <c r="T1060" s="1" t="s">
        <v>1266</v>
      </c>
      <c r="W1060" s="2" t="s">
        <v>3991</v>
      </c>
      <c r="X1060" s="2" t="s">
        <v>3992</v>
      </c>
      <c r="Y1060" s="1" t="s">
        <v>52</v>
      </c>
      <c r="Z1060" s="1" t="s">
        <v>34</v>
      </c>
      <c r="AA1060" s="9" t="s">
        <v>53</v>
      </c>
      <c r="AB1060" s="2" t="s">
        <v>200</v>
      </c>
    </row>
    <row r="1061" spans="1:28" ht="36" customHeight="1" x14ac:dyDescent="0.2">
      <c r="A1061" s="1" t="s">
        <v>4008</v>
      </c>
      <c r="B1061" s="1" t="s">
        <v>36</v>
      </c>
      <c r="C1061" t="s">
        <v>4009</v>
      </c>
      <c r="D1061" s="1" t="s">
        <v>43</v>
      </c>
      <c r="E1061" s="1" t="s">
        <v>3897</v>
      </c>
      <c r="F1061" s="1" t="s">
        <v>3900</v>
      </c>
      <c r="G1061" s="1" t="s">
        <v>3913</v>
      </c>
      <c r="H1061" s="2" t="s">
        <v>4010</v>
      </c>
      <c r="I1061" s="2" t="s">
        <v>3928</v>
      </c>
      <c r="J1061" s="1" t="s">
        <v>33</v>
      </c>
      <c r="O1061" s="1" t="s">
        <v>1264</v>
      </c>
      <c r="P1061" s="1" t="s">
        <v>1265</v>
      </c>
      <c r="T1061" s="1" t="s">
        <v>1266</v>
      </c>
      <c r="W1061" s="2" t="s">
        <v>4011</v>
      </c>
      <c r="X1061" s="2" t="s">
        <v>4012</v>
      </c>
      <c r="Y1061" s="1" t="s">
        <v>52</v>
      </c>
      <c r="Z1061" s="1" t="s">
        <v>34</v>
      </c>
      <c r="AA1061" s="9" t="s">
        <v>53</v>
      </c>
      <c r="AB1061" s="2" t="s">
        <v>200</v>
      </c>
    </row>
    <row r="1062" spans="1:28" ht="36" customHeight="1" x14ac:dyDescent="0.2">
      <c r="A1062" s="1" t="s">
        <v>4013</v>
      </c>
      <c r="B1062" s="1" t="s">
        <v>36</v>
      </c>
      <c r="C1062" t="s">
        <v>4014</v>
      </c>
      <c r="D1062" s="1" t="s">
        <v>43</v>
      </c>
      <c r="E1062" s="1" t="s">
        <v>3897</v>
      </c>
      <c r="F1062" s="1" t="s">
        <v>3900</v>
      </c>
      <c r="G1062" s="1" t="s">
        <v>3913</v>
      </c>
      <c r="H1062" s="2" t="s">
        <v>4015</v>
      </c>
      <c r="I1062" s="2" t="s">
        <v>3934</v>
      </c>
      <c r="J1062" s="1" t="s">
        <v>33</v>
      </c>
      <c r="O1062" s="1" t="s">
        <v>1264</v>
      </c>
      <c r="P1062" s="1" t="s">
        <v>1265</v>
      </c>
      <c r="T1062" s="1" t="s">
        <v>1266</v>
      </c>
      <c r="W1062" s="2" t="s">
        <v>4011</v>
      </c>
      <c r="X1062" s="2" t="s">
        <v>4012</v>
      </c>
      <c r="Y1062" s="1" t="s">
        <v>52</v>
      </c>
      <c r="Z1062" s="1" t="s">
        <v>34</v>
      </c>
      <c r="AA1062" s="9" t="s">
        <v>53</v>
      </c>
      <c r="AB1062" s="2" t="s">
        <v>200</v>
      </c>
    </row>
    <row r="1063" spans="1:28" ht="36" customHeight="1" x14ac:dyDescent="0.2">
      <c r="A1063" s="1" t="s">
        <v>4016</v>
      </c>
      <c r="B1063" s="1" t="s">
        <v>36</v>
      </c>
      <c r="C1063" t="s">
        <v>4017</v>
      </c>
      <c r="D1063" s="1" t="s">
        <v>43</v>
      </c>
      <c r="E1063" s="1" t="s">
        <v>3897</v>
      </c>
      <c r="F1063" s="1" t="s">
        <v>3900</v>
      </c>
      <c r="G1063" s="1" t="s">
        <v>3913</v>
      </c>
      <c r="H1063" s="2" t="s">
        <v>4018</v>
      </c>
      <c r="I1063" s="2" t="s">
        <v>3924</v>
      </c>
      <c r="J1063" s="1" t="s">
        <v>60</v>
      </c>
      <c r="O1063" s="1" t="s">
        <v>1264</v>
      </c>
      <c r="P1063" s="1" t="s">
        <v>1265</v>
      </c>
      <c r="T1063" s="1" t="s">
        <v>1266</v>
      </c>
      <c r="W1063" s="2" t="s">
        <v>4011</v>
      </c>
      <c r="X1063" s="2" t="s">
        <v>4012</v>
      </c>
      <c r="Y1063" s="1" t="s">
        <v>52</v>
      </c>
      <c r="Z1063" s="1" t="s">
        <v>34</v>
      </c>
      <c r="AA1063" s="9" t="s">
        <v>53</v>
      </c>
      <c r="AB1063" s="2" t="s">
        <v>200</v>
      </c>
    </row>
    <row r="1064" spans="1:28" ht="36" customHeight="1" x14ac:dyDescent="0.2">
      <c r="A1064" s="1" t="s">
        <v>4019</v>
      </c>
      <c r="B1064" s="1" t="s">
        <v>36</v>
      </c>
      <c r="C1064" t="s">
        <v>4020</v>
      </c>
      <c r="D1064" s="1" t="s">
        <v>43</v>
      </c>
      <c r="E1064" s="1" t="s">
        <v>3897</v>
      </c>
      <c r="F1064" s="1" t="s">
        <v>3900</v>
      </c>
      <c r="G1064" s="1" t="s">
        <v>3913</v>
      </c>
      <c r="H1064" s="2" t="s">
        <v>4021</v>
      </c>
      <c r="I1064" s="2" t="s">
        <v>3924</v>
      </c>
      <c r="J1064" s="1" t="s">
        <v>60</v>
      </c>
      <c r="O1064" s="1" t="s">
        <v>1264</v>
      </c>
      <c r="P1064" s="1" t="s">
        <v>1265</v>
      </c>
      <c r="T1064" s="1" t="s">
        <v>1266</v>
      </c>
      <c r="W1064" s="2" t="s">
        <v>4011</v>
      </c>
      <c r="X1064" s="2" t="s">
        <v>4012</v>
      </c>
      <c r="Y1064" s="1" t="s">
        <v>52</v>
      </c>
      <c r="Z1064" s="1" t="s">
        <v>34</v>
      </c>
      <c r="AA1064" s="9" t="s">
        <v>53</v>
      </c>
      <c r="AB1064" s="2" t="s">
        <v>200</v>
      </c>
    </row>
    <row r="1065" spans="1:28" ht="36" customHeight="1" x14ac:dyDescent="0.2">
      <c r="A1065" s="1" t="s">
        <v>4022</v>
      </c>
      <c r="B1065" s="1" t="s">
        <v>36</v>
      </c>
      <c r="C1065" t="s">
        <v>4023</v>
      </c>
      <c r="D1065" s="1" t="s">
        <v>43</v>
      </c>
      <c r="E1065" s="1" t="s">
        <v>3897</v>
      </c>
      <c r="F1065" s="1" t="s">
        <v>3900</v>
      </c>
      <c r="G1065" s="1" t="s">
        <v>3913</v>
      </c>
      <c r="H1065" s="2" t="s">
        <v>4024</v>
      </c>
      <c r="I1065" s="2" t="s">
        <v>3944</v>
      </c>
      <c r="J1065" s="1" t="s">
        <v>60</v>
      </c>
      <c r="O1065" s="1" t="s">
        <v>1264</v>
      </c>
      <c r="P1065" s="1" t="s">
        <v>1265</v>
      </c>
      <c r="T1065" s="1" t="s">
        <v>1266</v>
      </c>
      <c r="W1065" s="2" t="s">
        <v>4011</v>
      </c>
      <c r="X1065" s="2" t="s">
        <v>4012</v>
      </c>
      <c r="Y1065" s="1" t="s">
        <v>52</v>
      </c>
      <c r="Z1065" s="1" t="s">
        <v>34</v>
      </c>
      <c r="AA1065" s="9" t="s">
        <v>53</v>
      </c>
      <c r="AB1065" s="2" t="s">
        <v>200</v>
      </c>
    </row>
    <row r="1066" spans="1:28" ht="36" customHeight="1" x14ac:dyDescent="0.2">
      <c r="A1066" s="1" t="s">
        <v>4025</v>
      </c>
      <c r="B1066" s="1" t="s">
        <v>36</v>
      </c>
      <c r="C1066" t="s">
        <v>4026</v>
      </c>
      <c r="D1066" s="1" t="s">
        <v>43</v>
      </c>
      <c r="E1066" s="1" t="s">
        <v>3897</v>
      </c>
      <c r="F1066" s="1" t="s">
        <v>3900</v>
      </c>
      <c r="G1066" s="1" t="s">
        <v>3913</v>
      </c>
      <c r="H1066" s="2" t="s">
        <v>4027</v>
      </c>
      <c r="I1066" s="2" t="s">
        <v>3944</v>
      </c>
      <c r="J1066" s="1" t="s">
        <v>60</v>
      </c>
      <c r="O1066" s="1" t="s">
        <v>1264</v>
      </c>
      <c r="P1066" s="1" t="s">
        <v>1265</v>
      </c>
      <c r="T1066" s="1" t="s">
        <v>1266</v>
      </c>
      <c r="W1066" s="2" t="s">
        <v>4011</v>
      </c>
      <c r="X1066" s="2" t="s">
        <v>4012</v>
      </c>
      <c r="Y1066" s="1" t="s">
        <v>52</v>
      </c>
      <c r="Z1066" s="1" t="s">
        <v>34</v>
      </c>
      <c r="AA1066" s="9" t="s">
        <v>53</v>
      </c>
      <c r="AB1066" s="2" t="s">
        <v>200</v>
      </c>
    </row>
    <row r="1067" spans="1:28" ht="36" customHeight="1" x14ac:dyDescent="0.2">
      <c r="A1067" s="1" t="s">
        <v>4028</v>
      </c>
      <c r="B1067" s="1" t="s">
        <v>36</v>
      </c>
      <c r="C1067" t="s">
        <v>4029</v>
      </c>
      <c r="D1067" s="1" t="s">
        <v>43</v>
      </c>
      <c r="E1067" s="1" t="s">
        <v>3897</v>
      </c>
      <c r="F1067" s="1" t="s">
        <v>3900</v>
      </c>
      <c r="G1067" s="1" t="s">
        <v>3913</v>
      </c>
      <c r="H1067" s="2" t="s">
        <v>4030</v>
      </c>
      <c r="J1067" s="1" t="s">
        <v>33</v>
      </c>
      <c r="O1067" s="1" t="s">
        <v>1264</v>
      </c>
      <c r="P1067" s="1" t="s">
        <v>1265</v>
      </c>
      <c r="T1067" s="1" t="s">
        <v>1266</v>
      </c>
      <c r="W1067" s="2" t="s">
        <v>4031</v>
      </c>
      <c r="X1067" s="2" t="s">
        <v>4032</v>
      </c>
      <c r="Y1067" s="1" t="s">
        <v>52</v>
      </c>
      <c r="Z1067" s="1" t="s">
        <v>34</v>
      </c>
      <c r="AA1067" s="9" t="s">
        <v>53</v>
      </c>
      <c r="AB1067" s="2" t="s">
        <v>200</v>
      </c>
    </row>
    <row r="1068" spans="1:28" ht="36" customHeight="1" x14ac:dyDescent="0.2">
      <c r="A1068" s="1" t="s">
        <v>4033</v>
      </c>
      <c r="B1068" s="6" t="s">
        <v>30</v>
      </c>
      <c r="C1068" t="s">
        <v>4034</v>
      </c>
      <c r="D1068" s="1" t="s">
        <v>43</v>
      </c>
      <c r="E1068" s="1" t="s">
        <v>3897</v>
      </c>
      <c r="F1068" s="1" t="s">
        <v>3900</v>
      </c>
      <c r="G1068" s="1" t="s">
        <v>3913</v>
      </c>
      <c r="H1068" s="2" t="s">
        <v>4035</v>
      </c>
      <c r="I1068" s="2" t="s">
        <v>4036</v>
      </c>
      <c r="J1068" s="1" t="s">
        <v>47</v>
      </c>
      <c r="M1068" s="1" t="s">
        <v>236</v>
      </c>
      <c r="O1068" s="1" t="s">
        <v>1264</v>
      </c>
      <c r="P1068" s="1" t="s">
        <v>1265</v>
      </c>
      <c r="T1068" s="1" t="s">
        <v>1266</v>
      </c>
      <c r="W1068" s="2" t="s">
        <v>51</v>
      </c>
      <c r="X1068" s="2" t="s">
        <v>51</v>
      </c>
      <c r="Y1068" s="1" t="s">
        <v>52</v>
      </c>
      <c r="Z1068" s="1" t="s">
        <v>34</v>
      </c>
      <c r="AA1068" s="9" t="s">
        <v>53</v>
      </c>
      <c r="AB1068" s="2" t="s">
        <v>54</v>
      </c>
    </row>
    <row r="1069" spans="1:28" ht="36" customHeight="1" x14ac:dyDescent="0.2">
      <c r="A1069" s="1" t="s">
        <v>4037</v>
      </c>
      <c r="B1069" s="6" t="s">
        <v>30</v>
      </c>
      <c r="C1069" t="s">
        <v>4038</v>
      </c>
      <c r="D1069" s="1" t="s">
        <v>43</v>
      </c>
      <c r="E1069" s="1" t="s">
        <v>3897</v>
      </c>
      <c r="F1069" s="1" t="s">
        <v>3900</v>
      </c>
      <c r="G1069" s="1" t="s">
        <v>3913</v>
      </c>
      <c r="H1069" s="2" t="s">
        <v>4039</v>
      </c>
      <c r="I1069" s="2" t="s">
        <v>4040</v>
      </c>
      <c r="J1069" s="1" t="s">
        <v>47</v>
      </c>
      <c r="M1069" s="1" t="s">
        <v>236</v>
      </c>
      <c r="O1069" s="1" t="s">
        <v>1264</v>
      </c>
      <c r="P1069" s="1" t="s">
        <v>1265</v>
      </c>
      <c r="T1069" s="1" t="s">
        <v>1266</v>
      </c>
      <c r="W1069" s="2" t="s">
        <v>51</v>
      </c>
      <c r="X1069" s="2" t="s">
        <v>51</v>
      </c>
      <c r="Y1069" s="1" t="s">
        <v>52</v>
      </c>
      <c r="Z1069" s="1" t="s">
        <v>34</v>
      </c>
      <c r="AA1069" s="9" t="s">
        <v>53</v>
      </c>
      <c r="AB1069" s="2" t="s">
        <v>54</v>
      </c>
    </row>
    <row r="1070" spans="1:28" ht="36" customHeight="1" x14ac:dyDescent="0.2">
      <c r="A1070" s="1" t="s">
        <v>4041</v>
      </c>
      <c r="B1070" s="1" t="s">
        <v>36</v>
      </c>
      <c r="C1070" t="s">
        <v>4042</v>
      </c>
      <c r="D1070" s="1" t="s">
        <v>43</v>
      </c>
      <c r="E1070" s="1" t="s">
        <v>3897</v>
      </c>
      <c r="F1070" s="1" t="s">
        <v>3900</v>
      </c>
      <c r="G1070" s="1" t="s">
        <v>4043</v>
      </c>
      <c r="H1070" s="2" t="s">
        <v>4044</v>
      </c>
      <c r="I1070" s="10" t="s">
        <v>4045</v>
      </c>
      <c r="J1070" s="1" t="s">
        <v>47</v>
      </c>
      <c r="M1070" s="1" t="s">
        <v>236</v>
      </c>
      <c r="O1070" s="1" t="s">
        <v>1264</v>
      </c>
      <c r="P1070" s="1" t="s">
        <v>1265</v>
      </c>
      <c r="T1070" s="1" t="s">
        <v>1266</v>
      </c>
      <c r="W1070" s="2" t="s">
        <v>51</v>
      </c>
      <c r="X1070" s="2" t="s">
        <v>51</v>
      </c>
      <c r="Y1070" s="1" t="s">
        <v>52</v>
      </c>
      <c r="Z1070" s="1" t="s">
        <v>34</v>
      </c>
      <c r="AA1070" s="9" t="s">
        <v>53</v>
      </c>
      <c r="AB1070" s="2" t="s">
        <v>200</v>
      </c>
    </row>
    <row r="1071" spans="1:28" ht="36" customHeight="1" x14ac:dyDescent="0.2">
      <c r="A1071" s="1" t="s">
        <v>4046</v>
      </c>
      <c r="B1071" s="6" t="s">
        <v>30</v>
      </c>
      <c r="C1071" t="s">
        <v>4047</v>
      </c>
      <c r="D1071" s="1" t="s">
        <v>43</v>
      </c>
      <c r="E1071" s="1" t="s">
        <v>3897</v>
      </c>
      <c r="F1071" s="1" t="s">
        <v>3900</v>
      </c>
      <c r="G1071" s="1" t="s">
        <v>4043</v>
      </c>
      <c r="H1071" s="2" t="s">
        <v>4048</v>
      </c>
      <c r="I1071" s="2" t="s">
        <v>4049</v>
      </c>
      <c r="J1071" s="1" t="s">
        <v>47</v>
      </c>
      <c r="M1071" s="1" t="s">
        <v>1549</v>
      </c>
      <c r="O1071" s="1" t="s">
        <v>1264</v>
      </c>
      <c r="P1071" s="1" t="s">
        <v>1265</v>
      </c>
      <c r="T1071" s="1" t="s">
        <v>1266</v>
      </c>
      <c r="W1071" s="2" t="s">
        <v>51</v>
      </c>
      <c r="X1071" s="2" t="s">
        <v>51</v>
      </c>
      <c r="Y1071" s="1" t="s">
        <v>52</v>
      </c>
      <c r="Z1071" s="1" t="s">
        <v>34</v>
      </c>
      <c r="AA1071" s="9" t="s">
        <v>53</v>
      </c>
      <c r="AB1071" s="2" t="s">
        <v>54</v>
      </c>
    </row>
    <row r="1072" spans="1:28" ht="36" customHeight="1" x14ac:dyDescent="0.2">
      <c r="A1072" s="1" t="s">
        <v>4050</v>
      </c>
      <c r="B1072" s="6" t="s">
        <v>30</v>
      </c>
      <c r="C1072" t="s">
        <v>4051</v>
      </c>
      <c r="D1072" s="1" t="s">
        <v>43</v>
      </c>
      <c r="E1072" s="1" t="s">
        <v>3897</v>
      </c>
      <c r="F1072" s="1" t="s">
        <v>3900</v>
      </c>
      <c r="G1072" s="1" t="s">
        <v>4043</v>
      </c>
      <c r="H1072" s="2" t="s">
        <v>4052</v>
      </c>
      <c r="I1072" s="2" t="s">
        <v>2751</v>
      </c>
      <c r="J1072" s="1" t="s">
        <v>47</v>
      </c>
      <c r="M1072" s="1" t="s">
        <v>1549</v>
      </c>
      <c r="O1072" s="1" t="s">
        <v>1264</v>
      </c>
      <c r="P1072" s="1" t="s">
        <v>1265</v>
      </c>
      <c r="T1072" s="1" t="s">
        <v>1266</v>
      </c>
      <c r="W1072" s="2" t="s">
        <v>51</v>
      </c>
      <c r="X1072" s="2" t="s">
        <v>51</v>
      </c>
      <c r="Y1072" s="1" t="s">
        <v>52</v>
      </c>
      <c r="Z1072" s="1" t="s">
        <v>34</v>
      </c>
      <c r="AA1072" s="9" t="s">
        <v>53</v>
      </c>
      <c r="AB1072" s="2" t="s">
        <v>54</v>
      </c>
    </row>
    <row r="1073" spans="1:28" ht="36" customHeight="1" x14ac:dyDescent="0.2">
      <c r="A1073" s="2" t="s">
        <v>4053</v>
      </c>
      <c r="B1073" s="6" t="s">
        <v>30</v>
      </c>
      <c r="C1073" t="s">
        <v>4054</v>
      </c>
      <c r="D1073" s="1" t="s">
        <v>43</v>
      </c>
      <c r="E1073" s="1" t="s">
        <v>3897</v>
      </c>
      <c r="F1073" s="1" t="s">
        <v>3900</v>
      </c>
      <c r="G1073" s="1" t="s">
        <v>4043</v>
      </c>
      <c r="H1073" s="2" t="s">
        <v>4055</v>
      </c>
      <c r="I1073" s="2" t="s">
        <v>4056</v>
      </c>
      <c r="J1073" s="1" t="s">
        <v>47</v>
      </c>
      <c r="M1073" s="1" t="s">
        <v>2043</v>
      </c>
      <c r="O1073" s="1" t="s">
        <v>1264</v>
      </c>
      <c r="P1073" s="1" t="s">
        <v>1265</v>
      </c>
      <c r="T1073" s="1" t="s">
        <v>1266</v>
      </c>
      <c r="W1073" s="2" t="s">
        <v>241</v>
      </c>
      <c r="X1073" s="2" t="s">
        <v>241</v>
      </c>
      <c r="Y1073" s="1" t="s">
        <v>52</v>
      </c>
      <c r="Z1073" s="1" t="s">
        <v>34</v>
      </c>
      <c r="AA1073" s="9" t="s">
        <v>53</v>
      </c>
      <c r="AB1073" s="2" t="s">
        <v>248</v>
      </c>
    </row>
    <row r="1074" spans="1:28" ht="36" customHeight="1" x14ac:dyDescent="0.2">
      <c r="A1074" s="1" t="s">
        <v>4057</v>
      </c>
      <c r="B1074" s="6" t="s">
        <v>30</v>
      </c>
      <c r="C1074" t="s">
        <v>4058</v>
      </c>
      <c r="D1074" s="1" t="s">
        <v>43</v>
      </c>
      <c r="E1074" s="1" t="s">
        <v>3897</v>
      </c>
      <c r="F1074" s="1" t="s">
        <v>3900</v>
      </c>
      <c r="G1074" s="1" t="s">
        <v>4043</v>
      </c>
      <c r="H1074" s="2" t="s">
        <v>4059</v>
      </c>
      <c r="I1074" s="2" t="s">
        <v>4060</v>
      </c>
      <c r="J1074" s="1" t="s">
        <v>47</v>
      </c>
      <c r="M1074" s="1" t="s">
        <v>236</v>
      </c>
      <c r="O1074" s="1" t="s">
        <v>1264</v>
      </c>
      <c r="P1074" s="1" t="s">
        <v>1265</v>
      </c>
      <c r="T1074" s="1" t="s">
        <v>1266</v>
      </c>
      <c r="W1074" s="2" t="s">
        <v>51</v>
      </c>
      <c r="X1074" s="2" t="s">
        <v>51</v>
      </c>
      <c r="Y1074" s="1" t="s">
        <v>52</v>
      </c>
      <c r="Z1074" s="1" t="s">
        <v>34</v>
      </c>
      <c r="AA1074" s="9" t="s">
        <v>53</v>
      </c>
      <c r="AB1074" s="2" t="s">
        <v>54</v>
      </c>
    </row>
    <row r="1075" spans="1:28" ht="36" customHeight="1" x14ac:dyDescent="0.2">
      <c r="A1075" s="1" t="s">
        <v>4061</v>
      </c>
      <c r="B1075" s="6" t="s">
        <v>30</v>
      </c>
      <c r="C1075" t="s">
        <v>4062</v>
      </c>
      <c r="D1075" s="1" t="s">
        <v>43</v>
      </c>
      <c r="E1075" s="1" t="s">
        <v>3897</v>
      </c>
      <c r="F1075" s="1" t="s">
        <v>3900</v>
      </c>
      <c r="G1075" s="1" t="s">
        <v>4043</v>
      </c>
      <c r="H1075" s="2" t="s">
        <v>4063</v>
      </c>
      <c r="I1075" s="2" t="s">
        <v>4064</v>
      </c>
      <c r="J1075" s="1" t="s">
        <v>47</v>
      </c>
      <c r="M1075" s="1" t="s">
        <v>1320</v>
      </c>
      <c r="O1075" s="1" t="s">
        <v>1264</v>
      </c>
      <c r="P1075" s="1" t="s">
        <v>1265</v>
      </c>
      <c r="T1075" s="1" t="s">
        <v>1266</v>
      </c>
      <c r="W1075" s="2" t="s">
        <v>51</v>
      </c>
      <c r="X1075" s="2" t="s">
        <v>51</v>
      </c>
      <c r="Y1075" s="1" t="s">
        <v>52</v>
      </c>
      <c r="Z1075" s="1" t="s">
        <v>34</v>
      </c>
      <c r="AA1075" s="9" t="s">
        <v>53</v>
      </c>
      <c r="AB1075" s="2" t="s">
        <v>54</v>
      </c>
    </row>
    <row r="1076" spans="1:28" ht="36" customHeight="1" x14ac:dyDescent="0.2">
      <c r="A1076" s="1" t="s">
        <v>4065</v>
      </c>
      <c r="B1076" s="1" t="s">
        <v>36</v>
      </c>
      <c r="C1076" t="s">
        <v>4066</v>
      </c>
      <c r="D1076" s="1" t="s">
        <v>43</v>
      </c>
      <c r="E1076" s="1" t="s">
        <v>3897</v>
      </c>
      <c r="F1076" s="1" t="s">
        <v>3900</v>
      </c>
      <c r="G1076" s="1" t="s">
        <v>4043</v>
      </c>
      <c r="H1076" s="2" t="s">
        <v>4067</v>
      </c>
      <c r="I1076" s="10" t="s">
        <v>4068</v>
      </c>
      <c r="J1076" s="1" t="s">
        <v>47</v>
      </c>
      <c r="M1076" s="1" t="s">
        <v>1320</v>
      </c>
      <c r="O1076" s="1" t="s">
        <v>1264</v>
      </c>
      <c r="P1076" s="1" t="s">
        <v>1265</v>
      </c>
      <c r="T1076" s="1" t="s">
        <v>1266</v>
      </c>
      <c r="W1076" s="2" t="s">
        <v>51</v>
      </c>
      <c r="X1076" s="2" t="s">
        <v>51</v>
      </c>
      <c r="Y1076" s="1" t="s">
        <v>52</v>
      </c>
      <c r="Z1076" s="1" t="s">
        <v>34</v>
      </c>
      <c r="AA1076" s="9" t="s">
        <v>53</v>
      </c>
      <c r="AB1076" s="2" t="s">
        <v>54</v>
      </c>
    </row>
    <row r="1077" spans="1:28" ht="36" customHeight="1" x14ac:dyDescent="0.2">
      <c r="A1077" s="1" t="s">
        <v>4069</v>
      </c>
      <c r="B1077" s="6" t="s">
        <v>30</v>
      </c>
      <c r="C1077" t="s">
        <v>4070</v>
      </c>
      <c r="D1077" s="1" t="s">
        <v>43</v>
      </c>
      <c r="E1077" s="1" t="s">
        <v>3897</v>
      </c>
      <c r="F1077" s="1" t="s">
        <v>3900</v>
      </c>
      <c r="G1077" s="1" t="s">
        <v>4043</v>
      </c>
      <c r="H1077" s="2" t="s">
        <v>4071</v>
      </c>
      <c r="I1077" s="2" t="s">
        <v>2751</v>
      </c>
      <c r="J1077" s="1" t="s">
        <v>47</v>
      </c>
      <c r="M1077" s="1" t="s">
        <v>1549</v>
      </c>
      <c r="O1077" s="1" t="s">
        <v>1264</v>
      </c>
      <c r="P1077" s="1" t="s">
        <v>1265</v>
      </c>
      <c r="T1077" s="1" t="s">
        <v>1266</v>
      </c>
      <c r="W1077" s="2" t="s">
        <v>51</v>
      </c>
      <c r="X1077" s="2" t="s">
        <v>51</v>
      </c>
      <c r="Y1077" s="1" t="s">
        <v>52</v>
      </c>
      <c r="Z1077" s="1" t="s">
        <v>34</v>
      </c>
      <c r="AA1077" s="9" t="s">
        <v>53</v>
      </c>
      <c r="AB1077" s="2" t="s">
        <v>54</v>
      </c>
    </row>
    <row r="1078" spans="1:28" ht="36" customHeight="1" x14ac:dyDescent="0.2">
      <c r="A1078" s="1" t="s">
        <v>4072</v>
      </c>
      <c r="B1078" s="1" t="s">
        <v>36</v>
      </c>
      <c r="C1078" t="s">
        <v>4073</v>
      </c>
      <c r="D1078" s="1" t="s">
        <v>43</v>
      </c>
      <c r="E1078" s="1" t="s">
        <v>3897</v>
      </c>
      <c r="F1078" s="1" t="s">
        <v>3900</v>
      </c>
      <c r="G1078" s="1" t="s">
        <v>4074</v>
      </c>
      <c r="H1078" s="2" t="s">
        <v>4075</v>
      </c>
      <c r="I1078" s="2" t="s">
        <v>4076</v>
      </c>
      <c r="J1078" s="1" t="s">
        <v>47</v>
      </c>
      <c r="M1078" s="1" t="s">
        <v>236</v>
      </c>
      <c r="O1078" s="1" t="s">
        <v>1264</v>
      </c>
      <c r="P1078" s="1" t="s">
        <v>1265</v>
      </c>
      <c r="T1078" s="1" t="s">
        <v>1266</v>
      </c>
      <c r="W1078" s="2" t="s">
        <v>51</v>
      </c>
      <c r="X1078" s="2" t="s">
        <v>51</v>
      </c>
      <c r="Y1078" s="1" t="s">
        <v>52</v>
      </c>
      <c r="Z1078" s="1" t="s">
        <v>34</v>
      </c>
      <c r="AA1078" s="9" t="s">
        <v>53</v>
      </c>
      <c r="AB1078" s="2" t="s">
        <v>54</v>
      </c>
    </row>
    <row r="1079" spans="1:28" ht="36" customHeight="1" x14ac:dyDescent="0.2">
      <c r="A1079" s="1" t="s">
        <v>4077</v>
      </c>
      <c r="B1079" s="6" t="s">
        <v>30</v>
      </c>
      <c r="C1079" t="s">
        <v>4078</v>
      </c>
      <c r="D1079" s="1" t="s">
        <v>43</v>
      </c>
      <c r="E1079" s="1" t="s">
        <v>3897</v>
      </c>
      <c r="F1079" s="1" t="s">
        <v>3900</v>
      </c>
      <c r="G1079" s="1" t="s">
        <v>4074</v>
      </c>
      <c r="H1079" s="2" t="s">
        <v>4079</v>
      </c>
      <c r="I1079" s="2" t="s">
        <v>4080</v>
      </c>
      <c r="J1079" s="1" t="s">
        <v>47</v>
      </c>
      <c r="M1079" s="1" t="s">
        <v>236</v>
      </c>
      <c r="O1079" s="1" t="s">
        <v>1264</v>
      </c>
      <c r="P1079" s="1" t="s">
        <v>1265</v>
      </c>
      <c r="T1079" s="1" t="s">
        <v>1266</v>
      </c>
      <c r="W1079" s="2" t="s">
        <v>51</v>
      </c>
      <c r="X1079" s="2" t="s">
        <v>51</v>
      </c>
      <c r="Y1079" s="1" t="s">
        <v>52</v>
      </c>
      <c r="Z1079" s="1" t="s">
        <v>34</v>
      </c>
      <c r="AA1079" s="9" t="s">
        <v>53</v>
      </c>
      <c r="AB1079" s="2" t="s">
        <v>54</v>
      </c>
    </row>
    <row r="1080" spans="1:28" ht="36" customHeight="1" x14ac:dyDescent="0.2">
      <c r="A1080" s="1" t="s">
        <v>4081</v>
      </c>
      <c r="B1080" s="6" t="s">
        <v>30</v>
      </c>
      <c r="C1080" t="s">
        <v>4082</v>
      </c>
      <c r="D1080" s="1" t="s">
        <v>43</v>
      </c>
      <c r="E1080" s="1" t="s">
        <v>3897</v>
      </c>
      <c r="F1080" s="1" t="s">
        <v>3900</v>
      </c>
      <c r="G1080" s="1" t="s">
        <v>4074</v>
      </c>
      <c r="H1080" s="2" t="s">
        <v>4083</v>
      </c>
      <c r="I1080" s="2" t="s">
        <v>4084</v>
      </c>
      <c r="J1080" s="1" t="s">
        <v>47</v>
      </c>
      <c r="M1080" s="1" t="s">
        <v>236</v>
      </c>
      <c r="O1080" s="1" t="s">
        <v>1264</v>
      </c>
      <c r="P1080" s="1" t="s">
        <v>1265</v>
      </c>
      <c r="T1080" s="1" t="s">
        <v>1266</v>
      </c>
      <c r="W1080" s="2" t="s">
        <v>51</v>
      </c>
      <c r="X1080" s="2" t="s">
        <v>51</v>
      </c>
      <c r="Y1080" s="1" t="s">
        <v>52</v>
      </c>
      <c r="Z1080" s="1" t="s">
        <v>34</v>
      </c>
      <c r="AA1080" s="9" t="s">
        <v>53</v>
      </c>
      <c r="AB1080" s="2" t="s">
        <v>54</v>
      </c>
    </row>
    <row r="1081" spans="1:28" ht="28" customHeight="1" x14ac:dyDescent="0.2">
      <c r="A1081" s="1" t="s">
        <v>4085</v>
      </c>
      <c r="B1081" s="1" t="s">
        <v>36</v>
      </c>
      <c r="C1081" t="s">
        <v>4086</v>
      </c>
      <c r="D1081" s="1" t="s">
        <v>43</v>
      </c>
      <c r="E1081" s="1" t="s">
        <v>3897</v>
      </c>
      <c r="F1081" s="1" t="s">
        <v>3900</v>
      </c>
      <c r="G1081" s="1" t="s">
        <v>4074</v>
      </c>
      <c r="H1081" s="2" t="s">
        <v>4087</v>
      </c>
      <c r="J1081" s="1" t="s">
        <v>47</v>
      </c>
      <c r="M1081" s="1" t="s">
        <v>236</v>
      </c>
      <c r="O1081" s="1" t="s">
        <v>1264</v>
      </c>
      <c r="P1081" s="1" t="s">
        <v>1265</v>
      </c>
      <c r="T1081" s="1" t="s">
        <v>1266</v>
      </c>
      <c r="W1081" s="2" t="s">
        <v>51</v>
      </c>
      <c r="X1081" s="2" t="s">
        <v>51</v>
      </c>
      <c r="Y1081" s="1" t="s">
        <v>52</v>
      </c>
      <c r="Z1081" s="1" t="s">
        <v>34</v>
      </c>
      <c r="AA1081" s="9" t="s">
        <v>53</v>
      </c>
      <c r="AB1081" s="2" t="s">
        <v>54</v>
      </c>
    </row>
    <row r="1082" spans="1:28" ht="36" customHeight="1" x14ac:dyDescent="0.2">
      <c r="A1082" s="1" t="s">
        <v>4088</v>
      </c>
      <c r="B1082" s="6" t="s">
        <v>30</v>
      </c>
      <c r="C1082" t="s">
        <v>4089</v>
      </c>
      <c r="D1082" s="1" t="s">
        <v>766</v>
      </c>
      <c r="E1082" s="1" t="s">
        <v>3897</v>
      </c>
      <c r="F1082" s="1" t="s">
        <v>3900</v>
      </c>
      <c r="G1082" s="1" t="s">
        <v>4074</v>
      </c>
      <c r="H1082" s="2" t="s">
        <v>4090</v>
      </c>
      <c r="J1082" s="1" t="s">
        <v>33</v>
      </c>
      <c r="W1082" s="2" t="s">
        <v>51</v>
      </c>
      <c r="X1082" s="2" t="s">
        <v>51</v>
      </c>
      <c r="Z1082" s="1" t="s">
        <v>34</v>
      </c>
    </row>
    <row r="1083" spans="1:28" ht="36" customHeight="1" x14ac:dyDescent="0.2">
      <c r="A1083" s="1" t="s">
        <v>4091</v>
      </c>
      <c r="B1083" s="6" t="s">
        <v>30</v>
      </c>
      <c r="C1083" t="s">
        <v>4092</v>
      </c>
      <c r="D1083" s="1" t="s">
        <v>43</v>
      </c>
      <c r="E1083" s="1" t="s">
        <v>3897</v>
      </c>
      <c r="F1083" s="1" t="s">
        <v>3900</v>
      </c>
      <c r="G1083" s="1" t="s">
        <v>4074</v>
      </c>
      <c r="H1083" s="2" t="s">
        <v>4093</v>
      </c>
      <c r="I1083" s="2" t="s">
        <v>4094</v>
      </c>
      <c r="J1083" s="1" t="s">
        <v>773</v>
      </c>
      <c r="K1083" s="1" t="s">
        <v>4088</v>
      </c>
      <c r="L1083" s="1">
        <v>1</v>
      </c>
      <c r="M1083" s="1" t="s">
        <v>774</v>
      </c>
      <c r="O1083" s="1" t="s">
        <v>1264</v>
      </c>
      <c r="P1083" s="1" t="s">
        <v>1265</v>
      </c>
      <c r="T1083" s="1" t="s">
        <v>1266</v>
      </c>
      <c r="W1083" s="2" t="s">
        <v>51</v>
      </c>
      <c r="X1083" s="2" t="s">
        <v>51</v>
      </c>
      <c r="Y1083" s="1" t="s">
        <v>775</v>
      </c>
      <c r="Z1083" s="1" t="s">
        <v>34</v>
      </c>
      <c r="AA1083" s="9" t="s">
        <v>53</v>
      </c>
      <c r="AB1083" s="2" t="s">
        <v>54</v>
      </c>
    </row>
    <row r="1084" spans="1:28" ht="36" customHeight="1" x14ac:dyDescent="0.2">
      <c r="A1084" s="1" t="s">
        <v>4095</v>
      </c>
      <c r="B1084" s="6" t="s">
        <v>30</v>
      </c>
      <c r="C1084" t="s">
        <v>4096</v>
      </c>
      <c r="D1084" s="1" t="s">
        <v>43</v>
      </c>
      <c r="E1084" s="1" t="s">
        <v>3897</v>
      </c>
      <c r="F1084" s="1" t="s">
        <v>3900</v>
      </c>
      <c r="G1084" s="1" t="s">
        <v>4074</v>
      </c>
      <c r="H1084" s="2" t="s">
        <v>4097</v>
      </c>
      <c r="I1084" s="2" t="s">
        <v>4098</v>
      </c>
      <c r="J1084" s="1" t="s">
        <v>773</v>
      </c>
      <c r="K1084" s="1" t="s">
        <v>4088</v>
      </c>
      <c r="L1084" s="1">
        <v>1</v>
      </c>
      <c r="M1084" s="1" t="s">
        <v>774</v>
      </c>
      <c r="O1084" s="1" t="s">
        <v>1264</v>
      </c>
      <c r="P1084" s="1" t="s">
        <v>1265</v>
      </c>
      <c r="T1084" s="1" t="s">
        <v>1266</v>
      </c>
      <c r="W1084" s="2" t="s">
        <v>51</v>
      </c>
      <c r="X1084" s="2" t="s">
        <v>51</v>
      </c>
      <c r="Y1084" s="1" t="s">
        <v>775</v>
      </c>
      <c r="Z1084" s="1" t="s">
        <v>34</v>
      </c>
      <c r="AA1084" s="9" t="s">
        <v>53</v>
      </c>
      <c r="AB1084" s="2" t="s">
        <v>54</v>
      </c>
    </row>
    <row r="1085" spans="1:28" ht="36" customHeight="1" x14ac:dyDescent="0.2">
      <c r="A1085" s="1" t="s">
        <v>4099</v>
      </c>
      <c r="B1085" s="6" t="s">
        <v>30</v>
      </c>
      <c r="C1085" t="s">
        <v>4100</v>
      </c>
      <c r="D1085" s="1" t="s">
        <v>43</v>
      </c>
      <c r="E1085" s="1" t="s">
        <v>3897</v>
      </c>
      <c r="F1085" s="1" t="s">
        <v>3900</v>
      </c>
      <c r="G1085" s="1" t="s">
        <v>4074</v>
      </c>
      <c r="H1085" s="2" t="s">
        <v>4101</v>
      </c>
      <c r="I1085" s="2" t="s">
        <v>4102</v>
      </c>
      <c r="J1085" s="1" t="s">
        <v>773</v>
      </c>
      <c r="K1085" s="1" t="s">
        <v>4088</v>
      </c>
      <c r="L1085" s="1">
        <v>1</v>
      </c>
      <c r="M1085" s="1" t="s">
        <v>774</v>
      </c>
      <c r="O1085" s="1" t="s">
        <v>1264</v>
      </c>
      <c r="P1085" s="1" t="s">
        <v>1265</v>
      </c>
      <c r="T1085" s="1" t="s">
        <v>1266</v>
      </c>
      <c r="W1085" s="2" t="s">
        <v>51</v>
      </c>
      <c r="X1085" s="2" t="s">
        <v>51</v>
      </c>
      <c r="Y1085" s="1" t="s">
        <v>775</v>
      </c>
      <c r="Z1085" s="1" t="s">
        <v>34</v>
      </c>
      <c r="AA1085" s="9" t="s">
        <v>53</v>
      </c>
      <c r="AB1085" s="2" t="s">
        <v>54</v>
      </c>
    </row>
    <row r="1086" spans="1:28" ht="36" customHeight="1" x14ac:dyDescent="0.2">
      <c r="A1086" s="1" t="s">
        <v>4103</v>
      </c>
      <c r="B1086" s="6" t="s">
        <v>30</v>
      </c>
      <c r="C1086" t="s">
        <v>4104</v>
      </c>
      <c r="D1086" s="1" t="s">
        <v>43</v>
      </c>
      <c r="E1086" s="1" t="s">
        <v>3897</v>
      </c>
      <c r="F1086" s="1" t="s">
        <v>3900</v>
      </c>
      <c r="G1086" s="1" t="s">
        <v>4074</v>
      </c>
      <c r="H1086" s="2" t="s">
        <v>1408</v>
      </c>
      <c r="J1086" s="1" t="s">
        <v>773</v>
      </c>
      <c r="K1086" s="1" t="s">
        <v>4088</v>
      </c>
      <c r="L1086" s="1">
        <v>2</v>
      </c>
      <c r="M1086" s="1" t="s">
        <v>774</v>
      </c>
      <c r="O1086" s="1" t="s">
        <v>1264</v>
      </c>
      <c r="P1086" s="1" t="s">
        <v>1265</v>
      </c>
      <c r="T1086" s="1" t="s">
        <v>1266</v>
      </c>
      <c r="W1086" s="2" t="s">
        <v>51</v>
      </c>
      <c r="X1086" s="2" t="s">
        <v>51</v>
      </c>
      <c r="Y1086" s="1" t="s">
        <v>775</v>
      </c>
      <c r="Z1086" s="1" t="s">
        <v>34</v>
      </c>
      <c r="AA1086" s="9" t="s">
        <v>53</v>
      </c>
      <c r="AB1086" s="2" t="s">
        <v>54</v>
      </c>
    </row>
    <row r="1087" spans="1:28" ht="36" customHeight="1" x14ac:dyDescent="0.2">
      <c r="A1087" s="2" t="s">
        <v>4105</v>
      </c>
      <c r="B1087" s="1" t="s">
        <v>36</v>
      </c>
      <c r="C1087" t="s">
        <v>4106</v>
      </c>
      <c r="D1087" s="1" t="s">
        <v>43</v>
      </c>
      <c r="E1087" s="1" t="s">
        <v>3897</v>
      </c>
      <c r="F1087" s="1" t="s">
        <v>3900</v>
      </c>
      <c r="G1087" s="1" t="s">
        <v>4074</v>
      </c>
      <c r="H1087" s="2" t="s">
        <v>4107</v>
      </c>
      <c r="I1087" s="10" t="s">
        <v>4108</v>
      </c>
      <c r="J1087" s="1" t="s">
        <v>47</v>
      </c>
      <c r="M1087" s="1" t="s">
        <v>1549</v>
      </c>
      <c r="O1087" s="1" t="s">
        <v>1264</v>
      </c>
      <c r="P1087" s="1" t="s">
        <v>1265</v>
      </c>
      <c r="T1087" s="1" t="s">
        <v>1266</v>
      </c>
      <c r="W1087" s="2" t="s">
        <v>51</v>
      </c>
      <c r="X1087" s="2" t="s">
        <v>51</v>
      </c>
      <c r="Y1087" s="1" t="s">
        <v>52</v>
      </c>
      <c r="Z1087" s="1" t="s">
        <v>34</v>
      </c>
      <c r="AA1087" s="9" t="s">
        <v>53</v>
      </c>
      <c r="AB1087" s="2" t="s">
        <v>54</v>
      </c>
    </row>
    <row r="1088" spans="1:28" ht="36" customHeight="1" x14ac:dyDescent="0.2">
      <c r="A1088" s="2" t="s">
        <v>4109</v>
      </c>
      <c r="B1088" s="1" t="s">
        <v>36</v>
      </c>
      <c r="C1088" t="s">
        <v>4110</v>
      </c>
      <c r="D1088" s="1" t="s">
        <v>43</v>
      </c>
      <c r="E1088" s="1" t="s">
        <v>3897</v>
      </c>
      <c r="F1088" s="1" t="s">
        <v>3900</v>
      </c>
      <c r="G1088" s="1" t="s">
        <v>4111</v>
      </c>
      <c r="H1088" s="2" t="s">
        <v>4112</v>
      </c>
      <c r="I1088" s="2" t="s">
        <v>4113</v>
      </c>
      <c r="J1088" s="1" t="s">
        <v>47</v>
      </c>
      <c r="M1088" s="1" t="s">
        <v>236</v>
      </c>
      <c r="O1088" s="1" t="s">
        <v>1264</v>
      </c>
      <c r="P1088" s="1" t="s">
        <v>1265</v>
      </c>
      <c r="T1088" s="1" t="s">
        <v>1266</v>
      </c>
      <c r="W1088" s="2" t="s">
        <v>51</v>
      </c>
      <c r="X1088" s="2" t="s">
        <v>51</v>
      </c>
      <c r="Y1088" s="1" t="s">
        <v>52</v>
      </c>
      <c r="Z1088" s="1" t="s">
        <v>34</v>
      </c>
      <c r="AA1088" s="9" t="s">
        <v>53</v>
      </c>
      <c r="AB1088" s="2" t="s">
        <v>54</v>
      </c>
    </row>
    <row r="1089" spans="1:28" ht="36" customHeight="1" x14ac:dyDescent="0.2">
      <c r="A1089" s="1" t="s">
        <v>4114</v>
      </c>
      <c r="B1089" s="1" t="s">
        <v>36</v>
      </c>
      <c r="C1089" t="s">
        <v>4115</v>
      </c>
      <c r="D1089" s="1" t="s">
        <v>43</v>
      </c>
      <c r="E1089" s="1" t="s">
        <v>3897</v>
      </c>
      <c r="F1089" s="1" t="s">
        <v>3900</v>
      </c>
      <c r="G1089" s="1" t="s">
        <v>4116</v>
      </c>
      <c r="H1089" s="2" t="s">
        <v>4117</v>
      </c>
      <c r="I1089" s="2" t="s">
        <v>4118</v>
      </c>
      <c r="J1089" s="1" t="s">
        <v>47</v>
      </c>
      <c r="M1089" s="1" t="s">
        <v>236</v>
      </c>
      <c r="O1089" s="1" t="s">
        <v>1264</v>
      </c>
      <c r="P1089" s="1" t="s">
        <v>1265</v>
      </c>
      <c r="T1089" s="1" t="s">
        <v>1266</v>
      </c>
      <c r="W1089" s="2" t="s">
        <v>4119</v>
      </c>
      <c r="X1089" s="2" t="s">
        <v>4120</v>
      </c>
      <c r="Y1089" s="1" t="s">
        <v>52</v>
      </c>
      <c r="Z1089" s="1" t="s">
        <v>34</v>
      </c>
      <c r="AA1089" s="9" t="s">
        <v>53</v>
      </c>
      <c r="AB1089" s="2" t="s">
        <v>242</v>
      </c>
    </row>
    <row r="1090" spans="1:28" ht="36" customHeight="1" x14ac:dyDescent="0.2">
      <c r="A1090" s="1" t="s">
        <v>4121</v>
      </c>
      <c r="B1090" s="1" t="s">
        <v>36</v>
      </c>
      <c r="C1090"/>
      <c r="D1090" s="1" t="s">
        <v>37</v>
      </c>
      <c r="E1090" s="1" t="s">
        <v>3897</v>
      </c>
      <c r="F1090" s="2" t="s">
        <v>4122</v>
      </c>
      <c r="G1090" s="6" t="s">
        <v>1257</v>
      </c>
      <c r="H1090" s="2" t="s">
        <v>4123</v>
      </c>
      <c r="J1090" s="1" t="s">
        <v>33</v>
      </c>
      <c r="W1090" s="2" t="s">
        <v>51</v>
      </c>
      <c r="X1090" s="2" t="s">
        <v>51</v>
      </c>
      <c r="Z1090" s="1" t="s">
        <v>34</v>
      </c>
    </row>
    <row r="1091" spans="1:28" ht="36" customHeight="1" x14ac:dyDescent="0.2">
      <c r="A1091" s="2" t="s">
        <v>4124</v>
      </c>
      <c r="B1091" s="1" t="s">
        <v>36</v>
      </c>
      <c r="C1091" t="s">
        <v>4125</v>
      </c>
      <c r="D1091" s="1" t="s">
        <v>43</v>
      </c>
      <c r="E1091" s="1" t="s">
        <v>3897</v>
      </c>
      <c r="F1091" s="2" t="s">
        <v>4122</v>
      </c>
      <c r="G1091" s="2" t="s">
        <v>4126</v>
      </c>
      <c r="H1091" s="2" t="s">
        <v>4127</v>
      </c>
      <c r="I1091" s="10" t="s">
        <v>4128</v>
      </c>
      <c r="J1091" s="1" t="s">
        <v>47</v>
      </c>
      <c r="M1091" s="1" t="s">
        <v>1320</v>
      </c>
      <c r="O1091" s="1" t="s">
        <v>1264</v>
      </c>
      <c r="P1091" s="1" t="s">
        <v>1265</v>
      </c>
      <c r="T1091" s="1" t="s">
        <v>1266</v>
      </c>
      <c r="W1091" s="2" t="s">
        <v>51</v>
      </c>
      <c r="X1091" s="2" t="s">
        <v>51</v>
      </c>
      <c r="Y1091" s="1" t="s">
        <v>52</v>
      </c>
      <c r="Z1091" s="1" t="s">
        <v>34</v>
      </c>
      <c r="AA1091" s="9" t="s">
        <v>53</v>
      </c>
      <c r="AB1091" s="2" t="s">
        <v>54</v>
      </c>
    </row>
    <row r="1092" spans="1:28" ht="36" customHeight="1" x14ac:dyDescent="0.2">
      <c r="A1092" s="1" t="s">
        <v>4129</v>
      </c>
      <c r="B1092" s="1" t="s">
        <v>36</v>
      </c>
      <c r="C1092" t="s">
        <v>4130</v>
      </c>
      <c r="D1092" s="1" t="s">
        <v>43</v>
      </c>
      <c r="E1092" s="1" t="s">
        <v>3897</v>
      </c>
      <c r="F1092" s="2" t="s">
        <v>4122</v>
      </c>
      <c r="G1092" s="1" t="s">
        <v>4074</v>
      </c>
      <c r="H1092" s="2" t="s">
        <v>4131</v>
      </c>
      <c r="I1092" s="2" t="s">
        <v>4132</v>
      </c>
      <c r="J1092" s="1" t="s">
        <v>47</v>
      </c>
      <c r="M1092" s="1" t="s">
        <v>236</v>
      </c>
      <c r="O1092" s="1" t="s">
        <v>1264</v>
      </c>
      <c r="P1092" s="1" t="s">
        <v>1265</v>
      </c>
      <c r="T1092" s="1" t="s">
        <v>1266</v>
      </c>
      <c r="W1092" s="2" t="s">
        <v>51</v>
      </c>
      <c r="X1092" s="2" t="s">
        <v>51</v>
      </c>
      <c r="Y1092" s="1" t="s">
        <v>52</v>
      </c>
      <c r="Z1092" s="1" t="s">
        <v>34</v>
      </c>
      <c r="AA1092" s="9" t="s">
        <v>53</v>
      </c>
      <c r="AB1092" s="2" t="s">
        <v>54</v>
      </c>
    </row>
    <row r="1093" spans="1:28" ht="36" customHeight="1" x14ac:dyDescent="0.2">
      <c r="A1093" s="2" t="s">
        <v>4133</v>
      </c>
      <c r="B1093" s="1" t="s">
        <v>36</v>
      </c>
      <c r="C1093" t="s">
        <v>4134</v>
      </c>
      <c r="D1093" s="1" t="s">
        <v>43</v>
      </c>
      <c r="E1093" s="1" t="s">
        <v>3897</v>
      </c>
      <c r="F1093" s="2" t="s">
        <v>4122</v>
      </c>
      <c r="G1093" s="2" t="s">
        <v>4135</v>
      </c>
      <c r="H1093" s="2" t="s">
        <v>4136</v>
      </c>
      <c r="I1093" s="10" t="s">
        <v>4137</v>
      </c>
      <c r="J1093" s="1" t="s">
        <v>47</v>
      </c>
      <c r="M1093" s="1" t="s">
        <v>1320</v>
      </c>
      <c r="O1093" s="1" t="s">
        <v>1264</v>
      </c>
      <c r="P1093" s="1" t="s">
        <v>1265</v>
      </c>
      <c r="T1093" s="1" t="s">
        <v>1266</v>
      </c>
      <c r="W1093" s="2" t="s">
        <v>51</v>
      </c>
      <c r="X1093" s="2" t="s">
        <v>51</v>
      </c>
      <c r="Y1093" s="1" t="s">
        <v>52</v>
      </c>
      <c r="Z1093" s="1" t="s">
        <v>34</v>
      </c>
      <c r="AA1093" s="9" t="s">
        <v>53</v>
      </c>
      <c r="AB1093" s="2" t="s">
        <v>54</v>
      </c>
    </row>
    <row r="1094" spans="1:28" ht="36" customHeight="1" x14ac:dyDescent="0.2">
      <c r="A1094" s="2" t="s">
        <v>4138</v>
      </c>
      <c r="B1094" s="1" t="s">
        <v>36</v>
      </c>
      <c r="C1094" t="s">
        <v>4139</v>
      </c>
      <c r="D1094" s="1" t="s">
        <v>43</v>
      </c>
      <c r="E1094" s="1" t="s">
        <v>3897</v>
      </c>
      <c r="F1094" s="2" t="s">
        <v>4122</v>
      </c>
      <c r="G1094" s="2" t="s">
        <v>4135</v>
      </c>
      <c r="H1094" s="2" t="s">
        <v>4140</v>
      </c>
      <c r="I1094" s="2" t="s">
        <v>4141</v>
      </c>
      <c r="J1094" s="1" t="s">
        <v>47</v>
      </c>
      <c r="M1094" s="1" t="s">
        <v>1320</v>
      </c>
      <c r="O1094" s="1" t="s">
        <v>1264</v>
      </c>
      <c r="P1094" s="1" t="s">
        <v>1265</v>
      </c>
      <c r="T1094" s="1" t="s">
        <v>1266</v>
      </c>
      <c r="W1094" s="2" t="s">
        <v>4142</v>
      </c>
      <c r="X1094" s="2" t="s">
        <v>4143</v>
      </c>
      <c r="Y1094" s="1" t="s">
        <v>52</v>
      </c>
      <c r="Z1094" s="1" t="s">
        <v>34</v>
      </c>
      <c r="AA1094" s="9" t="s">
        <v>53</v>
      </c>
      <c r="AB1094" s="2" t="s">
        <v>54</v>
      </c>
    </row>
    <row r="1095" spans="1:28" ht="36" customHeight="1" x14ac:dyDescent="0.2">
      <c r="A1095" s="2" t="s">
        <v>4144</v>
      </c>
      <c r="B1095" s="1" t="s">
        <v>36</v>
      </c>
      <c r="C1095" t="s">
        <v>4145</v>
      </c>
      <c r="D1095" s="1" t="s">
        <v>43</v>
      </c>
      <c r="E1095" s="1" t="s">
        <v>3897</v>
      </c>
      <c r="F1095" s="2" t="s">
        <v>4122</v>
      </c>
      <c r="G1095" s="2" t="s">
        <v>4135</v>
      </c>
      <c r="H1095" s="2" t="s">
        <v>4146</v>
      </c>
      <c r="I1095" s="2" t="s">
        <v>4147</v>
      </c>
      <c r="J1095" s="1" t="s">
        <v>60</v>
      </c>
      <c r="O1095" s="1" t="s">
        <v>1264</v>
      </c>
      <c r="P1095" s="1" t="s">
        <v>1265</v>
      </c>
      <c r="T1095" s="1" t="s">
        <v>1266</v>
      </c>
      <c r="W1095" s="2" t="s">
        <v>4142</v>
      </c>
      <c r="X1095" s="2" t="s">
        <v>4143</v>
      </c>
      <c r="Y1095" s="1" t="s">
        <v>52</v>
      </c>
      <c r="Z1095" s="1" t="s">
        <v>34</v>
      </c>
      <c r="AA1095" s="9" t="s">
        <v>53</v>
      </c>
      <c r="AB1095" s="2" t="s">
        <v>200</v>
      </c>
    </row>
    <row r="1096" spans="1:28" ht="36" customHeight="1" x14ac:dyDescent="0.2">
      <c r="A1096" s="2" t="s">
        <v>4148</v>
      </c>
      <c r="B1096" s="1" t="s">
        <v>36</v>
      </c>
      <c r="C1096" t="s">
        <v>4149</v>
      </c>
      <c r="D1096" s="1" t="s">
        <v>43</v>
      </c>
      <c r="E1096" s="1" t="s">
        <v>3897</v>
      </c>
      <c r="F1096" s="2" t="s">
        <v>4122</v>
      </c>
      <c r="G1096" s="2" t="s">
        <v>4135</v>
      </c>
      <c r="H1096" s="2" t="s">
        <v>4150</v>
      </c>
      <c r="I1096" s="2" t="s">
        <v>4147</v>
      </c>
      <c r="J1096" s="1" t="s">
        <v>60</v>
      </c>
      <c r="O1096" s="1" t="s">
        <v>1264</v>
      </c>
      <c r="P1096" s="1" t="s">
        <v>1265</v>
      </c>
      <c r="T1096" s="1" t="s">
        <v>1266</v>
      </c>
      <c r="W1096" s="2" t="s">
        <v>4142</v>
      </c>
      <c r="X1096" s="2" t="s">
        <v>4143</v>
      </c>
      <c r="Y1096" s="1" t="s">
        <v>52</v>
      </c>
      <c r="Z1096" s="1" t="s">
        <v>34</v>
      </c>
      <c r="AA1096" s="9" t="s">
        <v>53</v>
      </c>
      <c r="AB1096" s="2" t="s">
        <v>200</v>
      </c>
    </row>
    <row r="1097" spans="1:28" ht="36" customHeight="1" x14ac:dyDescent="0.2">
      <c r="A1097" s="2" t="s">
        <v>4151</v>
      </c>
      <c r="B1097" s="1" t="s">
        <v>36</v>
      </c>
      <c r="C1097" t="s">
        <v>4152</v>
      </c>
      <c r="D1097" s="1" t="s">
        <v>43</v>
      </c>
      <c r="E1097" s="1" t="s">
        <v>3897</v>
      </c>
      <c r="F1097" s="2" t="s">
        <v>4122</v>
      </c>
      <c r="G1097" s="2" t="s">
        <v>4135</v>
      </c>
      <c r="H1097" s="2" t="s">
        <v>4153</v>
      </c>
      <c r="I1097" s="2" t="s">
        <v>4147</v>
      </c>
      <c r="J1097" s="1" t="s">
        <v>60</v>
      </c>
      <c r="O1097" s="1" t="s">
        <v>1264</v>
      </c>
      <c r="P1097" s="1" t="s">
        <v>1265</v>
      </c>
      <c r="T1097" s="1" t="s">
        <v>1266</v>
      </c>
      <c r="W1097" s="2" t="s">
        <v>4154</v>
      </c>
      <c r="X1097" s="2" t="s">
        <v>4155</v>
      </c>
      <c r="Y1097" s="1" t="s">
        <v>52</v>
      </c>
      <c r="Z1097" s="1" t="s">
        <v>34</v>
      </c>
      <c r="AA1097" s="9" t="s">
        <v>53</v>
      </c>
      <c r="AB1097" s="2" t="s">
        <v>200</v>
      </c>
    </row>
    <row r="1098" spans="1:28" ht="36" customHeight="1" x14ac:dyDescent="0.2">
      <c r="A1098" s="2" t="s">
        <v>4156</v>
      </c>
      <c r="B1098" s="1" t="s">
        <v>36</v>
      </c>
      <c r="C1098" t="s">
        <v>4157</v>
      </c>
      <c r="D1098" s="1" t="s">
        <v>43</v>
      </c>
      <c r="E1098" s="1" t="s">
        <v>3897</v>
      </c>
      <c r="F1098" s="2" t="s">
        <v>4122</v>
      </c>
      <c r="G1098" s="2" t="s">
        <v>4135</v>
      </c>
      <c r="H1098" s="2" t="s">
        <v>4158</v>
      </c>
      <c r="I1098" s="2" t="s">
        <v>4147</v>
      </c>
      <c r="J1098" s="1" t="s">
        <v>60</v>
      </c>
      <c r="O1098" s="1" t="s">
        <v>1264</v>
      </c>
      <c r="P1098" s="1" t="s">
        <v>1265</v>
      </c>
      <c r="T1098" s="1" t="s">
        <v>1266</v>
      </c>
      <c r="W1098" s="2" t="s">
        <v>4142</v>
      </c>
      <c r="X1098" s="2" t="s">
        <v>4143</v>
      </c>
      <c r="Y1098" s="1" t="s">
        <v>52</v>
      </c>
      <c r="Z1098" s="1" t="s">
        <v>34</v>
      </c>
      <c r="AA1098" s="9" t="s">
        <v>53</v>
      </c>
      <c r="AB1098" s="2" t="s">
        <v>200</v>
      </c>
    </row>
    <row r="1099" spans="1:28" ht="36" customHeight="1" x14ac:dyDescent="0.2">
      <c r="A1099" s="2" t="s">
        <v>4159</v>
      </c>
      <c r="B1099" s="1" t="s">
        <v>36</v>
      </c>
      <c r="C1099" t="s">
        <v>4160</v>
      </c>
      <c r="D1099" s="1" t="s">
        <v>43</v>
      </c>
      <c r="E1099" s="1" t="s">
        <v>3897</v>
      </c>
      <c r="F1099" s="2" t="s">
        <v>4122</v>
      </c>
      <c r="G1099" s="2" t="s">
        <v>4135</v>
      </c>
      <c r="H1099" s="2" t="s">
        <v>4161</v>
      </c>
      <c r="I1099" s="2" t="s">
        <v>4147</v>
      </c>
      <c r="J1099" s="1" t="s">
        <v>60</v>
      </c>
      <c r="O1099" s="1" t="s">
        <v>1264</v>
      </c>
      <c r="P1099" s="1" t="s">
        <v>1265</v>
      </c>
      <c r="T1099" s="1" t="s">
        <v>1266</v>
      </c>
      <c r="W1099" s="2" t="s">
        <v>4142</v>
      </c>
      <c r="X1099" s="2" t="s">
        <v>4143</v>
      </c>
      <c r="Y1099" s="1" t="s">
        <v>52</v>
      </c>
      <c r="Z1099" s="1" t="s">
        <v>34</v>
      </c>
      <c r="AA1099" s="9" t="s">
        <v>53</v>
      </c>
      <c r="AB1099" s="2" t="s">
        <v>200</v>
      </c>
    </row>
    <row r="1100" spans="1:28" ht="36" customHeight="1" x14ac:dyDescent="0.2">
      <c r="A1100" s="2" t="s">
        <v>4162</v>
      </c>
      <c r="B1100" s="1" t="s">
        <v>36</v>
      </c>
      <c r="C1100" t="s">
        <v>4163</v>
      </c>
      <c r="D1100" s="1" t="s">
        <v>43</v>
      </c>
      <c r="E1100" s="1" t="s">
        <v>3897</v>
      </c>
      <c r="F1100" s="2" t="s">
        <v>4122</v>
      </c>
      <c r="G1100" s="2" t="s">
        <v>4135</v>
      </c>
      <c r="H1100" s="2" t="s">
        <v>4164</v>
      </c>
      <c r="I1100" s="2" t="s">
        <v>4147</v>
      </c>
      <c r="J1100" s="1" t="s">
        <v>60</v>
      </c>
      <c r="O1100" s="1" t="s">
        <v>1264</v>
      </c>
      <c r="P1100" s="1" t="s">
        <v>1265</v>
      </c>
      <c r="T1100" s="1" t="s">
        <v>1266</v>
      </c>
      <c r="W1100" s="2" t="s">
        <v>4142</v>
      </c>
      <c r="X1100" s="2" t="s">
        <v>4143</v>
      </c>
      <c r="Y1100" s="1" t="s">
        <v>52</v>
      </c>
      <c r="Z1100" s="1" t="s">
        <v>34</v>
      </c>
      <c r="AA1100" s="9" t="s">
        <v>53</v>
      </c>
      <c r="AB1100" s="2" t="s">
        <v>200</v>
      </c>
    </row>
    <row r="1101" spans="1:28" ht="36" customHeight="1" x14ac:dyDescent="0.2">
      <c r="A1101" s="2" t="s">
        <v>4165</v>
      </c>
      <c r="B1101" s="1" t="s">
        <v>36</v>
      </c>
      <c r="C1101" t="s">
        <v>4166</v>
      </c>
      <c r="D1101" s="1" t="s">
        <v>766</v>
      </c>
      <c r="E1101" s="1" t="s">
        <v>3897</v>
      </c>
      <c r="F1101" s="2" t="s">
        <v>4122</v>
      </c>
      <c r="G1101" s="2" t="s">
        <v>4135</v>
      </c>
      <c r="H1101" s="2" t="s">
        <v>4167</v>
      </c>
      <c r="I1101" s="2" t="s">
        <v>4147</v>
      </c>
      <c r="J1101" s="1" t="s">
        <v>33</v>
      </c>
      <c r="W1101" s="2" t="s">
        <v>4142</v>
      </c>
      <c r="X1101" s="2" t="s">
        <v>4143</v>
      </c>
      <c r="Z1101" s="1" t="s">
        <v>34</v>
      </c>
    </row>
    <row r="1102" spans="1:28" ht="36" customHeight="1" x14ac:dyDescent="0.2">
      <c r="A1102" s="2" t="s">
        <v>4168</v>
      </c>
      <c r="B1102" s="1" t="s">
        <v>36</v>
      </c>
      <c r="C1102" t="s">
        <v>4169</v>
      </c>
      <c r="D1102" s="1" t="s">
        <v>43</v>
      </c>
      <c r="E1102" s="1" t="s">
        <v>3897</v>
      </c>
      <c r="F1102" s="2" t="s">
        <v>4122</v>
      </c>
      <c r="G1102" s="2" t="s">
        <v>4135</v>
      </c>
      <c r="H1102" s="2" t="s">
        <v>4170</v>
      </c>
      <c r="J1102" s="1" t="s">
        <v>773</v>
      </c>
      <c r="K1102" s="2" t="s">
        <v>4165</v>
      </c>
      <c r="L1102" s="1">
        <v>1</v>
      </c>
      <c r="M1102" s="1" t="s">
        <v>774</v>
      </c>
      <c r="O1102" s="1" t="s">
        <v>1264</v>
      </c>
      <c r="P1102" s="1" t="s">
        <v>1265</v>
      </c>
      <c r="T1102" s="1" t="s">
        <v>1266</v>
      </c>
      <c r="W1102" s="2" t="s">
        <v>4142</v>
      </c>
      <c r="X1102" s="2" t="s">
        <v>4143</v>
      </c>
      <c r="Y1102" s="1" t="s">
        <v>775</v>
      </c>
      <c r="Z1102" s="1" t="s">
        <v>34</v>
      </c>
      <c r="AA1102" s="9" t="s">
        <v>53</v>
      </c>
      <c r="AB1102" s="2" t="s">
        <v>200</v>
      </c>
    </row>
    <row r="1103" spans="1:28" ht="36" customHeight="1" x14ac:dyDescent="0.2">
      <c r="A1103" s="2" t="s">
        <v>4171</v>
      </c>
      <c r="B1103" s="6" t="s">
        <v>36</v>
      </c>
      <c r="C1103" t="s">
        <v>4172</v>
      </c>
      <c r="D1103" s="1" t="s">
        <v>43</v>
      </c>
      <c r="E1103" s="1" t="s">
        <v>3897</v>
      </c>
      <c r="F1103" s="2" t="s">
        <v>4122</v>
      </c>
      <c r="G1103" s="2" t="s">
        <v>4135</v>
      </c>
      <c r="H1103" s="2" t="s">
        <v>4173</v>
      </c>
      <c r="I1103" s="10" t="s">
        <v>4174</v>
      </c>
      <c r="J1103" s="1" t="s">
        <v>773</v>
      </c>
      <c r="K1103" s="2" t="s">
        <v>4165</v>
      </c>
      <c r="L1103" s="1">
        <v>1</v>
      </c>
      <c r="M1103" s="1" t="s">
        <v>774</v>
      </c>
      <c r="O1103" s="1" t="s">
        <v>1264</v>
      </c>
      <c r="P1103" s="1" t="s">
        <v>1265</v>
      </c>
      <c r="T1103" s="1" t="s">
        <v>1266</v>
      </c>
      <c r="W1103" s="2" t="s">
        <v>4142</v>
      </c>
      <c r="X1103" s="2" t="s">
        <v>4143</v>
      </c>
      <c r="Y1103" s="1" t="s">
        <v>775</v>
      </c>
      <c r="Z1103" s="1" t="s">
        <v>34</v>
      </c>
      <c r="AA1103" s="9" t="s">
        <v>53</v>
      </c>
      <c r="AB1103" s="2" t="s">
        <v>200</v>
      </c>
    </row>
    <row r="1104" spans="1:28" ht="36" customHeight="1" x14ac:dyDescent="0.2">
      <c r="A1104" s="2" t="s">
        <v>4175</v>
      </c>
      <c r="B1104" s="1" t="s">
        <v>36</v>
      </c>
      <c r="C1104" t="s">
        <v>4176</v>
      </c>
      <c r="D1104" s="1" t="s">
        <v>43</v>
      </c>
      <c r="E1104" s="1" t="s">
        <v>3897</v>
      </c>
      <c r="F1104" s="2" t="s">
        <v>4122</v>
      </c>
      <c r="G1104" s="2" t="s">
        <v>4135</v>
      </c>
      <c r="H1104" s="2" t="s">
        <v>4177</v>
      </c>
      <c r="J1104" s="1" t="s">
        <v>773</v>
      </c>
      <c r="K1104" s="2" t="s">
        <v>4165</v>
      </c>
      <c r="L1104" s="1">
        <v>1</v>
      </c>
      <c r="M1104" s="1" t="s">
        <v>774</v>
      </c>
      <c r="O1104" s="1" t="s">
        <v>1264</v>
      </c>
      <c r="P1104" s="1" t="s">
        <v>1265</v>
      </c>
      <c r="T1104" s="1" t="s">
        <v>1266</v>
      </c>
      <c r="W1104" s="2" t="s">
        <v>4142</v>
      </c>
      <c r="X1104" s="2" t="s">
        <v>4143</v>
      </c>
      <c r="Y1104" s="1" t="s">
        <v>775</v>
      </c>
      <c r="Z1104" s="1" t="s">
        <v>34</v>
      </c>
      <c r="AA1104" s="9" t="s">
        <v>53</v>
      </c>
      <c r="AB1104" s="2" t="s">
        <v>200</v>
      </c>
    </row>
    <row r="1105" spans="1:28" ht="36" customHeight="1" x14ac:dyDescent="0.2">
      <c r="A1105" s="2" t="s">
        <v>4178</v>
      </c>
      <c r="B1105" s="1" t="s">
        <v>36</v>
      </c>
      <c r="C1105" t="s">
        <v>4179</v>
      </c>
      <c r="D1105" s="1" t="s">
        <v>43</v>
      </c>
      <c r="E1105" s="1" t="s">
        <v>3897</v>
      </c>
      <c r="F1105" s="2" t="s">
        <v>4122</v>
      </c>
      <c r="G1105" s="2" t="s">
        <v>4135</v>
      </c>
      <c r="H1105" s="2" t="s">
        <v>4180</v>
      </c>
      <c r="J1105" s="1" t="s">
        <v>773</v>
      </c>
      <c r="K1105" s="2" t="s">
        <v>4165</v>
      </c>
      <c r="L1105" s="1">
        <v>1</v>
      </c>
      <c r="M1105" s="1" t="s">
        <v>774</v>
      </c>
      <c r="O1105" s="1" t="s">
        <v>1264</v>
      </c>
      <c r="P1105" s="1" t="s">
        <v>1265</v>
      </c>
      <c r="T1105" s="1" t="s">
        <v>1266</v>
      </c>
      <c r="W1105" s="2" t="s">
        <v>4142</v>
      </c>
      <c r="X1105" s="2" t="s">
        <v>4143</v>
      </c>
      <c r="Y1105" s="1" t="s">
        <v>775</v>
      </c>
      <c r="Z1105" s="1" t="s">
        <v>34</v>
      </c>
      <c r="AA1105" s="9" t="s">
        <v>53</v>
      </c>
      <c r="AB1105" s="2" t="s">
        <v>200</v>
      </c>
    </row>
    <row r="1106" spans="1:28" ht="36" customHeight="1" x14ac:dyDescent="0.2">
      <c r="A1106" s="2" t="s">
        <v>4181</v>
      </c>
      <c r="B1106" s="1" t="s">
        <v>36</v>
      </c>
      <c r="C1106" t="s">
        <v>4182</v>
      </c>
      <c r="D1106" s="1" t="s">
        <v>43</v>
      </c>
      <c r="E1106" s="1" t="s">
        <v>3897</v>
      </c>
      <c r="F1106" s="2" t="s">
        <v>4122</v>
      </c>
      <c r="G1106" s="2" t="s">
        <v>4135</v>
      </c>
      <c r="H1106" s="2" t="s">
        <v>4183</v>
      </c>
      <c r="J1106" s="1" t="s">
        <v>773</v>
      </c>
      <c r="K1106" s="2" t="s">
        <v>4165</v>
      </c>
      <c r="L1106" s="1">
        <v>1</v>
      </c>
      <c r="M1106" s="1" t="s">
        <v>774</v>
      </c>
      <c r="O1106" s="1" t="s">
        <v>1264</v>
      </c>
      <c r="P1106" s="1" t="s">
        <v>1265</v>
      </c>
      <c r="T1106" s="1" t="s">
        <v>1266</v>
      </c>
      <c r="W1106" s="2" t="s">
        <v>4142</v>
      </c>
      <c r="X1106" s="2" t="s">
        <v>4143</v>
      </c>
      <c r="Y1106" s="1" t="s">
        <v>775</v>
      </c>
      <c r="Z1106" s="1" t="s">
        <v>34</v>
      </c>
      <c r="AA1106" s="9" t="s">
        <v>53</v>
      </c>
      <c r="AB1106" s="2" t="s">
        <v>200</v>
      </c>
    </row>
    <row r="1107" spans="1:28" ht="36" customHeight="1" x14ac:dyDescent="0.2">
      <c r="A1107" s="2" t="s">
        <v>4184</v>
      </c>
      <c r="B1107" s="1" t="s">
        <v>36</v>
      </c>
      <c r="C1107" t="s">
        <v>4185</v>
      </c>
      <c r="D1107" s="1" t="s">
        <v>43</v>
      </c>
      <c r="E1107" s="1" t="s">
        <v>3897</v>
      </c>
      <c r="F1107" s="2" t="s">
        <v>4122</v>
      </c>
      <c r="G1107" s="2" t="s">
        <v>4135</v>
      </c>
      <c r="H1107" s="2" t="s">
        <v>1408</v>
      </c>
      <c r="J1107" s="1" t="s">
        <v>773</v>
      </c>
      <c r="K1107" s="2" t="s">
        <v>4165</v>
      </c>
      <c r="L1107" s="1">
        <v>2</v>
      </c>
      <c r="M1107" s="1" t="s">
        <v>774</v>
      </c>
      <c r="O1107" s="1" t="s">
        <v>1264</v>
      </c>
      <c r="P1107" s="1" t="s">
        <v>1265</v>
      </c>
      <c r="T1107" s="1" t="s">
        <v>1266</v>
      </c>
      <c r="W1107" s="2" t="s">
        <v>4142</v>
      </c>
      <c r="X1107" s="2" t="s">
        <v>4143</v>
      </c>
      <c r="Y1107" s="1" t="s">
        <v>775</v>
      </c>
      <c r="Z1107" s="1" t="s">
        <v>34</v>
      </c>
      <c r="AA1107" s="9" t="s">
        <v>53</v>
      </c>
      <c r="AB1107" s="2" t="s">
        <v>200</v>
      </c>
    </row>
    <row r="1108" spans="1:28" ht="36" customHeight="1" x14ac:dyDescent="0.2">
      <c r="A1108" s="6" t="s">
        <v>4186</v>
      </c>
      <c r="B1108" s="1" t="s">
        <v>30</v>
      </c>
      <c r="C1108" t="s">
        <v>4187</v>
      </c>
      <c r="D1108" s="1" t="s">
        <v>43</v>
      </c>
      <c r="E1108" s="1" t="s">
        <v>3897</v>
      </c>
      <c r="F1108" s="2" t="s">
        <v>4122</v>
      </c>
      <c r="G1108" s="10" t="s">
        <v>4188</v>
      </c>
      <c r="H1108" s="10" t="s">
        <v>4189</v>
      </c>
      <c r="I1108" s="10" t="s">
        <v>4190</v>
      </c>
      <c r="J1108" s="1" t="s">
        <v>47</v>
      </c>
      <c r="K1108" s="2"/>
      <c r="M1108" s="6" t="s">
        <v>2043</v>
      </c>
      <c r="O1108" s="1" t="s">
        <v>1264</v>
      </c>
      <c r="P1108" s="1" t="s">
        <v>1265</v>
      </c>
      <c r="T1108" s="1" t="s">
        <v>1266</v>
      </c>
      <c r="W1108" s="10" t="s">
        <v>1936</v>
      </c>
      <c r="X1108" s="10" t="s">
        <v>1937</v>
      </c>
      <c r="Y1108" s="1" t="s">
        <v>52</v>
      </c>
      <c r="AA1108" s="9" t="s">
        <v>53</v>
      </c>
      <c r="AB1108" s="2" t="s">
        <v>200</v>
      </c>
    </row>
    <row r="1109" spans="1:28" ht="36" customHeight="1" x14ac:dyDescent="0.2">
      <c r="A1109" s="1" t="s">
        <v>4191</v>
      </c>
      <c r="B1109" s="1" t="s">
        <v>36</v>
      </c>
      <c r="C1109" t="s">
        <v>4192</v>
      </c>
      <c r="D1109" s="1" t="s">
        <v>43</v>
      </c>
      <c r="E1109" s="1" t="s">
        <v>3897</v>
      </c>
      <c r="F1109" s="2" t="s">
        <v>4122</v>
      </c>
      <c r="G1109" s="1" t="s">
        <v>1415</v>
      </c>
      <c r="H1109" s="2" t="s">
        <v>4193</v>
      </c>
      <c r="I1109" s="2" t="s">
        <v>1417</v>
      </c>
      <c r="J1109" s="1" t="s">
        <v>47</v>
      </c>
      <c r="M1109" s="1" t="s">
        <v>1320</v>
      </c>
      <c r="O1109" s="1" t="s">
        <v>1264</v>
      </c>
      <c r="P1109" s="1" t="s">
        <v>1265</v>
      </c>
      <c r="T1109" s="1" t="s">
        <v>1266</v>
      </c>
      <c r="W1109" s="2" t="s">
        <v>51</v>
      </c>
      <c r="X1109" s="10" t="s">
        <v>51</v>
      </c>
      <c r="Y1109" s="1" t="s">
        <v>52</v>
      </c>
      <c r="Z1109" s="1" t="s">
        <v>34</v>
      </c>
      <c r="AA1109" s="9" t="s">
        <v>53</v>
      </c>
      <c r="AB1109" s="2" t="s">
        <v>200</v>
      </c>
    </row>
    <row r="1110" spans="1:28" ht="36" customHeight="1" x14ac:dyDescent="0.2">
      <c r="A1110" s="1" t="s">
        <v>4194</v>
      </c>
      <c r="B1110" s="1" t="s">
        <v>36</v>
      </c>
      <c r="C1110" t="s">
        <v>4195</v>
      </c>
      <c r="D1110" s="1" t="s">
        <v>43</v>
      </c>
      <c r="E1110" s="1" t="s">
        <v>3897</v>
      </c>
      <c r="F1110" s="1" t="s">
        <v>3900</v>
      </c>
      <c r="G1110" s="1" t="s">
        <v>4196</v>
      </c>
      <c r="H1110" s="2" t="s">
        <v>4197</v>
      </c>
      <c r="I1110" s="10" t="s">
        <v>4198</v>
      </c>
      <c r="J1110" s="1" t="s">
        <v>60</v>
      </c>
      <c r="O1110" s="1" t="s">
        <v>1264</v>
      </c>
      <c r="P1110" s="1" t="s">
        <v>1265</v>
      </c>
      <c r="T1110" s="1" t="s">
        <v>1266</v>
      </c>
      <c r="W1110" s="2" t="s">
        <v>51</v>
      </c>
      <c r="X1110" s="2" t="s">
        <v>51</v>
      </c>
      <c r="Y1110" s="1" t="s">
        <v>52</v>
      </c>
      <c r="Z1110" s="1" t="s">
        <v>34</v>
      </c>
      <c r="AA1110" s="9" t="s">
        <v>53</v>
      </c>
      <c r="AB1110" s="2" t="s">
        <v>54</v>
      </c>
    </row>
    <row r="1111" spans="1:28" ht="36" customHeight="1" x14ac:dyDescent="0.2">
      <c r="A1111" s="1" t="s">
        <v>4199</v>
      </c>
      <c r="B1111" s="1" t="s">
        <v>36</v>
      </c>
      <c r="C1111" t="s">
        <v>4200</v>
      </c>
      <c r="D1111" s="1" t="s">
        <v>43</v>
      </c>
      <c r="E1111" s="1" t="s">
        <v>3897</v>
      </c>
      <c r="F1111" s="1" t="s">
        <v>3900</v>
      </c>
      <c r="G1111" s="1" t="s">
        <v>4196</v>
      </c>
      <c r="H1111" s="2" t="s">
        <v>4201</v>
      </c>
      <c r="I1111" s="2" t="s">
        <v>4202</v>
      </c>
      <c r="J1111" s="1" t="s">
        <v>33</v>
      </c>
      <c r="O1111" s="1" t="s">
        <v>1264</v>
      </c>
      <c r="P1111" s="1" t="s">
        <v>1265</v>
      </c>
      <c r="T1111" s="1" t="s">
        <v>1266</v>
      </c>
      <c r="W1111" s="2" t="s">
        <v>4203</v>
      </c>
      <c r="X1111" s="2" t="s">
        <v>4204</v>
      </c>
      <c r="Y1111" s="1" t="s">
        <v>52</v>
      </c>
      <c r="Z1111" s="1" t="s">
        <v>34</v>
      </c>
      <c r="AA1111" s="9" t="s">
        <v>53</v>
      </c>
      <c r="AB1111" s="2" t="s">
        <v>200</v>
      </c>
    </row>
    <row r="1112" spans="1:28" ht="36" customHeight="1" x14ac:dyDescent="0.2">
      <c r="A1112" s="1" t="s">
        <v>4205</v>
      </c>
      <c r="B1112" s="1" t="s">
        <v>36</v>
      </c>
      <c r="C1112" t="s">
        <v>4206</v>
      </c>
      <c r="D1112" s="1" t="s">
        <v>43</v>
      </c>
      <c r="E1112" s="1" t="s">
        <v>3897</v>
      </c>
      <c r="F1112" s="1" t="s">
        <v>3900</v>
      </c>
      <c r="G1112" s="1" t="s">
        <v>4196</v>
      </c>
      <c r="H1112" s="2" t="s">
        <v>4207</v>
      </c>
      <c r="I1112" s="2" t="s">
        <v>4208</v>
      </c>
      <c r="J1112" s="1" t="s">
        <v>60</v>
      </c>
      <c r="O1112" s="1" t="s">
        <v>1264</v>
      </c>
      <c r="P1112" s="1" t="s">
        <v>1265</v>
      </c>
      <c r="T1112" s="1" t="s">
        <v>1266</v>
      </c>
      <c r="W1112" s="2" t="s">
        <v>4203</v>
      </c>
      <c r="X1112" s="2" t="s">
        <v>4204</v>
      </c>
      <c r="Y1112" s="1" t="s">
        <v>52</v>
      </c>
      <c r="Z1112" s="1" t="s">
        <v>34</v>
      </c>
      <c r="AA1112" s="9" t="s">
        <v>53</v>
      </c>
      <c r="AB1112" s="2" t="s">
        <v>200</v>
      </c>
    </row>
    <row r="1113" spans="1:28" ht="36" customHeight="1" x14ac:dyDescent="0.2">
      <c r="A1113" s="1" t="s">
        <v>4209</v>
      </c>
      <c r="B1113" s="1" t="s">
        <v>36</v>
      </c>
      <c r="C1113" t="s">
        <v>4210</v>
      </c>
      <c r="D1113" s="1" t="s">
        <v>43</v>
      </c>
      <c r="E1113" s="1" t="s">
        <v>3897</v>
      </c>
      <c r="F1113" s="1" t="s">
        <v>3900</v>
      </c>
      <c r="G1113" s="1" t="s">
        <v>4196</v>
      </c>
      <c r="H1113" s="2" t="s">
        <v>4211</v>
      </c>
      <c r="I1113" s="2" t="s">
        <v>4212</v>
      </c>
      <c r="J1113" s="1" t="s">
        <v>60</v>
      </c>
      <c r="O1113" s="1" t="s">
        <v>1264</v>
      </c>
      <c r="P1113" s="1" t="s">
        <v>1265</v>
      </c>
      <c r="T1113" s="1" t="s">
        <v>1266</v>
      </c>
      <c r="W1113" s="2" t="s">
        <v>4203</v>
      </c>
      <c r="X1113" s="2" t="s">
        <v>4204</v>
      </c>
      <c r="Y1113" s="1" t="s">
        <v>52</v>
      </c>
      <c r="Z1113" s="1" t="s">
        <v>34</v>
      </c>
      <c r="AA1113" s="9" t="s">
        <v>53</v>
      </c>
      <c r="AB1113" s="2" t="s">
        <v>200</v>
      </c>
    </row>
    <row r="1114" spans="1:28" ht="36" customHeight="1" x14ac:dyDescent="0.2">
      <c r="A1114" s="1" t="s">
        <v>4213</v>
      </c>
      <c r="B1114" s="1" t="s">
        <v>36</v>
      </c>
      <c r="C1114" t="s">
        <v>4214</v>
      </c>
      <c r="D1114" s="1" t="s">
        <v>43</v>
      </c>
      <c r="E1114" s="1" t="s">
        <v>3897</v>
      </c>
      <c r="F1114" s="1" t="s">
        <v>3900</v>
      </c>
      <c r="G1114" s="1" t="s">
        <v>4196</v>
      </c>
      <c r="H1114" s="2" t="s">
        <v>4215</v>
      </c>
      <c r="I1114" s="2" t="s">
        <v>4216</v>
      </c>
      <c r="J1114" s="1" t="s">
        <v>33</v>
      </c>
      <c r="O1114" s="1" t="s">
        <v>1264</v>
      </c>
      <c r="P1114" s="1" t="s">
        <v>1265</v>
      </c>
      <c r="T1114" s="1" t="s">
        <v>1266</v>
      </c>
      <c r="W1114" s="2" t="s">
        <v>4203</v>
      </c>
      <c r="X1114" s="2" t="s">
        <v>4204</v>
      </c>
      <c r="Y1114" s="1" t="s">
        <v>52</v>
      </c>
      <c r="Z1114" s="1" t="s">
        <v>34</v>
      </c>
      <c r="AA1114" s="9" t="s">
        <v>53</v>
      </c>
      <c r="AB1114" s="2" t="s">
        <v>200</v>
      </c>
    </row>
    <row r="1115" spans="1:28" ht="36" customHeight="1" x14ac:dyDescent="0.2">
      <c r="A1115" s="1" t="s">
        <v>4217</v>
      </c>
      <c r="B1115" s="1" t="s">
        <v>36</v>
      </c>
      <c r="C1115" t="s">
        <v>4218</v>
      </c>
      <c r="D1115" s="1" t="s">
        <v>43</v>
      </c>
      <c r="E1115" s="1" t="s">
        <v>3897</v>
      </c>
      <c r="F1115" s="1" t="s">
        <v>3900</v>
      </c>
      <c r="G1115" s="1" t="s">
        <v>4196</v>
      </c>
      <c r="H1115" s="2" t="s">
        <v>4219</v>
      </c>
      <c r="J1115" s="1" t="s">
        <v>33</v>
      </c>
      <c r="O1115" s="1" t="s">
        <v>1264</v>
      </c>
      <c r="P1115" s="1" t="s">
        <v>1265</v>
      </c>
      <c r="T1115" s="1" t="s">
        <v>1266</v>
      </c>
      <c r="W1115" s="2" t="s">
        <v>4220</v>
      </c>
      <c r="X1115" s="2" t="s">
        <v>4221</v>
      </c>
      <c r="Y1115" s="1" t="s">
        <v>52</v>
      </c>
      <c r="Z1115" s="1" t="s">
        <v>34</v>
      </c>
      <c r="AA1115" s="9" t="s">
        <v>53</v>
      </c>
      <c r="AB1115" s="2" t="s">
        <v>200</v>
      </c>
    </row>
    <row r="1116" spans="1:28" ht="36" customHeight="1" x14ac:dyDescent="0.2">
      <c r="A1116" s="1" t="s">
        <v>4222</v>
      </c>
      <c r="B1116" s="1" t="s">
        <v>36</v>
      </c>
      <c r="C1116" t="s">
        <v>4223</v>
      </c>
      <c r="D1116" s="1" t="s">
        <v>43</v>
      </c>
      <c r="E1116" s="1" t="s">
        <v>3897</v>
      </c>
      <c r="F1116" s="1" t="s">
        <v>3900</v>
      </c>
      <c r="G1116" s="1" t="s">
        <v>4196</v>
      </c>
      <c r="H1116" s="2" t="s">
        <v>4224</v>
      </c>
      <c r="J1116" s="1" t="s">
        <v>60</v>
      </c>
      <c r="O1116" s="1" t="s">
        <v>1264</v>
      </c>
      <c r="P1116" s="1" t="s">
        <v>1265</v>
      </c>
      <c r="T1116" s="1" t="s">
        <v>1266</v>
      </c>
      <c r="W1116" s="2" t="s">
        <v>4220</v>
      </c>
      <c r="X1116" s="2" t="s">
        <v>4221</v>
      </c>
      <c r="Y1116" s="1" t="s">
        <v>52</v>
      </c>
      <c r="Z1116" s="1" t="s">
        <v>34</v>
      </c>
      <c r="AA1116" s="9" t="s">
        <v>53</v>
      </c>
      <c r="AB1116" s="2" t="s">
        <v>200</v>
      </c>
    </row>
    <row r="1117" spans="1:28" ht="36" customHeight="1" x14ac:dyDescent="0.2">
      <c r="A1117" s="1" t="s">
        <v>4225</v>
      </c>
      <c r="B1117" s="1" t="s">
        <v>36</v>
      </c>
      <c r="C1117" t="s">
        <v>4226</v>
      </c>
      <c r="D1117" s="1" t="s">
        <v>43</v>
      </c>
      <c r="E1117" s="1" t="s">
        <v>3897</v>
      </c>
      <c r="F1117" s="1" t="s">
        <v>3900</v>
      </c>
      <c r="G1117" s="1" t="s">
        <v>4196</v>
      </c>
      <c r="H1117" s="2" t="s">
        <v>4227</v>
      </c>
      <c r="J1117" s="1" t="s">
        <v>60</v>
      </c>
      <c r="O1117" s="1" t="s">
        <v>1264</v>
      </c>
      <c r="P1117" s="1" t="s">
        <v>1265</v>
      </c>
      <c r="T1117" s="1" t="s">
        <v>1266</v>
      </c>
      <c r="W1117" s="2" t="s">
        <v>4220</v>
      </c>
      <c r="X1117" s="2" t="s">
        <v>4221</v>
      </c>
      <c r="Y1117" s="1" t="s">
        <v>52</v>
      </c>
      <c r="Z1117" s="1" t="s">
        <v>34</v>
      </c>
      <c r="AA1117" s="9" t="s">
        <v>53</v>
      </c>
      <c r="AB1117" s="2" t="s">
        <v>200</v>
      </c>
    </row>
    <row r="1118" spans="1:28" ht="36" customHeight="1" x14ac:dyDescent="0.2">
      <c r="A1118" s="1" t="s">
        <v>4228</v>
      </c>
      <c r="B1118" s="1" t="s">
        <v>36</v>
      </c>
      <c r="C1118" t="s">
        <v>4229</v>
      </c>
      <c r="D1118" s="1" t="s">
        <v>43</v>
      </c>
      <c r="E1118" s="1" t="s">
        <v>3897</v>
      </c>
      <c r="F1118" s="1" t="s">
        <v>3900</v>
      </c>
      <c r="G1118" s="1" t="s">
        <v>4196</v>
      </c>
      <c r="H1118" s="2" t="s">
        <v>4230</v>
      </c>
      <c r="J1118" s="1" t="s">
        <v>33</v>
      </c>
      <c r="O1118" s="1" t="s">
        <v>1264</v>
      </c>
      <c r="P1118" s="1" t="s">
        <v>1265</v>
      </c>
      <c r="T1118" s="1" t="s">
        <v>1266</v>
      </c>
      <c r="W1118" s="2" t="s">
        <v>4220</v>
      </c>
      <c r="X1118" s="2" t="s">
        <v>4221</v>
      </c>
      <c r="Y1118" s="1" t="s">
        <v>52</v>
      </c>
      <c r="Z1118" s="1" t="s">
        <v>34</v>
      </c>
      <c r="AA1118" s="9" t="s">
        <v>53</v>
      </c>
      <c r="AB1118" s="2" t="s">
        <v>200</v>
      </c>
    </row>
    <row r="1119" spans="1:28" ht="36" customHeight="1" x14ac:dyDescent="0.2">
      <c r="A1119" s="1" t="s">
        <v>4231</v>
      </c>
      <c r="B1119" s="1" t="s">
        <v>36</v>
      </c>
      <c r="C1119" t="s">
        <v>4232</v>
      </c>
      <c r="D1119" s="1" t="s">
        <v>43</v>
      </c>
      <c r="E1119" s="1" t="s">
        <v>3897</v>
      </c>
      <c r="F1119" s="1" t="s">
        <v>3900</v>
      </c>
      <c r="G1119" s="1" t="s">
        <v>4196</v>
      </c>
      <c r="H1119" s="2" t="s">
        <v>4233</v>
      </c>
      <c r="J1119" s="1" t="s">
        <v>33</v>
      </c>
      <c r="O1119" s="1" t="s">
        <v>1264</v>
      </c>
      <c r="P1119" s="1" t="s">
        <v>1265</v>
      </c>
      <c r="T1119" s="1" t="s">
        <v>1266</v>
      </c>
      <c r="W1119" s="2" t="s">
        <v>4234</v>
      </c>
      <c r="X1119" s="2" t="s">
        <v>4235</v>
      </c>
      <c r="Y1119" s="1" t="s">
        <v>52</v>
      </c>
      <c r="Z1119" s="1" t="s">
        <v>34</v>
      </c>
      <c r="AA1119" s="9" t="s">
        <v>53</v>
      </c>
      <c r="AB1119" s="2" t="s">
        <v>200</v>
      </c>
    </row>
    <row r="1120" spans="1:28" ht="36" customHeight="1" x14ac:dyDescent="0.2">
      <c r="A1120" s="1" t="s">
        <v>4236</v>
      </c>
      <c r="B1120" s="1" t="s">
        <v>36</v>
      </c>
      <c r="C1120" t="s">
        <v>4237</v>
      </c>
      <c r="D1120" s="1" t="s">
        <v>43</v>
      </c>
      <c r="E1120" s="1" t="s">
        <v>3897</v>
      </c>
      <c r="F1120" s="1" t="s">
        <v>3900</v>
      </c>
      <c r="G1120" s="1" t="s">
        <v>4196</v>
      </c>
      <c r="H1120" s="2" t="s">
        <v>4238</v>
      </c>
      <c r="J1120" s="1" t="s">
        <v>60</v>
      </c>
      <c r="O1120" s="1" t="s">
        <v>1264</v>
      </c>
      <c r="P1120" s="1" t="s">
        <v>1265</v>
      </c>
      <c r="T1120" s="1" t="s">
        <v>1266</v>
      </c>
      <c r="W1120" s="2" t="s">
        <v>4234</v>
      </c>
      <c r="X1120" s="2" t="s">
        <v>4235</v>
      </c>
      <c r="Y1120" s="1" t="s">
        <v>52</v>
      </c>
      <c r="Z1120" s="1" t="s">
        <v>34</v>
      </c>
      <c r="AA1120" s="9" t="s">
        <v>53</v>
      </c>
      <c r="AB1120" s="2" t="s">
        <v>200</v>
      </c>
    </row>
    <row r="1121" spans="1:28" ht="36" customHeight="1" x14ac:dyDescent="0.2">
      <c r="A1121" s="1" t="s">
        <v>4239</v>
      </c>
      <c r="B1121" s="1" t="s">
        <v>36</v>
      </c>
      <c r="C1121" t="s">
        <v>4240</v>
      </c>
      <c r="D1121" s="1" t="s">
        <v>43</v>
      </c>
      <c r="E1121" s="1" t="s">
        <v>3897</v>
      </c>
      <c r="F1121" s="1" t="s">
        <v>3900</v>
      </c>
      <c r="G1121" s="1" t="s">
        <v>4196</v>
      </c>
      <c r="H1121" s="2" t="s">
        <v>4241</v>
      </c>
      <c r="J1121" s="1" t="s">
        <v>60</v>
      </c>
      <c r="O1121" s="1" t="s">
        <v>1264</v>
      </c>
      <c r="P1121" s="1" t="s">
        <v>1265</v>
      </c>
      <c r="T1121" s="1" t="s">
        <v>1266</v>
      </c>
      <c r="W1121" s="2" t="s">
        <v>4234</v>
      </c>
      <c r="X1121" s="2" t="s">
        <v>4235</v>
      </c>
      <c r="Y1121" s="1" t="s">
        <v>52</v>
      </c>
      <c r="Z1121" s="1" t="s">
        <v>34</v>
      </c>
      <c r="AA1121" s="9" t="s">
        <v>53</v>
      </c>
      <c r="AB1121" s="2" t="s">
        <v>200</v>
      </c>
    </row>
    <row r="1122" spans="1:28" ht="36" customHeight="1" x14ac:dyDescent="0.2">
      <c r="A1122" s="1" t="s">
        <v>4242</v>
      </c>
      <c r="B1122" s="1" t="s">
        <v>36</v>
      </c>
      <c r="C1122" t="s">
        <v>4243</v>
      </c>
      <c r="D1122" s="1" t="s">
        <v>43</v>
      </c>
      <c r="E1122" s="1" t="s">
        <v>3897</v>
      </c>
      <c r="F1122" s="1" t="s">
        <v>3900</v>
      </c>
      <c r="G1122" s="1" t="s">
        <v>4196</v>
      </c>
      <c r="H1122" s="2" t="s">
        <v>4244</v>
      </c>
      <c r="J1122" s="1" t="s">
        <v>33</v>
      </c>
      <c r="O1122" s="1" t="s">
        <v>1264</v>
      </c>
      <c r="P1122" s="1" t="s">
        <v>1265</v>
      </c>
      <c r="T1122" s="1" t="s">
        <v>1266</v>
      </c>
      <c r="W1122" s="2" t="s">
        <v>4234</v>
      </c>
      <c r="X1122" s="2" t="s">
        <v>4235</v>
      </c>
      <c r="Y1122" s="1" t="s">
        <v>52</v>
      </c>
      <c r="Z1122" s="1" t="s">
        <v>34</v>
      </c>
      <c r="AA1122" s="9" t="s">
        <v>53</v>
      </c>
      <c r="AB1122" s="2" t="s">
        <v>200</v>
      </c>
    </row>
    <row r="1123" spans="1:28" ht="36" customHeight="1" x14ac:dyDescent="0.2">
      <c r="A1123" s="1" t="s">
        <v>4245</v>
      </c>
      <c r="B1123" s="1" t="s">
        <v>36</v>
      </c>
      <c r="C1123" t="s">
        <v>4246</v>
      </c>
      <c r="D1123" s="1" t="s">
        <v>43</v>
      </c>
      <c r="E1123" s="1" t="s">
        <v>3897</v>
      </c>
      <c r="F1123" s="1" t="s">
        <v>3900</v>
      </c>
      <c r="G1123" s="1" t="s">
        <v>4196</v>
      </c>
      <c r="H1123" s="2" t="s">
        <v>4247</v>
      </c>
      <c r="J1123" s="1" t="s">
        <v>33</v>
      </c>
      <c r="O1123" s="1" t="s">
        <v>1264</v>
      </c>
      <c r="P1123" s="1" t="s">
        <v>1265</v>
      </c>
      <c r="T1123" s="1" t="s">
        <v>1266</v>
      </c>
      <c r="W1123" s="2" t="s">
        <v>4248</v>
      </c>
      <c r="X1123" s="2" t="s">
        <v>4249</v>
      </c>
      <c r="Y1123" s="1" t="s">
        <v>52</v>
      </c>
      <c r="Z1123" s="1" t="s">
        <v>34</v>
      </c>
      <c r="AA1123" s="9" t="s">
        <v>53</v>
      </c>
      <c r="AB1123" s="2" t="s">
        <v>200</v>
      </c>
    </row>
    <row r="1124" spans="1:28" ht="36" customHeight="1" x14ac:dyDescent="0.2">
      <c r="A1124" s="1" t="s">
        <v>4250</v>
      </c>
      <c r="B1124" s="1" t="s">
        <v>36</v>
      </c>
      <c r="C1124" t="s">
        <v>4251</v>
      </c>
      <c r="D1124" s="1" t="s">
        <v>43</v>
      </c>
      <c r="E1124" s="1" t="s">
        <v>3897</v>
      </c>
      <c r="F1124" s="1" t="s">
        <v>3900</v>
      </c>
      <c r="G1124" s="1" t="s">
        <v>4196</v>
      </c>
      <c r="H1124" s="2" t="s">
        <v>4252</v>
      </c>
      <c r="I1124" s="2" t="s">
        <v>4253</v>
      </c>
      <c r="J1124" s="1" t="s">
        <v>47</v>
      </c>
      <c r="M1124" s="1" t="s">
        <v>236</v>
      </c>
      <c r="O1124" s="1" t="s">
        <v>1264</v>
      </c>
      <c r="P1124" s="1" t="s">
        <v>1265</v>
      </c>
      <c r="T1124" s="1" t="s">
        <v>1266</v>
      </c>
      <c r="W1124" s="2" t="s">
        <v>4203</v>
      </c>
      <c r="X1124" s="2" t="s">
        <v>4204</v>
      </c>
      <c r="Y1124" s="1" t="s">
        <v>52</v>
      </c>
      <c r="Z1124" s="1" t="s">
        <v>34</v>
      </c>
      <c r="AA1124" s="9" t="s">
        <v>53</v>
      </c>
      <c r="AB1124" s="2" t="s">
        <v>54</v>
      </c>
    </row>
    <row r="1125" spans="1:28" ht="36" customHeight="1" x14ac:dyDescent="0.2">
      <c r="A1125" s="1" t="s">
        <v>4254</v>
      </c>
      <c r="B1125" s="1" t="s">
        <v>36</v>
      </c>
      <c r="C1125" t="s">
        <v>4255</v>
      </c>
      <c r="D1125" s="1" t="s">
        <v>43</v>
      </c>
      <c r="E1125" s="1" t="s">
        <v>3897</v>
      </c>
      <c r="F1125" s="1" t="s">
        <v>3900</v>
      </c>
      <c r="G1125" s="1" t="s">
        <v>4196</v>
      </c>
      <c r="H1125" s="2" t="s">
        <v>4256</v>
      </c>
      <c r="I1125" s="11" t="s">
        <v>4257</v>
      </c>
      <c r="J1125" s="1" t="s">
        <v>47</v>
      </c>
      <c r="M1125" s="1" t="s">
        <v>236</v>
      </c>
      <c r="O1125" s="1" t="s">
        <v>1264</v>
      </c>
      <c r="P1125" s="1" t="s">
        <v>1265</v>
      </c>
      <c r="T1125" s="1" t="s">
        <v>1266</v>
      </c>
      <c r="W1125" s="2" t="s">
        <v>4203</v>
      </c>
      <c r="X1125" s="2" t="s">
        <v>4204</v>
      </c>
      <c r="Y1125" s="1" t="s">
        <v>52</v>
      </c>
      <c r="Z1125" s="1" t="s">
        <v>34</v>
      </c>
      <c r="AA1125" s="9" t="s">
        <v>53</v>
      </c>
      <c r="AB1125" s="2" t="s">
        <v>54</v>
      </c>
    </row>
    <row r="1126" spans="1:28" ht="36" customHeight="1" x14ac:dyDescent="0.2">
      <c r="A1126" s="1" t="s">
        <v>4258</v>
      </c>
      <c r="B1126" s="1" t="s">
        <v>36</v>
      </c>
      <c r="C1126" t="s">
        <v>4259</v>
      </c>
      <c r="D1126" s="1" t="s">
        <v>43</v>
      </c>
      <c r="E1126" s="1" t="s">
        <v>3897</v>
      </c>
      <c r="F1126" s="1" t="s">
        <v>3900</v>
      </c>
      <c r="G1126" s="1" t="s">
        <v>4196</v>
      </c>
      <c r="H1126" s="10" t="s">
        <v>4260</v>
      </c>
      <c r="I1126" s="2" t="s">
        <v>2751</v>
      </c>
      <c r="J1126" s="1" t="s">
        <v>47</v>
      </c>
      <c r="M1126" s="1" t="s">
        <v>1320</v>
      </c>
      <c r="O1126" s="1" t="s">
        <v>1264</v>
      </c>
      <c r="P1126" s="1" t="s">
        <v>1265</v>
      </c>
      <c r="T1126" s="1" t="s">
        <v>1266</v>
      </c>
      <c r="W1126" s="2" t="s">
        <v>4203</v>
      </c>
      <c r="X1126" s="2" t="s">
        <v>4204</v>
      </c>
      <c r="Y1126" s="1" t="s">
        <v>52</v>
      </c>
      <c r="Z1126" s="1" t="s">
        <v>34</v>
      </c>
      <c r="AA1126" s="9" t="s">
        <v>53</v>
      </c>
      <c r="AB1126" s="2" t="s">
        <v>54</v>
      </c>
    </row>
    <row r="1127" spans="1:28" ht="36" customHeight="1" x14ac:dyDescent="0.2">
      <c r="A1127" s="6" t="s">
        <v>4261</v>
      </c>
      <c r="B1127" s="1" t="s">
        <v>30</v>
      </c>
      <c r="C1127" t="s">
        <v>4262</v>
      </c>
      <c r="D1127" s="1" t="s">
        <v>43</v>
      </c>
      <c r="E1127" s="1" t="s">
        <v>3897</v>
      </c>
      <c r="F1127" s="1" t="s">
        <v>3900</v>
      </c>
      <c r="G1127" s="6" t="s">
        <v>4196</v>
      </c>
      <c r="H1127" s="10" t="s">
        <v>4263</v>
      </c>
      <c r="I1127" s="10" t="s">
        <v>3365</v>
      </c>
      <c r="J1127" s="1" t="s">
        <v>47</v>
      </c>
      <c r="M1127" s="1" t="s">
        <v>236</v>
      </c>
      <c r="O1127" s="1" t="s">
        <v>1264</v>
      </c>
      <c r="P1127" s="1" t="s">
        <v>1265</v>
      </c>
      <c r="T1127" s="1" t="s">
        <v>1266</v>
      </c>
      <c r="W1127" s="10" t="s">
        <v>4264</v>
      </c>
      <c r="X1127" s="10" t="s">
        <v>4265</v>
      </c>
      <c r="Y1127" s="1" t="s">
        <v>52</v>
      </c>
      <c r="AA1127" s="9" t="s">
        <v>53</v>
      </c>
      <c r="AB1127" s="2" t="s">
        <v>200</v>
      </c>
    </row>
    <row r="1128" spans="1:28" ht="36" customHeight="1" x14ac:dyDescent="0.2">
      <c r="A1128" s="2" t="s">
        <v>4266</v>
      </c>
      <c r="B1128" s="1" t="s">
        <v>36</v>
      </c>
      <c r="C1128" t="s">
        <v>4267</v>
      </c>
      <c r="D1128" s="1" t="s">
        <v>43</v>
      </c>
      <c r="E1128" s="1" t="s">
        <v>3897</v>
      </c>
      <c r="F1128" s="1" t="s">
        <v>3900</v>
      </c>
      <c r="G1128" s="1" t="s">
        <v>4268</v>
      </c>
      <c r="H1128" s="2" t="s">
        <v>4269</v>
      </c>
      <c r="I1128" s="2" t="s">
        <v>4270</v>
      </c>
      <c r="J1128" s="1" t="s">
        <v>47</v>
      </c>
      <c r="M1128" s="1" t="s">
        <v>236</v>
      </c>
      <c r="O1128" s="1" t="s">
        <v>1264</v>
      </c>
      <c r="P1128" s="1" t="s">
        <v>1265</v>
      </c>
      <c r="T1128" s="1" t="s">
        <v>1266</v>
      </c>
      <c r="W1128" s="2" t="s">
        <v>51</v>
      </c>
      <c r="X1128" s="2" t="s">
        <v>51</v>
      </c>
      <c r="Y1128" s="1" t="s">
        <v>52</v>
      </c>
      <c r="Z1128" s="1" t="s">
        <v>34</v>
      </c>
      <c r="AA1128" s="9" t="s">
        <v>53</v>
      </c>
      <c r="AB1128" s="2" t="s">
        <v>200</v>
      </c>
    </row>
    <row r="1129" spans="1:28" ht="36" customHeight="1" x14ac:dyDescent="0.2">
      <c r="A1129" s="1" t="s">
        <v>4271</v>
      </c>
      <c r="B1129" s="1" t="s">
        <v>36</v>
      </c>
      <c r="C1129" t="s">
        <v>4272</v>
      </c>
      <c r="D1129" s="1" t="s">
        <v>43</v>
      </c>
      <c r="E1129" s="1" t="s">
        <v>3897</v>
      </c>
      <c r="F1129" s="1" t="s">
        <v>3900</v>
      </c>
      <c r="G1129" s="1" t="s">
        <v>4268</v>
      </c>
      <c r="H1129" s="2" t="s">
        <v>4273</v>
      </c>
      <c r="I1129" s="2" t="s">
        <v>4274</v>
      </c>
      <c r="J1129" s="1" t="s">
        <v>60</v>
      </c>
      <c r="O1129" s="1" t="s">
        <v>1264</v>
      </c>
      <c r="P1129" s="1" t="s">
        <v>1265</v>
      </c>
      <c r="T1129" s="1" t="s">
        <v>1266</v>
      </c>
      <c r="W1129" s="2" t="s">
        <v>51</v>
      </c>
      <c r="X1129" s="2" t="s">
        <v>51</v>
      </c>
      <c r="Y1129" s="1" t="s">
        <v>52</v>
      </c>
      <c r="Z1129" s="1" t="s">
        <v>34</v>
      </c>
      <c r="AA1129" s="9" t="s">
        <v>53</v>
      </c>
      <c r="AB1129" s="2" t="s">
        <v>54</v>
      </c>
    </row>
    <row r="1130" spans="1:28" ht="36" customHeight="1" x14ac:dyDescent="0.2">
      <c r="A1130" s="1" t="s">
        <v>4275</v>
      </c>
      <c r="B1130" s="1" t="s">
        <v>36</v>
      </c>
      <c r="C1130" t="s">
        <v>4276</v>
      </c>
      <c r="D1130" s="1" t="s">
        <v>43</v>
      </c>
      <c r="E1130" s="1" t="s">
        <v>3897</v>
      </c>
      <c r="F1130" s="1" t="s">
        <v>3900</v>
      </c>
      <c r="G1130" s="1" t="s">
        <v>4268</v>
      </c>
      <c r="H1130" s="2" t="s">
        <v>4277</v>
      </c>
      <c r="I1130" s="2" t="s">
        <v>4278</v>
      </c>
      <c r="J1130" s="1" t="s">
        <v>60</v>
      </c>
      <c r="O1130" s="1" t="s">
        <v>1264</v>
      </c>
      <c r="P1130" s="8" t="s">
        <v>1265</v>
      </c>
      <c r="T1130" s="1" t="s">
        <v>1266</v>
      </c>
      <c r="W1130" s="2" t="s">
        <v>4279</v>
      </c>
      <c r="X1130" s="2" t="s">
        <v>4280</v>
      </c>
      <c r="Y1130" s="1" t="s">
        <v>52</v>
      </c>
      <c r="Z1130" s="1" t="s">
        <v>34</v>
      </c>
      <c r="AA1130" s="9" t="s">
        <v>53</v>
      </c>
      <c r="AB1130" s="2" t="s">
        <v>200</v>
      </c>
    </row>
    <row r="1131" spans="1:28" ht="36" customHeight="1" x14ac:dyDescent="0.2">
      <c r="A1131" s="1" t="s">
        <v>4281</v>
      </c>
      <c r="B1131" s="1" t="s">
        <v>36</v>
      </c>
      <c r="C1131" t="s">
        <v>4282</v>
      </c>
      <c r="D1131" s="1" t="s">
        <v>43</v>
      </c>
      <c r="E1131" s="1" t="s">
        <v>3897</v>
      </c>
      <c r="F1131" s="1" t="s">
        <v>3900</v>
      </c>
      <c r="G1131" s="1" t="s">
        <v>4268</v>
      </c>
      <c r="H1131" s="2" t="s">
        <v>4283</v>
      </c>
      <c r="I1131" s="2" t="s">
        <v>4284</v>
      </c>
      <c r="J1131" s="1" t="s">
        <v>60</v>
      </c>
      <c r="O1131" s="1" t="s">
        <v>1264</v>
      </c>
      <c r="P1131" s="8" t="s">
        <v>1265</v>
      </c>
      <c r="T1131" s="1" t="s">
        <v>1266</v>
      </c>
      <c r="W1131" s="2" t="s">
        <v>4279</v>
      </c>
      <c r="X1131" s="2" t="s">
        <v>4280</v>
      </c>
      <c r="Y1131" s="1" t="s">
        <v>52</v>
      </c>
      <c r="Z1131" s="1" t="s">
        <v>34</v>
      </c>
      <c r="AA1131" s="9" t="s">
        <v>53</v>
      </c>
      <c r="AB1131" s="2" t="s">
        <v>200</v>
      </c>
    </row>
    <row r="1132" spans="1:28" ht="36" customHeight="1" x14ac:dyDescent="0.2">
      <c r="A1132" s="1" t="s">
        <v>4285</v>
      </c>
      <c r="B1132" s="1" t="s">
        <v>36</v>
      </c>
      <c r="C1132" t="s">
        <v>4286</v>
      </c>
      <c r="D1132" s="1" t="s">
        <v>188</v>
      </c>
      <c r="E1132" s="1" t="s">
        <v>3897</v>
      </c>
      <c r="F1132" s="1" t="s">
        <v>3900</v>
      </c>
      <c r="G1132" s="1" t="s">
        <v>4268</v>
      </c>
      <c r="H1132" s="2" t="s">
        <v>4287</v>
      </c>
      <c r="J1132" s="1" t="s">
        <v>33</v>
      </c>
      <c r="O1132" s="1" t="s">
        <v>191</v>
      </c>
      <c r="P1132" s="1" t="s">
        <v>1265</v>
      </c>
      <c r="W1132" s="2" t="s">
        <v>4279</v>
      </c>
      <c r="X1132" s="2" t="s">
        <v>4280</v>
      </c>
      <c r="Y1132" s="1" t="s">
        <v>52</v>
      </c>
      <c r="Z1132" s="1" t="s">
        <v>34</v>
      </c>
      <c r="AA1132" s="9" t="s">
        <v>53</v>
      </c>
      <c r="AB1132" s="2" t="s">
        <v>200</v>
      </c>
    </row>
    <row r="1133" spans="1:28" ht="36" customHeight="1" x14ac:dyDescent="0.2">
      <c r="A1133" s="1" t="s">
        <v>4288</v>
      </c>
      <c r="B1133" s="1" t="s">
        <v>36</v>
      </c>
      <c r="C1133" t="s">
        <v>4289</v>
      </c>
      <c r="D1133" s="1" t="s">
        <v>766</v>
      </c>
      <c r="E1133" s="1" t="s">
        <v>3897</v>
      </c>
      <c r="F1133" s="1" t="s">
        <v>3900</v>
      </c>
      <c r="G1133" s="1" t="s">
        <v>4268</v>
      </c>
      <c r="H1133" s="2" t="s">
        <v>4290</v>
      </c>
      <c r="J1133" s="1" t="s">
        <v>33</v>
      </c>
      <c r="W1133" s="2" t="s">
        <v>4279</v>
      </c>
      <c r="X1133" s="2" t="s">
        <v>4280</v>
      </c>
      <c r="Z1133" s="1" t="s">
        <v>34</v>
      </c>
    </row>
    <row r="1134" spans="1:28" ht="36" customHeight="1" x14ac:dyDescent="0.2">
      <c r="A1134" s="1" t="s">
        <v>4291</v>
      </c>
      <c r="B1134" s="1" t="s">
        <v>36</v>
      </c>
      <c r="C1134" t="s">
        <v>4292</v>
      </c>
      <c r="D1134" s="1" t="s">
        <v>43</v>
      </c>
      <c r="E1134" s="1" t="s">
        <v>3897</v>
      </c>
      <c r="F1134" s="1" t="s">
        <v>3900</v>
      </c>
      <c r="G1134" s="1" t="s">
        <v>4268</v>
      </c>
      <c r="H1134" s="2" t="s">
        <v>4293</v>
      </c>
      <c r="J1134" s="1" t="s">
        <v>773</v>
      </c>
      <c r="K1134" s="1" t="s">
        <v>4288</v>
      </c>
      <c r="L1134" s="1">
        <v>1</v>
      </c>
      <c r="M1134" s="1" t="s">
        <v>774</v>
      </c>
      <c r="O1134" s="1" t="s">
        <v>1264</v>
      </c>
      <c r="P1134" s="1" t="s">
        <v>1265</v>
      </c>
      <c r="T1134" s="1" t="s">
        <v>1266</v>
      </c>
      <c r="W1134" s="2" t="s">
        <v>4279</v>
      </c>
      <c r="X1134" s="2" t="s">
        <v>4280</v>
      </c>
      <c r="Y1134" s="1" t="s">
        <v>775</v>
      </c>
      <c r="Z1134" s="1" t="s">
        <v>34</v>
      </c>
      <c r="AA1134" s="9" t="s">
        <v>53</v>
      </c>
      <c r="AB1134" s="2" t="s">
        <v>54</v>
      </c>
    </row>
    <row r="1135" spans="1:28" ht="36" customHeight="1" x14ac:dyDescent="0.2">
      <c r="A1135" s="1" t="s">
        <v>4294</v>
      </c>
      <c r="B1135" s="1" t="s">
        <v>36</v>
      </c>
      <c r="C1135" t="s">
        <v>4295</v>
      </c>
      <c r="D1135" s="1" t="s">
        <v>43</v>
      </c>
      <c r="E1135" s="1" t="s">
        <v>3897</v>
      </c>
      <c r="F1135" s="1" t="s">
        <v>3900</v>
      </c>
      <c r="G1135" s="1" t="s">
        <v>4268</v>
      </c>
      <c r="H1135" s="2" t="s">
        <v>4296</v>
      </c>
      <c r="J1135" s="1" t="s">
        <v>773</v>
      </c>
      <c r="K1135" s="1" t="s">
        <v>4288</v>
      </c>
      <c r="L1135" s="1">
        <v>1</v>
      </c>
      <c r="M1135" s="1" t="s">
        <v>774</v>
      </c>
      <c r="O1135" s="1" t="s">
        <v>1264</v>
      </c>
      <c r="P1135" s="1" t="s">
        <v>1265</v>
      </c>
      <c r="T1135" s="1" t="s">
        <v>1266</v>
      </c>
      <c r="W1135" s="2" t="s">
        <v>4279</v>
      </c>
      <c r="X1135" s="2" t="s">
        <v>4280</v>
      </c>
      <c r="Y1135" s="1" t="s">
        <v>775</v>
      </c>
      <c r="Z1135" s="1" t="s">
        <v>34</v>
      </c>
      <c r="AA1135" s="9" t="s">
        <v>53</v>
      </c>
      <c r="AB1135" s="2" t="s">
        <v>54</v>
      </c>
    </row>
    <row r="1136" spans="1:28" ht="36" customHeight="1" x14ac:dyDescent="0.2">
      <c r="A1136" s="1" t="s">
        <v>4297</v>
      </c>
      <c r="B1136" s="1" t="s">
        <v>36</v>
      </c>
      <c r="C1136" t="s">
        <v>4298</v>
      </c>
      <c r="D1136" s="1" t="s">
        <v>43</v>
      </c>
      <c r="E1136" s="1" t="s">
        <v>3897</v>
      </c>
      <c r="F1136" s="1" t="s">
        <v>3900</v>
      </c>
      <c r="G1136" s="1" t="s">
        <v>4268</v>
      </c>
      <c r="H1136" s="2" t="s">
        <v>4299</v>
      </c>
      <c r="J1136" s="1" t="s">
        <v>773</v>
      </c>
      <c r="K1136" s="1" t="s">
        <v>4288</v>
      </c>
      <c r="L1136" s="1">
        <v>1</v>
      </c>
      <c r="M1136" s="1" t="s">
        <v>774</v>
      </c>
      <c r="O1136" s="1" t="s">
        <v>1264</v>
      </c>
      <c r="P1136" s="1" t="s">
        <v>1265</v>
      </c>
      <c r="T1136" s="1" t="s">
        <v>1266</v>
      </c>
      <c r="W1136" s="2" t="s">
        <v>4279</v>
      </c>
      <c r="X1136" s="2" t="s">
        <v>4280</v>
      </c>
      <c r="Y1136" s="1" t="s">
        <v>775</v>
      </c>
      <c r="Z1136" s="1" t="s">
        <v>34</v>
      </c>
      <c r="AA1136" s="9" t="s">
        <v>53</v>
      </c>
      <c r="AB1136" s="2" t="s">
        <v>54</v>
      </c>
    </row>
    <row r="1137" spans="1:28" ht="36" customHeight="1" x14ac:dyDescent="0.2">
      <c r="A1137" s="1" t="s">
        <v>4300</v>
      </c>
      <c r="B1137" s="1" t="s">
        <v>36</v>
      </c>
      <c r="C1137" t="s">
        <v>4301</v>
      </c>
      <c r="D1137" s="1" t="s">
        <v>43</v>
      </c>
      <c r="E1137" s="1" t="s">
        <v>3897</v>
      </c>
      <c r="F1137" s="1" t="s">
        <v>3900</v>
      </c>
      <c r="G1137" s="1" t="s">
        <v>4268</v>
      </c>
      <c r="H1137" s="2" t="s">
        <v>1408</v>
      </c>
      <c r="J1137" s="1" t="s">
        <v>773</v>
      </c>
      <c r="K1137" s="1" t="s">
        <v>4288</v>
      </c>
      <c r="L1137" s="1">
        <v>2</v>
      </c>
      <c r="M1137" s="1" t="s">
        <v>774</v>
      </c>
      <c r="O1137" s="1" t="s">
        <v>1264</v>
      </c>
      <c r="P1137" s="1" t="s">
        <v>1265</v>
      </c>
      <c r="T1137" s="1" t="s">
        <v>1266</v>
      </c>
      <c r="W1137" s="2" t="s">
        <v>4279</v>
      </c>
      <c r="X1137" s="2" t="s">
        <v>4280</v>
      </c>
      <c r="Y1137" s="1" t="s">
        <v>775</v>
      </c>
      <c r="Z1137" s="1" t="s">
        <v>34</v>
      </c>
      <c r="AA1137" s="9" t="s">
        <v>53</v>
      </c>
      <c r="AB1137" s="2" t="s">
        <v>54</v>
      </c>
    </row>
    <row r="1138" spans="1:28" ht="36" customHeight="1" x14ac:dyDescent="0.2">
      <c r="A1138" s="1" t="s">
        <v>4302</v>
      </c>
      <c r="B1138" s="1" t="s">
        <v>36</v>
      </c>
      <c r="C1138" t="s">
        <v>4303</v>
      </c>
      <c r="D1138" s="1" t="s">
        <v>43</v>
      </c>
      <c r="E1138" s="1" t="s">
        <v>3897</v>
      </c>
      <c r="F1138" s="1" t="s">
        <v>3900</v>
      </c>
      <c r="G1138" s="1" t="s">
        <v>1415</v>
      </c>
      <c r="H1138" s="2" t="s">
        <v>4304</v>
      </c>
      <c r="I1138" s="2" t="s">
        <v>1417</v>
      </c>
      <c r="J1138" s="1" t="s">
        <v>47</v>
      </c>
      <c r="M1138" s="1" t="s">
        <v>1320</v>
      </c>
      <c r="O1138" s="1" t="s">
        <v>1264</v>
      </c>
      <c r="P1138" s="1" t="s">
        <v>1265</v>
      </c>
      <c r="T1138" s="1" t="s">
        <v>1266</v>
      </c>
      <c r="W1138" s="2" t="s">
        <v>51</v>
      </c>
      <c r="X1138" s="2" t="s">
        <v>51</v>
      </c>
      <c r="Y1138" s="1" t="s">
        <v>52</v>
      </c>
      <c r="Z1138" s="1" t="s">
        <v>34</v>
      </c>
      <c r="AA1138" s="9" t="s">
        <v>53</v>
      </c>
      <c r="AB1138" s="2" t="s">
        <v>200</v>
      </c>
    </row>
    <row r="1139" spans="1:28" ht="36" customHeight="1" x14ac:dyDescent="0.2">
      <c r="A1139" s="1" t="s">
        <v>4305</v>
      </c>
      <c r="B1139" s="1" t="s">
        <v>36</v>
      </c>
      <c r="C1139"/>
      <c r="D1139" s="1" t="s">
        <v>37</v>
      </c>
      <c r="E1139" s="1" t="s">
        <v>3897</v>
      </c>
      <c r="F1139" s="1" t="s">
        <v>4306</v>
      </c>
      <c r="G1139" s="6" t="s">
        <v>1257</v>
      </c>
      <c r="H1139" s="2" t="s">
        <v>4307</v>
      </c>
      <c r="I1139" s="2" t="s">
        <v>4308</v>
      </c>
      <c r="J1139" s="1" t="s">
        <v>33</v>
      </c>
      <c r="W1139" s="2" t="s">
        <v>51</v>
      </c>
      <c r="X1139" s="2" t="s">
        <v>51</v>
      </c>
      <c r="Z1139" s="1" t="s">
        <v>34</v>
      </c>
    </row>
    <row r="1140" spans="1:28" ht="36" customHeight="1" x14ac:dyDescent="0.2">
      <c r="A1140" s="1" t="s">
        <v>4309</v>
      </c>
      <c r="B1140" s="1" t="s">
        <v>36</v>
      </c>
      <c r="C1140" t="s">
        <v>4310</v>
      </c>
      <c r="D1140" s="1" t="s">
        <v>43</v>
      </c>
      <c r="E1140" s="1" t="s">
        <v>3897</v>
      </c>
      <c r="F1140" s="1" t="s">
        <v>4306</v>
      </c>
      <c r="G1140" s="1" t="s">
        <v>4311</v>
      </c>
      <c r="H1140" s="2" t="s">
        <v>4312</v>
      </c>
      <c r="I1140" s="2" t="s">
        <v>4313</v>
      </c>
      <c r="J1140" s="1" t="s">
        <v>47</v>
      </c>
      <c r="M1140" s="1" t="s">
        <v>236</v>
      </c>
      <c r="O1140" s="1" t="s">
        <v>1264</v>
      </c>
      <c r="P1140" s="1" t="s">
        <v>1265</v>
      </c>
      <c r="T1140" s="1" t="s">
        <v>1266</v>
      </c>
      <c r="W1140" s="2" t="s">
        <v>241</v>
      </c>
      <c r="X1140" s="2" t="s">
        <v>241</v>
      </c>
      <c r="Y1140" s="1" t="s">
        <v>52</v>
      </c>
      <c r="Z1140" s="1" t="s">
        <v>34</v>
      </c>
      <c r="AA1140" s="9" t="s">
        <v>53</v>
      </c>
      <c r="AB1140" s="2" t="s">
        <v>242</v>
      </c>
    </row>
    <row r="1141" spans="1:28" ht="36" customHeight="1" x14ac:dyDescent="0.2">
      <c r="A1141" s="1" t="s">
        <v>4314</v>
      </c>
      <c r="B1141" s="1" t="s">
        <v>36</v>
      </c>
      <c r="C1141" t="s">
        <v>4315</v>
      </c>
      <c r="D1141" s="1" t="s">
        <v>188</v>
      </c>
      <c r="E1141" s="1" t="s">
        <v>3897</v>
      </c>
      <c r="F1141" s="1" t="s">
        <v>4306</v>
      </c>
      <c r="G1141" s="1" t="s">
        <v>4311</v>
      </c>
      <c r="H1141" s="2" t="s">
        <v>4316</v>
      </c>
      <c r="I1141" s="2" t="s">
        <v>4317</v>
      </c>
      <c r="J1141" s="1" t="s">
        <v>33</v>
      </c>
      <c r="O1141" s="1" t="s">
        <v>191</v>
      </c>
      <c r="P1141" s="1" t="s">
        <v>1265</v>
      </c>
      <c r="W1141" s="2" t="s">
        <v>4318</v>
      </c>
      <c r="X1141" s="2" t="s">
        <v>4319</v>
      </c>
      <c r="Y1141" s="1" t="s">
        <v>52</v>
      </c>
      <c r="Z1141" s="1" t="s">
        <v>34</v>
      </c>
      <c r="AA1141" s="9" t="s">
        <v>53</v>
      </c>
      <c r="AB1141" s="2" t="s">
        <v>248</v>
      </c>
    </row>
    <row r="1142" spans="1:28" ht="36" customHeight="1" x14ac:dyDescent="0.2">
      <c r="A1142" s="1" t="s">
        <v>4320</v>
      </c>
      <c r="B1142" s="1" t="s">
        <v>36</v>
      </c>
      <c r="C1142" t="s">
        <v>4321</v>
      </c>
      <c r="D1142" s="1" t="s">
        <v>766</v>
      </c>
      <c r="E1142" s="1" t="s">
        <v>3897</v>
      </c>
      <c r="F1142" s="1" t="s">
        <v>4306</v>
      </c>
      <c r="G1142" s="1" t="s">
        <v>4311</v>
      </c>
      <c r="H1142" s="2" t="s">
        <v>4322</v>
      </c>
      <c r="J1142" s="1" t="s">
        <v>33</v>
      </c>
      <c r="W1142" s="2" t="s">
        <v>4318</v>
      </c>
      <c r="X1142" s="2" t="s">
        <v>4319</v>
      </c>
      <c r="Z1142" s="1" t="s">
        <v>34</v>
      </c>
    </row>
    <row r="1143" spans="1:28" ht="36" customHeight="1" x14ac:dyDescent="0.2">
      <c r="A1143" s="1" t="s">
        <v>4323</v>
      </c>
      <c r="B1143" s="1" t="s">
        <v>36</v>
      </c>
      <c r="C1143" t="s">
        <v>4324</v>
      </c>
      <c r="D1143" s="1" t="s">
        <v>43</v>
      </c>
      <c r="E1143" s="1" t="s">
        <v>3897</v>
      </c>
      <c r="F1143" s="1" t="s">
        <v>4306</v>
      </c>
      <c r="G1143" s="1" t="s">
        <v>4311</v>
      </c>
      <c r="H1143" s="2" t="s">
        <v>4325</v>
      </c>
      <c r="J1143" s="1" t="s">
        <v>773</v>
      </c>
      <c r="K1143" s="1" t="s">
        <v>4320</v>
      </c>
      <c r="L1143" s="1">
        <v>1</v>
      </c>
      <c r="M1143" s="1" t="s">
        <v>774</v>
      </c>
      <c r="O1143" s="1" t="s">
        <v>1264</v>
      </c>
      <c r="P1143" s="1" t="s">
        <v>1265</v>
      </c>
      <c r="T1143" s="1" t="s">
        <v>1266</v>
      </c>
      <c r="W1143" s="2" t="s">
        <v>4318</v>
      </c>
      <c r="X1143" s="2" t="s">
        <v>4319</v>
      </c>
      <c r="Y1143" s="1" t="s">
        <v>775</v>
      </c>
      <c r="Z1143" s="1" t="s">
        <v>34</v>
      </c>
      <c r="AA1143" s="9" t="s">
        <v>53</v>
      </c>
      <c r="AB1143" s="2" t="s">
        <v>248</v>
      </c>
    </row>
    <row r="1144" spans="1:28" ht="36" customHeight="1" x14ac:dyDescent="0.2">
      <c r="A1144" s="1" t="s">
        <v>4326</v>
      </c>
      <c r="B1144" s="1" t="s">
        <v>36</v>
      </c>
      <c r="C1144" t="s">
        <v>4327</v>
      </c>
      <c r="D1144" s="1" t="s">
        <v>43</v>
      </c>
      <c r="E1144" s="1" t="s">
        <v>3897</v>
      </c>
      <c r="F1144" s="1" t="s">
        <v>4306</v>
      </c>
      <c r="G1144" s="1" t="s">
        <v>4311</v>
      </c>
      <c r="H1144" s="2" t="s">
        <v>4328</v>
      </c>
      <c r="J1144" s="1" t="s">
        <v>773</v>
      </c>
      <c r="K1144" s="1" t="s">
        <v>4320</v>
      </c>
      <c r="L1144" s="1">
        <v>1</v>
      </c>
      <c r="M1144" s="1" t="s">
        <v>774</v>
      </c>
      <c r="O1144" s="1" t="s">
        <v>1264</v>
      </c>
      <c r="P1144" s="1" t="s">
        <v>1265</v>
      </c>
      <c r="T1144" s="1" t="s">
        <v>1266</v>
      </c>
      <c r="W1144" s="2" t="s">
        <v>4318</v>
      </c>
      <c r="X1144" s="2" t="s">
        <v>4319</v>
      </c>
      <c r="Y1144" s="1" t="s">
        <v>775</v>
      </c>
      <c r="Z1144" s="1" t="s">
        <v>34</v>
      </c>
      <c r="AA1144" s="9" t="s">
        <v>53</v>
      </c>
      <c r="AB1144" s="2" t="s">
        <v>248</v>
      </c>
    </row>
    <row r="1145" spans="1:28" ht="36" customHeight="1" x14ac:dyDescent="0.2">
      <c r="A1145" s="1" t="s">
        <v>4329</v>
      </c>
      <c r="B1145" s="1" t="s">
        <v>36</v>
      </c>
      <c r="C1145" t="s">
        <v>4330</v>
      </c>
      <c r="D1145" s="1" t="s">
        <v>188</v>
      </c>
      <c r="E1145" s="1" t="s">
        <v>3897</v>
      </c>
      <c r="F1145" s="1" t="s">
        <v>4306</v>
      </c>
      <c r="G1145" s="1" t="s">
        <v>4311</v>
      </c>
      <c r="H1145" s="2" t="s">
        <v>4331</v>
      </c>
      <c r="J1145" s="1" t="s">
        <v>33</v>
      </c>
      <c r="O1145" s="1" t="s">
        <v>191</v>
      </c>
      <c r="P1145" s="1" t="s">
        <v>1265</v>
      </c>
      <c r="W1145" s="2" t="s">
        <v>4332</v>
      </c>
      <c r="X1145" s="2" t="s">
        <v>4332</v>
      </c>
      <c r="Y1145" s="1" t="s">
        <v>52</v>
      </c>
      <c r="Z1145" s="1" t="s">
        <v>34</v>
      </c>
      <c r="AA1145" s="9" t="s">
        <v>53</v>
      </c>
      <c r="AB1145" s="2" t="s">
        <v>248</v>
      </c>
    </row>
    <row r="1146" spans="1:28" ht="36" customHeight="1" x14ac:dyDescent="0.2">
      <c r="A1146" s="1" t="s">
        <v>4333</v>
      </c>
      <c r="B1146" s="1" t="s">
        <v>36</v>
      </c>
      <c r="C1146" t="s">
        <v>4334</v>
      </c>
      <c r="D1146" s="1" t="s">
        <v>43</v>
      </c>
      <c r="E1146" s="1" t="s">
        <v>3897</v>
      </c>
      <c r="F1146" s="1" t="s">
        <v>4306</v>
      </c>
      <c r="G1146" s="1" t="s">
        <v>4311</v>
      </c>
      <c r="H1146" s="2" t="s">
        <v>4335</v>
      </c>
      <c r="I1146" s="2" t="s">
        <v>4336</v>
      </c>
      <c r="J1146" s="1" t="s">
        <v>47</v>
      </c>
      <c r="M1146" s="1" t="s">
        <v>236</v>
      </c>
      <c r="O1146" s="1" t="s">
        <v>1264</v>
      </c>
      <c r="P1146" s="1" t="s">
        <v>1265</v>
      </c>
      <c r="T1146" s="1" t="s">
        <v>1266</v>
      </c>
      <c r="W1146" s="2" t="s">
        <v>4318</v>
      </c>
      <c r="X1146" s="2" t="s">
        <v>4319</v>
      </c>
      <c r="Y1146" s="1" t="s">
        <v>52</v>
      </c>
      <c r="Z1146" s="1" t="s">
        <v>34</v>
      </c>
      <c r="AA1146" s="9" t="s">
        <v>53</v>
      </c>
      <c r="AB1146" s="2" t="s">
        <v>248</v>
      </c>
    </row>
    <row r="1147" spans="1:28" ht="36" customHeight="1" x14ac:dyDescent="0.2">
      <c r="A1147" s="1" t="s">
        <v>4337</v>
      </c>
      <c r="B1147" s="1" t="s">
        <v>36</v>
      </c>
      <c r="C1147" t="s">
        <v>4338</v>
      </c>
      <c r="D1147" s="1" t="s">
        <v>43</v>
      </c>
      <c r="E1147" s="1" t="s">
        <v>3897</v>
      </c>
      <c r="F1147" s="1" t="s">
        <v>4306</v>
      </c>
      <c r="G1147" s="1" t="s">
        <v>4311</v>
      </c>
      <c r="H1147" s="2" t="s">
        <v>4339</v>
      </c>
      <c r="I1147" s="2" t="s">
        <v>4340</v>
      </c>
      <c r="J1147" s="1" t="s">
        <v>47</v>
      </c>
      <c r="M1147" s="1" t="s">
        <v>236</v>
      </c>
      <c r="O1147" s="1" t="s">
        <v>1264</v>
      </c>
      <c r="P1147" s="1" t="s">
        <v>1265</v>
      </c>
      <c r="T1147" s="1" t="s">
        <v>1266</v>
      </c>
      <c r="W1147" s="2" t="s">
        <v>4318</v>
      </c>
      <c r="X1147" s="2" t="s">
        <v>4319</v>
      </c>
      <c r="Y1147" s="1" t="s">
        <v>52</v>
      </c>
      <c r="Z1147" s="1" t="s">
        <v>34</v>
      </c>
      <c r="AA1147" s="9" t="s">
        <v>53</v>
      </c>
      <c r="AB1147" s="2" t="s">
        <v>248</v>
      </c>
    </row>
    <row r="1148" spans="1:28" ht="36" customHeight="1" x14ac:dyDescent="0.2">
      <c r="A1148" s="1" t="s">
        <v>4341</v>
      </c>
      <c r="B1148" s="1" t="s">
        <v>36</v>
      </c>
      <c r="C1148" t="s">
        <v>4342</v>
      </c>
      <c r="D1148" s="1" t="s">
        <v>43</v>
      </c>
      <c r="E1148" s="1" t="s">
        <v>3897</v>
      </c>
      <c r="F1148" s="1" t="s">
        <v>4306</v>
      </c>
      <c r="G1148" s="1" t="s">
        <v>4343</v>
      </c>
      <c r="H1148" s="2" t="s">
        <v>4344</v>
      </c>
      <c r="I1148" s="2" t="s">
        <v>4345</v>
      </c>
      <c r="J1148" s="1" t="s">
        <v>47</v>
      </c>
      <c r="M1148" s="1" t="s">
        <v>236</v>
      </c>
      <c r="O1148" s="1" t="s">
        <v>1264</v>
      </c>
      <c r="P1148" s="1" t="s">
        <v>1265</v>
      </c>
      <c r="T1148" s="1" t="s">
        <v>1266</v>
      </c>
      <c r="W1148" s="2" t="s">
        <v>241</v>
      </c>
      <c r="X1148" s="2" t="s">
        <v>241</v>
      </c>
      <c r="Y1148" s="1" t="s">
        <v>52</v>
      </c>
      <c r="Z1148" s="1" t="s">
        <v>34</v>
      </c>
      <c r="AA1148" s="9" t="s">
        <v>53</v>
      </c>
      <c r="AB1148" s="2" t="s">
        <v>248</v>
      </c>
    </row>
    <row r="1149" spans="1:28" ht="36" customHeight="1" x14ac:dyDescent="0.2">
      <c r="A1149" s="1" t="s">
        <v>4346</v>
      </c>
      <c r="B1149" s="1" t="s">
        <v>36</v>
      </c>
      <c r="C1149" t="s">
        <v>4347</v>
      </c>
      <c r="D1149" s="1" t="s">
        <v>766</v>
      </c>
      <c r="E1149" s="1" t="s">
        <v>3897</v>
      </c>
      <c r="F1149" s="1" t="s">
        <v>4306</v>
      </c>
      <c r="G1149" s="1" t="s">
        <v>4343</v>
      </c>
      <c r="H1149" s="2" t="s">
        <v>4348</v>
      </c>
      <c r="J1149" s="1" t="s">
        <v>33</v>
      </c>
      <c r="W1149" s="2" t="s">
        <v>4349</v>
      </c>
      <c r="X1149" s="2" t="s">
        <v>4350</v>
      </c>
      <c r="Z1149" s="1" t="s">
        <v>34</v>
      </c>
    </row>
    <row r="1150" spans="1:28" ht="36" customHeight="1" x14ac:dyDescent="0.2">
      <c r="A1150" s="1" t="s">
        <v>4351</v>
      </c>
      <c r="B1150" s="1" t="s">
        <v>36</v>
      </c>
      <c r="C1150" t="s">
        <v>4352</v>
      </c>
      <c r="D1150" s="1" t="s">
        <v>43</v>
      </c>
      <c r="E1150" s="1" t="s">
        <v>3897</v>
      </c>
      <c r="F1150" s="1" t="s">
        <v>4306</v>
      </c>
      <c r="G1150" s="1" t="s">
        <v>4343</v>
      </c>
      <c r="H1150" s="2" t="s">
        <v>4353</v>
      </c>
      <c r="J1150" s="1" t="s">
        <v>773</v>
      </c>
      <c r="K1150" s="1" t="s">
        <v>4346</v>
      </c>
      <c r="L1150" s="1">
        <v>1</v>
      </c>
      <c r="M1150" s="1" t="s">
        <v>774</v>
      </c>
      <c r="O1150" s="1" t="s">
        <v>1264</v>
      </c>
      <c r="P1150" s="1" t="s">
        <v>1265</v>
      </c>
      <c r="T1150" s="1" t="s">
        <v>1266</v>
      </c>
      <c r="W1150" s="2" t="s">
        <v>4349</v>
      </c>
      <c r="X1150" s="2" t="s">
        <v>4350</v>
      </c>
      <c r="Y1150" s="1" t="s">
        <v>775</v>
      </c>
      <c r="Z1150" s="1" t="s">
        <v>34</v>
      </c>
      <c r="AA1150" s="9" t="s">
        <v>53</v>
      </c>
      <c r="AB1150" s="2" t="s">
        <v>248</v>
      </c>
    </row>
    <row r="1151" spans="1:28" ht="36" customHeight="1" x14ac:dyDescent="0.2">
      <c r="A1151" s="1" t="s">
        <v>4354</v>
      </c>
      <c r="B1151" s="1" t="s">
        <v>36</v>
      </c>
      <c r="C1151" t="s">
        <v>4355</v>
      </c>
      <c r="D1151" s="1" t="s">
        <v>43</v>
      </c>
      <c r="E1151" s="1" t="s">
        <v>3897</v>
      </c>
      <c r="F1151" s="1" t="s">
        <v>4306</v>
      </c>
      <c r="G1151" s="1" t="s">
        <v>4343</v>
      </c>
      <c r="H1151" s="2" t="s">
        <v>4356</v>
      </c>
      <c r="J1151" s="1" t="s">
        <v>773</v>
      </c>
      <c r="K1151" s="1" t="s">
        <v>4346</v>
      </c>
      <c r="L1151" s="1">
        <v>1</v>
      </c>
      <c r="M1151" s="1" t="s">
        <v>774</v>
      </c>
      <c r="O1151" s="1" t="s">
        <v>1264</v>
      </c>
      <c r="P1151" s="1" t="s">
        <v>1265</v>
      </c>
      <c r="T1151" s="1" t="s">
        <v>1266</v>
      </c>
      <c r="W1151" s="2" t="s">
        <v>4349</v>
      </c>
      <c r="X1151" s="2" t="s">
        <v>4350</v>
      </c>
      <c r="Y1151" s="1" t="s">
        <v>775</v>
      </c>
      <c r="Z1151" s="1" t="s">
        <v>34</v>
      </c>
      <c r="AA1151" s="9" t="s">
        <v>53</v>
      </c>
      <c r="AB1151" s="2" t="s">
        <v>248</v>
      </c>
    </row>
    <row r="1152" spans="1:28" ht="36" customHeight="1" x14ac:dyDescent="0.2">
      <c r="A1152" s="1" t="s">
        <v>4357</v>
      </c>
      <c r="B1152" s="1" t="s">
        <v>36</v>
      </c>
      <c r="C1152" t="s">
        <v>4358</v>
      </c>
      <c r="D1152" s="1" t="s">
        <v>43</v>
      </c>
      <c r="E1152" s="1" t="s">
        <v>3897</v>
      </c>
      <c r="F1152" s="1" t="s">
        <v>4306</v>
      </c>
      <c r="G1152" s="1" t="s">
        <v>4343</v>
      </c>
      <c r="H1152" s="2" t="s">
        <v>4359</v>
      </c>
      <c r="J1152" s="1" t="s">
        <v>773</v>
      </c>
      <c r="K1152" s="1" t="s">
        <v>4346</v>
      </c>
      <c r="L1152" s="1">
        <v>1</v>
      </c>
      <c r="M1152" s="1" t="s">
        <v>774</v>
      </c>
      <c r="O1152" s="1" t="s">
        <v>1264</v>
      </c>
      <c r="P1152" s="1" t="s">
        <v>1265</v>
      </c>
      <c r="T1152" s="1" t="s">
        <v>1266</v>
      </c>
      <c r="W1152" s="2" t="s">
        <v>4349</v>
      </c>
      <c r="X1152" s="2" t="s">
        <v>4350</v>
      </c>
      <c r="Y1152" s="1" t="s">
        <v>775</v>
      </c>
      <c r="Z1152" s="1" t="s">
        <v>34</v>
      </c>
      <c r="AA1152" s="9" t="s">
        <v>53</v>
      </c>
      <c r="AB1152" s="2" t="s">
        <v>248</v>
      </c>
    </row>
    <row r="1153" spans="1:28" ht="36" customHeight="1" x14ac:dyDescent="0.2">
      <c r="A1153" s="1" t="s">
        <v>4360</v>
      </c>
      <c r="B1153" s="1" t="s">
        <v>36</v>
      </c>
      <c r="C1153" t="s">
        <v>4361</v>
      </c>
      <c r="D1153" s="1" t="s">
        <v>43</v>
      </c>
      <c r="E1153" s="1" t="s">
        <v>3897</v>
      </c>
      <c r="F1153" s="1" t="s">
        <v>4306</v>
      </c>
      <c r="G1153" s="1" t="s">
        <v>4343</v>
      </c>
      <c r="H1153" s="2" t="s">
        <v>4362</v>
      </c>
      <c r="J1153" s="1" t="s">
        <v>773</v>
      </c>
      <c r="K1153" s="1" t="s">
        <v>4346</v>
      </c>
      <c r="L1153" s="1">
        <v>1</v>
      </c>
      <c r="M1153" s="1" t="s">
        <v>774</v>
      </c>
      <c r="O1153" s="1" t="s">
        <v>1264</v>
      </c>
      <c r="P1153" s="1" t="s">
        <v>1265</v>
      </c>
      <c r="T1153" s="1" t="s">
        <v>1266</v>
      </c>
      <c r="W1153" s="2" t="s">
        <v>4349</v>
      </c>
      <c r="X1153" s="2" t="s">
        <v>4350</v>
      </c>
      <c r="Y1153" s="1" t="s">
        <v>775</v>
      </c>
      <c r="Z1153" s="1" t="s">
        <v>34</v>
      </c>
      <c r="AA1153" s="9" t="s">
        <v>53</v>
      </c>
      <c r="AB1153" s="2" t="s">
        <v>248</v>
      </c>
    </row>
    <row r="1154" spans="1:28" ht="36" customHeight="1" x14ac:dyDescent="0.2">
      <c r="A1154" s="1" t="s">
        <v>4363</v>
      </c>
      <c r="B1154" s="1" t="s">
        <v>36</v>
      </c>
      <c r="C1154" t="s">
        <v>4364</v>
      </c>
      <c r="D1154" s="1" t="s">
        <v>43</v>
      </c>
      <c r="E1154" s="1" t="s">
        <v>3897</v>
      </c>
      <c r="F1154" s="1" t="s">
        <v>4306</v>
      </c>
      <c r="G1154" s="1" t="s">
        <v>4343</v>
      </c>
      <c r="H1154" s="2" t="s">
        <v>4365</v>
      </c>
      <c r="J1154" s="1" t="s">
        <v>773</v>
      </c>
      <c r="K1154" s="1" t="s">
        <v>4346</v>
      </c>
      <c r="L1154" s="1">
        <v>1</v>
      </c>
      <c r="M1154" s="1" t="s">
        <v>774</v>
      </c>
      <c r="O1154" s="1" t="s">
        <v>1264</v>
      </c>
      <c r="P1154" s="1" t="s">
        <v>1265</v>
      </c>
      <c r="T1154" s="1" t="s">
        <v>1266</v>
      </c>
      <c r="W1154" s="2" t="s">
        <v>4349</v>
      </c>
      <c r="X1154" s="2" t="s">
        <v>4350</v>
      </c>
      <c r="Y1154" s="1" t="s">
        <v>775</v>
      </c>
      <c r="Z1154" s="1" t="s">
        <v>34</v>
      </c>
      <c r="AA1154" s="9" t="s">
        <v>53</v>
      </c>
      <c r="AB1154" s="2" t="s">
        <v>248</v>
      </c>
    </row>
    <row r="1155" spans="1:28" ht="36" customHeight="1" x14ac:dyDescent="0.2">
      <c r="A1155" s="1" t="s">
        <v>4366</v>
      </c>
      <c r="B1155" s="1" t="s">
        <v>36</v>
      </c>
      <c r="C1155" t="s">
        <v>4367</v>
      </c>
      <c r="D1155" s="1" t="s">
        <v>43</v>
      </c>
      <c r="E1155" s="1" t="s">
        <v>3897</v>
      </c>
      <c r="F1155" s="1" t="s">
        <v>4306</v>
      </c>
      <c r="G1155" s="1" t="s">
        <v>4343</v>
      </c>
      <c r="H1155" s="2" t="s">
        <v>4368</v>
      </c>
      <c r="J1155" s="1" t="s">
        <v>773</v>
      </c>
      <c r="K1155" s="1" t="s">
        <v>4346</v>
      </c>
      <c r="L1155" s="1">
        <v>1</v>
      </c>
      <c r="M1155" s="1" t="s">
        <v>774</v>
      </c>
      <c r="O1155" s="1" t="s">
        <v>1264</v>
      </c>
      <c r="P1155" s="1" t="s">
        <v>1265</v>
      </c>
      <c r="T1155" s="1" t="s">
        <v>1266</v>
      </c>
      <c r="W1155" s="2" t="s">
        <v>4349</v>
      </c>
      <c r="X1155" s="2" t="s">
        <v>4350</v>
      </c>
      <c r="Y1155" s="1" t="s">
        <v>775</v>
      </c>
      <c r="Z1155" s="1" t="s">
        <v>34</v>
      </c>
      <c r="AA1155" s="9" t="s">
        <v>53</v>
      </c>
      <c r="AB1155" s="2" t="s">
        <v>248</v>
      </c>
    </row>
    <row r="1156" spans="1:28" ht="36" customHeight="1" x14ac:dyDescent="0.2">
      <c r="A1156" s="1" t="s">
        <v>4369</v>
      </c>
      <c r="B1156" s="1" t="s">
        <v>36</v>
      </c>
      <c r="C1156" t="s">
        <v>4370</v>
      </c>
      <c r="D1156" s="1" t="s">
        <v>43</v>
      </c>
      <c r="E1156" s="1" t="s">
        <v>3897</v>
      </c>
      <c r="F1156" s="1" t="s">
        <v>4306</v>
      </c>
      <c r="G1156" s="1" t="s">
        <v>4343</v>
      </c>
      <c r="H1156" s="2" t="s">
        <v>4371</v>
      </c>
      <c r="J1156" s="1" t="s">
        <v>773</v>
      </c>
      <c r="K1156" s="1" t="s">
        <v>4346</v>
      </c>
      <c r="L1156" s="1">
        <v>1</v>
      </c>
      <c r="M1156" s="1" t="s">
        <v>774</v>
      </c>
      <c r="O1156" s="1" t="s">
        <v>1264</v>
      </c>
      <c r="P1156" s="1" t="s">
        <v>1265</v>
      </c>
      <c r="T1156" s="1" t="s">
        <v>1266</v>
      </c>
      <c r="W1156" s="2" t="s">
        <v>4349</v>
      </c>
      <c r="X1156" s="2" t="s">
        <v>4350</v>
      </c>
      <c r="Y1156" s="1" t="s">
        <v>775</v>
      </c>
      <c r="Z1156" s="1" t="s">
        <v>34</v>
      </c>
      <c r="AA1156" s="9" t="s">
        <v>53</v>
      </c>
      <c r="AB1156" s="2" t="s">
        <v>248</v>
      </c>
    </row>
    <row r="1157" spans="1:28" ht="36" customHeight="1" x14ac:dyDescent="0.2">
      <c r="A1157" s="1" t="s">
        <v>4372</v>
      </c>
      <c r="B1157" s="1" t="s">
        <v>36</v>
      </c>
      <c r="C1157" t="s">
        <v>4373</v>
      </c>
      <c r="D1157" s="1" t="s">
        <v>43</v>
      </c>
      <c r="E1157" s="1" t="s">
        <v>3897</v>
      </c>
      <c r="F1157" s="1" t="s">
        <v>4306</v>
      </c>
      <c r="G1157" s="1" t="s">
        <v>4343</v>
      </c>
      <c r="H1157" s="2" t="s">
        <v>4374</v>
      </c>
      <c r="J1157" s="1" t="s">
        <v>773</v>
      </c>
      <c r="K1157" s="1" t="s">
        <v>4346</v>
      </c>
      <c r="L1157" s="1">
        <v>1</v>
      </c>
      <c r="M1157" s="1" t="s">
        <v>774</v>
      </c>
      <c r="O1157" s="1" t="s">
        <v>1264</v>
      </c>
      <c r="P1157" s="1" t="s">
        <v>1265</v>
      </c>
      <c r="T1157" s="1" t="s">
        <v>1266</v>
      </c>
      <c r="W1157" s="2" t="s">
        <v>4349</v>
      </c>
      <c r="X1157" s="2" t="s">
        <v>4350</v>
      </c>
      <c r="Y1157" s="1" t="s">
        <v>775</v>
      </c>
      <c r="Z1157" s="1" t="s">
        <v>34</v>
      </c>
      <c r="AA1157" s="9" t="s">
        <v>53</v>
      </c>
      <c r="AB1157" s="2" t="s">
        <v>248</v>
      </c>
    </row>
    <row r="1158" spans="1:28" ht="36" customHeight="1" x14ac:dyDescent="0.2">
      <c r="A1158" s="1" t="s">
        <v>4375</v>
      </c>
      <c r="B1158" s="1" t="s">
        <v>36</v>
      </c>
      <c r="C1158" t="s">
        <v>4376</v>
      </c>
      <c r="D1158" s="1" t="s">
        <v>43</v>
      </c>
      <c r="E1158" s="1" t="s">
        <v>3897</v>
      </c>
      <c r="F1158" s="1" t="s">
        <v>4306</v>
      </c>
      <c r="G1158" s="1" t="s">
        <v>4343</v>
      </c>
      <c r="H1158" s="2" t="s">
        <v>802</v>
      </c>
      <c r="J1158" s="1" t="s">
        <v>773</v>
      </c>
      <c r="K1158" s="1" t="s">
        <v>4346</v>
      </c>
      <c r="L1158" s="1">
        <v>1</v>
      </c>
      <c r="M1158" s="1" t="s">
        <v>774</v>
      </c>
      <c r="O1158" s="1" t="s">
        <v>1264</v>
      </c>
      <c r="P1158" s="1" t="s">
        <v>1265</v>
      </c>
      <c r="T1158" s="1" t="s">
        <v>1266</v>
      </c>
      <c r="W1158" s="2" t="s">
        <v>4349</v>
      </c>
      <c r="X1158" s="2" t="s">
        <v>4350</v>
      </c>
      <c r="Y1158" s="1" t="s">
        <v>775</v>
      </c>
      <c r="Z1158" s="1" t="s">
        <v>34</v>
      </c>
      <c r="AA1158" s="9" t="s">
        <v>53</v>
      </c>
      <c r="AB1158" s="2" t="s">
        <v>248</v>
      </c>
    </row>
    <row r="1159" spans="1:28" ht="36" customHeight="1" x14ac:dyDescent="0.2">
      <c r="A1159" s="1" t="s">
        <v>4377</v>
      </c>
      <c r="B1159" s="1" t="s">
        <v>36</v>
      </c>
      <c r="C1159" t="s">
        <v>4378</v>
      </c>
      <c r="D1159" s="1" t="s">
        <v>188</v>
      </c>
      <c r="E1159" s="1" t="s">
        <v>3897</v>
      </c>
      <c r="F1159" s="1" t="s">
        <v>4306</v>
      </c>
      <c r="G1159" s="1" t="s">
        <v>4343</v>
      </c>
      <c r="H1159" s="2" t="s">
        <v>643</v>
      </c>
      <c r="J1159" s="1" t="s">
        <v>33</v>
      </c>
      <c r="O1159" s="1" t="s">
        <v>191</v>
      </c>
      <c r="P1159" s="1" t="s">
        <v>1265</v>
      </c>
      <c r="W1159" s="2" t="s">
        <v>4379</v>
      </c>
      <c r="X1159" s="2" t="s">
        <v>4379</v>
      </c>
      <c r="Y1159" s="1" t="s">
        <v>52</v>
      </c>
      <c r="Z1159" s="1" t="s">
        <v>34</v>
      </c>
      <c r="AA1159" s="9" t="s">
        <v>53</v>
      </c>
      <c r="AB1159" s="2" t="s">
        <v>248</v>
      </c>
    </row>
    <row r="1160" spans="1:28" ht="36" customHeight="1" x14ac:dyDescent="0.2">
      <c r="A1160" s="1" t="s">
        <v>4380</v>
      </c>
      <c r="B1160" s="1" t="s">
        <v>36</v>
      </c>
      <c r="C1160" t="s">
        <v>4381</v>
      </c>
      <c r="D1160" s="1" t="s">
        <v>766</v>
      </c>
      <c r="E1160" s="1" t="s">
        <v>3897</v>
      </c>
      <c r="F1160" s="1" t="s">
        <v>4306</v>
      </c>
      <c r="G1160" s="1" t="s">
        <v>4382</v>
      </c>
      <c r="H1160" s="2" t="s">
        <v>4383</v>
      </c>
      <c r="I1160" s="2" t="s">
        <v>4384</v>
      </c>
      <c r="J1160" s="1" t="s">
        <v>33</v>
      </c>
      <c r="W1160" s="2" t="s">
        <v>241</v>
      </c>
      <c r="X1160" s="2" t="s">
        <v>241</v>
      </c>
      <c r="Z1160" s="1" t="s">
        <v>34</v>
      </c>
    </row>
    <row r="1161" spans="1:28" ht="36" customHeight="1" x14ac:dyDescent="0.2">
      <c r="A1161" s="1" t="s">
        <v>4385</v>
      </c>
      <c r="B1161" s="1" t="s">
        <v>36</v>
      </c>
      <c r="C1161" t="s">
        <v>4386</v>
      </c>
      <c r="D1161" s="1" t="s">
        <v>43</v>
      </c>
      <c r="E1161" s="1" t="s">
        <v>3897</v>
      </c>
      <c r="F1161" s="1" t="s">
        <v>4306</v>
      </c>
      <c r="G1161" s="1" t="s">
        <v>4382</v>
      </c>
      <c r="H1161" s="2" t="s">
        <v>4387</v>
      </c>
      <c r="J1161" s="1" t="s">
        <v>773</v>
      </c>
      <c r="K1161" s="1" t="s">
        <v>4380</v>
      </c>
      <c r="L1161" s="1">
        <v>1</v>
      </c>
      <c r="M1161" s="1" t="s">
        <v>774</v>
      </c>
      <c r="O1161" s="1" t="s">
        <v>1264</v>
      </c>
      <c r="P1161" s="1" t="s">
        <v>1265</v>
      </c>
      <c r="T1161" s="1" t="s">
        <v>1266</v>
      </c>
      <c r="W1161" s="2" t="s">
        <v>241</v>
      </c>
      <c r="X1161" s="2" t="s">
        <v>241</v>
      </c>
      <c r="Y1161" s="1" t="s">
        <v>775</v>
      </c>
      <c r="Z1161" s="1" t="s">
        <v>34</v>
      </c>
      <c r="AA1161" s="9" t="s">
        <v>53</v>
      </c>
      <c r="AB1161" s="2" t="s">
        <v>248</v>
      </c>
    </row>
    <row r="1162" spans="1:28" ht="36" customHeight="1" x14ac:dyDescent="0.2">
      <c r="A1162" s="1" t="s">
        <v>4388</v>
      </c>
      <c r="B1162" s="1" t="s">
        <v>36</v>
      </c>
      <c r="C1162" t="s">
        <v>4389</v>
      </c>
      <c r="D1162" s="1" t="s">
        <v>43</v>
      </c>
      <c r="E1162" s="1" t="s">
        <v>3897</v>
      </c>
      <c r="F1162" s="1" t="s">
        <v>4306</v>
      </c>
      <c r="G1162" s="1" t="s">
        <v>4382</v>
      </c>
      <c r="H1162" s="2" t="s">
        <v>4390</v>
      </c>
      <c r="J1162" s="1" t="s">
        <v>773</v>
      </c>
      <c r="K1162" s="1" t="s">
        <v>4380</v>
      </c>
      <c r="L1162" s="1">
        <v>1</v>
      </c>
      <c r="M1162" s="1" t="s">
        <v>774</v>
      </c>
      <c r="O1162" s="1" t="s">
        <v>1264</v>
      </c>
      <c r="P1162" s="1" t="s">
        <v>1265</v>
      </c>
      <c r="T1162" s="1" t="s">
        <v>1266</v>
      </c>
      <c r="W1162" s="2" t="s">
        <v>241</v>
      </c>
      <c r="X1162" s="2" t="s">
        <v>241</v>
      </c>
      <c r="Y1162" s="1" t="s">
        <v>775</v>
      </c>
      <c r="Z1162" s="1" t="s">
        <v>34</v>
      </c>
      <c r="AA1162" s="9" t="s">
        <v>53</v>
      </c>
      <c r="AB1162" s="2" t="s">
        <v>248</v>
      </c>
    </row>
    <row r="1163" spans="1:28" ht="36" customHeight="1" x14ac:dyDescent="0.2">
      <c r="A1163" s="1" t="s">
        <v>4391</v>
      </c>
      <c r="B1163" s="1" t="s">
        <v>36</v>
      </c>
      <c r="C1163" t="s">
        <v>4392</v>
      </c>
      <c r="D1163" s="1" t="s">
        <v>188</v>
      </c>
      <c r="E1163" s="1" t="s">
        <v>3897</v>
      </c>
      <c r="F1163" s="1" t="s">
        <v>4306</v>
      </c>
      <c r="G1163" s="1" t="s">
        <v>4382</v>
      </c>
      <c r="H1163" s="2" t="s">
        <v>4393</v>
      </c>
      <c r="J1163" s="1" t="s">
        <v>33</v>
      </c>
      <c r="O1163" s="1" t="s">
        <v>191</v>
      </c>
      <c r="P1163" s="1" t="s">
        <v>1265</v>
      </c>
      <c r="W1163" s="2" t="s">
        <v>4394</v>
      </c>
      <c r="X1163" s="2" t="s">
        <v>4394</v>
      </c>
      <c r="Y1163" s="1" t="s">
        <v>52</v>
      </c>
      <c r="Z1163" s="1" t="s">
        <v>34</v>
      </c>
      <c r="AA1163" s="9" t="s">
        <v>53</v>
      </c>
      <c r="AB1163" s="2" t="s">
        <v>248</v>
      </c>
    </row>
    <row r="1164" spans="1:28" ht="36" customHeight="1" x14ac:dyDescent="0.2">
      <c r="A1164" s="1" t="s">
        <v>4395</v>
      </c>
      <c r="B1164" s="1" t="s">
        <v>36</v>
      </c>
      <c r="C1164" t="s">
        <v>4396</v>
      </c>
      <c r="D1164" s="1" t="s">
        <v>43</v>
      </c>
      <c r="E1164" s="1" t="s">
        <v>3897</v>
      </c>
      <c r="F1164" s="1" t="s">
        <v>4306</v>
      </c>
      <c r="G1164" s="1" t="s">
        <v>4382</v>
      </c>
      <c r="H1164" s="2" t="s">
        <v>4397</v>
      </c>
      <c r="J1164" s="1" t="s">
        <v>773</v>
      </c>
      <c r="K1164" s="1" t="s">
        <v>4380</v>
      </c>
      <c r="L1164" s="1">
        <v>1</v>
      </c>
      <c r="M1164" s="1" t="s">
        <v>774</v>
      </c>
      <c r="O1164" s="1" t="s">
        <v>1264</v>
      </c>
      <c r="P1164" s="1" t="s">
        <v>1265</v>
      </c>
      <c r="T1164" s="1" t="s">
        <v>1266</v>
      </c>
      <c r="W1164" s="2" t="s">
        <v>241</v>
      </c>
      <c r="X1164" s="2" t="s">
        <v>241</v>
      </c>
      <c r="Y1164" s="1" t="s">
        <v>775</v>
      </c>
      <c r="Z1164" s="1" t="s">
        <v>34</v>
      </c>
      <c r="AA1164" s="9" t="s">
        <v>53</v>
      </c>
      <c r="AB1164" s="2" t="s">
        <v>248</v>
      </c>
    </row>
    <row r="1165" spans="1:28" ht="36" customHeight="1" x14ac:dyDescent="0.2">
      <c r="A1165" s="1" t="s">
        <v>4398</v>
      </c>
      <c r="B1165" s="1" t="s">
        <v>36</v>
      </c>
      <c r="C1165" t="s">
        <v>4399</v>
      </c>
      <c r="D1165" s="1" t="s">
        <v>43</v>
      </c>
      <c r="E1165" s="1" t="s">
        <v>3897</v>
      </c>
      <c r="F1165" s="1" t="s">
        <v>4306</v>
      </c>
      <c r="G1165" s="1" t="s">
        <v>4382</v>
      </c>
      <c r="H1165" s="2" t="s">
        <v>4400</v>
      </c>
      <c r="J1165" s="1" t="s">
        <v>773</v>
      </c>
      <c r="K1165" s="1" t="s">
        <v>4380</v>
      </c>
      <c r="L1165" s="1">
        <v>1</v>
      </c>
      <c r="M1165" s="1" t="s">
        <v>774</v>
      </c>
      <c r="O1165" s="1" t="s">
        <v>1264</v>
      </c>
      <c r="P1165" s="1" t="s">
        <v>1265</v>
      </c>
      <c r="T1165" s="1" t="s">
        <v>1266</v>
      </c>
      <c r="W1165" s="2" t="s">
        <v>241</v>
      </c>
      <c r="X1165" s="2" t="s">
        <v>241</v>
      </c>
      <c r="Y1165" s="1" t="s">
        <v>775</v>
      </c>
      <c r="Z1165" s="1" t="s">
        <v>34</v>
      </c>
      <c r="AA1165" s="9" t="s">
        <v>53</v>
      </c>
      <c r="AB1165" s="2" t="s">
        <v>248</v>
      </c>
    </row>
    <row r="1166" spans="1:28" ht="36" customHeight="1" x14ac:dyDescent="0.2">
      <c r="A1166" s="1" t="s">
        <v>4401</v>
      </c>
      <c r="B1166" s="1" t="s">
        <v>36</v>
      </c>
      <c r="C1166" t="s">
        <v>4402</v>
      </c>
      <c r="D1166" s="1" t="s">
        <v>43</v>
      </c>
      <c r="E1166" s="1" t="s">
        <v>3897</v>
      </c>
      <c r="F1166" s="1" t="s">
        <v>4306</v>
      </c>
      <c r="G1166" s="1" t="s">
        <v>4382</v>
      </c>
      <c r="H1166" s="2" t="s">
        <v>1408</v>
      </c>
      <c r="J1166" s="1" t="s">
        <v>773</v>
      </c>
      <c r="K1166" s="1" t="s">
        <v>4380</v>
      </c>
      <c r="L1166" s="1">
        <v>2</v>
      </c>
      <c r="M1166" s="1" t="s">
        <v>774</v>
      </c>
      <c r="O1166" s="1" t="s">
        <v>1264</v>
      </c>
      <c r="P1166" s="1" t="s">
        <v>1265</v>
      </c>
      <c r="T1166" s="1" t="s">
        <v>1266</v>
      </c>
      <c r="W1166" s="2" t="s">
        <v>241</v>
      </c>
      <c r="X1166" s="2" t="s">
        <v>241</v>
      </c>
      <c r="Y1166" s="1" t="s">
        <v>775</v>
      </c>
      <c r="Z1166" s="1" t="s">
        <v>34</v>
      </c>
      <c r="AA1166" s="9" t="s">
        <v>53</v>
      </c>
      <c r="AB1166" s="2" t="s">
        <v>248</v>
      </c>
    </row>
    <row r="1167" spans="1:28" ht="36" customHeight="1" x14ac:dyDescent="0.2">
      <c r="A1167" s="1" t="s">
        <v>4403</v>
      </c>
      <c r="B1167" s="1" t="s">
        <v>36</v>
      </c>
      <c r="C1167" t="s">
        <v>4404</v>
      </c>
      <c r="D1167" s="1" t="s">
        <v>43</v>
      </c>
      <c r="E1167" s="1" t="s">
        <v>3897</v>
      </c>
      <c r="F1167" s="1" t="s">
        <v>4306</v>
      </c>
      <c r="G1167" s="1" t="s">
        <v>4382</v>
      </c>
      <c r="H1167" s="2" t="s">
        <v>4405</v>
      </c>
      <c r="I1167" s="2" t="s">
        <v>4406</v>
      </c>
      <c r="J1167" s="1" t="s">
        <v>47</v>
      </c>
      <c r="M1167" s="1" t="s">
        <v>1320</v>
      </c>
      <c r="O1167" s="1" t="s">
        <v>1264</v>
      </c>
      <c r="P1167" s="1" t="s">
        <v>1265</v>
      </c>
      <c r="T1167" s="1" t="s">
        <v>1266</v>
      </c>
      <c r="W1167" s="2" t="s">
        <v>51</v>
      </c>
      <c r="X1167" s="2" t="s">
        <v>51</v>
      </c>
      <c r="Y1167" s="1" t="s">
        <v>52</v>
      </c>
      <c r="Z1167" s="1" t="s">
        <v>34</v>
      </c>
      <c r="AA1167" s="9" t="s">
        <v>53</v>
      </c>
      <c r="AB1167" s="2" t="s">
        <v>54</v>
      </c>
    </row>
    <row r="1168" spans="1:28" ht="36" customHeight="1" x14ac:dyDescent="0.2">
      <c r="A1168" s="1" t="s">
        <v>4407</v>
      </c>
      <c r="B1168" s="1" t="s">
        <v>36</v>
      </c>
      <c r="C1168" t="s">
        <v>4408</v>
      </c>
      <c r="D1168" s="1" t="s">
        <v>43</v>
      </c>
      <c r="E1168" s="1" t="s">
        <v>3897</v>
      </c>
      <c r="F1168" s="1" t="s">
        <v>4306</v>
      </c>
      <c r="G1168" s="1" t="s">
        <v>4409</v>
      </c>
      <c r="H1168" s="2" t="s">
        <v>4410</v>
      </c>
      <c r="I1168" s="2" t="s">
        <v>4411</v>
      </c>
      <c r="J1168" s="1" t="s">
        <v>47</v>
      </c>
      <c r="M1168" s="1" t="s">
        <v>236</v>
      </c>
      <c r="O1168" s="1" t="s">
        <v>1264</v>
      </c>
      <c r="P1168" s="1" t="s">
        <v>1265</v>
      </c>
      <c r="T1168" s="1" t="s">
        <v>1266</v>
      </c>
      <c r="W1168" s="2" t="s">
        <v>241</v>
      </c>
      <c r="X1168" s="2" t="s">
        <v>241</v>
      </c>
      <c r="Y1168" s="1" t="s">
        <v>52</v>
      </c>
      <c r="Z1168" s="1" t="s">
        <v>34</v>
      </c>
      <c r="AA1168" s="9" t="s">
        <v>53</v>
      </c>
      <c r="AB1168" s="2" t="s">
        <v>248</v>
      </c>
    </row>
    <row r="1169" spans="1:62" ht="36" customHeight="1" x14ac:dyDescent="0.2">
      <c r="A1169" s="1" t="s">
        <v>4412</v>
      </c>
      <c r="B1169" s="1" t="s">
        <v>36</v>
      </c>
      <c r="C1169" t="s">
        <v>4413</v>
      </c>
      <c r="D1169" s="1" t="s">
        <v>43</v>
      </c>
      <c r="E1169" s="1" t="s">
        <v>3897</v>
      </c>
      <c r="F1169" s="1" t="s">
        <v>4306</v>
      </c>
      <c r="G1169" s="1" t="s">
        <v>2093</v>
      </c>
      <c r="H1169" s="2" t="s">
        <v>4414</v>
      </c>
      <c r="J1169" s="1" t="s">
        <v>47</v>
      </c>
      <c r="M1169" s="1" t="s">
        <v>4415</v>
      </c>
      <c r="O1169" s="1" t="s">
        <v>1264</v>
      </c>
      <c r="P1169" s="1" t="s">
        <v>1265</v>
      </c>
      <c r="T1169" s="1" t="s">
        <v>1266</v>
      </c>
      <c r="W1169" s="2" t="s">
        <v>241</v>
      </c>
      <c r="X1169" s="2" t="s">
        <v>241</v>
      </c>
      <c r="Y1169" s="1" t="s">
        <v>52</v>
      </c>
      <c r="Z1169" s="1" t="s">
        <v>34</v>
      </c>
      <c r="AA1169" s="9" t="s">
        <v>53</v>
      </c>
      <c r="AB1169" s="2" t="s">
        <v>242</v>
      </c>
    </row>
    <row r="1170" spans="1:62" ht="36" customHeight="1" x14ac:dyDescent="0.2">
      <c r="A1170" s="1" t="s">
        <v>4416</v>
      </c>
      <c r="B1170" s="1" t="s">
        <v>36</v>
      </c>
      <c r="C1170" t="s">
        <v>4417</v>
      </c>
      <c r="D1170" s="1" t="s">
        <v>43</v>
      </c>
      <c r="E1170" s="1" t="s">
        <v>3897</v>
      </c>
      <c r="F1170" s="1" t="s">
        <v>4306</v>
      </c>
      <c r="G1170" s="1" t="s">
        <v>2093</v>
      </c>
      <c r="H1170" s="2" t="s">
        <v>4418</v>
      </c>
      <c r="I1170" s="10" t="s">
        <v>4419</v>
      </c>
      <c r="J1170" s="1" t="s">
        <v>60</v>
      </c>
      <c r="O1170" s="1" t="s">
        <v>1264</v>
      </c>
      <c r="P1170" s="1" t="s">
        <v>1265</v>
      </c>
      <c r="T1170" s="1" t="s">
        <v>1266</v>
      </c>
      <c r="W1170" s="2" t="s">
        <v>4420</v>
      </c>
      <c r="X1170" s="2" t="s">
        <v>4421</v>
      </c>
      <c r="Y1170" s="1" t="s">
        <v>52</v>
      </c>
      <c r="Z1170" s="1" t="s">
        <v>34</v>
      </c>
      <c r="AA1170" s="9" t="s">
        <v>53</v>
      </c>
      <c r="AB1170" s="2" t="s">
        <v>248</v>
      </c>
    </row>
    <row r="1171" spans="1:62" ht="36" customHeight="1" x14ac:dyDescent="0.2">
      <c r="A1171" s="1" t="s">
        <v>4422</v>
      </c>
      <c r="B1171" s="1" t="s">
        <v>36</v>
      </c>
      <c r="C1171" t="s">
        <v>4423</v>
      </c>
      <c r="D1171" s="1" t="s">
        <v>43</v>
      </c>
      <c r="E1171" s="1" t="s">
        <v>3897</v>
      </c>
      <c r="F1171" s="1" t="s">
        <v>4306</v>
      </c>
      <c r="G1171" s="1" t="s">
        <v>2093</v>
      </c>
      <c r="H1171" s="2" t="s">
        <v>4424</v>
      </c>
      <c r="I1171" s="2" t="s">
        <v>4419</v>
      </c>
      <c r="J1171" s="1" t="s">
        <v>60</v>
      </c>
      <c r="O1171" s="1" t="s">
        <v>1264</v>
      </c>
      <c r="P1171" s="1" t="s">
        <v>1265</v>
      </c>
      <c r="T1171" s="1" t="s">
        <v>1266</v>
      </c>
      <c r="W1171" s="2" t="s">
        <v>4420</v>
      </c>
      <c r="X1171" s="2" t="s">
        <v>4421</v>
      </c>
      <c r="Y1171" s="1" t="s">
        <v>52</v>
      </c>
      <c r="Z1171" s="1" t="s">
        <v>34</v>
      </c>
      <c r="AA1171" s="9" t="s">
        <v>53</v>
      </c>
      <c r="AB1171" s="2" t="s">
        <v>248</v>
      </c>
    </row>
    <row r="1172" spans="1:62" ht="36" customHeight="1" x14ac:dyDescent="0.2">
      <c r="A1172" s="1" t="s">
        <v>4425</v>
      </c>
      <c r="B1172" s="1" t="s">
        <v>36</v>
      </c>
      <c r="C1172" t="s">
        <v>4426</v>
      </c>
      <c r="D1172" s="1" t="s">
        <v>766</v>
      </c>
      <c r="E1172" s="1" t="s">
        <v>3897</v>
      </c>
      <c r="F1172" s="1" t="s">
        <v>4427</v>
      </c>
      <c r="H1172" s="2" t="s">
        <v>4428</v>
      </c>
      <c r="J1172" s="1" t="s">
        <v>33</v>
      </c>
      <c r="W1172" s="2" t="s">
        <v>2657</v>
      </c>
      <c r="X1172" s="2" t="s">
        <v>2657</v>
      </c>
      <c r="Z1172" s="1" t="s">
        <v>34</v>
      </c>
    </row>
    <row r="1173" spans="1:62" ht="36" customHeight="1" x14ac:dyDescent="0.2">
      <c r="A1173" s="1" t="s">
        <v>4429</v>
      </c>
      <c r="B1173" s="1" t="s">
        <v>36</v>
      </c>
      <c r="C1173" t="s">
        <v>4430</v>
      </c>
      <c r="D1173" s="1" t="s">
        <v>43</v>
      </c>
      <c r="E1173" s="1" t="s">
        <v>3897</v>
      </c>
      <c r="F1173" s="1" t="s">
        <v>4427</v>
      </c>
      <c r="H1173" s="2" t="s">
        <v>4431</v>
      </c>
      <c r="J1173" s="1" t="s">
        <v>773</v>
      </c>
      <c r="K1173" s="1" t="s">
        <v>4425</v>
      </c>
      <c r="L1173" s="1">
        <v>1</v>
      </c>
      <c r="M1173" s="1" t="s">
        <v>774</v>
      </c>
      <c r="O1173" s="1" t="s">
        <v>1264</v>
      </c>
      <c r="P1173" s="1" t="s">
        <v>1265</v>
      </c>
      <c r="T1173" s="1" t="s">
        <v>1266</v>
      </c>
      <c r="W1173" s="2" t="s">
        <v>2657</v>
      </c>
      <c r="X1173" s="2" t="s">
        <v>2657</v>
      </c>
      <c r="Y1173" s="1" t="s">
        <v>775</v>
      </c>
      <c r="Z1173" s="1" t="s">
        <v>34</v>
      </c>
      <c r="AA1173" s="9" t="s">
        <v>53</v>
      </c>
      <c r="AB1173" s="2" t="s">
        <v>248</v>
      </c>
    </row>
    <row r="1174" spans="1:62" ht="36" customHeight="1" x14ac:dyDescent="0.2">
      <c r="A1174" s="1" t="s">
        <v>4432</v>
      </c>
      <c r="B1174" s="1" t="s">
        <v>36</v>
      </c>
      <c r="C1174" t="s">
        <v>4433</v>
      </c>
      <c r="D1174" s="1" t="s">
        <v>43</v>
      </c>
      <c r="E1174" s="1" t="s">
        <v>3897</v>
      </c>
      <c r="F1174" s="1" t="s">
        <v>4427</v>
      </c>
      <c r="H1174" s="2" t="s">
        <v>4434</v>
      </c>
      <c r="J1174" s="1" t="s">
        <v>773</v>
      </c>
      <c r="K1174" s="1" t="s">
        <v>4425</v>
      </c>
      <c r="L1174" s="1">
        <v>1</v>
      </c>
      <c r="M1174" s="1" t="s">
        <v>774</v>
      </c>
      <c r="O1174" s="1" t="s">
        <v>1264</v>
      </c>
      <c r="P1174" s="1" t="s">
        <v>1265</v>
      </c>
      <c r="T1174" s="1" t="s">
        <v>1266</v>
      </c>
      <c r="W1174" s="2" t="s">
        <v>2657</v>
      </c>
      <c r="X1174" s="2" t="s">
        <v>2657</v>
      </c>
      <c r="Y1174" s="1" t="s">
        <v>775</v>
      </c>
      <c r="Z1174" s="1" t="s">
        <v>34</v>
      </c>
      <c r="AA1174" s="9" t="s">
        <v>53</v>
      </c>
      <c r="AB1174" s="2" t="s">
        <v>248</v>
      </c>
    </row>
    <row r="1175" spans="1:62" ht="36" customHeight="1" x14ac:dyDescent="0.2">
      <c r="A1175" s="1" t="s">
        <v>4435</v>
      </c>
      <c r="B1175" s="1" t="s">
        <v>36</v>
      </c>
      <c r="C1175" t="s">
        <v>4436</v>
      </c>
      <c r="D1175" s="1" t="s">
        <v>43</v>
      </c>
      <c r="E1175" s="1" t="s">
        <v>3897</v>
      </c>
      <c r="F1175" s="1" t="s">
        <v>4427</v>
      </c>
      <c r="H1175" s="2" t="s">
        <v>4437</v>
      </c>
      <c r="J1175" s="1" t="s">
        <v>773</v>
      </c>
      <c r="K1175" s="1" t="s">
        <v>4425</v>
      </c>
      <c r="L1175" s="1">
        <v>1</v>
      </c>
      <c r="M1175" s="1" t="s">
        <v>774</v>
      </c>
      <c r="O1175" s="1" t="s">
        <v>1264</v>
      </c>
      <c r="P1175" s="1" t="s">
        <v>1265</v>
      </c>
      <c r="T1175" s="1" t="s">
        <v>1266</v>
      </c>
      <c r="W1175" s="2" t="s">
        <v>2657</v>
      </c>
      <c r="X1175" s="2" t="s">
        <v>2657</v>
      </c>
      <c r="Y1175" s="1" t="s">
        <v>775</v>
      </c>
      <c r="Z1175" s="1" t="s">
        <v>34</v>
      </c>
      <c r="AA1175" s="9" t="s">
        <v>53</v>
      </c>
      <c r="AB1175" s="2" t="s">
        <v>248</v>
      </c>
    </row>
    <row r="1176" spans="1:62" ht="36" customHeight="1" x14ac:dyDescent="0.2">
      <c r="A1176" s="1" t="s">
        <v>4438</v>
      </c>
      <c r="B1176" s="1" t="s">
        <v>36</v>
      </c>
      <c r="C1176" t="s">
        <v>4439</v>
      </c>
      <c r="D1176" s="1" t="s">
        <v>43</v>
      </c>
      <c r="E1176" s="1" t="s">
        <v>3897</v>
      </c>
      <c r="F1176" s="1" t="s">
        <v>4427</v>
      </c>
      <c r="H1176" s="2" t="s">
        <v>4440</v>
      </c>
      <c r="J1176" s="1" t="s">
        <v>773</v>
      </c>
      <c r="K1176" s="1" t="s">
        <v>4425</v>
      </c>
      <c r="L1176" s="1">
        <v>1</v>
      </c>
      <c r="M1176" s="1" t="s">
        <v>774</v>
      </c>
      <c r="O1176" s="1" t="s">
        <v>1264</v>
      </c>
      <c r="P1176" s="1" t="s">
        <v>1265</v>
      </c>
      <c r="T1176" s="1" t="s">
        <v>1266</v>
      </c>
      <c r="W1176" s="2" t="s">
        <v>2657</v>
      </c>
      <c r="X1176" s="2" t="s">
        <v>2657</v>
      </c>
      <c r="Y1176" s="1" t="s">
        <v>775</v>
      </c>
      <c r="Z1176" s="1" t="s">
        <v>34</v>
      </c>
      <c r="AA1176" s="9" t="s">
        <v>53</v>
      </c>
      <c r="AB1176" s="2" t="s">
        <v>248</v>
      </c>
    </row>
    <row r="1177" spans="1:62" ht="36" customHeight="1" x14ac:dyDescent="0.2">
      <c r="A1177" s="1" t="s">
        <v>4441</v>
      </c>
      <c r="B1177" s="1" t="s">
        <v>36</v>
      </c>
      <c r="C1177" t="s">
        <v>4442</v>
      </c>
      <c r="D1177" s="1" t="s">
        <v>43</v>
      </c>
      <c r="E1177" s="1" t="s">
        <v>3897</v>
      </c>
      <c r="F1177" s="1" t="s">
        <v>4427</v>
      </c>
      <c r="H1177" s="2" t="s">
        <v>4443</v>
      </c>
      <c r="J1177" s="1" t="s">
        <v>773</v>
      </c>
      <c r="K1177" s="1" t="s">
        <v>4425</v>
      </c>
      <c r="L1177" s="1">
        <v>1</v>
      </c>
      <c r="M1177" s="1" t="s">
        <v>774</v>
      </c>
      <c r="O1177" s="1" t="s">
        <v>1264</v>
      </c>
      <c r="P1177" s="1" t="s">
        <v>1265</v>
      </c>
      <c r="T1177" s="1" t="s">
        <v>1266</v>
      </c>
      <c r="W1177" s="2" t="s">
        <v>2657</v>
      </c>
      <c r="X1177" s="2" t="s">
        <v>2657</v>
      </c>
      <c r="Y1177" s="1" t="s">
        <v>775</v>
      </c>
      <c r="Z1177" s="1" t="s">
        <v>34</v>
      </c>
      <c r="AA1177" s="9" t="s">
        <v>53</v>
      </c>
      <c r="AB1177" s="2" t="s">
        <v>248</v>
      </c>
    </row>
    <row r="1178" spans="1:62" ht="36" customHeight="1" x14ac:dyDescent="0.2">
      <c r="A1178" s="1" t="s">
        <v>4444</v>
      </c>
      <c r="B1178" s="1" t="s">
        <v>36</v>
      </c>
      <c r="C1178" t="s">
        <v>4445</v>
      </c>
      <c r="D1178" s="1" t="s">
        <v>43</v>
      </c>
      <c r="E1178" s="1" t="s">
        <v>3897</v>
      </c>
      <c r="F1178" s="1" t="s">
        <v>4427</v>
      </c>
      <c r="H1178" s="2" t="s">
        <v>802</v>
      </c>
      <c r="J1178" s="1" t="s">
        <v>773</v>
      </c>
      <c r="K1178" s="1" t="s">
        <v>4425</v>
      </c>
      <c r="L1178" s="1">
        <v>1</v>
      </c>
      <c r="M1178" s="1" t="s">
        <v>774</v>
      </c>
      <c r="O1178" s="1" t="s">
        <v>1264</v>
      </c>
      <c r="P1178" s="1" t="s">
        <v>1265</v>
      </c>
      <c r="T1178" s="1" t="s">
        <v>1266</v>
      </c>
      <c r="W1178" s="2" t="s">
        <v>2657</v>
      </c>
      <c r="X1178" s="2" t="s">
        <v>2657</v>
      </c>
      <c r="Y1178" s="1" t="s">
        <v>775</v>
      </c>
      <c r="Z1178" s="1" t="s">
        <v>34</v>
      </c>
      <c r="AA1178" s="9" t="s">
        <v>53</v>
      </c>
      <c r="AB1178" s="2" t="s">
        <v>248</v>
      </c>
    </row>
    <row r="1179" spans="1:62" ht="36" customHeight="1" x14ac:dyDescent="0.2">
      <c r="A1179" s="1" t="s">
        <v>4446</v>
      </c>
      <c r="B1179" s="1" t="s">
        <v>36</v>
      </c>
      <c r="C1179" t="s">
        <v>4447</v>
      </c>
      <c r="D1179" s="1" t="s">
        <v>43</v>
      </c>
      <c r="E1179" s="1" t="s">
        <v>3897</v>
      </c>
      <c r="F1179" s="1" t="s">
        <v>4427</v>
      </c>
      <c r="H1179" s="2" t="s">
        <v>1408</v>
      </c>
      <c r="J1179" s="1" t="s">
        <v>773</v>
      </c>
      <c r="K1179" s="1" t="s">
        <v>4425</v>
      </c>
      <c r="L1179" s="1">
        <v>2</v>
      </c>
      <c r="M1179" s="1" t="s">
        <v>774</v>
      </c>
      <c r="O1179" s="1" t="s">
        <v>1264</v>
      </c>
      <c r="P1179" s="1" t="s">
        <v>1265</v>
      </c>
      <c r="T1179" s="1" t="s">
        <v>1266</v>
      </c>
      <c r="W1179" s="2" t="s">
        <v>2657</v>
      </c>
      <c r="X1179" s="2" t="s">
        <v>2657</v>
      </c>
      <c r="Y1179" s="1" t="s">
        <v>775</v>
      </c>
      <c r="Z1179" s="1" t="s">
        <v>34</v>
      </c>
      <c r="AA1179" s="9" t="s">
        <v>53</v>
      </c>
      <c r="AB1179" s="2" t="s">
        <v>248</v>
      </c>
    </row>
    <row r="1180" spans="1:62" ht="36" customHeight="1" x14ac:dyDescent="0.2">
      <c r="A1180" s="1" t="s">
        <v>4448</v>
      </c>
      <c r="B1180" s="1" t="s">
        <v>36</v>
      </c>
      <c r="C1180" t="s">
        <v>4449</v>
      </c>
      <c r="D1180" s="1" t="s">
        <v>43</v>
      </c>
      <c r="E1180" s="1" t="s">
        <v>3897</v>
      </c>
      <c r="F1180" s="1" t="s">
        <v>4427</v>
      </c>
      <c r="H1180" s="2" t="s">
        <v>4450</v>
      </c>
      <c r="I1180" s="10" t="s">
        <v>4451</v>
      </c>
      <c r="J1180" s="1" t="s">
        <v>47</v>
      </c>
      <c r="M1180" s="1" t="s">
        <v>2043</v>
      </c>
      <c r="O1180" s="1" t="s">
        <v>1264</v>
      </c>
      <c r="P1180" s="1" t="s">
        <v>1265</v>
      </c>
      <c r="T1180" s="1" t="s">
        <v>1266</v>
      </c>
      <c r="W1180" s="2" t="s">
        <v>2657</v>
      </c>
      <c r="X1180" s="2" t="s">
        <v>2657</v>
      </c>
      <c r="Y1180" s="1" t="s">
        <v>52</v>
      </c>
      <c r="Z1180" s="1" t="s">
        <v>34</v>
      </c>
      <c r="AA1180" s="9" t="s">
        <v>53</v>
      </c>
      <c r="AB1180" s="2" t="s">
        <v>248</v>
      </c>
    </row>
    <row r="1181" spans="1:62" ht="36" customHeight="1" x14ac:dyDescent="0.2">
      <c r="A1181" s="1" t="s">
        <v>4452</v>
      </c>
      <c r="B1181" s="1" t="s">
        <v>36</v>
      </c>
      <c r="C1181" t="s">
        <v>4453</v>
      </c>
      <c r="D1181" s="1" t="s">
        <v>43</v>
      </c>
      <c r="E1181" s="1" t="s">
        <v>3897</v>
      </c>
      <c r="F1181" s="1" t="s">
        <v>4427</v>
      </c>
      <c r="H1181" s="2" t="s">
        <v>4454</v>
      </c>
      <c r="I1181" s="2" t="s">
        <v>4455</v>
      </c>
      <c r="J1181" s="1" t="s">
        <v>60</v>
      </c>
      <c r="O1181" s="1" t="s">
        <v>1264</v>
      </c>
      <c r="P1181" s="1" t="s">
        <v>1265</v>
      </c>
      <c r="T1181" s="1" t="s">
        <v>1266</v>
      </c>
      <c r="W1181" s="2" t="s">
        <v>4456</v>
      </c>
      <c r="X1181" s="2" t="s">
        <v>4457</v>
      </c>
      <c r="Y1181" s="1" t="s">
        <v>52</v>
      </c>
      <c r="Z1181" s="1" t="s">
        <v>34</v>
      </c>
      <c r="AA1181" s="9" t="s">
        <v>53</v>
      </c>
      <c r="AB1181" s="2" t="s">
        <v>248</v>
      </c>
    </row>
    <row r="1182" spans="1:62" ht="36" customHeight="1" x14ac:dyDescent="0.2">
      <c r="A1182" s="1" t="s">
        <v>4458</v>
      </c>
      <c r="B1182" s="1" t="s">
        <v>36</v>
      </c>
      <c r="C1182" t="s">
        <v>4459</v>
      </c>
      <c r="D1182" s="1" t="s">
        <v>43</v>
      </c>
      <c r="E1182" s="1" t="s">
        <v>3897</v>
      </c>
      <c r="F1182" s="1" t="s">
        <v>1249</v>
      </c>
      <c r="H1182" s="2" t="s">
        <v>1250</v>
      </c>
      <c r="I1182" s="2" t="s">
        <v>1251</v>
      </c>
      <c r="J1182" s="1" t="s">
        <v>33</v>
      </c>
      <c r="O1182" s="1" t="s">
        <v>49</v>
      </c>
      <c r="P1182" s="8" t="s">
        <v>50</v>
      </c>
      <c r="W1182" s="2" t="s">
        <v>51</v>
      </c>
      <c r="X1182" s="2" t="s">
        <v>51</v>
      </c>
      <c r="Z1182" s="1" t="s">
        <v>34</v>
      </c>
      <c r="AA1182" s="9" t="s">
        <v>53</v>
      </c>
      <c r="AB1182" s="2" t="s">
        <v>200</v>
      </c>
      <c r="BJ1182" s="20"/>
    </row>
    <row r="1183" spans="1:62" ht="36" customHeight="1" x14ac:dyDescent="0.2">
      <c r="A1183" s="1" t="s">
        <v>4460</v>
      </c>
      <c r="B1183" s="1" t="s">
        <v>36</v>
      </c>
      <c r="C1183"/>
      <c r="D1183" s="1" t="s">
        <v>37</v>
      </c>
      <c r="E1183" s="1" t="s">
        <v>4461</v>
      </c>
      <c r="F1183" s="1" t="s">
        <v>39</v>
      </c>
      <c r="G1183" s="1" t="s">
        <v>39</v>
      </c>
      <c r="H1183" s="2" t="s">
        <v>4462</v>
      </c>
      <c r="J1183" s="1" t="s">
        <v>33</v>
      </c>
      <c r="Z1183" s="1" t="s">
        <v>34</v>
      </c>
    </row>
    <row r="1184" spans="1:62" ht="36" customHeight="1" x14ac:dyDescent="0.2">
      <c r="A1184" s="1" t="s">
        <v>4463</v>
      </c>
      <c r="B1184" s="1" t="s">
        <v>36</v>
      </c>
      <c r="C1184"/>
      <c r="D1184" s="1" t="s">
        <v>37</v>
      </c>
      <c r="E1184" s="1" t="s">
        <v>4461</v>
      </c>
      <c r="F1184" s="1" t="s">
        <v>4464</v>
      </c>
      <c r="G1184" s="6" t="s">
        <v>1257</v>
      </c>
      <c r="H1184" s="2" t="s">
        <v>4465</v>
      </c>
      <c r="J1184" s="1" t="s">
        <v>33</v>
      </c>
      <c r="W1184" s="2" t="s">
        <v>51</v>
      </c>
      <c r="X1184" s="2" t="s">
        <v>51</v>
      </c>
      <c r="Z1184" s="1" t="s">
        <v>34</v>
      </c>
    </row>
    <row r="1185" spans="1:28" ht="36" customHeight="1" x14ac:dyDescent="0.2">
      <c r="A1185" s="1" t="s">
        <v>4466</v>
      </c>
      <c r="B1185" s="1" t="s">
        <v>36</v>
      </c>
      <c r="C1185" t="s">
        <v>4467</v>
      </c>
      <c r="D1185" s="1" t="s">
        <v>43</v>
      </c>
      <c r="E1185" s="1" t="s">
        <v>4461</v>
      </c>
      <c r="F1185" s="1" t="s">
        <v>4468</v>
      </c>
      <c r="G1185" s="1" t="s">
        <v>4469</v>
      </c>
      <c r="H1185" s="2" t="s">
        <v>4470</v>
      </c>
      <c r="I1185" s="2" t="s">
        <v>4471</v>
      </c>
      <c r="J1185" s="1" t="s">
        <v>47</v>
      </c>
      <c r="M1185" s="1" t="s">
        <v>236</v>
      </c>
      <c r="O1185" s="1" t="s">
        <v>1264</v>
      </c>
      <c r="P1185" s="1" t="s">
        <v>1265</v>
      </c>
      <c r="T1185" s="1" t="s">
        <v>1266</v>
      </c>
      <c r="W1185" s="2" t="s">
        <v>241</v>
      </c>
      <c r="X1185" s="2" t="s">
        <v>241</v>
      </c>
      <c r="Y1185" s="1" t="s">
        <v>52</v>
      </c>
      <c r="Z1185" s="1" t="s">
        <v>34</v>
      </c>
      <c r="AA1185" s="9" t="s">
        <v>53</v>
      </c>
      <c r="AB1185" s="2" t="s">
        <v>248</v>
      </c>
    </row>
    <row r="1186" spans="1:28" ht="36" customHeight="1" x14ac:dyDescent="0.2">
      <c r="A1186" s="1" t="s">
        <v>4472</v>
      </c>
      <c r="B1186" s="1" t="s">
        <v>36</v>
      </c>
      <c r="C1186" t="s">
        <v>4473</v>
      </c>
      <c r="D1186" s="1" t="s">
        <v>188</v>
      </c>
      <c r="E1186" s="1" t="s">
        <v>4461</v>
      </c>
      <c r="F1186" s="1" t="s">
        <v>4468</v>
      </c>
      <c r="G1186" s="1" t="s">
        <v>4469</v>
      </c>
      <c r="H1186" s="2" t="s">
        <v>4474</v>
      </c>
      <c r="J1186" s="1" t="s">
        <v>33</v>
      </c>
      <c r="O1186" s="1" t="s">
        <v>191</v>
      </c>
      <c r="P1186" s="1" t="s">
        <v>1265</v>
      </c>
      <c r="W1186" s="2" t="s">
        <v>4475</v>
      </c>
      <c r="X1186" s="2" t="s">
        <v>4476</v>
      </c>
      <c r="Y1186" s="1" t="s">
        <v>52</v>
      </c>
      <c r="Z1186" s="1" t="s">
        <v>34</v>
      </c>
      <c r="AA1186" s="9" t="s">
        <v>53</v>
      </c>
      <c r="AB1186" s="2" t="s">
        <v>248</v>
      </c>
    </row>
    <row r="1187" spans="1:28" ht="36" customHeight="1" x14ac:dyDescent="0.2">
      <c r="A1187" s="1" t="s">
        <v>4477</v>
      </c>
      <c r="B1187" s="1" t="s">
        <v>36</v>
      </c>
      <c r="C1187" t="s">
        <v>4478</v>
      </c>
      <c r="D1187" s="1" t="s">
        <v>43</v>
      </c>
      <c r="E1187" s="1" t="s">
        <v>4461</v>
      </c>
      <c r="F1187" s="1" t="s">
        <v>4468</v>
      </c>
      <c r="G1187" s="1" t="s">
        <v>4469</v>
      </c>
      <c r="H1187" s="2" t="s">
        <v>4479</v>
      </c>
      <c r="I1187" s="2" t="s">
        <v>4480</v>
      </c>
      <c r="J1187" s="1" t="s">
        <v>47</v>
      </c>
      <c r="M1187" s="1" t="s">
        <v>1320</v>
      </c>
      <c r="O1187" s="1" t="s">
        <v>1264</v>
      </c>
      <c r="P1187" s="1" t="s">
        <v>1265</v>
      </c>
      <c r="T1187" s="1" t="s">
        <v>1266</v>
      </c>
      <c r="W1187" s="2" t="s">
        <v>51</v>
      </c>
      <c r="X1187" s="2" t="s">
        <v>51</v>
      </c>
      <c r="Y1187" s="1" t="s">
        <v>52</v>
      </c>
      <c r="Z1187" s="1" t="s">
        <v>34</v>
      </c>
      <c r="AA1187" s="9" t="s">
        <v>53</v>
      </c>
      <c r="AB1187" s="2" t="s">
        <v>54</v>
      </c>
    </row>
    <row r="1188" spans="1:28" ht="36" customHeight="1" x14ac:dyDescent="0.2">
      <c r="A1188" s="1" t="s">
        <v>4481</v>
      </c>
      <c r="B1188" s="1" t="s">
        <v>36</v>
      </c>
      <c r="C1188" t="s">
        <v>4482</v>
      </c>
      <c r="D1188" s="1" t="s">
        <v>43</v>
      </c>
      <c r="E1188" s="1" t="s">
        <v>4461</v>
      </c>
      <c r="F1188" s="1" t="s">
        <v>4468</v>
      </c>
      <c r="G1188" s="1" t="s">
        <v>4469</v>
      </c>
      <c r="H1188" s="2" t="s">
        <v>4483</v>
      </c>
      <c r="I1188" s="2" t="s">
        <v>4480</v>
      </c>
      <c r="J1188" s="1" t="s">
        <v>47</v>
      </c>
      <c r="M1188" s="1" t="s">
        <v>1320</v>
      </c>
      <c r="O1188" s="1" t="s">
        <v>1264</v>
      </c>
      <c r="P1188" s="1" t="s">
        <v>1265</v>
      </c>
      <c r="T1188" s="1" t="s">
        <v>1266</v>
      </c>
      <c r="W1188" s="2" t="s">
        <v>51</v>
      </c>
      <c r="X1188" s="2" t="s">
        <v>51</v>
      </c>
      <c r="Y1188" s="1" t="s">
        <v>52</v>
      </c>
      <c r="Z1188" s="1" t="s">
        <v>34</v>
      </c>
      <c r="AA1188" s="9" t="s">
        <v>53</v>
      </c>
      <c r="AB1188" s="2" t="s">
        <v>200</v>
      </c>
    </row>
    <row r="1189" spans="1:28" ht="36" customHeight="1" x14ac:dyDescent="0.2">
      <c r="A1189" s="1" t="s">
        <v>4484</v>
      </c>
      <c r="B1189" s="1" t="s">
        <v>36</v>
      </c>
      <c r="C1189" t="s">
        <v>4485</v>
      </c>
      <c r="D1189" s="1" t="s">
        <v>43</v>
      </c>
      <c r="E1189" s="1" t="s">
        <v>4461</v>
      </c>
      <c r="F1189" s="1" t="s">
        <v>4468</v>
      </c>
      <c r="G1189" s="1" t="s">
        <v>4486</v>
      </c>
      <c r="H1189" s="2" t="s">
        <v>4487</v>
      </c>
      <c r="I1189" s="2" t="s">
        <v>4488</v>
      </c>
      <c r="J1189" s="1" t="s">
        <v>47</v>
      </c>
      <c r="M1189" s="1" t="s">
        <v>236</v>
      </c>
      <c r="O1189" s="1" t="s">
        <v>1264</v>
      </c>
      <c r="P1189" s="1" t="s">
        <v>1265</v>
      </c>
      <c r="T1189" s="1" t="s">
        <v>1266</v>
      </c>
      <c r="W1189" s="2" t="s">
        <v>241</v>
      </c>
      <c r="X1189" s="2" t="s">
        <v>241</v>
      </c>
      <c r="Y1189" s="1" t="s">
        <v>52</v>
      </c>
      <c r="Z1189" s="1" t="s">
        <v>34</v>
      </c>
      <c r="AA1189" s="9" t="s">
        <v>53</v>
      </c>
      <c r="AB1189" s="2" t="s">
        <v>242</v>
      </c>
    </row>
    <row r="1190" spans="1:28" ht="36" customHeight="1" x14ac:dyDescent="0.2">
      <c r="A1190" s="1" t="s">
        <v>4489</v>
      </c>
      <c r="B1190" s="1" t="s">
        <v>36</v>
      </c>
      <c r="C1190" t="s">
        <v>4490</v>
      </c>
      <c r="D1190" s="1" t="s">
        <v>43</v>
      </c>
      <c r="E1190" s="1" t="s">
        <v>4461</v>
      </c>
      <c r="F1190" s="1" t="s">
        <v>4468</v>
      </c>
      <c r="G1190" s="1" t="s">
        <v>4491</v>
      </c>
      <c r="H1190" s="2" t="s">
        <v>4492</v>
      </c>
      <c r="I1190" s="2" t="s">
        <v>1417</v>
      </c>
      <c r="J1190" s="1" t="s">
        <v>47</v>
      </c>
      <c r="M1190" s="1" t="s">
        <v>1320</v>
      </c>
      <c r="O1190" s="1" t="s">
        <v>1264</v>
      </c>
      <c r="P1190" s="1" t="s">
        <v>1265</v>
      </c>
      <c r="T1190" s="1" t="s">
        <v>1266</v>
      </c>
      <c r="W1190" s="2" t="s">
        <v>51</v>
      </c>
      <c r="X1190" s="2" t="s">
        <v>51</v>
      </c>
      <c r="Y1190" s="1" t="s">
        <v>52</v>
      </c>
      <c r="Z1190" s="1" t="s">
        <v>34</v>
      </c>
      <c r="AA1190" s="9" t="s">
        <v>53</v>
      </c>
      <c r="AB1190" s="2" t="s">
        <v>200</v>
      </c>
    </row>
    <row r="1191" spans="1:28" ht="36" customHeight="1" x14ac:dyDescent="0.2">
      <c r="A1191" s="1" t="s">
        <v>4493</v>
      </c>
      <c r="B1191" s="1" t="s">
        <v>36</v>
      </c>
      <c r="C1191" t="s">
        <v>4494</v>
      </c>
      <c r="D1191" s="1" t="s">
        <v>43</v>
      </c>
      <c r="E1191" s="1" t="s">
        <v>4461</v>
      </c>
      <c r="F1191" s="1" t="s">
        <v>4468</v>
      </c>
      <c r="G1191" s="1" t="s">
        <v>4495</v>
      </c>
      <c r="H1191" s="2" t="s">
        <v>4496</v>
      </c>
      <c r="I1191" s="2" t="s">
        <v>4497</v>
      </c>
      <c r="J1191" s="1" t="s">
        <v>47</v>
      </c>
      <c r="M1191" s="1" t="s">
        <v>236</v>
      </c>
      <c r="O1191" s="1" t="s">
        <v>1264</v>
      </c>
      <c r="P1191" s="1" t="s">
        <v>1265</v>
      </c>
      <c r="T1191" s="1" t="s">
        <v>1266</v>
      </c>
      <c r="W1191" s="2" t="s">
        <v>51</v>
      </c>
      <c r="X1191" s="2" t="s">
        <v>51</v>
      </c>
      <c r="Y1191" s="1" t="s">
        <v>52</v>
      </c>
      <c r="Z1191" s="1" t="s">
        <v>34</v>
      </c>
      <c r="AA1191" s="9" t="s">
        <v>53</v>
      </c>
      <c r="AB1191" s="2" t="s">
        <v>54</v>
      </c>
    </row>
    <row r="1192" spans="1:28" ht="36" customHeight="1" x14ac:dyDescent="0.2">
      <c r="A1192" s="1" t="s">
        <v>4498</v>
      </c>
      <c r="B1192" s="1" t="s">
        <v>36</v>
      </c>
      <c r="C1192" t="s">
        <v>4499</v>
      </c>
      <c r="D1192" s="1" t="s">
        <v>43</v>
      </c>
      <c r="E1192" s="1" t="s">
        <v>4461</v>
      </c>
      <c r="F1192" s="1" t="s">
        <v>4468</v>
      </c>
      <c r="G1192" s="1" t="s">
        <v>4495</v>
      </c>
      <c r="H1192" s="2" t="s">
        <v>4500</v>
      </c>
      <c r="I1192" s="2" t="s">
        <v>2751</v>
      </c>
      <c r="J1192" s="1" t="s">
        <v>47</v>
      </c>
      <c r="M1192" s="1" t="s">
        <v>1320</v>
      </c>
      <c r="O1192" s="1" t="s">
        <v>1264</v>
      </c>
      <c r="P1192" s="1" t="s">
        <v>1265</v>
      </c>
      <c r="T1192" s="1" t="s">
        <v>1266</v>
      </c>
      <c r="W1192" s="2" t="s">
        <v>4501</v>
      </c>
      <c r="X1192" s="2" t="s">
        <v>4502</v>
      </c>
      <c r="Y1192" s="1" t="s">
        <v>52</v>
      </c>
      <c r="Z1192" s="1" t="s">
        <v>34</v>
      </c>
      <c r="AA1192" s="9" t="s">
        <v>53</v>
      </c>
      <c r="AB1192" s="2" t="s">
        <v>54</v>
      </c>
    </row>
    <row r="1193" spans="1:28" ht="36" customHeight="1" x14ac:dyDescent="0.2">
      <c r="A1193" s="1" t="s">
        <v>4503</v>
      </c>
      <c r="B1193" s="1" t="s">
        <v>36</v>
      </c>
      <c r="C1193" t="s">
        <v>4504</v>
      </c>
      <c r="D1193" s="1" t="s">
        <v>43</v>
      </c>
      <c r="E1193" s="1" t="s">
        <v>4461</v>
      </c>
      <c r="F1193" s="1" t="s">
        <v>4468</v>
      </c>
      <c r="G1193" s="1" t="s">
        <v>4495</v>
      </c>
      <c r="H1193" s="2" t="s">
        <v>4505</v>
      </c>
      <c r="I1193" s="2" t="s">
        <v>4480</v>
      </c>
      <c r="J1193" s="1" t="s">
        <v>47</v>
      </c>
      <c r="M1193" s="1" t="s">
        <v>1320</v>
      </c>
      <c r="O1193" s="1" t="s">
        <v>1264</v>
      </c>
      <c r="P1193" s="1" t="s">
        <v>1265</v>
      </c>
      <c r="T1193" s="1" t="s">
        <v>1266</v>
      </c>
      <c r="W1193" s="10" t="s">
        <v>51</v>
      </c>
      <c r="X1193" s="2" t="s">
        <v>51</v>
      </c>
      <c r="Y1193" s="1" t="s">
        <v>52</v>
      </c>
      <c r="Z1193" s="1" t="s">
        <v>34</v>
      </c>
      <c r="AA1193" s="9" t="s">
        <v>53</v>
      </c>
      <c r="AB1193" s="2" t="s">
        <v>200</v>
      </c>
    </row>
    <row r="1194" spans="1:28" ht="36" customHeight="1" x14ac:dyDescent="0.2">
      <c r="A1194" s="6" t="s">
        <v>4506</v>
      </c>
      <c r="B1194" s="1" t="s">
        <v>30</v>
      </c>
      <c r="C1194" t="s">
        <v>4507</v>
      </c>
      <c r="D1194" s="1" t="s">
        <v>43</v>
      </c>
      <c r="E1194" s="1" t="s">
        <v>4461</v>
      </c>
      <c r="F1194" s="1" t="s">
        <v>4468</v>
      </c>
      <c r="G1194" s="6" t="s">
        <v>4508</v>
      </c>
      <c r="H1194" s="10" t="s">
        <v>4509</v>
      </c>
      <c r="I1194" s="10" t="s">
        <v>1935</v>
      </c>
      <c r="J1194" s="1" t="s">
        <v>47</v>
      </c>
      <c r="M1194" s="1" t="s">
        <v>236</v>
      </c>
      <c r="O1194" s="1" t="s">
        <v>1264</v>
      </c>
      <c r="P1194" s="1" t="s">
        <v>1265</v>
      </c>
      <c r="T1194" s="1" t="s">
        <v>1266</v>
      </c>
      <c r="W1194" s="10" t="s">
        <v>1936</v>
      </c>
      <c r="X1194" s="10" t="s">
        <v>1937</v>
      </c>
      <c r="Y1194" s="1" t="s">
        <v>52</v>
      </c>
      <c r="AA1194" s="9" t="s">
        <v>53</v>
      </c>
      <c r="AB1194" s="2" t="s">
        <v>54</v>
      </c>
    </row>
    <row r="1195" spans="1:28" ht="36" customHeight="1" x14ac:dyDescent="0.2">
      <c r="A1195" s="1" t="s">
        <v>4510</v>
      </c>
      <c r="B1195" s="1" t="s">
        <v>36</v>
      </c>
      <c r="C1195" t="s">
        <v>4511</v>
      </c>
      <c r="D1195" s="1" t="s">
        <v>43</v>
      </c>
      <c r="E1195" s="1" t="s">
        <v>4461</v>
      </c>
      <c r="F1195" s="1" t="s">
        <v>4468</v>
      </c>
      <c r="G1195" s="1" t="s">
        <v>4512</v>
      </c>
      <c r="H1195" s="2" t="s">
        <v>4513</v>
      </c>
      <c r="J1195" s="1" t="s">
        <v>47</v>
      </c>
      <c r="M1195" s="1" t="s">
        <v>236</v>
      </c>
      <c r="O1195" s="1" t="s">
        <v>1264</v>
      </c>
      <c r="P1195" s="1" t="s">
        <v>1265</v>
      </c>
      <c r="T1195" s="1" t="s">
        <v>1266</v>
      </c>
      <c r="W1195" s="2" t="s">
        <v>51</v>
      </c>
      <c r="X1195" s="2" t="s">
        <v>51</v>
      </c>
      <c r="Y1195" s="1" t="s">
        <v>52</v>
      </c>
      <c r="Z1195" s="1" t="s">
        <v>34</v>
      </c>
      <c r="AA1195" s="9" t="s">
        <v>53</v>
      </c>
      <c r="AB1195" s="2" t="s">
        <v>54</v>
      </c>
    </row>
    <row r="1196" spans="1:28" ht="36" customHeight="1" x14ac:dyDescent="0.2">
      <c r="A1196" s="1" t="s">
        <v>4514</v>
      </c>
      <c r="B1196" s="1" t="s">
        <v>36</v>
      </c>
      <c r="C1196" t="s">
        <v>4515</v>
      </c>
      <c r="D1196" s="1" t="s">
        <v>43</v>
      </c>
      <c r="E1196" s="1" t="s">
        <v>4461</v>
      </c>
      <c r="F1196" s="1" t="s">
        <v>4468</v>
      </c>
      <c r="G1196" s="2" t="s">
        <v>4512</v>
      </c>
      <c r="H1196" s="2" t="s">
        <v>4516</v>
      </c>
      <c r="I1196" s="2" t="s">
        <v>4480</v>
      </c>
      <c r="J1196" s="1" t="s">
        <v>47</v>
      </c>
      <c r="M1196" s="1" t="s">
        <v>1320</v>
      </c>
      <c r="O1196" s="1" t="s">
        <v>1264</v>
      </c>
      <c r="P1196" s="1" t="s">
        <v>1265</v>
      </c>
      <c r="T1196" s="1" t="s">
        <v>1266</v>
      </c>
      <c r="W1196" s="2" t="s">
        <v>51</v>
      </c>
      <c r="X1196" s="2" t="s">
        <v>51</v>
      </c>
      <c r="Y1196" s="1" t="s">
        <v>52</v>
      </c>
      <c r="Z1196" s="1" t="s">
        <v>34</v>
      </c>
      <c r="AA1196" s="9" t="s">
        <v>53</v>
      </c>
      <c r="AB1196" s="2" t="s">
        <v>54</v>
      </c>
    </row>
    <row r="1197" spans="1:28" ht="36" customHeight="1" x14ac:dyDescent="0.2">
      <c r="A1197" s="1" t="s">
        <v>4517</v>
      </c>
      <c r="B1197" s="1" t="s">
        <v>36</v>
      </c>
      <c r="C1197" t="s">
        <v>4518</v>
      </c>
      <c r="D1197" s="1" t="s">
        <v>43</v>
      </c>
      <c r="E1197" s="1" t="s">
        <v>4461</v>
      </c>
      <c r="F1197" s="1" t="s">
        <v>4468</v>
      </c>
      <c r="G1197" s="2" t="s">
        <v>4512</v>
      </c>
      <c r="H1197" s="2" t="s">
        <v>4519</v>
      </c>
      <c r="I1197" s="2" t="s">
        <v>4520</v>
      </c>
      <c r="J1197" s="1" t="s">
        <v>47</v>
      </c>
      <c r="M1197" s="1" t="s">
        <v>1320</v>
      </c>
      <c r="O1197" s="1" t="s">
        <v>1264</v>
      </c>
      <c r="P1197" s="1" t="s">
        <v>1265</v>
      </c>
      <c r="T1197" s="1" t="s">
        <v>1266</v>
      </c>
      <c r="W1197" s="2" t="s">
        <v>51</v>
      </c>
      <c r="X1197" s="2" t="s">
        <v>51</v>
      </c>
      <c r="Y1197" s="1" t="s">
        <v>52</v>
      </c>
      <c r="Z1197" s="1" t="s">
        <v>34</v>
      </c>
      <c r="AA1197" s="9" t="s">
        <v>53</v>
      </c>
      <c r="AB1197" s="2" t="s">
        <v>54</v>
      </c>
    </row>
    <row r="1198" spans="1:28" ht="36" customHeight="1" x14ac:dyDescent="0.2">
      <c r="A1198" s="1" t="s">
        <v>4521</v>
      </c>
      <c r="B1198" s="1" t="s">
        <v>1141</v>
      </c>
      <c r="C1198" t="s">
        <v>4522</v>
      </c>
      <c r="D1198" s="1" t="s">
        <v>43</v>
      </c>
      <c r="E1198" s="1" t="s">
        <v>4461</v>
      </c>
      <c r="F1198" s="1" t="s">
        <v>4468</v>
      </c>
      <c r="G1198" s="1" t="s">
        <v>4512</v>
      </c>
      <c r="H1198" s="2" t="s">
        <v>4523</v>
      </c>
      <c r="J1198" s="1" t="s">
        <v>47</v>
      </c>
      <c r="M1198" s="1" t="s">
        <v>236</v>
      </c>
      <c r="O1198" s="1" t="s">
        <v>1264</v>
      </c>
      <c r="P1198" s="1" t="s">
        <v>1265</v>
      </c>
      <c r="T1198" s="1" t="s">
        <v>1266</v>
      </c>
      <c r="W1198" s="2" t="s">
        <v>51</v>
      </c>
      <c r="X1198" s="2" t="s">
        <v>51</v>
      </c>
      <c r="Y1198" s="1" t="s">
        <v>52</v>
      </c>
      <c r="Z1198" s="1" t="s">
        <v>34</v>
      </c>
      <c r="AA1198" s="9" t="s">
        <v>53</v>
      </c>
      <c r="AB1198" s="2" t="s">
        <v>54</v>
      </c>
    </row>
    <row r="1199" spans="1:28" ht="36" customHeight="1" x14ac:dyDescent="0.2">
      <c r="A1199" s="1" t="s">
        <v>4524</v>
      </c>
      <c r="B1199" s="1" t="s">
        <v>36</v>
      </c>
      <c r="C1199" t="s">
        <v>4525</v>
      </c>
      <c r="D1199" s="1" t="s">
        <v>43</v>
      </c>
      <c r="E1199" s="1" t="s">
        <v>4461</v>
      </c>
      <c r="F1199" s="1" t="s">
        <v>4468</v>
      </c>
      <c r="G1199" s="1" t="s">
        <v>4512</v>
      </c>
      <c r="H1199" s="2" t="s">
        <v>4526</v>
      </c>
      <c r="I1199" s="10" t="s">
        <v>4527</v>
      </c>
      <c r="J1199" s="1" t="s">
        <v>47</v>
      </c>
      <c r="M1199" s="1" t="s">
        <v>236</v>
      </c>
      <c r="O1199" s="1" t="s">
        <v>1264</v>
      </c>
      <c r="P1199" s="1" t="s">
        <v>1265</v>
      </c>
      <c r="T1199" s="1" t="s">
        <v>1266</v>
      </c>
      <c r="W1199" s="2" t="s">
        <v>241</v>
      </c>
      <c r="X1199" s="2" t="s">
        <v>241</v>
      </c>
      <c r="Y1199" s="1" t="s">
        <v>52</v>
      </c>
      <c r="Z1199" s="1" t="s">
        <v>34</v>
      </c>
      <c r="AA1199" s="9" t="s">
        <v>53</v>
      </c>
      <c r="AB1199" s="2" t="s">
        <v>242</v>
      </c>
    </row>
    <row r="1200" spans="1:28" ht="36" customHeight="1" x14ac:dyDescent="0.2">
      <c r="A1200" s="1" t="s">
        <v>4528</v>
      </c>
      <c r="B1200" s="1" t="s">
        <v>36</v>
      </c>
      <c r="C1200" t="s">
        <v>4529</v>
      </c>
      <c r="D1200" s="1" t="s">
        <v>43</v>
      </c>
      <c r="E1200" s="1" t="s">
        <v>4461</v>
      </c>
      <c r="F1200" s="1" t="s">
        <v>4468</v>
      </c>
      <c r="G1200" s="1" t="s">
        <v>4512</v>
      </c>
      <c r="H1200" s="2" t="s">
        <v>4530</v>
      </c>
      <c r="J1200" s="1" t="s">
        <v>47</v>
      </c>
      <c r="M1200" s="1" t="s">
        <v>236</v>
      </c>
      <c r="O1200" s="1" t="s">
        <v>1264</v>
      </c>
      <c r="P1200" s="1" t="s">
        <v>1265</v>
      </c>
      <c r="T1200" s="1" t="s">
        <v>1266</v>
      </c>
      <c r="W1200" s="2" t="s">
        <v>241</v>
      </c>
      <c r="X1200" s="2" t="s">
        <v>241</v>
      </c>
      <c r="Y1200" s="1" t="s">
        <v>52</v>
      </c>
      <c r="Z1200" s="1" t="s">
        <v>34</v>
      </c>
      <c r="AA1200" s="9" t="s">
        <v>53</v>
      </c>
      <c r="AB1200" s="2" t="s">
        <v>242</v>
      </c>
    </row>
    <row r="1201" spans="1:28" ht="36" customHeight="1" x14ac:dyDescent="0.2">
      <c r="A1201" s="1" t="s">
        <v>4531</v>
      </c>
      <c r="B1201" s="1" t="s">
        <v>36</v>
      </c>
      <c r="C1201" t="s">
        <v>4532</v>
      </c>
      <c r="D1201" s="1" t="s">
        <v>43</v>
      </c>
      <c r="E1201" s="1" t="s">
        <v>4461</v>
      </c>
      <c r="F1201" s="1" t="s">
        <v>4468</v>
      </c>
      <c r="G1201" s="1" t="s">
        <v>4512</v>
      </c>
      <c r="H1201" s="2" t="s">
        <v>4533</v>
      </c>
      <c r="I1201" s="2" t="s">
        <v>4534</v>
      </c>
      <c r="J1201" s="1" t="s">
        <v>47</v>
      </c>
      <c r="M1201" s="1" t="s">
        <v>2043</v>
      </c>
      <c r="O1201" s="1" t="s">
        <v>1264</v>
      </c>
      <c r="P1201" s="1" t="s">
        <v>1265</v>
      </c>
      <c r="T1201" s="1" t="s">
        <v>1266</v>
      </c>
      <c r="W1201" s="2" t="s">
        <v>241</v>
      </c>
      <c r="X1201" s="2" t="s">
        <v>241</v>
      </c>
      <c r="Y1201" s="1" t="s">
        <v>52</v>
      </c>
      <c r="Z1201" s="1" t="s">
        <v>34</v>
      </c>
      <c r="AA1201" s="9" t="s">
        <v>53</v>
      </c>
      <c r="AB1201" s="2" t="s">
        <v>248</v>
      </c>
    </row>
    <row r="1202" spans="1:28" ht="36" customHeight="1" x14ac:dyDescent="0.2">
      <c r="A1202" s="1" t="s">
        <v>4535</v>
      </c>
      <c r="B1202" s="1" t="s">
        <v>36</v>
      </c>
      <c r="C1202" t="s">
        <v>4536</v>
      </c>
      <c r="D1202" s="1" t="s">
        <v>43</v>
      </c>
      <c r="E1202" s="1" t="s">
        <v>4461</v>
      </c>
      <c r="F1202" s="1" t="s">
        <v>4468</v>
      </c>
      <c r="G1202" s="1" t="s">
        <v>4512</v>
      </c>
      <c r="H1202" s="2" t="s">
        <v>4537</v>
      </c>
      <c r="J1202" s="1" t="s">
        <v>47</v>
      </c>
      <c r="M1202" s="1" t="s">
        <v>236</v>
      </c>
      <c r="O1202" s="1" t="s">
        <v>1264</v>
      </c>
      <c r="P1202" s="1" t="s">
        <v>1265</v>
      </c>
      <c r="T1202" s="1" t="s">
        <v>1266</v>
      </c>
      <c r="W1202" s="2" t="s">
        <v>241</v>
      </c>
      <c r="X1202" s="2" t="s">
        <v>241</v>
      </c>
      <c r="Y1202" s="1" t="s">
        <v>52</v>
      </c>
      <c r="Z1202" s="1" t="s">
        <v>34</v>
      </c>
      <c r="AA1202" s="9" t="s">
        <v>53</v>
      </c>
      <c r="AB1202" s="2" t="s">
        <v>242</v>
      </c>
    </row>
    <row r="1203" spans="1:28" ht="36" customHeight="1" x14ac:dyDescent="0.2">
      <c r="A1203" s="1" t="s">
        <v>4538</v>
      </c>
      <c r="B1203" s="1">
        <v>1.3</v>
      </c>
      <c r="C1203" t="s">
        <v>4539</v>
      </c>
      <c r="D1203" s="1" t="s">
        <v>43</v>
      </c>
      <c r="E1203" s="1" t="s">
        <v>4461</v>
      </c>
      <c r="F1203" s="1" t="s">
        <v>4468</v>
      </c>
      <c r="G1203" s="1" t="s">
        <v>4512</v>
      </c>
      <c r="H1203" s="2" t="s">
        <v>4540</v>
      </c>
      <c r="J1203" s="1" t="s">
        <v>47</v>
      </c>
      <c r="M1203" s="1" t="s">
        <v>236</v>
      </c>
      <c r="O1203" s="1" t="s">
        <v>1264</v>
      </c>
      <c r="P1203" s="1" t="s">
        <v>1265</v>
      </c>
      <c r="T1203" s="1" t="s">
        <v>1266</v>
      </c>
      <c r="W1203" s="2" t="s">
        <v>241</v>
      </c>
      <c r="X1203" s="2" t="s">
        <v>241</v>
      </c>
      <c r="Y1203" s="1" t="s">
        <v>52</v>
      </c>
      <c r="Z1203" s="1" t="s">
        <v>34</v>
      </c>
      <c r="AA1203" s="9" t="s">
        <v>53</v>
      </c>
      <c r="AB1203" s="2" t="s">
        <v>248</v>
      </c>
    </row>
    <row r="1204" spans="1:28" ht="36" customHeight="1" x14ac:dyDescent="0.2">
      <c r="A1204" s="1" t="s">
        <v>4541</v>
      </c>
      <c r="B1204" s="1">
        <v>1.3</v>
      </c>
      <c r="C1204" t="s">
        <v>4542</v>
      </c>
      <c r="D1204" s="1" t="s">
        <v>188</v>
      </c>
      <c r="E1204" s="1" t="s">
        <v>4461</v>
      </c>
      <c r="F1204" s="1" t="s">
        <v>4468</v>
      </c>
      <c r="G1204" s="1" t="s">
        <v>4512</v>
      </c>
      <c r="H1204" s="2" t="s">
        <v>4543</v>
      </c>
      <c r="J1204" s="1" t="s">
        <v>33</v>
      </c>
      <c r="O1204" s="1" t="s">
        <v>191</v>
      </c>
      <c r="P1204" s="1" t="s">
        <v>1265</v>
      </c>
      <c r="W1204" s="2" t="s">
        <v>4544</v>
      </c>
      <c r="X1204" s="2" t="s">
        <v>4545</v>
      </c>
      <c r="Y1204" s="1" t="s">
        <v>52</v>
      </c>
      <c r="Z1204" s="1" t="s">
        <v>34</v>
      </c>
      <c r="AA1204" s="9" t="s">
        <v>53</v>
      </c>
      <c r="AB1204" s="2" t="s">
        <v>248</v>
      </c>
    </row>
    <row r="1205" spans="1:28" ht="36" customHeight="1" x14ac:dyDescent="0.2">
      <c r="A1205" s="1" t="s">
        <v>4546</v>
      </c>
      <c r="B1205" s="1" t="s">
        <v>36</v>
      </c>
      <c r="C1205" t="s">
        <v>4547</v>
      </c>
      <c r="D1205" s="1" t="s">
        <v>43</v>
      </c>
      <c r="E1205" s="1" t="s">
        <v>4461</v>
      </c>
      <c r="F1205" s="1" t="s">
        <v>4468</v>
      </c>
      <c r="G1205" s="1" t="s">
        <v>4548</v>
      </c>
      <c r="H1205" s="2" t="s">
        <v>4549</v>
      </c>
      <c r="I1205" s="2" t="s">
        <v>4550</v>
      </c>
      <c r="J1205" s="1" t="s">
        <v>47</v>
      </c>
      <c r="M1205" s="1" t="s">
        <v>1320</v>
      </c>
      <c r="O1205" s="1" t="s">
        <v>1264</v>
      </c>
      <c r="P1205" s="1" t="s">
        <v>1265</v>
      </c>
      <c r="T1205" s="1" t="s">
        <v>1266</v>
      </c>
      <c r="W1205" s="2" t="s">
        <v>51</v>
      </c>
      <c r="X1205" s="2" t="s">
        <v>51</v>
      </c>
      <c r="Y1205" s="1" t="s">
        <v>52</v>
      </c>
      <c r="Z1205" s="1" t="s">
        <v>34</v>
      </c>
      <c r="AA1205" s="9" t="s">
        <v>53</v>
      </c>
      <c r="AB1205" s="2" t="s">
        <v>54</v>
      </c>
    </row>
    <row r="1206" spans="1:28" ht="36" customHeight="1" x14ac:dyDescent="0.2">
      <c r="A1206" s="1" t="s">
        <v>4551</v>
      </c>
      <c r="B1206" s="1" t="s">
        <v>36</v>
      </c>
      <c r="C1206" t="s">
        <v>4552</v>
      </c>
      <c r="D1206" s="1" t="s">
        <v>43</v>
      </c>
      <c r="E1206" s="1" t="s">
        <v>4461</v>
      </c>
      <c r="F1206" s="1" t="s">
        <v>4468</v>
      </c>
      <c r="G1206" s="1" t="s">
        <v>4548</v>
      </c>
      <c r="H1206" s="2" t="s">
        <v>4553</v>
      </c>
      <c r="I1206" s="2" t="s">
        <v>4554</v>
      </c>
      <c r="J1206" s="1" t="s">
        <v>47</v>
      </c>
      <c r="M1206" s="1" t="s">
        <v>236</v>
      </c>
      <c r="O1206" s="1" t="s">
        <v>1264</v>
      </c>
      <c r="P1206" s="1" t="s">
        <v>1265</v>
      </c>
      <c r="T1206" s="1" t="s">
        <v>1266</v>
      </c>
      <c r="W1206" s="2" t="s">
        <v>241</v>
      </c>
      <c r="X1206" s="2" t="s">
        <v>241</v>
      </c>
      <c r="Y1206" s="1" t="s">
        <v>52</v>
      </c>
      <c r="Z1206" s="1" t="s">
        <v>34</v>
      </c>
      <c r="AA1206" s="9" t="s">
        <v>53</v>
      </c>
      <c r="AB1206" s="2" t="s">
        <v>242</v>
      </c>
    </row>
    <row r="1207" spans="1:28" ht="36" customHeight="1" x14ac:dyDescent="0.2">
      <c r="A1207" s="1" t="s">
        <v>4555</v>
      </c>
      <c r="B1207" s="1" t="s">
        <v>36</v>
      </c>
      <c r="C1207" t="s">
        <v>4556</v>
      </c>
      <c r="D1207" s="1" t="s">
        <v>43</v>
      </c>
      <c r="E1207" s="1" t="s">
        <v>4461</v>
      </c>
      <c r="F1207" s="1" t="s">
        <v>4468</v>
      </c>
      <c r="G1207" s="1" t="s">
        <v>4548</v>
      </c>
      <c r="H1207" s="2" t="s">
        <v>4557</v>
      </c>
      <c r="J1207" s="1" t="s">
        <v>47</v>
      </c>
      <c r="M1207" s="1" t="s">
        <v>236</v>
      </c>
      <c r="O1207" s="1" t="s">
        <v>1264</v>
      </c>
      <c r="P1207" s="1" t="s">
        <v>1265</v>
      </c>
      <c r="T1207" s="1" t="s">
        <v>1266</v>
      </c>
      <c r="W1207" s="2" t="s">
        <v>241</v>
      </c>
      <c r="X1207" s="2" t="s">
        <v>241</v>
      </c>
      <c r="Y1207" s="1" t="s">
        <v>52</v>
      </c>
      <c r="Z1207" s="1" t="s">
        <v>34</v>
      </c>
      <c r="AA1207" s="9" t="s">
        <v>53</v>
      </c>
      <c r="AB1207" s="2" t="s">
        <v>242</v>
      </c>
    </row>
    <row r="1208" spans="1:28" ht="36" customHeight="1" x14ac:dyDescent="0.2">
      <c r="A1208" s="1" t="s">
        <v>4558</v>
      </c>
      <c r="B1208" s="1" t="s">
        <v>36</v>
      </c>
      <c r="C1208" t="s">
        <v>4559</v>
      </c>
      <c r="D1208" s="1" t="s">
        <v>43</v>
      </c>
      <c r="E1208" s="1" t="s">
        <v>4461</v>
      </c>
      <c r="F1208" s="1" t="s">
        <v>4468</v>
      </c>
      <c r="G1208" s="1" t="s">
        <v>4548</v>
      </c>
      <c r="H1208" s="2" t="s">
        <v>4560</v>
      </c>
      <c r="I1208" s="2" t="s">
        <v>4561</v>
      </c>
      <c r="J1208" s="1" t="s">
        <v>47</v>
      </c>
      <c r="M1208" s="1" t="s">
        <v>236</v>
      </c>
      <c r="O1208" s="1" t="s">
        <v>1264</v>
      </c>
      <c r="P1208" s="1" t="s">
        <v>1265</v>
      </c>
      <c r="T1208" s="1" t="s">
        <v>1266</v>
      </c>
      <c r="W1208" s="2" t="s">
        <v>51</v>
      </c>
      <c r="X1208" s="2" t="s">
        <v>51</v>
      </c>
      <c r="Y1208" s="1" t="s">
        <v>52</v>
      </c>
      <c r="Z1208" s="1" t="s">
        <v>34</v>
      </c>
      <c r="AA1208" s="9" t="s">
        <v>53</v>
      </c>
      <c r="AB1208" s="2" t="s">
        <v>54</v>
      </c>
    </row>
    <row r="1209" spans="1:28" ht="36" customHeight="1" x14ac:dyDescent="0.2">
      <c r="A1209" s="1" t="s">
        <v>4562</v>
      </c>
      <c r="B1209" s="1" t="s">
        <v>36</v>
      </c>
      <c r="C1209" t="s">
        <v>4563</v>
      </c>
      <c r="D1209" s="1" t="s">
        <v>43</v>
      </c>
      <c r="E1209" s="1" t="s">
        <v>4461</v>
      </c>
      <c r="F1209" s="1" t="s">
        <v>4468</v>
      </c>
      <c r="G1209" s="1" t="s">
        <v>4548</v>
      </c>
      <c r="H1209" s="2" t="s">
        <v>4564</v>
      </c>
      <c r="J1209" s="1" t="s">
        <v>47</v>
      </c>
      <c r="M1209" s="1" t="s">
        <v>236</v>
      </c>
      <c r="O1209" s="1" t="s">
        <v>1264</v>
      </c>
      <c r="P1209" s="1" t="s">
        <v>1265</v>
      </c>
      <c r="T1209" s="1" t="s">
        <v>1266</v>
      </c>
      <c r="W1209" s="2" t="s">
        <v>241</v>
      </c>
      <c r="X1209" s="2" t="s">
        <v>241</v>
      </c>
      <c r="Y1209" s="1" t="s">
        <v>52</v>
      </c>
      <c r="Z1209" s="1" t="s">
        <v>34</v>
      </c>
      <c r="AA1209" s="9" t="s">
        <v>53</v>
      </c>
      <c r="AB1209" s="2" t="s">
        <v>242</v>
      </c>
    </row>
    <row r="1210" spans="1:28" ht="36" customHeight="1" x14ac:dyDescent="0.2">
      <c r="A1210" s="1" t="s">
        <v>4565</v>
      </c>
      <c r="B1210" s="1" t="s">
        <v>36</v>
      </c>
      <c r="C1210" t="s">
        <v>4566</v>
      </c>
      <c r="D1210" s="1" t="s">
        <v>43</v>
      </c>
      <c r="E1210" s="1" t="s">
        <v>4461</v>
      </c>
      <c r="F1210" s="1" t="s">
        <v>4468</v>
      </c>
      <c r="G1210" s="1" t="s">
        <v>4548</v>
      </c>
      <c r="H1210" s="2" t="s">
        <v>4567</v>
      </c>
      <c r="I1210" s="2" t="s">
        <v>4568</v>
      </c>
      <c r="J1210" s="1" t="s">
        <v>47</v>
      </c>
      <c r="M1210" s="1" t="s">
        <v>236</v>
      </c>
      <c r="O1210" s="1" t="s">
        <v>1264</v>
      </c>
      <c r="P1210" s="1" t="s">
        <v>1265</v>
      </c>
      <c r="T1210" s="1" t="s">
        <v>1266</v>
      </c>
      <c r="W1210" s="2" t="s">
        <v>241</v>
      </c>
      <c r="X1210" s="2" t="s">
        <v>241</v>
      </c>
      <c r="Y1210" s="1" t="s">
        <v>52</v>
      </c>
      <c r="Z1210" s="1" t="s">
        <v>34</v>
      </c>
      <c r="AA1210" s="9" t="s">
        <v>53</v>
      </c>
      <c r="AB1210" s="2" t="s">
        <v>248</v>
      </c>
    </row>
    <row r="1211" spans="1:28" ht="36" customHeight="1" x14ac:dyDescent="0.2">
      <c r="A1211" s="1" t="s">
        <v>4569</v>
      </c>
      <c r="B1211" s="1" t="s">
        <v>36</v>
      </c>
      <c r="C1211" t="s">
        <v>4570</v>
      </c>
      <c r="D1211" s="1" t="s">
        <v>43</v>
      </c>
      <c r="E1211" s="1" t="s">
        <v>4461</v>
      </c>
      <c r="F1211" s="1" t="s">
        <v>4468</v>
      </c>
      <c r="G1211" s="1" t="s">
        <v>4571</v>
      </c>
      <c r="H1211" s="2" t="s">
        <v>4572</v>
      </c>
      <c r="I1211" s="2" t="s">
        <v>4573</v>
      </c>
      <c r="J1211" s="1" t="s">
        <v>47</v>
      </c>
      <c r="M1211" s="1" t="s">
        <v>236</v>
      </c>
      <c r="O1211" s="1" t="s">
        <v>1264</v>
      </c>
      <c r="P1211" s="1" t="s">
        <v>1265</v>
      </c>
      <c r="T1211" s="1" t="s">
        <v>1266</v>
      </c>
      <c r="W1211" s="2" t="s">
        <v>51</v>
      </c>
      <c r="X1211" s="2" t="s">
        <v>51</v>
      </c>
      <c r="Y1211" s="1" t="s">
        <v>52</v>
      </c>
      <c r="Z1211" s="1" t="s">
        <v>34</v>
      </c>
      <c r="AA1211" s="9" t="s">
        <v>53</v>
      </c>
      <c r="AB1211" s="2" t="s">
        <v>54</v>
      </c>
    </row>
    <row r="1212" spans="1:28" ht="36" customHeight="1" x14ac:dyDescent="0.2">
      <c r="A1212" s="1" t="s">
        <v>4574</v>
      </c>
      <c r="B1212" s="1" t="s">
        <v>36</v>
      </c>
      <c r="C1212" t="s">
        <v>4575</v>
      </c>
      <c r="D1212" s="1" t="s">
        <v>43</v>
      </c>
      <c r="E1212" s="1" t="s">
        <v>4461</v>
      </c>
      <c r="F1212" s="1" t="s">
        <v>4468</v>
      </c>
      <c r="G1212" s="1" t="s">
        <v>4576</v>
      </c>
      <c r="H1212" s="2" t="s">
        <v>4577</v>
      </c>
      <c r="I1212" s="2" t="s">
        <v>4578</v>
      </c>
      <c r="J1212" s="1" t="s">
        <v>47</v>
      </c>
      <c r="M1212" s="1" t="s">
        <v>236</v>
      </c>
      <c r="O1212" s="1" t="s">
        <v>1264</v>
      </c>
      <c r="P1212" s="1" t="s">
        <v>1265</v>
      </c>
      <c r="T1212" s="1" t="s">
        <v>1266</v>
      </c>
      <c r="W1212" s="2" t="s">
        <v>51</v>
      </c>
      <c r="X1212" s="2" t="s">
        <v>51</v>
      </c>
      <c r="Y1212" s="1" t="s">
        <v>52</v>
      </c>
      <c r="Z1212" s="1" t="s">
        <v>34</v>
      </c>
      <c r="AA1212" s="9" t="s">
        <v>53</v>
      </c>
      <c r="AB1212" s="2" t="s">
        <v>54</v>
      </c>
    </row>
    <row r="1213" spans="1:28" ht="36" customHeight="1" x14ac:dyDescent="0.2">
      <c r="A1213" s="1" t="s">
        <v>4579</v>
      </c>
      <c r="B1213" s="1" t="s">
        <v>36</v>
      </c>
      <c r="C1213" t="s">
        <v>4580</v>
      </c>
      <c r="D1213" s="1" t="s">
        <v>43</v>
      </c>
      <c r="E1213" s="1" t="s">
        <v>4461</v>
      </c>
      <c r="F1213" s="1" t="s">
        <v>4468</v>
      </c>
      <c r="G1213" s="1" t="s">
        <v>4576</v>
      </c>
      <c r="H1213" s="2" t="s">
        <v>4581</v>
      </c>
      <c r="I1213" s="2" t="s">
        <v>4582</v>
      </c>
      <c r="J1213" s="1" t="s">
        <v>47</v>
      </c>
      <c r="M1213" s="1" t="s">
        <v>1320</v>
      </c>
      <c r="O1213" s="1" t="s">
        <v>1264</v>
      </c>
      <c r="P1213" s="1" t="s">
        <v>1265</v>
      </c>
      <c r="T1213" s="1" t="s">
        <v>1266</v>
      </c>
      <c r="W1213" s="2" t="s">
        <v>4583</v>
      </c>
      <c r="X1213" s="2" t="s">
        <v>4584</v>
      </c>
      <c r="Y1213" s="1" t="s">
        <v>52</v>
      </c>
      <c r="Z1213" s="1" t="s">
        <v>34</v>
      </c>
      <c r="AA1213" s="9" t="s">
        <v>53</v>
      </c>
      <c r="AB1213" s="2" t="s">
        <v>54</v>
      </c>
    </row>
    <row r="1214" spans="1:28" ht="36" customHeight="1" x14ac:dyDescent="0.2">
      <c r="A1214" s="1" t="s">
        <v>4585</v>
      </c>
      <c r="B1214" s="1" t="s">
        <v>36</v>
      </c>
      <c r="C1214" t="s">
        <v>4586</v>
      </c>
      <c r="D1214" s="1" t="s">
        <v>43</v>
      </c>
      <c r="E1214" s="1" t="s">
        <v>4461</v>
      </c>
      <c r="F1214" s="1" t="s">
        <v>4468</v>
      </c>
      <c r="G1214" s="1" t="s">
        <v>4587</v>
      </c>
      <c r="H1214" s="2" t="s">
        <v>4588</v>
      </c>
      <c r="I1214" s="2" t="s">
        <v>4589</v>
      </c>
      <c r="J1214" s="1" t="s">
        <v>47</v>
      </c>
      <c r="M1214" s="1" t="s">
        <v>236</v>
      </c>
      <c r="O1214" s="1" t="s">
        <v>1264</v>
      </c>
      <c r="P1214" s="1" t="s">
        <v>1265</v>
      </c>
      <c r="T1214" s="1" t="s">
        <v>1266</v>
      </c>
      <c r="W1214" s="2" t="s">
        <v>51</v>
      </c>
      <c r="X1214" s="2" t="s">
        <v>51</v>
      </c>
      <c r="Y1214" s="1" t="s">
        <v>52</v>
      </c>
      <c r="Z1214" s="1" t="s">
        <v>34</v>
      </c>
      <c r="AA1214" s="9" t="s">
        <v>53</v>
      </c>
      <c r="AB1214" s="2" t="s">
        <v>54</v>
      </c>
    </row>
    <row r="1215" spans="1:28" ht="36" customHeight="1" x14ac:dyDescent="0.2">
      <c r="A1215" s="6" t="s">
        <v>4590</v>
      </c>
      <c r="B1215" s="1" t="s">
        <v>30</v>
      </c>
      <c r="C1215" t="s">
        <v>4591</v>
      </c>
      <c r="D1215" s="1" t="s">
        <v>43</v>
      </c>
      <c r="E1215" s="1" t="s">
        <v>4461</v>
      </c>
      <c r="F1215" s="1" t="s">
        <v>4468</v>
      </c>
      <c r="G1215" s="1" t="s">
        <v>4592</v>
      </c>
      <c r="H1215" s="10" t="s">
        <v>4593</v>
      </c>
      <c r="I1215" s="2" t="s">
        <v>3365</v>
      </c>
      <c r="J1215" s="1" t="s">
        <v>47</v>
      </c>
      <c r="M1215" s="1" t="s">
        <v>236</v>
      </c>
      <c r="O1215" s="1" t="s">
        <v>1264</v>
      </c>
      <c r="P1215" s="1" t="s">
        <v>1265</v>
      </c>
      <c r="T1215" s="1" t="s">
        <v>1266</v>
      </c>
      <c r="W1215" s="2" t="s">
        <v>2044</v>
      </c>
      <c r="X1215" s="10" t="s">
        <v>2045</v>
      </c>
      <c r="Y1215" s="1" t="s">
        <v>52</v>
      </c>
      <c r="AA1215" s="9" t="s">
        <v>53</v>
      </c>
      <c r="AB1215" s="2" t="s">
        <v>200</v>
      </c>
    </row>
    <row r="1216" spans="1:28" ht="36" customHeight="1" x14ac:dyDescent="0.2">
      <c r="A1216" s="6" t="s">
        <v>4594</v>
      </c>
      <c r="B1216" s="1" t="s">
        <v>30</v>
      </c>
      <c r="C1216" t="s">
        <v>4595</v>
      </c>
      <c r="D1216" s="1" t="s">
        <v>43</v>
      </c>
      <c r="E1216" s="1" t="s">
        <v>4461</v>
      </c>
      <c r="F1216" s="1" t="s">
        <v>4468</v>
      </c>
      <c r="G1216" s="1" t="s">
        <v>4592</v>
      </c>
      <c r="H1216" s="10" t="s">
        <v>4596</v>
      </c>
      <c r="I1216" s="2" t="s">
        <v>3365</v>
      </c>
      <c r="J1216" s="1" t="s">
        <v>47</v>
      </c>
      <c r="M1216" s="1" t="s">
        <v>236</v>
      </c>
      <c r="O1216" s="1" t="s">
        <v>1264</v>
      </c>
      <c r="P1216" s="1" t="s">
        <v>1265</v>
      </c>
      <c r="T1216" s="1" t="s">
        <v>1266</v>
      </c>
      <c r="W1216" s="2" t="s">
        <v>2044</v>
      </c>
      <c r="X1216" s="10" t="s">
        <v>2045</v>
      </c>
      <c r="Y1216" s="1" t="s">
        <v>52</v>
      </c>
      <c r="AA1216" s="9" t="s">
        <v>53</v>
      </c>
      <c r="AB1216" s="2" t="s">
        <v>200</v>
      </c>
    </row>
    <row r="1217" spans="1:28" ht="36" customHeight="1" x14ac:dyDescent="0.2">
      <c r="A1217" s="1" t="s">
        <v>4597</v>
      </c>
      <c r="B1217" s="1" t="s">
        <v>36</v>
      </c>
      <c r="C1217" t="s">
        <v>4598</v>
      </c>
      <c r="D1217" s="1" t="s">
        <v>43</v>
      </c>
      <c r="E1217" s="1" t="s">
        <v>4461</v>
      </c>
      <c r="F1217" s="1" t="s">
        <v>4599</v>
      </c>
      <c r="G1217" s="1" t="s">
        <v>4600</v>
      </c>
      <c r="H1217" s="2" t="s">
        <v>4601</v>
      </c>
      <c r="I1217" s="2" t="s">
        <v>4602</v>
      </c>
      <c r="J1217" s="1" t="s">
        <v>47</v>
      </c>
      <c r="M1217" s="1" t="s">
        <v>1320</v>
      </c>
      <c r="O1217" s="1" t="s">
        <v>1264</v>
      </c>
      <c r="P1217" s="1" t="s">
        <v>1265</v>
      </c>
      <c r="T1217" s="1" t="s">
        <v>1266</v>
      </c>
      <c r="W1217" s="2" t="s">
        <v>51</v>
      </c>
      <c r="X1217" s="2" t="s">
        <v>51</v>
      </c>
      <c r="Y1217" s="1" t="s">
        <v>52</v>
      </c>
      <c r="Z1217" s="1" t="s">
        <v>34</v>
      </c>
      <c r="AA1217" s="9" t="s">
        <v>53</v>
      </c>
      <c r="AB1217" s="2" t="s">
        <v>54</v>
      </c>
    </row>
    <row r="1218" spans="1:28" ht="36" customHeight="1" x14ac:dyDescent="0.2">
      <c r="A1218" s="1" t="s">
        <v>4603</v>
      </c>
      <c r="B1218" s="1" t="s">
        <v>1141</v>
      </c>
      <c r="C1218" t="s">
        <v>4604</v>
      </c>
      <c r="D1218" s="1" t="s">
        <v>43</v>
      </c>
      <c r="E1218" s="1" t="s">
        <v>4461</v>
      </c>
      <c r="F1218" s="1" t="s">
        <v>4599</v>
      </c>
      <c r="G1218" s="1" t="s">
        <v>4605</v>
      </c>
      <c r="H1218" s="2" t="s">
        <v>4606</v>
      </c>
      <c r="J1218" s="1" t="s">
        <v>47</v>
      </c>
      <c r="M1218" s="1" t="s">
        <v>236</v>
      </c>
      <c r="O1218" s="1" t="s">
        <v>1264</v>
      </c>
      <c r="P1218" s="1" t="s">
        <v>1265</v>
      </c>
      <c r="T1218" s="1" t="s">
        <v>1266</v>
      </c>
      <c r="W1218" s="2" t="s">
        <v>51</v>
      </c>
      <c r="X1218" s="2" t="s">
        <v>51</v>
      </c>
      <c r="Y1218" s="1" t="s">
        <v>52</v>
      </c>
      <c r="Z1218" s="1" t="s">
        <v>34</v>
      </c>
      <c r="AA1218" s="9" t="s">
        <v>53</v>
      </c>
      <c r="AB1218" s="2" t="s">
        <v>54</v>
      </c>
    </row>
    <row r="1219" spans="1:28" ht="36" customHeight="1" x14ac:dyDescent="0.2">
      <c r="A1219" s="1" t="s">
        <v>4607</v>
      </c>
      <c r="B1219" s="1" t="s">
        <v>36</v>
      </c>
      <c r="C1219" t="s">
        <v>4608</v>
      </c>
      <c r="D1219" s="1" t="s">
        <v>43</v>
      </c>
      <c r="E1219" s="1" t="s">
        <v>4461</v>
      </c>
      <c r="F1219" s="1" t="s">
        <v>4599</v>
      </c>
      <c r="G1219" s="1" t="s">
        <v>4605</v>
      </c>
      <c r="H1219" s="2" t="s">
        <v>4609</v>
      </c>
      <c r="J1219" s="1" t="s">
        <v>47</v>
      </c>
      <c r="M1219" s="1" t="s">
        <v>236</v>
      </c>
      <c r="O1219" s="1" t="s">
        <v>1264</v>
      </c>
      <c r="P1219" s="1" t="s">
        <v>1265</v>
      </c>
      <c r="T1219" s="1" t="s">
        <v>1266</v>
      </c>
      <c r="W1219" s="2" t="s">
        <v>241</v>
      </c>
      <c r="X1219" s="2" t="s">
        <v>241</v>
      </c>
      <c r="Y1219" s="1" t="s">
        <v>52</v>
      </c>
      <c r="Z1219" s="1" t="s">
        <v>34</v>
      </c>
      <c r="AA1219" s="9" t="s">
        <v>53</v>
      </c>
      <c r="AB1219" s="2" t="s">
        <v>242</v>
      </c>
    </row>
    <row r="1220" spans="1:28" ht="36" customHeight="1" x14ac:dyDescent="0.2">
      <c r="A1220" s="1" t="s">
        <v>4610</v>
      </c>
      <c r="B1220" s="1" t="s">
        <v>36</v>
      </c>
      <c r="C1220" t="s">
        <v>4611</v>
      </c>
      <c r="D1220" s="1" t="s">
        <v>188</v>
      </c>
      <c r="E1220" s="1" t="s">
        <v>4461</v>
      </c>
      <c r="F1220" s="1" t="s">
        <v>4599</v>
      </c>
      <c r="G1220" s="1" t="s">
        <v>4605</v>
      </c>
      <c r="H1220" s="2" t="s">
        <v>4612</v>
      </c>
      <c r="J1220" s="1" t="s">
        <v>33</v>
      </c>
      <c r="O1220" s="1" t="s">
        <v>191</v>
      </c>
      <c r="P1220" s="1" t="s">
        <v>1265</v>
      </c>
      <c r="W1220" s="2" t="s">
        <v>4613</v>
      </c>
      <c r="X1220" s="2" t="s">
        <v>4614</v>
      </c>
      <c r="Y1220" s="1" t="s">
        <v>52</v>
      </c>
      <c r="Z1220" s="1" t="s">
        <v>34</v>
      </c>
      <c r="AA1220" s="9" t="s">
        <v>53</v>
      </c>
      <c r="AB1220" s="2" t="s">
        <v>242</v>
      </c>
    </row>
    <row r="1221" spans="1:28" ht="36" customHeight="1" x14ac:dyDescent="0.2">
      <c r="A1221" s="1" t="s">
        <v>4615</v>
      </c>
      <c r="B1221" s="1" t="s">
        <v>36</v>
      </c>
      <c r="C1221" t="s">
        <v>4616</v>
      </c>
      <c r="D1221" s="1" t="s">
        <v>43</v>
      </c>
      <c r="E1221" s="1" t="s">
        <v>4461</v>
      </c>
      <c r="F1221" s="1" t="s">
        <v>4599</v>
      </c>
      <c r="G1221" s="1" t="s">
        <v>4605</v>
      </c>
      <c r="H1221" s="2" t="s">
        <v>4617</v>
      </c>
      <c r="I1221" s="2" t="s">
        <v>4618</v>
      </c>
      <c r="J1221" s="1" t="s">
        <v>47</v>
      </c>
      <c r="M1221" s="1" t="s">
        <v>1320</v>
      </c>
      <c r="O1221" s="1" t="s">
        <v>1264</v>
      </c>
      <c r="P1221" s="1" t="s">
        <v>1265</v>
      </c>
      <c r="T1221" s="1" t="s">
        <v>1266</v>
      </c>
      <c r="W1221" s="2" t="s">
        <v>51</v>
      </c>
      <c r="X1221" s="2" t="s">
        <v>51</v>
      </c>
      <c r="Y1221" s="1" t="s">
        <v>52</v>
      </c>
      <c r="Z1221" s="1" t="s">
        <v>34</v>
      </c>
      <c r="AA1221" s="9" t="s">
        <v>53</v>
      </c>
      <c r="AB1221" s="2" t="s">
        <v>54</v>
      </c>
    </row>
    <row r="1222" spans="1:28" ht="36" customHeight="1" x14ac:dyDescent="0.2">
      <c r="A1222" s="1" t="s">
        <v>4619</v>
      </c>
      <c r="B1222" s="1" t="s">
        <v>36</v>
      </c>
      <c r="C1222" t="s">
        <v>4620</v>
      </c>
      <c r="D1222" s="1" t="s">
        <v>766</v>
      </c>
      <c r="E1222" s="1" t="s">
        <v>4461</v>
      </c>
      <c r="F1222" s="1" t="s">
        <v>4599</v>
      </c>
      <c r="G1222" s="1" t="s">
        <v>4621</v>
      </c>
      <c r="H1222" s="2" t="s">
        <v>4622</v>
      </c>
      <c r="J1222" s="1" t="s">
        <v>33</v>
      </c>
      <c r="W1222" s="2" t="s">
        <v>241</v>
      </c>
      <c r="X1222" s="2" t="s">
        <v>241</v>
      </c>
      <c r="Z1222" s="1" t="s">
        <v>34</v>
      </c>
    </row>
    <row r="1223" spans="1:28" ht="36" customHeight="1" x14ac:dyDescent="0.2">
      <c r="A1223" s="1" t="s">
        <v>4623</v>
      </c>
      <c r="B1223" s="1" t="s">
        <v>36</v>
      </c>
      <c r="C1223" t="s">
        <v>4624</v>
      </c>
      <c r="D1223" s="1" t="s">
        <v>43</v>
      </c>
      <c r="E1223" s="1" t="s">
        <v>4461</v>
      </c>
      <c r="F1223" s="1" t="s">
        <v>4599</v>
      </c>
      <c r="G1223" s="1" t="s">
        <v>4621</v>
      </c>
      <c r="H1223" s="2" t="s">
        <v>4625</v>
      </c>
      <c r="I1223" s="2" t="s">
        <v>4626</v>
      </c>
      <c r="J1223" s="1" t="s">
        <v>47</v>
      </c>
      <c r="K1223" s="1" t="s">
        <v>4619</v>
      </c>
      <c r="L1223" s="1">
        <v>1</v>
      </c>
      <c r="M1223" s="1" t="s">
        <v>3022</v>
      </c>
      <c r="O1223" s="1" t="s">
        <v>1264</v>
      </c>
      <c r="P1223" s="1" t="s">
        <v>1265</v>
      </c>
      <c r="T1223" s="1" t="s">
        <v>1266</v>
      </c>
      <c r="W1223" s="2" t="s">
        <v>241</v>
      </c>
      <c r="X1223" s="2" t="s">
        <v>241</v>
      </c>
      <c r="Y1223" s="1" t="s">
        <v>775</v>
      </c>
      <c r="Z1223" s="1" t="s">
        <v>34</v>
      </c>
      <c r="AA1223" s="9" t="s">
        <v>53</v>
      </c>
      <c r="AB1223" s="2" t="s">
        <v>248</v>
      </c>
    </row>
    <row r="1224" spans="1:28" ht="36" customHeight="1" x14ac:dyDescent="0.2">
      <c r="A1224" s="1" t="s">
        <v>4627</v>
      </c>
      <c r="B1224" s="1" t="s">
        <v>36</v>
      </c>
      <c r="C1224" t="s">
        <v>4628</v>
      </c>
      <c r="D1224" s="1" t="s">
        <v>43</v>
      </c>
      <c r="E1224" s="1" t="s">
        <v>4461</v>
      </c>
      <c r="F1224" s="1" t="s">
        <v>4599</v>
      </c>
      <c r="G1224" s="1" t="s">
        <v>4621</v>
      </c>
      <c r="H1224" s="2" t="s">
        <v>4629</v>
      </c>
      <c r="I1224" s="2" t="s">
        <v>4630</v>
      </c>
      <c r="J1224" s="1" t="s">
        <v>47</v>
      </c>
      <c r="K1224" s="1" t="s">
        <v>4619</v>
      </c>
      <c r="L1224" s="1">
        <v>1</v>
      </c>
      <c r="M1224" s="1" t="s">
        <v>3022</v>
      </c>
      <c r="O1224" s="1" t="s">
        <v>1264</v>
      </c>
      <c r="P1224" s="1" t="s">
        <v>1265</v>
      </c>
      <c r="T1224" s="1" t="s">
        <v>1266</v>
      </c>
      <c r="W1224" s="2" t="s">
        <v>241</v>
      </c>
      <c r="X1224" s="2" t="s">
        <v>241</v>
      </c>
      <c r="Y1224" s="1" t="s">
        <v>775</v>
      </c>
      <c r="Z1224" s="1" t="s">
        <v>34</v>
      </c>
      <c r="AA1224" s="9" t="s">
        <v>53</v>
      </c>
      <c r="AB1224" s="2" t="s">
        <v>248</v>
      </c>
    </row>
    <row r="1225" spans="1:28" ht="36" customHeight="1" x14ac:dyDescent="0.2">
      <c r="A1225" s="1" t="s">
        <v>4631</v>
      </c>
      <c r="B1225" s="1" t="s">
        <v>36</v>
      </c>
      <c r="C1225" t="s">
        <v>4632</v>
      </c>
      <c r="D1225" s="1" t="s">
        <v>43</v>
      </c>
      <c r="E1225" s="1" t="s">
        <v>4461</v>
      </c>
      <c r="F1225" s="1" t="s">
        <v>4599</v>
      </c>
      <c r="G1225" s="1" t="s">
        <v>4621</v>
      </c>
      <c r="H1225" s="2" t="s">
        <v>4633</v>
      </c>
      <c r="I1225" s="2" t="s">
        <v>4634</v>
      </c>
      <c r="J1225" s="1" t="s">
        <v>47</v>
      </c>
      <c r="K1225" s="1" t="s">
        <v>4619</v>
      </c>
      <c r="L1225" s="1">
        <v>1</v>
      </c>
      <c r="M1225" s="1" t="s">
        <v>3022</v>
      </c>
      <c r="O1225" s="1" t="s">
        <v>1264</v>
      </c>
      <c r="P1225" s="1" t="s">
        <v>1265</v>
      </c>
      <c r="T1225" s="1" t="s">
        <v>1266</v>
      </c>
      <c r="W1225" s="2" t="s">
        <v>241</v>
      </c>
      <c r="X1225" s="2" t="s">
        <v>241</v>
      </c>
      <c r="Y1225" s="1" t="s">
        <v>775</v>
      </c>
      <c r="Z1225" s="1" t="s">
        <v>34</v>
      </c>
      <c r="AA1225" s="9" t="s">
        <v>53</v>
      </c>
      <c r="AB1225" s="2" t="s">
        <v>248</v>
      </c>
    </row>
    <row r="1226" spans="1:28" ht="36" customHeight="1" x14ac:dyDescent="0.2">
      <c r="A1226" s="1" t="s">
        <v>4635</v>
      </c>
      <c r="B1226" s="1" t="s">
        <v>1141</v>
      </c>
      <c r="C1226" t="s">
        <v>4636</v>
      </c>
      <c r="D1226" s="1" t="s">
        <v>43</v>
      </c>
      <c r="E1226" s="1" t="s">
        <v>4461</v>
      </c>
      <c r="F1226" s="1" t="s">
        <v>4599</v>
      </c>
      <c r="G1226" s="1" t="s">
        <v>4621</v>
      </c>
      <c r="H1226" s="2" t="s">
        <v>1408</v>
      </c>
      <c r="J1226" s="1" t="s">
        <v>773</v>
      </c>
      <c r="K1226" s="1" t="s">
        <v>4619</v>
      </c>
      <c r="L1226" s="1">
        <v>2</v>
      </c>
      <c r="M1226" s="1" t="s">
        <v>774</v>
      </c>
      <c r="O1226" s="1" t="s">
        <v>1264</v>
      </c>
      <c r="P1226" s="1" t="s">
        <v>1265</v>
      </c>
      <c r="T1226" s="1" t="s">
        <v>1266</v>
      </c>
      <c r="W1226" s="2" t="s">
        <v>241</v>
      </c>
      <c r="X1226" s="2" t="s">
        <v>241</v>
      </c>
      <c r="Y1226" s="1" t="s">
        <v>775</v>
      </c>
      <c r="Z1226" s="1" t="s">
        <v>34</v>
      </c>
      <c r="AA1226" s="9" t="s">
        <v>53</v>
      </c>
      <c r="AB1226" s="2" t="s">
        <v>248</v>
      </c>
    </row>
    <row r="1227" spans="1:28" ht="36" customHeight="1" x14ac:dyDescent="0.2">
      <c r="A1227" s="1" t="s">
        <v>4637</v>
      </c>
      <c r="B1227" s="1" t="s">
        <v>36</v>
      </c>
      <c r="C1227" t="s">
        <v>4638</v>
      </c>
      <c r="D1227" s="1" t="s">
        <v>766</v>
      </c>
      <c r="E1227" s="1" t="s">
        <v>4461</v>
      </c>
      <c r="F1227" s="1" t="s">
        <v>4599</v>
      </c>
      <c r="G1227" s="1" t="s">
        <v>4639</v>
      </c>
      <c r="H1227" s="2" t="s">
        <v>4640</v>
      </c>
      <c r="I1227" s="2" t="s">
        <v>4641</v>
      </c>
      <c r="J1227" s="1" t="s">
        <v>33</v>
      </c>
      <c r="W1227" s="2" t="s">
        <v>241</v>
      </c>
      <c r="X1227" s="2" t="s">
        <v>241</v>
      </c>
      <c r="Z1227" s="1" t="s">
        <v>34</v>
      </c>
    </row>
    <row r="1228" spans="1:28" ht="36" customHeight="1" x14ac:dyDescent="0.2">
      <c r="A1228" s="1" t="s">
        <v>4642</v>
      </c>
      <c r="B1228" s="1" t="s">
        <v>36</v>
      </c>
      <c r="C1228" t="s">
        <v>4643</v>
      </c>
      <c r="D1228" s="1" t="s">
        <v>43</v>
      </c>
      <c r="E1228" s="1" t="s">
        <v>4461</v>
      </c>
      <c r="F1228" s="1" t="s">
        <v>4599</v>
      </c>
      <c r="G1228" s="1" t="s">
        <v>4639</v>
      </c>
      <c r="H1228" s="2" t="s">
        <v>4644</v>
      </c>
      <c r="I1228" s="2" t="s">
        <v>4645</v>
      </c>
      <c r="J1228" s="1" t="s">
        <v>47</v>
      </c>
      <c r="K1228" s="1" t="s">
        <v>4637</v>
      </c>
      <c r="L1228" s="1">
        <v>1</v>
      </c>
      <c r="M1228" s="1" t="s">
        <v>3022</v>
      </c>
      <c r="O1228" s="1" t="s">
        <v>1264</v>
      </c>
      <c r="P1228" s="1" t="s">
        <v>1265</v>
      </c>
      <c r="T1228" s="1" t="s">
        <v>1266</v>
      </c>
      <c r="W1228" s="2" t="s">
        <v>241</v>
      </c>
      <c r="X1228" s="2" t="s">
        <v>241</v>
      </c>
      <c r="Y1228" s="1" t="s">
        <v>775</v>
      </c>
      <c r="Z1228" s="1" t="s">
        <v>34</v>
      </c>
      <c r="AA1228" s="9" t="s">
        <v>53</v>
      </c>
      <c r="AB1228" s="2" t="s">
        <v>248</v>
      </c>
    </row>
    <row r="1229" spans="1:28" ht="36" customHeight="1" x14ac:dyDescent="0.2">
      <c r="A1229" s="1" t="s">
        <v>4646</v>
      </c>
      <c r="B1229" s="1" t="s">
        <v>36</v>
      </c>
      <c r="C1229" t="s">
        <v>4647</v>
      </c>
      <c r="D1229" s="1" t="s">
        <v>43</v>
      </c>
      <c r="E1229" s="1" t="s">
        <v>4461</v>
      </c>
      <c r="F1229" s="1" t="s">
        <v>4599</v>
      </c>
      <c r="G1229" s="1" t="s">
        <v>4639</v>
      </c>
      <c r="H1229" s="2" t="s">
        <v>4648</v>
      </c>
      <c r="I1229" s="2" t="s">
        <v>4645</v>
      </c>
      <c r="J1229" s="1" t="s">
        <v>47</v>
      </c>
      <c r="K1229" s="1" t="s">
        <v>4637</v>
      </c>
      <c r="L1229" s="1">
        <v>1</v>
      </c>
      <c r="M1229" s="1" t="s">
        <v>3022</v>
      </c>
      <c r="O1229" s="1" t="s">
        <v>1264</v>
      </c>
      <c r="P1229" s="1" t="s">
        <v>1265</v>
      </c>
      <c r="T1229" s="1" t="s">
        <v>1266</v>
      </c>
      <c r="W1229" s="2" t="s">
        <v>241</v>
      </c>
      <c r="X1229" s="2" t="s">
        <v>241</v>
      </c>
      <c r="Y1229" s="1" t="s">
        <v>775</v>
      </c>
      <c r="Z1229" s="1" t="s">
        <v>34</v>
      </c>
      <c r="AA1229" s="9" t="s">
        <v>53</v>
      </c>
      <c r="AB1229" s="2" t="s">
        <v>248</v>
      </c>
    </row>
    <row r="1230" spans="1:28" ht="36" customHeight="1" x14ac:dyDescent="0.2">
      <c r="A1230" s="1" t="s">
        <v>4649</v>
      </c>
      <c r="B1230" s="1" t="s">
        <v>36</v>
      </c>
      <c r="C1230" t="s">
        <v>4650</v>
      </c>
      <c r="D1230" s="1" t="s">
        <v>43</v>
      </c>
      <c r="E1230" s="1" t="s">
        <v>4461</v>
      </c>
      <c r="F1230" s="1" t="s">
        <v>4599</v>
      </c>
      <c r="G1230" s="1" t="s">
        <v>4639</v>
      </c>
      <c r="H1230" s="2" t="s">
        <v>4651</v>
      </c>
      <c r="I1230" s="2" t="s">
        <v>4645</v>
      </c>
      <c r="J1230" s="1" t="s">
        <v>47</v>
      </c>
      <c r="K1230" s="1" t="s">
        <v>4637</v>
      </c>
      <c r="L1230" s="1">
        <v>1</v>
      </c>
      <c r="M1230" s="1" t="s">
        <v>3022</v>
      </c>
      <c r="O1230" s="1" t="s">
        <v>1264</v>
      </c>
      <c r="P1230" s="1" t="s">
        <v>1265</v>
      </c>
      <c r="T1230" s="1" t="s">
        <v>1266</v>
      </c>
      <c r="W1230" s="2" t="s">
        <v>241</v>
      </c>
      <c r="X1230" s="2" t="s">
        <v>241</v>
      </c>
      <c r="Y1230" s="1" t="s">
        <v>775</v>
      </c>
      <c r="Z1230" s="1" t="s">
        <v>34</v>
      </c>
      <c r="AA1230" s="9" t="s">
        <v>53</v>
      </c>
      <c r="AB1230" s="2" t="s">
        <v>248</v>
      </c>
    </row>
    <row r="1231" spans="1:28" ht="36" customHeight="1" x14ac:dyDescent="0.2">
      <c r="A1231" s="1" t="s">
        <v>4652</v>
      </c>
      <c r="B1231" s="1" t="s">
        <v>36</v>
      </c>
      <c r="C1231" t="s">
        <v>4653</v>
      </c>
      <c r="D1231" s="1" t="s">
        <v>43</v>
      </c>
      <c r="E1231" s="1" t="s">
        <v>4461</v>
      </c>
      <c r="F1231" s="1" t="s">
        <v>4599</v>
      </c>
      <c r="G1231" s="1" t="s">
        <v>4639</v>
      </c>
      <c r="H1231" s="2" t="s">
        <v>4654</v>
      </c>
      <c r="I1231" s="2" t="s">
        <v>4645</v>
      </c>
      <c r="J1231" s="1" t="s">
        <v>47</v>
      </c>
      <c r="K1231" s="1" t="s">
        <v>4637</v>
      </c>
      <c r="L1231" s="1">
        <v>1</v>
      </c>
      <c r="M1231" s="1" t="s">
        <v>3022</v>
      </c>
      <c r="O1231" s="1" t="s">
        <v>1264</v>
      </c>
      <c r="P1231" s="1" t="s">
        <v>1265</v>
      </c>
      <c r="T1231" s="1" t="s">
        <v>1266</v>
      </c>
      <c r="W1231" s="2" t="s">
        <v>241</v>
      </c>
      <c r="X1231" s="2" t="s">
        <v>241</v>
      </c>
      <c r="Y1231" s="1" t="s">
        <v>775</v>
      </c>
      <c r="Z1231" s="1" t="s">
        <v>34</v>
      </c>
      <c r="AA1231" s="9" t="s">
        <v>53</v>
      </c>
      <c r="AB1231" s="2" t="s">
        <v>248</v>
      </c>
    </row>
    <row r="1232" spans="1:28" ht="36" customHeight="1" x14ac:dyDescent="0.2">
      <c r="A1232" s="1" t="s">
        <v>4655</v>
      </c>
      <c r="B1232" s="1" t="s">
        <v>36</v>
      </c>
      <c r="C1232" t="s">
        <v>4656</v>
      </c>
      <c r="D1232" s="1" t="s">
        <v>43</v>
      </c>
      <c r="E1232" s="1" t="s">
        <v>4461</v>
      </c>
      <c r="F1232" s="1" t="s">
        <v>4599</v>
      </c>
      <c r="G1232" s="1" t="s">
        <v>4639</v>
      </c>
      <c r="H1232" s="2" t="s">
        <v>4657</v>
      </c>
      <c r="I1232" s="2" t="s">
        <v>4658</v>
      </c>
      <c r="J1232" s="1" t="s">
        <v>47</v>
      </c>
      <c r="K1232" s="1" t="s">
        <v>4637</v>
      </c>
      <c r="L1232" s="1">
        <v>1</v>
      </c>
      <c r="M1232" s="1" t="s">
        <v>3022</v>
      </c>
      <c r="O1232" s="1" t="s">
        <v>1264</v>
      </c>
      <c r="P1232" s="1" t="s">
        <v>1265</v>
      </c>
      <c r="T1232" s="1" t="s">
        <v>1266</v>
      </c>
      <c r="W1232" s="2" t="s">
        <v>241</v>
      </c>
      <c r="X1232" s="2" t="s">
        <v>241</v>
      </c>
      <c r="Y1232" s="1" t="s">
        <v>775</v>
      </c>
      <c r="Z1232" s="1" t="s">
        <v>34</v>
      </c>
      <c r="AA1232" s="9" t="s">
        <v>53</v>
      </c>
      <c r="AB1232" s="2" t="s">
        <v>248</v>
      </c>
    </row>
    <row r="1233" spans="1:28" ht="36" customHeight="1" x14ac:dyDescent="0.2">
      <c r="A1233" s="1" t="s">
        <v>4659</v>
      </c>
      <c r="B1233" s="1">
        <v>1.3</v>
      </c>
      <c r="C1233" t="s">
        <v>4660</v>
      </c>
      <c r="D1233" s="1" t="s">
        <v>43</v>
      </c>
      <c r="E1233" s="1" t="s">
        <v>4461</v>
      </c>
      <c r="F1233" s="1" t="s">
        <v>4599</v>
      </c>
      <c r="G1233" s="1" t="s">
        <v>4639</v>
      </c>
      <c r="H1233" s="2" t="s">
        <v>1408</v>
      </c>
      <c r="J1233" s="1" t="s">
        <v>773</v>
      </c>
      <c r="K1233" s="1" t="s">
        <v>4637</v>
      </c>
      <c r="L1233" s="1">
        <v>2</v>
      </c>
      <c r="M1233" s="1" t="s">
        <v>774</v>
      </c>
      <c r="O1233" s="1" t="s">
        <v>1264</v>
      </c>
      <c r="P1233" s="1" t="s">
        <v>1265</v>
      </c>
      <c r="T1233" s="1" t="s">
        <v>1266</v>
      </c>
      <c r="W1233" s="2" t="s">
        <v>241</v>
      </c>
      <c r="X1233" s="2" t="s">
        <v>241</v>
      </c>
      <c r="Y1233" s="1" t="s">
        <v>775</v>
      </c>
      <c r="Z1233" s="1" t="s">
        <v>34</v>
      </c>
      <c r="AA1233" s="9" t="s">
        <v>53</v>
      </c>
      <c r="AB1233" s="2" t="s">
        <v>248</v>
      </c>
    </row>
    <row r="1234" spans="1:28" ht="36" customHeight="1" x14ac:dyDescent="0.2">
      <c r="A1234" s="1" t="s">
        <v>4661</v>
      </c>
      <c r="B1234" s="1" t="s">
        <v>36</v>
      </c>
      <c r="C1234" t="s">
        <v>4662</v>
      </c>
      <c r="D1234" s="1" t="s">
        <v>43</v>
      </c>
      <c r="E1234" s="1" t="s">
        <v>4461</v>
      </c>
      <c r="F1234" s="1" t="s">
        <v>4599</v>
      </c>
      <c r="G1234" s="1" t="s">
        <v>4663</v>
      </c>
      <c r="H1234" s="2" t="s">
        <v>4664</v>
      </c>
      <c r="I1234" s="2" t="s">
        <v>4665</v>
      </c>
      <c r="J1234" s="1" t="s">
        <v>47</v>
      </c>
      <c r="M1234" s="1" t="s">
        <v>1549</v>
      </c>
      <c r="O1234" s="1" t="s">
        <v>1264</v>
      </c>
      <c r="P1234" s="1" t="s">
        <v>1265</v>
      </c>
      <c r="T1234" s="1" t="s">
        <v>1266</v>
      </c>
      <c r="W1234" s="2" t="s">
        <v>51</v>
      </c>
      <c r="X1234" s="2" t="s">
        <v>51</v>
      </c>
      <c r="Y1234" s="1" t="s">
        <v>52</v>
      </c>
      <c r="Z1234" s="1" t="s">
        <v>34</v>
      </c>
      <c r="AA1234" s="9" t="s">
        <v>53</v>
      </c>
      <c r="AB1234" s="2" t="s">
        <v>54</v>
      </c>
    </row>
    <row r="1235" spans="1:28" ht="36" customHeight="1" x14ac:dyDescent="0.2">
      <c r="A1235" s="1" t="s">
        <v>4666</v>
      </c>
      <c r="B1235" s="1" t="s">
        <v>36</v>
      </c>
      <c r="C1235" t="s">
        <v>4667</v>
      </c>
      <c r="D1235" s="1" t="s">
        <v>766</v>
      </c>
      <c r="E1235" s="1" t="s">
        <v>4461</v>
      </c>
      <c r="F1235" s="1" t="s">
        <v>4599</v>
      </c>
      <c r="G1235" s="1" t="s">
        <v>4663</v>
      </c>
      <c r="H1235" s="2" t="s">
        <v>4668</v>
      </c>
      <c r="I1235" s="2" t="s">
        <v>4669</v>
      </c>
      <c r="J1235" s="1" t="s">
        <v>33</v>
      </c>
      <c r="W1235" s="2" t="s">
        <v>241</v>
      </c>
      <c r="X1235" s="2" t="s">
        <v>241</v>
      </c>
      <c r="Z1235" s="1" t="s">
        <v>34</v>
      </c>
    </row>
    <row r="1236" spans="1:28" ht="36" customHeight="1" x14ac:dyDescent="0.2">
      <c r="A1236" s="1" t="s">
        <v>4670</v>
      </c>
      <c r="B1236" s="1" t="s">
        <v>36</v>
      </c>
      <c r="C1236" t="s">
        <v>4671</v>
      </c>
      <c r="D1236" s="1" t="s">
        <v>43</v>
      </c>
      <c r="E1236" s="1" t="s">
        <v>4461</v>
      </c>
      <c r="F1236" s="1" t="s">
        <v>4599</v>
      </c>
      <c r="G1236" s="1" t="s">
        <v>4663</v>
      </c>
      <c r="H1236" s="2" t="s">
        <v>4672</v>
      </c>
      <c r="J1236" s="1" t="s">
        <v>773</v>
      </c>
      <c r="K1236" s="1" t="s">
        <v>4666</v>
      </c>
      <c r="L1236" s="1">
        <v>1</v>
      </c>
      <c r="M1236" s="1" t="s">
        <v>774</v>
      </c>
      <c r="O1236" s="1" t="s">
        <v>1264</v>
      </c>
      <c r="P1236" s="1" t="s">
        <v>1265</v>
      </c>
      <c r="T1236" s="1" t="s">
        <v>1266</v>
      </c>
      <c r="W1236" s="2" t="s">
        <v>241</v>
      </c>
      <c r="X1236" s="2" t="s">
        <v>241</v>
      </c>
      <c r="Y1236" s="1" t="s">
        <v>775</v>
      </c>
      <c r="Z1236" s="1" t="s">
        <v>34</v>
      </c>
      <c r="AA1236" s="9" t="s">
        <v>53</v>
      </c>
      <c r="AB1236" s="2" t="s">
        <v>248</v>
      </c>
    </row>
    <row r="1237" spans="1:28" ht="36" customHeight="1" x14ac:dyDescent="0.2">
      <c r="A1237" s="1" t="s">
        <v>4673</v>
      </c>
      <c r="B1237" s="1" t="s">
        <v>36</v>
      </c>
      <c r="C1237" t="s">
        <v>4674</v>
      </c>
      <c r="D1237" s="1" t="s">
        <v>43</v>
      </c>
      <c r="E1237" s="1" t="s">
        <v>4461</v>
      </c>
      <c r="F1237" s="1" t="s">
        <v>4599</v>
      </c>
      <c r="G1237" s="1" t="s">
        <v>4663</v>
      </c>
      <c r="H1237" s="2" t="s">
        <v>4675</v>
      </c>
      <c r="J1237" s="1" t="s">
        <v>773</v>
      </c>
      <c r="K1237" s="1" t="s">
        <v>4666</v>
      </c>
      <c r="L1237" s="1">
        <v>1</v>
      </c>
      <c r="M1237" s="1" t="s">
        <v>774</v>
      </c>
      <c r="O1237" s="1" t="s">
        <v>1264</v>
      </c>
      <c r="P1237" s="1" t="s">
        <v>1265</v>
      </c>
      <c r="T1237" s="1" t="s">
        <v>1266</v>
      </c>
      <c r="W1237" s="2" t="s">
        <v>241</v>
      </c>
      <c r="X1237" s="2" t="s">
        <v>241</v>
      </c>
      <c r="Y1237" s="1" t="s">
        <v>775</v>
      </c>
      <c r="Z1237" s="1" t="s">
        <v>34</v>
      </c>
      <c r="AA1237" s="9" t="s">
        <v>53</v>
      </c>
      <c r="AB1237" s="2" t="s">
        <v>248</v>
      </c>
    </row>
    <row r="1238" spans="1:28" ht="36" customHeight="1" x14ac:dyDescent="0.2">
      <c r="A1238" s="1" t="s">
        <v>4676</v>
      </c>
      <c r="B1238" s="1" t="s">
        <v>36</v>
      </c>
      <c r="C1238" t="s">
        <v>4677</v>
      </c>
      <c r="D1238" s="1" t="s">
        <v>43</v>
      </c>
      <c r="E1238" s="1" t="s">
        <v>4461</v>
      </c>
      <c r="F1238" s="1" t="s">
        <v>4599</v>
      </c>
      <c r="G1238" s="1" t="s">
        <v>4663</v>
      </c>
      <c r="H1238" s="2" t="s">
        <v>4678</v>
      </c>
      <c r="J1238" s="1" t="s">
        <v>773</v>
      </c>
      <c r="K1238" s="1" t="s">
        <v>4666</v>
      </c>
      <c r="L1238" s="1">
        <v>1</v>
      </c>
      <c r="M1238" s="1" t="s">
        <v>774</v>
      </c>
      <c r="O1238" s="1" t="s">
        <v>1264</v>
      </c>
      <c r="P1238" s="1" t="s">
        <v>1265</v>
      </c>
      <c r="T1238" s="1" t="s">
        <v>1266</v>
      </c>
      <c r="W1238" s="2" t="s">
        <v>241</v>
      </c>
      <c r="X1238" s="2" t="s">
        <v>241</v>
      </c>
      <c r="Y1238" s="1" t="s">
        <v>775</v>
      </c>
      <c r="Z1238" s="1" t="s">
        <v>34</v>
      </c>
      <c r="AA1238" s="9" t="s">
        <v>53</v>
      </c>
      <c r="AB1238" s="2" t="s">
        <v>248</v>
      </c>
    </row>
    <row r="1239" spans="1:28" ht="36" customHeight="1" x14ac:dyDescent="0.2">
      <c r="A1239" s="1" t="s">
        <v>4679</v>
      </c>
      <c r="B1239" s="1" t="s">
        <v>36</v>
      </c>
      <c r="C1239" t="s">
        <v>4680</v>
      </c>
      <c r="D1239" s="1" t="s">
        <v>43</v>
      </c>
      <c r="E1239" s="1" t="s">
        <v>4461</v>
      </c>
      <c r="F1239" s="1" t="s">
        <v>4599</v>
      </c>
      <c r="G1239" s="1" t="s">
        <v>4663</v>
      </c>
      <c r="H1239" s="2" t="s">
        <v>4681</v>
      </c>
      <c r="J1239" s="1" t="s">
        <v>773</v>
      </c>
      <c r="K1239" s="1" t="s">
        <v>4666</v>
      </c>
      <c r="L1239" s="1">
        <v>1</v>
      </c>
      <c r="M1239" s="1" t="s">
        <v>774</v>
      </c>
      <c r="O1239" s="1" t="s">
        <v>1264</v>
      </c>
      <c r="P1239" s="1" t="s">
        <v>1265</v>
      </c>
      <c r="T1239" s="1" t="s">
        <v>1266</v>
      </c>
      <c r="W1239" s="2" t="s">
        <v>241</v>
      </c>
      <c r="X1239" s="2" t="s">
        <v>241</v>
      </c>
      <c r="Y1239" s="1" t="s">
        <v>775</v>
      </c>
      <c r="Z1239" s="1" t="s">
        <v>34</v>
      </c>
      <c r="AA1239" s="9" t="s">
        <v>53</v>
      </c>
      <c r="AB1239" s="2" t="s">
        <v>248</v>
      </c>
    </row>
    <row r="1240" spans="1:28" ht="36" customHeight="1" x14ac:dyDescent="0.2">
      <c r="A1240" s="1" t="s">
        <v>4682</v>
      </c>
      <c r="B1240" s="1" t="s">
        <v>36</v>
      </c>
      <c r="C1240" t="s">
        <v>4683</v>
      </c>
      <c r="D1240" s="1" t="s">
        <v>43</v>
      </c>
      <c r="E1240" s="1" t="s">
        <v>4461</v>
      </c>
      <c r="F1240" s="1" t="s">
        <v>4599</v>
      </c>
      <c r="G1240" s="1" t="s">
        <v>4663</v>
      </c>
      <c r="H1240" s="2" t="s">
        <v>4684</v>
      </c>
      <c r="I1240" s="2" t="s">
        <v>4685</v>
      </c>
      <c r="J1240" s="1" t="s">
        <v>773</v>
      </c>
      <c r="K1240" s="1" t="s">
        <v>4666</v>
      </c>
      <c r="L1240" s="1">
        <v>1</v>
      </c>
      <c r="M1240" s="1" t="s">
        <v>774</v>
      </c>
      <c r="O1240" s="1" t="s">
        <v>1264</v>
      </c>
      <c r="P1240" s="1" t="s">
        <v>1265</v>
      </c>
      <c r="T1240" s="1" t="s">
        <v>1266</v>
      </c>
      <c r="W1240" s="2" t="s">
        <v>241</v>
      </c>
      <c r="X1240" s="2" t="s">
        <v>241</v>
      </c>
      <c r="Y1240" s="1" t="s">
        <v>775</v>
      </c>
      <c r="Z1240" s="1" t="s">
        <v>34</v>
      </c>
      <c r="AA1240" s="9" t="s">
        <v>53</v>
      </c>
      <c r="AB1240" s="2" t="s">
        <v>248</v>
      </c>
    </row>
    <row r="1241" spans="1:28" ht="36" customHeight="1" x14ac:dyDescent="0.2">
      <c r="A1241" s="1" t="s">
        <v>4686</v>
      </c>
      <c r="B1241" s="1" t="s">
        <v>36</v>
      </c>
      <c r="C1241" t="s">
        <v>4687</v>
      </c>
      <c r="D1241" s="1" t="s">
        <v>43</v>
      </c>
      <c r="E1241" s="1" t="s">
        <v>4461</v>
      </c>
      <c r="F1241" s="1" t="s">
        <v>4599</v>
      </c>
      <c r="G1241" s="1" t="s">
        <v>4663</v>
      </c>
      <c r="H1241" s="2" t="s">
        <v>3739</v>
      </c>
      <c r="I1241" s="2" t="s">
        <v>4688</v>
      </c>
      <c r="J1241" s="1" t="s">
        <v>773</v>
      </c>
      <c r="K1241" s="1" t="s">
        <v>4666</v>
      </c>
      <c r="L1241" s="1">
        <v>2</v>
      </c>
      <c r="M1241" s="1" t="s">
        <v>774</v>
      </c>
      <c r="O1241" s="1" t="s">
        <v>1264</v>
      </c>
      <c r="P1241" s="1" t="s">
        <v>1265</v>
      </c>
      <c r="T1241" s="1" t="s">
        <v>1266</v>
      </c>
      <c r="W1241" s="2" t="s">
        <v>241</v>
      </c>
      <c r="X1241" s="2" t="s">
        <v>241</v>
      </c>
      <c r="Y1241" s="1" t="s">
        <v>775</v>
      </c>
      <c r="Z1241" s="1" t="s">
        <v>34</v>
      </c>
      <c r="AA1241" s="9" t="s">
        <v>53</v>
      </c>
      <c r="AB1241" s="2" t="s">
        <v>248</v>
      </c>
    </row>
    <row r="1242" spans="1:28" ht="36" customHeight="1" x14ac:dyDescent="0.2">
      <c r="A1242" s="1" t="s">
        <v>4689</v>
      </c>
      <c r="B1242" s="1" t="s">
        <v>36</v>
      </c>
      <c r="C1242" t="s">
        <v>4690</v>
      </c>
      <c r="D1242" s="1" t="s">
        <v>43</v>
      </c>
      <c r="E1242" s="1" t="s">
        <v>4461</v>
      </c>
      <c r="F1242" s="1" t="s">
        <v>4599</v>
      </c>
      <c r="G1242" s="1" t="s">
        <v>4663</v>
      </c>
      <c r="H1242" s="2" t="s">
        <v>1408</v>
      </c>
      <c r="I1242" s="2" t="s">
        <v>4691</v>
      </c>
      <c r="J1242" s="1" t="s">
        <v>773</v>
      </c>
      <c r="K1242" s="1" t="s">
        <v>4666</v>
      </c>
      <c r="L1242" s="1">
        <v>3</v>
      </c>
      <c r="M1242" s="1" t="s">
        <v>774</v>
      </c>
      <c r="O1242" s="1" t="s">
        <v>1264</v>
      </c>
      <c r="P1242" s="1" t="s">
        <v>1265</v>
      </c>
      <c r="T1242" s="1" t="s">
        <v>1266</v>
      </c>
      <c r="W1242" s="2" t="s">
        <v>241</v>
      </c>
      <c r="X1242" s="2" t="s">
        <v>241</v>
      </c>
      <c r="Y1242" s="1" t="s">
        <v>775</v>
      </c>
      <c r="Z1242" s="1" t="s">
        <v>34</v>
      </c>
      <c r="AA1242" s="9" t="s">
        <v>53</v>
      </c>
      <c r="AB1242" s="2" t="s">
        <v>248</v>
      </c>
    </row>
    <row r="1243" spans="1:28" ht="36" customHeight="1" x14ac:dyDescent="0.2">
      <c r="A1243" s="1" t="s">
        <v>4692</v>
      </c>
      <c r="B1243" s="1" t="s">
        <v>1141</v>
      </c>
      <c r="C1243" t="s">
        <v>4693</v>
      </c>
      <c r="D1243" s="1" t="s">
        <v>43</v>
      </c>
      <c r="E1243" s="1" t="s">
        <v>4461</v>
      </c>
      <c r="F1243" s="1" t="s">
        <v>4599</v>
      </c>
      <c r="G1243" s="1" t="s">
        <v>4694</v>
      </c>
      <c r="H1243" s="2" t="s">
        <v>4695</v>
      </c>
      <c r="J1243" s="1" t="s">
        <v>47</v>
      </c>
      <c r="M1243" s="1" t="s">
        <v>236</v>
      </c>
      <c r="O1243" s="1" t="s">
        <v>1264</v>
      </c>
      <c r="P1243" s="1" t="s">
        <v>1265</v>
      </c>
      <c r="T1243" s="1" t="s">
        <v>1266</v>
      </c>
      <c r="W1243" s="2" t="s">
        <v>241</v>
      </c>
      <c r="X1243" s="2" t="s">
        <v>241</v>
      </c>
      <c r="Y1243" s="1" t="s">
        <v>52</v>
      </c>
      <c r="Z1243" s="1" t="s">
        <v>34</v>
      </c>
      <c r="AA1243" s="9" t="s">
        <v>53</v>
      </c>
      <c r="AB1243" s="2" t="s">
        <v>242</v>
      </c>
    </row>
    <row r="1244" spans="1:28" ht="36" customHeight="1" x14ac:dyDescent="0.2">
      <c r="A1244" s="1" t="s">
        <v>4696</v>
      </c>
      <c r="B1244" s="1" t="s">
        <v>36</v>
      </c>
      <c r="C1244" t="s">
        <v>4697</v>
      </c>
      <c r="D1244" s="1" t="s">
        <v>766</v>
      </c>
      <c r="E1244" s="1" t="s">
        <v>4461</v>
      </c>
      <c r="F1244" s="1" t="s">
        <v>4599</v>
      </c>
      <c r="G1244" s="1" t="s">
        <v>4694</v>
      </c>
      <c r="H1244" s="2" t="s">
        <v>4698</v>
      </c>
      <c r="I1244" s="2" t="s">
        <v>4699</v>
      </c>
      <c r="J1244" s="1" t="s">
        <v>33</v>
      </c>
      <c r="W1244" s="2" t="s">
        <v>4700</v>
      </c>
      <c r="X1244" s="2" t="s">
        <v>4701</v>
      </c>
      <c r="Z1244" s="1" t="s">
        <v>34</v>
      </c>
    </row>
    <row r="1245" spans="1:28" ht="36" customHeight="1" x14ac:dyDescent="0.2">
      <c r="A1245" s="1" t="s">
        <v>4702</v>
      </c>
      <c r="B1245" s="1" t="s">
        <v>36</v>
      </c>
      <c r="C1245" t="s">
        <v>4703</v>
      </c>
      <c r="D1245" s="1" t="s">
        <v>43</v>
      </c>
      <c r="E1245" s="1" t="s">
        <v>4461</v>
      </c>
      <c r="F1245" s="1" t="s">
        <v>4599</v>
      </c>
      <c r="G1245" s="1" t="s">
        <v>4694</v>
      </c>
      <c r="H1245" s="2" t="s">
        <v>4704</v>
      </c>
      <c r="J1245" s="1" t="s">
        <v>773</v>
      </c>
      <c r="K1245" s="1" t="s">
        <v>4696</v>
      </c>
      <c r="L1245" s="1">
        <v>1</v>
      </c>
      <c r="M1245" s="1" t="s">
        <v>774</v>
      </c>
      <c r="O1245" s="1" t="s">
        <v>1264</v>
      </c>
      <c r="P1245" s="1" t="s">
        <v>1265</v>
      </c>
      <c r="T1245" s="1" t="s">
        <v>1266</v>
      </c>
      <c r="W1245" s="2" t="s">
        <v>4700</v>
      </c>
      <c r="X1245" s="2" t="s">
        <v>4701</v>
      </c>
      <c r="Y1245" s="1" t="s">
        <v>775</v>
      </c>
      <c r="Z1245" s="1" t="s">
        <v>34</v>
      </c>
      <c r="AA1245" s="9" t="s">
        <v>53</v>
      </c>
      <c r="AB1245" s="2" t="s">
        <v>242</v>
      </c>
    </row>
    <row r="1246" spans="1:28" ht="36" customHeight="1" x14ac:dyDescent="0.2">
      <c r="A1246" s="1" t="s">
        <v>4705</v>
      </c>
      <c r="B1246" s="1" t="s">
        <v>36</v>
      </c>
      <c r="C1246" t="s">
        <v>4706</v>
      </c>
      <c r="D1246" s="1" t="s">
        <v>43</v>
      </c>
      <c r="E1246" s="1" t="s">
        <v>4461</v>
      </c>
      <c r="F1246" s="1" t="s">
        <v>4599</v>
      </c>
      <c r="G1246" s="1" t="s">
        <v>4694</v>
      </c>
      <c r="H1246" s="2" t="s">
        <v>4707</v>
      </c>
      <c r="J1246" s="1" t="s">
        <v>773</v>
      </c>
      <c r="K1246" s="1" t="s">
        <v>4696</v>
      </c>
      <c r="L1246" s="1">
        <v>1</v>
      </c>
      <c r="M1246" s="1" t="s">
        <v>774</v>
      </c>
      <c r="O1246" s="1" t="s">
        <v>1264</v>
      </c>
      <c r="P1246" s="1" t="s">
        <v>1265</v>
      </c>
      <c r="T1246" s="1" t="s">
        <v>1266</v>
      </c>
      <c r="W1246" s="2" t="s">
        <v>4700</v>
      </c>
      <c r="X1246" s="2" t="s">
        <v>4701</v>
      </c>
      <c r="Y1246" s="1" t="s">
        <v>775</v>
      </c>
      <c r="Z1246" s="1" t="s">
        <v>34</v>
      </c>
      <c r="AA1246" s="9" t="s">
        <v>53</v>
      </c>
      <c r="AB1246" s="2" t="s">
        <v>242</v>
      </c>
    </row>
    <row r="1247" spans="1:28" ht="36" customHeight="1" x14ac:dyDescent="0.2">
      <c r="A1247" s="1" t="s">
        <v>4708</v>
      </c>
      <c r="B1247" s="1" t="s">
        <v>1141</v>
      </c>
      <c r="C1247" t="s">
        <v>4709</v>
      </c>
      <c r="D1247" s="1" t="s">
        <v>43</v>
      </c>
      <c r="E1247" s="1" t="s">
        <v>4461</v>
      </c>
      <c r="F1247" s="1" t="s">
        <v>4599</v>
      </c>
      <c r="G1247" s="1" t="s">
        <v>4694</v>
      </c>
      <c r="H1247" s="2" t="s">
        <v>4710</v>
      </c>
      <c r="J1247" s="1" t="s">
        <v>773</v>
      </c>
      <c r="K1247" s="1" t="s">
        <v>4696</v>
      </c>
      <c r="L1247" s="1">
        <v>1</v>
      </c>
      <c r="M1247" s="1" t="s">
        <v>774</v>
      </c>
      <c r="O1247" s="1" t="s">
        <v>1264</v>
      </c>
      <c r="P1247" s="1" t="s">
        <v>1265</v>
      </c>
      <c r="T1247" s="1" t="s">
        <v>1266</v>
      </c>
      <c r="W1247" s="2" t="s">
        <v>4700</v>
      </c>
      <c r="X1247" s="2" t="s">
        <v>4701</v>
      </c>
      <c r="Y1247" s="1" t="s">
        <v>775</v>
      </c>
      <c r="Z1247" s="1" t="s">
        <v>34</v>
      </c>
      <c r="AA1247" s="9" t="s">
        <v>53</v>
      </c>
      <c r="AB1247" s="2" t="s">
        <v>242</v>
      </c>
    </row>
    <row r="1248" spans="1:28" ht="36" customHeight="1" x14ac:dyDescent="0.2">
      <c r="A1248" s="1" t="s">
        <v>4711</v>
      </c>
      <c r="B1248" s="1" t="s">
        <v>1141</v>
      </c>
      <c r="C1248" t="s">
        <v>4712</v>
      </c>
      <c r="D1248" s="1" t="s">
        <v>43</v>
      </c>
      <c r="E1248" s="1" t="s">
        <v>4461</v>
      </c>
      <c r="F1248" s="1" t="s">
        <v>4599</v>
      </c>
      <c r="G1248" s="1" t="s">
        <v>4694</v>
      </c>
      <c r="H1248" s="2" t="s">
        <v>4713</v>
      </c>
      <c r="J1248" s="1" t="s">
        <v>773</v>
      </c>
      <c r="K1248" s="1" t="s">
        <v>4696</v>
      </c>
      <c r="L1248" s="1">
        <v>1</v>
      </c>
      <c r="M1248" s="1" t="s">
        <v>774</v>
      </c>
      <c r="O1248" s="1" t="s">
        <v>1264</v>
      </c>
      <c r="P1248" s="1" t="s">
        <v>1265</v>
      </c>
      <c r="T1248" s="1" t="s">
        <v>1266</v>
      </c>
      <c r="W1248" s="2" t="s">
        <v>4700</v>
      </c>
      <c r="X1248" s="2" t="s">
        <v>4701</v>
      </c>
      <c r="Y1248" s="1" t="s">
        <v>775</v>
      </c>
      <c r="Z1248" s="1" t="s">
        <v>34</v>
      </c>
      <c r="AA1248" s="9" t="s">
        <v>53</v>
      </c>
      <c r="AB1248" s="2" t="s">
        <v>242</v>
      </c>
    </row>
    <row r="1249" spans="1:28" ht="36" customHeight="1" x14ac:dyDescent="0.2">
      <c r="A1249" s="1" t="s">
        <v>4714</v>
      </c>
      <c r="B1249" s="1" t="s">
        <v>36</v>
      </c>
      <c r="C1249" t="s">
        <v>4715</v>
      </c>
      <c r="D1249" s="1" t="s">
        <v>43</v>
      </c>
      <c r="E1249" s="1" t="s">
        <v>4461</v>
      </c>
      <c r="F1249" s="1" t="s">
        <v>4599</v>
      </c>
      <c r="G1249" s="1" t="s">
        <v>4694</v>
      </c>
      <c r="H1249" s="2" t="s">
        <v>4716</v>
      </c>
      <c r="J1249" s="1" t="s">
        <v>773</v>
      </c>
      <c r="K1249" s="1" t="s">
        <v>4696</v>
      </c>
      <c r="L1249" s="1">
        <v>1</v>
      </c>
      <c r="M1249" s="1" t="s">
        <v>774</v>
      </c>
      <c r="O1249" s="1" t="s">
        <v>1264</v>
      </c>
      <c r="P1249" s="1" t="s">
        <v>1265</v>
      </c>
      <c r="T1249" s="1" t="s">
        <v>1266</v>
      </c>
      <c r="W1249" s="2" t="s">
        <v>4700</v>
      </c>
      <c r="X1249" s="2" t="s">
        <v>4701</v>
      </c>
      <c r="Y1249" s="1" t="s">
        <v>775</v>
      </c>
      <c r="Z1249" s="1" t="s">
        <v>34</v>
      </c>
      <c r="AA1249" s="9" t="s">
        <v>53</v>
      </c>
      <c r="AB1249" s="2" t="s">
        <v>242</v>
      </c>
    </row>
    <row r="1250" spans="1:28" ht="36" customHeight="1" x14ac:dyDescent="0.2">
      <c r="A1250" s="1" t="s">
        <v>4717</v>
      </c>
      <c r="B1250" s="1" t="s">
        <v>1141</v>
      </c>
      <c r="C1250" t="s">
        <v>4718</v>
      </c>
      <c r="D1250" s="1" t="s">
        <v>43</v>
      </c>
      <c r="E1250" s="1" t="s">
        <v>4461</v>
      </c>
      <c r="F1250" s="1" t="s">
        <v>4599</v>
      </c>
      <c r="G1250" s="1" t="s">
        <v>4694</v>
      </c>
      <c r="H1250" s="2" t="s">
        <v>1408</v>
      </c>
      <c r="J1250" s="1" t="s">
        <v>773</v>
      </c>
      <c r="K1250" s="1" t="s">
        <v>4696</v>
      </c>
      <c r="L1250" s="1">
        <v>2</v>
      </c>
      <c r="M1250" s="1" t="s">
        <v>774</v>
      </c>
      <c r="O1250" s="1" t="s">
        <v>1264</v>
      </c>
      <c r="P1250" s="1" t="s">
        <v>1265</v>
      </c>
      <c r="T1250" s="1" t="s">
        <v>1266</v>
      </c>
      <c r="W1250" s="2" t="s">
        <v>4700</v>
      </c>
      <c r="X1250" s="2" t="s">
        <v>4701</v>
      </c>
      <c r="Y1250" s="1" t="s">
        <v>775</v>
      </c>
      <c r="Z1250" s="1" t="s">
        <v>34</v>
      </c>
      <c r="AA1250" s="9" t="s">
        <v>53</v>
      </c>
      <c r="AB1250" s="2" t="s">
        <v>242</v>
      </c>
    </row>
    <row r="1251" spans="1:28" ht="36" customHeight="1" x14ac:dyDescent="0.2">
      <c r="A1251" s="1" t="s">
        <v>4719</v>
      </c>
      <c r="B1251" s="1" t="s">
        <v>36</v>
      </c>
      <c r="C1251" t="s">
        <v>4720</v>
      </c>
      <c r="D1251" s="1" t="s">
        <v>43</v>
      </c>
      <c r="E1251" s="1" t="s">
        <v>4461</v>
      </c>
      <c r="F1251" s="1" t="s">
        <v>4599</v>
      </c>
      <c r="G1251" s="1" t="s">
        <v>4694</v>
      </c>
      <c r="H1251" s="2" t="s">
        <v>4721</v>
      </c>
      <c r="I1251" s="2" t="s">
        <v>2751</v>
      </c>
      <c r="J1251" s="1" t="s">
        <v>47</v>
      </c>
      <c r="M1251" s="1" t="s">
        <v>1320</v>
      </c>
      <c r="O1251" s="1" t="s">
        <v>1264</v>
      </c>
      <c r="P1251" s="1" t="s">
        <v>1265</v>
      </c>
      <c r="T1251" s="1" t="s">
        <v>1266</v>
      </c>
      <c r="W1251" s="2" t="s">
        <v>4700</v>
      </c>
      <c r="X1251" s="2" t="s">
        <v>4701</v>
      </c>
      <c r="Y1251" s="1" t="s">
        <v>52</v>
      </c>
      <c r="Z1251" s="1" t="s">
        <v>34</v>
      </c>
      <c r="AA1251" s="9" t="s">
        <v>53</v>
      </c>
      <c r="AB1251" s="2" t="s">
        <v>242</v>
      </c>
    </row>
    <row r="1252" spans="1:28" ht="36" customHeight="1" x14ac:dyDescent="0.2">
      <c r="A1252" s="1" t="s">
        <v>4722</v>
      </c>
      <c r="B1252" s="1" t="s">
        <v>36</v>
      </c>
      <c r="C1252" t="s">
        <v>4723</v>
      </c>
      <c r="D1252" s="1" t="s">
        <v>43</v>
      </c>
      <c r="E1252" s="1" t="s">
        <v>4461</v>
      </c>
      <c r="F1252" s="1" t="s">
        <v>4599</v>
      </c>
      <c r="G1252" s="1" t="s">
        <v>4724</v>
      </c>
      <c r="H1252" s="2" t="s">
        <v>4725</v>
      </c>
      <c r="I1252" s="2" t="s">
        <v>4726</v>
      </c>
      <c r="J1252" s="1" t="s">
        <v>47</v>
      </c>
      <c r="M1252" s="1" t="s">
        <v>236</v>
      </c>
      <c r="O1252" s="1" t="s">
        <v>1264</v>
      </c>
      <c r="P1252" s="1" t="s">
        <v>1265</v>
      </c>
      <c r="T1252" s="1" t="s">
        <v>1266</v>
      </c>
      <c r="W1252" s="2" t="s">
        <v>241</v>
      </c>
      <c r="X1252" s="2" t="s">
        <v>241</v>
      </c>
      <c r="Y1252" s="1" t="s">
        <v>52</v>
      </c>
      <c r="Z1252" s="1" t="s">
        <v>34</v>
      </c>
      <c r="AA1252" s="9" t="s">
        <v>53</v>
      </c>
      <c r="AB1252" s="2" t="s">
        <v>248</v>
      </c>
    </row>
    <row r="1253" spans="1:28" ht="36" customHeight="1" x14ac:dyDescent="0.2">
      <c r="A1253" s="1" t="s">
        <v>4727</v>
      </c>
      <c r="B1253" s="1" t="s">
        <v>36</v>
      </c>
      <c r="C1253" t="s">
        <v>4728</v>
      </c>
      <c r="D1253" s="1" t="s">
        <v>43</v>
      </c>
      <c r="E1253" s="1" t="s">
        <v>4461</v>
      </c>
      <c r="F1253" s="1" t="s">
        <v>4599</v>
      </c>
      <c r="G1253" s="1" t="s">
        <v>4724</v>
      </c>
      <c r="H1253" s="2" t="s">
        <v>4729</v>
      </c>
      <c r="I1253" s="2" t="s">
        <v>4730</v>
      </c>
      <c r="J1253" s="1" t="s">
        <v>47</v>
      </c>
      <c r="M1253" s="1" t="s">
        <v>1320</v>
      </c>
      <c r="O1253" s="1" t="s">
        <v>1264</v>
      </c>
      <c r="P1253" s="1" t="s">
        <v>1265</v>
      </c>
      <c r="T1253" s="1" t="s">
        <v>1266</v>
      </c>
      <c r="W1253" s="2" t="s">
        <v>4731</v>
      </c>
      <c r="X1253" s="2" t="s">
        <v>4732</v>
      </c>
      <c r="Y1253" s="1" t="s">
        <v>52</v>
      </c>
      <c r="Z1253" s="1" t="s">
        <v>34</v>
      </c>
      <c r="AA1253" s="9" t="s">
        <v>53</v>
      </c>
      <c r="AB1253" s="2" t="s">
        <v>248</v>
      </c>
    </row>
    <row r="1254" spans="1:28" ht="36" customHeight="1" x14ac:dyDescent="0.2">
      <c r="A1254" s="1" t="s">
        <v>4733</v>
      </c>
      <c r="B1254" s="1" t="s">
        <v>36</v>
      </c>
      <c r="C1254" t="s">
        <v>4734</v>
      </c>
      <c r="D1254" s="1" t="s">
        <v>766</v>
      </c>
      <c r="E1254" s="1" t="s">
        <v>4461</v>
      </c>
      <c r="F1254" s="1" t="s">
        <v>4599</v>
      </c>
      <c r="G1254" s="1" t="s">
        <v>4724</v>
      </c>
      <c r="H1254" s="2" t="s">
        <v>4735</v>
      </c>
      <c r="J1254" s="1" t="s">
        <v>33</v>
      </c>
      <c r="W1254" s="2" t="s">
        <v>4731</v>
      </c>
      <c r="X1254" s="2" t="s">
        <v>4732</v>
      </c>
      <c r="Z1254" s="1" t="s">
        <v>34</v>
      </c>
    </row>
    <row r="1255" spans="1:28" ht="36" customHeight="1" x14ac:dyDescent="0.2">
      <c r="A1255" s="1" t="s">
        <v>4736</v>
      </c>
      <c r="B1255" s="1" t="s">
        <v>36</v>
      </c>
      <c r="C1255" t="s">
        <v>4737</v>
      </c>
      <c r="D1255" s="1" t="s">
        <v>43</v>
      </c>
      <c r="E1255" s="1" t="s">
        <v>4461</v>
      </c>
      <c r="F1255" s="1" t="s">
        <v>4599</v>
      </c>
      <c r="G1255" s="1" t="s">
        <v>4724</v>
      </c>
      <c r="H1255" s="2" t="s">
        <v>4738</v>
      </c>
      <c r="J1255" s="1" t="s">
        <v>773</v>
      </c>
      <c r="K1255" s="1" t="s">
        <v>4733</v>
      </c>
      <c r="L1255" s="1">
        <v>1</v>
      </c>
      <c r="M1255" s="1" t="s">
        <v>774</v>
      </c>
      <c r="O1255" s="1" t="s">
        <v>1264</v>
      </c>
      <c r="P1255" s="1" t="s">
        <v>1265</v>
      </c>
      <c r="T1255" s="1" t="s">
        <v>1266</v>
      </c>
      <c r="W1255" s="2" t="s">
        <v>4731</v>
      </c>
      <c r="X1255" s="2" t="s">
        <v>4732</v>
      </c>
      <c r="Y1255" s="1" t="s">
        <v>775</v>
      </c>
      <c r="Z1255" s="1" t="s">
        <v>34</v>
      </c>
      <c r="AA1255" s="9" t="s">
        <v>53</v>
      </c>
      <c r="AB1255" s="2" t="s">
        <v>248</v>
      </c>
    </row>
    <row r="1256" spans="1:28" ht="36" customHeight="1" x14ac:dyDescent="0.2">
      <c r="A1256" s="1" t="s">
        <v>4739</v>
      </c>
      <c r="B1256" s="1" t="s">
        <v>1141</v>
      </c>
      <c r="C1256" t="s">
        <v>4740</v>
      </c>
      <c r="D1256" s="1" t="s">
        <v>43</v>
      </c>
      <c r="E1256" s="1" t="s">
        <v>4461</v>
      </c>
      <c r="F1256" s="1" t="s">
        <v>4599</v>
      </c>
      <c r="G1256" s="1" t="s">
        <v>4724</v>
      </c>
      <c r="H1256" s="2" t="s">
        <v>4741</v>
      </c>
      <c r="J1256" s="1" t="s">
        <v>773</v>
      </c>
      <c r="K1256" s="1" t="s">
        <v>4733</v>
      </c>
      <c r="L1256" s="1">
        <v>1</v>
      </c>
      <c r="M1256" s="1" t="s">
        <v>774</v>
      </c>
      <c r="O1256" s="1" t="s">
        <v>1264</v>
      </c>
      <c r="P1256" s="1" t="s">
        <v>1265</v>
      </c>
      <c r="T1256" s="1" t="s">
        <v>1266</v>
      </c>
      <c r="W1256" s="2" t="s">
        <v>4731</v>
      </c>
      <c r="X1256" s="2" t="s">
        <v>4732</v>
      </c>
      <c r="Y1256" s="1" t="s">
        <v>775</v>
      </c>
      <c r="Z1256" s="1" t="s">
        <v>34</v>
      </c>
      <c r="AA1256" s="9" t="s">
        <v>53</v>
      </c>
      <c r="AB1256" s="2" t="s">
        <v>248</v>
      </c>
    </row>
    <row r="1257" spans="1:28" ht="36" customHeight="1" x14ac:dyDescent="0.2">
      <c r="A1257" s="1" t="s">
        <v>4742</v>
      </c>
      <c r="B1257" s="1" t="s">
        <v>1141</v>
      </c>
      <c r="C1257" t="s">
        <v>4743</v>
      </c>
      <c r="D1257" s="1" t="s">
        <v>43</v>
      </c>
      <c r="E1257" s="1" t="s">
        <v>4461</v>
      </c>
      <c r="F1257" s="1" t="s">
        <v>4599</v>
      </c>
      <c r="G1257" s="1" t="s">
        <v>4724</v>
      </c>
      <c r="H1257" s="2" t="s">
        <v>4744</v>
      </c>
      <c r="J1257" s="1" t="s">
        <v>773</v>
      </c>
      <c r="K1257" s="1" t="s">
        <v>4733</v>
      </c>
      <c r="L1257" s="1">
        <v>1</v>
      </c>
      <c r="M1257" s="1" t="s">
        <v>774</v>
      </c>
      <c r="O1257" s="1" t="s">
        <v>1264</v>
      </c>
      <c r="P1257" s="1" t="s">
        <v>1265</v>
      </c>
      <c r="T1257" s="1" t="s">
        <v>1266</v>
      </c>
      <c r="W1257" s="2" t="s">
        <v>4731</v>
      </c>
      <c r="X1257" s="2" t="s">
        <v>4732</v>
      </c>
      <c r="Y1257" s="1" t="s">
        <v>775</v>
      </c>
      <c r="Z1257" s="1" t="s">
        <v>34</v>
      </c>
      <c r="AA1257" s="9" t="s">
        <v>53</v>
      </c>
      <c r="AB1257" s="2" t="s">
        <v>248</v>
      </c>
    </row>
    <row r="1258" spans="1:28" ht="36" customHeight="1" x14ac:dyDescent="0.2">
      <c r="A1258" s="1" t="s">
        <v>4745</v>
      </c>
      <c r="B1258" s="1" t="s">
        <v>36</v>
      </c>
      <c r="C1258" t="s">
        <v>4746</v>
      </c>
      <c r="D1258" s="1" t="s">
        <v>43</v>
      </c>
      <c r="E1258" s="1" t="s">
        <v>4461</v>
      </c>
      <c r="F1258" s="1" t="s">
        <v>4599</v>
      </c>
      <c r="G1258" s="1" t="s">
        <v>4724</v>
      </c>
      <c r="H1258" s="2" t="s">
        <v>4747</v>
      </c>
      <c r="J1258" s="1" t="s">
        <v>773</v>
      </c>
      <c r="K1258" s="1" t="s">
        <v>4733</v>
      </c>
      <c r="L1258" s="1">
        <v>1</v>
      </c>
      <c r="M1258" s="1" t="s">
        <v>774</v>
      </c>
      <c r="O1258" s="1" t="s">
        <v>1264</v>
      </c>
      <c r="P1258" s="1" t="s">
        <v>1265</v>
      </c>
      <c r="T1258" s="1" t="s">
        <v>1266</v>
      </c>
      <c r="W1258" s="2" t="s">
        <v>4731</v>
      </c>
      <c r="X1258" s="2" t="s">
        <v>4732</v>
      </c>
      <c r="Y1258" s="1" t="s">
        <v>775</v>
      </c>
      <c r="Z1258" s="1" t="s">
        <v>34</v>
      </c>
      <c r="AA1258" s="9" t="s">
        <v>53</v>
      </c>
      <c r="AB1258" s="2" t="s">
        <v>248</v>
      </c>
    </row>
    <row r="1259" spans="1:28" ht="36" customHeight="1" x14ac:dyDescent="0.2">
      <c r="A1259" s="1" t="s">
        <v>4748</v>
      </c>
      <c r="B1259" s="1" t="s">
        <v>36</v>
      </c>
      <c r="C1259" t="s">
        <v>4749</v>
      </c>
      <c r="D1259" s="1" t="s">
        <v>43</v>
      </c>
      <c r="E1259" s="1" t="s">
        <v>4461</v>
      </c>
      <c r="F1259" s="1" t="s">
        <v>4599</v>
      </c>
      <c r="G1259" s="1" t="s">
        <v>4724</v>
      </c>
      <c r="H1259" s="2" t="s">
        <v>4750</v>
      </c>
      <c r="J1259" s="1" t="s">
        <v>773</v>
      </c>
      <c r="K1259" s="1" t="s">
        <v>4733</v>
      </c>
      <c r="L1259" s="1">
        <v>1</v>
      </c>
      <c r="M1259" s="1" t="s">
        <v>774</v>
      </c>
      <c r="O1259" s="1" t="s">
        <v>1264</v>
      </c>
      <c r="P1259" s="1" t="s">
        <v>1265</v>
      </c>
      <c r="T1259" s="1" t="s">
        <v>1266</v>
      </c>
      <c r="W1259" s="2" t="s">
        <v>4731</v>
      </c>
      <c r="X1259" s="2" t="s">
        <v>4732</v>
      </c>
      <c r="Y1259" s="1" t="s">
        <v>775</v>
      </c>
      <c r="Z1259" s="1" t="s">
        <v>34</v>
      </c>
      <c r="AA1259" s="9" t="s">
        <v>53</v>
      </c>
      <c r="AB1259" s="2" t="s">
        <v>248</v>
      </c>
    </row>
    <row r="1260" spans="1:28" ht="36" customHeight="1" x14ac:dyDescent="0.2">
      <c r="A1260" s="1" t="s">
        <v>4751</v>
      </c>
      <c r="B1260" s="1" t="s">
        <v>36</v>
      </c>
      <c r="C1260" t="s">
        <v>4752</v>
      </c>
      <c r="D1260" s="1" t="s">
        <v>43</v>
      </c>
      <c r="E1260" s="1" t="s">
        <v>4461</v>
      </c>
      <c r="F1260" s="1" t="s">
        <v>4599</v>
      </c>
      <c r="G1260" s="1" t="s">
        <v>4724</v>
      </c>
      <c r="H1260" s="2" t="s">
        <v>4753</v>
      </c>
      <c r="J1260" s="1" t="s">
        <v>773</v>
      </c>
      <c r="K1260" s="1" t="s">
        <v>4733</v>
      </c>
      <c r="L1260" s="1">
        <v>1</v>
      </c>
      <c r="M1260" s="1" t="s">
        <v>774</v>
      </c>
      <c r="O1260" s="1" t="s">
        <v>1264</v>
      </c>
      <c r="P1260" s="1" t="s">
        <v>1265</v>
      </c>
      <c r="T1260" s="1" t="s">
        <v>1266</v>
      </c>
      <c r="W1260" s="2" t="s">
        <v>4731</v>
      </c>
      <c r="X1260" s="2" t="s">
        <v>4732</v>
      </c>
      <c r="Y1260" s="1" t="s">
        <v>775</v>
      </c>
      <c r="Z1260" s="1" t="s">
        <v>34</v>
      </c>
      <c r="AA1260" s="9" t="s">
        <v>53</v>
      </c>
      <c r="AB1260" s="2" t="s">
        <v>248</v>
      </c>
    </row>
    <row r="1261" spans="1:28" ht="36" customHeight="1" x14ac:dyDescent="0.2">
      <c r="A1261" s="1" t="s">
        <v>4754</v>
      </c>
      <c r="B1261" s="1" t="s">
        <v>1141</v>
      </c>
      <c r="C1261" t="s">
        <v>4755</v>
      </c>
      <c r="D1261" s="1" t="s">
        <v>43</v>
      </c>
      <c r="E1261" s="1" t="s">
        <v>4461</v>
      </c>
      <c r="F1261" s="1" t="s">
        <v>4599</v>
      </c>
      <c r="G1261" s="1" t="s">
        <v>4724</v>
      </c>
      <c r="H1261" s="2" t="s">
        <v>4756</v>
      </c>
      <c r="J1261" s="1" t="s">
        <v>773</v>
      </c>
      <c r="K1261" s="1" t="s">
        <v>4733</v>
      </c>
      <c r="L1261" s="1">
        <v>1</v>
      </c>
      <c r="M1261" s="1" t="s">
        <v>774</v>
      </c>
      <c r="O1261" s="1" t="s">
        <v>1264</v>
      </c>
      <c r="P1261" s="1" t="s">
        <v>1265</v>
      </c>
      <c r="T1261" s="1" t="s">
        <v>1266</v>
      </c>
      <c r="W1261" s="2" t="s">
        <v>4731</v>
      </c>
      <c r="X1261" s="2" t="s">
        <v>4732</v>
      </c>
      <c r="Y1261" s="1" t="s">
        <v>775</v>
      </c>
      <c r="Z1261" s="1" t="s">
        <v>34</v>
      </c>
      <c r="AA1261" s="9" t="s">
        <v>53</v>
      </c>
      <c r="AB1261" s="2" t="s">
        <v>248</v>
      </c>
    </row>
    <row r="1262" spans="1:28" ht="36" customHeight="1" x14ac:dyDescent="0.2">
      <c r="A1262" s="1" t="s">
        <v>4757</v>
      </c>
      <c r="B1262" s="1" t="s">
        <v>1141</v>
      </c>
      <c r="C1262" t="s">
        <v>4758</v>
      </c>
      <c r="D1262" s="1" t="s">
        <v>43</v>
      </c>
      <c r="E1262" s="1" t="s">
        <v>4461</v>
      </c>
      <c r="F1262" s="1" t="s">
        <v>4599</v>
      </c>
      <c r="G1262" s="1" t="s">
        <v>4724</v>
      </c>
      <c r="H1262" s="2" t="s">
        <v>1408</v>
      </c>
      <c r="J1262" s="1" t="s">
        <v>773</v>
      </c>
      <c r="K1262" s="1" t="s">
        <v>4733</v>
      </c>
      <c r="L1262" s="1">
        <v>2</v>
      </c>
      <c r="M1262" s="1" t="s">
        <v>774</v>
      </c>
      <c r="O1262" s="1" t="s">
        <v>1264</v>
      </c>
      <c r="P1262" s="1" t="s">
        <v>1265</v>
      </c>
      <c r="T1262" s="1" t="s">
        <v>1266</v>
      </c>
      <c r="W1262" s="2" t="s">
        <v>4731</v>
      </c>
      <c r="X1262" s="2" t="s">
        <v>4732</v>
      </c>
      <c r="Y1262" s="1" t="s">
        <v>775</v>
      </c>
      <c r="Z1262" s="1" t="s">
        <v>34</v>
      </c>
      <c r="AA1262" s="9" t="s">
        <v>53</v>
      </c>
      <c r="AB1262" s="2" t="s">
        <v>248</v>
      </c>
    </row>
    <row r="1263" spans="1:28" ht="36" customHeight="1" x14ac:dyDescent="0.2">
      <c r="A1263" s="1" t="s">
        <v>4759</v>
      </c>
      <c r="B1263" s="1" t="s">
        <v>36</v>
      </c>
      <c r="C1263" t="s">
        <v>4760</v>
      </c>
      <c r="D1263" s="1" t="s">
        <v>43</v>
      </c>
      <c r="E1263" s="1" t="s">
        <v>4461</v>
      </c>
      <c r="F1263" s="1" t="s">
        <v>4599</v>
      </c>
      <c r="G1263" s="1" t="s">
        <v>4761</v>
      </c>
      <c r="H1263" s="2" t="s">
        <v>4762</v>
      </c>
      <c r="I1263" s="2" t="s">
        <v>4763</v>
      </c>
      <c r="J1263" s="1" t="s">
        <v>47</v>
      </c>
      <c r="M1263" s="1" t="s">
        <v>236</v>
      </c>
      <c r="O1263" s="1" t="s">
        <v>1264</v>
      </c>
      <c r="P1263" s="1" t="s">
        <v>1265</v>
      </c>
      <c r="T1263" s="1" t="s">
        <v>1266</v>
      </c>
      <c r="W1263" s="2" t="s">
        <v>241</v>
      </c>
      <c r="X1263" s="2" t="s">
        <v>241</v>
      </c>
      <c r="Y1263" s="1" t="s">
        <v>52</v>
      </c>
      <c r="Z1263" s="1" t="s">
        <v>34</v>
      </c>
      <c r="AA1263" s="9" t="s">
        <v>53</v>
      </c>
      <c r="AB1263" s="2" t="s">
        <v>248</v>
      </c>
    </row>
    <row r="1264" spans="1:28" ht="36" customHeight="1" x14ac:dyDescent="0.2">
      <c r="A1264" s="1" t="s">
        <v>4764</v>
      </c>
      <c r="B1264" s="1" t="s">
        <v>36</v>
      </c>
      <c r="C1264" t="s">
        <v>4765</v>
      </c>
      <c r="D1264" s="1" t="s">
        <v>43</v>
      </c>
      <c r="E1264" s="1" t="s">
        <v>4461</v>
      </c>
      <c r="F1264" s="1" t="s">
        <v>4599</v>
      </c>
      <c r="G1264" s="1" t="s">
        <v>4761</v>
      </c>
      <c r="H1264" s="2" t="s">
        <v>4766</v>
      </c>
      <c r="I1264" s="10" t="s">
        <v>4767</v>
      </c>
      <c r="J1264" s="1" t="s">
        <v>47</v>
      </c>
      <c r="M1264" s="1" t="s">
        <v>2043</v>
      </c>
      <c r="O1264" s="1" t="s">
        <v>1264</v>
      </c>
      <c r="P1264" s="1" t="s">
        <v>1265</v>
      </c>
      <c r="T1264" s="1" t="s">
        <v>1266</v>
      </c>
      <c r="W1264" s="2" t="s">
        <v>241</v>
      </c>
      <c r="X1264" s="2" t="s">
        <v>241</v>
      </c>
      <c r="Y1264" s="1" t="s">
        <v>52</v>
      </c>
      <c r="Z1264" s="1" t="s">
        <v>34</v>
      </c>
      <c r="AA1264" s="9" t="s">
        <v>53</v>
      </c>
      <c r="AB1264" s="2" t="s">
        <v>248</v>
      </c>
    </row>
    <row r="1265" spans="1:28" ht="36" customHeight="1" x14ac:dyDescent="0.2">
      <c r="A1265" s="1" t="s">
        <v>4768</v>
      </c>
      <c r="B1265" s="1" t="s">
        <v>36</v>
      </c>
      <c r="C1265" t="s">
        <v>4769</v>
      </c>
      <c r="D1265" s="1" t="s">
        <v>766</v>
      </c>
      <c r="E1265" s="1" t="s">
        <v>4461</v>
      </c>
      <c r="F1265" s="1" t="s">
        <v>4599</v>
      </c>
      <c r="G1265" s="1" t="s">
        <v>4770</v>
      </c>
      <c r="H1265" s="2" t="s">
        <v>4771</v>
      </c>
      <c r="J1265" s="1" t="s">
        <v>33</v>
      </c>
      <c r="W1265" s="2" t="s">
        <v>241</v>
      </c>
      <c r="X1265" s="2" t="s">
        <v>241</v>
      </c>
      <c r="Z1265" s="1" t="s">
        <v>34</v>
      </c>
    </row>
    <row r="1266" spans="1:28" ht="36" customHeight="1" x14ac:dyDescent="0.2">
      <c r="A1266" s="1" t="s">
        <v>4772</v>
      </c>
      <c r="B1266" s="6" t="s">
        <v>36</v>
      </c>
      <c r="C1266" t="s">
        <v>4773</v>
      </c>
      <c r="D1266" s="1" t="s">
        <v>43</v>
      </c>
      <c r="E1266" s="1" t="s">
        <v>4461</v>
      </c>
      <c r="F1266" s="1" t="s">
        <v>4599</v>
      </c>
      <c r="G1266" s="1" t="s">
        <v>4770</v>
      </c>
      <c r="H1266" s="2" t="s">
        <v>4774</v>
      </c>
      <c r="I1266" s="10" t="s">
        <v>4775</v>
      </c>
      <c r="J1266" s="1" t="s">
        <v>773</v>
      </c>
      <c r="K1266" s="1" t="s">
        <v>4768</v>
      </c>
      <c r="L1266" s="1">
        <v>1</v>
      </c>
      <c r="M1266" s="1" t="s">
        <v>774</v>
      </c>
      <c r="O1266" s="1" t="s">
        <v>1264</v>
      </c>
      <c r="P1266" s="1" t="s">
        <v>1265</v>
      </c>
      <c r="T1266" s="1" t="s">
        <v>1266</v>
      </c>
      <c r="W1266" s="2" t="s">
        <v>241</v>
      </c>
      <c r="X1266" s="2" t="s">
        <v>241</v>
      </c>
      <c r="Y1266" s="1" t="s">
        <v>775</v>
      </c>
      <c r="Z1266" s="1" t="s">
        <v>34</v>
      </c>
      <c r="AA1266" s="9" t="s">
        <v>53</v>
      </c>
      <c r="AB1266" s="2" t="s">
        <v>248</v>
      </c>
    </row>
    <row r="1267" spans="1:28" ht="36" customHeight="1" x14ac:dyDescent="0.2">
      <c r="A1267" s="1" t="s">
        <v>4776</v>
      </c>
      <c r="B1267" s="6" t="s">
        <v>36</v>
      </c>
      <c r="C1267" t="s">
        <v>4777</v>
      </c>
      <c r="D1267" s="1" t="s">
        <v>43</v>
      </c>
      <c r="E1267" s="1" t="s">
        <v>4461</v>
      </c>
      <c r="F1267" s="1" t="s">
        <v>4599</v>
      </c>
      <c r="G1267" s="1" t="s">
        <v>4770</v>
      </c>
      <c r="H1267" s="2" t="s">
        <v>4778</v>
      </c>
      <c r="I1267" s="10" t="s">
        <v>4779</v>
      </c>
      <c r="J1267" s="1" t="s">
        <v>773</v>
      </c>
      <c r="K1267" s="1" t="s">
        <v>4768</v>
      </c>
      <c r="L1267" s="1">
        <v>1</v>
      </c>
      <c r="M1267" s="1" t="s">
        <v>774</v>
      </c>
      <c r="O1267" s="1" t="s">
        <v>1264</v>
      </c>
      <c r="P1267" s="1" t="s">
        <v>1265</v>
      </c>
      <c r="T1267" s="1" t="s">
        <v>1266</v>
      </c>
      <c r="W1267" s="2" t="s">
        <v>241</v>
      </c>
      <c r="X1267" s="2" t="s">
        <v>241</v>
      </c>
      <c r="Y1267" s="1" t="s">
        <v>775</v>
      </c>
      <c r="Z1267" s="1" t="s">
        <v>34</v>
      </c>
      <c r="AA1267" s="9" t="s">
        <v>53</v>
      </c>
      <c r="AB1267" s="2" t="s">
        <v>248</v>
      </c>
    </row>
    <row r="1268" spans="1:28" ht="36" customHeight="1" x14ac:dyDescent="0.2">
      <c r="A1268" s="1" t="s">
        <v>4780</v>
      </c>
      <c r="B1268" s="1" t="s">
        <v>36</v>
      </c>
      <c r="C1268" t="s">
        <v>4781</v>
      </c>
      <c r="D1268" s="1" t="s">
        <v>43</v>
      </c>
      <c r="E1268" s="1" t="s">
        <v>4461</v>
      </c>
      <c r="F1268" s="1" t="s">
        <v>4599</v>
      </c>
      <c r="G1268" s="1" t="s">
        <v>4770</v>
      </c>
      <c r="H1268" s="2" t="s">
        <v>4782</v>
      </c>
      <c r="I1268" s="2" t="s">
        <v>4783</v>
      </c>
      <c r="J1268" s="1" t="s">
        <v>47</v>
      </c>
      <c r="K1268" s="1" t="s">
        <v>4768</v>
      </c>
      <c r="L1268" s="1">
        <v>1</v>
      </c>
      <c r="M1268" s="1" t="s">
        <v>3022</v>
      </c>
      <c r="O1268" s="1" t="s">
        <v>1264</v>
      </c>
      <c r="P1268" s="1" t="s">
        <v>1265</v>
      </c>
      <c r="T1268" s="1" t="s">
        <v>1266</v>
      </c>
      <c r="W1268" s="2" t="s">
        <v>241</v>
      </c>
      <c r="X1268" s="2" t="s">
        <v>241</v>
      </c>
      <c r="Y1268" s="1" t="s">
        <v>775</v>
      </c>
      <c r="Z1268" s="1" t="s">
        <v>34</v>
      </c>
      <c r="AA1268" s="9" t="s">
        <v>53</v>
      </c>
      <c r="AB1268" s="2" t="s">
        <v>248</v>
      </c>
    </row>
    <row r="1269" spans="1:28" ht="36" customHeight="1" x14ac:dyDescent="0.2">
      <c r="A1269" s="1" t="s">
        <v>4784</v>
      </c>
      <c r="B1269" s="1" t="s">
        <v>1141</v>
      </c>
      <c r="C1269" t="s">
        <v>4785</v>
      </c>
      <c r="D1269" s="1" t="s">
        <v>43</v>
      </c>
      <c r="E1269" s="1" t="s">
        <v>4461</v>
      </c>
      <c r="F1269" s="1" t="s">
        <v>4599</v>
      </c>
      <c r="G1269" s="1" t="s">
        <v>4770</v>
      </c>
      <c r="H1269" s="2" t="s">
        <v>1408</v>
      </c>
      <c r="J1269" s="1" t="s">
        <v>773</v>
      </c>
      <c r="K1269" s="1" t="s">
        <v>4768</v>
      </c>
      <c r="L1269" s="1">
        <v>2</v>
      </c>
      <c r="M1269" s="1" t="s">
        <v>774</v>
      </c>
      <c r="O1269" s="1" t="s">
        <v>1264</v>
      </c>
      <c r="P1269" s="1" t="s">
        <v>1265</v>
      </c>
      <c r="T1269" s="1" t="s">
        <v>1266</v>
      </c>
      <c r="W1269" s="2" t="s">
        <v>241</v>
      </c>
      <c r="X1269" s="2" t="s">
        <v>241</v>
      </c>
      <c r="Y1269" s="1" t="s">
        <v>775</v>
      </c>
      <c r="Z1269" s="1" t="s">
        <v>34</v>
      </c>
      <c r="AA1269" s="9" t="s">
        <v>53</v>
      </c>
      <c r="AB1269" s="2" t="s">
        <v>248</v>
      </c>
    </row>
    <row r="1270" spans="1:28" ht="36" customHeight="1" x14ac:dyDescent="0.2">
      <c r="A1270" s="1" t="s">
        <v>4786</v>
      </c>
      <c r="B1270" s="1" t="s">
        <v>36</v>
      </c>
      <c r="C1270" t="s">
        <v>4787</v>
      </c>
      <c r="D1270" s="1" t="s">
        <v>43</v>
      </c>
      <c r="E1270" s="1" t="s">
        <v>4461</v>
      </c>
      <c r="F1270" s="1" t="s">
        <v>4599</v>
      </c>
      <c r="G1270" s="1" t="s">
        <v>4788</v>
      </c>
      <c r="H1270" s="2" t="s">
        <v>4789</v>
      </c>
      <c r="I1270" s="2" t="s">
        <v>4790</v>
      </c>
      <c r="J1270" s="1" t="s">
        <v>47</v>
      </c>
      <c r="M1270" s="1" t="s">
        <v>236</v>
      </c>
      <c r="O1270" s="1" t="s">
        <v>1264</v>
      </c>
      <c r="P1270" s="1" t="s">
        <v>1265</v>
      </c>
      <c r="T1270" s="1" t="s">
        <v>1266</v>
      </c>
      <c r="W1270" s="2" t="s">
        <v>241</v>
      </c>
      <c r="X1270" s="2" t="s">
        <v>241</v>
      </c>
      <c r="Y1270" s="1" t="s">
        <v>52</v>
      </c>
      <c r="Z1270" s="1" t="s">
        <v>34</v>
      </c>
      <c r="AA1270" s="9" t="s">
        <v>53</v>
      </c>
      <c r="AB1270" s="2" t="s">
        <v>248</v>
      </c>
    </row>
    <row r="1271" spans="1:28" ht="36" customHeight="1" x14ac:dyDescent="0.2">
      <c r="A1271" s="1" t="s">
        <v>4791</v>
      </c>
      <c r="B1271" s="1" t="s">
        <v>36</v>
      </c>
      <c r="C1271" t="s">
        <v>4792</v>
      </c>
      <c r="D1271" s="1" t="s">
        <v>766</v>
      </c>
      <c r="E1271" s="1" t="s">
        <v>4461</v>
      </c>
      <c r="F1271" s="1" t="s">
        <v>4599</v>
      </c>
      <c r="G1271" s="1" t="s">
        <v>4788</v>
      </c>
      <c r="H1271" s="2" t="s">
        <v>4793</v>
      </c>
      <c r="J1271" s="1" t="s">
        <v>33</v>
      </c>
      <c r="W1271" s="2" t="s">
        <v>4794</v>
      </c>
      <c r="X1271" s="2" t="s">
        <v>4795</v>
      </c>
      <c r="Z1271" s="1" t="s">
        <v>34</v>
      </c>
    </row>
    <row r="1272" spans="1:28" ht="36" customHeight="1" x14ac:dyDescent="0.2">
      <c r="A1272" s="1" t="s">
        <v>4796</v>
      </c>
      <c r="B1272" s="1" t="s">
        <v>1141</v>
      </c>
      <c r="C1272" t="s">
        <v>4797</v>
      </c>
      <c r="D1272" s="1" t="s">
        <v>43</v>
      </c>
      <c r="E1272" s="1" t="s">
        <v>4461</v>
      </c>
      <c r="F1272" s="1" t="s">
        <v>4599</v>
      </c>
      <c r="G1272" s="1" t="s">
        <v>4788</v>
      </c>
      <c r="H1272" s="2" t="s">
        <v>4798</v>
      </c>
      <c r="J1272" s="1" t="s">
        <v>773</v>
      </c>
      <c r="K1272" s="1" t="s">
        <v>4791</v>
      </c>
      <c r="L1272" s="1">
        <v>1</v>
      </c>
      <c r="M1272" s="1" t="s">
        <v>774</v>
      </c>
      <c r="O1272" s="1" t="s">
        <v>1264</v>
      </c>
      <c r="P1272" s="1" t="s">
        <v>1265</v>
      </c>
      <c r="T1272" s="1" t="s">
        <v>1266</v>
      </c>
      <c r="W1272" s="2" t="s">
        <v>4794</v>
      </c>
      <c r="X1272" s="2" t="s">
        <v>4795</v>
      </c>
      <c r="Y1272" s="1" t="s">
        <v>775</v>
      </c>
      <c r="Z1272" s="1" t="s">
        <v>34</v>
      </c>
      <c r="AA1272" s="9" t="s">
        <v>53</v>
      </c>
      <c r="AB1272" s="2" t="s">
        <v>248</v>
      </c>
    </row>
    <row r="1273" spans="1:28" ht="36" customHeight="1" x14ac:dyDescent="0.2">
      <c r="A1273" s="1" t="s">
        <v>4799</v>
      </c>
      <c r="B1273" s="1" t="s">
        <v>1141</v>
      </c>
      <c r="C1273" t="s">
        <v>4800</v>
      </c>
      <c r="D1273" s="1" t="s">
        <v>43</v>
      </c>
      <c r="E1273" s="1" t="s">
        <v>4461</v>
      </c>
      <c r="F1273" s="1" t="s">
        <v>4599</v>
      </c>
      <c r="G1273" s="1" t="s">
        <v>4788</v>
      </c>
      <c r="H1273" s="2" t="s">
        <v>4801</v>
      </c>
      <c r="J1273" s="1" t="s">
        <v>773</v>
      </c>
      <c r="K1273" s="1" t="s">
        <v>4791</v>
      </c>
      <c r="L1273" s="1">
        <v>1</v>
      </c>
      <c r="M1273" s="1" t="s">
        <v>774</v>
      </c>
      <c r="O1273" s="1" t="s">
        <v>1264</v>
      </c>
      <c r="P1273" s="1" t="s">
        <v>1265</v>
      </c>
      <c r="T1273" s="1" t="s">
        <v>1266</v>
      </c>
      <c r="W1273" s="2" t="s">
        <v>4794</v>
      </c>
      <c r="X1273" s="2" t="s">
        <v>4795</v>
      </c>
      <c r="Y1273" s="1" t="s">
        <v>775</v>
      </c>
      <c r="Z1273" s="1" t="s">
        <v>34</v>
      </c>
      <c r="AA1273" s="9" t="s">
        <v>53</v>
      </c>
      <c r="AB1273" s="2" t="s">
        <v>248</v>
      </c>
    </row>
    <row r="1274" spans="1:28" ht="36" customHeight="1" x14ac:dyDescent="0.2">
      <c r="A1274" s="1" t="s">
        <v>4802</v>
      </c>
      <c r="B1274" s="1" t="s">
        <v>1141</v>
      </c>
      <c r="C1274" t="s">
        <v>4803</v>
      </c>
      <c r="D1274" s="1" t="s">
        <v>43</v>
      </c>
      <c r="E1274" s="1" t="s">
        <v>4461</v>
      </c>
      <c r="F1274" s="1" t="s">
        <v>4599</v>
      </c>
      <c r="G1274" s="1" t="s">
        <v>4788</v>
      </c>
      <c r="H1274" s="2" t="s">
        <v>4804</v>
      </c>
      <c r="J1274" s="1" t="s">
        <v>773</v>
      </c>
      <c r="K1274" s="1" t="s">
        <v>4791</v>
      </c>
      <c r="L1274" s="1">
        <v>1</v>
      </c>
      <c r="M1274" s="1" t="s">
        <v>774</v>
      </c>
      <c r="O1274" s="1" t="s">
        <v>1264</v>
      </c>
      <c r="P1274" s="1" t="s">
        <v>1265</v>
      </c>
      <c r="T1274" s="1" t="s">
        <v>1266</v>
      </c>
      <c r="W1274" s="2" t="s">
        <v>4794</v>
      </c>
      <c r="X1274" s="2" t="s">
        <v>4795</v>
      </c>
      <c r="Y1274" s="1" t="s">
        <v>775</v>
      </c>
      <c r="Z1274" s="1" t="s">
        <v>34</v>
      </c>
      <c r="AA1274" s="9" t="s">
        <v>53</v>
      </c>
      <c r="AB1274" s="2" t="s">
        <v>248</v>
      </c>
    </row>
    <row r="1275" spans="1:28" ht="36" customHeight="1" x14ac:dyDescent="0.2">
      <c r="A1275" s="1" t="s">
        <v>4805</v>
      </c>
      <c r="B1275" s="1" t="s">
        <v>1141</v>
      </c>
      <c r="C1275" t="s">
        <v>4806</v>
      </c>
      <c r="D1275" s="1" t="s">
        <v>43</v>
      </c>
      <c r="E1275" s="1" t="s">
        <v>4461</v>
      </c>
      <c r="F1275" s="1" t="s">
        <v>4599</v>
      </c>
      <c r="G1275" s="1" t="s">
        <v>4788</v>
      </c>
      <c r="H1275" s="2" t="s">
        <v>4807</v>
      </c>
      <c r="J1275" s="1" t="s">
        <v>773</v>
      </c>
      <c r="K1275" s="1" t="s">
        <v>4791</v>
      </c>
      <c r="L1275" s="1">
        <v>1</v>
      </c>
      <c r="M1275" s="1" t="s">
        <v>774</v>
      </c>
      <c r="O1275" s="1" t="s">
        <v>1264</v>
      </c>
      <c r="P1275" s="1" t="s">
        <v>1265</v>
      </c>
      <c r="T1275" s="1" t="s">
        <v>1266</v>
      </c>
      <c r="W1275" s="2" t="s">
        <v>4794</v>
      </c>
      <c r="X1275" s="2" t="s">
        <v>4795</v>
      </c>
      <c r="Y1275" s="1" t="s">
        <v>775</v>
      </c>
      <c r="Z1275" s="1" t="s">
        <v>34</v>
      </c>
      <c r="AA1275" s="9" t="s">
        <v>53</v>
      </c>
      <c r="AB1275" s="2" t="s">
        <v>248</v>
      </c>
    </row>
    <row r="1276" spans="1:28" ht="36" customHeight="1" x14ac:dyDescent="0.2">
      <c r="A1276" s="1" t="s">
        <v>4808</v>
      </c>
      <c r="B1276" s="1" t="s">
        <v>1141</v>
      </c>
      <c r="C1276" t="s">
        <v>4809</v>
      </c>
      <c r="D1276" s="1" t="s">
        <v>43</v>
      </c>
      <c r="E1276" s="1" t="s">
        <v>4461</v>
      </c>
      <c r="F1276" s="1" t="s">
        <v>4599</v>
      </c>
      <c r="G1276" s="1" t="s">
        <v>4788</v>
      </c>
      <c r="H1276" s="2" t="s">
        <v>4810</v>
      </c>
      <c r="J1276" s="1" t="s">
        <v>773</v>
      </c>
      <c r="K1276" s="1" t="s">
        <v>4791</v>
      </c>
      <c r="L1276" s="1">
        <v>1</v>
      </c>
      <c r="M1276" s="1" t="s">
        <v>774</v>
      </c>
      <c r="O1276" s="1" t="s">
        <v>1264</v>
      </c>
      <c r="P1276" s="1" t="s">
        <v>1265</v>
      </c>
      <c r="T1276" s="1" t="s">
        <v>1266</v>
      </c>
      <c r="W1276" s="2" t="s">
        <v>4794</v>
      </c>
      <c r="X1276" s="2" t="s">
        <v>4795</v>
      </c>
      <c r="Y1276" s="1" t="s">
        <v>775</v>
      </c>
      <c r="Z1276" s="1" t="s">
        <v>34</v>
      </c>
      <c r="AA1276" s="9" t="s">
        <v>53</v>
      </c>
      <c r="AB1276" s="2" t="s">
        <v>248</v>
      </c>
    </row>
    <row r="1277" spans="1:28" ht="36" customHeight="1" x14ac:dyDescent="0.2">
      <c r="A1277" s="1" t="s">
        <v>4811</v>
      </c>
      <c r="B1277" s="1" t="s">
        <v>1141</v>
      </c>
      <c r="C1277" t="s">
        <v>4812</v>
      </c>
      <c r="D1277" s="1" t="s">
        <v>43</v>
      </c>
      <c r="E1277" s="1" t="s">
        <v>4461</v>
      </c>
      <c r="F1277" s="1" t="s">
        <v>4599</v>
      </c>
      <c r="G1277" s="1" t="s">
        <v>4788</v>
      </c>
      <c r="H1277" s="2" t="s">
        <v>4813</v>
      </c>
      <c r="J1277" s="1" t="s">
        <v>773</v>
      </c>
      <c r="K1277" s="1" t="s">
        <v>4791</v>
      </c>
      <c r="L1277" s="1">
        <v>1</v>
      </c>
      <c r="M1277" s="1" t="s">
        <v>774</v>
      </c>
      <c r="O1277" s="1" t="s">
        <v>1264</v>
      </c>
      <c r="P1277" s="1" t="s">
        <v>1265</v>
      </c>
      <c r="T1277" s="1" t="s">
        <v>1266</v>
      </c>
      <c r="W1277" s="2" t="s">
        <v>4794</v>
      </c>
      <c r="X1277" s="2" t="s">
        <v>4795</v>
      </c>
      <c r="Y1277" s="1" t="s">
        <v>775</v>
      </c>
      <c r="Z1277" s="1" t="s">
        <v>34</v>
      </c>
      <c r="AA1277" s="9" t="s">
        <v>53</v>
      </c>
      <c r="AB1277" s="2" t="s">
        <v>248</v>
      </c>
    </row>
    <row r="1278" spans="1:28" ht="36" customHeight="1" x14ac:dyDescent="0.2">
      <c r="A1278" s="1" t="s">
        <v>4814</v>
      </c>
      <c r="B1278" s="1" t="s">
        <v>1141</v>
      </c>
      <c r="C1278" t="s">
        <v>4815</v>
      </c>
      <c r="D1278" s="1" t="s">
        <v>43</v>
      </c>
      <c r="E1278" s="1" t="s">
        <v>4461</v>
      </c>
      <c r="F1278" s="1" t="s">
        <v>4599</v>
      </c>
      <c r="G1278" s="1" t="s">
        <v>4788</v>
      </c>
      <c r="H1278" s="2" t="s">
        <v>4816</v>
      </c>
      <c r="J1278" s="1" t="s">
        <v>773</v>
      </c>
      <c r="K1278" s="1" t="s">
        <v>4791</v>
      </c>
      <c r="L1278" s="1">
        <v>1</v>
      </c>
      <c r="M1278" s="1" t="s">
        <v>774</v>
      </c>
      <c r="O1278" s="1" t="s">
        <v>1264</v>
      </c>
      <c r="P1278" s="1" t="s">
        <v>1265</v>
      </c>
      <c r="T1278" s="1" t="s">
        <v>1266</v>
      </c>
      <c r="W1278" s="2" t="s">
        <v>4794</v>
      </c>
      <c r="X1278" s="2" t="s">
        <v>4795</v>
      </c>
      <c r="Y1278" s="1" t="s">
        <v>775</v>
      </c>
      <c r="Z1278" s="1" t="s">
        <v>34</v>
      </c>
      <c r="AA1278" s="9" t="s">
        <v>53</v>
      </c>
      <c r="AB1278" s="2" t="s">
        <v>248</v>
      </c>
    </row>
    <row r="1279" spans="1:28" ht="36" customHeight="1" x14ac:dyDescent="0.2">
      <c r="A1279" s="1" t="s">
        <v>4817</v>
      </c>
      <c r="B1279" s="1" t="s">
        <v>1141</v>
      </c>
      <c r="C1279" t="s">
        <v>4818</v>
      </c>
      <c r="D1279" s="1" t="s">
        <v>43</v>
      </c>
      <c r="E1279" s="1" t="s">
        <v>4461</v>
      </c>
      <c r="F1279" s="1" t="s">
        <v>4599</v>
      </c>
      <c r="G1279" s="1" t="s">
        <v>4788</v>
      </c>
      <c r="H1279" s="2" t="s">
        <v>1408</v>
      </c>
      <c r="J1279" s="1" t="s">
        <v>773</v>
      </c>
      <c r="K1279" s="1" t="s">
        <v>4791</v>
      </c>
      <c r="L1279" s="1">
        <v>2</v>
      </c>
      <c r="M1279" s="1" t="s">
        <v>774</v>
      </c>
      <c r="O1279" s="1" t="s">
        <v>1264</v>
      </c>
      <c r="P1279" s="1" t="s">
        <v>1265</v>
      </c>
      <c r="T1279" s="1" t="s">
        <v>1266</v>
      </c>
      <c r="W1279" s="2" t="s">
        <v>4794</v>
      </c>
      <c r="X1279" s="2" t="s">
        <v>4795</v>
      </c>
      <c r="Y1279" s="1" t="s">
        <v>775</v>
      </c>
      <c r="Z1279" s="1" t="s">
        <v>34</v>
      </c>
      <c r="AA1279" s="9" t="s">
        <v>53</v>
      </c>
      <c r="AB1279" s="2" t="s">
        <v>248</v>
      </c>
    </row>
    <row r="1280" spans="1:28" ht="36" customHeight="1" x14ac:dyDescent="0.2">
      <c r="A1280" s="1" t="s">
        <v>4819</v>
      </c>
      <c r="B1280" s="1" t="s">
        <v>36</v>
      </c>
      <c r="C1280" t="s">
        <v>4820</v>
      </c>
      <c r="D1280" s="1" t="s">
        <v>43</v>
      </c>
      <c r="E1280" s="1" t="s">
        <v>4461</v>
      </c>
      <c r="F1280" s="1" t="s">
        <v>4821</v>
      </c>
      <c r="H1280" s="2" t="s">
        <v>4822</v>
      </c>
      <c r="I1280" s="2" t="s">
        <v>4823</v>
      </c>
      <c r="J1280" s="1" t="s">
        <v>47</v>
      </c>
      <c r="M1280" s="1" t="s">
        <v>236</v>
      </c>
      <c r="O1280" s="1" t="s">
        <v>1264</v>
      </c>
      <c r="P1280" s="1" t="s">
        <v>1265</v>
      </c>
      <c r="T1280" s="1" t="s">
        <v>1266</v>
      </c>
      <c r="W1280" s="2" t="s">
        <v>241</v>
      </c>
      <c r="X1280" s="2" t="s">
        <v>241</v>
      </c>
      <c r="Y1280" s="1" t="s">
        <v>52</v>
      </c>
      <c r="Z1280" s="1" t="s">
        <v>34</v>
      </c>
      <c r="AA1280" s="9" t="s">
        <v>53</v>
      </c>
      <c r="AB1280" s="2" t="s">
        <v>242</v>
      </c>
    </row>
    <row r="1281" spans="1:28" ht="36" customHeight="1" x14ac:dyDescent="0.2">
      <c r="A1281" s="1" t="s">
        <v>4824</v>
      </c>
      <c r="B1281" s="1" t="s">
        <v>36</v>
      </c>
      <c r="C1281" t="s">
        <v>4825</v>
      </c>
      <c r="D1281" s="1" t="s">
        <v>43</v>
      </c>
      <c r="E1281" s="1" t="s">
        <v>4461</v>
      </c>
      <c r="F1281" s="1" t="s">
        <v>4821</v>
      </c>
      <c r="H1281" s="2" t="s">
        <v>4826</v>
      </c>
      <c r="I1281" s="2" t="s">
        <v>4480</v>
      </c>
      <c r="J1281" s="1" t="s">
        <v>47</v>
      </c>
      <c r="M1281" s="1" t="s">
        <v>1320</v>
      </c>
      <c r="O1281" s="1" t="s">
        <v>1264</v>
      </c>
      <c r="P1281" s="1" t="s">
        <v>1265</v>
      </c>
      <c r="T1281" s="1" t="s">
        <v>1266</v>
      </c>
      <c r="W1281" s="2" t="s">
        <v>4827</v>
      </c>
      <c r="X1281" s="2" t="s">
        <v>4828</v>
      </c>
      <c r="Y1281" s="1" t="s">
        <v>52</v>
      </c>
      <c r="Z1281" s="1" t="s">
        <v>34</v>
      </c>
      <c r="AA1281" s="9" t="s">
        <v>53</v>
      </c>
      <c r="AB1281" s="2" t="s">
        <v>54</v>
      </c>
    </row>
    <row r="1282" spans="1:28" ht="36" customHeight="1" x14ac:dyDescent="0.2">
      <c r="A1282" s="1" t="s">
        <v>4829</v>
      </c>
      <c r="B1282" s="1" t="s">
        <v>36</v>
      </c>
      <c r="C1282" t="s">
        <v>4830</v>
      </c>
      <c r="D1282" s="1" t="s">
        <v>43</v>
      </c>
      <c r="E1282" s="1" t="s">
        <v>4461</v>
      </c>
      <c r="F1282" s="1" t="s">
        <v>4821</v>
      </c>
      <c r="H1282" s="2" t="s">
        <v>4831</v>
      </c>
      <c r="J1282" s="1" t="s">
        <v>47</v>
      </c>
      <c r="M1282" s="1" t="s">
        <v>4832</v>
      </c>
      <c r="O1282" s="1" t="s">
        <v>1264</v>
      </c>
      <c r="P1282" s="1" t="s">
        <v>1265</v>
      </c>
      <c r="T1282" s="1" t="s">
        <v>1266</v>
      </c>
      <c r="W1282" s="2" t="s">
        <v>4833</v>
      </c>
      <c r="X1282" s="2" t="s">
        <v>4834</v>
      </c>
      <c r="Y1282" s="1" t="s">
        <v>52</v>
      </c>
      <c r="Z1282" s="1" t="s">
        <v>34</v>
      </c>
      <c r="AA1282" s="9" t="s">
        <v>53</v>
      </c>
      <c r="AB1282" s="2" t="s">
        <v>242</v>
      </c>
    </row>
    <row r="1283" spans="1:28" ht="36" customHeight="1" x14ac:dyDescent="0.2">
      <c r="A1283" s="1" t="s">
        <v>4835</v>
      </c>
      <c r="B1283" s="1" t="s">
        <v>36</v>
      </c>
      <c r="C1283" t="s">
        <v>4836</v>
      </c>
      <c r="D1283" s="1" t="s">
        <v>43</v>
      </c>
      <c r="E1283" s="1" t="s">
        <v>4461</v>
      </c>
      <c r="F1283" s="1" t="s">
        <v>4821</v>
      </c>
      <c r="H1283" s="2" t="s">
        <v>4837</v>
      </c>
      <c r="J1283" s="1" t="s">
        <v>47</v>
      </c>
      <c r="M1283" s="1" t="s">
        <v>236</v>
      </c>
      <c r="O1283" s="1" t="s">
        <v>1264</v>
      </c>
      <c r="P1283" s="1" t="s">
        <v>1265</v>
      </c>
      <c r="T1283" s="1" t="s">
        <v>1266</v>
      </c>
      <c r="W1283" s="2" t="s">
        <v>4833</v>
      </c>
      <c r="X1283" s="2" t="s">
        <v>4834</v>
      </c>
      <c r="Y1283" s="1" t="s">
        <v>52</v>
      </c>
      <c r="Z1283" s="1" t="s">
        <v>34</v>
      </c>
      <c r="AA1283" s="9" t="s">
        <v>53</v>
      </c>
      <c r="AB1283" s="2" t="s">
        <v>248</v>
      </c>
    </row>
    <row r="1284" spans="1:28" ht="36" customHeight="1" x14ac:dyDescent="0.2">
      <c r="A1284" s="1" t="s">
        <v>4838</v>
      </c>
      <c r="B1284" s="1" t="s">
        <v>36</v>
      </c>
      <c r="C1284" t="s">
        <v>4839</v>
      </c>
      <c r="D1284" s="1" t="s">
        <v>43</v>
      </c>
      <c r="E1284" s="6" t="s">
        <v>4461</v>
      </c>
      <c r="F1284" s="6" t="s">
        <v>4840</v>
      </c>
      <c r="H1284" s="10" t="s">
        <v>4841</v>
      </c>
      <c r="I1284" s="10" t="s">
        <v>4480</v>
      </c>
      <c r="J1284" s="1" t="s">
        <v>47</v>
      </c>
      <c r="M1284" s="1" t="s">
        <v>1320</v>
      </c>
      <c r="O1284" s="1" t="s">
        <v>1264</v>
      </c>
      <c r="P1284" s="1" t="s">
        <v>1265</v>
      </c>
      <c r="T1284" s="1" t="s">
        <v>1266</v>
      </c>
      <c r="W1284" s="2" t="s">
        <v>51</v>
      </c>
      <c r="X1284" s="2" t="s">
        <v>51</v>
      </c>
      <c r="Y1284" s="1" t="s">
        <v>52</v>
      </c>
      <c r="Z1284" s="1" t="s">
        <v>34</v>
      </c>
      <c r="AA1284" s="9" t="s">
        <v>53</v>
      </c>
      <c r="AB1284" s="2" t="s">
        <v>54</v>
      </c>
    </row>
    <row r="1285" spans="1:28" ht="36" customHeight="1" x14ac:dyDescent="0.2">
      <c r="A1285" s="6" t="s">
        <v>4842</v>
      </c>
      <c r="B1285" s="1" t="s">
        <v>30</v>
      </c>
      <c r="C1285" t="s">
        <v>4843</v>
      </c>
      <c r="D1285" s="6" t="s">
        <v>43</v>
      </c>
      <c r="E1285" s="6" t="s">
        <v>4461</v>
      </c>
      <c r="F1285" s="6" t="s">
        <v>4840</v>
      </c>
      <c r="H1285" s="10" t="s">
        <v>4844</v>
      </c>
      <c r="I1285" s="2" t="s">
        <v>3365</v>
      </c>
      <c r="J1285" s="1" t="s">
        <v>47</v>
      </c>
      <c r="M1285" s="1" t="s">
        <v>236</v>
      </c>
      <c r="O1285" s="1" t="s">
        <v>1264</v>
      </c>
      <c r="P1285" s="1" t="s">
        <v>1265</v>
      </c>
      <c r="T1285" s="1" t="s">
        <v>1266</v>
      </c>
      <c r="W1285" s="2" t="s">
        <v>2044</v>
      </c>
      <c r="X1285" s="10" t="s">
        <v>2045</v>
      </c>
      <c r="Y1285" s="1" t="s">
        <v>52</v>
      </c>
      <c r="AA1285" s="9" t="s">
        <v>53</v>
      </c>
      <c r="AB1285" s="2" t="s">
        <v>54</v>
      </c>
    </row>
    <row r="1286" spans="1:28" ht="36" customHeight="1" x14ac:dyDescent="0.2">
      <c r="A1286" s="1" t="s">
        <v>4845</v>
      </c>
      <c r="B1286" s="1" t="s">
        <v>36</v>
      </c>
      <c r="C1286" t="s">
        <v>4846</v>
      </c>
      <c r="D1286" s="1" t="s">
        <v>43</v>
      </c>
      <c r="E1286" s="1" t="s">
        <v>4461</v>
      </c>
      <c r="F1286" s="1" t="s">
        <v>4847</v>
      </c>
      <c r="H1286" s="2" t="s">
        <v>4848</v>
      </c>
      <c r="I1286" s="10" t="s">
        <v>4849</v>
      </c>
      <c r="J1286" s="1" t="s">
        <v>47</v>
      </c>
      <c r="M1286" s="1" t="s">
        <v>1320</v>
      </c>
      <c r="O1286" s="1" t="s">
        <v>1264</v>
      </c>
      <c r="P1286" s="1" t="s">
        <v>1265</v>
      </c>
      <c r="T1286" s="1" t="s">
        <v>1266</v>
      </c>
      <c r="W1286" s="2" t="s">
        <v>51</v>
      </c>
      <c r="X1286" s="2" t="s">
        <v>51</v>
      </c>
      <c r="Y1286" s="1" t="s">
        <v>52</v>
      </c>
      <c r="Z1286" s="1" t="s">
        <v>34</v>
      </c>
      <c r="AA1286" s="9" t="s">
        <v>53</v>
      </c>
      <c r="AB1286" s="2" t="s">
        <v>54</v>
      </c>
    </row>
    <row r="1287" spans="1:28" ht="36" customHeight="1" x14ac:dyDescent="0.2">
      <c r="A1287" s="1" t="s">
        <v>4850</v>
      </c>
      <c r="B1287" s="1" t="s">
        <v>36</v>
      </c>
      <c r="C1287" t="s">
        <v>4851</v>
      </c>
      <c r="D1287" s="1" t="s">
        <v>43</v>
      </c>
      <c r="E1287" s="1" t="s">
        <v>4461</v>
      </c>
      <c r="F1287" s="1" t="s">
        <v>4852</v>
      </c>
      <c r="H1287" s="2" t="s">
        <v>4853</v>
      </c>
      <c r="I1287" s="10" t="s">
        <v>4854</v>
      </c>
      <c r="J1287" s="1" t="s">
        <v>47</v>
      </c>
      <c r="M1287" s="1" t="s">
        <v>4855</v>
      </c>
      <c r="O1287" s="1" t="s">
        <v>1264</v>
      </c>
      <c r="P1287" s="1" t="s">
        <v>1265</v>
      </c>
      <c r="T1287" s="1" t="s">
        <v>1266</v>
      </c>
      <c r="W1287" s="2" t="s">
        <v>51</v>
      </c>
      <c r="X1287" s="2" t="s">
        <v>51</v>
      </c>
      <c r="Y1287" s="1" t="s">
        <v>52</v>
      </c>
      <c r="Z1287" s="1" t="s">
        <v>34</v>
      </c>
      <c r="AA1287" s="9" t="s">
        <v>53</v>
      </c>
      <c r="AB1287" s="2" t="s">
        <v>200</v>
      </c>
    </row>
    <row r="1288" spans="1:28" ht="36" customHeight="1" x14ac:dyDescent="0.2">
      <c r="A1288" s="1" t="s">
        <v>4856</v>
      </c>
      <c r="B1288" s="1" t="s">
        <v>36</v>
      </c>
      <c r="C1288" t="s">
        <v>4857</v>
      </c>
      <c r="D1288" s="1" t="s">
        <v>43</v>
      </c>
      <c r="E1288" s="1" t="s">
        <v>4461</v>
      </c>
      <c r="F1288" s="1" t="s">
        <v>4852</v>
      </c>
      <c r="H1288" s="2" t="s">
        <v>4858</v>
      </c>
      <c r="I1288" s="2" t="s">
        <v>4480</v>
      </c>
      <c r="J1288" s="1" t="s">
        <v>47</v>
      </c>
      <c r="M1288" s="1" t="s">
        <v>1320</v>
      </c>
      <c r="O1288" s="1" t="s">
        <v>1264</v>
      </c>
      <c r="P1288" s="1" t="s">
        <v>1265</v>
      </c>
      <c r="T1288" s="1" t="s">
        <v>1266</v>
      </c>
      <c r="W1288" s="2" t="s">
        <v>4859</v>
      </c>
      <c r="X1288" s="2" t="s">
        <v>4860</v>
      </c>
      <c r="Y1288" s="1" t="s">
        <v>52</v>
      </c>
      <c r="Z1288" s="1" t="s">
        <v>34</v>
      </c>
      <c r="AA1288" s="9" t="s">
        <v>53</v>
      </c>
      <c r="AB1288" s="2" t="s">
        <v>54</v>
      </c>
    </row>
    <row r="1289" spans="1:28" ht="36" customHeight="1" x14ac:dyDescent="0.2">
      <c r="A1289" s="1" t="s">
        <v>4861</v>
      </c>
      <c r="B1289" s="1" t="s">
        <v>36</v>
      </c>
      <c r="C1289" t="s">
        <v>4862</v>
      </c>
      <c r="D1289" s="1" t="s">
        <v>43</v>
      </c>
      <c r="E1289" s="1" t="s">
        <v>4461</v>
      </c>
      <c r="F1289" s="1" t="s">
        <v>4852</v>
      </c>
      <c r="H1289" s="2" t="s">
        <v>4863</v>
      </c>
      <c r="J1289" s="1" t="s">
        <v>60</v>
      </c>
      <c r="O1289" s="1" t="s">
        <v>1264</v>
      </c>
      <c r="P1289" s="1" t="s">
        <v>1265</v>
      </c>
      <c r="T1289" s="1" t="s">
        <v>1266</v>
      </c>
      <c r="W1289" s="2" t="s">
        <v>4859</v>
      </c>
      <c r="X1289" s="2" t="s">
        <v>4860</v>
      </c>
      <c r="Y1289" s="1" t="s">
        <v>52</v>
      </c>
      <c r="Z1289" s="1" t="s">
        <v>34</v>
      </c>
      <c r="AA1289" s="9" t="s">
        <v>53</v>
      </c>
      <c r="AB1289" s="2" t="s">
        <v>200</v>
      </c>
    </row>
    <row r="1290" spans="1:28" ht="36" customHeight="1" x14ac:dyDescent="0.2">
      <c r="A1290" s="1" t="s">
        <v>4864</v>
      </c>
      <c r="B1290" s="1" t="s">
        <v>36</v>
      </c>
      <c r="C1290" t="s">
        <v>4865</v>
      </c>
      <c r="D1290" s="1" t="s">
        <v>43</v>
      </c>
      <c r="E1290" s="1" t="s">
        <v>4461</v>
      </c>
      <c r="F1290" s="1" t="s">
        <v>4852</v>
      </c>
      <c r="H1290" s="2" t="s">
        <v>4866</v>
      </c>
      <c r="I1290" s="2" t="s">
        <v>4867</v>
      </c>
      <c r="J1290" s="1" t="s">
        <v>60</v>
      </c>
      <c r="O1290" s="1" t="s">
        <v>1264</v>
      </c>
      <c r="P1290" s="1" t="s">
        <v>1265</v>
      </c>
      <c r="T1290" s="1" t="s">
        <v>1266</v>
      </c>
      <c r="W1290" s="2" t="s">
        <v>4859</v>
      </c>
      <c r="X1290" s="2" t="s">
        <v>4860</v>
      </c>
      <c r="Y1290" s="1" t="s">
        <v>52</v>
      </c>
      <c r="Z1290" s="1" t="s">
        <v>34</v>
      </c>
      <c r="AA1290" s="9" t="s">
        <v>53</v>
      </c>
      <c r="AB1290" s="2" t="s">
        <v>200</v>
      </c>
    </row>
    <row r="1291" spans="1:28" ht="36" customHeight="1" x14ac:dyDescent="0.2">
      <c r="A1291" s="1" t="s">
        <v>4868</v>
      </c>
      <c r="B1291" s="1" t="s">
        <v>36</v>
      </c>
      <c r="C1291" t="s">
        <v>4869</v>
      </c>
      <c r="D1291" s="1" t="s">
        <v>43</v>
      </c>
      <c r="E1291" s="1" t="s">
        <v>4461</v>
      </c>
      <c r="F1291" s="1" t="s">
        <v>4852</v>
      </c>
      <c r="H1291" s="2" t="s">
        <v>4870</v>
      </c>
      <c r="J1291" s="1" t="s">
        <v>60</v>
      </c>
      <c r="O1291" s="1" t="s">
        <v>1264</v>
      </c>
      <c r="P1291" s="1" t="s">
        <v>1265</v>
      </c>
      <c r="T1291" s="1" t="s">
        <v>1266</v>
      </c>
      <c r="W1291" s="2" t="s">
        <v>4871</v>
      </c>
      <c r="X1291" s="2" t="s">
        <v>4872</v>
      </c>
      <c r="Y1291" s="1" t="s">
        <v>52</v>
      </c>
      <c r="Z1291" s="1" t="s">
        <v>34</v>
      </c>
      <c r="AA1291" s="9" t="s">
        <v>53</v>
      </c>
      <c r="AB1291" s="2" t="s">
        <v>200</v>
      </c>
    </row>
    <row r="1292" spans="1:28" ht="36" customHeight="1" x14ac:dyDescent="0.2">
      <c r="A1292" s="1" t="s">
        <v>4873</v>
      </c>
      <c r="B1292" s="1" t="s">
        <v>36</v>
      </c>
      <c r="C1292" t="s">
        <v>4874</v>
      </c>
      <c r="D1292" s="1" t="s">
        <v>43</v>
      </c>
      <c r="E1292" s="1" t="s">
        <v>4461</v>
      </c>
      <c r="F1292" s="1" t="s">
        <v>4852</v>
      </c>
      <c r="H1292" s="2" t="s">
        <v>4875</v>
      </c>
      <c r="I1292" s="10" t="s">
        <v>4876</v>
      </c>
      <c r="J1292" s="1" t="s">
        <v>60</v>
      </c>
      <c r="O1292" s="1" t="s">
        <v>1264</v>
      </c>
      <c r="P1292" s="1" t="s">
        <v>1265</v>
      </c>
      <c r="T1292" s="1" t="s">
        <v>1266</v>
      </c>
      <c r="W1292" s="2" t="s">
        <v>4859</v>
      </c>
      <c r="X1292" s="2" t="s">
        <v>4860</v>
      </c>
      <c r="Y1292" s="1" t="s">
        <v>52</v>
      </c>
      <c r="Z1292" s="1" t="s">
        <v>34</v>
      </c>
      <c r="AA1292" s="9" t="s">
        <v>53</v>
      </c>
      <c r="AB1292" s="2" t="s">
        <v>200</v>
      </c>
    </row>
    <row r="1293" spans="1:28" ht="36" customHeight="1" x14ac:dyDescent="0.2">
      <c r="A1293" s="1" t="s">
        <v>4877</v>
      </c>
      <c r="B1293" s="1" t="s">
        <v>36</v>
      </c>
      <c r="C1293" t="s">
        <v>4878</v>
      </c>
      <c r="D1293" s="1" t="s">
        <v>43</v>
      </c>
      <c r="E1293" s="1" t="s">
        <v>4461</v>
      </c>
      <c r="F1293" s="1" t="s">
        <v>4852</v>
      </c>
      <c r="H1293" s="2" t="s">
        <v>4879</v>
      </c>
      <c r="I1293" s="2" t="s">
        <v>4880</v>
      </c>
      <c r="J1293" s="1" t="s">
        <v>60</v>
      </c>
      <c r="O1293" s="1" t="s">
        <v>1264</v>
      </c>
      <c r="P1293" s="1" t="s">
        <v>1265</v>
      </c>
      <c r="T1293" s="1" t="s">
        <v>1266</v>
      </c>
      <c r="W1293" s="2" t="s">
        <v>4859</v>
      </c>
      <c r="X1293" s="2" t="s">
        <v>4860</v>
      </c>
      <c r="Y1293" s="1" t="s">
        <v>52</v>
      </c>
      <c r="Z1293" s="1" t="s">
        <v>34</v>
      </c>
      <c r="AA1293" s="9" t="s">
        <v>53</v>
      </c>
      <c r="AB1293" s="2" t="s">
        <v>200</v>
      </c>
    </row>
    <row r="1294" spans="1:28" ht="36" customHeight="1" x14ac:dyDescent="0.2">
      <c r="A1294" s="1" t="s">
        <v>4881</v>
      </c>
      <c r="B1294" s="1" t="s">
        <v>36</v>
      </c>
      <c r="C1294" t="s">
        <v>4882</v>
      </c>
      <c r="D1294" s="1" t="s">
        <v>43</v>
      </c>
      <c r="E1294" s="1" t="s">
        <v>4461</v>
      </c>
      <c r="F1294" s="1" t="s">
        <v>4852</v>
      </c>
      <c r="H1294" s="2" t="s">
        <v>4883</v>
      </c>
      <c r="I1294" s="2" t="s">
        <v>4884</v>
      </c>
      <c r="J1294" s="1" t="s">
        <v>60</v>
      </c>
      <c r="O1294" s="1" t="s">
        <v>1264</v>
      </c>
      <c r="P1294" s="1" t="s">
        <v>1265</v>
      </c>
      <c r="T1294" s="1" t="s">
        <v>1266</v>
      </c>
      <c r="W1294" s="2" t="s">
        <v>4859</v>
      </c>
      <c r="X1294" s="2" t="s">
        <v>4860</v>
      </c>
      <c r="Y1294" s="1" t="s">
        <v>52</v>
      </c>
      <c r="Z1294" s="1" t="s">
        <v>34</v>
      </c>
      <c r="AA1294" s="9" t="s">
        <v>53</v>
      </c>
      <c r="AB1294" s="2" t="s">
        <v>200</v>
      </c>
    </row>
    <row r="1295" spans="1:28" ht="36" customHeight="1" x14ac:dyDescent="0.2">
      <c r="A1295" s="1" t="s">
        <v>4885</v>
      </c>
      <c r="B1295" s="1" t="s">
        <v>36</v>
      </c>
      <c r="C1295" t="s">
        <v>4886</v>
      </c>
      <c r="D1295" s="1" t="s">
        <v>766</v>
      </c>
      <c r="E1295" s="1" t="s">
        <v>4461</v>
      </c>
      <c r="F1295" s="1" t="s">
        <v>4852</v>
      </c>
      <c r="H1295" s="2" t="s">
        <v>4887</v>
      </c>
      <c r="J1295" s="1" t="s">
        <v>33</v>
      </c>
      <c r="W1295" s="2" t="s">
        <v>4888</v>
      </c>
      <c r="X1295" s="2" t="s">
        <v>4889</v>
      </c>
      <c r="Z1295" s="1" t="s">
        <v>34</v>
      </c>
    </row>
    <row r="1296" spans="1:28" ht="36" customHeight="1" x14ac:dyDescent="0.2">
      <c r="A1296" s="1" t="s">
        <v>4890</v>
      </c>
      <c r="B1296" s="1" t="s">
        <v>36</v>
      </c>
      <c r="C1296" t="s">
        <v>4891</v>
      </c>
      <c r="D1296" s="1" t="s">
        <v>43</v>
      </c>
      <c r="E1296" s="1" t="s">
        <v>4461</v>
      </c>
      <c r="F1296" s="1" t="s">
        <v>4852</v>
      </c>
      <c r="H1296" s="2" t="s">
        <v>4892</v>
      </c>
      <c r="J1296" s="1" t="s">
        <v>773</v>
      </c>
      <c r="K1296" s="1" t="s">
        <v>4885</v>
      </c>
      <c r="L1296" s="1">
        <v>1</v>
      </c>
      <c r="M1296" s="1" t="s">
        <v>774</v>
      </c>
      <c r="O1296" s="1" t="s">
        <v>1264</v>
      </c>
      <c r="P1296" s="1" t="s">
        <v>1265</v>
      </c>
      <c r="T1296" s="1" t="s">
        <v>1266</v>
      </c>
      <c r="W1296" s="2" t="s">
        <v>4888</v>
      </c>
      <c r="X1296" s="2" t="s">
        <v>4889</v>
      </c>
      <c r="Y1296" s="1" t="s">
        <v>775</v>
      </c>
      <c r="Z1296" s="1" t="s">
        <v>34</v>
      </c>
      <c r="AA1296" s="9" t="s">
        <v>53</v>
      </c>
      <c r="AB1296" s="2" t="s">
        <v>248</v>
      </c>
    </row>
    <row r="1297" spans="1:28" ht="36" customHeight="1" x14ac:dyDescent="0.2">
      <c r="A1297" s="1" t="s">
        <v>4893</v>
      </c>
      <c r="B1297" s="6" t="s">
        <v>36</v>
      </c>
      <c r="C1297" t="s">
        <v>4894</v>
      </c>
      <c r="D1297" s="1" t="s">
        <v>43</v>
      </c>
      <c r="E1297" s="1" t="s">
        <v>4461</v>
      </c>
      <c r="F1297" s="1" t="s">
        <v>4852</v>
      </c>
      <c r="H1297" s="2" t="s">
        <v>4895</v>
      </c>
      <c r="I1297" s="10" t="s">
        <v>4896</v>
      </c>
      <c r="J1297" s="1" t="s">
        <v>773</v>
      </c>
      <c r="K1297" s="1" t="s">
        <v>4885</v>
      </c>
      <c r="L1297" s="1">
        <v>1</v>
      </c>
      <c r="M1297" s="1" t="s">
        <v>774</v>
      </c>
      <c r="O1297" s="1" t="s">
        <v>1264</v>
      </c>
      <c r="P1297" s="1" t="s">
        <v>1265</v>
      </c>
      <c r="T1297" s="1" t="s">
        <v>1266</v>
      </c>
      <c r="W1297" s="2" t="s">
        <v>4888</v>
      </c>
      <c r="X1297" s="2" t="s">
        <v>4889</v>
      </c>
      <c r="Y1297" s="1" t="s">
        <v>775</v>
      </c>
      <c r="Z1297" s="1" t="s">
        <v>34</v>
      </c>
      <c r="AA1297" s="9" t="s">
        <v>53</v>
      </c>
      <c r="AB1297" s="2" t="s">
        <v>248</v>
      </c>
    </row>
    <row r="1298" spans="1:28" ht="36" customHeight="1" x14ac:dyDescent="0.2">
      <c r="A1298" s="1" t="s">
        <v>4897</v>
      </c>
      <c r="B1298" s="1" t="s">
        <v>36</v>
      </c>
      <c r="C1298" t="s">
        <v>4898</v>
      </c>
      <c r="D1298" s="1" t="s">
        <v>43</v>
      </c>
      <c r="E1298" s="1" t="s">
        <v>4461</v>
      </c>
      <c r="F1298" s="1" t="s">
        <v>4852</v>
      </c>
      <c r="H1298" s="2" t="s">
        <v>4899</v>
      </c>
      <c r="J1298" s="1" t="s">
        <v>773</v>
      </c>
      <c r="K1298" s="1" t="s">
        <v>4885</v>
      </c>
      <c r="L1298" s="1">
        <v>1</v>
      </c>
      <c r="M1298" s="1" t="s">
        <v>774</v>
      </c>
      <c r="O1298" s="1" t="s">
        <v>1264</v>
      </c>
      <c r="P1298" s="1" t="s">
        <v>1265</v>
      </c>
      <c r="T1298" s="1" t="s">
        <v>1266</v>
      </c>
      <c r="W1298" s="2" t="s">
        <v>4888</v>
      </c>
      <c r="X1298" s="2" t="s">
        <v>4889</v>
      </c>
      <c r="Y1298" s="1" t="s">
        <v>775</v>
      </c>
      <c r="Z1298" s="1" t="s">
        <v>34</v>
      </c>
      <c r="AA1298" s="9" t="s">
        <v>53</v>
      </c>
      <c r="AB1298" s="2" t="s">
        <v>248</v>
      </c>
    </row>
    <row r="1299" spans="1:28" ht="36" customHeight="1" x14ac:dyDescent="0.2">
      <c r="A1299" s="1" t="s">
        <v>4900</v>
      </c>
      <c r="B1299" s="1" t="s">
        <v>36</v>
      </c>
      <c r="C1299" t="s">
        <v>4901</v>
      </c>
      <c r="D1299" s="1" t="s">
        <v>43</v>
      </c>
      <c r="E1299" s="1" t="s">
        <v>4461</v>
      </c>
      <c r="F1299" s="1" t="s">
        <v>4852</v>
      </c>
      <c r="H1299" s="2" t="s">
        <v>4902</v>
      </c>
      <c r="J1299" s="1" t="s">
        <v>773</v>
      </c>
      <c r="K1299" s="1" t="s">
        <v>4885</v>
      </c>
      <c r="L1299" s="1">
        <v>1</v>
      </c>
      <c r="M1299" s="1" t="s">
        <v>774</v>
      </c>
      <c r="O1299" s="1" t="s">
        <v>1264</v>
      </c>
      <c r="P1299" s="1" t="s">
        <v>1265</v>
      </c>
      <c r="T1299" s="1" t="s">
        <v>1266</v>
      </c>
      <c r="W1299" s="2" t="s">
        <v>4888</v>
      </c>
      <c r="X1299" s="2" t="s">
        <v>4889</v>
      </c>
      <c r="Y1299" s="1" t="s">
        <v>775</v>
      </c>
      <c r="Z1299" s="1" t="s">
        <v>34</v>
      </c>
      <c r="AA1299" s="9" t="s">
        <v>53</v>
      </c>
      <c r="AB1299" s="2" t="s">
        <v>248</v>
      </c>
    </row>
    <row r="1300" spans="1:28" ht="36" customHeight="1" x14ac:dyDescent="0.2">
      <c r="A1300" s="1" t="s">
        <v>4903</v>
      </c>
      <c r="B1300" s="1" t="s">
        <v>36</v>
      </c>
      <c r="C1300" t="s">
        <v>4904</v>
      </c>
      <c r="D1300" s="1" t="s">
        <v>43</v>
      </c>
      <c r="E1300" s="1" t="s">
        <v>4461</v>
      </c>
      <c r="F1300" s="1" t="s">
        <v>4852</v>
      </c>
      <c r="H1300" s="2" t="s">
        <v>4905</v>
      </c>
      <c r="J1300" s="1" t="s">
        <v>773</v>
      </c>
      <c r="K1300" s="1" t="s">
        <v>4885</v>
      </c>
      <c r="L1300" s="1">
        <v>1</v>
      </c>
      <c r="M1300" s="1" t="s">
        <v>774</v>
      </c>
      <c r="O1300" s="1" t="s">
        <v>1264</v>
      </c>
      <c r="P1300" s="1" t="s">
        <v>1265</v>
      </c>
      <c r="T1300" s="1" t="s">
        <v>1266</v>
      </c>
      <c r="W1300" s="2" t="s">
        <v>4888</v>
      </c>
      <c r="X1300" s="2" t="s">
        <v>4889</v>
      </c>
      <c r="Y1300" s="1" t="s">
        <v>775</v>
      </c>
      <c r="Z1300" s="1" t="s">
        <v>34</v>
      </c>
      <c r="AA1300" s="9" t="s">
        <v>53</v>
      </c>
      <c r="AB1300" s="2" t="s">
        <v>248</v>
      </c>
    </row>
    <row r="1301" spans="1:28" ht="36" customHeight="1" x14ac:dyDescent="0.2">
      <c r="A1301" s="1" t="s">
        <v>4906</v>
      </c>
      <c r="B1301" s="1" t="s">
        <v>36</v>
      </c>
      <c r="C1301" t="s">
        <v>4907</v>
      </c>
      <c r="D1301" s="1" t="s">
        <v>43</v>
      </c>
      <c r="E1301" s="1" t="s">
        <v>4461</v>
      </c>
      <c r="F1301" s="1" t="s">
        <v>4852</v>
      </c>
      <c r="H1301" s="2" t="s">
        <v>4908</v>
      </c>
      <c r="J1301" s="1" t="s">
        <v>773</v>
      </c>
      <c r="K1301" s="1" t="s">
        <v>4885</v>
      </c>
      <c r="L1301" s="1">
        <v>1</v>
      </c>
      <c r="M1301" s="1" t="s">
        <v>774</v>
      </c>
      <c r="O1301" s="1" t="s">
        <v>1264</v>
      </c>
      <c r="P1301" s="1" t="s">
        <v>1265</v>
      </c>
      <c r="T1301" s="1" t="s">
        <v>1266</v>
      </c>
      <c r="W1301" s="2" t="s">
        <v>4888</v>
      </c>
      <c r="X1301" s="2" t="s">
        <v>4889</v>
      </c>
      <c r="Y1301" s="1" t="s">
        <v>775</v>
      </c>
      <c r="Z1301" s="1" t="s">
        <v>34</v>
      </c>
      <c r="AA1301" s="9" t="s">
        <v>53</v>
      </c>
      <c r="AB1301" s="2" t="s">
        <v>248</v>
      </c>
    </row>
    <row r="1302" spans="1:28" ht="36" customHeight="1" x14ac:dyDescent="0.2">
      <c r="A1302" s="1" t="s">
        <v>4909</v>
      </c>
      <c r="B1302" s="1" t="s">
        <v>36</v>
      </c>
      <c r="C1302" t="s">
        <v>4910</v>
      </c>
      <c r="D1302" s="1" t="s">
        <v>43</v>
      </c>
      <c r="E1302" s="1" t="s">
        <v>4461</v>
      </c>
      <c r="F1302" s="1" t="s">
        <v>4852</v>
      </c>
      <c r="H1302" s="2" t="s">
        <v>4911</v>
      </c>
      <c r="J1302" s="1" t="s">
        <v>773</v>
      </c>
      <c r="K1302" s="1" t="s">
        <v>4885</v>
      </c>
      <c r="L1302" s="1">
        <v>1</v>
      </c>
      <c r="M1302" s="1" t="s">
        <v>774</v>
      </c>
      <c r="O1302" s="1" t="s">
        <v>1264</v>
      </c>
      <c r="P1302" s="1" t="s">
        <v>1265</v>
      </c>
      <c r="T1302" s="1" t="s">
        <v>1266</v>
      </c>
      <c r="W1302" s="2" t="s">
        <v>4888</v>
      </c>
      <c r="X1302" s="2" t="s">
        <v>4889</v>
      </c>
      <c r="Y1302" s="1" t="s">
        <v>775</v>
      </c>
      <c r="Z1302" s="1" t="s">
        <v>34</v>
      </c>
      <c r="AA1302" s="9" t="s">
        <v>53</v>
      </c>
      <c r="AB1302" s="2" t="s">
        <v>248</v>
      </c>
    </row>
    <row r="1303" spans="1:28" ht="36" customHeight="1" x14ac:dyDescent="0.2">
      <c r="A1303" s="1" t="s">
        <v>4912</v>
      </c>
      <c r="B1303" s="1" t="s">
        <v>36</v>
      </c>
      <c r="C1303" t="s">
        <v>4913</v>
      </c>
      <c r="D1303" s="1" t="s">
        <v>43</v>
      </c>
      <c r="E1303" s="1" t="s">
        <v>4461</v>
      </c>
      <c r="F1303" s="1" t="s">
        <v>4852</v>
      </c>
      <c r="H1303" s="2" t="s">
        <v>1408</v>
      </c>
      <c r="J1303" s="1" t="s">
        <v>773</v>
      </c>
      <c r="K1303" s="1" t="s">
        <v>4885</v>
      </c>
      <c r="L1303" s="1">
        <v>2</v>
      </c>
      <c r="M1303" s="1" t="s">
        <v>774</v>
      </c>
      <c r="O1303" s="1" t="s">
        <v>1264</v>
      </c>
      <c r="P1303" s="1" t="s">
        <v>1265</v>
      </c>
      <c r="T1303" s="1" t="s">
        <v>1266</v>
      </c>
      <c r="W1303" s="2" t="s">
        <v>4888</v>
      </c>
      <c r="X1303" s="2" t="s">
        <v>4889</v>
      </c>
      <c r="Y1303" s="1" t="s">
        <v>775</v>
      </c>
      <c r="Z1303" s="1" t="s">
        <v>34</v>
      </c>
      <c r="AA1303" s="9" t="s">
        <v>53</v>
      </c>
      <c r="AB1303" s="2" t="s">
        <v>248</v>
      </c>
    </row>
    <row r="1304" spans="1:28" ht="36" customHeight="1" x14ac:dyDescent="0.2">
      <c r="A1304" s="1" t="s">
        <v>4914</v>
      </c>
      <c r="B1304" s="1" t="s">
        <v>36</v>
      </c>
      <c r="C1304" t="s">
        <v>4915</v>
      </c>
      <c r="D1304" s="1" t="s">
        <v>43</v>
      </c>
      <c r="E1304" s="1" t="s">
        <v>4461</v>
      </c>
      <c r="F1304" s="1" t="s">
        <v>4916</v>
      </c>
      <c r="G1304" s="1" t="s">
        <v>4917</v>
      </c>
      <c r="H1304" s="2" t="s">
        <v>4918</v>
      </c>
      <c r="I1304" s="2" t="s">
        <v>4919</v>
      </c>
      <c r="J1304" s="1" t="s">
        <v>47</v>
      </c>
      <c r="M1304" s="1" t="s">
        <v>1320</v>
      </c>
      <c r="O1304" s="1" t="s">
        <v>1264</v>
      </c>
      <c r="P1304" s="1" t="s">
        <v>1265</v>
      </c>
      <c r="T1304" s="1" t="s">
        <v>1266</v>
      </c>
      <c r="W1304" s="2" t="s">
        <v>51</v>
      </c>
      <c r="X1304" s="2" t="s">
        <v>51</v>
      </c>
      <c r="Y1304" s="1" t="s">
        <v>52</v>
      </c>
      <c r="Z1304" s="1" t="s">
        <v>34</v>
      </c>
      <c r="AA1304" s="9" t="s">
        <v>53</v>
      </c>
      <c r="AB1304" s="2" t="s">
        <v>54</v>
      </c>
    </row>
    <row r="1305" spans="1:28" ht="36" customHeight="1" x14ac:dyDescent="0.2">
      <c r="A1305" s="1" t="s">
        <v>4920</v>
      </c>
      <c r="B1305" s="1" t="s">
        <v>36</v>
      </c>
      <c r="C1305" t="s">
        <v>4921</v>
      </c>
      <c r="D1305" s="1" t="s">
        <v>43</v>
      </c>
      <c r="E1305" s="1" t="s">
        <v>4461</v>
      </c>
      <c r="F1305" s="1" t="s">
        <v>4922</v>
      </c>
      <c r="G1305" s="1" t="s">
        <v>4923</v>
      </c>
      <c r="H1305" s="2" t="s">
        <v>4924</v>
      </c>
      <c r="I1305" s="2" t="s">
        <v>4925</v>
      </c>
      <c r="J1305" s="1" t="s">
        <v>47</v>
      </c>
      <c r="M1305" s="1" t="s">
        <v>236</v>
      </c>
      <c r="O1305" s="1" t="s">
        <v>1264</v>
      </c>
      <c r="P1305" s="1" t="s">
        <v>1265</v>
      </c>
      <c r="T1305" s="1" t="s">
        <v>1266</v>
      </c>
      <c r="W1305" s="2" t="s">
        <v>241</v>
      </c>
      <c r="X1305" s="2" t="s">
        <v>241</v>
      </c>
      <c r="Y1305" s="1" t="s">
        <v>52</v>
      </c>
      <c r="Z1305" s="1" t="s">
        <v>34</v>
      </c>
      <c r="AA1305" s="9" t="s">
        <v>53</v>
      </c>
      <c r="AB1305" s="2" t="s">
        <v>242</v>
      </c>
    </row>
    <row r="1306" spans="1:28" ht="36" customHeight="1" x14ac:dyDescent="0.2">
      <c r="A1306" s="1" t="s">
        <v>4926</v>
      </c>
      <c r="B1306" s="1" t="s">
        <v>36</v>
      </c>
      <c r="C1306" t="s">
        <v>4927</v>
      </c>
      <c r="D1306" s="1" t="s">
        <v>43</v>
      </c>
      <c r="E1306" s="1" t="s">
        <v>4461</v>
      </c>
      <c r="F1306" s="1" t="s">
        <v>4922</v>
      </c>
      <c r="G1306" s="1" t="s">
        <v>4923</v>
      </c>
      <c r="H1306" s="2" t="s">
        <v>4928</v>
      </c>
      <c r="J1306" s="1" t="s">
        <v>47</v>
      </c>
      <c r="M1306" s="1" t="s">
        <v>236</v>
      </c>
      <c r="O1306" s="1" t="s">
        <v>1264</v>
      </c>
      <c r="P1306" s="1" t="s">
        <v>1265</v>
      </c>
      <c r="T1306" s="1" t="s">
        <v>1266</v>
      </c>
      <c r="W1306" s="2" t="s">
        <v>4929</v>
      </c>
      <c r="X1306" s="2" t="s">
        <v>4930</v>
      </c>
      <c r="Y1306" s="1" t="s">
        <v>52</v>
      </c>
      <c r="Z1306" s="1" t="s">
        <v>34</v>
      </c>
      <c r="AA1306" s="9" t="s">
        <v>53</v>
      </c>
      <c r="AB1306" s="2" t="s">
        <v>242</v>
      </c>
    </row>
    <row r="1307" spans="1:28" ht="36" customHeight="1" x14ac:dyDescent="0.2">
      <c r="A1307" s="1" t="s">
        <v>4931</v>
      </c>
      <c r="B1307" s="1" t="s">
        <v>36</v>
      </c>
      <c r="C1307" t="s">
        <v>4932</v>
      </c>
      <c r="D1307" s="1" t="s">
        <v>43</v>
      </c>
      <c r="E1307" s="1" t="s">
        <v>4461</v>
      </c>
      <c r="F1307" s="1" t="s">
        <v>4922</v>
      </c>
      <c r="G1307" s="1" t="s">
        <v>4933</v>
      </c>
      <c r="H1307" s="2" t="s">
        <v>4934</v>
      </c>
      <c r="I1307" s="2" t="s">
        <v>4935</v>
      </c>
      <c r="J1307" s="1" t="s">
        <v>47</v>
      </c>
      <c r="M1307" s="1" t="s">
        <v>236</v>
      </c>
      <c r="O1307" s="1" t="s">
        <v>1264</v>
      </c>
      <c r="P1307" s="1" t="s">
        <v>1265</v>
      </c>
      <c r="T1307" s="1" t="s">
        <v>1266</v>
      </c>
      <c r="W1307" s="2" t="s">
        <v>51</v>
      </c>
      <c r="X1307" s="2" t="s">
        <v>51</v>
      </c>
      <c r="Y1307" s="1" t="s">
        <v>52</v>
      </c>
      <c r="Z1307" s="1" t="s">
        <v>34</v>
      </c>
      <c r="AA1307" s="9" t="s">
        <v>53</v>
      </c>
      <c r="AB1307" s="2" t="s">
        <v>54</v>
      </c>
    </row>
    <row r="1308" spans="1:28" ht="36" customHeight="1" x14ac:dyDescent="0.2">
      <c r="A1308" s="1" t="s">
        <v>4936</v>
      </c>
      <c r="B1308" s="1" t="s">
        <v>36</v>
      </c>
      <c r="C1308" t="s">
        <v>4937</v>
      </c>
      <c r="D1308" s="1" t="s">
        <v>43</v>
      </c>
      <c r="E1308" s="1" t="s">
        <v>4461</v>
      </c>
      <c r="F1308" s="1" t="s">
        <v>4922</v>
      </c>
      <c r="G1308" s="1" t="s">
        <v>4933</v>
      </c>
      <c r="H1308" s="10" t="s">
        <v>4938</v>
      </c>
      <c r="I1308" s="10" t="s">
        <v>4939</v>
      </c>
      <c r="J1308" s="1" t="s">
        <v>47</v>
      </c>
      <c r="M1308" s="1" t="s">
        <v>1320</v>
      </c>
      <c r="O1308" s="1" t="s">
        <v>1264</v>
      </c>
      <c r="P1308" s="1" t="s">
        <v>1265</v>
      </c>
      <c r="T1308" s="1" t="s">
        <v>1266</v>
      </c>
      <c r="W1308" s="2" t="s">
        <v>4940</v>
      </c>
      <c r="X1308" s="2" t="s">
        <v>4941</v>
      </c>
      <c r="Y1308" s="1" t="s">
        <v>52</v>
      </c>
      <c r="Z1308" s="1" t="s">
        <v>34</v>
      </c>
      <c r="AA1308" s="9" t="s">
        <v>53</v>
      </c>
      <c r="AB1308" s="2" t="s">
        <v>54</v>
      </c>
    </row>
    <row r="1309" spans="1:28" ht="36" customHeight="1" x14ac:dyDescent="0.2">
      <c r="A1309" s="1" t="s">
        <v>4942</v>
      </c>
      <c r="B1309" s="1" t="s">
        <v>36</v>
      </c>
      <c r="C1309" t="s">
        <v>4943</v>
      </c>
      <c r="D1309" s="1" t="s">
        <v>43</v>
      </c>
      <c r="E1309" s="1" t="s">
        <v>4461</v>
      </c>
      <c r="F1309" s="1" t="s">
        <v>4922</v>
      </c>
      <c r="G1309" s="1" t="s">
        <v>4933</v>
      </c>
      <c r="H1309" s="10" t="s">
        <v>4944</v>
      </c>
      <c r="I1309" s="10" t="s">
        <v>4945</v>
      </c>
      <c r="J1309" s="1" t="s">
        <v>47</v>
      </c>
      <c r="M1309" s="1" t="s">
        <v>236</v>
      </c>
      <c r="O1309" s="1" t="s">
        <v>1264</v>
      </c>
      <c r="P1309" s="1" t="s">
        <v>1265</v>
      </c>
      <c r="T1309" s="1" t="s">
        <v>1266</v>
      </c>
      <c r="W1309" s="2" t="s">
        <v>51</v>
      </c>
      <c r="X1309" s="2" t="s">
        <v>51</v>
      </c>
      <c r="Y1309" s="1" t="s">
        <v>52</v>
      </c>
      <c r="Z1309" s="1" t="s">
        <v>34</v>
      </c>
      <c r="AA1309" s="9" t="s">
        <v>53</v>
      </c>
      <c r="AB1309" s="2" t="s">
        <v>54</v>
      </c>
    </row>
    <row r="1310" spans="1:28" ht="36" customHeight="1" x14ac:dyDescent="0.2">
      <c r="A1310" s="1" t="s">
        <v>4946</v>
      </c>
      <c r="B1310" s="1" t="s">
        <v>36</v>
      </c>
      <c r="C1310" t="s">
        <v>4947</v>
      </c>
      <c r="D1310" s="1" t="s">
        <v>43</v>
      </c>
      <c r="E1310" s="1" t="s">
        <v>4461</v>
      </c>
      <c r="F1310" s="1" t="s">
        <v>4922</v>
      </c>
      <c r="G1310" s="1" t="s">
        <v>4933</v>
      </c>
      <c r="H1310" s="10" t="s">
        <v>4948</v>
      </c>
      <c r="I1310" s="10" t="s">
        <v>4949</v>
      </c>
      <c r="J1310" s="1" t="s">
        <v>47</v>
      </c>
      <c r="M1310" s="1" t="s">
        <v>1320</v>
      </c>
      <c r="O1310" s="1" t="s">
        <v>1264</v>
      </c>
      <c r="P1310" s="1" t="s">
        <v>1265</v>
      </c>
      <c r="T1310" s="1" t="s">
        <v>1266</v>
      </c>
      <c r="W1310" s="2" t="s">
        <v>4950</v>
      </c>
      <c r="X1310" s="2" t="s">
        <v>4951</v>
      </c>
      <c r="Y1310" s="1" t="s">
        <v>52</v>
      </c>
      <c r="Z1310" s="1" t="s">
        <v>34</v>
      </c>
      <c r="AA1310" s="9" t="s">
        <v>53</v>
      </c>
      <c r="AB1310" s="2" t="s">
        <v>54</v>
      </c>
    </row>
    <row r="1311" spans="1:28" ht="36" customHeight="1" x14ac:dyDescent="0.2">
      <c r="A1311" s="1" t="s">
        <v>4952</v>
      </c>
      <c r="B1311" s="1" t="s">
        <v>36</v>
      </c>
      <c r="C1311" t="s">
        <v>4953</v>
      </c>
      <c r="D1311" s="1" t="s">
        <v>766</v>
      </c>
      <c r="E1311" s="1" t="s">
        <v>4461</v>
      </c>
      <c r="F1311" s="1" t="s">
        <v>4922</v>
      </c>
      <c r="G1311" s="1" t="s">
        <v>4933</v>
      </c>
      <c r="H1311" s="2" t="s">
        <v>4954</v>
      </c>
      <c r="J1311" s="1" t="s">
        <v>33</v>
      </c>
      <c r="W1311" s="2" t="s">
        <v>4955</v>
      </c>
      <c r="X1311" s="2" t="s">
        <v>4956</v>
      </c>
      <c r="Z1311" s="1" t="s">
        <v>34</v>
      </c>
    </row>
    <row r="1312" spans="1:28" ht="36" customHeight="1" x14ac:dyDescent="0.2">
      <c r="A1312" s="1" t="s">
        <v>4957</v>
      </c>
      <c r="B1312" s="1" t="s">
        <v>36</v>
      </c>
      <c r="C1312" t="s">
        <v>4958</v>
      </c>
      <c r="D1312" s="1" t="s">
        <v>43</v>
      </c>
      <c r="E1312" s="1" t="s">
        <v>4461</v>
      </c>
      <c r="F1312" s="1" t="s">
        <v>4922</v>
      </c>
      <c r="G1312" s="1" t="s">
        <v>4933</v>
      </c>
      <c r="H1312" s="2" t="s">
        <v>4959</v>
      </c>
      <c r="J1312" s="1" t="s">
        <v>773</v>
      </c>
      <c r="K1312" s="1" t="s">
        <v>4952</v>
      </c>
      <c r="L1312" s="1">
        <v>1</v>
      </c>
      <c r="M1312" s="1" t="s">
        <v>774</v>
      </c>
      <c r="O1312" s="1" t="s">
        <v>1264</v>
      </c>
      <c r="P1312" s="1" t="s">
        <v>1265</v>
      </c>
      <c r="T1312" s="1" t="s">
        <v>1266</v>
      </c>
      <c r="W1312" s="2" t="s">
        <v>4955</v>
      </c>
      <c r="X1312" s="2" t="s">
        <v>4956</v>
      </c>
      <c r="Y1312" s="1" t="s">
        <v>775</v>
      </c>
      <c r="Z1312" s="1" t="s">
        <v>34</v>
      </c>
      <c r="AA1312" s="9" t="s">
        <v>53</v>
      </c>
      <c r="AB1312" s="2" t="s">
        <v>242</v>
      </c>
    </row>
    <row r="1313" spans="1:28" ht="36" customHeight="1" x14ac:dyDescent="0.2">
      <c r="A1313" s="1" t="s">
        <v>4960</v>
      </c>
      <c r="B1313" s="1" t="s">
        <v>36</v>
      </c>
      <c r="C1313" t="s">
        <v>4961</v>
      </c>
      <c r="D1313" s="1" t="s">
        <v>43</v>
      </c>
      <c r="E1313" s="1" t="s">
        <v>4461</v>
      </c>
      <c r="F1313" s="1" t="s">
        <v>4922</v>
      </c>
      <c r="G1313" s="1" t="s">
        <v>4933</v>
      </c>
      <c r="H1313" s="2" t="s">
        <v>4962</v>
      </c>
      <c r="J1313" s="1" t="s">
        <v>773</v>
      </c>
      <c r="K1313" s="1" t="s">
        <v>4952</v>
      </c>
      <c r="L1313" s="1">
        <v>1</v>
      </c>
      <c r="M1313" s="1" t="s">
        <v>774</v>
      </c>
      <c r="O1313" s="1" t="s">
        <v>1264</v>
      </c>
      <c r="P1313" s="1" t="s">
        <v>1265</v>
      </c>
      <c r="T1313" s="1" t="s">
        <v>1266</v>
      </c>
      <c r="W1313" s="2" t="s">
        <v>4955</v>
      </c>
      <c r="X1313" s="2" t="s">
        <v>4956</v>
      </c>
      <c r="Y1313" s="1" t="s">
        <v>775</v>
      </c>
      <c r="Z1313" s="1" t="s">
        <v>34</v>
      </c>
      <c r="AA1313" s="9" t="s">
        <v>53</v>
      </c>
      <c r="AB1313" s="2" t="s">
        <v>242</v>
      </c>
    </row>
    <row r="1314" spans="1:28" ht="36" customHeight="1" x14ac:dyDescent="0.2">
      <c r="A1314" s="1" t="s">
        <v>4963</v>
      </c>
      <c r="B1314" s="1" t="s">
        <v>36</v>
      </c>
      <c r="C1314" t="s">
        <v>4964</v>
      </c>
      <c r="D1314" s="1" t="s">
        <v>43</v>
      </c>
      <c r="E1314" s="1" t="s">
        <v>4461</v>
      </c>
      <c r="F1314" s="1" t="s">
        <v>4922</v>
      </c>
      <c r="G1314" s="1" t="s">
        <v>4933</v>
      </c>
      <c r="H1314" s="2" t="s">
        <v>4965</v>
      </c>
      <c r="I1314" s="2" t="s">
        <v>4966</v>
      </c>
      <c r="J1314" s="1" t="s">
        <v>773</v>
      </c>
      <c r="K1314" s="1" t="s">
        <v>4952</v>
      </c>
      <c r="L1314" s="1">
        <v>1</v>
      </c>
      <c r="M1314" s="1" t="s">
        <v>774</v>
      </c>
      <c r="O1314" s="1" t="s">
        <v>1264</v>
      </c>
      <c r="P1314" s="1" t="s">
        <v>1265</v>
      </c>
      <c r="T1314" s="1" t="s">
        <v>1266</v>
      </c>
      <c r="W1314" s="2" t="s">
        <v>4955</v>
      </c>
      <c r="X1314" s="2" t="s">
        <v>4956</v>
      </c>
      <c r="Y1314" s="1" t="s">
        <v>775</v>
      </c>
      <c r="Z1314" s="1" t="s">
        <v>34</v>
      </c>
      <c r="AA1314" s="9" t="s">
        <v>53</v>
      </c>
      <c r="AB1314" s="2" t="s">
        <v>242</v>
      </c>
    </row>
    <row r="1315" spans="1:28" ht="36" customHeight="1" x14ac:dyDescent="0.2">
      <c r="A1315" s="1" t="s">
        <v>4967</v>
      </c>
      <c r="B1315" s="1" t="s">
        <v>36</v>
      </c>
      <c r="C1315" t="s">
        <v>4968</v>
      </c>
      <c r="D1315" s="1" t="s">
        <v>43</v>
      </c>
      <c r="E1315" s="1" t="s">
        <v>4461</v>
      </c>
      <c r="F1315" s="1" t="s">
        <v>4922</v>
      </c>
      <c r="G1315" s="1" t="s">
        <v>4933</v>
      </c>
      <c r="H1315" s="2" t="s">
        <v>4969</v>
      </c>
      <c r="J1315" s="1" t="s">
        <v>773</v>
      </c>
      <c r="K1315" s="1" t="s">
        <v>4952</v>
      </c>
      <c r="L1315" s="1">
        <v>1</v>
      </c>
      <c r="M1315" s="1" t="s">
        <v>774</v>
      </c>
      <c r="O1315" s="1" t="s">
        <v>1264</v>
      </c>
      <c r="P1315" s="1" t="s">
        <v>1265</v>
      </c>
      <c r="T1315" s="1" t="s">
        <v>1266</v>
      </c>
      <c r="W1315" s="2" t="s">
        <v>4955</v>
      </c>
      <c r="X1315" s="2" t="s">
        <v>4956</v>
      </c>
      <c r="Y1315" s="1" t="s">
        <v>775</v>
      </c>
      <c r="Z1315" s="1" t="s">
        <v>34</v>
      </c>
      <c r="AA1315" s="9" t="s">
        <v>53</v>
      </c>
      <c r="AB1315" s="2" t="s">
        <v>242</v>
      </c>
    </row>
    <row r="1316" spans="1:28" ht="36" customHeight="1" x14ac:dyDescent="0.2">
      <c r="A1316" s="1" t="s">
        <v>4970</v>
      </c>
      <c r="B1316" s="1" t="s">
        <v>36</v>
      </c>
      <c r="C1316" t="s">
        <v>4971</v>
      </c>
      <c r="D1316" s="1" t="s">
        <v>43</v>
      </c>
      <c r="E1316" s="1" t="s">
        <v>4461</v>
      </c>
      <c r="F1316" s="1" t="s">
        <v>4922</v>
      </c>
      <c r="G1316" s="1" t="s">
        <v>4933</v>
      </c>
      <c r="H1316" s="2" t="s">
        <v>4972</v>
      </c>
      <c r="J1316" s="1" t="s">
        <v>773</v>
      </c>
      <c r="K1316" s="1" t="s">
        <v>4952</v>
      </c>
      <c r="L1316" s="1">
        <v>1</v>
      </c>
      <c r="M1316" s="1" t="s">
        <v>774</v>
      </c>
      <c r="O1316" s="1" t="s">
        <v>1264</v>
      </c>
      <c r="P1316" s="1" t="s">
        <v>1265</v>
      </c>
      <c r="T1316" s="1" t="s">
        <v>1266</v>
      </c>
      <c r="W1316" s="2" t="s">
        <v>4955</v>
      </c>
      <c r="X1316" s="2" t="s">
        <v>4956</v>
      </c>
      <c r="Y1316" s="1" t="s">
        <v>775</v>
      </c>
      <c r="Z1316" s="1" t="s">
        <v>34</v>
      </c>
      <c r="AA1316" s="9" t="s">
        <v>53</v>
      </c>
      <c r="AB1316" s="2" t="s">
        <v>242</v>
      </c>
    </row>
    <row r="1317" spans="1:28" ht="36" customHeight="1" x14ac:dyDescent="0.2">
      <c r="A1317" s="1" t="s">
        <v>4973</v>
      </c>
      <c r="B1317" s="1" t="s">
        <v>36</v>
      </c>
      <c r="C1317" t="s">
        <v>4974</v>
      </c>
      <c r="D1317" s="1" t="s">
        <v>43</v>
      </c>
      <c r="E1317" s="1" t="s">
        <v>4461</v>
      </c>
      <c r="F1317" s="1" t="s">
        <v>4922</v>
      </c>
      <c r="G1317" s="1" t="s">
        <v>4933</v>
      </c>
      <c r="H1317" s="2" t="s">
        <v>4975</v>
      </c>
      <c r="I1317" s="2" t="s">
        <v>4976</v>
      </c>
      <c r="J1317" s="1" t="s">
        <v>773</v>
      </c>
      <c r="K1317" s="1" t="s">
        <v>4952</v>
      </c>
      <c r="L1317" s="1">
        <v>1</v>
      </c>
      <c r="M1317" s="1" t="s">
        <v>774</v>
      </c>
      <c r="O1317" s="1" t="s">
        <v>1264</v>
      </c>
      <c r="P1317" s="1" t="s">
        <v>1265</v>
      </c>
      <c r="T1317" s="1" t="s">
        <v>1266</v>
      </c>
      <c r="W1317" s="2" t="s">
        <v>4955</v>
      </c>
      <c r="X1317" s="2" t="s">
        <v>4956</v>
      </c>
      <c r="Y1317" s="1" t="s">
        <v>775</v>
      </c>
      <c r="Z1317" s="1" t="s">
        <v>34</v>
      </c>
      <c r="AA1317" s="9" t="s">
        <v>53</v>
      </c>
      <c r="AB1317" s="2" t="s">
        <v>242</v>
      </c>
    </row>
    <row r="1318" spans="1:28" ht="36" customHeight="1" x14ac:dyDescent="0.2">
      <c r="A1318" s="1" t="s">
        <v>4977</v>
      </c>
      <c r="B1318" s="1" t="s">
        <v>36</v>
      </c>
      <c r="C1318" t="s">
        <v>4978</v>
      </c>
      <c r="D1318" s="1" t="s">
        <v>43</v>
      </c>
      <c r="E1318" s="1" t="s">
        <v>4461</v>
      </c>
      <c r="F1318" s="1" t="s">
        <v>4922</v>
      </c>
      <c r="G1318" s="1" t="s">
        <v>4933</v>
      </c>
      <c r="H1318" s="2" t="s">
        <v>4979</v>
      </c>
      <c r="J1318" s="1" t="s">
        <v>773</v>
      </c>
      <c r="K1318" s="1" t="s">
        <v>4952</v>
      </c>
      <c r="L1318" s="1">
        <v>1</v>
      </c>
      <c r="M1318" s="1" t="s">
        <v>774</v>
      </c>
      <c r="O1318" s="1" t="s">
        <v>1264</v>
      </c>
      <c r="P1318" s="1" t="s">
        <v>1265</v>
      </c>
      <c r="T1318" s="1" t="s">
        <v>1266</v>
      </c>
      <c r="W1318" s="2" t="s">
        <v>4955</v>
      </c>
      <c r="X1318" s="2" t="s">
        <v>4956</v>
      </c>
      <c r="Y1318" s="1" t="s">
        <v>775</v>
      </c>
      <c r="Z1318" s="1" t="s">
        <v>34</v>
      </c>
      <c r="AA1318" s="9" t="s">
        <v>53</v>
      </c>
      <c r="AB1318" s="2" t="s">
        <v>242</v>
      </c>
    </row>
    <row r="1319" spans="1:28" ht="36" customHeight="1" x14ac:dyDescent="0.2">
      <c r="A1319" s="1" t="s">
        <v>4980</v>
      </c>
      <c r="B1319" s="1" t="s">
        <v>36</v>
      </c>
      <c r="C1319" t="s">
        <v>4981</v>
      </c>
      <c r="D1319" s="1" t="s">
        <v>43</v>
      </c>
      <c r="E1319" s="1" t="s">
        <v>4461</v>
      </c>
      <c r="F1319" s="1" t="s">
        <v>4922</v>
      </c>
      <c r="G1319" s="1" t="s">
        <v>4933</v>
      </c>
      <c r="H1319" s="2" t="s">
        <v>1408</v>
      </c>
      <c r="J1319" s="1" t="s">
        <v>773</v>
      </c>
      <c r="K1319" s="1" t="s">
        <v>4952</v>
      </c>
      <c r="L1319" s="1">
        <v>2</v>
      </c>
      <c r="M1319" s="1" t="s">
        <v>774</v>
      </c>
      <c r="O1319" s="1" t="s">
        <v>1264</v>
      </c>
      <c r="P1319" s="1" t="s">
        <v>1265</v>
      </c>
      <c r="T1319" s="1" t="s">
        <v>1266</v>
      </c>
      <c r="W1319" s="2" t="s">
        <v>4955</v>
      </c>
      <c r="X1319" s="2" t="s">
        <v>4956</v>
      </c>
      <c r="Y1319" s="1" t="s">
        <v>775</v>
      </c>
      <c r="Z1319" s="1" t="s">
        <v>34</v>
      </c>
      <c r="AA1319" s="9" t="s">
        <v>53</v>
      </c>
      <c r="AB1319" s="2" t="s">
        <v>242</v>
      </c>
    </row>
    <row r="1320" spans="1:28" ht="36" customHeight="1" x14ac:dyDescent="0.2">
      <c r="A1320" s="1" t="s">
        <v>4982</v>
      </c>
      <c r="B1320" s="1" t="s">
        <v>36</v>
      </c>
      <c r="C1320" t="s">
        <v>4983</v>
      </c>
      <c r="D1320" s="1" t="s">
        <v>43</v>
      </c>
      <c r="E1320" s="1" t="s">
        <v>4461</v>
      </c>
      <c r="F1320" s="1" t="s">
        <v>4922</v>
      </c>
      <c r="G1320" s="1" t="s">
        <v>4984</v>
      </c>
      <c r="H1320" s="2" t="s">
        <v>4985</v>
      </c>
      <c r="I1320" s="2" t="s">
        <v>4986</v>
      </c>
      <c r="J1320" s="1" t="s">
        <v>47</v>
      </c>
      <c r="M1320" s="1" t="s">
        <v>1320</v>
      </c>
      <c r="O1320" s="1" t="s">
        <v>1264</v>
      </c>
      <c r="P1320" s="1" t="s">
        <v>1265</v>
      </c>
      <c r="T1320" s="1" t="s">
        <v>1266</v>
      </c>
      <c r="W1320" s="2" t="s">
        <v>51</v>
      </c>
      <c r="X1320" s="2" t="s">
        <v>51</v>
      </c>
      <c r="Y1320" s="1" t="s">
        <v>52</v>
      </c>
      <c r="Z1320" s="1" t="s">
        <v>34</v>
      </c>
      <c r="AA1320" s="9" t="s">
        <v>53</v>
      </c>
      <c r="AB1320" s="2" t="s">
        <v>54</v>
      </c>
    </row>
    <row r="1321" spans="1:28" ht="36" customHeight="1" x14ac:dyDescent="0.2">
      <c r="A1321" s="1" t="s">
        <v>4987</v>
      </c>
      <c r="B1321" s="1" t="s">
        <v>36</v>
      </c>
      <c r="C1321" t="s">
        <v>4988</v>
      </c>
      <c r="D1321" s="1" t="s">
        <v>188</v>
      </c>
      <c r="E1321" s="1" t="s">
        <v>4461</v>
      </c>
      <c r="F1321" s="1" t="s">
        <v>4922</v>
      </c>
      <c r="G1321" s="1" t="s">
        <v>4984</v>
      </c>
      <c r="H1321" s="2" t="s">
        <v>4989</v>
      </c>
      <c r="I1321" s="2" t="s">
        <v>4990</v>
      </c>
      <c r="J1321" s="1" t="s">
        <v>33</v>
      </c>
      <c r="O1321" s="1" t="s">
        <v>191</v>
      </c>
      <c r="P1321" s="1" t="s">
        <v>1265</v>
      </c>
      <c r="W1321" s="2" t="s">
        <v>241</v>
      </c>
      <c r="X1321" s="2" t="s">
        <v>241</v>
      </c>
      <c r="Y1321" s="1" t="s">
        <v>52</v>
      </c>
      <c r="Z1321" s="1" t="s">
        <v>34</v>
      </c>
      <c r="AA1321" s="9" t="s">
        <v>53</v>
      </c>
      <c r="AB1321" s="2" t="s">
        <v>248</v>
      </c>
    </row>
    <row r="1322" spans="1:28" ht="36" customHeight="1" x14ac:dyDescent="0.2">
      <c r="A1322" s="1" t="s">
        <v>4991</v>
      </c>
      <c r="B1322" s="1" t="s">
        <v>36</v>
      </c>
      <c r="C1322" t="s">
        <v>4992</v>
      </c>
      <c r="D1322" s="1" t="s">
        <v>43</v>
      </c>
      <c r="E1322" s="1" t="s">
        <v>4461</v>
      </c>
      <c r="F1322" s="1" t="s">
        <v>4922</v>
      </c>
      <c r="G1322" s="1" t="s">
        <v>4984</v>
      </c>
      <c r="H1322" s="2" t="s">
        <v>4993</v>
      </c>
      <c r="I1322" s="2" t="s">
        <v>4480</v>
      </c>
      <c r="J1322" s="1" t="s">
        <v>47</v>
      </c>
      <c r="M1322" s="1" t="s">
        <v>1320</v>
      </c>
      <c r="O1322" s="1" t="s">
        <v>1264</v>
      </c>
      <c r="P1322" s="1" t="s">
        <v>1265</v>
      </c>
      <c r="T1322" s="1" t="s">
        <v>1266</v>
      </c>
      <c r="W1322" s="2" t="s">
        <v>51</v>
      </c>
      <c r="X1322" s="2" t="s">
        <v>51</v>
      </c>
      <c r="Y1322" s="1" t="s">
        <v>52</v>
      </c>
      <c r="Z1322" s="1" t="s">
        <v>34</v>
      </c>
      <c r="AA1322" s="9" t="s">
        <v>53</v>
      </c>
      <c r="AB1322" s="2" t="s">
        <v>54</v>
      </c>
    </row>
    <row r="1323" spans="1:28" ht="36" customHeight="1" x14ac:dyDescent="0.2">
      <c r="A1323" s="1" t="s">
        <v>4994</v>
      </c>
      <c r="B1323" s="1" t="s">
        <v>36</v>
      </c>
      <c r="C1323" t="s">
        <v>4995</v>
      </c>
      <c r="D1323" s="1" t="s">
        <v>766</v>
      </c>
      <c r="E1323" s="1" t="s">
        <v>4461</v>
      </c>
      <c r="F1323" s="1" t="s">
        <v>4922</v>
      </c>
      <c r="G1323" s="1" t="s">
        <v>4984</v>
      </c>
      <c r="H1323" s="2" t="s">
        <v>4996</v>
      </c>
      <c r="J1323" s="1" t="s">
        <v>33</v>
      </c>
      <c r="W1323" s="2" t="s">
        <v>241</v>
      </c>
      <c r="X1323" s="2" t="s">
        <v>241</v>
      </c>
      <c r="Z1323" s="1" t="s">
        <v>34</v>
      </c>
    </row>
    <row r="1324" spans="1:28" ht="36" customHeight="1" x14ac:dyDescent="0.2">
      <c r="A1324" s="1" t="s">
        <v>4997</v>
      </c>
      <c r="B1324" s="1" t="s">
        <v>36</v>
      </c>
      <c r="C1324" t="s">
        <v>4998</v>
      </c>
      <c r="D1324" s="1" t="s">
        <v>43</v>
      </c>
      <c r="E1324" s="1" t="s">
        <v>4461</v>
      </c>
      <c r="F1324" s="1" t="s">
        <v>4922</v>
      </c>
      <c r="G1324" s="1" t="s">
        <v>4984</v>
      </c>
      <c r="H1324" s="2" t="s">
        <v>4999</v>
      </c>
      <c r="J1324" s="1" t="s">
        <v>773</v>
      </c>
      <c r="K1324" s="1" t="s">
        <v>4994</v>
      </c>
      <c r="L1324" s="1">
        <v>1</v>
      </c>
      <c r="M1324" s="1" t="s">
        <v>774</v>
      </c>
      <c r="O1324" s="1" t="s">
        <v>1264</v>
      </c>
      <c r="P1324" s="1" t="s">
        <v>1265</v>
      </c>
      <c r="T1324" s="1" t="s">
        <v>1266</v>
      </c>
      <c r="W1324" s="2" t="s">
        <v>241</v>
      </c>
      <c r="X1324" s="2" t="s">
        <v>241</v>
      </c>
      <c r="Y1324" s="1" t="s">
        <v>775</v>
      </c>
      <c r="Z1324" s="1" t="s">
        <v>34</v>
      </c>
      <c r="AA1324" s="9" t="s">
        <v>53</v>
      </c>
      <c r="AB1324" s="2" t="s">
        <v>242</v>
      </c>
    </row>
    <row r="1325" spans="1:28" ht="36" customHeight="1" x14ac:dyDescent="0.2">
      <c r="A1325" s="1" t="s">
        <v>5000</v>
      </c>
      <c r="B1325" s="1" t="s">
        <v>36</v>
      </c>
      <c r="C1325" t="s">
        <v>5001</v>
      </c>
      <c r="D1325" s="1" t="s">
        <v>43</v>
      </c>
      <c r="E1325" s="1" t="s">
        <v>4461</v>
      </c>
      <c r="F1325" s="1" t="s">
        <v>4922</v>
      </c>
      <c r="G1325" s="1" t="s">
        <v>4984</v>
      </c>
      <c r="H1325" s="2" t="s">
        <v>5002</v>
      </c>
      <c r="J1325" s="1" t="s">
        <v>773</v>
      </c>
      <c r="K1325" s="1" t="s">
        <v>4994</v>
      </c>
      <c r="L1325" s="1">
        <v>1</v>
      </c>
      <c r="M1325" s="1" t="s">
        <v>774</v>
      </c>
      <c r="O1325" s="1" t="s">
        <v>1264</v>
      </c>
      <c r="P1325" s="1" t="s">
        <v>1265</v>
      </c>
      <c r="T1325" s="1" t="s">
        <v>1266</v>
      </c>
      <c r="W1325" s="2" t="s">
        <v>241</v>
      </c>
      <c r="X1325" s="2" t="s">
        <v>241</v>
      </c>
      <c r="Y1325" s="1" t="s">
        <v>775</v>
      </c>
      <c r="Z1325" s="1" t="s">
        <v>34</v>
      </c>
      <c r="AA1325" s="9" t="s">
        <v>53</v>
      </c>
      <c r="AB1325" s="2" t="s">
        <v>242</v>
      </c>
    </row>
    <row r="1326" spans="1:28" ht="36" customHeight="1" x14ac:dyDescent="0.2">
      <c r="A1326" s="1" t="s">
        <v>5003</v>
      </c>
      <c r="B1326" s="1" t="s">
        <v>36</v>
      </c>
      <c r="C1326" t="s">
        <v>5004</v>
      </c>
      <c r="D1326" s="1" t="s">
        <v>43</v>
      </c>
      <c r="E1326" s="1" t="s">
        <v>4461</v>
      </c>
      <c r="F1326" s="1" t="s">
        <v>4922</v>
      </c>
      <c r="G1326" s="1" t="s">
        <v>4984</v>
      </c>
      <c r="H1326" s="2" t="s">
        <v>1408</v>
      </c>
      <c r="J1326" s="1" t="s">
        <v>773</v>
      </c>
      <c r="K1326" s="1" t="s">
        <v>4994</v>
      </c>
      <c r="L1326" s="1">
        <v>2</v>
      </c>
      <c r="M1326" s="1" t="s">
        <v>774</v>
      </c>
      <c r="O1326" s="1" t="s">
        <v>1264</v>
      </c>
      <c r="P1326" s="1" t="s">
        <v>1265</v>
      </c>
      <c r="T1326" s="1" t="s">
        <v>1266</v>
      </c>
      <c r="W1326" s="2" t="s">
        <v>241</v>
      </c>
      <c r="X1326" s="2" t="s">
        <v>241</v>
      </c>
      <c r="Y1326" s="1" t="s">
        <v>775</v>
      </c>
      <c r="Z1326" s="1" t="s">
        <v>34</v>
      </c>
      <c r="AA1326" s="9" t="s">
        <v>53</v>
      </c>
      <c r="AB1326" s="2" t="s">
        <v>242</v>
      </c>
    </row>
    <row r="1327" spans="1:28" ht="36" customHeight="1" x14ac:dyDescent="0.2">
      <c r="A1327" s="1" t="s">
        <v>5005</v>
      </c>
      <c r="B1327" s="1" t="s">
        <v>36</v>
      </c>
      <c r="C1327" t="s">
        <v>5006</v>
      </c>
      <c r="D1327" s="1" t="s">
        <v>43</v>
      </c>
      <c r="E1327" s="1" t="s">
        <v>4461</v>
      </c>
      <c r="F1327" s="1" t="s">
        <v>4922</v>
      </c>
      <c r="G1327" s="1" t="s">
        <v>4984</v>
      </c>
      <c r="H1327" s="2" t="s">
        <v>5007</v>
      </c>
      <c r="I1327" s="2" t="s">
        <v>4480</v>
      </c>
      <c r="J1327" s="1" t="s">
        <v>47</v>
      </c>
      <c r="M1327" s="1" t="s">
        <v>1320</v>
      </c>
      <c r="O1327" s="1" t="s">
        <v>1264</v>
      </c>
      <c r="P1327" s="1" t="s">
        <v>1265</v>
      </c>
      <c r="T1327" s="1" t="s">
        <v>1266</v>
      </c>
      <c r="W1327" s="2" t="s">
        <v>51</v>
      </c>
      <c r="X1327" s="2" t="s">
        <v>51</v>
      </c>
      <c r="Y1327" s="1" t="s">
        <v>52</v>
      </c>
      <c r="Z1327" s="1" t="s">
        <v>34</v>
      </c>
      <c r="AA1327" s="9" t="s">
        <v>53</v>
      </c>
      <c r="AB1327" s="2" t="s">
        <v>54</v>
      </c>
    </row>
    <row r="1328" spans="1:28" ht="36" customHeight="1" x14ac:dyDescent="0.2">
      <c r="A1328" s="1" t="s">
        <v>5008</v>
      </c>
      <c r="B1328" s="1" t="s">
        <v>36</v>
      </c>
      <c r="C1328" t="s">
        <v>5009</v>
      </c>
      <c r="D1328" s="1" t="s">
        <v>43</v>
      </c>
      <c r="E1328" s="1" t="s">
        <v>4461</v>
      </c>
      <c r="F1328" s="1" t="s">
        <v>4922</v>
      </c>
      <c r="G1328" s="1" t="s">
        <v>5010</v>
      </c>
      <c r="H1328" s="2" t="s">
        <v>5011</v>
      </c>
      <c r="I1328" s="2" t="s">
        <v>4480</v>
      </c>
      <c r="J1328" s="1" t="s">
        <v>47</v>
      </c>
      <c r="M1328" s="1" t="s">
        <v>1320</v>
      </c>
      <c r="O1328" s="1" t="s">
        <v>1264</v>
      </c>
      <c r="P1328" s="1" t="s">
        <v>1265</v>
      </c>
      <c r="T1328" s="1" t="s">
        <v>1266</v>
      </c>
      <c r="W1328" s="2" t="s">
        <v>51</v>
      </c>
      <c r="X1328" s="2" t="s">
        <v>51</v>
      </c>
      <c r="Y1328" s="1" t="s">
        <v>52</v>
      </c>
      <c r="Z1328" s="1" t="s">
        <v>34</v>
      </c>
      <c r="AA1328" s="9" t="s">
        <v>53</v>
      </c>
      <c r="AB1328" s="2" t="s">
        <v>54</v>
      </c>
    </row>
    <row r="1329" spans="1:28" ht="36" customHeight="1" x14ac:dyDescent="0.2">
      <c r="A1329" s="1" t="s">
        <v>5012</v>
      </c>
      <c r="B1329" s="1" t="s">
        <v>36</v>
      </c>
      <c r="C1329" t="s">
        <v>5013</v>
      </c>
      <c r="D1329" s="1" t="s">
        <v>43</v>
      </c>
      <c r="E1329" s="1" t="s">
        <v>4461</v>
      </c>
      <c r="F1329" s="1" t="s">
        <v>4922</v>
      </c>
      <c r="G1329" s="1" t="s">
        <v>5014</v>
      </c>
      <c r="H1329" s="2" t="s">
        <v>5015</v>
      </c>
      <c r="I1329" s="2" t="s">
        <v>5016</v>
      </c>
      <c r="J1329" s="1" t="s">
        <v>47</v>
      </c>
      <c r="M1329" s="1" t="s">
        <v>236</v>
      </c>
      <c r="O1329" s="1" t="s">
        <v>1264</v>
      </c>
      <c r="P1329" s="1" t="s">
        <v>1265</v>
      </c>
      <c r="T1329" s="1" t="s">
        <v>1266</v>
      </c>
      <c r="W1329" s="2" t="s">
        <v>51</v>
      </c>
      <c r="X1329" s="2" t="s">
        <v>51</v>
      </c>
      <c r="Y1329" s="1" t="s">
        <v>52</v>
      </c>
      <c r="Z1329" s="1" t="s">
        <v>34</v>
      </c>
      <c r="AA1329" s="9" t="s">
        <v>53</v>
      </c>
      <c r="AB1329" s="2" t="s">
        <v>54</v>
      </c>
    </row>
    <row r="1330" spans="1:28" ht="36" customHeight="1" x14ac:dyDescent="0.2">
      <c r="A1330" s="1" t="s">
        <v>5017</v>
      </c>
      <c r="B1330" s="1" t="s">
        <v>36</v>
      </c>
      <c r="C1330" t="s">
        <v>5018</v>
      </c>
      <c r="D1330" s="1" t="s">
        <v>43</v>
      </c>
      <c r="E1330" s="1" t="s">
        <v>4461</v>
      </c>
      <c r="F1330" s="1" t="s">
        <v>4922</v>
      </c>
      <c r="G1330" s="1" t="s">
        <v>5014</v>
      </c>
      <c r="H1330" s="21" t="s">
        <v>5019</v>
      </c>
      <c r="I1330" s="2" t="s">
        <v>5020</v>
      </c>
      <c r="J1330" s="1" t="s">
        <v>47</v>
      </c>
      <c r="M1330" s="1" t="s">
        <v>236</v>
      </c>
      <c r="O1330" s="1" t="s">
        <v>1264</v>
      </c>
      <c r="P1330" s="1" t="s">
        <v>1265</v>
      </c>
      <c r="T1330" s="1" t="s">
        <v>1266</v>
      </c>
      <c r="W1330" s="2" t="s">
        <v>51</v>
      </c>
      <c r="X1330" s="2" t="s">
        <v>51</v>
      </c>
      <c r="Y1330" s="1" t="s">
        <v>52</v>
      </c>
      <c r="Z1330" s="1" t="s">
        <v>34</v>
      </c>
      <c r="AA1330" s="9" t="s">
        <v>53</v>
      </c>
      <c r="AB1330" s="2" t="s">
        <v>54</v>
      </c>
    </row>
    <row r="1331" spans="1:28" ht="36" customHeight="1" x14ac:dyDescent="0.2">
      <c r="A1331" s="1" t="s">
        <v>5021</v>
      </c>
      <c r="B1331" s="1" t="s">
        <v>36</v>
      </c>
      <c r="C1331" t="s">
        <v>5022</v>
      </c>
      <c r="D1331" s="1" t="s">
        <v>43</v>
      </c>
      <c r="E1331" s="1" t="s">
        <v>4461</v>
      </c>
      <c r="F1331" s="1" t="s">
        <v>4922</v>
      </c>
      <c r="G1331" s="1" t="s">
        <v>5014</v>
      </c>
      <c r="H1331" s="2" t="s">
        <v>5023</v>
      </c>
      <c r="I1331" s="2" t="s">
        <v>5024</v>
      </c>
      <c r="J1331" s="1" t="s">
        <v>47</v>
      </c>
      <c r="M1331" s="1" t="s">
        <v>236</v>
      </c>
      <c r="O1331" s="1" t="s">
        <v>1264</v>
      </c>
      <c r="P1331" s="1" t="s">
        <v>1265</v>
      </c>
      <c r="T1331" s="1" t="s">
        <v>1266</v>
      </c>
      <c r="W1331" s="2" t="s">
        <v>51</v>
      </c>
      <c r="X1331" s="2" t="s">
        <v>51</v>
      </c>
      <c r="Y1331" s="1" t="s">
        <v>52</v>
      </c>
      <c r="Z1331" s="1" t="s">
        <v>34</v>
      </c>
      <c r="AA1331" s="9" t="s">
        <v>53</v>
      </c>
      <c r="AB1331" s="2" t="s">
        <v>54</v>
      </c>
    </row>
    <row r="1332" spans="1:28" ht="36" customHeight="1" x14ac:dyDescent="0.2">
      <c r="A1332" s="1" t="s">
        <v>5025</v>
      </c>
      <c r="B1332" s="1" t="s">
        <v>36</v>
      </c>
      <c r="C1332" t="s">
        <v>5026</v>
      </c>
      <c r="D1332" s="1" t="s">
        <v>766</v>
      </c>
      <c r="E1332" s="1" t="s">
        <v>4461</v>
      </c>
      <c r="F1332" s="1" t="s">
        <v>4922</v>
      </c>
      <c r="G1332" s="1" t="s">
        <v>5014</v>
      </c>
      <c r="H1332" s="2" t="s">
        <v>5027</v>
      </c>
      <c r="J1332" s="1" t="s">
        <v>33</v>
      </c>
      <c r="W1332" s="2" t="s">
        <v>241</v>
      </c>
      <c r="X1332" s="2" t="s">
        <v>241</v>
      </c>
      <c r="Z1332" s="1" t="s">
        <v>34</v>
      </c>
    </row>
    <row r="1333" spans="1:28" ht="36" customHeight="1" x14ac:dyDescent="0.2">
      <c r="A1333" s="1" t="s">
        <v>5028</v>
      </c>
      <c r="B1333" s="1" t="s">
        <v>36</v>
      </c>
      <c r="C1333" t="s">
        <v>5029</v>
      </c>
      <c r="D1333" s="1" t="s">
        <v>43</v>
      </c>
      <c r="E1333" s="1" t="s">
        <v>4461</v>
      </c>
      <c r="F1333" s="1" t="s">
        <v>4922</v>
      </c>
      <c r="G1333" s="1" t="s">
        <v>5014</v>
      </c>
      <c r="H1333" s="2" t="s">
        <v>5030</v>
      </c>
      <c r="J1333" s="1" t="s">
        <v>773</v>
      </c>
      <c r="K1333" s="1" t="s">
        <v>5025</v>
      </c>
      <c r="L1333" s="1">
        <v>1</v>
      </c>
      <c r="M1333" s="1" t="s">
        <v>774</v>
      </c>
      <c r="O1333" s="1" t="s">
        <v>1264</v>
      </c>
      <c r="P1333" s="1" t="s">
        <v>1265</v>
      </c>
      <c r="T1333" s="1" t="s">
        <v>1266</v>
      </c>
      <c r="W1333" s="2" t="s">
        <v>241</v>
      </c>
      <c r="X1333" s="2" t="s">
        <v>241</v>
      </c>
      <c r="Y1333" s="1" t="s">
        <v>775</v>
      </c>
      <c r="Z1333" s="1" t="s">
        <v>34</v>
      </c>
      <c r="AA1333" s="9" t="s">
        <v>53</v>
      </c>
      <c r="AB1333" s="2" t="s">
        <v>242</v>
      </c>
    </row>
    <row r="1334" spans="1:28" ht="36" customHeight="1" x14ac:dyDescent="0.2">
      <c r="A1334" s="1" t="s">
        <v>5031</v>
      </c>
      <c r="B1334" s="1" t="s">
        <v>36</v>
      </c>
      <c r="C1334" t="s">
        <v>5032</v>
      </c>
      <c r="D1334" s="1" t="s">
        <v>43</v>
      </c>
      <c r="E1334" s="1" t="s">
        <v>4461</v>
      </c>
      <c r="F1334" s="1" t="s">
        <v>4922</v>
      </c>
      <c r="G1334" s="1" t="s">
        <v>5014</v>
      </c>
      <c r="H1334" s="2" t="s">
        <v>5033</v>
      </c>
      <c r="I1334" s="2" t="s">
        <v>5034</v>
      </c>
      <c r="J1334" s="1" t="s">
        <v>773</v>
      </c>
      <c r="K1334" s="1" t="s">
        <v>5025</v>
      </c>
      <c r="L1334" s="1">
        <v>1</v>
      </c>
      <c r="M1334" s="1" t="s">
        <v>774</v>
      </c>
      <c r="O1334" s="1" t="s">
        <v>1264</v>
      </c>
      <c r="P1334" s="1" t="s">
        <v>1265</v>
      </c>
      <c r="T1334" s="1" t="s">
        <v>1266</v>
      </c>
      <c r="W1334" s="2" t="s">
        <v>241</v>
      </c>
      <c r="X1334" s="2" t="s">
        <v>241</v>
      </c>
      <c r="Y1334" s="1" t="s">
        <v>775</v>
      </c>
      <c r="Z1334" s="1" t="s">
        <v>34</v>
      </c>
      <c r="AA1334" s="9" t="s">
        <v>53</v>
      </c>
      <c r="AB1334" s="2" t="s">
        <v>242</v>
      </c>
    </row>
    <row r="1335" spans="1:28" ht="36" customHeight="1" x14ac:dyDescent="0.2">
      <c r="A1335" s="1" t="s">
        <v>5035</v>
      </c>
      <c r="B1335" s="1" t="s">
        <v>36</v>
      </c>
      <c r="C1335" t="s">
        <v>5036</v>
      </c>
      <c r="D1335" s="1" t="s">
        <v>43</v>
      </c>
      <c r="E1335" s="1" t="s">
        <v>4461</v>
      </c>
      <c r="F1335" s="1" t="s">
        <v>4922</v>
      </c>
      <c r="G1335" s="1" t="s">
        <v>5014</v>
      </c>
      <c r="H1335" s="2" t="s">
        <v>5037</v>
      </c>
      <c r="J1335" s="1" t="s">
        <v>773</v>
      </c>
      <c r="K1335" s="1" t="s">
        <v>5025</v>
      </c>
      <c r="L1335" s="1">
        <v>1</v>
      </c>
      <c r="M1335" s="1" t="s">
        <v>774</v>
      </c>
      <c r="O1335" s="1" t="s">
        <v>1264</v>
      </c>
      <c r="P1335" s="1" t="s">
        <v>1265</v>
      </c>
      <c r="T1335" s="1" t="s">
        <v>1266</v>
      </c>
      <c r="W1335" s="2" t="s">
        <v>241</v>
      </c>
      <c r="X1335" s="2" t="s">
        <v>241</v>
      </c>
      <c r="Y1335" s="1" t="s">
        <v>775</v>
      </c>
      <c r="Z1335" s="1" t="s">
        <v>34</v>
      </c>
      <c r="AA1335" s="9" t="s">
        <v>53</v>
      </c>
      <c r="AB1335" s="2" t="s">
        <v>242</v>
      </c>
    </row>
    <row r="1336" spans="1:28" ht="36" customHeight="1" x14ac:dyDescent="0.2">
      <c r="A1336" s="1" t="s">
        <v>5038</v>
      </c>
      <c r="B1336" s="1" t="s">
        <v>36</v>
      </c>
      <c r="C1336" t="s">
        <v>5039</v>
      </c>
      <c r="D1336" s="1" t="s">
        <v>43</v>
      </c>
      <c r="E1336" s="1" t="s">
        <v>4461</v>
      </c>
      <c r="F1336" s="1" t="s">
        <v>4922</v>
      </c>
      <c r="G1336" s="1" t="s">
        <v>5014</v>
      </c>
      <c r="H1336" s="2" t="s">
        <v>5040</v>
      </c>
      <c r="J1336" s="1" t="s">
        <v>773</v>
      </c>
      <c r="K1336" s="1" t="s">
        <v>5025</v>
      </c>
      <c r="L1336" s="1">
        <v>1</v>
      </c>
      <c r="M1336" s="1" t="s">
        <v>774</v>
      </c>
      <c r="O1336" s="1" t="s">
        <v>1264</v>
      </c>
      <c r="P1336" s="1" t="s">
        <v>1265</v>
      </c>
      <c r="T1336" s="1" t="s">
        <v>1266</v>
      </c>
      <c r="W1336" s="2" t="s">
        <v>241</v>
      </c>
      <c r="X1336" s="2" t="s">
        <v>241</v>
      </c>
      <c r="Y1336" s="1" t="s">
        <v>775</v>
      </c>
      <c r="Z1336" s="1" t="s">
        <v>34</v>
      </c>
      <c r="AA1336" s="9" t="s">
        <v>53</v>
      </c>
      <c r="AB1336" s="2" t="s">
        <v>242</v>
      </c>
    </row>
    <row r="1337" spans="1:28" ht="36" customHeight="1" x14ac:dyDescent="0.2">
      <c r="A1337" s="1" t="s">
        <v>5041</v>
      </c>
      <c r="B1337" s="1" t="s">
        <v>36</v>
      </c>
      <c r="C1337" t="s">
        <v>5042</v>
      </c>
      <c r="D1337" s="1" t="s">
        <v>43</v>
      </c>
      <c r="E1337" s="1" t="s">
        <v>4461</v>
      </c>
      <c r="F1337" s="1" t="s">
        <v>4922</v>
      </c>
      <c r="G1337" s="1" t="s">
        <v>5014</v>
      </c>
      <c r="H1337" s="2" t="s">
        <v>1408</v>
      </c>
      <c r="J1337" s="1" t="s">
        <v>773</v>
      </c>
      <c r="K1337" s="1" t="s">
        <v>5025</v>
      </c>
      <c r="L1337" s="1">
        <v>2</v>
      </c>
      <c r="M1337" s="1" t="s">
        <v>774</v>
      </c>
      <c r="O1337" s="1" t="s">
        <v>1264</v>
      </c>
      <c r="P1337" s="1" t="s">
        <v>1265</v>
      </c>
      <c r="T1337" s="1" t="s">
        <v>1266</v>
      </c>
      <c r="W1337" s="2" t="s">
        <v>241</v>
      </c>
      <c r="X1337" s="2" t="s">
        <v>241</v>
      </c>
      <c r="Y1337" s="1" t="s">
        <v>775</v>
      </c>
      <c r="Z1337" s="1" t="s">
        <v>34</v>
      </c>
      <c r="AA1337" s="9" t="s">
        <v>53</v>
      </c>
      <c r="AB1337" s="2" t="s">
        <v>242</v>
      </c>
    </row>
    <row r="1338" spans="1:28" ht="36" customHeight="1" x14ac:dyDescent="0.2">
      <c r="A1338" s="1" t="s">
        <v>5043</v>
      </c>
      <c r="B1338" s="1" t="s">
        <v>36</v>
      </c>
      <c r="C1338" t="s">
        <v>5044</v>
      </c>
      <c r="D1338" s="1" t="s">
        <v>43</v>
      </c>
      <c r="E1338" s="1" t="s">
        <v>4461</v>
      </c>
      <c r="F1338" s="1" t="s">
        <v>4922</v>
      </c>
      <c r="G1338" s="1" t="s">
        <v>5014</v>
      </c>
      <c r="H1338" s="2" t="s">
        <v>5045</v>
      </c>
      <c r="I1338" s="2" t="s">
        <v>5046</v>
      </c>
      <c r="J1338" s="1" t="s">
        <v>47</v>
      </c>
      <c r="M1338" s="1" t="s">
        <v>1320</v>
      </c>
      <c r="O1338" s="1" t="s">
        <v>1264</v>
      </c>
      <c r="P1338" s="1" t="s">
        <v>1265</v>
      </c>
      <c r="T1338" s="1" t="s">
        <v>1266</v>
      </c>
      <c r="W1338" s="2" t="s">
        <v>51</v>
      </c>
      <c r="X1338" s="2" t="s">
        <v>51</v>
      </c>
      <c r="Y1338" s="1" t="s">
        <v>52</v>
      </c>
      <c r="Z1338" s="1" t="s">
        <v>34</v>
      </c>
      <c r="AA1338" s="9" t="s">
        <v>53</v>
      </c>
      <c r="AB1338" s="2" t="s">
        <v>54</v>
      </c>
    </row>
    <row r="1339" spans="1:28" ht="36" customHeight="1" x14ac:dyDescent="0.2">
      <c r="A1339" s="1" t="s">
        <v>5047</v>
      </c>
      <c r="B1339" s="1" t="s">
        <v>36</v>
      </c>
      <c r="C1339" t="s">
        <v>5048</v>
      </c>
      <c r="D1339" s="1" t="s">
        <v>43</v>
      </c>
      <c r="E1339" s="1" t="s">
        <v>4461</v>
      </c>
      <c r="F1339" s="1" t="s">
        <v>4922</v>
      </c>
      <c r="G1339" s="1" t="s">
        <v>5049</v>
      </c>
      <c r="H1339" s="2" t="s">
        <v>5050</v>
      </c>
      <c r="I1339" s="2" t="s">
        <v>5051</v>
      </c>
      <c r="J1339" s="1" t="s">
        <v>47</v>
      </c>
      <c r="M1339" s="1" t="s">
        <v>236</v>
      </c>
      <c r="O1339" s="1" t="s">
        <v>1264</v>
      </c>
      <c r="P1339" s="1" t="s">
        <v>1265</v>
      </c>
      <c r="T1339" s="1" t="s">
        <v>1266</v>
      </c>
      <c r="W1339" s="2" t="s">
        <v>51</v>
      </c>
      <c r="X1339" s="2" t="s">
        <v>51</v>
      </c>
      <c r="Y1339" s="1" t="s">
        <v>52</v>
      </c>
      <c r="Z1339" s="1" t="s">
        <v>34</v>
      </c>
      <c r="AA1339" s="9" t="s">
        <v>53</v>
      </c>
      <c r="AB1339" s="2" t="s">
        <v>54</v>
      </c>
    </row>
    <row r="1340" spans="1:28" ht="36" customHeight="1" x14ac:dyDescent="0.2">
      <c r="A1340" s="1" t="s">
        <v>5052</v>
      </c>
      <c r="B1340" s="1" t="s">
        <v>36</v>
      </c>
      <c r="C1340" t="s">
        <v>5053</v>
      </c>
      <c r="D1340" s="1" t="s">
        <v>766</v>
      </c>
      <c r="E1340" s="1" t="s">
        <v>4461</v>
      </c>
      <c r="F1340" s="1" t="s">
        <v>4922</v>
      </c>
      <c r="G1340" s="1" t="s">
        <v>5049</v>
      </c>
      <c r="H1340" s="2" t="s">
        <v>5054</v>
      </c>
      <c r="J1340" s="1" t="s">
        <v>33</v>
      </c>
      <c r="W1340" s="2" t="s">
        <v>51</v>
      </c>
      <c r="X1340" s="2" t="s">
        <v>51</v>
      </c>
      <c r="Z1340" s="1" t="s">
        <v>34</v>
      </c>
    </row>
    <row r="1341" spans="1:28" ht="36" customHeight="1" x14ac:dyDescent="0.2">
      <c r="A1341" s="1" t="s">
        <v>5055</v>
      </c>
      <c r="B1341" s="1" t="s">
        <v>36</v>
      </c>
      <c r="C1341" t="s">
        <v>5056</v>
      </c>
      <c r="D1341" s="1" t="s">
        <v>43</v>
      </c>
      <c r="E1341" s="1" t="s">
        <v>4461</v>
      </c>
      <c r="F1341" s="1" t="s">
        <v>4922</v>
      </c>
      <c r="G1341" s="1" t="s">
        <v>5049</v>
      </c>
      <c r="H1341" s="2" t="s">
        <v>5057</v>
      </c>
      <c r="J1341" s="1" t="s">
        <v>773</v>
      </c>
      <c r="K1341" s="1" t="s">
        <v>5052</v>
      </c>
      <c r="L1341" s="1">
        <v>1</v>
      </c>
      <c r="M1341" s="1" t="s">
        <v>774</v>
      </c>
      <c r="O1341" s="1" t="s">
        <v>1264</v>
      </c>
      <c r="P1341" s="1" t="s">
        <v>1265</v>
      </c>
      <c r="T1341" s="1" t="s">
        <v>1266</v>
      </c>
      <c r="W1341" s="2" t="s">
        <v>241</v>
      </c>
      <c r="X1341" s="2" t="s">
        <v>241</v>
      </c>
      <c r="Y1341" s="1" t="s">
        <v>775</v>
      </c>
      <c r="Z1341" s="1" t="s">
        <v>34</v>
      </c>
      <c r="AA1341" s="9" t="s">
        <v>53</v>
      </c>
      <c r="AB1341" s="2" t="s">
        <v>242</v>
      </c>
    </row>
    <row r="1342" spans="1:28" ht="36" customHeight="1" x14ac:dyDescent="0.2">
      <c r="A1342" s="1" t="s">
        <v>5058</v>
      </c>
      <c r="B1342" s="1" t="s">
        <v>36</v>
      </c>
      <c r="C1342" t="s">
        <v>5059</v>
      </c>
      <c r="D1342" s="1" t="s">
        <v>43</v>
      </c>
      <c r="E1342" s="1" t="s">
        <v>4461</v>
      </c>
      <c r="F1342" s="1" t="s">
        <v>4922</v>
      </c>
      <c r="G1342" s="1" t="s">
        <v>5049</v>
      </c>
      <c r="H1342" s="2" t="s">
        <v>5060</v>
      </c>
      <c r="I1342" s="2" t="s">
        <v>5061</v>
      </c>
      <c r="J1342" s="1" t="s">
        <v>773</v>
      </c>
      <c r="K1342" s="1" t="s">
        <v>5052</v>
      </c>
      <c r="L1342" s="1">
        <v>1</v>
      </c>
      <c r="M1342" s="1" t="s">
        <v>774</v>
      </c>
      <c r="O1342" s="1" t="s">
        <v>1264</v>
      </c>
      <c r="P1342" s="1" t="s">
        <v>1265</v>
      </c>
      <c r="T1342" s="1" t="s">
        <v>1266</v>
      </c>
      <c r="W1342" s="2" t="s">
        <v>51</v>
      </c>
      <c r="X1342" s="2" t="s">
        <v>51</v>
      </c>
      <c r="Y1342" s="1" t="s">
        <v>775</v>
      </c>
      <c r="Z1342" s="1" t="s">
        <v>34</v>
      </c>
      <c r="AA1342" s="9" t="s">
        <v>53</v>
      </c>
      <c r="AB1342" s="26" t="s">
        <v>54</v>
      </c>
    </row>
    <row r="1343" spans="1:28" ht="36" customHeight="1" x14ac:dyDescent="0.2">
      <c r="A1343" s="1" t="s">
        <v>5062</v>
      </c>
      <c r="B1343" s="1" t="s">
        <v>36</v>
      </c>
      <c r="C1343" t="s">
        <v>5063</v>
      </c>
      <c r="D1343" s="1" t="s">
        <v>43</v>
      </c>
      <c r="E1343" s="1" t="s">
        <v>4461</v>
      </c>
      <c r="F1343" s="1" t="s">
        <v>4922</v>
      </c>
      <c r="G1343" s="1" t="s">
        <v>5049</v>
      </c>
      <c r="H1343" s="2" t="s">
        <v>5064</v>
      </c>
      <c r="J1343" s="1" t="s">
        <v>773</v>
      </c>
      <c r="K1343" s="1" t="s">
        <v>5052</v>
      </c>
      <c r="L1343" s="1">
        <v>1</v>
      </c>
      <c r="M1343" s="1" t="s">
        <v>774</v>
      </c>
      <c r="O1343" s="1" t="s">
        <v>1264</v>
      </c>
      <c r="P1343" s="1" t="s">
        <v>1265</v>
      </c>
      <c r="T1343" s="1" t="s">
        <v>1266</v>
      </c>
      <c r="W1343" s="2" t="s">
        <v>241</v>
      </c>
      <c r="X1343" s="2" t="s">
        <v>241</v>
      </c>
      <c r="Y1343" s="1" t="s">
        <v>775</v>
      </c>
      <c r="Z1343" s="1" t="s">
        <v>34</v>
      </c>
      <c r="AA1343" s="9" t="s">
        <v>53</v>
      </c>
      <c r="AB1343" s="2" t="s">
        <v>242</v>
      </c>
    </row>
    <row r="1344" spans="1:28" ht="36" customHeight="1" x14ac:dyDescent="0.2">
      <c r="A1344" s="1" t="s">
        <v>5065</v>
      </c>
      <c r="B1344" s="1" t="s">
        <v>36</v>
      </c>
      <c r="C1344" t="s">
        <v>5066</v>
      </c>
      <c r="D1344" s="1" t="s">
        <v>43</v>
      </c>
      <c r="E1344" s="1" t="s">
        <v>4461</v>
      </c>
      <c r="F1344" s="1" t="s">
        <v>4922</v>
      </c>
      <c r="G1344" s="1" t="s">
        <v>5049</v>
      </c>
      <c r="H1344" s="2" t="s">
        <v>5067</v>
      </c>
      <c r="J1344" s="1" t="s">
        <v>773</v>
      </c>
      <c r="K1344" s="1" t="s">
        <v>5052</v>
      </c>
      <c r="L1344" s="1">
        <v>1</v>
      </c>
      <c r="M1344" s="1" t="s">
        <v>774</v>
      </c>
      <c r="O1344" s="1" t="s">
        <v>1264</v>
      </c>
      <c r="P1344" s="1" t="s">
        <v>1265</v>
      </c>
      <c r="T1344" s="1" t="s">
        <v>1266</v>
      </c>
      <c r="W1344" s="2" t="s">
        <v>241</v>
      </c>
      <c r="X1344" s="2" t="s">
        <v>241</v>
      </c>
      <c r="Y1344" s="1" t="s">
        <v>775</v>
      </c>
      <c r="Z1344" s="1" t="s">
        <v>34</v>
      </c>
      <c r="AA1344" s="9" t="s">
        <v>53</v>
      </c>
      <c r="AB1344" s="2" t="s">
        <v>242</v>
      </c>
    </row>
    <row r="1345" spans="1:28" ht="36" customHeight="1" x14ac:dyDescent="0.2">
      <c r="A1345" s="1" t="s">
        <v>5068</v>
      </c>
      <c r="B1345" s="1" t="s">
        <v>36</v>
      </c>
      <c r="C1345" t="s">
        <v>5069</v>
      </c>
      <c r="D1345" s="1" t="s">
        <v>43</v>
      </c>
      <c r="E1345" s="1" t="s">
        <v>4461</v>
      </c>
      <c r="F1345" s="1" t="s">
        <v>4922</v>
      </c>
      <c r="G1345" s="1" t="s">
        <v>5049</v>
      </c>
      <c r="H1345" s="2" t="s">
        <v>5070</v>
      </c>
      <c r="J1345" s="1" t="s">
        <v>773</v>
      </c>
      <c r="K1345" s="1" t="s">
        <v>5052</v>
      </c>
      <c r="L1345" s="1">
        <v>1</v>
      </c>
      <c r="M1345" s="1" t="s">
        <v>774</v>
      </c>
      <c r="O1345" s="1" t="s">
        <v>1264</v>
      </c>
      <c r="P1345" s="1" t="s">
        <v>1265</v>
      </c>
      <c r="T1345" s="1" t="s">
        <v>1266</v>
      </c>
      <c r="W1345" s="2" t="s">
        <v>241</v>
      </c>
      <c r="X1345" s="2" t="s">
        <v>241</v>
      </c>
      <c r="Y1345" s="1" t="s">
        <v>775</v>
      </c>
      <c r="Z1345" s="1" t="s">
        <v>34</v>
      </c>
      <c r="AA1345" s="9" t="s">
        <v>53</v>
      </c>
      <c r="AB1345" s="2" t="s">
        <v>242</v>
      </c>
    </row>
    <row r="1346" spans="1:28" ht="36" customHeight="1" x14ac:dyDescent="0.2">
      <c r="A1346" s="1" t="s">
        <v>5071</v>
      </c>
      <c r="B1346" s="1" t="s">
        <v>36</v>
      </c>
      <c r="C1346" t="s">
        <v>5072</v>
      </c>
      <c r="D1346" s="1" t="s">
        <v>43</v>
      </c>
      <c r="E1346" s="1" t="s">
        <v>4461</v>
      </c>
      <c r="F1346" s="1" t="s">
        <v>4922</v>
      </c>
      <c r="G1346" s="1" t="s">
        <v>5049</v>
      </c>
      <c r="H1346" s="2" t="s">
        <v>5073</v>
      </c>
      <c r="J1346" s="1" t="s">
        <v>773</v>
      </c>
      <c r="K1346" s="1" t="s">
        <v>5052</v>
      </c>
      <c r="L1346" s="1">
        <v>1</v>
      </c>
      <c r="M1346" s="1" t="s">
        <v>774</v>
      </c>
      <c r="O1346" s="1" t="s">
        <v>1264</v>
      </c>
      <c r="P1346" s="1" t="s">
        <v>1265</v>
      </c>
      <c r="T1346" s="1" t="s">
        <v>1266</v>
      </c>
      <c r="W1346" s="2" t="s">
        <v>241</v>
      </c>
      <c r="X1346" s="2" t="s">
        <v>241</v>
      </c>
      <c r="Y1346" s="1" t="s">
        <v>775</v>
      </c>
      <c r="Z1346" s="1" t="s">
        <v>34</v>
      </c>
      <c r="AA1346" s="9" t="s">
        <v>53</v>
      </c>
      <c r="AB1346" s="2" t="s">
        <v>242</v>
      </c>
    </row>
    <row r="1347" spans="1:28" ht="36" customHeight="1" x14ac:dyDescent="0.2">
      <c r="A1347" s="1" t="s">
        <v>5074</v>
      </c>
      <c r="B1347" s="1" t="s">
        <v>36</v>
      </c>
      <c r="C1347" t="s">
        <v>5075</v>
      </c>
      <c r="D1347" s="1" t="s">
        <v>43</v>
      </c>
      <c r="E1347" s="1" t="s">
        <v>4461</v>
      </c>
      <c r="F1347" s="1" t="s">
        <v>4922</v>
      </c>
      <c r="G1347" s="1" t="s">
        <v>5049</v>
      </c>
      <c r="H1347" s="2" t="s">
        <v>5076</v>
      </c>
      <c r="J1347" s="1" t="s">
        <v>773</v>
      </c>
      <c r="K1347" s="1" t="s">
        <v>5052</v>
      </c>
      <c r="L1347" s="1">
        <v>1</v>
      </c>
      <c r="M1347" s="1" t="s">
        <v>774</v>
      </c>
      <c r="O1347" s="1" t="s">
        <v>1264</v>
      </c>
      <c r="P1347" s="1" t="s">
        <v>1265</v>
      </c>
      <c r="T1347" s="1" t="s">
        <v>1266</v>
      </c>
      <c r="W1347" s="2" t="s">
        <v>241</v>
      </c>
      <c r="X1347" s="2" t="s">
        <v>241</v>
      </c>
      <c r="Y1347" s="1" t="s">
        <v>775</v>
      </c>
      <c r="Z1347" s="1" t="s">
        <v>34</v>
      </c>
      <c r="AA1347" s="9" t="s">
        <v>53</v>
      </c>
      <c r="AB1347" s="2" t="s">
        <v>248</v>
      </c>
    </row>
    <row r="1348" spans="1:28" ht="36" customHeight="1" x14ac:dyDescent="0.2">
      <c r="A1348" s="1" t="s">
        <v>5077</v>
      </c>
      <c r="B1348" s="1" t="s">
        <v>36</v>
      </c>
      <c r="C1348" t="s">
        <v>5078</v>
      </c>
      <c r="D1348" s="1" t="s">
        <v>43</v>
      </c>
      <c r="E1348" s="1" t="s">
        <v>4461</v>
      </c>
      <c r="F1348" s="1" t="s">
        <v>4922</v>
      </c>
      <c r="G1348" s="1" t="s">
        <v>5049</v>
      </c>
      <c r="H1348" s="2" t="s">
        <v>5079</v>
      </c>
      <c r="J1348" s="1" t="s">
        <v>773</v>
      </c>
      <c r="K1348" s="1" t="s">
        <v>5052</v>
      </c>
      <c r="L1348" s="1">
        <v>1</v>
      </c>
      <c r="M1348" s="1" t="s">
        <v>774</v>
      </c>
      <c r="O1348" s="1" t="s">
        <v>1264</v>
      </c>
      <c r="P1348" s="1" t="s">
        <v>1265</v>
      </c>
      <c r="T1348" s="1" t="s">
        <v>1266</v>
      </c>
      <c r="W1348" s="2" t="s">
        <v>241</v>
      </c>
      <c r="X1348" s="2" t="s">
        <v>241</v>
      </c>
      <c r="Y1348" s="1" t="s">
        <v>775</v>
      </c>
      <c r="Z1348" s="1" t="s">
        <v>34</v>
      </c>
      <c r="AA1348" s="9" t="s">
        <v>53</v>
      </c>
      <c r="AB1348" s="2" t="s">
        <v>248</v>
      </c>
    </row>
    <row r="1349" spans="1:28" ht="36" customHeight="1" x14ac:dyDescent="0.2">
      <c r="A1349" s="1" t="s">
        <v>5080</v>
      </c>
      <c r="B1349" s="1" t="s">
        <v>36</v>
      </c>
      <c r="C1349" t="s">
        <v>5081</v>
      </c>
      <c r="D1349" s="1" t="s">
        <v>43</v>
      </c>
      <c r="E1349" s="1" t="s">
        <v>4461</v>
      </c>
      <c r="F1349" s="1" t="s">
        <v>4922</v>
      </c>
      <c r="G1349" s="1" t="s">
        <v>5049</v>
      </c>
      <c r="H1349" s="2" t="s">
        <v>5082</v>
      </c>
      <c r="J1349" s="1" t="s">
        <v>773</v>
      </c>
      <c r="K1349" s="1" t="s">
        <v>5052</v>
      </c>
      <c r="L1349" s="1">
        <v>1</v>
      </c>
      <c r="M1349" s="1" t="s">
        <v>774</v>
      </c>
      <c r="O1349" s="1" t="s">
        <v>1264</v>
      </c>
      <c r="P1349" s="1" t="s">
        <v>1265</v>
      </c>
      <c r="T1349" s="1" t="s">
        <v>1266</v>
      </c>
      <c r="W1349" s="2" t="s">
        <v>241</v>
      </c>
      <c r="X1349" s="2" t="s">
        <v>241</v>
      </c>
      <c r="Y1349" s="1" t="s">
        <v>775</v>
      </c>
      <c r="Z1349" s="1" t="s">
        <v>34</v>
      </c>
      <c r="AA1349" s="9" t="s">
        <v>53</v>
      </c>
      <c r="AB1349" s="2" t="s">
        <v>248</v>
      </c>
    </row>
    <row r="1350" spans="1:28" ht="36" customHeight="1" x14ac:dyDescent="0.2">
      <c r="A1350" s="1" t="s">
        <v>5083</v>
      </c>
      <c r="B1350" s="1" t="s">
        <v>36</v>
      </c>
      <c r="C1350" t="s">
        <v>5084</v>
      </c>
      <c r="D1350" s="1" t="s">
        <v>43</v>
      </c>
      <c r="E1350" s="1" t="s">
        <v>4461</v>
      </c>
      <c r="F1350" s="1" t="s">
        <v>4922</v>
      </c>
      <c r="G1350" s="1" t="s">
        <v>5049</v>
      </c>
      <c r="H1350" s="2" t="s">
        <v>5085</v>
      </c>
      <c r="I1350" s="2" t="s">
        <v>5086</v>
      </c>
      <c r="J1350" s="1" t="s">
        <v>773</v>
      </c>
      <c r="K1350" s="1" t="s">
        <v>5052</v>
      </c>
      <c r="L1350" s="1">
        <v>1</v>
      </c>
      <c r="M1350" s="1" t="s">
        <v>774</v>
      </c>
      <c r="O1350" s="1" t="s">
        <v>1264</v>
      </c>
      <c r="P1350" s="1" t="s">
        <v>1265</v>
      </c>
      <c r="T1350" s="1" t="s">
        <v>1266</v>
      </c>
      <c r="W1350" s="2" t="s">
        <v>241</v>
      </c>
      <c r="X1350" s="2" t="s">
        <v>241</v>
      </c>
      <c r="Y1350" s="1" t="s">
        <v>775</v>
      </c>
      <c r="Z1350" s="1" t="s">
        <v>34</v>
      </c>
      <c r="AA1350" s="9" t="s">
        <v>53</v>
      </c>
      <c r="AB1350" s="2" t="s">
        <v>248</v>
      </c>
    </row>
    <row r="1351" spans="1:28" ht="36" customHeight="1" x14ac:dyDescent="0.2">
      <c r="A1351" s="1" t="s">
        <v>5087</v>
      </c>
      <c r="B1351" s="1" t="s">
        <v>36</v>
      </c>
      <c r="C1351" t="s">
        <v>5088</v>
      </c>
      <c r="D1351" s="1" t="s">
        <v>43</v>
      </c>
      <c r="E1351" s="1" t="s">
        <v>4461</v>
      </c>
      <c r="F1351" s="1" t="s">
        <v>4922</v>
      </c>
      <c r="G1351" s="1" t="s">
        <v>5049</v>
      </c>
      <c r="H1351" s="2" t="s">
        <v>5089</v>
      </c>
      <c r="J1351" s="1" t="s">
        <v>773</v>
      </c>
      <c r="K1351" s="1" t="s">
        <v>5052</v>
      </c>
      <c r="L1351" s="1">
        <v>1</v>
      </c>
      <c r="M1351" s="1" t="s">
        <v>774</v>
      </c>
      <c r="O1351" s="1" t="s">
        <v>1264</v>
      </c>
      <c r="P1351" s="1" t="s">
        <v>1265</v>
      </c>
      <c r="T1351" s="1" t="s">
        <v>1266</v>
      </c>
      <c r="W1351" s="2" t="s">
        <v>241</v>
      </c>
      <c r="X1351" s="2" t="s">
        <v>241</v>
      </c>
      <c r="Y1351" s="1" t="s">
        <v>775</v>
      </c>
      <c r="Z1351" s="1" t="s">
        <v>34</v>
      </c>
      <c r="AA1351" s="9" t="s">
        <v>53</v>
      </c>
      <c r="AB1351" s="2" t="s">
        <v>248</v>
      </c>
    </row>
    <row r="1352" spans="1:28" ht="36" customHeight="1" x14ac:dyDescent="0.2">
      <c r="A1352" s="1" t="s">
        <v>5090</v>
      </c>
      <c r="B1352" s="1" t="s">
        <v>36</v>
      </c>
      <c r="C1352" t="s">
        <v>5091</v>
      </c>
      <c r="D1352" s="1" t="s">
        <v>43</v>
      </c>
      <c r="E1352" s="1" t="s">
        <v>4461</v>
      </c>
      <c r="F1352" s="1" t="s">
        <v>4922</v>
      </c>
      <c r="G1352" s="1" t="s">
        <v>5049</v>
      </c>
      <c r="H1352" s="2" t="s">
        <v>5092</v>
      </c>
      <c r="J1352" s="1" t="s">
        <v>773</v>
      </c>
      <c r="K1352" s="1" t="s">
        <v>5052</v>
      </c>
      <c r="L1352" s="1">
        <v>1</v>
      </c>
      <c r="M1352" s="1" t="s">
        <v>774</v>
      </c>
      <c r="O1352" s="1" t="s">
        <v>1264</v>
      </c>
      <c r="P1352" s="1" t="s">
        <v>1265</v>
      </c>
      <c r="T1352" s="1" t="s">
        <v>1266</v>
      </c>
      <c r="W1352" s="2" t="s">
        <v>241</v>
      </c>
      <c r="X1352" s="2" t="s">
        <v>241</v>
      </c>
      <c r="Y1352" s="1" t="s">
        <v>775</v>
      </c>
      <c r="Z1352" s="1" t="s">
        <v>34</v>
      </c>
      <c r="AA1352" s="9" t="s">
        <v>53</v>
      </c>
      <c r="AB1352" s="2" t="s">
        <v>242</v>
      </c>
    </row>
    <row r="1353" spans="1:28" ht="36" customHeight="1" x14ac:dyDescent="0.2">
      <c r="A1353" s="1" t="s">
        <v>5093</v>
      </c>
      <c r="B1353" s="1" t="s">
        <v>36</v>
      </c>
      <c r="C1353" t="s">
        <v>5094</v>
      </c>
      <c r="D1353" s="1" t="s">
        <v>43</v>
      </c>
      <c r="E1353" s="1" t="s">
        <v>4461</v>
      </c>
      <c r="F1353" s="1" t="s">
        <v>4922</v>
      </c>
      <c r="G1353" s="1" t="s">
        <v>5049</v>
      </c>
      <c r="H1353" s="2" t="s">
        <v>1408</v>
      </c>
      <c r="J1353" s="1" t="s">
        <v>773</v>
      </c>
      <c r="K1353" s="1" t="s">
        <v>5052</v>
      </c>
      <c r="L1353" s="1">
        <v>2</v>
      </c>
      <c r="M1353" s="1" t="s">
        <v>774</v>
      </c>
      <c r="O1353" s="1" t="s">
        <v>1264</v>
      </c>
      <c r="P1353" s="1" t="s">
        <v>1265</v>
      </c>
      <c r="T1353" s="1" t="s">
        <v>1266</v>
      </c>
      <c r="W1353" s="2" t="s">
        <v>51</v>
      </c>
      <c r="X1353" s="2" t="s">
        <v>51</v>
      </c>
      <c r="Y1353" s="1" t="s">
        <v>775</v>
      </c>
      <c r="Z1353" s="1" t="s">
        <v>34</v>
      </c>
      <c r="AA1353" s="9" t="s">
        <v>53</v>
      </c>
      <c r="AB1353" s="2" t="s">
        <v>54</v>
      </c>
    </row>
    <row r="1354" spans="1:28" ht="36" customHeight="1" x14ac:dyDescent="0.2">
      <c r="A1354" s="1" t="s">
        <v>5095</v>
      </c>
      <c r="B1354" s="1" t="s">
        <v>36</v>
      </c>
      <c r="C1354" t="s">
        <v>5096</v>
      </c>
      <c r="D1354" s="1" t="s">
        <v>43</v>
      </c>
      <c r="E1354" s="1" t="s">
        <v>4461</v>
      </c>
      <c r="F1354" s="1" t="s">
        <v>4922</v>
      </c>
      <c r="G1354" s="1" t="s">
        <v>5049</v>
      </c>
      <c r="H1354" s="2" t="s">
        <v>5097</v>
      </c>
      <c r="I1354" s="2" t="s">
        <v>5098</v>
      </c>
      <c r="J1354" s="1" t="s">
        <v>47</v>
      </c>
      <c r="M1354" s="1" t="s">
        <v>1320</v>
      </c>
      <c r="O1354" s="1" t="s">
        <v>1264</v>
      </c>
      <c r="P1354" s="1" t="s">
        <v>1265</v>
      </c>
      <c r="T1354" s="1" t="s">
        <v>1266</v>
      </c>
      <c r="W1354" s="2" t="s">
        <v>51</v>
      </c>
      <c r="X1354" s="2" t="s">
        <v>51</v>
      </c>
      <c r="Y1354" s="1" t="s">
        <v>52</v>
      </c>
      <c r="Z1354" s="1" t="s">
        <v>34</v>
      </c>
      <c r="AA1354" s="9" t="s">
        <v>53</v>
      </c>
      <c r="AB1354" s="2" t="s">
        <v>54</v>
      </c>
    </row>
    <row r="1355" spans="1:28" ht="36" customHeight="1" x14ac:dyDescent="0.2">
      <c r="A1355" s="1" t="s">
        <v>5099</v>
      </c>
      <c r="B1355" s="1" t="s">
        <v>36</v>
      </c>
      <c r="C1355" t="s">
        <v>5100</v>
      </c>
      <c r="D1355" s="1" t="s">
        <v>43</v>
      </c>
      <c r="E1355" s="1" t="s">
        <v>4461</v>
      </c>
      <c r="F1355" s="1" t="s">
        <v>4922</v>
      </c>
      <c r="G1355" s="1" t="s">
        <v>5101</v>
      </c>
      <c r="H1355" s="2" t="s">
        <v>5102</v>
      </c>
      <c r="J1355" s="1" t="s">
        <v>47</v>
      </c>
      <c r="M1355" s="1" t="s">
        <v>236</v>
      </c>
      <c r="O1355" s="1" t="s">
        <v>1264</v>
      </c>
      <c r="P1355" s="1" t="s">
        <v>1265</v>
      </c>
      <c r="T1355" s="1" t="s">
        <v>1266</v>
      </c>
      <c r="W1355" s="2" t="s">
        <v>241</v>
      </c>
      <c r="X1355" s="2" t="s">
        <v>241</v>
      </c>
      <c r="Y1355" s="1" t="s">
        <v>52</v>
      </c>
      <c r="Z1355" s="1" t="s">
        <v>34</v>
      </c>
      <c r="AA1355" s="9" t="s">
        <v>53</v>
      </c>
      <c r="AB1355" s="2" t="s">
        <v>248</v>
      </c>
    </row>
    <row r="1356" spans="1:28" ht="36" customHeight="1" x14ac:dyDescent="0.2">
      <c r="A1356" s="1" t="s">
        <v>5103</v>
      </c>
      <c r="B1356" s="1" t="s">
        <v>36</v>
      </c>
      <c r="C1356" t="s">
        <v>5104</v>
      </c>
      <c r="D1356" s="1" t="s">
        <v>766</v>
      </c>
      <c r="E1356" s="1" t="s">
        <v>4461</v>
      </c>
      <c r="F1356" s="1" t="s">
        <v>4922</v>
      </c>
      <c r="G1356" s="1" t="s">
        <v>5101</v>
      </c>
      <c r="H1356" s="2" t="s">
        <v>5105</v>
      </c>
      <c r="J1356" s="1" t="s">
        <v>33</v>
      </c>
      <c r="W1356" s="2" t="s">
        <v>5106</v>
      </c>
      <c r="X1356" s="2" t="s">
        <v>5107</v>
      </c>
      <c r="Z1356" s="1" t="s">
        <v>34</v>
      </c>
    </row>
    <row r="1357" spans="1:28" ht="36" customHeight="1" x14ac:dyDescent="0.2">
      <c r="A1357" s="1" t="s">
        <v>5108</v>
      </c>
      <c r="B1357" s="1" t="s">
        <v>36</v>
      </c>
      <c r="C1357" t="s">
        <v>5109</v>
      </c>
      <c r="D1357" s="1" t="s">
        <v>43</v>
      </c>
      <c r="E1357" s="1" t="s">
        <v>4461</v>
      </c>
      <c r="F1357" s="1" t="s">
        <v>4922</v>
      </c>
      <c r="G1357" s="1" t="s">
        <v>5101</v>
      </c>
      <c r="H1357" s="2" t="s">
        <v>5110</v>
      </c>
      <c r="J1357" s="1" t="s">
        <v>773</v>
      </c>
      <c r="K1357" s="1" t="s">
        <v>5103</v>
      </c>
      <c r="L1357" s="1">
        <v>1</v>
      </c>
      <c r="M1357" s="1" t="s">
        <v>774</v>
      </c>
      <c r="O1357" s="1" t="s">
        <v>1264</v>
      </c>
      <c r="P1357" s="1" t="s">
        <v>1265</v>
      </c>
      <c r="T1357" s="1" t="s">
        <v>1266</v>
      </c>
      <c r="W1357" s="2" t="s">
        <v>5106</v>
      </c>
      <c r="X1357" s="2" t="s">
        <v>5107</v>
      </c>
      <c r="Y1357" s="1" t="s">
        <v>775</v>
      </c>
      <c r="Z1357" s="1" t="s">
        <v>34</v>
      </c>
      <c r="AA1357" s="9" t="s">
        <v>53</v>
      </c>
      <c r="AB1357" s="2" t="s">
        <v>248</v>
      </c>
    </row>
    <row r="1358" spans="1:28" ht="36" customHeight="1" x14ac:dyDescent="0.2">
      <c r="A1358" s="1" t="s">
        <v>5111</v>
      </c>
      <c r="B1358" s="1" t="s">
        <v>36</v>
      </c>
      <c r="C1358" t="s">
        <v>5112</v>
      </c>
      <c r="D1358" s="1" t="s">
        <v>188</v>
      </c>
      <c r="E1358" s="1" t="s">
        <v>4461</v>
      </c>
      <c r="F1358" s="1" t="s">
        <v>4922</v>
      </c>
      <c r="G1358" s="1" t="s">
        <v>5101</v>
      </c>
      <c r="H1358" s="2" t="s">
        <v>5113</v>
      </c>
      <c r="J1358" s="1" t="s">
        <v>33</v>
      </c>
      <c r="O1358" s="1" t="s">
        <v>191</v>
      </c>
      <c r="P1358" s="1" t="s">
        <v>1265</v>
      </c>
      <c r="W1358" s="2" t="s">
        <v>5114</v>
      </c>
      <c r="X1358" s="2" t="s">
        <v>5114</v>
      </c>
      <c r="Y1358" s="1" t="s">
        <v>52</v>
      </c>
      <c r="Z1358" s="1" t="s">
        <v>34</v>
      </c>
      <c r="AA1358" s="9" t="s">
        <v>53</v>
      </c>
      <c r="AB1358" s="2" t="s">
        <v>248</v>
      </c>
    </row>
    <row r="1359" spans="1:28" ht="36" customHeight="1" x14ac:dyDescent="0.2">
      <c r="A1359" s="1" t="s">
        <v>5115</v>
      </c>
      <c r="B1359" s="1" t="s">
        <v>36</v>
      </c>
      <c r="C1359" t="s">
        <v>5116</v>
      </c>
      <c r="D1359" s="1" t="s">
        <v>43</v>
      </c>
      <c r="E1359" s="1" t="s">
        <v>4461</v>
      </c>
      <c r="F1359" s="1" t="s">
        <v>4922</v>
      </c>
      <c r="G1359" s="1" t="s">
        <v>5101</v>
      </c>
      <c r="H1359" s="2" t="s">
        <v>5117</v>
      </c>
      <c r="J1359" s="1" t="s">
        <v>773</v>
      </c>
      <c r="K1359" s="1" t="s">
        <v>5103</v>
      </c>
      <c r="L1359" s="1">
        <v>1</v>
      </c>
      <c r="M1359" s="1" t="s">
        <v>774</v>
      </c>
      <c r="O1359" s="1" t="s">
        <v>1264</v>
      </c>
      <c r="P1359" s="1" t="s">
        <v>1265</v>
      </c>
      <c r="T1359" s="1" t="s">
        <v>1266</v>
      </c>
      <c r="W1359" s="2" t="s">
        <v>5106</v>
      </c>
      <c r="X1359" s="2" t="s">
        <v>5107</v>
      </c>
      <c r="Y1359" s="1" t="s">
        <v>775</v>
      </c>
      <c r="Z1359" s="1" t="s">
        <v>34</v>
      </c>
      <c r="AA1359" s="9" t="s">
        <v>53</v>
      </c>
      <c r="AB1359" s="2" t="s">
        <v>248</v>
      </c>
    </row>
    <row r="1360" spans="1:28" ht="36" customHeight="1" x14ac:dyDescent="0.2">
      <c r="A1360" s="1" t="s">
        <v>5118</v>
      </c>
      <c r="B1360" s="1" t="s">
        <v>36</v>
      </c>
      <c r="C1360" t="s">
        <v>5119</v>
      </c>
      <c r="D1360" s="1" t="s">
        <v>43</v>
      </c>
      <c r="E1360" s="1" t="s">
        <v>4461</v>
      </c>
      <c r="F1360" s="1" t="s">
        <v>4922</v>
      </c>
      <c r="G1360" s="1" t="s">
        <v>5101</v>
      </c>
      <c r="H1360" s="2" t="s">
        <v>1408</v>
      </c>
      <c r="J1360" s="1" t="s">
        <v>773</v>
      </c>
      <c r="K1360" s="1" t="s">
        <v>5103</v>
      </c>
      <c r="L1360" s="1">
        <v>2</v>
      </c>
      <c r="M1360" s="1" t="s">
        <v>774</v>
      </c>
      <c r="O1360" s="1" t="s">
        <v>1264</v>
      </c>
      <c r="P1360" s="1" t="s">
        <v>1265</v>
      </c>
      <c r="T1360" s="1" t="s">
        <v>1266</v>
      </c>
      <c r="W1360" s="2" t="s">
        <v>5106</v>
      </c>
      <c r="X1360" s="2" t="s">
        <v>5107</v>
      </c>
      <c r="Y1360" s="1" t="s">
        <v>775</v>
      </c>
      <c r="Z1360" s="1" t="s">
        <v>34</v>
      </c>
      <c r="AA1360" s="9" t="s">
        <v>53</v>
      </c>
      <c r="AB1360" s="2" t="s">
        <v>248</v>
      </c>
    </row>
    <row r="1361" spans="1:28" ht="36" customHeight="1" x14ac:dyDescent="0.2">
      <c r="A1361" s="1" t="s">
        <v>5120</v>
      </c>
      <c r="B1361" s="1" t="s">
        <v>36</v>
      </c>
      <c r="C1361" t="s">
        <v>5121</v>
      </c>
      <c r="D1361" s="1" t="s">
        <v>43</v>
      </c>
      <c r="E1361" s="1" t="s">
        <v>4461</v>
      </c>
      <c r="F1361" s="1" t="s">
        <v>4922</v>
      </c>
      <c r="G1361" s="1" t="s">
        <v>5101</v>
      </c>
      <c r="H1361" s="2" t="s">
        <v>5122</v>
      </c>
      <c r="I1361" s="2" t="s">
        <v>5123</v>
      </c>
      <c r="J1361" s="1" t="s">
        <v>47</v>
      </c>
      <c r="M1361" s="1" t="s">
        <v>236</v>
      </c>
      <c r="O1361" s="1" t="s">
        <v>1264</v>
      </c>
      <c r="P1361" s="1" t="s">
        <v>1265</v>
      </c>
      <c r="T1361" s="1" t="s">
        <v>1266</v>
      </c>
      <c r="W1361" s="2" t="s">
        <v>51</v>
      </c>
      <c r="X1361" s="2" t="s">
        <v>51</v>
      </c>
      <c r="Y1361" s="1" t="s">
        <v>52</v>
      </c>
      <c r="Z1361" s="1" t="s">
        <v>34</v>
      </c>
      <c r="AA1361" s="9" t="s">
        <v>53</v>
      </c>
      <c r="AB1361" s="2" t="s">
        <v>54</v>
      </c>
    </row>
    <row r="1362" spans="1:28" ht="36" customHeight="1" x14ac:dyDescent="0.2">
      <c r="A1362" s="1" t="s">
        <v>5124</v>
      </c>
      <c r="B1362" s="1" t="s">
        <v>36</v>
      </c>
      <c r="C1362" t="s">
        <v>5125</v>
      </c>
      <c r="D1362" s="1" t="s">
        <v>43</v>
      </c>
      <c r="E1362" s="1" t="s">
        <v>4461</v>
      </c>
      <c r="F1362" s="1" t="s">
        <v>5126</v>
      </c>
      <c r="H1362" s="2" t="s">
        <v>5127</v>
      </c>
      <c r="I1362" s="10" t="s">
        <v>5128</v>
      </c>
      <c r="J1362" s="1" t="s">
        <v>47</v>
      </c>
      <c r="M1362" s="1" t="s">
        <v>2043</v>
      </c>
      <c r="O1362" s="1" t="s">
        <v>1264</v>
      </c>
      <c r="P1362" s="1" t="s">
        <v>1265</v>
      </c>
      <c r="T1362" s="1" t="s">
        <v>1266</v>
      </c>
      <c r="W1362" s="2" t="s">
        <v>51</v>
      </c>
      <c r="X1362" s="2" t="s">
        <v>51</v>
      </c>
      <c r="Y1362" s="1" t="s">
        <v>52</v>
      </c>
      <c r="Z1362" s="1" t="s">
        <v>34</v>
      </c>
      <c r="AA1362" s="9" t="s">
        <v>53</v>
      </c>
      <c r="AB1362" s="2" t="s">
        <v>54</v>
      </c>
    </row>
    <row r="1363" spans="1:28" ht="36" customHeight="1" x14ac:dyDescent="0.2">
      <c r="A1363" s="1" t="s">
        <v>5129</v>
      </c>
      <c r="B1363" s="1" t="s">
        <v>36</v>
      </c>
      <c r="C1363" t="s">
        <v>5130</v>
      </c>
      <c r="D1363" s="1" t="s">
        <v>43</v>
      </c>
      <c r="E1363" s="1" t="s">
        <v>4461</v>
      </c>
      <c r="F1363" s="1" t="s">
        <v>5126</v>
      </c>
      <c r="H1363" s="2" t="s">
        <v>5131</v>
      </c>
      <c r="I1363" s="2" t="s">
        <v>5132</v>
      </c>
      <c r="J1363" s="1" t="s">
        <v>47</v>
      </c>
      <c r="M1363" s="1" t="s">
        <v>236</v>
      </c>
      <c r="O1363" s="1" t="s">
        <v>1264</v>
      </c>
      <c r="P1363" s="1" t="s">
        <v>1265</v>
      </c>
      <c r="T1363" s="1" t="s">
        <v>1266</v>
      </c>
      <c r="W1363" s="2" t="s">
        <v>51</v>
      </c>
      <c r="X1363" s="2" t="s">
        <v>51</v>
      </c>
      <c r="Y1363" s="1" t="s">
        <v>52</v>
      </c>
      <c r="Z1363" s="1" t="s">
        <v>34</v>
      </c>
      <c r="AA1363" s="9" t="s">
        <v>53</v>
      </c>
      <c r="AB1363" s="2" t="s">
        <v>54</v>
      </c>
    </row>
    <row r="1364" spans="1:28" ht="36" customHeight="1" x14ac:dyDescent="0.2">
      <c r="A1364" s="1" t="s">
        <v>5133</v>
      </c>
      <c r="B1364" s="1" t="s">
        <v>36</v>
      </c>
      <c r="C1364" t="s">
        <v>5134</v>
      </c>
      <c r="D1364" s="1" t="s">
        <v>43</v>
      </c>
      <c r="E1364" s="1" t="s">
        <v>4461</v>
      </c>
      <c r="F1364" s="1" t="s">
        <v>5135</v>
      </c>
      <c r="H1364" s="2" t="s">
        <v>5136</v>
      </c>
      <c r="I1364" s="2" t="s">
        <v>5137</v>
      </c>
      <c r="J1364" s="1" t="s">
        <v>47</v>
      </c>
      <c r="M1364" s="1" t="s">
        <v>236</v>
      </c>
      <c r="O1364" s="1" t="s">
        <v>1264</v>
      </c>
      <c r="P1364" s="1" t="s">
        <v>1265</v>
      </c>
      <c r="T1364" s="1" t="s">
        <v>1266</v>
      </c>
      <c r="W1364" s="2" t="s">
        <v>51</v>
      </c>
      <c r="X1364" s="2" t="s">
        <v>51</v>
      </c>
      <c r="Y1364" s="1" t="s">
        <v>52</v>
      </c>
      <c r="Z1364" s="1" t="s">
        <v>34</v>
      </c>
      <c r="AA1364" s="9" t="s">
        <v>53</v>
      </c>
      <c r="AB1364" s="2" t="s">
        <v>200</v>
      </c>
    </row>
    <row r="1365" spans="1:28" ht="36" customHeight="1" x14ac:dyDescent="0.2">
      <c r="A1365" s="1" t="s">
        <v>5138</v>
      </c>
      <c r="B1365" s="1" t="s">
        <v>36</v>
      </c>
      <c r="C1365" t="s">
        <v>5139</v>
      </c>
      <c r="D1365" s="1" t="s">
        <v>43</v>
      </c>
      <c r="E1365" s="1" t="s">
        <v>4461</v>
      </c>
      <c r="F1365" s="1" t="s">
        <v>5135</v>
      </c>
      <c r="H1365" s="2" t="s">
        <v>5140</v>
      </c>
      <c r="I1365" s="2" t="s">
        <v>4480</v>
      </c>
      <c r="J1365" s="1" t="s">
        <v>47</v>
      </c>
      <c r="M1365" s="1" t="s">
        <v>1320</v>
      </c>
      <c r="O1365" s="1" t="s">
        <v>1264</v>
      </c>
      <c r="P1365" s="1" t="s">
        <v>1265</v>
      </c>
      <c r="T1365" s="1" t="s">
        <v>1266</v>
      </c>
      <c r="W1365" s="2" t="s">
        <v>5141</v>
      </c>
      <c r="X1365" s="2" t="s">
        <v>5142</v>
      </c>
      <c r="Y1365" s="1" t="s">
        <v>52</v>
      </c>
      <c r="Z1365" s="1" t="s">
        <v>34</v>
      </c>
      <c r="AA1365" s="9" t="s">
        <v>53</v>
      </c>
      <c r="AB1365" s="2" t="s">
        <v>54</v>
      </c>
    </row>
    <row r="1366" spans="1:28" ht="36" customHeight="1" x14ac:dyDescent="0.2">
      <c r="A1366" s="6" t="s">
        <v>5143</v>
      </c>
      <c r="B1366" s="1" t="s">
        <v>30</v>
      </c>
      <c r="C1366" t="s">
        <v>5144</v>
      </c>
      <c r="D1366" s="1" t="s">
        <v>43</v>
      </c>
      <c r="E1366" s="1" t="s">
        <v>4461</v>
      </c>
      <c r="F1366" s="1" t="s">
        <v>5135</v>
      </c>
      <c r="G1366" s="6" t="s">
        <v>5145</v>
      </c>
      <c r="H1366" s="10" t="s">
        <v>5146</v>
      </c>
      <c r="I1366" s="10" t="s">
        <v>5147</v>
      </c>
      <c r="J1366" s="6" t="s">
        <v>47</v>
      </c>
      <c r="M1366" s="6" t="s">
        <v>2043</v>
      </c>
      <c r="O1366" s="1" t="s">
        <v>1264</v>
      </c>
      <c r="P1366" s="1" t="s">
        <v>1265</v>
      </c>
      <c r="T1366" s="1" t="s">
        <v>1266</v>
      </c>
      <c r="W1366" s="10" t="s">
        <v>5148</v>
      </c>
      <c r="X1366" s="10" t="s">
        <v>5149</v>
      </c>
      <c r="Y1366" s="1" t="s">
        <v>52</v>
      </c>
      <c r="AA1366" s="9" t="s">
        <v>53</v>
      </c>
      <c r="AB1366" s="2" t="s">
        <v>54</v>
      </c>
    </row>
    <row r="1367" spans="1:28" ht="36" customHeight="1" x14ac:dyDescent="0.2">
      <c r="A1367" s="1" t="s">
        <v>5150</v>
      </c>
      <c r="B1367" s="1" t="s">
        <v>36</v>
      </c>
      <c r="C1367" t="s">
        <v>5151</v>
      </c>
      <c r="D1367" s="1" t="s">
        <v>43</v>
      </c>
      <c r="E1367" s="1" t="s">
        <v>4461</v>
      </c>
      <c r="F1367" s="1" t="s">
        <v>5135</v>
      </c>
      <c r="G1367" s="1" t="s">
        <v>5152</v>
      </c>
      <c r="H1367" s="2" t="s">
        <v>5153</v>
      </c>
      <c r="I1367" s="2" t="s">
        <v>4480</v>
      </c>
      <c r="J1367" s="1" t="s">
        <v>47</v>
      </c>
      <c r="M1367" s="1" t="s">
        <v>1320</v>
      </c>
      <c r="O1367" s="1" t="s">
        <v>1264</v>
      </c>
      <c r="P1367" s="1" t="s">
        <v>1265</v>
      </c>
      <c r="T1367" s="1" t="s">
        <v>1266</v>
      </c>
      <c r="W1367" s="2" t="s">
        <v>5141</v>
      </c>
      <c r="X1367" s="2" t="s">
        <v>5142</v>
      </c>
      <c r="Y1367" s="1" t="s">
        <v>52</v>
      </c>
      <c r="Z1367" s="1" t="s">
        <v>34</v>
      </c>
      <c r="AA1367" s="9" t="s">
        <v>53</v>
      </c>
      <c r="AB1367" s="2" t="s">
        <v>54</v>
      </c>
    </row>
    <row r="1368" spans="1:28" ht="36" customHeight="1" x14ac:dyDescent="0.2">
      <c r="A1368" s="1" t="s">
        <v>5154</v>
      </c>
      <c r="B1368" s="1" t="s">
        <v>36</v>
      </c>
      <c r="C1368" t="s">
        <v>5155</v>
      </c>
      <c r="D1368" s="1" t="s">
        <v>43</v>
      </c>
      <c r="E1368" s="1" t="s">
        <v>4461</v>
      </c>
      <c r="F1368" s="1" t="s">
        <v>5135</v>
      </c>
      <c r="G1368" s="1" t="s">
        <v>5152</v>
      </c>
      <c r="H1368" s="2" t="s">
        <v>5156</v>
      </c>
      <c r="I1368" s="2" t="s">
        <v>5157</v>
      </c>
      <c r="J1368" s="1" t="s">
        <v>47</v>
      </c>
      <c r="M1368" s="1" t="s">
        <v>1320</v>
      </c>
      <c r="O1368" s="1" t="s">
        <v>1264</v>
      </c>
      <c r="P1368" s="1" t="s">
        <v>1265</v>
      </c>
      <c r="T1368" s="1" t="s">
        <v>1266</v>
      </c>
      <c r="W1368" s="2" t="s">
        <v>5141</v>
      </c>
      <c r="X1368" s="2" t="s">
        <v>5142</v>
      </c>
      <c r="Y1368" s="1" t="s">
        <v>52</v>
      </c>
      <c r="Z1368" s="1" t="s">
        <v>34</v>
      </c>
      <c r="AA1368" s="9" t="s">
        <v>53</v>
      </c>
      <c r="AB1368" s="2" t="s">
        <v>54</v>
      </c>
    </row>
    <row r="1369" spans="1:28" ht="36" customHeight="1" x14ac:dyDescent="0.2">
      <c r="A1369" s="1" t="s">
        <v>5158</v>
      </c>
      <c r="B1369" s="1" t="s">
        <v>36</v>
      </c>
      <c r="C1369" t="s">
        <v>5159</v>
      </c>
      <c r="D1369" s="1" t="s">
        <v>43</v>
      </c>
      <c r="E1369" s="1" t="s">
        <v>4461</v>
      </c>
      <c r="F1369" s="1" t="s">
        <v>5135</v>
      </c>
      <c r="G1369" s="1" t="s">
        <v>5152</v>
      </c>
      <c r="H1369" s="2" t="s">
        <v>5160</v>
      </c>
      <c r="I1369" s="2" t="s">
        <v>5161</v>
      </c>
      <c r="J1369" s="1" t="s">
        <v>47</v>
      </c>
      <c r="M1369" s="1" t="s">
        <v>236</v>
      </c>
      <c r="O1369" s="1" t="s">
        <v>1264</v>
      </c>
      <c r="P1369" s="1" t="s">
        <v>1265</v>
      </c>
      <c r="T1369" s="1" t="s">
        <v>1266</v>
      </c>
      <c r="W1369" s="2" t="s">
        <v>5141</v>
      </c>
      <c r="X1369" s="2" t="s">
        <v>5142</v>
      </c>
      <c r="Y1369" s="1" t="s">
        <v>52</v>
      </c>
      <c r="Z1369" s="1" t="s">
        <v>34</v>
      </c>
      <c r="AA1369" s="9" t="s">
        <v>53</v>
      </c>
      <c r="AB1369" s="2" t="s">
        <v>54</v>
      </c>
    </row>
    <row r="1370" spans="1:28" ht="36" customHeight="1" x14ac:dyDescent="0.2">
      <c r="A1370" s="1" t="s">
        <v>5162</v>
      </c>
      <c r="B1370" s="1" t="s">
        <v>36</v>
      </c>
      <c r="C1370" t="s">
        <v>5163</v>
      </c>
      <c r="D1370" s="1" t="s">
        <v>43</v>
      </c>
      <c r="E1370" s="1" t="s">
        <v>4461</v>
      </c>
      <c r="F1370" s="1" t="s">
        <v>5135</v>
      </c>
      <c r="G1370" s="1" t="s">
        <v>5152</v>
      </c>
      <c r="H1370" s="2" t="s">
        <v>5164</v>
      </c>
      <c r="I1370" s="2" t="s">
        <v>4480</v>
      </c>
      <c r="J1370" s="1" t="s">
        <v>47</v>
      </c>
      <c r="M1370" s="1" t="s">
        <v>1320</v>
      </c>
      <c r="O1370" s="1" t="s">
        <v>1264</v>
      </c>
      <c r="P1370" s="1" t="s">
        <v>1265</v>
      </c>
      <c r="T1370" s="1" t="s">
        <v>1266</v>
      </c>
      <c r="W1370" s="2" t="s">
        <v>5141</v>
      </c>
      <c r="X1370" s="2" t="s">
        <v>5142</v>
      </c>
      <c r="Y1370" s="1" t="s">
        <v>52</v>
      </c>
      <c r="Z1370" s="1" t="s">
        <v>34</v>
      </c>
      <c r="AA1370" s="9" t="s">
        <v>53</v>
      </c>
      <c r="AB1370" s="2" t="s">
        <v>54</v>
      </c>
    </row>
    <row r="1371" spans="1:28" ht="36" customHeight="1" x14ac:dyDescent="0.2">
      <c r="A1371" s="1" t="s">
        <v>5165</v>
      </c>
      <c r="B1371" s="1" t="s">
        <v>36</v>
      </c>
      <c r="C1371" t="s">
        <v>5166</v>
      </c>
      <c r="D1371" s="1" t="s">
        <v>766</v>
      </c>
      <c r="E1371" s="1" t="s">
        <v>4461</v>
      </c>
      <c r="F1371" s="1" t="s">
        <v>5135</v>
      </c>
      <c r="G1371" s="1" t="s">
        <v>5152</v>
      </c>
      <c r="H1371" s="2" t="s">
        <v>5167</v>
      </c>
      <c r="J1371" s="1" t="s">
        <v>33</v>
      </c>
      <c r="W1371" s="2" t="s">
        <v>5168</v>
      </c>
      <c r="X1371" s="2" t="s">
        <v>5169</v>
      </c>
      <c r="Z1371" s="1" t="s">
        <v>34</v>
      </c>
    </row>
    <row r="1372" spans="1:28" ht="36" customHeight="1" x14ac:dyDescent="0.2">
      <c r="A1372" s="1" t="s">
        <v>5170</v>
      </c>
      <c r="B1372" s="1" t="s">
        <v>36</v>
      </c>
      <c r="C1372" t="s">
        <v>5171</v>
      </c>
      <c r="D1372" s="1" t="s">
        <v>43</v>
      </c>
      <c r="E1372" s="1" t="s">
        <v>4461</v>
      </c>
      <c r="F1372" s="1" t="s">
        <v>5135</v>
      </c>
      <c r="G1372" s="1" t="s">
        <v>5152</v>
      </c>
      <c r="H1372" s="2" t="s">
        <v>5172</v>
      </c>
      <c r="J1372" s="1" t="s">
        <v>773</v>
      </c>
      <c r="K1372" s="1" t="s">
        <v>5165</v>
      </c>
      <c r="L1372" s="1">
        <v>1</v>
      </c>
      <c r="M1372" s="1" t="s">
        <v>774</v>
      </c>
      <c r="O1372" s="1" t="s">
        <v>1264</v>
      </c>
      <c r="P1372" s="1" t="s">
        <v>1265</v>
      </c>
      <c r="T1372" s="1" t="s">
        <v>1266</v>
      </c>
      <c r="W1372" s="2" t="s">
        <v>5168</v>
      </c>
      <c r="X1372" s="2" t="s">
        <v>5169</v>
      </c>
      <c r="Y1372" s="1" t="s">
        <v>775</v>
      </c>
      <c r="Z1372" s="1" t="s">
        <v>34</v>
      </c>
      <c r="AA1372" s="9" t="s">
        <v>53</v>
      </c>
      <c r="AB1372" s="2" t="s">
        <v>248</v>
      </c>
    </row>
    <row r="1373" spans="1:28" ht="36" customHeight="1" x14ac:dyDescent="0.2">
      <c r="A1373" s="1" t="s">
        <v>5173</v>
      </c>
      <c r="B1373" s="1" t="s">
        <v>36</v>
      </c>
      <c r="C1373" t="s">
        <v>5174</v>
      </c>
      <c r="D1373" s="1" t="s">
        <v>43</v>
      </c>
      <c r="E1373" s="1" t="s">
        <v>4461</v>
      </c>
      <c r="F1373" s="1" t="s">
        <v>5135</v>
      </c>
      <c r="G1373" s="1" t="s">
        <v>5152</v>
      </c>
      <c r="H1373" s="2" t="s">
        <v>5175</v>
      </c>
      <c r="J1373" s="1" t="s">
        <v>773</v>
      </c>
      <c r="K1373" s="1" t="s">
        <v>5165</v>
      </c>
      <c r="L1373" s="1">
        <v>1</v>
      </c>
      <c r="M1373" s="1" t="s">
        <v>774</v>
      </c>
      <c r="O1373" s="1" t="s">
        <v>1264</v>
      </c>
      <c r="P1373" s="1" t="s">
        <v>1265</v>
      </c>
      <c r="T1373" s="1" t="s">
        <v>1266</v>
      </c>
      <c r="W1373" s="2" t="s">
        <v>5168</v>
      </c>
      <c r="X1373" s="2" t="s">
        <v>5169</v>
      </c>
      <c r="Y1373" s="1" t="s">
        <v>775</v>
      </c>
      <c r="Z1373" s="1" t="s">
        <v>34</v>
      </c>
      <c r="AA1373" s="9" t="s">
        <v>53</v>
      </c>
      <c r="AB1373" s="2" t="s">
        <v>248</v>
      </c>
    </row>
    <row r="1374" spans="1:28" ht="36" customHeight="1" x14ac:dyDescent="0.2">
      <c r="A1374" s="1" t="s">
        <v>5176</v>
      </c>
      <c r="B1374" s="1" t="s">
        <v>36</v>
      </c>
      <c r="C1374" t="s">
        <v>5177</v>
      </c>
      <c r="D1374" s="1" t="s">
        <v>43</v>
      </c>
      <c r="E1374" s="1" t="s">
        <v>4461</v>
      </c>
      <c r="F1374" s="1" t="s">
        <v>5135</v>
      </c>
      <c r="G1374" s="1" t="s">
        <v>5152</v>
      </c>
      <c r="H1374" s="2" t="s">
        <v>5178</v>
      </c>
      <c r="J1374" s="1" t="s">
        <v>773</v>
      </c>
      <c r="K1374" s="1" t="s">
        <v>5165</v>
      </c>
      <c r="L1374" s="1">
        <v>1</v>
      </c>
      <c r="M1374" s="1" t="s">
        <v>774</v>
      </c>
      <c r="O1374" s="1" t="s">
        <v>1264</v>
      </c>
      <c r="P1374" s="1" t="s">
        <v>1265</v>
      </c>
      <c r="T1374" s="1" t="s">
        <v>1266</v>
      </c>
      <c r="W1374" s="2" t="s">
        <v>5168</v>
      </c>
      <c r="X1374" s="2" t="s">
        <v>5169</v>
      </c>
      <c r="Y1374" s="1" t="s">
        <v>775</v>
      </c>
      <c r="Z1374" s="1" t="s">
        <v>34</v>
      </c>
      <c r="AA1374" s="9" t="s">
        <v>53</v>
      </c>
      <c r="AB1374" s="2" t="s">
        <v>242</v>
      </c>
    </row>
    <row r="1375" spans="1:28" ht="36" customHeight="1" x14ac:dyDescent="0.2">
      <c r="A1375" s="1" t="s">
        <v>5179</v>
      </c>
      <c r="B1375" s="1" t="s">
        <v>36</v>
      </c>
      <c r="C1375" t="s">
        <v>5180</v>
      </c>
      <c r="D1375" s="1" t="s">
        <v>43</v>
      </c>
      <c r="E1375" s="1" t="s">
        <v>4461</v>
      </c>
      <c r="F1375" s="1" t="s">
        <v>5135</v>
      </c>
      <c r="G1375" s="1" t="s">
        <v>5152</v>
      </c>
      <c r="H1375" s="2" t="s">
        <v>5181</v>
      </c>
      <c r="I1375" s="2" t="s">
        <v>5182</v>
      </c>
      <c r="J1375" s="1" t="s">
        <v>47</v>
      </c>
      <c r="K1375" s="1" t="s">
        <v>5165</v>
      </c>
      <c r="L1375" s="1">
        <v>1</v>
      </c>
      <c r="M1375" s="1" t="s">
        <v>3022</v>
      </c>
      <c r="O1375" s="1" t="s">
        <v>1264</v>
      </c>
      <c r="P1375" s="1" t="s">
        <v>1265</v>
      </c>
      <c r="T1375" s="1" t="s">
        <v>1266</v>
      </c>
      <c r="W1375" s="2" t="s">
        <v>5168</v>
      </c>
      <c r="X1375" s="2" t="s">
        <v>5169</v>
      </c>
      <c r="Y1375" s="1" t="s">
        <v>775</v>
      </c>
      <c r="Z1375" s="1" t="s">
        <v>34</v>
      </c>
      <c r="AA1375" s="9" t="s">
        <v>53</v>
      </c>
      <c r="AB1375" s="2" t="s">
        <v>248</v>
      </c>
    </row>
    <row r="1376" spans="1:28" ht="36" customHeight="1" x14ac:dyDescent="0.2">
      <c r="A1376" s="1" t="s">
        <v>5183</v>
      </c>
      <c r="B1376" s="1" t="s">
        <v>36</v>
      </c>
      <c r="C1376" t="s">
        <v>5184</v>
      </c>
      <c r="D1376" s="1" t="s">
        <v>43</v>
      </c>
      <c r="E1376" s="1" t="s">
        <v>4461</v>
      </c>
      <c r="F1376" s="1" t="s">
        <v>5135</v>
      </c>
      <c r="G1376" s="1" t="s">
        <v>5152</v>
      </c>
      <c r="H1376" s="2" t="s">
        <v>5185</v>
      </c>
      <c r="J1376" s="1" t="s">
        <v>773</v>
      </c>
      <c r="K1376" s="1" t="s">
        <v>5165</v>
      </c>
      <c r="L1376" s="1">
        <v>1</v>
      </c>
      <c r="M1376" s="1" t="s">
        <v>774</v>
      </c>
      <c r="O1376" s="1" t="s">
        <v>1264</v>
      </c>
      <c r="P1376" s="1" t="s">
        <v>1265</v>
      </c>
      <c r="T1376" s="1" t="s">
        <v>1266</v>
      </c>
      <c r="W1376" s="2" t="s">
        <v>5168</v>
      </c>
      <c r="X1376" s="2" t="s">
        <v>5169</v>
      </c>
      <c r="Y1376" s="1" t="s">
        <v>775</v>
      </c>
      <c r="Z1376" s="1" t="s">
        <v>34</v>
      </c>
      <c r="AA1376" s="9" t="s">
        <v>53</v>
      </c>
      <c r="AB1376" s="2" t="s">
        <v>242</v>
      </c>
    </row>
    <row r="1377" spans="1:62" ht="36" customHeight="1" x14ac:dyDescent="0.2">
      <c r="A1377" s="1" t="s">
        <v>5186</v>
      </c>
      <c r="B1377" s="1" t="s">
        <v>36</v>
      </c>
      <c r="C1377" t="s">
        <v>5187</v>
      </c>
      <c r="D1377" s="1" t="s">
        <v>43</v>
      </c>
      <c r="E1377" s="1" t="s">
        <v>4461</v>
      </c>
      <c r="F1377" s="1" t="s">
        <v>5135</v>
      </c>
      <c r="G1377" s="1" t="s">
        <v>5152</v>
      </c>
      <c r="H1377" s="2" t="s">
        <v>5188</v>
      </c>
      <c r="J1377" s="1" t="s">
        <v>773</v>
      </c>
      <c r="K1377" s="1" t="s">
        <v>5165</v>
      </c>
      <c r="L1377" s="1">
        <v>1</v>
      </c>
      <c r="M1377" s="1" t="s">
        <v>774</v>
      </c>
      <c r="O1377" s="1" t="s">
        <v>1264</v>
      </c>
      <c r="P1377" s="1" t="s">
        <v>1265</v>
      </c>
      <c r="T1377" s="1" t="s">
        <v>1266</v>
      </c>
      <c r="W1377" s="2" t="s">
        <v>5168</v>
      </c>
      <c r="X1377" s="2" t="s">
        <v>5169</v>
      </c>
      <c r="Y1377" s="1" t="s">
        <v>775</v>
      </c>
      <c r="Z1377" s="1" t="s">
        <v>34</v>
      </c>
      <c r="AA1377" s="9" t="s">
        <v>53</v>
      </c>
      <c r="AB1377" s="2" t="s">
        <v>242</v>
      </c>
    </row>
    <row r="1378" spans="1:62" ht="36" customHeight="1" x14ac:dyDescent="0.2">
      <c r="A1378" s="1" t="s">
        <v>5189</v>
      </c>
      <c r="B1378" s="1" t="s">
        <v>36</v>
      </c>
      <c r="C1378" t="s">
        <v>5190</v>
      </c>
      <c r="D1378" s="1" t="s">
        <v>43</v>
      </c>
      <c r="E1378" s="1" t="s">
        <v>4461</v>
      </c>
      <c r="F1378" s="1" t="s">
        <v>5135</v>
      </c>
      <c r="G1378" s="1" t="s">
        <v>5152</v>
      </c>
      <c r="H1378" s="2" t="s">
        <v>1408</v>
      </c>
      <c r="J1378" s="1" t="s">
        <v>773</v>
      </c>
      <c r="K1378" s="1" t="s">
        <v>5165</v>
      </c>
      <c r="L1378" s="1">
        <v>2</v>
      </c>
      <c r="M1378" s="1" t="s">
        <v>774</v>
      </c>
      <c r="O1378" s="1" t="s">
        <v>1264</v>
      </c>
      <c r="P1378" s="1" t="s">
        <v>1265</v>
      </c>
      <c r="T1378" s="1" t="s">
        <v>1266</v>
      </c>
      <c r="W1378" s="2" t="s">
        <v>5168</v>
      </c>
      <c r="X1378" s="2" t="s">
        <v>5169</v>
      </c>
      <c r="Y1378" s="1" t="s">
        <v>775</v>
      </c>
      <c r="Z1378" s="1" t="s">
        <v>34</v>
      </c>
      <c r="AA1378" s="9" t="s">
        <v>53</v>
      </c>
      <c r="AB1378" s="2" t="s">
        <v>248</v>
      </c>
    </row>
    <row r="1379" spans="1:62" ht="36" customHeight="1" x14ac:dyDescent="0.2">
      <c r="A1379" s="1" t="s">
        <v>5191</v>
      </c>
      <c r="B1379" s="1" t="s">
        <v>36</v>
      </c>
      <c r="C1379" t="s">
        <v>5192</v>
      </c>
      <c r="D1379" s="1" t="s">
        <v>43</v>
      </c>
      <c r="E1379" s="1" t="s">
        <v>4461</v>
      </c>
      <c r="F1379" s="1" t="s">
        <v>5135</v>
      </c>
      <c r="G1379" s="1" t="s">
        <v>5193</v>
      </c>
      <c r="H1379" s="2" t="s">
        <v>5194</v>
      </c>
      <c r="I1379" s="2" t="s">
        <v>4480</v>
      </c>
      <c r="J1379" s="1" t="s">
        <v>47</v>
      </c>
      <c r="M1379" s="1" t="s">
        <v>1320</v>
      </c>
      <c r="O1379" s="1" t="s">
        <v>1264</v>
      </c>
      <c r="P1379" s="1" t="s">
        <v>1265</v>
      </c>
      <c r="T1379" s="1" t="s">
        <v>1266</v>
      </c>
      <c r="W1379" s="2" t="s">
        <v>5141</v>
      </c>
      <c r="X1379" s="2" t="s">
        <v>5142</v>
      </c>
      <c r="Y1379" s="1" t="s">
        <v>52</v>
      </c>
      <c r="Z1379" s="1" t="s">
        <v>34</v>
      </c>
      <c r="AA1379" s="9" t="s">
        <v>53</v>
      </c>
      <c r="AB1379" s="2" t="s">
        <v>54</v>
      </c>
    </row>
    <row r="1380" spans="1:62" ht="36" customHeight="1" x14ac:dyDescent="0.2">
      <c r="A1380" s="1" t="s">
        <v>5195</v>
      </c>
      <c r="B1380" s="1" t="s">
        <v>36</v>
      </c>
      <c r="C1380" t="s">
        <v>5196</v>
      </c>
      <c r="D1380" s="1" t="s">
        <v>766</v>
      </c>
      <c r="E1380" s="1" t="s">
        <v>4461</v>
      </c>
      <c r="F1380" s="1" t="s">
        <v>5135</v>
      </c>
      <c r="G1380" s="1" t="s">
        <v>5193</v>
      </c>
      <c r="H1380" s="2" t="s">
        <v>5197</v>
      </c>
      <c r="J1380" s="1" t="s">
        <v>33</v>
      </c>
      <c r="W1380" s="2" t="s">
        <v>5168</v>
      </c>
      <c r="X1380" s="2" t="s">
        <v>5169</v>
      </c>
      <c r="Z1380" s="1" t="s">
        <v>34</v>
      </c>
    </row>
    <row r="1381" spans="1:62" ht="36" customHeight="1" x14ac:dyDescent="0.2">
      <c r="A1381" s="1" t="s">
        <v>5198</v>
      </c>
      <c r="B1381" s="1" t="s">
        <v>36</v>
      </c>
      <c r="C1381" t="s">
        <v>5199</v>
      </c>
      <c r="D1381" s="1" t="s">
        <v>43</v>
      </c>
      <c r="E1381" s="1" t="s">
        <v>4461</v>
      </c>
      <c r="F1381" s="1" t="s">
        <v>5135</v>
      </c>
      <c r="G1381" s="1" t="s">
        <v>5193</v>
      </c>
      <c r="H1381" s="2" t="s">
        <v>5200</v>
      </c>
      <c r="J1381" s="1" t="s">
        <v>773</v>
      </c>
      <c r="K1381" s="1" t="s">
        <v>5195</v>
      </c>
      <c r="L1381" s="1">
        <v>1</v>
      </c>
      <c r="M1381" s="1" t="s">
        <v>774</v>
      </c>
      <c r="O1381" s="1" t="s">
        <v>1264</v>
      </c>
      <c r="P1381" s="1" t="s">
        <v>1265</v>
      </c>
      <c r="T1381" s="1" t="s">
        <v>1266</v>
      </c>
      <c r="W1381" s="2" t="s">
        <v>5168</v>
      </c>
      <c r="X1381" s="2" t="s">
        <v>5169</v>
      </c>
      <c r="Y1381" s="1" t="s">
        <v>775</v>
      </c>
      <c r="Z1381" s="1" t="s">
        <v>34</v>
      </c>
      <c r="AA1381" s="9" t="s">
        <v>53</v>
      </c>
      <c r="AB1381" s="2" t="s">
        <v>248</v>
      </c>
    </row>
    <row r="1382" spans="1:62" ht="36" customHeight="1" x14ac:dyDescent="0.2">
      <c r="A1382" s="1" t="s">
        <v>5201</v>
      </c>
      <c r="B1382" s="1" t="s">
        <v>36</v>
      </c>
      <c r="C1382" t="s">
        <v>5202</v>
      </c>
      <c r="D1382" s="1" t="s">
        <v>43</v>
      </c>
      <c r="E1382" s="1" t="s">
        <v>4461</v>
      </c>
      <c r="F1382" s="1" t="s">
        <v>5135</v>
      </c>
      <c r="G1382" s="1" t="s">
        <v>5193</v>
      </c>
      <c r="H1382" s="2" t="s">
        <v>5203</v>
      </c>
      <c r="J1382" s="1" t="s">
        <v>773</v>
      </c>
      <c r="K1382" s="1" t="s">
        <v>5195</v>
      </c>
      <c r="L1382" s="1">
        <v>1</v>
      </c>
      <c r="M1382" s="1" t="s">
        <v>774</v>
      </c>
      <c r="O1382" s="1" t="s">
        <v>1264</v>
      </c>
      <c r="P1382" s="1" t="s">
        <v>1265</v>
      </c>
      <c r="T1382" s="1" t="s">
        <v>1266</v>
      </c>
      <c r="W1382" s="2" t="s">
        <v>5168</v>
      </c>
      <c r="X1382" s="2" t="s">
        <v>5169</v>
      </c>
      <c r="Y1382" s="1" t="s">
        <v>775</v>
      </c>
      <c r="Z1382" s="1" t="s">
        <v>34</v>
      </c>
      <c r="AA1382" s="9" t="s">
        <v>53</v>
      </c>
      <c r="AB1382" s="2" t="s">
        <v>242</v>
      </c>
    </row>
    <row r="1383" spans="1:62" ht="36" customHeight="1" x14ac:dyDescent="0.2">
      <c r="A1383" s="1" t="s">
        <v>5204</v>
      </c>
      <c r="B1383" s="1" t="s">
        <v>36</v>
      </c>
      <c r="C1383" t="s">
        <v>5205</v>
      </c>
      <c r="D1383" s="1" t="s">
        <v>43</v>
      </c>
      <c r="E1383" s="1" t="s">
        <v>4461</v>
      </c>
      <c r="F1383" s="1" t="s">
        <v>5135</v>
      </c>
      <c r="G1383" s="1" t="s">
        <v>5193</v>
      </c>
      <c r="H1383" s="2" t="s">
        <v>5206</v>
      </c>
      <c r="J1383" s="1" t="s">
        <v>773</v>
      </c>
      <c r="K1383" s="1" t="s">
        <v>5195</v>
      </c>
      <c r="L1383" s="1">
        <v>1</v>
      </c>
      <c r="M1383" s="1" t="s">
        <v>774</v>
      </c>
      <c r="O1383" s="1" t="s">
        <v>1264</v>
      </c>
      <c r="P1383" s="1" t="s">
        <v>1265</v>
      </c>
      <c r="T1383" s="1" t="s">
        <v>1266</v>
      </c>
      <c r="W1383" s="2" t="s">
        <v>5168</v>
      </c>
      <c r="X1383" s="2" t="s">
        <v>5169</v>
      </c>
      <c r="Y1383" s="1" t="s">
        <v>775</v>
      </c>
      <c r="Z1383" s="1" t="s">
        <v>34</v>
      </c>
      <c r="AA1383" s="9" t="s">
        <v>53</v>
      </c>
      <c r="AB1383" s="2" t="s">
        <v>242</v>
      </c>
    </row>
    <row r="1384" spans="1:62" ht="36" customHeight="1" x14ac:dyDescent="0.2">
      <c r="A1384" s="1" t="s">
        <v>5207</v>
      </c>
      <c r="B1384" s="1" t="s">
        <v>36</v>
      </c>
      <c r="C1384" t="s">
        <v>5208</v>
      </c>
      <c r="D1384" s="1" t="s">
        <v>43</v>
      </c>
      <c r="E1384" s="1" t="s">
        <v>4461</v>
      </c>
      <c r="F1384" s="1" t="s">
        <v>5135</v>
      </c>
      <c r="G1384" s="1" t="s">
        <v>5193</v>
      </c>
      <c r="H1384" s="2" t="s">
        <v>5209</v>
      </c>
      <c r="J1384" s="1" t="s">
        <v>773</v>
      </c>
      <c r="K1384" s="1" t="s">
        <v>5195</v>
      </c>
      <c r="L1384" s="1">
        <v>1</v>
      </c>
      <c r="M1384" s="1" t="s">
        <v>774</v>
      </c>
      <c r="O1384" s="1" t="s">
        <v>1264</v>
      </c>
      <c r="P1384" s="1" t="s">
        <v>1265</v>
      </c>
      <c r="T1384" s="1" t="s">
        <v>1266</v>
      </c>
      <c r="W1384" s="2" t="s">
        <v>5168</v>
      </c>
      <c r="X1384" s="2" t="s">
        <v>5169</v>
      </c>
      <c r="Y1384" s="1" t="s">
        <v>775</v>
      </c>
      <c r="Z1384" s="1" t="s">
        <v>34</v>
      </c>
      <c r="AA1384" s="9" t="s">
        <v>53</v>
      </c>
      <c r="AB1384" s="2" t="s">
        <v>242</v>
      </c>
      <c r="BJ1384" s="2"/>
    </row>
    <row r="1385" spans="1:62" ht="36" customHeight="1" x14ac:dyDescent="0.2">
      <c r="A1385" s="1" t="s">
        <v>5210</v>
      </c>
      <c r="B1385" s="1" t="s">
        <v>36</v>
      </c>
      <c r="C1385" t="s">
        <v>5211</v>
      </c>
      <c r="D1385" s="1" t="s">
        <v>43</v>
      </c>
      <c r="E1385" s="1" t="s">
        <v>4461</v>
      </c>
      <c r="F1385" s="1" t="s">
        <v>5135</v>
      </c>
      <c r="G1385" s="1" t="s">
        <v>5193</v>
      </c>
      <c r="H1385" s="2" t="s">
        <v>5212</v>
      </c>
      <c r="J1385" s="1" t="s">
        <v>773</v>
      </c>
      <c r="K1385" s="1" t="s">
        <v>5195</v>
      </c>
      <c r="L1385" s="1">
        <v>1</v>
      </c>
      <c r="M1385" s="1" t="s">
        <v>774</v>
      </c>
      <c r="O1385" s="1" t="s">
        <v>1264</v>
      </c>
      <c r="P1385" s="1" t="s">
        <v>1265</v>
      </c>
      <c r="T1385" s="1" t="s">
        <v>1266</v>
      </c>
      <c r="W1385" s="2" t="s">
        <v>5168</v>
      </c>
      <c r="X1385" s="2" t="s">
        <v>5169</v>
      </c>
      <c r="Y1385" s="1" t="s">
        <v>775</v>
      </c>
      <c r="Z1385" s="1" t="s">
        <v>34</v>
      </c>
      <c r="AA1385" s="9" t="s">
        <v>53</v>
      </c>
      <c r="AB1385" s="2" t="s">
        <v>242</v>
      </c>
    </row>
    <row r="1386" spans="1:62" ht="36" customHeight="1" x14ac:dyDescent="0.2">
      <c r="A1386" s="1" t="s">
        <v>5213</v>
      </c>
      <c r="B1386" s="1" t="s">
        <v>36</v>
      </c>
      <c r="C1386" t="s">
        <v>5214</v>
      </c>
      <c r="D1386" s="1" t="s">
        <v>43</v>
      </c>
      <c r="E1386" s="1" t="s">
        <v>4461</v>
      </c>
      <c r="F1386" s="1" t="s">
        <v>5135</v>
      </c>
      <c r="G1386" s="1" t="s">
        <v>5193</v>
      </c>
      <c r="H1386" s="2" t="s">
        <v>1408</v>
      </c>
      <c r="J1386" s="1" t="s">
        <v>773</v>
      </c>
      <c r="K1386" s="1" t="s">
        <v>5195</v>
      </c>
      <c r="L1386" s="1">
        <v>2</v>
      </c>
      <c r="M1386" s="1" t="s">
        <v>774</v>
      </c>
      <c r="O1386" s="1" t="s">
        <v>1264</v>
      </c>
      <c r="P1386" s="1" t="s">
        <v>1265</v>
      </c>
      <c r="T1386" s="1" t="s">
        <v>1266</v>
      </c>
      <c r="W1386" s="2" t="s">
        <v>5168</v>
      </c>
      <c r="X1386" s="2" t="s">
        <v>5169</v>
      </c>
      <c r="Y1386" s="1" t="s">
        <v>775</v>
      </c>
      <c r="Z1386" s="1" t="s">
        <v>34</v>
      </c>
      <c r="AA1386" s="9" t="s">
        <v>53</v>
      </c>
      <c r="AB1386" s="2" t="s">
        <v>248</v>
      </c>
    </row>
    <row r="1387" spans="1:62" ht="36" customHeight="1" x14ac:dyDescent="0.2">
      <c r="A1387" s="1" t="s">
        <v>5215</v>
      </c>
      <c r="B1387" s="6" t="s">
        <v>36</v>
      </c>
      <c r="C1387" t="s">
        <v>5216</v>
      </c>
      <c r="D1387" s="1" t="s">
        <v>43</v>
      </c>
      <c r="E1387" s="1" t="s">
        <v>4461</v>
      </c>
      <c r="F1387" s="1" t="s">
        <v>5135</v>
      </c>
      <c r="G1387" s="1" t="s">
        <v>5193</v>
      </c>
      <c r="H1387" s="2" t="s">
        <v>5217</v>
      </c>
      <c r="I1387" s="10" t="s">
        <v>5218</v>
      </c>
      <c r="J1387" s="1" t="s">
        <v>47</v>
      </c>
      <c r="M1387" s="1" t="s">
        <v>1320</v>
      </c>
      <c r="O1387" s="1" t="s">
        <v>1264</v>
      </c>
      <c r="P1387" s="1" t="s">
        <v>1265</v>
      </c>
      <c r="T1387" s="1" t="s">
        <v>1266</v>
      </c>
      <c r="W1387" s="2" t="s">
        <v>5141</v>
      </c>
      <c r="X1387" s="2" t="s">
        <v>5142</v>
      </c>
      <c r="Y1387" s="1" t="s">
        <v>52</v>
      </c>
      <c r="Z1387" s="1" t="s">
        <v>34</v>
      </c>
      <c r="AA1387" s="9" t="s">
        <v>53</v>
      </c>
      <c r="AB1387" s="2" t="s">
        <v>54</v>
      </c>
    </row>
    <row r="1388" spans="1:62" ht="36" customHeight="1" x14ac:dyDescent="0.2">
      <c r="A1388" s="1" t="s">
        <v>5219</v>
      </c>
      <c r="B1388" s="1" t="s">
        <v>36</v>
      </c>
      <c r="C1388" t="s">
        <v>5220</v>
      </c>
      <c r="D1388" s="1" t="s">
        <v>766</v>
      </c>
      <c r="E1388" s="1" t="s">
        <v>4461</v>
      </c>
      <c r="F1388" s="1" t="s">
        <v>5135</v>
      </c>
      <c r="G1388" s="1" t="s">
        <v>5193</v>
      </c>
      <c r="H1388" s="2" t="s">
        <v>5221</v>
      </c>
      <c r="J1388" s="1" t="s">
        <v>33</v>
      </c>
      <c r="W1388" s="2" t="s">
        <v>5222</v>
      </c>
      <c r="X1388" s="2" t="s">
        <v>5223</v>
      </c>
      <c r="Z1388" s="1" t="s">
        <v>34</v>
      </c>
    </row>
    <row r="1389" spans="1:62" ht="36" customHeight="1" x14ac:dyDescent="0.2">
      <c r="A1389" s="1" t="s">
        <v>5224</v>
      </c>
      <c r="B1389" s="1" t="s">
        <v>36</v>
      </c>
      <c r="C1389" t="s">
        <v>5225</v>
      </c>
      <c r="D1389" s="1" t="s">
        <v>43</v>
      </c>
      <c r="E1389" s="1" t="s">
        <v>4461</v>
      </c>
      <c r="F1389" s="1" t="s">
        <v>5135</v>
      </c>
      <c r="G1389" s="1" t="s">
        <v>5193</v>
      </c>
      <c r="H1389" s="2" t="s">
        <v>5226</v>
      </c>
      <c r="J1389" s="1" t="s">
        <v>773</v>
      </c>
      <c r="K1389" s="1" t="s">
        <v>5219</v>
      </c>
      <c r="L1389" s="1">
        <v>1</v>
      </c>
      <c r="M1389" s="1" t="s">
        <v>774</v>
      </c>
      <c r="O1389" s="1" t="s">
        <v>1264</v>
      </c>
      <c r="P1389" s="1" t="s">
        <v>1265</v>
      </c>
      <c r="T1389" s="1" t="s">
        <v>1266</v>
      </c>
      <c r="W1389" s="2" t="s">
        <v>5222</v>
      </c>
      <c r="X1389" s="2" t="s">
        <v>5223</v>
      </c>
      <c r="Y1389" s="1" t="s">
        <v>775</v>
      </c>
      <c r="Z1389" s="1" t="s">
        <v>34</v>
      </c>
      <c r="AA1389" s="9" t="s">
        <v>53</v>
      </c>
      <c r="AB1389" s="2" t="s">
        <v>248</v>
      </c>
    </row>
    <row r="1390" spans="1:62" ht="36" customHeight="1" x14ac:dyDescent="0.2">
      <c r="A1390" s="1" t="s">
        <v>5227</v>
      </c>
      <c r="B1390" s="1" t="s">
        <v>36</v>
      </c>
      <c r="C1390" t="s">
        <v>5228</v>
      </c>
      <c r="D1390" s="1" t="s">
        <v>43</v>
      </c>
      <c r="E1390" s="1" t="s">
        <v>4461</v>
      </c>
      <c r="F1390" s="1" t="s">
        <v>5135</v>
      </c>
      <c r="G1390" s="1" t="s">
        <v>5193</v>
      </c>
      <c r="H1390" s="2" t="s">
        <v>5229</v>
      </c>
      <c r="J1390" s="1" t="s">
        <v>773</v>
      </c>
      <c r="K1390" s="1" t="s">
        <v>5219</v>
      </c>
      <c r="L1390" s="1">
        <v>1</v>
      </c>
      <c r="M1390" s="1" t="s">
        <v>774</v>
      </c>
      <c r="O1390" s="1" t="s">
        <v>1264</v>
      </c>
      <c r="P1390" s="1" t="s">
        <v>1265</v>
      </c>
      <c r="T1390" s="1" t="s">
        <v>1266</v>
      </c>
      <c r="W1390" s="2" t="s">
        <v>5222</v>
      </c>
      <c r="X1390" s="2" t="s">
        <v>5223</v>
      </c>
      <c r="Y1390" s="1" t="s">
        <v>775</v>
      </c>
      <c r="Z1390" s="1" t="s">
        <v>34</v>
      </c>
      <c r="AA1390" s="9" t="s">
        <v>53</v>
      </c>
      <c r="AB1390" s="2" t="s">
        <v>248</v>
      </c>
    </row>
    <row r="1391" spans="1:62" ht="36" customHeight="1" x14ac:dyDescent="0.2">
      <c r="A1391" s="1" t="s">
        <v>5230</v>
      </c>
      <c r="B1391" s="1" t="s">
        <v>36</v>
      </c>
      <c r="C1391" t="s">
        <v>5231</v>
      </c>
      <c r="D1391" s="1" t="s">
        <v>43</v>
      </c>
      <c r="E1391" s="1" t="s">
        <v>4461</v>
      </c>
      <c r="F1391" s="1" t="s">
        <v>5135</v>
      </c>
      <c r="G1391" s="1" t="s">
        <v>5193</v>
      </c>
      <c r="H1391" s="2" t="s">
        <v>5232</v>
      </c>
      <c r="J1391" s="1" t="s">
        <v>773</v>
      </c>
      <c r="K1391" s="1" t="s">
        <v>5219</v>
      </c>
      <c r="L1391" s="1">
        <v>1</v>
      </c>
      <c r="M1391" s="1" t="s">
        <v>774</v>
      </c>
      <c r="O1391" s="1" t="s">
        <v>1264</v>
      </c>
      <c r="P1391" s="1" t="s">
        <v>1265</v>
      </c>
      <c r="T1391" s="1" t="s">
        <v>1266</v>
      </c>
      <c r="W1391" s="2" t="s">
        <v>5222</v>
      </c>
      <c r="X1391" s="2" t="s">
        <v>5223</v>
      </c>
      <c r="Y1391" s="1" t="s">
        <v>775</v>
      </c>
      <c r="Z1391" s="1" t="s">
        <v>34</v>
      </c>
      <c r="AA1391" s="9" t="s">
        <v>53</v>
      </c>
      <c r="AB1391" s="2" t="s">
        <v>248</v>
      </c>
    </row>
    <row r="1392" spans="1:62" ht="36" customHeight="1" x14ac:dyDescent="0.2">
      <c r="A1392" s="1" t="s">
        <v>5233</v>
      </c>
      <c r="B1392" s="1" t="s">
        <v>36</v>
      </c>
      <c r="C1392" t="s">
        <v>5234</v>
      </c>
      <c r="D1392" s="1" t="s">
        <v>43</v>
      </c>
      <c r="E1392" s="1" t="s">
        <v>4461</v>
      </c>
      <c r="F1392" s="1" t="s">
        <v>5135</v>
      </c>
      <c r="G1392" s="1" t="s">
        <v>5193</v>
      </c>
      <c r="H1392" s="2" t="s">
        <v>5235</v>
      </c>
      <c r="J1392" s="1" t="s">
        <v>773</v>
      </c>
      <c r="K1392" s="1" t="s">
        <v>5219</v>
      </c>
      <c r="L1392" s="1">
        <v>1</v>
      </c>
      <c r="M1392" s="1" t="s">
        <v>774</v>
      </c>
      <c r="O1392" s="1" t="s">
        <v>1264</v>
      </c>
      <c r="P1392" s="1" t="s">
        <v>1265</v>
      </c>
      <c r="T1392" s="1" t="s">
        <v>1266</v>
      </c>
      <c r="W1392" s="2" t="s">
        <v>5222</v>
      </c>
      <c r="X1392" s="2" t="s">
        <v>5223</v>
      </c>
      <c r="Y1392" s="1" t="s">
        <v>775</v>
      </c>
      <c r="Z1392" s="1" t="s">
        <v>34</v>
      </c>
      <c r="AA1392" s="9" t="s">
        <v>53</v>
      </c>
      <c r="AB1392" s="2" t="s">
        <v>248</v>
      </c>
    </row>
    <row r="1393" spans="1:28" ht="36" customHeight="1" x14ac:dyDescent="0.2">
      <c r="A1393" s="1" t="s">
        <v>5236</v>
      </c>
      <c r="B1393" s="1" t="s">
        <v>36</v>
      </c>
      <c r="C1393" t="s">
        <v>5237</v>
      </c>
      <c r="D1393" s="1" t="s">
        <v>43</v>
      </c>
      <c r="E1393" s="1" t="s">
        <v>4461</v>
      </c>
      <c r="F1393" s="1" t="s">
        <v>5135</v>
      </c>
      <c r="G1393" s="1" t="s">
        <v>5193</v>
      </c>
      <c r="H1393" s="2" t="s">
        <v>5238</v>
      </c>
      <c r="J1393" s="1" t="s">
        <v>773</v>
      </c>
      <c r="K1393" s="1" t="s">
        <v>5219</v>
      </c>
      <c r="L1393" s="1">
        <v>1</v>
      </c>
      <c r="M1393" s="1" t="s">
        <v>774</v>
      </c>
      <c r="O1393" s="1" t="s">
        <v>1264</v>
      </c>
      <c r="P1393" s="1" t="s">
        <v>1265</v>
      </c>
      <c r="T1393" s="1" t="s">
        <v>1266</v>
      </c>
      <c r="W1393" s="2" t="s">
        <v>5222</v>
      </c>
      <c r="X1393" s="2" t="s">
        <v>5223</v>
      </c>
      <c r="Y1393" s="1" t="s">
        <v>775</v>
      </c>
      <c r="Z1393" s="1" t="s">
        <v>34</v>
      </c>
      <c r="AA1393" s="9" t="s">
        <v>53</v>
      </c>
      <c r="AB1393" s="2" t="s">
        <v>248</v>
      </c>
    </row>
    <row r="1394" spans="1:28" ht="36" customHeight="1" x14ac:dyDescent="0.2">
      <c r="A1394" s="1" t="s">
        <v>5239</v>
      </c>
      <c r="B1394" s="1" t="s">
        <v>36</v>
      </c>
      <c r="C1394" t="s">
        <v>5240</v>
      </c>
      <c r="D1394" s="1" t="s">
        <v>43</v>
      </c>
      <c r="E1394" s="1" t="s">
        <v>4461</v>
      </c>
      <c r="F1394" s="1" t="s">
        <v>5135</v>
      </c>
      <c r="G1394" s="1" t="s">
        <v>5193</v>
      </c>
      <c r="H1394" s="2" t="s">
        <v>1408</v>
      </c>
      <c r="J1394" s="1" t="s">
        <v>773</v>
      </c>
      <c r="K1394" s="1" t="s">
        <v>5219</v>
      </c>
      <c r="L1394" s="1">
        <v>2</v>
      </c>
      <c r="M1394" s="1" t="s">
        <v>774</v>
      </c>
      <c r="O1394" s="1" t="s">
        <v>1264</v>
      </c>
      <c r="P1394" s="1" t="s">
        <v>1265</v>
      </c>
      <c r="T1394" s="1" t="s">
        <v>1266</v>
      </c>
      <c r="W1394" s="2" t="s">
        <v>5222</v>
      </c>
      <c r="X1394" s="2" t="s">
        <v>5223</v>
      </c>
      <c r="Y1394" s="1" t="s">
        <v>775</v>
      </c>
      <c r="Z1394" s="1" t="s">
        <v>34</v>
      </c>
      <c r="AA1394" s="9" t="s">
        <v>53</v>
      </c>
      <c r="AB1394" s="2" t="s">
        <v>248</v>
      </c>
    </row>
    <row r="1395" spans="1:28" ht="36" customHeight="1" x14ac:dyDescent="0.2">
      <c r="A1395" s="1" t="s">
        <v>5241</v>
      </c>
      <c r="B1395" s="1" t="s">
        <v>36</v>
      </c>
      <c r="C1395" t="s">
        <v>5242</v>
      </c>
      <c r="D1395" s="1" t="s">
        <v>43</v>
      </c>
      <c r="E1395" s="1" t="s">
        <v>4461</v>
      </c>
      <c r="F1395" s="1" t="s">
        <v>5135</v>
      </c>
      <c r="G1395" s="1" t="s">
        <v>5193</v>
      </c>
      <c r="H1395" s="2" t="s">
        <v>5243</v>
      </c>
      <c r="I1395" s="2" t="s">
        <v>5244</v>
      </c>
      <c r="J1395" s="1" t="s">
        <v>47</v>
      </c>
      <c r="M1395" s="1" t="s">
        <v>1320</v>
      </c>
      <c r="O1395" s="1" t="s">
        <v>1264</v>
      </c>
      <c r="P1395" s="1" t="s">
        <v>1265</v>
      </c>
      <c r="T1395" s="1" t="s">
        <v>1266</v>
      </c>
      <c r="W1395" s="2" t="s">
        <v>241</v>
      </c>
      <c r="X1395" s="2" t="s">
        <v>241</v>
      </c>
      <c r="Y1395" s="1" t="s">
        <v>52</v>
      </c>
      <c r="Z1395" s="1" t="s">
        <v>34</v>
      </c>
      <c r="AA1395" s="9" t="s">
        <v>53</v>
      </c>
      <c r="AB1395" s="2" t="s">
        <v>242</v>
      </c>
    </row>
    <row r="1396" spans="1:28" ht="36" customHeight="1" x14ac:dyDescent="0.2">
      <c r="A1396" s="1" t="s">
        <v>5245</v>
      </c>
      <c r="B1396" s="1" t="s">
        <v>36</v>
      </c>
      <c r="C1396" t="s">
        <v>5246</v>
      </c>
      <c r="D1396" s="1" t="s">
        <v>43</v>
      </c>
      <c r="E1396" s="1" t="s">
        <v>4461</v>
      </c>
      <c r="F1396" s="1" t="s">
        <v>5135</v>
      </c>
      <c r="G1396" s="1" t="s">
        <v>5247</v>
      </c>
      <c r="H1396" s="2" t="s">
        <v>5248</v>
      </c>
      <c r="J1396" s="1" t="s">
        <v>47</v>
      </c>
      <c r="M1396" s="1" t="s">
        <v>236</v>
      </c>
      <c r="O1396" s="1" t="s">
        <v>1264</v>
      </c>
      <c r="P1396" s="1" t="s">
        <v>1265</v>
      </c>
      <c r="T1396" s="1" t="s">
        <v>1266</v>
      </c>
      <c r="W1396" s="2" t="s">
        <v>241</v>
      </c>
      <c r="X1396" s="2" t="s">
        <v>241</v>
      </c>
      <c r="Y1396" s="1" t="s">
        <v>52</v>
      </c>
      <c r="Z1396" s="1" t="s">
        <v>34</v>
      </c>
      <c r="AA1396" s="9" t="s">
        <v>53</v>
      </c>
      <c r="AB1396" s="2" t="s">
        <v>242</v>
      </c>
    </row>
    <row r="1397" spans="1:28" ht="36" customHeight="1" x14ac:dyDescent="0.2">
      <c r="A1397" s="1" t="s">
        <v>5249</v>
      </c>
      <c r="B1397" s="1" t="s">
        <v>36</v>
      </c>
      <c r="C1397" t="s">
        <v>5250</v>
      </c>
      <c r="D1397" s="1" t="s">
        <v>766</v>
      </c>
      <c r="E1397" s="1" t="s">
        <v>4461</v>
      </c>
      <c r="F1397" s="1" t="s">
        <v>5135</v>
      </c>
      <c r="G1397" s="1" t="s">
        <v>5247</v>
      </c>
      <c r="H1397" s="2" t="s">
        <v>5251</v>
      </c>
      <c r="J1397" s="1" t="s">
        <v>33</v>
      </c>
      <c r="W1397" s="2" t="s">
        <v>5252</v>
      </c>
      <c r="X1397" s="2" t="s">
        <v>5253</v>
      </c>
      <c r="Z1397" s="1" t="s">
        <v>34</v>
      </c>
    </row>
    <row r="1398" spans="1:28" ht="36" customHeight="1" x14ac:dyDescent="0.2">
      <c r="A1398" s="1" t="s">
        <v>5254</v>
      </c>
      <c r="B1398" s="1" t="s">
        <v>36</v>
      </c>
      <c r="C1398" t="s">
        <v>5255</v>
      </c>
      <c r="D1398" s="1" t="s">
        <v>43</v>
      </c>
      <c r="E1398" s="1" t="s">
        <v>4461</v>
      </c>
      <c r="F1398" s="1" t="s">
        <v>5135</v>
      </c>
      <c r="G1398" s="1" t="s">
        <v>5247</v>
      </c>
      <c r="H1398" s="2" t="s">
        <v>5256</v>
      </c>
      <c r="J1398" s="1" t="s">
        <v>773</v>
      </c>
      <c r="K1398" s="1" t="s">
        <v>5249</v>
      </c>
      <c r="L1398" s="1">
        <v>1</v>
      </c>
      <c r="M1398" s="1" t="s">
        <v>774</v>
      </c>
      <c r="O1398" s="1" t="s">
        <v>1264</v>
      </c>
      <c r="P1398" s="1" t="s">
        <v>1265</v>
      </c>
      <c r="T1398" s="1" t="s">
        <v>1266</v>
      </c>
      <c r="W1398" s="2" t="s">
        <v>5252</v>
      </c>
      <c r="X1398" s="2" t="s">
        <v>5253</v>
      </c>
      <c r="Y1398" s="1" t="s">
        <v>775</v>
      </c>
      <c r="Z1398" s="1" t="s">
        <v>34</v>
      </c>
      <c r="AA1398" s="9" t="s">
        <v>53</v>
      </c>
      <c r="AB1398" s="2" t="s">
        <v>242</v>
      </c>
    </row>
    <row r="1399" spans="1:28" ht="36" customHeight="1" x14ac:dyDescent="0.2">
      <c r="A1399" s="1" t="s">
        <v>5257</v>
      </c>
      <c r="B1399" s="1" t="s">
        <v>36</v>
      </c>
      <c r="C1399" t="s">
        <v>5258</v>
      </c>
      <c r="D1399" s="1" t="s">
        <v>43</v>
      </c>
      <c r="E1399" s="1" t="s">
        <v>4461</v>
      </c>
      <c r="F1399" s="1" t="s">
        <v>5135</v>
      </c>
      <c r="G1399" s="1" t="s">
        <v>5247</v>
      </c>
      <c r="H1399" s="2" t="s">
        <v>5259</v>
      </c>
      <c r="J1399" s="1" t="s">
        <v>773</v>
      </c>
      <c r="K1399" s="1" t="s">
        <v>5249</v>
      </c>
      <c r="L1399" s="1">
        <v>1</v>
      </c>
      <c r="M1399" s="1" t="s">
        <v>774</v>
      </c>
      <c r="O1399" s="1" t="s">
        <v>1264</v>
      </c>
      <c r="P1399" s="1" t="s">
        <v>1265</v>
      </c>
      <c r="T1399" s="1" t="s">
        <v>1266</v>
      </c>
      <c r="W1399" s="2" t="s">
        <v>5252</v>
      </c>
      <c r="X1399" s="2" t="s">
        <v>5253</v>
      </c>
      <c r="Y1399" s="1" t="s">
        <v>775</v>
      </c>
      <c r="Z1399" s="1" t="s">
        <v>34</v>
      </c>
      <c r="AA1399" s="9" t="s">
        <v>53</v>
      </c>
      <c r="AB1399" s="2" t="s">
        <v>242</v>
      </c>
    </row>
    <row r="1400" spans="1:28" ht="36" customHeight="1" x14ac:dyDescent="0.2">
      <c r="A1400" s="1" t="s">
        <v>5260</v>
      </c>
      <c r="B1400" s="1" t="s">
        <v>36</v>
      </c>
      <c r="C1400" t="s">
        <v>5261</v>
      </c>
      <c r="D1400" s="1" t="s">
        <v>43</v>
      </c>
      <c r="E1400" s="1" t="s">
        <v>4461</v>
      </c>
      <c r="F1400" s="1" t="s">
        <v>5135</v>
      </c>
      <c r="G1400" s="1" t="s">
        <v>5247</v>
      </c>
      <c r="H1400" s="2" t="s">
        <v>5262</v>
      </c>
      <c r="J1400" s="1" t="s">
        <v>773</v>
      </c>
      <c r="K1400" s="1" t="s">
        <v>5249</v>
      </c>
      <c r="L1400" s="1">
        <v>1</v>
      </c>
      <c r="M1400" s="1" t="s">
        <v>774</v>
      </c>
      <c r="O1400" s="1" t="s">
        <v>1264</v>
      </c>
      <c r="P1400" s="1" t="s">
        <v>1265</v>
      </c>
      <c r="T1400" s="1" t="s">
        <v>1266</v>
      </c>
      <c r="W1400" s="2" t="s">
        <v>5252</v>
      </c>
      <c r="X1400" s="2" t="s">
        <v>5253</v>
      </c>
      <c r="Y1400" s="1" t="s">
        <v>775</v>
      </c>
      <c r="Z1400" s="1" t="s">
        <v>34</v>
      </c>
      <c r="AA1400" s="9" t="s">
        <v>53</v>
      </c>
      <c r="AB1400" s="2" t="s">
        <v>242</v>
      </c>
    </row>
    <row r="1401" spans="1:28" ht="36" customHeight="1" x14ac:dyDescent="0.2">
      <c r="A1401" s="1" t="s">
        <v>5263</v>
      </c>
      <c r="B1401" s="1" t="s">
        <v>36</v>
      </c>
      <c r="C1401" t="s">
        <v>5264</v>
      </c>
      <c r="D1401" s="1" t="s">
        <v>43</v>
      </c>
      <c r="E1401" s="1" t="s">
        <v>4461</v>
      </c>
      <c r="F1401" s="1" t="s">
        <v>5135</v>
      </c>
      <c r="G1401" s="1" t="s">
        <v>5247</v>
      </c>
      <c r="H1401" s="2" t="s">
        <v>5265</v>
      </c>
      <c r="J1401" s="1" t="s">
        <v>773</v>
      </c>
      <c r="K1401" s="1" t="s">
        <v>5249</v>
      </c>
      <c r="L1401" s="1">
        <v>1</v>
      </c>
      <c r="M1401" s="1" t="s">
        <v>774</v>
      </c>
      <c r="O1401" s="1" t="s">
        <v>1264</v>
      </c>
      <c r="P1401" s="1" t="s">
        <v>1265</v>
      </c>
      <c r="T1401" s="1" t="s">
        <v>1266</v>
      </c>
      <c r="W1401" s="2" t="s">
        <v>5252</v>
      </c>
      <c r="X1401" s="2" t="s">
        <v>5253</v>
      </c>
      <c r="Y1401" s="1" t="s">
        <v>775</v>
      </c>
      <c r="Z1401" s="1" t="s">
        <v>34</v>
      </c>
      <c r="AA1401" s="9" t="s">
        <v>53</v>
      </c>
      <c r="AB1401" s="2" t="s">
        <v>242</v>
      </c>
    </row>
    <row r="1402" spans="1:28" ht="36" customHeight="1" x14ac:dyDescent="0.2">
      <c r="A1402" s="1" t="s">
        <v>5266</v>
      </c>
      <c r="B1402" s="1" t="s">
        <v>36</v>
      </c>
      <c r="C1402" t="s">
        <v>5267</v>
      </c>
      <c r="D1402" s="1" t="s">
        <v>43</v>
      </c>
      <c r="E1402" s="1" t="s">
        <v>4461</v>
      </c>
      <c r="F1402" s="1" t="s">
        <v>5135</v>
      </c>
      <c r="G1402" s="1" t="s">
        <v>5247</v>
      </c>
      <c r="H1402" s="2" t="s">
        <v>5268</v>
      </c>
      <c r="J1402" s="1" t="s">
        <v>773</v>
      </c>
      <c r="K1402" s="1" t="s">
        <v>5249</v>
      </c>
      <c r="L1402" s="1">
        <v>1</v>
      </c>
      <c r="M1402" s="1" t="s">
        <v>774</v>
      </c>
      <c r="O1402" s="1" t="s">
        <v>1264</v>
      </c>
      <c r="P1402" s="1" t="s">
        <v>1265</v>
      </c>
      <c r="T1402" s="1" t="s">
        <v>1266</v>
      </c>
      <c r="W1402" s="2" t="s">
        <v>5252</v>
      </c>
      <c r="X1402" s="2" t="s">
        <v>5253</v>
      </c>
      <c r="Y1402" s="1" t="s">
        <v>775</v>
      </c>
      <c r="Z1402" s="1" t="s">
        <v>34</v>
      </c>
      <c r="AA1402" s="9" t="s">
        <v>53</v>
      </c>
      <c r="AB1402" s="2" t="s">
        <v>242</v>
      </c>
    </row>
    <row r="1403" spans="1:28" ht="36" customHeight="1" x14ac:dyDescent="0.2">
      <c r="A1403" s="1" t="s">
        <v>5269</v>
      </c>
      <c r="B1403" s="1" t="s">
        <v>36</v>
      </c>
      <c r="C1403" t="s">
        <v>5270</v>
      </c>
      <c r="D1403" s="1" t="s">
        <v>43</v>
      </c>
      <c r="E1403" s="1" t="s">
        <v>4461</v>
      </c>
      <c r="F1403" s="1" t="s">
        <v>5135</v>
      </c>
      <c r="G1403" s="1" t="s">
        <v>5247</v>
      </c>
      <c r="H1403" s="2" t="s">
        <v>5271</v>
      </c>
      <c r="J1403" s="1" t="s">
        <v>773</v>
      </c>
      <c r="K1403" s="1" t="s">
        <v>5249</v>
      </c>
      <c r="L1403" s="1">
        <v>1</v>
      </c>
      <c r="M1403" s="1" t="s">
        <v>774</v>
      </c>
      <c r="O1403" s="1" t="s">
        <v>1264</v>
      </c>
      <c r="P1403" s="1" t="s">
        <v>1265</v>
      </c>
      <c r="T1403" s="1" t="s">
        <v>1266</v>
      </c>
      <c r="W1403" s="2" t="s">
        <v>5252</v>
      </c>
      <c r="X1403" s="2" t="s">
        <v>5253</v>
      </c>
      <c r="Y1403" s="1" t="s">
        <v>775</v>
      </c>
      <c r="Z1403" s="1" t="s">
        <v>34</v>
      </c>
      <c r="AA1403" s="9" t="s">
        <v>53</v>
      </c>
      <c r="AB1403" s="2" t="s">
        <v>242</v>
      </c>
    </row>
    <row r="1404" spans="1:28" ht="36" customHeight="1" x14ac:dyDescent="0.2">
      <c r="A1404" s="1" t="s">
        <v>5272</v>
      </c>
      <c r="B1404" s="1" t="s">
        <v>36</v>
      </c>
      <c r="C1404" t="s">
        <v>5273</v>
      </c>
      <c r="D1404" s="1" t="s">
        <v>43</v>
      </c>
      <c r="E1404" s="1" t="s">
        <v>4461</v>
      </c>
      <c r="F1404" s="1" t="s">
        <v>5135</v>
      </c>
      <c r="G1404" s="1" t="s">
        <v>5247</v>
      </c>
      <c r="H1404" s="2" t="s">
        <v>5274</v>
      </c>
      <c r="J1404" s="1" t="s">
        <v>773</v>
      </c>
      <c r="K1404" s="1" t="s">
        <v>5249</v>
      </c>
      <c r="L1404" s="1">
        <v>1</v>
      </c>
      <c r="M1404" s="1" t="s">
        <v>774</v>
      </c>
      <c r="O1404" s="1" t="s">
        <v>1264</v>
      </c>
      <c r="P1404" s="1" t="s">
        <v>1265</v>
      </c>
      <c r="T1404" s="1" t="s">
        <v>1266</v>
      </c>
      <c r="W1404" s="2" t="s">
        <v>5252</v>
      </c>
      <c r="X1404" s="2" t="s">
        <v>5253</v>
      </c>
      <c r="Y1404" s="1" t="s">
        <v>775</v>
      </c>
      <c r="Z1404" s="1" t="s">
        <v>34</v>
      </c>
      <c r="AA1404" s="9" t="s">
        <v>53</v>
      </c>
      <c r="AB1404" s="2" t="s">
        <v>242</v>
      </c>
    </row>
    <row r="1405" spans="1:28" ht="36" customHeight="1" x14ac:dyDescent="0.2">
      <c r="A1405" s="1" t="s">
        <v>5275</v>
      </c>
      <c r="B1405" s="1" t="s">
        <v>36</v>
      </c>
      <c r="C1405" t="s">
        <v>5276</v>
      </c>
      <c r="D1405" s="1" t="s">
        <v>43</v>
      </c>
      <c r="E1405" s="1" t="s">
        <v>4461</v>
      </c>
      <c r="F1405" s="1" t="s">
        <v>5135</v>
      </c>
      <c r="G1405" s="1" t="s">
        <v>5247</v>
      </c>
      <c r="H1405" s="2" t="s">
        <v>5277</v>
      </c>
      <c r="J1405" s="1" t="s">
        <v>773</v>
      </c>
      <c r="K1405" s="1" t="s">
        <v>5249</v>
      </c>
      <c r="L1405" s="1">
        <v>1</v>
      </c>
      <c r="M1405" s="1" t="s">
        <v>774</v>
      </c>
      <c r="O1405" s="1" t="s">
        <v>1264</v>
      </c>
      <c r="P1405" s="1" t="s">
        <v>1265</v>
      </c>
      <c r="T1405" s="1" t="s">
        <v>1266</v>
      </c>
      <c r="W1405" s="2" t="s">
        <v>5252</v>
      </c>
      <c r="X1405" s="2" t="s">
        <v>5253</v>
      </c>
      <c r="Y1405" s="1" t="s">
        <v>775</v>
      </c>
      <c r="Z1405" s="1" t="s">
        <v>34</v>
      </c>
      <c r="AA1405" s="9" t="s">
        <v>53</v>
      </c>
      <c r="AB1405" s="2" t="s">
        <v>242</v>
      </c>
    </row>
    <row r="1406" spans="1:28" ht="36" customHeight="1" x14ac:dyDescent="0.2">
      <c r="A1406" s="1" t="s">
        <v>5278</v>
      </c>
      <c r="B1406" s="1" t="s">
        <v>36</v>
      </c>
      <c r="C1406" t="s">
        <v>5279</v>
      </c>
      <c r="D1406" s="1" t="s">
        <v>43</v>
      </c>
      <c r="E1406" s="1" t="s">
        <v>4461</v>
      </c>
      <c r="F1406" s="1" t="s">
        <v>5135</v>
      </c>
      <c r="G1406" s="1" t="s">
        <v>5247</v>
      </c>
      <c r="H1406" s="2" t="s">
        <v>1408</v>
      </c>
      <c r="J1406" s="1" t="s">
        <v>773</v>
      </c>
      <c r="K1406" s="1" t="s">
        <v>5249</v>
      </c>
      <c r="L1406" s="1">
        <v>2</v>
      </c>
      <c r="M1406" s="1" t="s">
        <v>774</v>
      </c>
      <c r="O1406" s="1" t="s">
        <v>1264</v>
      </c>
      <c r="P1406" s="1" t="s">
        <v>1265</v>
      </c>
      <c r="T1406" s="1" t="s">
        <v>1266</v>
      </c>
      <c r="W1406" s="2" t="s">
        <v>5252</v>
      </c>
      <c r="X1406" s="2" t="s">
        <v>5253</v>
      </c>
      <c r="Y1406" s="1" t="s">
        <v>775</v>
      </c>
      <c r="Z1406" s="1" t="s">
        <v>34</v>
      </c>
      <c r="AA1406" s="9" t="s">
        <v>53</v>
      </c>
      <c r="AB1406" s="2" t="s">
        <v>242</v>
      </c>
    </row>
    <row r="1407" spans="1:28" ht="36" customHeight="1" x14ac:dyDescent="0.2">
      <c r="A1407" s="6" t="s">
        <v>5280</v>
      </c>
      <c r="B1407" s="1" t="s">
        <v>30</v>
      </c>
      <c r="C1407" t="s">
        <v>5281</v>
      </c>
      <c r="D1407" s="1" t="s">
        <v>43</v>
      </c>
      <c r="E1407" s="1" t="s">
        <v>4461</v>
      </c>
      <c r="F1407" s="1" t="s">
        <v>5135</v>
      </c>
      <c r="G1407" s="6" t="s">
        <v>1415</v>
      </c>
      <c r="H1407" s="10" t="s">
        <v>5282</v>
      </c>
      <c r="I1407" s="2" t="s">
        <v>5283</v>
      </c>
      <c r="J1407" s="1" t="s">
        <v>47</v>
      </c>
      <c r="M1407" s="1" t="s">
        <v>236</v>
      </c>
      <c r="O1407" s="1" t="s">
        <v>1264</v>
      </c>
      <c r="P1407" s="1" t="s">
        <v>1265</v>
      </c>
      <c r="T1407" s="1" t="s">
        <v>1266</v>
      </c>
      <c r="W1407" s="26" t="s">
        <v>5284</v>
      </c>
      <c r="X1407" s="26" t="s">
        <v>5285</v>
      </c>
      <c r="Y1407" s="16" t="s">
        <v>52</v>
      </c>
      <c r="AA1407" s="9" t="s">
        <v>53</v>
      </c>
      <c r="AB1407" s="2" t="s">
        <v>54</v>
      </c>
    </row>
    <row r="1408" spans="1:28" ht="36" customHeight="1" x14ac:dyDescent="0.2">
      <c r="A1408" s="6" t="s">
        <v>5286</v>
      </c>
      <c r="B1408" s="1" t="s">
        <v>30</v>
      </c>
      <c r="C1408" t="s">
        <v>5287</v>
      </c>
      <c r="D1408" s="1" t="s">
        <v>43</v>
      </c>
      <c r="E1408" s="1" t="s">
        <v>4461</v>
      </c>
      <c r="F1408" s="1" t="s">
        <v>5135</v>
      </c>
      <c r="G1408" s="6" t="s">
        <v>1415</v>
      </c>
      <c r="H1408" s="10" t="s">
        <v>5288</v>
      </c>
      <c r="I1408" s="2" t="s">
        <v>5289</v>
      </c>
      <c r="J1408" s="1" t="s">
        <v>47</v>
      </c>
      <c r="M1408" s="1" t="s">
        <v>2043</v>
      </c>
      <c r="O1408" s="1" t="s">
        <v>1264</v>
      </c>
      <c r="P1408" s="1" t="s">
        <v>1265</v>
      </c>
      <c r="T1408" s="1" t="s">
        <v>1266</v>
      </c>
      <c r="W1408" s="26" t="s">
        <v>5284</v>
      </c>
      <c r="X1408" s="26" t="s">
        <v>5285</v>
      </c>
      <c r="Y1408" s="16" t="s">
        <v>52</v>
      </c>
      <c r="AA1408" s="9" t="s">
        <v>53</v>
      </c>
      <c r="AB1408" s="2" t="s">
        <v>54</v>
      </c>
    </row>
    <row r="1409" spans="1:62" ht="36" customHeight="1" x14ac:dyDescent="0.2">
      <c r="A1409" s="1" t="s">
        <v>5290</v>
      </c>
      <c r="B1409" s="1" t="s">
        <v>36</v>
      </c>
      <c r="C1409" t="s">
        <v>5291</v>
      </c>
      <c r="D1409" s="1" t="s">
        <v>43</v>
      </c>
      <c r="E1409" s="1" t="s">
        <v>4461</v>
      </c>
      <c r="F1409" s="1" t="s">
        <v>5135</v>
      </c>
      <c r="G1409" s="1" t="s">
        <v>1415</v>
      </c>
      <c r="H1409" s="2" t="s">
        <v>5292</v>
      </c>
      <c r="I1409" s="2" t="s">
        <v>1417</v>
      </c>
      <c r="J1409" s="1" t="s">
        <v>47</v>
      </c>
      <c r="M1409" s="1" t="s">
        <v>1320</v>
      </c>
      <c r="O1409" s="1" t="s">
        <v>1264</v>
      </c>
      <c r="P1409" s="1" t="s">
        <v>1265</v>
      </c>
      <c r="T1409" s="1" t="s">
        <v>1266</v>
      </c>
      <c r="W1409" s="2" t="s">
        <v>51</v>
      </c>
      <c r="X1409" s="2" t="s">
        <v>51</v>
      </c>
      <c r="Y1409" s="1" t="s">
        <v>52</v>
      </c>
      <c r="Z1409" s="1" t="s">
        <v>34</v>
      </c>
      <c r="AA1409" s="9" t="s">
        <v>53</v>
      </c>
      <c r="AB1409" s="2" t="s">
        <v>200</v>
      </c>
    </row>
    <row r="1410" spans="1:62" ht="36" customHeight="1" x14ac:dyDescent="0.2">
      <c r="A1410" s="6" t="s">
        <v>5293</v>
      </c>
      <c r="B1410" s="1" t="s">
        <v>30</v>
      </c>
      <c r="C1410" t="s">
        <v>5294</v>
      </c>
      <c r="D1410" s="1" t="s">
        <v>43</v>
      </c>
      <c r="E1410" s="1" t="s">
        <v>4461</v>
      </c>
      <c r="F1410" s="1" t="s">
        <v>5295</v>
      </c>
      <c r="G1410" s="1" t="s">
        <v>5296</v>
      </c>
      <c r="H1410" s="10" t="s">
        <v>5297</v>
      </c>
      <c r="I1410" s="2" t="s">
        <v>3365</v>
      </c>
      <c r="J1410" s="1" t="s">
        <v>47</v>
      </c>
      <c r="M1410" s="1" t="s">
        <v>236</v>
      </c>
      <c r="O1410" s="1" t="s">
        <v>1264</v>
      </c>
      <c r="P1410" s="1" t="s">
        <v>1265</v>
      </c>
      <c r="T1410" s="1" t="s">
        <v>1266</v>
      </c>
      <c r="W1410" s="2" t="s">
        <v>2044</v>
      </c>
      <c r="X1410" s="10" t="s">
        <v>2045</v>
      </c>
      <c r="Y1410" s="1" t="s">
        <v>52</v>
      </c>
      <c r="AA1410" s="9" t="s">
        <v>53</v>
      </c>
      <c r="AB1410" s="2" t="s">
        <v>200</v>
      </c>
    </row>
    <row r="1411" spans="1:62" ht="36" customHeight="1" x14ac:dyDescent="0.2">
      <c r="A1411" s="1" t="s">
        <v>5298</v>
      </c>
      <c r="B1411" s="1" t="s">
        <v>36</v>
      </c>
      <c r="C1411" t="s">
        <v>5299</v>
      </c>
      <c r="D1411" s="1" t="s">
        <v>43</v>
      </c>
      <c r="E1411" s="1" t="s">
        <v>4461</v>
      </c>
      <c r="F1411" s="1" t="s">
        <v>5295</v>
      </c>
      <c r="G1411" s="1" t="s">
        <v>5300</v>
      </c>
      <c r="H1411" s="2" t="s">
        <v>5301</v>
      </c>
      <c r="J1411" s="1" t="s">
        <v>47</v>
      </c>
      <c r="M1411" s="1" t="s">
        <v>236</v>
      </c>
      <c r="O1411" s="1" t="s">
        <v>1264</v>
      </c>
      <c r="P1411" s="1" t="s">
        <v>1265</v>
      </c>
      <c r="T1411" s="1" t="s">
        <v>1266</v>
      </c>
      <c r="W1411" s="2" t="s">
        <v>51</v>
      </c>
      <c r="X1411" s="2" t="s">
        <v>51</v>
      </c>
      <c r="Y1411" s="1" t="s">
        <v>52</v>
      </c>
      <c r="Z1411" s="1" t="s">
        <v>34</v>
      </c>
      <c r="AA1411" s="9" t="s">
        <v>53</v>
      </c>
      <c r="AB1411" s="2" t="s">
        <v>54</v>
      </c>
    </row>
    <row r="1412" spans="1:62" ht="36" customHeight="1" x14ac:dyDescent="0.2">
      <c r="A1412" s="1" t="s">
        <v>5302</v>
      </c>
      <c r="B1412" s="1" t="s">
        <v>36</v>
      </c>
      <c r="C1412" t="s">
        <v>5303</v>
      </c>
      <c r="D1412" s="1" t="s">
        <v>43</v>
      </c>
      <c r="E1412" s="1" t="s">
        <v>4461</v>
      </c>
      <c r="F1412" s="1" t="s">
        <v>5295</v>
      </c>
      <c r="G1412" s="1" t="s">
        <v>5304</v>
      </c>
      <c r="H1412" s="2" t="s">
        <v>5305</v>
      </c>
      <c r="I1412" s="2" t="s">
        <v>5306</v>
      </c>
      <c r="J1412" s="1" t="s">
        <v>47</v>
      </c>
      <c r="M1412" s="1" t="s">
        <v>1549</v>
      </c>
      <c r="O1412" s="1" t="s">
        <v>1264</v>
      </c>
      <c r="P1412" s="1" t="s">
        <v>1265</v>
      </c>
      <c r="T1412" s="1" t="s">
        <v>1266</v>
      </c>
      <c r="W1412" s="2" t="s">
        <v>51</v>
      </c>
      <c r="X1412" s="2" t="s">
        <v>51</v>
      </c>
      <c r="Y1412" s="1" t="s">
        <v>52</v>
      </c>
      <c r="Z1412" s="1" t="s">
        <v>34</v>
      </c>
      <c r="AA1412" s="9" t="s">
        <v>53</v>
      </c>
      <c r="AB1412" s="2" t="s">
        <v>200</v>
      </c>
    </row>
    <row r="1413" spans="1:62" ht="36" customHeight="1" x14ac:dyDescent="0.2">
      <c r="A1413" s="1" t="s">
        <v>5307</v>
      </c>
      <c r="B1413" s="1" t="s">
        <v>36</v>
      </c>
      <c r="C1413" t="s">
        <v>5308</v>
      </c>
      <c r="D1413" s="1" t="s">
        <v>43</v>
      </c>
      <c r="E1413" s="1" t="s">
        <v>4461</v>
      </c>
      <c r="F1413" s="1" t="s">
        <v>5295</v>
      </c>
      <c r="G1413" s="1" t="s">
        <v>5309</v>
      </c>
      <c r="H1413" s="10" t="s">
        <v>5310</v>
      </c>
      <c r="I1413" s="10" t="s">
        <v>5311</v>
      </c>
      <c r="J1413" s="1" t="s">
        <v>47</v>
      </c>
      <c r="M1413" s="1" t="s">
        <v>1549</v>
      </c>
      <c r="O1413" s="1" t="s">
        <v>1264</v>
      </c>
      <c r="P1413" s="1" t="s">
        <v>1265</v>
      </c>
      <c r="T1413" s="1" t="s">
        <v>1266</v>
      </c>
      <c r="W1413" s="2" t="s">
        <v>51</v>
      </c>
      <c r="X1413" s="2" t="s">
        <v>51</v>
      </c>
      <c r="Y1413" s="1" t="s">
        <v>52</v>
      </c>
      <c r="Z1413" s="1" t="s">
        <v>34</v>
      </c>
      <c r="AA1413" s="9" t="s">
        <v>53</v>
      </c>
      <c r="AB1413" s="2" t="s">
        <v>54</v>
      </c>
    </row>
    <row r="1414" spans="1:62" ht="36" customHeight="1" x14ac:dyDescent="0.2">
      <c r="A1414" s="1" t="s">
        <v>5312</v>
      </c>
      <c r="B1414" s="1" t="s">
        <v>36</v>
      </c>
      <c r="C1414" t="s">
        <v>5313</v>
      </c>
      <c r="D1414" s="1" t="s">
        <v>43</v>
      </c>
      <c r="E1414" s="1" t="s">
        <v>4461</v>
      </c>
      <c r="F1414" s="1" t="s">
        <v>5295</v>
      </c>
      <c r="G1414" s="1" t="s">
        <v>5309</v>
      </c>
      <c r="H1414" s="2" t="s">
        <v>5314</v>
      </c>
      <c r="J1414" s="1" t="s">
        <v>47</v>
      </c>
      <c r="M1414" s="1" t="s">
        <v>236</v>
      </c>
      <c r="O1414" s="1" t="s">
        <v>1264</v>
      </c>
      <c r="P1414" s="1" t="s">
        <v>1265</v>
      </c>
      <c r="T1414" s="1" t="s">
        <v>1266</v>
      </c>
      <c r="W1414" s="2" t="s">
        <v>241</v>
      </c>
      <c r="X1414" s="2" t="s">
        <v>241</v>
      </c>
      <c r="Y1414" s="1" t="s">
        <v>52</v>
      </c>
      <c r="Z1414" s="1" t="s">
        <v>34</v>
      </c>
      <c r="AA1414" s="9" t="s">
        <v>53</v>
      </c>
      <c r="AB1414" s="2" t="s">
        <v>242</v>
      </c>
    </row>
    <row r="1415" spans="1:62" ht="36" customHeight="1" x14ac:dyDescent="0.2">
      <c r="A1415" s="1" t="s">
        <v>5315</v>
      </c>
      <c r="B1415" s="1" t="s">
        <v>36</v>
      </c>
      <c r="C1415" t="s">
        <v>5316</v>
      </c>
      <c r="D1415" s="1" t="s">
        <v>43</v>
      </c>
      <c r="E1415" s="1" t="s">
        <v>4461</v>
      </c>
      <c r="F1415" s="1" t="s">
        <v>5295</v>
      </c>
      <c r="G1415" s="1" t="s">
        <v>5309</v>
      </c>
      <c r="H1415" s="2" t="s">
        <v>5317</v>
      </c>
      <c r="I1415" s="2" t="s">
        <v>5318</v>
      </c>
      <c r="J1415" s="1" t="s">
        <v>47</v>
      </c>
      <c r="M1415" s="1" t="s">
        <v>1549</v>
      </c>
      <c r="O1415" s="1" t="s">
        <v>1264</v>
      </c>
      <c r="P1415" s="1" t="s">
        <v>1265</v>
      </c>
      <c r="T1415" s="1" t="s">
        <v>1266</v>
      </c>
      <c r="W1415" s="2" t="s">
        <v>51</v>
      </c>
      <c r="X1415" s="2" t="s">
        <v>51</v>
      </c>
      <c r="Y1415" s="1" t="s">
        <v>52</v>
      </c>
      <c r="Z1415" s="1" t="s">
        <v>34</v>
      </c>
      <c r="AA1415" s="9" t="s">
        <v>53</v>
      </c>
      <c r="AB1415" s="2" t="s">
        <v>54</v>
      </c>
    </row>
    <row r="1416" spans="1:62" ht="36" customHeight="1" x14ac:dyDescent="0.2">
      <c r="A1416" s="1" t="s">
        <v>5319</v>
      </c>
      <c r="B1416" s="1" t="s">
        <v>36</v>
      </c>
      <c r="C1416" t="s">
        <v>5320</v>
      </c>
      <c r="D1416" s="1" t="s">
        <v>188</v>
      </c>
      <c r="E1416" s="1" t="s">
        <v>4461</v>
      </c>
      <c r="F1416" s="1" t="s">
        <v>5295</v>
      </c>
      <c r="G1416" s="1" t="s">
        <v>5309</v>
      </c>
      <c r="H1416" s="2" t="s">
        <v>5321</v>
      </c>
      <c r="J1416" s="1" t="s">
        <v>33</v>
      </c>
      <c r="O1416" s="1" t="s">
        <v>191</v>
      </c>
      <c r="P1416" s="1" t="s">
        <v>1265</v>
      </c>
      <c r="W1416" s="2" t="s">
        <v>5322</v>
      </c>
      <c r="X1416" s="2" t="s">
        <v>5322</v>
      </c>
      <c r="Y1416" s="1" t="s">
        <v>52</v>
      </c>
      <c r="Z1416" s="1" t="s">
        <v>34</v>
      </c>
      <c r="AA1416" s="9" t="s">
        <v>53</v>
      </c>
      <c r="AB1416" s="2" t="s">
        <v>248</v>
      </c>
    </row>
    <row r="1417" spans="1:62" ht="36" customHeight="1" x14ac:dyDescent="0.2">
      <c r="A1417" s="1" t="s">
        <v>5323</v>
      </c>
      <c r="B1417" s="1" t="s">
        <v>36</v>
      </c>
      <c r="C1417" t="s">
        <v>5324</v>
      </c>
      <c r="D1417" s="1" t="s">
        <v>766</v>
      </c>
      <c r="E1417" s="1" t="s">
        <v>4461</v>
      </c>
      <c r="F1417" s="1" t="s">
        <v>5295</v>
      </c>
      <c r="G1417" s="1" t="s">
        <v>5309</v>
      </c>
      <c r="H1417" s="2" t="s">
        <v>5325</v>
      </c>
      <c r="J1417" s="1" t="s">
        <v>33</v>
      </c>
      <c r="W1417" s="2" t="s">
        <v>241</v>
      </c>
      <c r="X1417" s="2" t="s">
        <v>241</v>
      </c>
      <c r="Z1417" s="1" t="s">
        <v>34</v>
      </c>
    </row>
    <row r="1418" spans="1:62" ht="36" customHeight="1" x14ac:dyDescent="0.2">
      <c r="A1418" s="1" t="s">
        <v>5326</v>
      </c>
      <c r="B1418" s="1" t="s">
        <v>36</v>
      </c>
      <c r="C1418" t="s">
        <v>5327</v>
      </c>
      <c r="D1418" s="1" t="s">
        <v>43</v>
      </c>
      <c r="E1418" s="1" t="s">
        <v>4461</v>
      </c>
      <c r="F1418" s="1" t="s">
        <v>5295</v>
      </c>
      <c r="G1418" s="1" t="s">
        <v>5309</v>
      </c>
      <c r="H1418" s="2" t="s">
        <v>5328</v>
      </c>
      <c r="J1418" s="1" t="s">
        <v>773</v>
      </c>
      <c r="K1418" s="1" t="s">
        <v>5323</v>
      </c>
      <c r="L1418" s="1">
        <v>1</v>
      </c>
      <c r="M1418" s="1" t="s">
        <v>774</v>
      </c>
      <c r="O1418" s="1" t="s">
        <v>1264</v>
      </c>
      <c r="P1418" s="1" t="s">
        <v>1265</v>
      </c>
      <c r="T1418" s="1" t="s">
        <v>1266</v>
      </c>
      <c r="W1418" s="2" t="s">
        <v>241</v>
      </c>
      <c r="X1418" s="2" t="s">
        <v>241</v>
      </c>
      <c r="Y1418" s="1" t="s">
        <v>775</v>
      </c>
      <c r="Z1418" s="1" t="s">
        <v>34</v>
      </c>
      <c r="AA1418" s="9" t="s">
        <v>53</v>
      </c>
      <c r="AB1418" s="2" t="s">
        <v>242</v>
      </c>
    </row>
    <row r="1419" spans="1:62" ht="36" customHeight="1" x14ac:dyDescent="0.2">
      <c r="A1419" s="1" t="s">
        <v>5329</v>
      </c>
      <c r="B1419" s="1" t="s">
        <v>36</v>
      </c>
      <c r="C1419" t="s">
        <v>5330</v>
      </c>
      <c r="D1419" s="1" t="s">
        <v>43</v>
      </c>
      <c r="E1419" s="1" t="s">
        <v>4461</v>
      </c>
      <c r="F1419" s="1" t="s">
        <v>5295</v>
      </c>
      <c r="G1419" s="1" t="s">
        <v>5309</v>
      </c>
      <c r="H1419" s="2" t="s">
        <v>5331</v>
      </c>
      <c r="I1419" s="2" t="s">
        <v>5332</v>
      </c>
      <c r="J1419" s="1" t="s">
        <v>773</v>
      </c>
      <c r="K1419" s="1" t="s">
        <v>5323</v>
      </c>
      <c r="L1419" s="1">
        <v>1</v>
      </c>
      <c r="M1419" s="1" t="s">
        <v>774</v>
      </c>
      <c r="O1419" s="1" t="s">
        <v>1264</v>
      </c>
      <c r="P1419" s="1" t="s">
        <v>1265</v>
      </c>
      <c r="T1419" s="1" t="s">
        <v>1266</v>
      </c>
      <c r="W1419" s="2" t="s">
        <v>241</v>
      </c>
      <c r="X1419" s="2" t="s">
        <v>241</v>
      </c>
      <c r="Y1419" s="1" t="s">
        <v>775</v>
      </c>
      <c r="Z1419" s="1" t="s">
        <v>34</v>
      </c>
      <c r="AA1419" s="9" t="s">
        <v>53</v>
      </c>
      <c r="AB1419" s="2" t="s">
        <v>242</v>
      </c>
      <c r="BJ1419" s="2"/>
    </row>
    <row r="1420" spans="1:62" ht="36" customHeight="1" x14ac:dyDescent="0.2">
      <c r="A1420" s="1" t="s">
        <v>5333</v>
      </c>
      <c r="B1420" s="1" t="s">
        <v>36</v>
      </c>
      <c r="C1420" t="s">
        <v>5334</v>
      </c>
      <c r="D1420" s="1" t="s">
        <v>43</v>
      </c>
      <c r="E1420" s="1" t="s">
        <v>4461</v>
      </c>
      <c r="F1420" s="1" t="s">
        <v>5295</v>
      </c>
      <c r="G1420" s="1" t="s">
        <v>5309</v>
      </c>
      <c r="H1420" s="2" t="s">
        <v>5335</v>
      </c>
      <c r="J1420" s="1" t="s">
        <v>773</v>
      </c>
      <c r="K1420" s="1" t="s">
        <v>5323</v>
      </c>
      <c r="L1420" s="1">
        <v>1</v>
      </c>
      <c r="M1420" s="1" t="s">
        <v>774</v>
      </c>
      <c r="O1420" s="1" t="s">
        <v>1264</v>
      </c>
      <c r="P1420" s="1" t="s">
        <v>1265</v>
      </c>
      <c r="T1420" s="1" t="s">
        <v>1266</v>
      </c>
      <c r="W1420" s="2" t="s">
        <v>241</v>
      </c>
      <c r="X1420" s="2" t="s">
        <v>241</v>
      </c>
      <c r="Y1420" s="1" t="s">
        <v>775</v>
      </c>
      <c r="Z1420" s="1" t="s">
        <v>34</v>
      </c>
      <c r="AA1420" s="9" t="s">
        <v>53</v>
      </c>
      <c r="AB1420" s="2" t="s">
        <v>248</v>
      </c>
    </row>
    <row r="1421" spans="1:62" ht="36" customHeight="1" x14ac:dyDescent="0.2">
      <c r="A1421" s="1" t="s">
        <v>5336</v>
      </c>
      <c r="B1421" s="1" t="s">
        <v>36</v>
      </c>
      <c r="C1421" t="s">
        <v>5337</v>
      </c>
      <c r="D1421" s="1" t="s">
        <v>43</v>
      </c>
      <c r="E1421" s="1" t="s">
        <v>4461</v>
      </c>
      <c r="F1421" s="1" t="s">
        <v>5295</v>
      </c>
      <c r="G1421" s="1" t="s">
        <v>5309</v>
      </c>
      <c r="H1421" s="2" t="s">
        <v>5338</v>
      </c>
      <c r="J1421" s="1" t="s">
        <v>773</v>
      </c>
      <c r="K1421" s="1" t="s">
        <v>5323</v>
      </c>
      <c r="L1421" s="1">
        <v>1</v>
      </c>
      <c r="M1421" s="1" t="s">
        <v>774</v>
      </c>
      <c r="O1421" s="1" t="s">
        <v>1264</v>
      </c>
      <c r="P1421" s="1" t="s">
        <v>1265</v>
      </c>
      <c r="T1421" s="1" t="s">
        <v>1266</v>
      </c>
      <c r="W1421" s="2" t="s">
        <v>241</v>
      </c>
      <c r="X1421" s="2" t="s">
        <v>241</v>
      </c>
      <c r="Y1421" s="1" t="s">
        <v>775</v>
      </c>
      <c r="Z1421" s="1" t="s">
        <v>34</v>
      </c>
      <c r="AA1421" s="9" t="s">
        <v>53</v>
      </c>
      <c r="AB1421" s="2" t="s">
        <v>248</v>
      </c>
      <c r="BJ1421" s="2"/>
    </row>
    <row r="1422" spans="1:62" ht="36" customHeight="1" x14ac:dyDescent="0.2">
      <c r="A1422" s="1" t="s">
        <v>5339</v>
      </c>
      <c r="B1422" s="1" t="s">
        <v>36</v>
      </c>
      <c r="C1422" t="s">
        <v>5340</v>
      </c>
      <c r="D1422" s="1" t="s">
        <v>43</v>
      </c>
      <c r="E1422" s="1" t="s">
        <v>4461</v>
      </c>
      <c r="F1422" s="1" t="s">
        <v>5295</v>
      </c>
      <c r="G1422" s="1" t="s">
        <v>5309</v>
      </c>
      <c r="H1422" s="2" t="s">
        <v>5341</v>
      </c>
      <c r="J1422" s="1" t="s">
        <v>773</v>
      </c>
      <c r="K1422" s="1" t="s">
        <v>5323</v>
      </c>
      <c r="L1422" s="1">
        <v>1</v>
      </c>
      <c r="M1422" s="1" t="s">
        <v>774</v>
      </c>
      <c r="O1422" s="1" t="s">
        <v>1264</v>
      </c>
      <c r="P1422" s="1" t="s">
        <v>1265</v>
      </c>
      <c r="T1422" s="1" t="s">
        <v>1266</v>
      </c>
      <c r="W1422" s="2" t="s">
        <v>241</v>
      </c>
      <c r="X1422" s="2" t="s">
        <v>241</v>
      </c>
      <c r="Y1422" s="1" t="s">
        <v>775</v>
      </c>
      <c r="Z1422" s="1" t="s">
        <v>34</v>
      </c>
      <c r="AA1422" s="9" t="s">
        <v>53</v>
      </c>
      <c r="AB1422" s="2" t="s">
        <v>248</v>
      </c>
    </row>
    <row r="1423" spans="1:62" ht="36" customHeight="1" x14ac:dyDescent="0.2">
      <c r="A1423" s="1" t="s">
        <v>5342</v>
      </c>
      <c r="B1423" s="1" t="s">
        <v>36</v>
      </c>
      <c r="C1423" t="s">
        <v>5343</v>
      </c>
      <c r="D1423" s="1" t="s">
        <v>43</v>
      </c>
      <c r="E1423" s="1" t="s">
        <v>4461</v>
      </c>
      <c r="F1423" s="1" t="s">
        <v>5295</v>
      </c>
      <c r="G1423" s="1" t="s">
        <v>5309</v>
      </c>
      <c r="H1423" s="2" t="s">
        <v>5344</v>
      </c>
      <c r="J1423" s="1" t="s">
        <v>773</v>
      </c>
      <c r="K1423" s="1" t="s">
        <v>5323</v>
      </c>
      <c r="L1423" s="1">
        <v>1</v>
      </c>
      <c r="M1423" s="1" t="s">
        <v>774</v>
      </c>
      <c r="O1423" s="1" t="s">
        <v>1264</v>
      </c>
      <c r="P1423" s="1" t="s">
        <v>1265</v>
      </c>
      <c r="T1423" s="1" t="s">
        <v>1266</v>
      </c>
      <c r="W1423" s="2" t="s">
        <v>241</v>
      </c>
      <c r="X1423" s="2" t="s">
        <v>241</v>
      </c>
      <c r="Y1423" s="1" t="s">
        <v>775</v>
      </c>
      <c r="Z1423" s="1" t="s">
        <v>34</v>
      </c>
      <c r="AA1423" s="9" t="s">
        <v>53</v>
      </c>
      <c r="AB1423" s="2" t="s">
        <v>248</v>
      </c>
    </row>
    <row r="1424" spans="1:62" ht="36" customHeight="1" x14ac:dyDescent="0.2">
      <c r="A1424" s="1" t="s">
        <v>5345</v>
      </c>
      <c r="B1424" s="1" t="s">
        <v>36</v>
      </c>
      <c r="C1424" t="s">
        <v>5346</v>
      </c>
      <c r="D1424" s="1" t="s">
        <v>188</v>
      </c>
      <c r="E1424" s="1" t="s">
        <v>4461</v>
      </c>
      <c r="F1424" s="1" t="s">
        <v>5295</v>
      </c>
      <c r="G1424" s="1" t="s">
        <v>5309</v>
      </c>
      <c r="H1424" s="2" t="s">
        <v>5347</v>
      </c>
      <c r="J1424" s="1" t="s">
        <v>33</v>
      </c>
      <c r="O1424" s="1" t="s">
        <v>191</v>
      </c>
      <c r="P1424" s="1" t="s">
        <v>1265</v>
      </c>
      <c r="W1424" s="2" t="s">
        <v>5348</v>
      </c>
      <c r="X1424" s="2" t="s">
        <v>5348</v>
      </c>
      <c r="Y1424" s="1" t="s">
        <v>52</v>
      </c>
      <c r="Z1424" s="1" t="s">
        <v>34</v>
      </c>
      <c r="AA1424" s="9" t="s">
        <v>53</v>
      </c>
      <c r="AB1424" s="2" t="s">
        <v>248</v>
      </c>
    </row>
    <row r="1425" spans="1:28" ht="36" customHeight="1" x14ac:dyDescent="0.2">
      <c r="A1425" s="1" t="s">
        <v>5349</v>
      </c>
      <c r="B1425" s="1" t="s">
        <v>36</v>
      </c>
      <c r="C1425" t="s">
        <v>5350</v>
      </c>
      <c r="D1425" s="1" t="s">
        <v>43</v>
      </c>
      <c r="E1425" s="1" t="s">
        <v>4461</v>
      </c>
      <c r="F1425" s="1" t="s">
        <v>5295</v>
      </c>
      <c r="G1425" s="1" t="s">
        <v>5309</v>
      </c>
      <c r="H1425" s="2" t="s">
        <v>5351</v>
      </c>
      <c r="J1425" s="1" t="s">
        <v>773</v>
      </c>
      <c r="K1425" s="1" t="s">
        <v>5323</v>
      </c>
      <c r="L1425" s="1">
        <v>1</v>
      </c>
      <c r="M1425" s="1" t="s">
        <v>774</v>
      </c>
      <c r="O1425" s="1" t="s">
        <v>1264</v>
      </c>
      <c r="P1425" s="1" t="s">
        <v>1265</v>
      </c>
      <c r="T1425" s="1" t="s">
        <v>1266</v>
      </c>
      <c r="W1425" s="2" t="s">
        <v>241</v>
      </c>
      <c r="X1425" s="2" t="s">
        <v>241</v>
      </c>
      <c r="Y1425" s="1" t="s">
        <v>775</v>
      </c>
      <c r="Z1425" s="1" t="s">
        <v>34</v>
      </c>
      <c r="AA1425" s="9" t="s">
        <v>53</v>
      </c>
      <c r="AB1425" s="2" t="s">
        <v>248</v>
      </c>
    </row>
    <row r="1426" spans="1:28" ht="36" customHeight="1" x14ac:dyDescent="0.2">
      <c r="A1426" s="1" t="s">
        <v>5352</v>
      </c>
      <c r="B1426" s="1" t="s">
        <v>36</v>
      </c>
      <c r="C1426" t="s">
        <v>5353</v>
      </c>
      <c r="D1426" s="1" t="s">
        <v>43</v>
      </c>
      <c r="E1426" s="1" t="s">
        <v>4461</v>
      </c>
      <c r="F1426" s="1" t="s">
        <v>5295</v>
      </c>
      <c r="G1426" s="1" t="s">
        <v>5309</v>
      </c>
      <c r="H1426" s="2" t="s">
        <v>1408</v>
      </c>
      <c r="J1426" s="1" t="s">
        <v>773</v>
      </c>
      <c r="K1426" s="1" t="s">
        <v>5323</v>
      </c>
      <c r="L1426" s="1">
        <v>2</v>
      </c>
      <c r="M1426" s="1" t="s">
        <v>774</v>
      </c>
      <c r="O1426" s="1" t="s">
        <v>1264</v>
      </c>
      <c r="P1426" s="1" t="s">
        <v>1265</v>
      </c>
      <c r="T1426" s="1" t="s">
        <v>1266</v>
      </c>
      <c r="W1426" s="2" t="s">
        <v>241</v>
      </c>
      <c r="X1426" s="2" t="s">
        <v>241</v>
      </c>
      <c r="Y1426" s="1" t="s">
        <v>775</v>
      </c>
      <c r="Z1426" s="1" t="s">
        <v>34</v>
      </c>
      <c r="AA1426" s="9" t="s">
        <v>53</v>
      </c>
      <c r="AB1426" s="2" t="s">
        <v>248</v>
      </c>
    </row>
    <row r="1427" spans="1:28" ht="36" customHeight="1" x14ac:dyDescent="0.2">
      <c r="A1427" s="1" t="s">
        <v>5354</v>
      </c>
      <c r="B1427" s="1" t="s">
        <v>36</v>
      </c>
      <c r="C1427" t="s">
        <v>5355</v>
      </c>
      <c r="D1427" s="1" t="s">
        <v>43</v>
      </c>
      <c r="E1427" s="1" t="s">
        <v>4461</v>
      </c>
      <c r="F1427" s="1" t="s">
        <v>5295</v>
      </c>
      <c r="G1427" s="1" t="s">
        <v>5356</v>
      </c>
      <c r="H1427" s="2" t="s">
        <v>5357</v>
      </c>
      <c r="I1427" s="2" t="s">
        <v>5358</v>
      </c>
      <c r="J1427" s="1" t="s">
        <v>47</v>
      </c>
      <c r="M1427" s="1" t="s">
        <v>1320</v>
      </c>
      <c r="O1427" s="1" t="s">
        <v>1264</v>
      </c>
      <c r="P1427" s="1" t="s">
        <v>1265</v>
      </c>
      <c r="T1427" s="1" t="s">
        <v>1266</v>
      </c>
      <c r="W1427" s="2" t="s">
        <v>51</v>
      </c>
      <c r="X1427" s="2" t="s">
        <v>51</v>
      </c>
      <c r="Y1427" s="1" t="s">
        <v>52</v>
      </c>
      <c r="Z1427" s="1" t="s">
        <v>34</v>
      </c>
      <c r="AA1427" s="9" t="s">
        <v>53</v>
      </c>
      <c r="AB1427" s="2" t="s">
        <v>54</v>
      </c>
    </row>
    <row r="1428" spans="1:28" ht="36" customHeight="1" x14ac:dyDescent="0.2">
      <c r="A1428" s="1" t="s">
        <v>5359</v>
      </c>
      <c r="B1428" s="1" t="s">
        <v>36</v>
      </c>
      <c r="C1428" t="s">
        <v>5360</v>
      </c>
      <c r="D1428" s="1" t="s">
        <v>43</v>
      </c>
      <c r="E1428" s="1" t="s">
        <v>4461</v>
      </c>
      <c r="F1428" s="1" t="s">
        <v>5295</v>
      </c>
      <c r="G1428" s="1" t="s">
        <v>5356</v>
      </c>
      <c r="H1428" s="2" t="s">
        <v>5361</v>
      </c>
      <c r="I1428" s="2" t="s">
        <v>5362</v>
      </c>
      <c r="J1428" s="1" t="s">
        <v>47</v>
      </c>
      <c r="M1428" s="1" t="s">
        <v>1320</v>
      </c>
      <c r="O1428" s="1" t="s">
        <v>1264</v>
      </c>
      <c r="P1428" s="1" t="s">
        <v>1265</v>
      </c>
      <c r="T1428" s="1" t="s">
        <v>1266</v>
      </c>
      <c r="W1428" s="2" t="s">
        <v>51</v>
      </c>
      <c r="X1428" s="2" t="s">
        <v>51</v>
      </c>
      <c r="Y1428" s="1" t="s">
        <v>52</v>
      </c>
      <c r="Z1428" s="1" t="s">
        <v>34</v>
      </c>
      <c r="AA1428" s="9" t="s">
        <v>53</v>
      </c>
      <c r="AB1428" s="2" t="s">
        <v>54</v>
      </c>
    </row>
    <row r="1429" spans="1:28" ht="36" customHeight="1" x14ac:dyDescent="0.2">
      <c r="A1429" s="1" t="s">
        <v>5363</v>
      </c>
      <c r="B1429" s="1" t="s">
        <v>36</v>
      </c>
      <c r="C1429" t="s">
        <v>5364</v>
      </c>
      <c r="D1429" s="1" t="s">
        <v>43</v>
      </c>
      <c r="E1429" s="1" t="s">
        <v>4461</v>
      </c>
      <c r="F1429" s="1" t="s">
        <v>5295</v>
      </c>
      <c r="G1429" s="1" t="s">
        <v>5356</v>
      </c>
      <c r="H1429" s="2" t="s">
        <v>5365</v>
      </c>
      <c r="I1429" s="2" t="s">
        <v>5366</v>
      </c>
      <c r="J1429" s="1" t="s">
        <v>47</v>
      </c>
      <c r="M1429" s="1" t="s">
        <v>1320</v>
      </c>
      <c r="O1429" s="1" t="s">
        <v>1264</v>
      </c>
      <c r="P1429" s="1" t="s">
        <v>1265</v>
      </c>
      <c r="T1429" s="1" t="s">
        <v>1266</v>
      </c>
      <c r="W1429" s="2" t="s">
        <v>51</v>
      </c>
      <c r="X1429" s="2" t="s">
        <v>51</v>
      </c>
      <c r="Y1429" s="1" t="s">
        <v>52</v>
      </c>
      <c r="Z1429" s="1" t="s">
        <v>34</v>
      </c>
      <c r="AA1429" s="9" t="s">
        <v>53</v>
      </c>
      <c r="AB1429" s="2" t="s">
        <v>54</v>
      </c>
    </row>
    <row r="1430" spans="1:28" ht="36" customHeight="1" x14ac:dyDescent="0.2">
      <c r="A1430" s="1" t="s">
        <v>5367</v>
      </c>
      <c r="B1430" s="1" t="s">
        <v>36</v>
      </c>
      <c r="C1430" t="s">
        <v>5368</v>
      </c>
      <c r="D1430" s="1" t="s">
        <v>766</v>
      </c>
      <c r="E1430" s="1" t="s">
        <v>4461</v>
      </c>
      <c r="F1430" s="1" t="s">
        <v>5295</v>
      </c>
      <c r="G1430" s="1" t="s">
        <v>5356</v>
      </c>
      <c r="H1430" s="2" t="s">
        <v>5369</v>
      </c>
      <c r="J1430" s="1" t="s">
        <v>33</v>
      </c>
      <c r="W1430" s="2" t="s">
        <v>241</v>
      </c>
      <c r="X1430" s="2" t="s">
        <v>241</v>
      </c>
      <c r="Z1430" s="1" t="s">
        <v>34</v>
      </c>
    </row>
    <row r="1431" spans="1:28" ht="36" customHeight="1" x14ac:dyDescent="0.2">
      <c r="A1431" s="1" t="s">
        <v>5370</v>
      </c>
      <c r="B1431" s="1" t="s">
        <v>36</v>
      </c>
      <c r="C1431" t="s">
        <v>5371</v>
      </c>
      <c r="D1431" s="1" t="s">
        <v>43</v>
      </c>
      <c r="E1431" s="1" t="s">
        <v>4461</v>
      </c>
      <c r="F1431" s="1" t="s">
        <v>5295</v>
      </c>
      <c r="G1431" s="1" t="s">
        <v>5356</v>
      </c>
      <c r="H1431" s="2" t="s">
        <v>5372</v>
      </c>
      <c r="I1431" s="2" t="s">
        <v>5373</v>
      </c>
      <c r="J1431" s="1" t="s">
        <v>773</v>
      </c>
      <c r="K1431" s="1" t="s">
        <v>5367</v>
      </c>
      <c r="L1431" s="1">
        <v>1</v>
      </c>
      <c r="M1431" s="1" t="s">
        <v>774</v>
      </c>
      <c r="O1431" s="1" t="s">
        <v>1264</v>
      </c>
      <c r="P1431" s="1" t="s">
        <v>1265</v>
      </c>
      <c r="T1431" s="1" t="s">
        <v>1266</v>
      </c>
      <c r="W1431" s="2" t="s">
        <v>241</v>
      </c>
      <c r="X1431" s="2" t="s">
        <v>241</v>
      </c>
      <c r="Y1431" s="1" t="s">
        <v>775</v>
      </c>
      <c r="Z1431" s="1" t="s">
        <v>34</v>
      </c>
      <c r="AA1431" s="9" t="s">
        <v>53</v>
      </c>
      <c r="AB1431" s="2" t="s">
        <v>242</v>
      </c>
    </row>
    <row r="1432" spans="1:28" ht="36" customHeight="1" x14ac:dyDescent="0.2">
      <c r="A1432" s="1" t="s">
        <v>5374</v>
      </c>
      <c r="B1432" s="1" t="s">
        <v>36</v>
      </c>
      <c r="C1432" t="s">
        <v>5375</v>
      </c>
      <c r="D1432" s="1" t="s">
        <v>43</v>
      </c>
      <c r="E1432" s="1" t="s">
        <v>4461</v>
      </c>
      <c r="F1432" s="1" t="s">
        <v>5295</v>
      </c>
      <c r="G1432" s="1" t="s">
        <v>5356</v>
      </c>
      <c r="H1432" s="2" t="s">
        <v>5376</v>
      </c>
      <c r="J1432" s="1" t="s">
        <v>773</v>
      </c>
      <c r="K1432" s="1" t="s">
        <v>5367</v>
      </c>
      <c r="L1432" s="1">
        <v>1</v>
      </c>
      <c r="M1432" s="1" t="s">
        <v>774</v>
      </c>
      <c r="O1432" s="1" t="s">
        <v>1264</v>
      </c>
      <c r="P1432" s="1" t="s">
        <v>1265</v>
      </c>
      <c r="T1432" s="1" t="s">
        <v>1266</v>
      </c>
      <c r="W1432" s="2" t="s">
        <v>241</v>
      </c>
      <c r="X1432" s="2" t="s">
        <v>241</v>
      </c>
      <c r="Y1432" s="1" t="s">
        <v>775</v>
      </c>
      <c r="Z1432" s="1" t="s">
        <v>34</v>
      </c>
      <c r="AA1432" s="9" t="s">
        <v>53</v>
      </c>
      <c r="AB1432" s="2" t="s">
        <v>242</v>
      </c>
    </row>
    <row r="1433" spans="1:28" ht="36" customHeight="1" x14ac:dyDescent="0.2">
      <c r="A1433" s="1" t="s">
        <v>5377</v>
      </c>
      <c r="B1433" s="1" t="s">
        <v>36</v>
      </c>
      <c r="C1433" t="s">
        <v>5378</v>
      </c>
      <c r="D1433" s="1" t="s">
        <v>43</v>
      </c>
      <c r="E1433" s="1" t="s">
        <v>4461</v>
      </c>
      <c r="F1433" s="1" t="s">
        <v>5295</v>
      </c>
      <c r="G1433" s="1" t="s">
        <v>5356</v>
      </c>
      <c r="H1433" s="2" t="s">
        <v>5379</v>
      </c>
      <c r="J1433" s="1" t="s">
        <v>773</v>
      </c>
      <c r="K1433" s="1" t="s">
        <v>5367</v>
      </c>
      <c r="L1433" s="1">
        <v>1</v>
      </c>
      <c r="M1433" s="1" t="s">
        <v>774</v>
      </c>
      <c r="O1433" s="1" t="s">
        <v>1264</v>
      </c>
      <c r="P1433" s="1" t="s">
        <v>1265</v>
      </c>
      <c r="T1433" s="1" t="s">
        <v>1266</v>
      </c>
      <c r="W1433" s="2" t="s">
        <v>241</v>
      </c>
      <c r="X1433" s="2" t="s">
        <v>241</v>
      </c>
      <c r="Y1433" s="1" t="s">
        <v>775</v>
      </c>
      <c r="Z1433" s="1" t="s">
        <v>34</v>
      </c>
      <c r="AA1433" s="9" t="s">
        <v>53</v>
      </c>
      <c r="AB1433" s="2" t="s">
        <v>242</v>
      </c>
    </row>
    <row r="1434" spans="1:28" ht="36" customHeight="1" x14ac:dyDescent="0.2">
      <c r="A1434" s="1" t="s">
        <v>5380</v>
      </c>
      <c r="B1434" s="1" t="s">
        <v>36</v>
      </c>
      <c r="C1434" t="s">
        <v>5381</v>
      </c>
      <c r="D1434" s="1" t="s">
        <v>43</v>
      </c>
      <c r="E1434" s="1" t="s">
        <v>4461</v>
      </c>
      <c r="F1434" s="1" t="s">
        <v>5295</v>
      </c>
      <c r="G1434" s="1" t="s">
        <v>5356</v>
      </c>
      <c r="H1434" s="2" t="s">
        <v>1408</v>
      </c>
      <c r="J1434" s="1" t="s">
        <v>773</v>
      </c>
      <c r="K1434" s="1" t="s">
        <v>5367</v>
      </c>
      <c r="L1434" s="1">
        <v>2</v>
      </c>
      <c r="M1434" s="1" t="s">
        <v>774</v>
      </c>
      <c r="O1434" s="1" t="s">
        <v>1264</v>
      </c>
      <c r="P1434" s="1" t="s">
        <v>1265</v>
      </c>
      <c r="T1434" s="1" t="s">
        <v>1266</v>
      </c>
      <c r="W1434" s="2" t="s">
        <v>241</v>
      </c>
      <c r="X1434" s="2" t="s">
        <v>241</v>
      </c>
      <c r="Y1434" s="1" t="s">
        <v>775</v>
      </c>
      <c r="Z1434" s="1" t="s">
        <v>34</v>
      </c>
      <c r="AA1434" s="9" t="s">
        <v>53</v>
      </c>
      <c r="AB1434" s="2" t="s">
        <v>242</v>
      </c>
    </row>
    <row r="1435" spans="1:28" ht="36" customHeight="1" x14ac:dyDescent="0.2">
      <c r="A1435" s="1" t="s">
        <v>5382</v>
      </c>
      <c r="B1435" s="1" t="s">
        <v>36</v>
      </c>
      <c r="C1435" t="s">
        <v>5383</v>
      </c>
      <c r="D1435" s="1" t="s">
        <v>43</v>
      </c>
      <c r="E1435" s="1" t="s">
        <v>4461</v>
      </c>
      <c r="F1435" s="1" t="s">
        <v>5295</v>
      </c>
      <c r="G1435" s="1" t="s">
        <v>5356</v>
      </c>
      <c r="H1435" s="2" t="s">
        <v>5384</v>
      </c>
      <c r="J1435" s="1" t="s">
        <v>47</v>
      </c>
      <c r="M1435" s="1" t="s">
        <v>236</v>
      </c>
      <c r="O1435" s="1" t="s">
        <v>1264</v>
      </c>
      <c r="P1435" s="1" t="s">
        <v>1265</v>
      </c>
      <c r="T1435" s="1" t="s">
        <v>1266</v>
      </c>
      <c r="W1435" s="2" t="s">
        <v>51</v>
      </c>
      <c r="X1435" s="2" t="s">
        <v>51</v>
      </c>
      <c r="Y1435" s="1" t="s">
        <v>52</v>
      </c>
      <c r="Z1435" s="1" t="s">
        <v>34</v>
      </c>
      <c r="AA1435" s="9" t="s">
        <v>53</v>
      </c>
      <c r="AB1435" s="2" t="s">
        <v>200</v>
      </c>
    </row>
    <row r="1436" spans="1:28" ht="36" customHeight="1" x14ac:dyDescent="0.2">
      <c r="A1436" s="1" t="s">
        <v>5385</v>
      </c>
      <c r="B1436" s="1" t="s">
        <v>36</v>
      </c>
      <c r="C1436" t="s">
        <v>5386</v>
      </c>
      <c r="D1436" s="1" t="s">
        <v>188</v>
      </c>
      <c r="E1436" s="1" t="s">
        <v>4461</v>
      </c>
      <c r="F1436" s="1" t="s">
        <v>5295</v>
      </c>
      <c r="G1436" s="1" t="s">
        <v>5356</v>
      </c>
      <c r="H1436" s="2" t="s">
        <v>5387</v>
      </c>
      <c r="J1436" s="1" t="s">
        <v>33</v>
      </c>
      <c r="O1436" s="1" t="s">
        <v>191</v>
      </c>
      <c r="P1436" s="1" t="s">
        <v>1265</v>
      </c>
      <c r="W1436" s="2" t="s">
        <v>5388</v>
      </c>
      <c r="X1436" s="2" t="s">
        <v>5389</v>
      </c>
      <c r="Y1436" s="1" t="s">
        <v>52</v>
      </c>
      <c r="Z1436" s="1" t="s">
        <v>34</v>
      </c>
      <c r="AA1436" s="9" t="s">
        <v>53</v>
      </c>
      <c r="AB1436" s="2" t="s">
        <v>248</v>
      </c>
    </row>
    <row r="1437" spans="1:28" ht="36" customHeight="1" x14ac:dyDescent="0.2">
      <c r="A1437" s="1" t="s">
        <v>5390</v>
      </c>
      <c r="B1437" s="1" t="s">
        <v>36</v>
      </c>
      <c r="C1437" t="s">
        <v>5391</v>
      </c>
      <c r="D1437" s="1" t="s">
        <v>766</v>
      </c>
      <c r="E1437" s="1" t="s">
        <v>4461</v>
      </c>
      <c r="F1437" s="1" t="s">
        <v>5295</v>
      </c>
      <c r="G1437" s="1" t="s">
        <v>5356</v>
      </c>
      <c r="H1437" s="2" t="s">
        <v>5392</v>
      </c>
      <c r="J1437" s="1" t="s">
        <v>33</v>
      </c>
      <c r="W1437" s="2" t="s">
        <v>5388</v>
      </c>
      <c r="X1437" s="2" t="s">
        <v>5389</v>
      </c>
      <c r="Z1437" s="1" t="s">
        <v>34</v>
      </c>
    </row>
    <row r="1438" spans="1:28" ht="36" customHeight="1" x14ac:dyDescent="0.2">
      <c r="A1438" s="1" t="s">
        <v>5393</v>
      </c>
      <c r="B1438" s="1" t="s">
        <v>36</v>
      </c>
      <c r="C1438" t="s">
        <v>5394</v>
      </c>
      <c r="D1438" s="1" t="s">
        <v>43</v>
      </c>
      <c r="E1438" s="1" t="s">
        <v>4461</v>
      </c>
      <c r="F1438" s="1" t="s">
        <v>5295</v>
      </c>
      <c r="G1438" s="1" t="s">
        <v>5356</v>
      </c>
      <c r="H1438" s="2" t="s">
        <v>5395</v>
      </c>
      <c r="J1438" s="1" t="s">
        <v>773</v>
      </c>
      <c r="K1438" s="1" t="s">
        <v>5390</v>
      </c>
      <c r="L1438" s="1">
        <v>1</v>
      </c>
      <c r="M1438" s="1" t="s">
        <v>774</v>
      </c>
      <c r="O1438" s="1" t="s">
        <v>1264</v>
      </c>
      <c r="P1438" s="1" t="s">
        <v>1265</v>
      </c>
      <c r="T1438" s="1" t="s">
        <v>1266</v>
      </c>
      <c r="W1438" s="2" t="s">
        <v>5388</v>
      </c>
      <c r="X1438" s="2" t="s">
        <v>5389</v>
      </c>
      <c r="Y1438" s="1" t="s">
        <v>775</v>
      </c>
      <c r="Z1438" s="1" t="s">
        <v>34</v>
      </c>
      <c r="AA1438" s="9" t="s">
        <v>53</v>
      </c>
      <c r="AB1438" s="2" t="s">
        <v>248</v>
      </c>
    </row>
    <row r="1439" spans="1:28" ht="36" customHeight="1" x14ac:dyDescent="0.2">
      <c r="A1439" s="1" t="s">
        <v>5396</v>
      </c>
      <c r="B1439" s="1" t="s">
        <v>36</v>
      </c>
      <c r="C1439" t="s">
        <v>5397</v>
      </c>
      <c r="D1439" s="1" t="s">
        <v>43</v>
      </c>
      <c r="E1439" s="1" t="s">
        <v>4461</v>
      </c>
      <c r="F1439" s="1" t="s">
        <v>5295</v>
      </c>
      <c r="G1439" s="1" t="s">
        <v>5356</v>
      </c>
      <c r="H1439" s="2" t="s">
        <v>5398</v>
      </c>
      <c r="J1439" s="1" t="s">
        <v>773</v>
      </c>
      <c r="K1439" s="1" t="s">
        <v>5390</v>
      </c>
      <c r="L1439" s="1">
        <v>1</v>
      </c>
      <c r="M1439" s="1" t="s">
        <v>774</v>
      </c>
      <c r="O1439" s="1" t="s">
        <v>1264</v>
      </c>
      <c r="P1439" s="1" t="s">
        <v>1265</v>
      </c>
      <c r="T1439" s="1" t="s">
        <v>1266</v>
      </c>
      <c r="W1439" s="2" t="s">
        <v>5388</v>
      </c>
      <c r="X1439" s="2" t="s">
        <v>5389</v>
      </c>
      <c r="Y1439" s="1" t="s">
        <v>775</v>
      </c>
      <c r="Z1439" s="1" t="s">
        <v>34</v>
      </c>
      <c r="AA1439" s="9" t="s">
        <v>53</v>
      </c>
      <c r="AB1439" s="2" t="s">
        <v>248</v>
      </c>
    </row>
    <row r="1440" spans="1:28" ht="36" customHeight="1" x14ac:dyDescent="0.2">
      <c r="A1440" s="1" t="s">
        <v>5399</v>
      </c>
      <c r="B1440" s="1" t="s">
        <v>36</v>
      </c>
      <c r="C1440" t="s">
        <v>5400</v>
      </c>
      <c r="D1440" s="1" t="s">
        <v>43</v>
      </c>
      <c r="E1440" s="1" t="s">
        <v>4461</v>
      </c>
      <c r="F1440" s="1" t="s">
        <v>5295</v>
      </c>
      <c r="G1440" s="1" t="s">
        <v>5356</v>
      </c>
      <c r="H1440" s="2" t="s">
        <v>5401</v>
      </c>
      <c r="J1440" s="1" t="s">
        <v>773</v>
      </c>
      <c r="K1440" s="1" t="s">
        <v>5390</v>
      </c>
      <c r="L1440" s="1">
        <v>1</v>
      </c>
      <c r="M1440" s="1" t="s">
        <v>774</v>
      </c>
      <c r="O1440" s="1" t="s">
        <v>1264</v>
      </c>
      <c r="P1440" s="1" t="s">
        <v>1265</v>
      </c>
      <c r="T1440" s="1" t="s">
        <v>1266</v>
      </c>
      <c r="W1440" s="2" t="s">
        <v>5388</v>
      </c>
      <c r="X1440" s="2" t="s">
        <v>5389</v>
      </c>
      <c r="Y1440" s="1" t="s">
        <v>775</v>
      </c>
      <c r="Z1440" s="1" t="s">
        <v>34</v>
      </c>
      <c r="AA1440" s="9" t="s">
        <v>53</v>
      </c>
      <c r="AB1440" s="2" t="s">
        <v>248</v>
      </c>
    </row>
    <row r="1441" spans="1:28" ht="36" customHeight="1" x14ac:dyDescent="0.2">
      <c r="A1441" s="1" t="s">
        <v>5402</v>
      </c>
      <c r="B1441" s="1" t="s">
        <v>36</v>
      </c>
      <c r="C1441" t="s">
        <v>5403</v>
      </c>
      <c r="D1441" s="1" t="s">
        <v>43</v>
      </c>
      <c r="E1441" s="1" t="s">
        <v>4461</v>
      </c>
      <c r="F1441" s="1" t="s">
        <v>5295</v>
      </c>
      <c r="G1441" s="1" t="s">
        <v>5356</v>
      </c>
      <c r="H1441" s="2" t="s">
        <v>5404</v>
      </c>
      <c r="J1441" s="1" t="s">
        <v>773</v>
      </c>
      <c r="K1441" s="1" t="s">
        <v>5390</v>
      </c>
      <c r="L1441" s="1">
        <v>1</v>
      </c>
      <c r="M1441" s="1" t="s">
        <v>774</v>
      </c>
      <c r="O1441" s="1" t="s">
        <v>1264</v>
      </c>
      <c r="P1441" s="1" t="s">
        <v>1265</v>
      </c>
      <c r="T1441" s="1" t="s">
        <v>1266</v>
      </c>
      <c r="W1441" s="2" t="s">
        <v>5388</v>
      </c>
      <c r="X1441" s="2" t="s">
        <v>5389</v>
      </c>
      <c r="Y1441" s="1" t="s">
        <v>775</v>
      </c>
      <c r="Z1441" s="1" t="s">
        <v>34</v>
      </c>
      <c r="AA1441" s="9" t="s">
        <v>53</v>
      </c>
      <c r="AB1441" s="2" t="s">
        <v>248</v>
      </c>
    </row>
    <row r="1442" spans="1:28" ht="36" customHeight="1" x14ac:dyDescent="0.2">
      <c r="A1442" s="1" t="s">
        <v>5405</v>
      </c>
      <c r="B1442" s="1" t="s">
        <v>36</v>
      </c>
      <c r="C1442" t="s">
        <v>5406</v>
      </c>
      <c r="D1442" s="1" t="s">
        <v>43</v>
      </c>
      <c r="E1442" s="1" t="s">
        <v>4461</v>
      </c>
      <c r="F1442" s="1" t="s">
        <v>5295</v>
      </c>
      <c r="G1442" s="1" t="s">
        <v>5356</v>
      </c>
      <c r="H1442" s="2" t="s">
        <v>5407</v>
      </c>
      <c r="J1442" s="1" t="s">
        <v>773</v>
      </c>
      <c r="K1442" s="1" t="s">
        <v>5390</v>
      </c>
      <c r="L1442" s="1">
        <v>1</v>
      </c>
      <c r="M1442" s="1" t="s">
        <v>774</v>
      </c>
      <c r="O1442" s="1" t="s">
        <v>1264</v>
      </c>
      <c r="P1442" s="1" t="s">
        <v>1265</v>
      </c>
      <c r="T1442" s="1" t="s">
        <v>1266</v>
      </c>
      <c r="W1442" s="2" t="s">
        <v>5388</v>
      </c>
      <c r="X1442" s="2" t="s">
        <v>5389</v>
      </c>
      <c r="Y1442" s="1" t="s">
        <v>775</v>
      </c>
      <c r="Z1442" s="1" t="s">
        <v>34</v>
      </c>
      <c r="AA1442" s="9" t="s">
        <v>53</v>
      </c>
      <c r="AB1442" s="2" t="s">
        <v>248</v>
      </c>
    </row>
    <row r="1443" spans="1:28" ht="36" customHeight="1" x14ac:dyDescent="0.2">
      <c r="A1443" s="1" t="s">
        <v>5408</v>
      </c>
      <c r="B1443" s="1" t="s">
        <v>36</v>
      </c>
      <c r="C1443" t="s">
        <v>5409</v>
      </c>
      <c r="D1443" s="1" t="s">
        <v>43</v>
      </c>
      <c r="E1443" s="1" t="s">
        <v>4461</v>
      </c>
      <c r="F1443" s="1" t="s">
        <v>5295</v>
      </c>
      <c r="G1443" s="1" t="s">
        <v>5356</v>
      </c>
      <c r="H1443" s="2" t="s">
        <v>1408</v>
      </c>
      <c r="J1443" s="1" t="s">
        <v>773</v>
      </c>
      <c r="K1443" s="1" t="s">
        <v>5390</v>
      </c>
      <c r="L1443" s="1">
        <v>2</v>
      </c>
      <c r="M1443" s="1" t="s">
        <v>774</v>
      </c>
      <c r="O1443" s="1" t="s">
        <v>1264</v>
      </c>
      <c r="P1443" s="1" t="s">
        <v>1265</v>
      </c>
      <c r="T1443" s="1" t="s">
        <v>1266</v>
      </c>
      <c r="W1443" s="2" t="s">
        <v>5388</v>
      </c>
      <c r="X1443" s="2" t="s">
        <v>5389</v>
      </c>
      <c r="Y1443" s="1" t="s">
        <v>775</v>
      </c>
      <c r="Z1443" s="1" t="s">
        <v>34</v>
      </c>
      <c r="AA1443" s="9" t="s">
        <v>53</v>
      </c>
      <c r="AB1443" s="2" t="s">
        <v>248</v>
      </c>
    </row>
    <row r="1444" spans="1:28" ht="36" customHeight="1" x14ac:dyDescent="0.2">
      <c r="A1444" s="1" t="s">
        <v>5410</v>
      </c>
      <c r="B1444" s="1" t="s">
        <v>36</v>
      </c>
      <c r="C1444" t="s">
        <v>5411</v>
      </c>
      <c r="D1444" s="1" t="s">
        <v>43</v>
      </c>
      <c r="E1444" s="1" t="s">
        <v>4461</v>
      </c>
      <c r="F1444" s="1" t="s">
        <v>5295</v>
      </c>
      <c r="G1444" s="1" t="s">
        <v>5356</v>
      </c>
      <c r="H1444" s="2" t="s">
        <v>5412</v>
      </c>
      <c r="I1444" s="2" t="s">
        <v>4480</v>
      </c>
      <c r="J1444" s="1" t="s">
        <v>47</v>
      </c>
      <c r="M1444" s="1" t="s">
        <v>1320</v>
      </c>
      <c r="O1444" s="1" t="s">
        <v>1264</v>
      </c>
      <c r="P1444" s="1" t="s">
        <v>1265</v>
      </c>
      <c r="T1444" s="1" t="s">
        <v>1266</v>
      </c>
      <c r="W1444" s="2" t="s">
        <v>5413</v>
      </c>
      <c r="X1444" s="2" t="s">
        <v>5414</v>
      </c>
      <c r="Y1444" s="1" t="s">
        <v>52</v>
      </c>
      <c r="Z1444" s="1" t="s">
        <v>34</v>
      </c>
      <c r="AA1444" s="9" t="s">
        <v>53</v>
      </c>
      <c r="AB1444" s="2" t="s">
        <v>54</v>
      </c>
    </row>
    <row r="1445" spans="1:28" ht="36" customHeight="1" x14ac:dyDescent="0.2">
      <c r="A1445" s="1" t="s">
        <v>5415</v>
      </c>
      <c r="B1445" s="1" t="s">
        <v>36</v>
      </c>
      <c r="C1445" t="s">
        <v>5416</v>
      </c>
      <c r="D1445" s="1" t="s">
        <v>43</v>
      </c>
      <c r="E1445" s="1" t="s">
        <v>4461</v>
      </c>
      <c r="F1445" s="1" t="s">
        <v>5295</v>
      </c>
      <c r="G1445" s="1" t="s">
        <v>5417</v>
      </c>
      <c r="H1445" s="2" t="s">
        <v>5418</v>
      </c>
      <c r="I1445" s="2" t="s">
        <v>5419</v>
      </c>
      <c r="J1445" s="1" t="s">
        <v>47</v>
      </c>
      <c r="M1445" s="1" t="s">
        <v>236</v>
      </c>
      <c r="O1445" s="1" t="s">
        <v>1264</v>
      </c>
      <c r="P1445" s="1" t="s">
        <v>1265</v>
      </c>
      <c r="T1445" s="1" t="s">
        <v>1266</v>
      </c>
      <c r="W1445" s="2" t="s">
        <v>241</v>
      </c>
      <c r="X1445" s="2" t="s">
        <v>241</v>
      </c>
      <c r="Y1445" s="1" t="s">
        <v>52</v>
      </c>
      <c r="Z1445" s="1" t="s">
        <v>34</v>
      </c>
      <c r="AA1445" s="9" t="s">
        <v>53</v>
      </c>
      <c r="AB1445" s="2" t="s">
        <v>248</v>
      </c>
    </row>
    <row r="1446" spans="1:28" ht="36" customHeight="1" x14ac:dyDescent="0.2">
      <c r="A1446" s="1" t="s">
        <v>5420</v>
      </c>
      <c r="B1446" s="1" t="s">
        <v>36</v>
      </c>
      <c r="C1446" t="s">
        <v>5421</v>
      </c>
      <c r="D1446" s="1" t="s">
        <v>766</v>
      </c>
      <c r="E1446" s="1" t="s">
        <v>4461</v>
      </c>
      <c r="F1446" s="1" t="s">
        <v>5295</v>
      </c>
      <c r="G1446" s="1" t="s">
        <v>5417</v>
      </c>
      <c r="H1446" s="2" t="s">
        <v>5422</v>
      </c>
      <c r="J1446" s="1" t="s">
        <v>33</v>
      </c>
      <c r="W1446" s="2" t="s">
        <v>5423</v>
      </c>
      <c r="X1446" s="2" t="s">
        <v>5424</v>
      </c>
      <c r="Z1446" s="1" t="s">
        <v>34</v>
      </c>
    </row>
    <row r="1447" spans="1:28" ht="36" customHeight="1" x14ac:dyDescent="0.2">
      <c r="A1447" s="1" t="s">
        <v>5425</v>
      </c>
      <c r="B1447" s="1" t="s">
        <v>36</v>
      </c>
      <c r="C1447" t="s">
        <v>5426</v>
      </c>
      <c r="D1447" s="1" t="s">
        <v>43</v>
      </c>
      <c r="E1447" s="1" t="s">
        <v>4461</v>
      </c>
      <c r="F1447" s="1" t="s">
        <v>5295</v>
      </c>
      <c r="G1447" s="1" t="s">
        <v>5417</v>
      </c>
      <c r="H1447" s="2" t="s">
        <v>5427</v>
      </c>
      <c r="J1447" s="1" t="s">
        <v>773</v>
      </c>
      <c r="K1447" s="1" t="s">
        <v>5420</v>
      </c>
      <c r="L1447" s="1">
        <v>1</v>
      </c>
      <c r="M1447" s="1" t="s">
        <v>774</v>
      </c>
      <c r="O1447" s="1" t="s">
        <v>1264</v>
      </c>
      <c r="P1447" s="1" t="s">
        <v>1265</v>
      </c>
      <c r="T1447" s="1" t="s">
        <v>1266</v>
      </c>
      <c r="W1447" s="2" t="s">
        <v>5423</v>
      </c>
      <c r="X1447" s="2" t="s">
        <v>5424</v>
      </c>
      <c r="Y1447" s="1" t="s">
        <v>775</v>
      </c>
      <c r="Z1447" s="1" t="s">
        <v>34</v>
      </c>
      <c r="AA1447" s="9" t="s">
        <v>53</v>
      </c>
      <c r="AB1447" s="2" t="s">
        <v>242</v>
      </c>
    </row>
    <row r="1448" spans="1:28" ht="36" customHeight="1" x14ac:dyDescent="0.2">
      <c r="A1448" s="1" t="s">
        <v>5428</v>
      </c>
      <c r="B1448" s="1" t="s">
        <v>36</v>
      </c>
      <c r="C1448" t="s">
        <v>5429</v>
      </c>
      <c r="D1448" s="1" t="s">
        <v>43</v>
      </c>
      <c r="E1448" s="1" t="s">
        <v>4461</v>
      </c>
      <c r="F1448" s="1" t="s">
        <v>5295</v>
      </c>
      <c r="G1448" s="1" t="s">
        <v>5417</v>
      </c>
      <c r="H1448" s="2" t="s">
        <v>5430</v>
      </c>
      <c r="I1448" s="2" t="s">
        <v>5431</v>
      </c>
      <c r="J1448" s="1" t="s">
        <v>47</v>
      </c>
      <c r="K1448" s="1" t="s">
        <v>5420</v>
      </c>
      <c r="L1448" s="1">
        <v>1</v>
      </c>
      <c r="M1448" s="1" t="s">
        <v>3022</v>
      </c>
      <c r="O1448" s="1" t="s">
        <v>1264</v>
      </c>
      <c r="P1448" s="1" t="s">
        <v>1265</v>
      </c>
      <c r="T1448" s="1" t="s">
        <v>1266</v>
      </c>
      <c r="W1448" s="2" t="s">
        <v>5423</v>
      </c>
      <c r="X1448" s="2" t="s">
        <v>5424</v>
      </c>
      <c r="Y1448" s="1" t="s">
        <v>775</v>
      </c>
      <c r="Z1448" s="1" t="s">
        <v>34</v>
      </c>
      <c r="AA1448" s="9" t="s">
        <v>53</v>
      </c>
      <c r="AB1448" s="2" t="s">
        <v>248</v>
      </c>
    </row>
    <row r="1449" spans="1:28" ht="36" customHeight="1" x14ac:dyDescent="0.2">
      <c r="A1449" s="1" t="s">
        <v>5432</v>
      </c>
      <c r="B1449" s="1" t="s">
        <v>36</v>
      </c>
      <c r="C1449" t="s">
        <v>5433</v>
      </c>
      <c r="D1449" s="1" t="s">
        <v>43</v>
      </c>
      <c r="E1449" s="1" t="s">
        <v>4461</v>
      </c>
      <c r="F1449" s="1" t="s">
        <v>5295</v>
      </c>
      <c r="G1449" s="1" t="s">
        <v>5417</v>
      </c>
      <c r="H1449" s="2" t="s">
        <v>5434</v>
      </c>
      <c r="J1449" s="1" t="s">
        <v>773</v>
      </c>
      <c r="K1449" s="1" t="s">
        <v>5420</v>
      </c>
      <c r="L1449" s="1">
        <v>1</v>
      </c>
      <c r="M1449" s="1" t="s">
        <v>774</v>
      </c>
      <c r="O1449" s="1" t="s">
        <v>1264</v>
      </c>
      <c r="P1449" s="1" t="s">
        <v>1265</v>
      </c>
      <c r="T1449" s="1" t="s">
        <v>1266</v>
      </c>
      <c r="W1449" s="2" t="s">
        <v>5423</v>
      </c>
      <c r="X1449" s="2" t="s">
        <v>5424</v>
      </c>
      <c r="Y1449" s="1" t="s">
        <v>775</v>
      </c>
      <c r="Z1449" s="1" t="s">
        <v>34</v>
      </c>
      <c r="AA1449" s="9" t="s">
        <v>53</v>
      </c>
      <c r="AB1449" s="2" t="s">
        <v>248</v>
      </c>
    </row>
    <row r="1450" spans="1:28" ht="36" customHeight="1" x14ac:dyDescent="0.2">
      <c r="A1450" s="1" t="s">
        <v>5435</v>
      </c>
      <c r="B1450" s="1" t="s">
        <v>36</v>
      </c>
      <c r="C1450" t="s">
        <v>5436</v>
      </c>
      <c r="D1450" s="1" t="s">
        <v>43</v>
      </c>
      <c r="E1450" s="1" t="s">
        <v>4461</v>
      </c>
      <c r="F1450" s="1" t="s">
        <v>5295</v>
      </c>
      <c r="G1450" s="1" t="s">
        <v>5417</v>
      </c>
      <c r="H1450" s="2" t="s">
        <v>5437</v>
      </c>
      <c r="J1450" s="1" t="s">
        <v>773</v>
      </c>
      <c r="K1450" s="1" t="s">
        <v>5420</v>
      </c>
      <c r="L1450" s="1">
        <v>1</v>
      </c>
      <c r="M1450" s="1" t="s">
        <v>774</v>
      </c>
      <c r="O1450" s="1" t="s">
        <v>1264</v>
      </c>
      <c r="P1450" s="1" t="s">
        <v>1265</v>
      </c>
      <c r="T1450" s="1" t="s">
        <v>1266</v>
      </c>
      <c r="W1450" s="2" t="s">
        <v>5438</v>
      </c>
      <c r="X1450" s="2" t="s">
        <v>5439</v>
      </c>
      <c r="Y1450" s="1" t="s">
        <v>775</v>
      </c>
      <c r="Z1450" s="1" t="s">
        <v>34</v>
      </c>
      <c r="AA1450" s="9" t="s">
        <v>53</v>
      </c>
      <c r="AB1450" s="2" t="s">
        <v>248</v>
      </c>
    </row>
    <row r="1451" spans="1:28" ht="36" customHeight="1" x14ac:dyDescent="0.2">
      <c r="A1451" s="1" t="s">
        <v>5440</v>
      </c>
      <c r="B1451" s="1" t="s">
        <v>36</v>
      </c>
      <c r="C1451" t="s">
        <v>5441</v>
      </c>
      <c r="D1451" s="1" t="s">
        <v>43</v>
      </c>
      <c r="E1451" s="1" t="s">
        <v>4461</v>
      </c>
      <c r="F1451" s="1" t="s">
        <v>5295</v>
      </c>
      <c r="G1451" s="1" t="s">
        <v>5417</v>
      </c>
      <c r="H1451" s="2" t="s">
        <v>5442</v>
      </c>
      <c r="J1451" s="1" t="s">
        <v>773</v>
      </c>
      <c r="K1451" s="1" t="s">
        <v>5420</v>
      </c>
      <c r="L1451" s="1">
        <v>1</v>
      </c>
      <c r="M1451" s="1" t="s">
        <v>774</v>
      </c>
      <c r="O1451" s="1" t="s">
        <v>1264</v>
      </c>
      <c r="P1451" s="1" t="s">
        <v>1265</v>
      </c>
      <c r="T1451" s="1" t="s">
        <v>1266</v>
      </c>
      <c r="W1451" s="2" t="s">
        <v>5438</v>
      </c>
      <c r="X1451" s="2" t="s">
        <v>5439</v>
      </c>
      <c r="Y1451" s="1" t="s">
        <v>775</v>
      </c>
      <c r="Z1451" s="1" t="s">
        <v>34</v>
      </c>
      <c r="AA1451" s="9" t="s">
        <v>53</v>
      </c>
      <c r="AB1451" s="2" t="s">
        <v>248</v>
      </c>
    </row>
    <row r="1452" spans="1:28" ht="36" customHeight="1" x14ac:dyDescent="0.2">
      <c r="A1452" s="1" t="s">
        <v>5443</v>
      </c>
      <c r="B1452" s="1" t="s">
        <v>36</v>
      </c>
      <c r="C1452" t="s">
        <v>5444</v>
      </c>
      <c r="D1452" s="1" t="s">
        <v>43</v>
      </c>
      <c r="E1452" s="1" t="s">
        <v>4461</v>
      </c>
      <c r="F1452" s="1" t="s">
        <v>5295</v>
      </c>
      <c r="G1452" s="1" t="s">
        <v>5417</v>
      </c>
      <c r="H1452" s="2" t="s">
        <v>5445</v>
      </c>
      <c r="J1452" s="1" t="s">
        <v>773</v>
      </c>
      <c r="K1452" s="1" t="s">
        <v>5420</v>
      </c>
      <c r="L1452" s="1">
        <v>1</v>
      </c>
      <c r="M1452" s="1" t="s">
        <v>774</v>
      </c>
      <c r="O1452" s="1" t="s">
        <v>1264</v>
      </c>
      <c r="P1452" s="1" t="s">
        <v>1265</v>
      </c>
      <c r="T1452" s="1" t="s">
        <v>1266</v>
      </c>
      <c r="W1452" s="2" t="s">
        <v>5438</v>
      </c>
      <c r="X1452" s="2" t="s">
        <v>5439</v>
      </c>
      <c r="Y1452" s="1" t="s">
        <v>775</v>
      </c>
      <c r="Z1452" s="1" t="s">
        <v>34</v>
      </c>
      <c r="AA1452" s="9" t="s">
        <v>53</v>
      </c>
      <c r="AB1452" s="2" t="s">
        <v>248</v>
      </c>
    </row>
    <row r="1453" spans="1:28" ht="36" customHeight="1" x14ac:dyDescent="0.2">
      <c r="A1453" s="1" t="s">
        <v>5446</v>
      </c>
      <c r="B1453" s="1" t="s">
        <v>36</v>
      </c>
      <c r="C1453" t="s">
        <v>5447</v>
      </c>
      <c r="D1453" s="1" t="s">
        <v>43</v>
      </c>
      <c r="E1453" s="1" t="s">
        <v>4461</v>
      </c>
      <c r="F1453" s="1" t="s">
        <v>5295</v>
      </c>
      <c r="G1453" s="1" t="s">
        <v>5417</v>
      </c>
      <c r="H1453" s="2" t="s">
        <v>1408</v>
      </c>
      <c r="J1453" s="1" t="s">
        <v>773</v>
      </c>
      <c r="K1453" s="1" t="s">
        <v>5420</v>
      </c>
      <c r="L1453" s="1">
        <v>2</v>
      </c>
      <c r="M1453" s="1" t="s">
        <v>774</v>
      </c>
      <c r="O1453" s="1" t="s">
        <v>1264</v>
      </c>
      <c r="P1453" s="1" t="s">
        <v>1265</v>
      </c>
      <c r="T1453" s="1" t="s">
        <v>1266</v>
      </c>
      <c r="W1453" s="2" t="s">
        <v>5423</v>
      </c>
      <c r="X1453" s="2" t="s">
        <v>5424</v>
      </c>
      <c r="Y1453" s="1" t="s">
        <v>775</v>
      </c>
      <c r="Z1453" s="1" t="s">
        <v>34</v>
      </c>
      <c r="AA1453" s="9" t="s">
        <v>53</v>
      </c>
      <c r="AB1453" s="2" t="s">
        <v>248</v>
      </c>
    </row>
    <row r="1454" spans="1:28" ht="36" customHeight="1" x14ac:dyDescent="0.2">
      <c r="A1454" s="1" t="s">
        <v>5448</v>
      </c>
      <c r="B1454" s="1" t="s">
        <v>36</v>
      </c>
      <c r="C1454" t="s">
        <v>5449</v>
      </c>
      <c r="D1454" s="1" t="s">
        <v>43</v>
      </c>
      <c r="E1454" s="1" t="s">
        <v>4461</v>
      </c>
      <c r="F1454" s="1" t="s">
        <v>5295</v>
      </c>
      <c r="G1454" s="1" t="s">
        <v>5417</v>
      </c>
      <c r="H1454" s="2" t="s">
        <v>5450</v>
      </c>
      <c r="I1454" s="2" t="s">
        <v>5451</v>
      </c>
      <c r="J1454" s="1" t="s">
        <v>47</v>
      </c>
      <c r="M1454" s="1" t="s">
        <v>1320</v>
      </c>
      <c r="O1454" s="1" t="s">
        <v>1264</v>
      </c>
      <c r="P1454" s="1" t="s">
        <v>1265</v>
      </c>
      <c r="T1454" s="1" t="s">
        <v>1266</v>
      </c>
      <c r="W1454" s="2" t="s">
        <v>5452</v>
      </c>
      <c r="X1454" s="2" t="s">
        <v>5453</v>
      </c>
      <c r="Y1454" s="1" t="s">
        <v>52</v>
      </c>
      <c r="Z1454" s="1" t="s">
        <v>34</v>
      </c>
      <c r="AA1454" s="9" t="s">
        <v>53</v>
      </c>
      <c r="AB1454" s="2" t="s">
        <v>54</v>
      </c>
    </row>
    <row r="1455" spans="1:28" ht="36" customHeight="1" x14ac:dyDescent="0.2">
      <c r="A1455" s="1" t="s">
        <v>5454</v>
      </c>
      <c r="B1455" s="1" t="s">
        <v>36</v>
      </c>
      <c r="C1455" t="s">
        <v>5455</v>
      </c>
      <c r="D1455" s="1" t="s">
        <v>43</v>
      </c>
      <c r="E1455" s="1" t="s">
        <v>4461</v>
      </c>
      <c r="F1455" s="1" t="s">
        <v>5295</v>
      </c>
      <c r="G1455" s="1" t="s">
        <v>5456</v>
      </c>
      <c r="H1455" s="2" t="s">
        <v>5457</v>
      </c>
      <c r="I1455" s="2" t="s">
        <v>5458</v>
      </c>
      <c r="J1455" s="1" t="s">
        <v>47</v>
      </c>
      <c r="M1455" s="1" t="s">
        <v>236</v>
      </c>
      <c r="O1455" s="1" t="s">
        <v>1264</v>
      </c>
      <c r="P1455" s="1" t="s">
        <v>1265</v>
      </c>
      <c r="T1455" s="1" t="s">
        <v>1266</v>
      </c>
      <c r="W1455" s="2" t="s">
        <v>51</v>
      </c>
      <c r="X1455" s="2" t="s">
        <v>51</v>
      </c>
      <c r="Y1455" s="1" t="s">
        <v>52</v>
      </c>
      <c r="Z1455" s="1" t="s">
        <v>34</v>
      </c>
      <c r="AA1455" s="9" t="s">
        <v>53</v>
      </c>
      <c r="AB1455" s="2" t="s">
        <v>54</v>
      </c>
    </row>
    <row r="1456" spans="1:28" ht="36" customHeight="1" x14ac:dyDescent="0.2">
      <c r="A1456" s="1" t="s">
        <v>5459</v>
      </c>
      <c r="B1456" s="1" t="s">
        <v>36</v>
      </c>
      <c r="C1456" t="s">
        <v>5460</v>
      </c>
      <c r="D1456" s="1" t="s">
        <v>188</v>
      </c>
      <c r="E1456" s="1" t="s">
        <v>4461</v>
      </c>
      <c r="F1456" s="1" t="s">
        <v>5295</v>
      </c>
      <c r="G1456" s="1" t="s">
        <v>5456</v>
      </c>
      <c r="H1456" s="2" t="s">
        <v>5461</v>
      </c>
      <c r="J1456" s="1" t="s">
        <v>33</v>
      </c>
      <c r="O1456" s="1" t="s">
        <v>191</v>
      </c>
      <c r="P1456" s="1" t="s">
        <v>1265</v>
      </c>
      <c r="W1456" s="2" t="s">
        <v>5462</v>
      </c>
      <c r="X1456" s="2" t="s">
        <v>5463</v>
      </c>
      <c r="Y1456" s="1" t="s">
        <v>52</v>
      </c>
      <c r="Z1456" s="1" t="s">
        <v>34</v>
      </c>
      <c r="AA1456" s="9" t="s">
        <v>53</v>
      </c>
      <c r="AB1456" s="2" t="s">
        <v>248</v>
      </c>
    </row>
    <row r="1457" spans="1:28" ht="36" customHeight="1" x14ac:dyDescent="0.2">
      <c r="A1457" s="1" t="s">
        <v>5464</v>
      </c>
      <c r="B1457" s="1" t="s">
        <v>36</v>
      </c>
      <c r="C1457" t="s">
        <v>5465</v>
      </c>
      <c r="D1457" s="1" t="s">
        <v>43</v>
      </c>
      <c r="E1457" s="1" t="s">
        <v>4461</v>
      </c>
      <c r="F1457" s="1" t="s">
        <v>5295</v>
      </c>
      <c r="G1457" s="2" t="s">
        <v>5456</v>
      </c>
      <c r="H1457" s="2" t="s">
        <v>5466</v>
      </c>
      <c r="I1457" s="2" t="s">
        <v>4480</v>
      </c>
      <c r="J1457" s="1" t="s">
        <v>47</v>
      </c>
      <c r="M1457" s="1" t="s">
        <v>1320</v>
      </c>
      <c r="O1457" s="1" t="s">
        <v>1264</v>
      </c>
      <c r="P1457" s="1" t="s">
        <v>1265</v>
      </c>
      <c r="T1457" s="1" t="s">
        <v>1266</v>
      </c>
      <c r="W1457" s="2" t="s">
        <v>5467</v>
      </c>
      <c r="X1457" s="2" t="s">
        <v>5468</v>
      </c>
      <c r="Y1457" s="1" t="s">
        <v>52</v>
      </c>
      <c r="Z1457" s="1" t="s">
        <v>34</v>
      </c>
      <c r="AA1457" s="9" t="s">
        <v>53</v>
      </c>
      <c r="AB1457" s="2" t="s">
        <v>54</v>
      </c>
    </row>
    <row r="1458" spans="1:28" ht="36" customHeight="1" x14ac:dyDescent="0.2">
      <c r="A1458" s="1" t="s">
        <v>5469</v>
      </c>
      <c r="B1458" s="1" t="s">
        <v>36</v>
      </c>
      <c r="C1458" t="s">
        <v>5470</v>
      </c>
      <c r="D1458" s="1" t="s">
        <v>766</v>
      </c>
      <c r="E1458" s="1" t="s">
        <v>4461</v>
      </c>
      <c r="F1458" s="1" t="s">
        <v>5295</v>
      </c>
      <c r="G1458" s="1" t="s">
        <v>5456</v>
      </c>
      <c r="H1458" s="2" t="s">
        <v>5471</v>
      </c>
      <c r="J1458" s="1" t="s">
        <v>33</v>
      </c>
      <c r="W1458" s="2" t="s">
        <v>5462</v>
      </c>
      <c r="X1458" s="2" t="s">
        <v>5463</v>
      </c>
      <c r="Z1458" s="1" t="s">
        <v>34</v>
      </c>
    </row>
    <row r="1459" spans="1:28" ht="36" customHeight="1" x14ac:dyDescent="0.2">
      <c r="A1459" s="1" t="s">
        <v>5472</v>
      </c>
      <c r="B1459" s="1" t="s">
        <v>36</v>
      </c>
      <c r="C1459" t="s">
        <v>5473</v>
      </c>
      <c r="D1459" s="1" t="s">
        <v>43</v>
      </c>
      <c r="E1459" s="1" t="s">
        <v>4461</v>
      </c>
      <c r="F1459" s="1" t="s">
        <v>5295</v>
      </c>
      <c r="G1459" s="1" t="s">
        <v>5456</v>
      </c>
      <c r="H1459" s="2" t="s">
        <v>5474</v>
      </c>
      <c r="J1459" s="1" t="s">
        <v>773</v>
      </c>
      <c r="K1459" s="1" t="s">
        <v>5469</v>
      </c>
      <c r="L1459" s="1">
        <v>1</v>
      </c>
      <c r="M1459" s="1" t="s">
        <v>774</v>
      </c>
      <c r="O1459" s="1" t="s">
        <v>1264</v>
      </c>
      <c r="P1459" s="1" t="s">
        <v>1265</v>
      </c>
      <c r="T1459" s="1" t="s">
        <v>1266</v>
      </c>
      <c r="W1459" s="2" t="s">
        <v>5462</v>
      </c>
      <c r="X1459" s="2" t="s">
        <v>5463</v>
      </c>
      <c r="Y1459" s="1" t="s">
        <v>775</v>
      </c>
      <c r="Z1459" s="1" t="s">
        <v>34</v>
      </c>
      <c r="AA1459" s="9" t="s">
        <v>53</v>
      </c>
      <c r="AB1459" s="2" t="s">
        <v>248</v>
      </c>
    </row>
    <row r="1460" spans="1:28" ht="36" customHeight="1" x14ac:dyDescent="0.2">
      <c r="A1460" s="1" t="s">
        <v>5475</v>
      </c>
      <c r="B1460" s="1" t="s">
        <v>36</v>
      </c>
      <c r="C1460" t="s">
        <v>5476</v>
      </c>
      <c r="D1460" s="1" t="s">
        <v>43</v>
      </c>
      <c r="E1460" s="1" t="s">
        <v>4461</v>
      </c>
      <c r="F1460" s="1" t="s">
        <v>5295</v>
      </c>
      <c r="G1460" s="1" t="s">
        <v>5456</v>
      </c>
      <c r="H1460" s="2" t="s">
        <v>5477</v>
      </c>
      <c r="J1460" s="1" t="s">
        <v>773</v>
      </c>
      <c r="K1460" s="1" t="s">
        <v>5469</v>
      </c>
      <c r="L1460" s="1">
        <v>1</v>
      </c>
      <c r="M1460" s="1" t="s">
        <v>774</v>
      </c>
      <c r="O1460" s="1" t="s">
        <v>1264</v>
      </c>
      <c r="P1460" s="1" t="s">
        <v>1265</v>
      </c>
      <c r="T1460" s="1" t="s">
        <v>1266</v>
      </c>
      <c r="W1460" s="2" t="s">
        <v>5462</v>
      </c>
      <c r="X1460" s="2" t="s">
        <v>5463</v>
      </c>
      <c r="Y1460" s="1" t="s">
        <v>775</v>
      </c>
      <c r="Z1460" s="1" t="s">
        <v>34</v>
      </c>
      <c r="AA1460" s="9" t="s">
        <v>53</v>
      </c>
      <c r="AB1460" s="2" t="s">
        <v>248</v>
      </c>
    </row>
    <row r="1461" spans="1:28" ht="36" customHeight="1" x14ac:dyDescent="0.2">
      <c r="A1461" s="1" t="s">
        <v>5478</v>
      </c>
      <c r="B1461" s="1" t="s">
        <v>36</v>
      </c>
      <c r="C1461" t="s">
        <v>5479</v>
      </c>
      <c r="D1461" s="1" t="s">
        <v>43</v>
      </c>
      <c r="E1461" s="1" t="s">
        <v>4461</v>
      </c>
      <c r="F1461" s="1" t="s">
        <v>5295</v>
      </c>
      <c r="G1461" s="1" t="s">
        <v>5456</v>
      </c>
      <c r="H1461" s="2" t="s">
        <v>5480</v>
      </c>
      <c r="J1461" s="1" t="s">
        <v>773</v>
      </c>
      <c r="K1461" s="1" t="s">
        <v>5469</v>
      </c>
      <c r="L1461" s="1">
        <v>1</v>
      </c>
      <c r="M1461" s="1" t="s">
        <v>774</v>
      </c>
      <c r="O1461" s="1" t="s">
        <v>1264</v>
      </c>
      <c r="P1461" s="1" t="s">
        <v>1265</v>
      </c>
      <c r="T1461" s="1" t="s">
        <v>1266</v>
      </c>
      <c r="W1461" s="2" t="s">
        <v>5462</v>
      </c>
      <c r="X1461" s="2" t="s">
        <v>5463</v>
      </c>
      <c r="Y1461" s="1" t="s">
        <v>775</v>
      </c>
      <c r="Z1461" s="1" t="s">
        <v>34</v>
      </c>
      <c r="AA1461" s="9" t="s">
        <v>53</v>
      </c>
      <c r="AB1461" s="2" t="s">
        <v>242</v>
      </c>
    </row>
    <row r="1462" spans="1:28" ht="36" customHeight="1" x14ac:dyDescent="0.2">
      <c r="A1462" s="1" t="s">
        <v>5481</v>
      </c>
      <c r="B1462" s="1" t="s">
        <v>36</v>
      </c>
      <c r="C1462" t="s">
        <v>5482</v>
      </c>
      <c r="D1462" s="1" t="s">
        <v>43</v>
      </c>
      <c r="E1462" s="1" t="s">
        <v>4461</v>
      </c>
      <c r="F1462" s="1" t="s">
        <v>5295</v>
      </c>
      <c r="G1462" s="1" t="s">
        <v>5456</v>
      </c>
      <c r="H1462" s="2" t="s">
        <v>5483</v>
      </c>
      <c r="J1462" s="1" t="s">
        <v>773</v>
      </c>
      <c r="K1462" s="1" t="s">
        <v>5469</v>
      </c>
      <c r="L1462" s="1">
        <v>1</v>
      </c>
      <c r="M1462" s="1" t="s">
        <v>774</v>
      </c>
      <c r="O1462" s="1" t="s">
        <v>1264</v>
      </c>
      <c r="P1462" s="1" t="s">
        <v>1265</v>
      </c>
      <c r="T1462" s="1" t="s">
        <v>1266</v>
      </c>
      <c r="W1462" s="2" t="s">
        <v>5462</v>
      </c>
      <c r="X1462" s="2" t="s">
        <v>5463</v>
      </c>
      <c r="Y1462" s="1" t="s">
        <v>775</v>
      </c>
      <c r="Z1462" s="1" t="s">
        <v>34</v>
      </c>
      <c r="AA1462" s="9" t="s">
        <v>53</v>
      </c>
      <c r="AB1462" s="2" t="s">
        <v>248</v>
      </c>
    </row>
    <row r="1463" spans="1:28" ht="36" customHeight="1" x14ac:dyDescent="0.2">
      <c r="A1463" s="1" t="s">
        <v>5484</v>
      </c>
      <c r="B1463" s="1" t="s">
        <v>36</v>
      </c>
      <c r="C1463" t="s">
        <v>5485</v>
      </c>
      <c r="D1463" s="1" t="s">
        <v>43</v>
      </c>
      <c r="E1463" s="1" t="s">
        <v>4461</v>
      </c>
      <c r="F1463" s="1" t="s">
        <v>5295</v>
      </c>
      <c r="G1463" s="1" t="s">
        <v>5456</v>
      </c>
      <c r="H1463" s="2" t="s">
        <v>1408</v>
      </c>
      <c r="J1463" s="1" t="s">
        <v>773</v>
      </c>
      <c r="K1463" s="1" t="s">
        <v>5469</v>
      </c>
      <c r="L1463" s="1">
        <v>2</v>
      </c>
      <c r="M1463" s="1" t="s">
        <v>774</v>
      </c>
      <c r="O1463" s="1" t="s">
        <v>1264</v>
      </c>
      <c r="P1463" s="1" t="s">
        <v>1265</v>
      </c>
      <c r="T1463" s="1" t="s">
        <v>1266</v>
      </c>
      <c r="W1463" s="2" t="s">
        <v>5462</v>
      </c>
      <c r="X1463" s="2" t="s">
        <v>5463</v>
      </c>
      <c r="Y1463" s="1" t="s">
        <v>775</v>
      </c>
      <c r="Z1463" s="1" t="s">
        <v>34</v>
      </c>
      <c r="AA1463" s="9" t="s">
        <v>53</v>
      </c>
      <c r="AB1463" s="2" t="s">
        <v>248</v>
      </c>
    </row>
    <row r="1464" spans="1:28" ht="36" customHeight="1" x14ac:dyDescent="0.2">
      <c r="A1464" s="1" t="s">
        <v>5486</v>
      </c>
      <c r="B1464" s="1" t="s">
        <v>36</v>
      </c>
      <c r="C1464" t="s">
        <v>5487</v>
      </c>
      <c r="D1464" s="1" t="s">
        <v>766</v>
      </c>
      <c r="E1464" s="1" t="s">
        <v>4461</v>
      </c>
      <c r="F1464" s="1" t="s">
        <v>5488</v>
      </c>
      <c r="G1464" s="1" t="s">
        <v>5152</v>
      </c>
      <c r="H1464" s="2" t="s">
        <v>5489</v>
      </c>
      <c r="J1464" s="1" t="s">
        <v>33</v>
      </c>
      <c r="W1464" s="2" t="s">
        <v>241</v>
      </c>
      <c r="X1464" s="2" t="s">
        <v>241</v>
      </c>
      <c r="Z1464" s="1" t="s">
        <v>34</v>
      </c>
    </row>
    <row r="1465" spans="1:28" ht="36" customHeight="1" x14ac:dyDescent="0.2">
      <c r="A1465" s="1" t="s">
        <v>5490</v>
      </c>
      <c r="B1465" s="1" t="s">
        <v>1141</v>
      </c>
      <c r="C1465" t="s">
        <v>5491</v>
      </c>
      <c r="D1465" s="1" t="s">
        <v>43</v>
      </c>
      <c r="E1465" s="1" t="s">
        <v>4461</v>
      </c>
      <c r="F1465" s="1" t="s">
        <v>5488</v>
      </c>
      <c r="G1465" s="1" t="s">
        <v>5152</v>
      </c>
      <c r="H1465" s="2" t="s">
        <v>5492</v>
      </c>
      <c r="J1465" s="1" t="s">
        <v>773</v>
      </c>
      <c r="K1465" s="1" t="s">
        <v>5486</v>
      </c>
      <c r="L1465" s="1">
        <v>1</v>
      </c>
      <c r="M1465" s="1" t="s">
        <v>774</v>
      </c>
      <c r="O1465" s="1" t="s">
        <v>1264</v>
      </c>
      <c r="P1465" s="1" t="s">
        <v>1265</v>
      </c>
      <c r="T1465" s="1" t="s">
        <v>1266</v>
      </c>
      <c r="W1465" s="2" t="s">
        <v>241</v>
      </c>
      <c r="X1465" s="2" t="s">
        <v>241</v>
      </c>
      <c r="Y1465" s="1" t="s">
        <v>775</v>
      </c>
      <c r="Z1465" s="1" t="s">
        <v>34</v>
      </c>
      <c r="AA1465" s="9" t="s">
        <v>53</v>
      </c>
      <c r="AB1465" s="2" t="s">
        <v>242</v>
      </c>
    </row>
    <row r="1466" spans="1:28" ht="36" customHeight="1" x14ac:dyDescent="0.2">
      <c r="A1466" s="1" t="s">
        <v>5493</v>
      </c>
      <c r="B1466" s="1" t="s">
        <v>1141</v>
      </c>
      <c r="C1466" t="s">
        <v>5494</v>
      </c>
      <c r="D1466" s="1" t="s">
        <v>43</v>
      </c>
      <c r="E1466" s="1" t="s">
        <v>4461</v>
      </c>
      <c r="F1466" s="1" t="s">
        <v>5488</v>
      </c>
      <c r="G1466" s="1" t="s">
        <v>5152</v>
      </c>
      <c r="H1466" s="2" t="s">
        <v>5495</v>
      </c>
      <c r="J1466" s="1" t="s">
        <v>773</v>
      </c>
      <c r="K1466" s="1" t="s">
        <v>5486</v>
      </c>
      <c r="L1466" s="1">
        <v>1</v>
      </c>
      <c r="M1466" s="1" t="s">
        <v>774</v>
      </c>
      <c r="O1466" s="1" t="s">
        <v>1264</v>
      </c>
      <c r="P1466" s="1" t="s">
        <v>1265</v>
      </c>
      <c r="T1466" s="1" t="s">
        <v>1266</v>
      </c>
      <c r="W1466" s="2" t="s">
        <v>241</v>
      </c>
      <c r="X1466" s="2" t="s">
        <v>241</v>
      </c>
      <c r="Y1466" s="1" t="s">
        <v>775</v>
      </c>
      <c r="Z1466" s="1" t="s">
        <v>34</v>
      </c>
      <c r="AA1466" s="9" t="s">
        <v>53</v>
      </c>
      <c r="AB1466" s="2" t="s">
        <v>242</v>
      </c>
    </row>
    <row r="1467" spans="1:28" ht="36" customHeight="1" x14ac:dyDescent="0.2">
      <c r="A1467" s="1" t="s">
        <v>5496</v>
      </c>
      <c r="B1467" s="1" t="s">
        <v>1141</v>
      </c>
      <c r="C1467" t="s">
        <v>5497</v>
      </c>
      <c r="D1467" s="1" t="s">
        <v>43</v>
      </c>
      <c r="E1467" s="1" t="s">
        <v>4461</v>
      </c>
      <c r="F1467" s="1" t="s">
        <v>5488</v>
      </c>
      <c r="G1467" s="1" t="s">
        <v>5152</v>
      </c>
      <c r="H1467" s="2" t="s">
        <v>5498</v>
      </c>
      <c r="J1467" s="1" t="s">
        <v>773</v>
      </c>
      <c r="K1467" s="1" t="s">
        <v>5486</v>
      </c>
      <c r="L1467" s="1">
        <v>1</v>
      </c>
      <c r="M1467" s="1" t="s">
        <v>774</v>
      </c>
      <c r="O1467" s="1" t="s">
        <v>1264</v>
      </c>
      <c r="P1467" s="1" t="s">
        <v>1265</v>
      </c>
      <c r="T1467" s="1" t="s">
        <v>1266</v>
      </c>
      <c r="W1467" s="2" t="s">
        <v>241</v>
      </c>
      <c r="X1467" s="2" t="s">
        <v>241</v>
      </c>
      <c r="Y1467" s="1" t="s">
        <v>775</v>
      </c>
      <c r="Z1467" s="1" t="s">
        <v>34</v>
      </c>
      <c r="AA1467" s="9" t="s">
        <v>53</v>
      </c>
      <c r="AB1467" s="2" t="s">
        <v>242</v>
      </c>
    </row>
    <row r="1468" spans="1:28" ht="36" customHeight="1" x14ac:dyDescent="0.2">
      <c r="A1468" s="1" t="s">
        <v>5499</v>
      </c>
      <c r="B1468" s="1" t="s">
        <v>1141</v>
      </c>
      <c r="C1468" t="s">
        <v>5500</v>
      </c>
      <c r="D1468" s="1" t="s">
        <v>43</v>
      </c>
      <c r="E1468" s="1" t="s">
        <v>4461</v>
      </c>
      <c r="F1468" s="1" t="s">
        <v>5488</v>
      </c>
      <c r="G1468" s="1" t="s">
        <v>5152</v>
      </c>
      <c r="H1468" s="2" t="s">
        <v>1408</v>
      </c>
      <c r="J1468" s="1" t="s">
        <v>773</v>
      </c>
      <c r="K1468" s="1" t="s">
        <v>5486</v>
      </c>
      <c r="L1468" s="1">
        <v>2</v>
      </c>
      <c r="M1468" s="1" t="s">
        <v>774</v>
      </c>
      <c r="O1468" s="1" t="s">
        <v>1264</v>
      </c>
      <c r="P1468" s="1" t="s">
        <v>1265</v>
      </c>
      <c r="T1468" s="1" t="s">
        <v>1266</v>
      </c>
      <c r="W1468" s="2" t="s">
        <v>241</v>
      </c>
      <c r="X1468" s="2" t="s">
        <v>241</v>
      </c>
      <c r="Y1468" s="1" t="s">
        <v>775</v>
      </c>
      <c r="Z1468" s="1" t="s">
        <v>34</v>
      </c>
      <c r="AA1468" s="9" t="s">
        <v>53</v>
      </c>
      <c r="AB1468" s="2" t="s">
        <v>242</v>
      </c>
    </row>
    <row r="1469" spans="1:28" ht="36" customHeight="1" x14ac:dyDescent="0.2">
      <c r="A1469" s="1" t="s">
        <v>5501</v>
      </c>
      <c r="B1469" s="1" t="s">
        <v>36</v>
      </c>
      <c r="C1469" t="s">
        <v>5502</v>
      </c>
      <c r="D1469" s="1" t="s">
        <v>43</v>
      </c>
      <c r="E1469" s="1" t="s">
        <v>4461</v>
      </c>
      <c r="F1469" s="1" t="s">
        <v>5488</v>
      </c>
      <c r="G1469" s="1" t="s">
        <v>5152</v>
      </c>
      <c r="H1469" s="2" t="s">
        <v>5503</v>
      </c>
      <c r="I1469" s="2" t="s">
        <v>5504</v>
      </c>
      <c r="J1469" s="1" t="s">
        <v>47</v>
      </c>
      <c r="M1469" s="1" t="s">
        <v>1549</v>
      </c>
      <c r="O1469" s="1" t="s">
        <v>1264</v>
      </c>
      <c r="P1469" s="1" t="s">
        <v>1265</v>
      </c>
      <c r="T1469" s="1" t="s">
        <v>1266</v>
      </c>
      <c r="W1469" s="2" t="s">
        <v>51</v>
      </c>
      <c r="X1469" s="2" t="s">
        <v>51</v>
      </c>
      <c r="Y1469" s="1" t="s">
        <v>52</v>
      </c>
      <c r="Z1469" s="1" t="s">
        <v>34</v>
      </c>
      <c r="AA1469" s="9" t="s">
        <v>53</v>
      </c>
      <c r="AB1469" s="2" t="s">
        <v>54</v>
      </c>
    </row>
    <row r="1470" spans="1:28" ht="36" customHeight="1" x14ac:dyDescent="0.2">
      <c r="A1470" s="1" t="s">
        <v>5505</v>
      </c>
      <c r="B1470" s="1" t="s">
        <v>1141</v>
      </c>
      <c r="C1470" t="s">
        <v>5506</v>
      </c>
      <c r="D1470" s="1" t="s">
        <v>43</v>
      </c>
      <c r="E1470" s="1" t="s">
        <v>4461</v>
      </c>
      <c r="F1470" s="1" t="s">
        <v>5488</v>
      </c>
      <c r="G1470" s="1" t="s">
        <v>5507</v>
      </c>
      <c r="H1470" s="2" t="s">
        <v>5508</v>
      </c>
      <c r="J1470" s="1" t="s">
        <v>47</v>
      </c>
      <c r="M1470" s="1" t="s">
        <v>236</v>
      </c>
      <c r="O1470" s="1" t="s">
        <v>1264</v>
      </c>
      <c r="P1470" s="1" t="s">
        <v>1265</v>
      </c>
      <c r="T1470" s="1" t="s">
        <v>1266</v>
      </c>
      <c r="W1470" s="2" t="s">
        <v>241</v>
      </c>
      <c r="X1470" s="2" t="s">
        <v>241</v>
      </c>
      <c r="Y1470" s="1" t="s">
        <v>52</v>
      </c>
      <c r="Z1470" s="1" t="s">
        <v>34</v>
      </c>
      <c r="AA1470" s="9" t="s">
        <v>53</v>
      </c>
      <c r="AB1470" s="2" t="s">
        <v>248</v>
      </c>
    </row>
    <row r="1471" spans="1:28" ht="36" customHeight="1" x14ac:dyDescent="0.2">
      <c r="A1471" s="1" t="s">
        <v>5509</v>
      </c>
      <c r="B1471" s="1" t="s">
        <v>36</v>
      </c>
      <c r="C1471" t="s">
        <v>5510</v>
      </c>
      <c r="D1471" s="1" t="s">
        <v>766</v>
      </c>
      <c r="E1471" s="1" t="s">
        <v>4461</v>
      </c>
      <c r="F1471" s="1" t="s">
        <v>5488</v>
      </c>
      <c r="G1471" s="1" t="s">
        <v>5507</v>
      </c>
      <c r="H1471" s="2" t="s">
        <v>5511</v>
      </c>
      <c r="J1471" s="1" t="s">
        <v>33</v>
      </c>
      <c r="W1471" s="2" t="s">
        <v>5512</v>
      </c>
      <c r="X1471" s="2" t="s">
        <v>5513</v>
      </c>
      <c r="Z1471" s="1" t="s">
        <v>34</v>
      </c>
    </row>
    <row r="1472" spans="1:28" ht="36" customHeight="1" x14ac:dyDescent="0.2">
      <c r="A1472" s="1" t="s">
        <v>5514</v>
      </c>
      <c r="B1472" s="1" t="s">
        <v>36</v>
      </c>
      <c r="C1472" t="s">
        <v>5515</v>
      </c>
      <c r="D1472" s="1" t="s">
        <v>43</v>
      </c>
      <c r="E1472" s="1" t="s">
        <v>4461</v>
      </c>
      <c r="F1472" s="1" t="s">
        <v>5488</v>
      </c>
      <c r="G1472" s="1" t="s">
        <v>5507</v>
      </c>
      <c r="H1472" s="2" t="s">
        <v>5516</v>
      </c>
      <c r="J1472" s="1" t="s">
        <v>773</v>
      </c>
      <c r="K1472" s="1" t="s">
        <v>5509</v>
      </c>
      <c r="L1472" s="1">
        <v>1</v>
      </c>
      <c r="M1472" s="1" t="s">
        <v>774</v>
      </c>
      <c r="O1472" s="1" t="s">
        <v>1264</v>
      </c>
      <c r="P1472" s="1" t="s">
        <v>1265</v>
      </c>
      <c r="T1472" s="1" t="s">
        <v>1266</v>
      </c>
      <c r="W1472" s="2" t="s">
        <v>5512</v>
      </c>
      <c r="X1472" s="2" t="s">
        <v>5513</v>
      </c>
      <c r="Y1472" s="1" t="s">
        <v>775</v>
      </c>
      <c r="Z1472" s="1" t="s">
        <v>34</v>
      </c>
      <c r="AA1472" s="9" t="s">
        <v>53</v>
      </c>
      <c r="AB1472" s="2" t="s">
        <v>248</v>
      </c>
    </row>
    <row r="1473" spans="1:28" ht="36" customHeight="1" x14ac:dyDescent="0.2">
      <c r="A1473" s="1" t="s">
        <v>5517</v>
      </c>
      <c r="B1473" s="1" t="s">
        <v>1141</v>
      </c>
      <c r="C1473" t="s">
        <v>5518</v>
      </c>
      <c r="D1473" s="1" t="s">
        <v>43</v>
      </c>
      <c r="E1473" s="1" t="s">
        <v>4461</v>
      </c>
      <c r="F1473" s="1" t="s">
        <v>5488</v>
      </c>
      <c r="G1473" s="1" t="s">
        <v>5507</v>
      </c>
      <c r="H1473" s="2" t="s">
        <v>5519</v>
      </c>
      <c r="J1473" s="1" t="s">
        <v>773</v>
      </c>
      <c r="K1473" s="1" t="s">
        <v>5509</v>
      </c>
      <c r="L1473" s="1">
        <v>1</v>
      </c>
      <c r="M1473" s="1" t="s">
        <v>774</v>
      </c>
      <c r="O1473" s="1" t="s">
        <v>1264</v>
      </c>
      <c r="P1473" s="1" t="s">
        <v>1265</v>
      </c>
      <c r="T1473" s="1" t="s">
        <v>1266</v>
      </c>
      <c r="W1473" s="2" t="s">
        <v>5512</v>
      </c>
      <c r="X1473" s="2" t="s">
        <v>5513</v>
      </c>
      <c r="Y1473" s="1" t="s">
        <v>775</v>
      </c>
      <c r="Z1473" s="1" t="s">
        <v>34</v>
      </c>
      <c r="AA1473" s="9" t="s">
        <v>53</v>
      </c>
      <c r="AB1473" s="2" t="s">
        <v>248</v>
      </c>
    </row>
    <row r="1474" spans="1:28" ht="36" customHeight="1" x14ac:dyDescent="0.2">
      <c r="A1474" s="1" t="s">
        <v>5520</v>
      </c>
      <c r="B1474" s="1" t="s">
        <v>36</v>
      </c>
      <c r="C1474" t="s">
        <v>5521</v>
      </c>
      <c r="D1474" s="1" t="s">
        <v>43</v>
      </c>
      <c r="E1474" s="1" t="s">
        <v>4461</v>
      </c>
      <c r="F1474" s="1" t="s">
        <v>5488</v>
      </c>
      <c r="G1474" s="1" t="s">
        <v>5507</v>
      </c>
      <c r="H1474" s="2" t="s">
        <v>5522</v>
      </c>
      <c r="J1474" s="1" t="s">
        <v>773</v>
      </c>
      <c r="K1474" s="1" t="s">
        <v>5509</v>
      </c>
      <c r="L1474" s="1">
        <v>1</v>
      </c>
      <c r="M1474" s="1" t="s">
        <v>774</v>
      </c>
      <c r="O1474" s="1" t="s">
        <v>1264</v>
      </c>
      <c r="P1474" s="1" t="s">
        <v>1265</v>
      </c>
      <c r="T1474" s="1" t="s">
        <v>1266</v>
      </c>
      <c r="W1474" s="2" t="s">
        <v>5512</v>
      </c>
      <c r="X1474" s="2" t="s">
        <v>5513</v>
      </c>
      <c r="Y1474" s="1" t="s">
        <v>775</v>
      </c>
      <c r="Z1474" s="1" t="s">
        <v>34</v>
      </c>
      <c r="AA1474" s="9" t="s">
        <v>53</v>
      </c>
      <c r="AB1474" s="2" t="s">
        <v>248</v>
      </c>
    </row>
    <row r="1475" spans="1:28" ht="36" customHeight="1" x14ac:dyDescent="0.2">
      <c r="A1475" s="1" t="s">
        <v>5523</v>
      </c>
      <c r="B1475" s="1" t="s">
        <v>36</v>
      </c>
      <c r="C1475" t="s">
        <v>5524</v>
      </c>
      <c r="D1475" s="1" t="s">
        <v>43</v>
      </c>
      <c r="E1475" s="1" t="s">
        <v>4461</v>
      </c>
      <c r="F1475" s="1" t="s">
        <v>5488</v>
      </c>
      <c r="G1475" s="1" t="s">
        <v>5507</v>
      </c>
      <c r="H1475" s="2" t="s">
        <v>5525</v>
      </c>
      <c r="J1475" s="1" t="s">
        <v>773</v>
      </c>
      <c r="K1475" s="1" t="s">
        <v>5509</v>
      </c>
      <c r="L1475" s="1">
        <v>1</v>
      </c>
      <c r="M1475" s="1" t="s">
        <v>774</v>
      </c>
      <c r="O1475" s="1" t="s">
        <v>1264</v>
      </c>
      <c r="P1475" s="1" t="s">
        <v>1265</v>
      </c>
      <c r="T1475" s="1" t="s">
        <v>1266</v>
      </c>
      <c r="W1475" s="2" t="s">
        <v>5512</v>
      </c>
      <c r="X1475" s="2" t="s">
        <v>5513</v>
      </c>
      <c r="Y1475" s="1" t="s">
        <v>775</v>
      </c>
      <c r="Z1475" s="1" t="s">
        <v>34</v>
      </c>
      <c r="AA1475" s="9" t="s">
        <v>53</v>
      </c>
      <c r="AB1475" s="2" t="s">
        <v>248</v>
      </c>
    </row>
    <row r="1476" spans="1:28" ht="36" customHeight="1" x14ac:dyDescent="0.2">
      <c r="A1476" s="1" t="s">
        <v>5526</v>
      </c>
      <c r="B1476" s="1" t="s">
        <v>36</v>
      </c>
      <c r="C1476" t="s">
        <v>5527</v>
      </c>
      <c r="D1476" s="1" t="s">
        <v>43</v>
      </c>
      <c r="E1476" s="1" t="s">
        <v>4461</v>
      </c>
      <c r="F1476" s="1" t="s">
        <v>5488</v>
      </c>
      <c r="G1476" s="1" t="s">
        <v>5507</v>
      </c>
      <c r="H1476" s="2" t="s">
        <v>5528</v>
      </c>
      <c r="J1476" s="1" t="s">
        <v>773</v>
      </c>
      <c r="K1476" s="1" t="s">
        <v>5509</v>
      </c>
      <c r="L1476" s="1">
        <v>1</v>
      </c>
      <c r="M1476" s="1" t="s">
        <v>774</v>
      </c>
      <c r="O1476" s="1" t="s">
        <v>1264</v>
      </c>
      <c r="P1476" s="1" t="s">
        <v>1265</v>
      </c>
      <c r="T1476" s="1" t="s">
        <v>1266</v>
      </c>
      <c r="W1476" s="2" t="s">
        <v>5512</v>
      </c>
      <c r="X1476" s="2" t="s">
        <v>5513</v>
      </c>
      <c r="Y1476" s="1" t="s">
        <v>775</v>
      </c>
      <c r="Z1476" s="1" t="s">
        <v>34</v>
      </c>
      <c r="AA1476" s="9" t="s">
        <v>53</v>
      </c>
      <c r="AB1476" s="2" t="s">
        <v>248</v>
      </c>
    </row>
    <row r="1477" spans="1:28" ht="36" customHeight="1" x14ac:dyDescent="0.2">
      <c r="A1477" s="1" t="s">
        <v>5529</v>
      </c>
      <c r="B1477" s="1" t="s">
        <v>36</v>
      </c>
      <c r="C1477" t="s">
        <v>5530</v>
      </c>
      <c r="D1477" s="1" t="s">
        <v>43</v>
      </c>
      <c r="E1477" s="1" t="s">
        <v>4461</v>
      </c>
      <c r="F1477" s="1" t="s">
        <v>5488</v>
      </c>
      <c r="G1477" s="1" t="s">
        <v>5507</v>
      </c>
      <c r="H1477" s="2" t="s">
        <v>5531</v>
      </c>
      <c r="J1477" s="1" t="s">
        <v>773</v>
      </c>
      <c r="K1477" s="1" t="s">
        <v>5509</v>
      </c>
      <c r="L1477" s="1">
        <v>1</v>
      </c>
      <c r="M1477" s="1" t="s">
        <v>774</v>
      </c>
      <c r="O1477" s="1" t="s">
        <v>1264</v>
      </c>
      <c r="P1477" s="1" t="s">
        <v>1265</v>
      </c>
      <c r="T1477" s="1" t="s">
        <v>1266</v>
      </c>
      <c r="W1477" s="2" t="s">
        <v>5512</v>
      </c>
      <c r="X1477" s="2" t="s">
        <v>5513</v>
      </c>
      <c r="Y1477" s="1" t="s">
        <v>775</v>
      </c>
      <c r="Z1477" s="1" t="s">
        <v>34</v>
      </c>
      <c r="AA1477" s="9" t="s">
        <v>53</v>
      </c>
      <c r="AB1477" s="2" t="s">
        <v>248</v>
      </c>
    </row>
    <row r="1478" spans="1:28" ht="36" customHeight="1" x14ac:dyDescent="0.2">
      <c r="A1478" s="1" t="s">
        <v>5532</v>
      </c>
      <c r="B1478" s="1" t="s">
        <v>1141</v>
      </c>
      <c r="C1478" t="s">
        <v>5533</v>
      </c>
      <c r="D1478" s="1" t="s">
        <v>43</v>
      </c>
      <c r="E1478" s="1" t="s">
        <v>4461</v>
      </c>
      <c r="F1478" s="1" t="s">
        <v>5488</v>
      </c>
      <c r="G1478" s="1" t="s">
        <v>5507</v>
      </c>
      <c r="H1478" s="2" t="s">
        <v>5534</v>
      </c>
      <c r="J1478" s="1" t="s">
        <v>773</v>
      </c>
      <c r="K1478" s="1" t="s">
        <v>5509</v>
      </c>
      <c r="L1478" s="1">
        <v>1</v>
      </c>
      <c r="M1478" s="1" t="s">
        <v>774</v>
      </c>
      <c r="O1478" s="1" t="s">
        <v>1264</v>
      </c>
      <c r="P1478" s="1" t="s">
        <v>1265</v>
      </c>
      <c r="T1478" s="1" t="s">
        <v>1266</v>
      </c>
      <c r="W1478" s="2" t="s">
        <v>5512</v>
      </c>
      <c r="X1478" s="2" t="s">
        <v>5513</v>
      </c>
      <c r="Y1478" s="1" t="s">
        <v>775</v>
      </c>
      <c r="Z1478" s="1" t="s">
        <v>34</v>
      </c>
      <c r="AA1478" s="9" t="s">
        <v>53</v>
      </c>
      <c r="AB1478" s="2" t="s">
        <v>248</v>
      </c>
    </row>
    <row r="1479" spans="1:28" ht="36" customHeight="1" x14ac:dyDescent="0.2">
      <c r="A1479" s="1" t="s">
        <v>5535</v>
      </c>
      <c r="B1479" s="1" t="s">
        <v>1141</v>
      </c>
      <c r="C1479" t="s">
        <v>5536</v>
      </c>
      <c r="D1479" s="1" t="s">
        <v>43</v>
      </c>
      <c r="E1479" s="1" t="s">
        <v>4461</v>
      </c>
      <c r="F1479" s="1" t="s">
        <v>5488</v>
      </c>
      <c r="G1479" s="1" t="s">
        <v>5507</v>
      </c>
      <c r="H1479" s="2" t="s">
        <v>1408</v>
      </c>
      <c r="J1479" s="1" t="s">
        <v>773</v>
      </c>
      <c r="K1479" s="1" t="s">
        <v>5509</v>
      </c>
      <c r="L1479" s="1">
        <v>2</v>
      </c>
      <c r="M1479" s="1" t="s">
        <v>774</v>
      </c>
      <c r="O1479" s="1" t="s">
        <v>1264</v>
      </c>
      <c r="P1479" s="1" t="s">
        <v>1265</v>
      </c>
      <c r="T1479" s="1" t="s">
        <v>1266</v>
      </c>
      <c r="W1479" s="2" t="s">
        <v>5512</v>
      </c>
      <c r="X1479" s="2" t="s">
        <v>5513</v>
      </c>
      <c r="Y1479" s="1" t="s">
        <v>775</v>
      </c>
      <c r="Z1479" s="1" t="s">
        <v>34</v>
      </c>
      <c r="AA1479" s="9" t="s">
        <v>53</v>
      </c>
      <c r="AB1479" s="2" t="s">
        <v>248</v>
      </c>
    </row>
    <row r="1480" spans="1:28" ht="36" customHeight="1" x14ac:dyDescent="0.2">
      <c r="A1480" s="1" t="s">
        <v>5537</v>
      </c>
      <c r="B1480" s="1" t="s">
        <v>36</v>
      </c>
      <c r="C1480" t="s">
        <v>5538</v>
      </c>
      <c r="D1480" s="1" t="s">
        <v>43</v>
      </c>
      <c r="E1480" s="1" t="s">
        <v>4461</v>
      </c>
      <c r="F1480" s="1" t="s">
        <v>5488</v>
      </c>
      <c r="G1480" s="1" t="s">
        <v>5539</v>
      </c>
      <c r="H1480" s="2" t="s">
        <v>5540</v>
      </c>
      <c r="J1480" s="1" t="s">
        <v>47</v>
      </c>
      <c r="M1480" s="1" t="s">
        <v>236</v>
      </c>
      <c r="O1480" s="1" t="s">
        <v>1264</v>
      </c>
      <c r="P1480" s="1" t="s">
        <v>1265</v>
      </c>
      <c r="T1480" s="1" t="s">
        <v>1266</v>
      </c>
      <c r="W1480" s="2" t="s">
        <v>241</v>
      </c>
      <c r="X1480" s="2" t="s">
        <v>241</v>
      </c>
      <c r="Y1480" s="1" t="s">
        <v>52</v>
      </c>
      <c r="Z1480" s="1" t="s">
        <v>34</v>
      </c>
      <c r="AA1480" s="9" t="s">
        <v>53</v>
      </c>
      <c r="AB1480" s="2" t="s">
        <v>242</v>
      </c>
    </row>
    <row r="1481" spans="1:28" ht="36" customHeight="1" x14ac:dyDescent="0.2">
      <c r="A1481" s="1" t="s">
        <v>5541</v>
      </c>
      <c r="B1481" s="1" t="s">
        <v>36</v>
      </c>
      <c r="C1481" t="s">
        <v>5542</v>
      </c>
      <c r="D1481" s="1" t="s">
        <v>766</v>
      </c>
      <c r="E1481" s="1" t="s">
        <v>4461</v>
      </c>
      <c r="F1481" s="1" t="s">
        <v>5488</v>
      </c>
      <c r="G1481" s="1" t="s">
        <v>5539</v>
      </c>
      <c r="H1481" s="2" t="s">
        <v>5543</v>
      </c>
      <c r="J1481" s="1" t="s">
        <v>33</v>
      </c>
      <c r="W1481" s="2" t="s">
        <v>5544</v>
      </c>
      <c r="X1481" s="2" t="s">
        <v>5545</v>
      </c>
      <c r="Z1481" s="1" t="s">
        <v>34</v>
      </c>
    </row>
    <row r="1482" spans="1:28" ht="36" customHeight="1" x14ac:dyDescent="0.2">
      <c r="A1482" s="1" t="s">
        <v>5546</v>
      </c>
      <c r="B1482" s="1" t="s">
        <v>1141</v>
      </c>
      <c r="C1482" t="s">
        <v>5547</v>
      </c>
      <c r="D1482" s="1" t="s">
        <v>43</v>
      </c>
      <c r="E1482" s="1" t="s">
        <v>4461</v>
      </c>
      <c r="F1482" s="1" t="s">
        <v>5488</v>
      </c>
      <c r="G1482" s="1" t="s">
        <v>5539</v>
      </c>
      <c r="H1482" s="2" t="s">
        <v>5548</v>
      </c>
      <c r="J1482" s="1" t="s">
        <v>773</v>
      </c>
      <c r="K1482" s="1" t="s">
        <v>5541</v>
      </c>
      <c r="L1482" s="1">
        <v>1</v>
      </c>
      <c r="M1482" s="1" t="s">
        <v>774</v>
      </c>
      <c r="O1482" s="1" t="s">
        <v>1264</v>
      </c>
      <c r="P1482" s="1" t="s">
        <v>1265</v>
      </c>
      <c r="T1482" s="1" t="s">
        <v>1266</v>
      </c>
      <c r="W1482" s="2" t="s">
        <v>5544</v>
      </c>
      <c r="X1482" s="2" t="s">
        <v>5545</v>
      </c>
      <c r="Y1482" s="1" t="s">
        <v>775</v>
      </c>
      <c r="Z1482" s="1" t="s">
        <v>34</v>
      </c>
      <c r="AA1482" s="9" t="s">
        <v>53</v>
      </c>
      <c r="AB1482" s="2" t="s">
        <v>242</v>
      </c>
    </row>
    <row r="1483" spans="1:28" ht="36" customHeight="1" x14ac:dyDescent="0.2">
      <c r="A1483" s="1" t="s">
        <v>5549</v>
      </c>
      <c r="B1483" s="1" t="s">
        <v>1141</v>
      </c>
      <c r="C1483" t="s">
        <v>5550</v>
      </c>
      <c r="D1483" s="1" t="s">
        <v>43</v>
      </c>
      <c r="E1483" s="1" t="s">
        <v>4461</v>
      </c>
      <c r="F1483" s="1" t="s">
        <v>5488</v>
      </c>
      <c r="G1483" s="1" t="s">
        <v>5539</v>
      </c>
      <c r="H1483" s="2" t="s">
        <v>5551</v>
      </c>
      <c r="J1483" s="1" t="s">
        <v>773</v>
      </c>
      <c r="K1483" s="1" t="s">
        <v>5541</v>
      </c>
      <c r="L1483" s="1">
        <v>1</v>
      </c>
      <c r="M1483" s="1" t="s">
        <v>774</v>
      </c>
      <c r="O1483" s="1" t="s">
        <v>1264</v>
      </c>
      <c r="P1483" s="1" t="s">
        <v>1265</v>
      </c>
      <c r="T1483" s="1" t="s">
        <v>1266</v>
      </c>
      <c r="W1483" s="2" t="s">
        <v>5544</v>
      </c>
      <c r="X1483" s="2" t="s">
        <v>5545</v>
      </c>
      <c r="Y1483" s="1" t="s">
        <v>775</v>
      </c>
      <c r="Z1483" s="1" t="s">
        <v>34</v>
      </c>
      <c r="AA1483" s="9" t="s">
        <v>53</v>
      </c>
      <c r="AB1483" s="2" t="s">
        <v>248</v>
      </c>
    </row>
    <row r="1484" spans="1:28" ht="36" customHeight="1" x14ac:dyDescent="0.2">
      <c r="A1484" s="1" t="s">
        <v>5552</v>
      </c>
      <c r="B1484" s="1" t="s">
        <v>36</v>
      </c>
      <c r="C1484" t="s">
        <v>5553</v>
      </c>
      <c r="D1484" s="1" t="s">
        <v>43</v>
      </c>
      <c r="E1484" s="1" t="s">
        <v>4461</v>
      </c>
      <c r="F1484" s="1" t="s">
        <v>5488</v>
      </c>
      <c r="G1484" s="1" t="s">
        <v>5539</v>
      </c>
      <c r="H1484" s="2" t="s">
        <v>5554</v>
      </c>
      <c r="J1484" s="1" t="s">
        <v>773</v>
      </c>
      <c r="K1484" s="1" t="s">
        <v>5541</v>
      </c>
      <c r="L1484" s="1">
        <v>1</v>
      </c>
      <c r="M1484" s="1" t="s">
        <v>774</v>
      </c>
      <c r="O1484" s="1" t="s">
        <v>1264</v>
      </c>
      <c r="P1484" s="1" t="s">
        <v>1265</v>
      </c>
      <c r="T1484" s="1" t="s">
        <v>1266</v>
      </c>
      <c r="W1484" s="2" t="s">
        <v>5544</v>
      </c>
      <c r="X1484" s="2" t="s">
        <v>5545</v>
      </c>
      <c r="Y1484" s="1" t="s">
        <v>775</v>
      </c>
      <c r="Z1484" s="1" t="s">
        <v>34</v>
      </c>
      <c r="AA1484" s="9" t="s">
        <v>53</v>
      </c>
      <c r="AB1484" s="2" t="s">
        <v>248</v>
      </c>
    </row>
    <row r="1485" spans="1:28" ht="36" customHeight="1" x14ac:dyDescent="0.2">
      <c r="A1485" s="1" t="s">
        <v>5555</v>
      </c>
      <c r="B1485" s="1" t="s">
        <v>36</v>
      </c>
      <c r="C1485" t="s">
        <v>5556</v>
      </c>
      <c r="D1485" s="1" t="s">
        <v>43</v>
      </c>
      <c r="E1485" s="1" t="s">
        <v>4461</v>
      </c>
      <c r="F1485" s="1" t="s">
        <v>5488</v>
      </c>
      <c r="G1485" s="1" t="s">
        <v>5539</v>
      </c>
      <c r="H1485" s="2" t="s">
        <v>5557</v>
      </c>
      <c r="J1485" s="1" t="s">
        <v>773</v>
      </c>
      <c r="K1485" s="1" t="s">
        <v>5541</v>
      </c>
      <c r="L1485" s="1">
        <v>1</v>
      </c>
      <c r="M1485" s="1" t="s">
        <v>774</v>
      </c>
      <c r="O1485" s="1" t="s">
        <v>1264</v>
      </c>
      <c r="P1485" s="1" t="s">
        <v>1265</v>
      </c>
      <c r="T1485" s="1" t="s">
        <v>1266</v>
      </c>
      <c r="W1485" s="2" t="s">
        <v>5544</v>
      </c>
      <c r="X1485" s="2" t="s">
        <v>5545</v>
      </c>
      <c r="Y1485" s="1" t="s">
        <v>775</v>
      </c>
      <c r="Z1485" s="1" t="s">
        <v>34</v>
      </c>
      <c r="AA1485" s="9" t="s">
        <v>53</v>
      </c>
      <c r="AB1485" s="2" t="s">
        <v>248</v>
      </c>
    </row>
    <row r="1486" spans="1:28" ht="36" customHeight="1" x14ac:dyDescent="0.2">
      <c r="A1486" s="1" t="s">
        <v>5558</v>
      </c>
      <c r="B1486" s="1" t="s">
        <v>36</v>
      </c>
      <c r="C1486" t="s">
        <v>5559</v>
      </c>
      <c r="D1486" s="1" t="s">
        <v>43</v>
      </c>
      <c r="E1486" s="1" t="s">
        <v>4461</v>
      </c>
      <c r="F1486" s="1" t="s">
        <v>5488</v>
      </c>
      <c r="G1486" s="1" t="s">
        <v>5539</v>
      </c>
      <c r="H1486" s="2" t="s">
        <v>5560</v>
      </c>
      <c r="I1486" s="2" t="s">
        <v>5561</v>
      </c>
      <c r="J1486" s="1" t="s">
        <v>47</v>
      </c>
      <c r="K1486" s="1" t="s">
        <v>5541</v>
      </c>
      <c r="L1486" s="1">
        <v>1</v>
      </c>
      <c r="M1486" s="1" t="s">
        <v>3022</v>
      </c>
      <c r="O1486" s="1" t="s">
        <v>1264</v>
      </c>
      <c r="P1486" s="1" t="s">
        <v>1265</v>
      </c>
      <c r="T1486" s="1" t="s">
        <v>1266</v>
      </c>
      <c r="W1486" s="2" t="s">
        <v>5544</v>
      </c>
      <c r="X1486" s="2" t="s">
        <v>5545</v>
      </c>
      <c r="Y1486" s="1" t="s">
        <v>775</v>
      </c>
      <c r="Z1486" s="1" t="s">
        <v>34</v>
      </c>
      <c r="AA1486" s="9" t="s">
        <v>53</v>
      </c>
      <c r="AB1486" s="2" t="s">
        <v>248</v>
      </c>
    </row>
    <row r="1487" spans="1:28" ht="36" customHeight="1" x14ac:dyDescent="0.2">
      <c r="A1487" s="1" t="s">
        <v>5562</v>
      </c>
      <c r="B1487" s="1" t="s">
        <v>1141</v>
      </c>
      <c r="C1487" t="s">
        <v>5563</v>
      </c>
      <c r="D1487" s="1" t="s">
        <v>43</v>
      </c>
      <c r="E1487" s="1" t="s">
        <v>4461</v>
      </c>
      <c r="F1487" s="1" t="s">
        <v>5488</v>
      </c>
      <c r="G1487" s="1" t="s">
        <v>5539</v>
      </c>
      <c r="H1487" s="2" t="s">
        <v>5564</v>
      </c>
      <c r="J1487" s="1" t="s">
        <v>773</v>
      </c>
      <c r="K1487" s="1" t="s">
        <v>5541</v>
      </c>
      <c r="L1487" s="1">
        <v>1</v>
      </c>
      <c r="M1487" s="1" t="s">
        <v>774</v>
      </c>
      <c r="O1487" s="1" t="s">
        <v>1264</v>
      </c>
      <c r="P1487" s="1" t="s">
        <v>1265</v>
      </c>
      <c r="T1487" s="1" t="s">
        <v>1266</v>
      </c>
      <c r="W1487" s="2" t="s">
        <v>5544</v>
      </c>
      <c r="X1487" s="2" t="s">
        <v>5545</v>
      </c>
      <c r="Y1487" s="1" t="s">
        <v>775</v>
      </c>
      <c r="Z1487" s="1" t="s">
        <v>34</v>
      </c>
      <c r="AA1487" s="9" t="s">
        <v>53</v>
      </c>
      <c r="AB1487" s="2" t="s">
        <v>248</v>
      </c>
    </row>
    <row r="1488" spans="1:28" ht="36" customHeight="1" x14ac:dyDescent="0.2">
      <c r="A1488" s="1" t="s">
        <v>5565</v>
      </c>
      <c r="B1488" s="1" t="s">
        <v>1141</v>
      </c>
      <c r="C1488" t="s">
        <v>5566</v>
      </c>
      <c r="D1488" s="1" t="s">
        <v>43</v>
      </c>
      <c r="E1488" s="1" t="s">
        <v>4461</v>
      </c>
      <c r="F1488" s="1" t="s">
        <v>5488</v>
      </c>
      <c r="G1488" s="1" t="s">
        <v>5539</v>
      </c>
      <c r="H1488" s="2" t="s">
        <v>5567</v>
      </c>
      <c r="J1488" s="1" t="s">
        <v>773</v>
      </c>
      <c r="K1488" s="1" t="s">
        <v>5541</v>
      </c>
      <c r="L1488" s="1">
        <v>1</v>
      </c>
      <c r="M1488" s="1" t="s">
        <v>774</v>
      </c>
      <c r="O1488" s="1" t="s">
        <v>1264</v>
      </c>
      <c r="P1488" s="1" t="s">
        <v>1265</v>
      </c>
      <c r="T1488" s="1" t="s">
        <v>1266</v>
      </c>
      <c r="W1488" s="2" t="s">
        <v>5544</v>
      </c>
      <c r="X1488" s="2" t="s">
        <v>5545</v>
      </c>
      <c r="Y1488" s="1" t="s">
        <v>775</v>
      </c>
      <c r="Z1488" s="1" t="s">
        <v>34</v>
      </c>
      <c r="AA1488" s="9" t="s">
        <v>53</v>
      </c>
      <c r="AB1488" s="2" t="s">
        <v>248</v>
      </c>
    </row>
    <row r="1489" spans="1:28" ht="36" customHeight="1" x14ac:dyDescent="0.2">
      <c r="A1489" s="1" t="s">
        <v>5568</v>
      </c>
      <c r="B1489" s="1">
        <v>1.3</v>
      </c>
      <c r="C1489" t="s">
        <v>5569</v>
      </c>
      <c r="D1489" s="1" t="s">
        <v>43</v>
      </c>
      <c r="E1489" s="1" t="s">
        <v>4461</v>
      </c>
      <c r="F1489" s="1" t="s">
        <v>5488</v>
      </c>
      <c r="G1489" s="1" t="s">
        <v>5539</v>
      </c>
      <c r="H1489" s="2" t="s">
        <v>1408</v>
      </c>
      <c r="J1489" s="1" t="s">
        <v>773</v>
      </c>
      <c r="K1489" s="1" t="s">
        <v>5541</v>
      </c>
      <c r="L1489" s="1">
        <v>2</v>
      </c>
      <c r="M1489" s="1" t="s">
        <v>774</v>
      </c>
      <c r="O1489" s="1" t="s">
        <v>1264</v>
      </c>
      <c r="P1489" s="1" t="s">
        <v>1265</v>
      </c>
      <c r="T1489" s="1" t="s">
        <v>1266</v>
      </c>
      <c r="W1489" s="2" t="s">
        <v>5544</v>
      </c>
      <c r="X1489" s="2" t="s">
        <v>5545</v>
      </c>
      <c r="Y1489" s="1" t="s">
        <v>775</v>
      </c>
      <c r="Z1489" s="1" t="s">
        <v>34</v>
      </c>
      <c r="AA1489" s="9" t="s">
        <v>53</v>
      </c>
      <c r="AB1489" s="2" t="s">
        <v>248</v>
      </c>
    </row>
    <row r="1490" spans="1:28" ht="36" customHeight="1" x14ac:dyDescent="0.2">
      <c r="A1490" s="1" t="s">
        <v>5570</v>
      </c>
      <c r="B1490" s="1" t="s">
        <v>36</v>
      </c>
      <c r="C1490" t="s">
        <v>5571</v>
      </c>
      <c r="D1490" s="1" t="s">
        <v>43</v>
      </c>
      <c r="E1490" s="1" t="s">
        <v>4461</v>
      </c>
      <c r="F1490" s="1" t="s">
        <v>5572</v>
      </c>
      <c r="H1490" s="2" t="s">
        <v>5573</v>
      </c>
      <c r="I1490" s="2" t="s">
        <v>4480</v>
      </c>
      <c r="J1490" s="1" t="s">
        <v>47</v>
      </c>
      <c r="M1490" s="1" t="s">
        <v>1320</v>
      </c>
      <c r="O1490" s="1" t="s">
        <v>1264</v>
      </c>
      <c r="P1490" s="1" t="s">
        <v>1265</v>
      </c>
      <c r="T1490" s="1" t="s">
        <v>1266</v>
      </c>
      <c r="W1490" s="2" t="s">
        <v>51</v>
      </c>
      <c r="X1490" s="2" t="s">
        <v>51</v>
      </c>
      <c r="Y1490" s="1" t="s">
        <v>52</v>
      </c>
      <c r="Z1490" s="1" t="s">
        <v>34</v>
      </c>
      <c r="AA1490" s="9" t="s">
        <v>53</v>
      </c>
      <c r="AB1490" s="2" t="s">
        <v>54</v>
      </c>
    </row>
    <row r="1491" spans="1:28" ht="36" customHeight="1" x14ac:dyDescent="0.2">
      <c r="A1491" s="1" t="s">
        <v>5574</v>
      </c>
      <c r="B1491" s="1" t="s">
        <v>36</v>
      </c>
      <c r="C1491" t="s">
        <v>5575</v>
      </c>
      <c r="D1491" s="1" t="s">
        <v>43</v>
      </c>
      <c r="E1491" s="1" t="s">
        <v>4461</v>
      </c>
      <c r="F1491" s="1" t="s">
        <v>5576</v>
      </c>
      <c r="G1491" s="1" t="s">
        <v>5572</v>
      </c>
      <c r="H1491" s="2" t="s">
        <v>5577</v>
      </c>
      <c r="J1491" s="1" t="s">
        <v>47</v>
      </c>
      <c r="M1491" s="1" t="s">
        <v>236</v>
      </c>
      <c r="O1491" s="1" t="s">
        <v>1264</v>
      </c>
      <c r="P1491" s="1" t="s">
        <v>1265</v>
      </c>
      <c r="T1491" s="1" t="s">
        <v>1266</v>
      </c>
      <c r="W1491" s="2" t="s">
        <v>51</v>
      </c>
      <c r="X1491" s="2" t="s">
        <v>51</v>
      </c>
      <c r="Y1491" s="1" t="s">
        <v>52</v>
      </c>
      <c r="Z1491" s="1" t="s">
        <v>34</v>
      </c>
      <c r="AA1491" s="9" t="s">
        <v>53</v>
      </c>
      <c r="AB1491" s="2" t="s">
        <v>54</v>
      </c>
    </row>
    <row r="1492" spans="1:28" ht="36" customHeight="1" x14ac:dyDescent="0.2">
      <c r="A1492" s="1" t="s">
        <v>5578</v>
      </c>
      <c r="B1492" s="1" t="s">
        <v>36</v>
      </c>
      <c r="C1492" t="s">
        <v>5579</v>
      </c>
      <c r="D1492" s="1" t="s">
        <v>766</v>
      </c>
      <c r="E1492" s="1" t="s">
        <v>4461</v>
      </c>
      <c r="F1492" s="1" t="s">
        <v>5576</v>
      </c>
      <c r="G1492" s="1" t="s">
        <v>5580</v>
      </c>
      <c r="H1492" s="2" t="s">
        <v>5581</v>
      </c>
      <c r="J1492" s="1" t="s">
        <v>33</v>
      </c>
      <c r="W1492" s="2" t="s">
        <v>51</v>
      </c>
      <c r="X1492" s="2" t="s">
        <v>51</v>
      </c>
      <c r="Z1492" s="1" t="s">
        <v>34</v>
      </c>
    </row>
    <row r="1493" spans="1:28" ht="36" customHeight="1" x14ac:dyDescent="0.2">
      <c r="A1493" s="1" t="s">
        <v>5582</v>
      </c>
      <c r="B1493" s="1" t="s">
        <v>36</v>
      </c>
      <c r="C1493" t="s">
        <v>5583</v>
      </c>
      <c r="D1493" s="1" t="s">
        <v>43</v>
      </c>
      <c r="E1493" s="1" t="s">
        <v>4461</v>
      </c>
      <c r="F1493" s="1" t="s">
        <v>5576</v>
      </c>
      <c r="G1493" s="1" t="s">
        <v>5580</v>
      </c>
      <c r="H1493" s="2" t="s">
        <v>5584</v>
      </c>
      <c r="J1493" s="1" t="s">
        <v>773</v>
      </c>
      <c r="K1493" s="1" t="s">
        <v>5578</v>
      </c>
      <c r="L1493" s="1">
        <v>1</v>
      </c>
      <c r="M1493" s="1" t="s">
        <v>774</v>
      </c>
      <c r="O1493" s="1" t="s">
        <v>1264</v>
      </c>
      <c r="P1493" s="1" t="s">
        <v>1265</v>
      </c>
      <c r="T1493" s="1" t="s">
        <v>1266</v>
      </c>
      <c r="W1493" s="2" t="s">
        <v>51</v>
      </c>
      <c r="X1493" s="2" t="s">
        <v>51</v>
      </c>
      <c r="Y1493" s="1" t="s">
        <v>775</v>
      </c>
      <c r="Z1493" s="1" t="s">
        <v>34</v>
      </c>
      <c r="AA1493" s="9" t="s">
        <v>53</v>
      </c>
      <c r="AB1493" s="2" t="s">
        <v>54</v>
      </c>
    </row>
    <row r="1494" spans="1:28" ht="36" customHeight="1" x14ac:dyDescent="0.2">
      <c r="A1494" s="1" t="s">
        <v>5585</v>
      </c>
      <c r="B1494" s="1" t="s">
        <v>36</v>
      </c>
      <c r="C1494" t="s">
        <v>5586</v>
      </c>
      <c r="D1494" s="1" t="s">
        <v>43</v>
      </c>
      <c r="E1494" s="1" t="s">
        <v>4461</v>
      </c>
      <c r="F1494" s="1" t="s">
        <v>5576</v>
      </c>
      <c r="G1494" s="1" t="s">
        <v>5580</v>
      </c>
      <c r="H1494" s="2" t="s">
        <v>5587</v>
      </c>
      <c r="I1494" s="2" t="s">
        <v>5588</v>
      </c>
      <c r="J1494" s="1" t="s">
        <v>773</v>
      </c>
      <c r="K1494" s="1" t="s">
        <v>5578</v>
      </c>
      <c r="L1494" s="1">
        <v>1</v>
      </c>
      <c r="M1494" s="1" t="s">
        <v>774</v>
      </c>
      <c r="O1494" s="1" t="s">
        <v>1264</v>
      </c>
      <c r="P1494" s="1" t="s">
        <v>1265</v>
      </c>
      <c r="T1494" s="1" t="s">
        <v>1266</v>
      </c>
      <c r="W1494" s="2" t="s">
        <v>51</v>
      </c>
      <c r="X1494" s="2" t="s">
        <v>51</v>
      </c>
      <c r="Y1494" s="1" t="s">
        <v>775</v>
      </c>
      <c r="Z1494" s="1" t="s">
        <v>34</v>
      </c>
      <c r="AA1494" s="9" t="s">
        <v>53</v>
      </c>
      <c r="AB1494" s="2" t="s">
        <v>54</v>
      </c>
    </row>
    <row r="1495" spans="1:28" ht="36" customHeight="1" x14ac:dyDescent="0.2">
      <c r="A1495" s="1" t="s">
        <v>5589</v>
      </c>
      <c r="B1495" s="1" t="s">
        <v>36</v>
      </c>
      <c r="C1495" t="s">
        <v>5590</v>
      </c>
      <c r="D1495" s="1" t="s">
        <v>43</v>
      </c>
      <c r="E1495" s="1" t="s">
        <v>4461</v>
      </c>
      <c r="F1495" s="1" t="s">
        <v>5576</v>
      </c>
      <c r="G1495" s="1" t="s">
        <v>5580</v>
      </c>
      <c r="H1495" s="2" t="s">
        <v>5591</v>
      </c>
      <c r="I1495" s="2" t="s">
        <v>4480</v>
      </c>
      <c r="J1495" s="1" t="s">
        <v>47</v>
      </c>
      <c r="K1495" s="1" t="s">
        <v>5578</v>
      </c>
      <c r="L1495" s="1">
        <v>1</v>
      </c>
      <c r="M1495" s="1" t="s">
        <v>1968</v>
      </c>
      <c r="O1495" s="1" t="s">
        <v>1264</v>
      </c>
      <c r="P1495" s="1" t="s">
        <v>1265</v>
      </c>
      <c r="T1495" s="1" t="s">
        <v>1266</v>
      </c>
      <c r="W1495" s="2" t="s">
        <v>51</v>
      </c>
      <c r="X1495" s="2" t="s">
        <v>51</v>
      </c>
      <c r="Y1495" s="1" t="s">
        <v>775</v>
      </c>
      <c r="Z1495" s="1" t="s">
        <v>34</v>
      </c>
      <c r="AA1495" s="9" t="s">
        <v>53</v>
      </c>
      <c r="AB1495" s="2" t="s">
        <v>54</v>
      </c>
    </row>
    <row r="1496" spans="1:28" ht="36" customHeight="1" x14ac:dyDescent="0.2">
      <c r="A1496" s="1" t="s">
        <v>5592</v>
      </c>
      <c r="B1496" s="1" t="s">
        <v>36</v>
      </c>
      <c r="C1496" t="s">
        <v>5593</v>
      </c>
      <c r="D1496" s="1" t="s">
        <v>43</v>
      </c>
      <c r="E1496" s="1" t="s">
        <v>4461</v>
      </c>
      <c r="F1496" s="1" t="s">
        <v>5576</v>
      </c>
      <c r="G1496" s="1" t="s">
        <v>5580</v>
      </c>
      <c r="H1496" s="2" t="s">
        <v>5594</v>
      </c>
      <c r="J1496" s="1" t="s">
        <v>773</v>
      </c>
      <c r="K1496" s="1" t="s">
        <v>5578</v>
      </c>
      <c r="L1496" s="1">
        <v>1</v>
      </c>
      <c r="M1496" s="1" t="s">
        <v>774</v>
      </c>
      <c r="O1496" s="1" t="s">
        <v>1264</v>
      </c>
      <c r="P1496" s="1" t="s">
        <v>1265</v>
      </c>
      <c r="T1496" s="1" t="s">
        <v>1266</v>
      </c>
      <c r="W1496" s="2" t="s">
        <v>241</v>
      </c>
      <c r="X1496" s="2" t="s">
        <v>241</v>
      </c>
      <c r="Y1496" s="1" t="s">
        <v>775</v>
      </c>
      <c r="Z1496" s="1" t="s">
        <v>34</v>
      </c>
      <c r="AA1496" s="9" t="s">
        <v>53</v>
      </c>
      <c r="AB1496" s="2" t="s">
        <v>242</v>
      </c>
    </row>
    <row r="1497" spans="1:28" ht="36" customHeight="1" x14ac:dyDescent="0.2">
      <c r="A1497" s="1" t="s">
        <v>5595</v>
      </c>
      <c r="B1497" s="1" t="s">
        <v>36</v>
      </c>
      <c r="C1497" t="s">
        <v>5596</v>
      </c>
      <c r="D1497" s="1" t="s">
        <v>43</v>
      </c>
      <c r="E1497" s="1" t="s">
        <v>4461</v>
      </c>
      <c r="F1497" s="1" t="s">
        <v>5576</v>
      </c>
      <c r="G1497" s="1" t="s">
        <v>5580</v>
      </c>
      <c r="H1497" s="2" t="s">
        <v>5597</v>
      </c>
      <c r="J1497" s="1" t="s">
        <v>773</v>
      </c>
      <c r="K1497" s="1" t="s">
        <v>5578</v>
      </c>
      <c r="L1497" s="1">
        <v>1</v>
      </c>
      <c r="M1497" s="1" t="s">
        <v>774</v>
      </c>
      <c r="O1497" s="1" t="s">
        <v>1264</v>
      </c>
      <c r="P1497" s="1" t="s">
        <v>1265</v>
      </c>
      <c r="T1497" s="1" t="s">
        <v>1266</v>
      </c>
      <c r="W1497" s="2" t="s">
        <v>241</v>
      </c>
      <c r="X1497" s="2" t="s">
        <v>241</v>
      </c>
      <c r="Y1497" s="1" t="s">
        <v>775</v>
      </c>
      <c r="Z1497" s="1" t="s">
        <v>34</v>
      </c>
      <c r="AA1497" s="9" t="s">
        <v>53</v>
      </c>
      <c r="AB1497" s="2" t="s">
        <v>248</v>
      </c>
    </row>
    <row r="1498" spans="1:28" ht="36" customHeight="1" x14ac:dyDescent="0.2">
      <c r="A1498" s="1" t="s">
        <v>5598</v>
      </c>
      <c r="B1498" s="1" t="s">
        <v>36</v>
      </c>
      <c r="C1498" t="s">
        <v>5599</v>
      </c>
      <c r="D1498" s="1" t="s">
        <v>43</v>
      </c>
      <c r="E1498" s="1" t="s">
        <v>4461</v>
      </c>
      <c r="F1498" s="1" t="s">
        <v>5576</v>
      </c>
      <c r="G1498" s="1" t="s">
        <v>5580</v>
      </c>
      <c r="H1498" s="2" t="s">
        <v>5600</v>
      </c>
      <c r="J1498" s="1" t="s">
        <v>773</v>
      </c>
      <c r="K1498" s="1" t="s">
        <v>5578</v>
      </c>
      <c r="L1498" s="1">
        <v>1</v>
      </c>
      <c r="M1498" s="1" t="s">
        <v>774</v>
      </c>
      <c r="O1498" s="1" t="s">
        <v>1264</v>
      </c>
      <c r="P1498" s="1" t="s">
        <v>1265</v>
      </c>
      <c r="T1498" s="1" t="s">
        <v>1266</v>
      </c>
      <c r="W1498" s="2" t="s">
        <v>241</v>
      </c>
      <c r="X1498" s="2" t="s">
        <v>241</v>
      </c>
      <c r="Y1498" s="1" t="s">
        <v>775</v>
      </c>
      <c r="Z1498" s="1" t="s">
        <v>34</v>
      </c>
      <c r="AA1498" s="9" t="s">
        <v>53</v>
      </c>
      <c r="AB1498" s="2" t="s">
        <v>242</v>
      </c>
    </row>
    <row r="1499" spans="1:28" ht="36" customHeight="1" x14ac:dyDescent="0.2">
      <c r="A1499" s="1" t="s">
        <v>5601</v>
      </c>
      <c r="B1499" s="1" t="s">
        <v>36</v>
      </c>
      <c r="C1499" t="s">
        <v>5602</v>
      </c>
      <c r="D1499" s="1" t="s">
        <v>43</v>
      </c>
      <c r="E1499" s="1" t="s">
        <v>4461</v>
      </c>
      <c r="F1499" s="1" t="s">
        <v>5576</v>
      </c>
      <c r="G1499" s="1" t="s">
        <v>5580</v>
      </c>
      <c r="H1499" s="2" t="s">
        <v>5603</v>
      </c>
      <c r="J1499" s="1" t="s">
        <v>773</v>
      </c>
      <c r="K1499" s="1" t="s">
        <v>5578</v>
      </c>
      <c r="L1499" s="1">
        <v>1</v>
      </c>
      <c r="M1499" s="1" t="s">
        <v>774</v>
      </c>
      <c r="O1499" s="1" t="s">
        <v>1264</v>
      </c>
      <c r="P1499" s="1" t="s">
        <v>1265</v>
      </c>
      <c r="T1499" s="1" t="s">
        <v>1266</v>
      </c>
      <c r="W1499" s="2" t="s">
        <v>241</v>
      </c>
      <c r="X1499" s="2" t="s">
        <v>241</v>
      </c>
      <c r="Y1499" s="1" t="s">
        <v>775</v>
      </c>
      <c r="Z1499" s="1" t="s">
        <v>34</v>
      </c>
      <c r="AA1499" s="9" t="s">
        <v>53</v>
      </c>
      <c r="AB1499" s="2" t="s">
        <v>242</v>
      </c>
    </row>
    <row r="1500" spans="1:28" ht="36" customHeight="1" x14ac:dyDescent="0.2">
      <c r="A1500" s="1" t="s">
        <v>5604</v>
      </c>
      <c r="B1500" s="1" t="s">
        <v>36</v>
      </c>
      <c r="C1500" t="s">
        <v>5605</v>
      </c>
      <c r="D1500" s="1" t="s">
        <v>43</v>
      </c>
      <c r="E1500" s="1" t="s">
        <v>4461</v>
      </c>
      <c r="F1500" s="1" t="s">
        <v>5576</v>
      </c>
      <c r="G1500" s="1" t="s">
        <v>5580</v>
      </c>
      <c r="H1500" s="2" t="s">
        <v>5606</v>
      </c>
      <c r="I1500" s="2" t="s">
        <v>5607</v>
      </c>
      <c r="J1500" s="1" t="s">
        <v>773</v>
      </c>
      <c r="K1500" s="1" t="s">
        <v>5578</v>
      </c>
      <c r="L1500" s="1">
        <v>1</v>
      </c>
      <c r="M1500" s="1" t="s">
        <v>774</v>
      </c>
      <c r="O1500" s="1" t="s">
        <v>1264</v>
      </c>
      <c r="P1500" s="1" t="s">
        <v>1265</v>
      </c>
      <c r="T1500" s="1" t="s">
        <v>1266</v>
      </c>
      <c r="W1500" s="2" t="s">
        <v>241</v>
      </c>
      <c r="X1500" s="2" t="s">
        <v>241</v>
      </c>
      <c r="Y1500" s="1" t="s">
        <v>775</v>
      </c>
      <c r="Z1500" s="1" t="s">
        <v>34</v>
      </c>
      <c r="AA1500" s="9" t="s">
        <v>53</v>
      </c>
      <c r="AB1500" s="2" t="s">
        <v>242</v>
      </c>
    </row>
    <row r="1501" spans="1:28" ht="36" customHeight="1" x14ac:dyDescent="0.2">
      <c r="A1501" s="1" t="s">
        <v>5608</v>
      </c>
      <c r="B1501" s="1" t="s">
        <v>36</v>
      </c>
      <c r="C1501" t="s">
        <v>5609</v>
      </c>
      <c r="D1501" s="1" t="s">
        <v>43</v>
      </c>
      <c r="E1501" s="1" t="s">
        <v>4461</v>
      </c>
      <c r="F1501" s="1" t="s">
        <v>5576</v>
      </c>
      <c r="G1501" s="1" t="s">
        <v>5580</v>
      </c>
      <c r="H1501" s="2" t="s">
        <v>1408</v>
      </c>
      <c r="J1501" s="1" t="s">
        <v>773</v>
      </c>
      <c r="K1501" s="1" t="s">
        <v>5578</v>
      </c>
      <c r="L1501" s="1">
        <v>2</v>
      </c>
      <c r="M1501" s="1" t="s">
        <v>774</v>
      </c>
      <c r="O1501" s="1" t="s">
        <v>1264</v>
      </c>
      <c r="P1501" s="1" t="s">
        <v>1265</v>
      </c>
      <c r="T1501" s="1" t="s">
        <v>1266</v>
      </c>
      <c r="W1501" s="2" t="s">
        <v>51</v>
      </c>
      <c r="X1501" s="2" t="s">
        <v>51</v>
      </c>
      <c r="Y1501" s="1" t="s">
        <v>775</v>
      </c>
      <c r="Z1501" s="1" t="s">
        <v>34</v>
      </c>
      <c r="AA1501" s="9" t="s">
        <v>53</v>
      </c>
      <c r="AB1501" s="2" t="s">
        <v>54</v>
      </c>
    </row>
    <row r="1502" spans="1:28" ht="36" customHeight="1" x14ac:dyDescent="0.2">
      <c r="A1502" s="1" t="s">
        <v>5610</v>
      </c>
      <c r="B1502" s="1" t="s">
        <v>36</v>
      </c>
      <c r="C1502" t="s">
        <v>5611</v>
      </c>
      <c r="D1502" s="1" t="s">
        <v>766</v>
      </c>
      <c r="E1502" s="1" t="s">
        <v>4461</v>
      </c>
      <c r="F1502" s="1" t="s">
        <v>5576</v>
      </c>
      <c r="G1502" s="1" t="s">
        <v>5612</v>
      </c>
      <c r="H1502" s="2" t="s">
        <v>5613</v>
      </c>
      <c r="J1502" s="1" t="s">
        <v>33</v>
      </c>
      <c r="W1502" s="2" t="s">
        <v>51</v>
      </c>
      <c r="X1502" s="2" t="s">
        <v>51</v>
      </c>
      <c r="Z1502" s="1" t="s">
        <v>34</v>
      </c>
    </row>
    <row r="1503" spans="1:28" ht="36" customHeight="1" x14ac:dyDescent="0.2">
      <c r="A1503" s="1" t="s">
        <v>5614</v>
      </c>
      <c r="B1503" s="1" t="s">
        <v>1141</v>
      </c>
      <c r="C1503" t="s">
        <v>5615</v>
      </c>
      <c r="D1503" s="1" t="s">
        <v>43</v>
      </c>
      <c r="E1503" s="1" t="s">
        <v>4461</v>
      </c>
      <c r="F1503" s="1" t="s">
        <v>5576</v>
      </c>
      <c r="G1503" s="1" t="s">
        <v>5612</v>
      </c>
      <c r="H1503" s="2" t="s">
        <v>5616</v>
      </c>
      <c r="J1503" s="1" t="s">
        <v>773</v>
      </c>
      <c r="K1503" s="1" t="s">
        <v>5610</v>
      </c>
      <c r="L1503" s="1">
        <v>1</v>
      </c>
      <c r="M1503" s="1" t="s">
        <v>774</v>
      </c>
      <c r="O1503" s="1" t="s">
        <v>1264</v>
      </c>
      <c r="P1503" s="1" t="s">
        <v>1265</v>
      </c>
      <c r="T1503" s="1" t="s">
        <v>1266</v>
      </c>
      <c r="W1503" s="2" t="s">
        <v>51</v>
      </c>
      <c r="X1503" s="2" t="s">
        <v>51</v>
      </c>
      <c r="Y1503" s="1" t="s">
        <v>775</v>
      </c>
      <c r="Z1503" s="1" t="s">
        <v>34</v>
      </c>
      <c r="AA1503" s="9" t="s">
        <v>53</v>
      </c>
      <c r="AB1503" s="2" t="s">
        <v>54</v>
      </c>
    </row>
    <row r="1504" spans="1:28" ht="36" customHeight="1" x14ac:dyDescent="0.2">
      <c r="A1504" s="1" t="s">
        <v>5617</v>
      </c>
      <c r="B1504" s="1" t="s">
        <v>1141</v>
      </c>
      <c r="C1504" t="s">
        <v>5618</v>
      </c>
      <c r="D1504" s="1" t="s">
        <v>43</v>
      </c>
      <c r="E1504" s="1" t="s">
        <v>4461</v>
      </c>
      <c r="F1504" s="1" t="s">
        <v>5576</v>
      </c>
      <c r="G1504" s="1" t="s">
        <v>5612</v>
      </c>
      <c r="H1504" s="2" t="s">
        <v>5619</v>
      </c>
      <c r="J1504" s="1" t="s">
        <v>773</v>
      </c>
      <c r="K1504" s="1" t="s">
        <v>5610</v>
      </c>
      <c r="L1504" s="1">
        <v>1</v>
      </c>
      <c r="M1504" s="1" t="s">
        <v>774</v>
      </c>
      <c r="O1504" s="1" t="s">
        <v>1264</v>
      </c>
      <c r="P1504" s="1" t="s">
        <v>1265</v>
      </c>
      <c r="T1504" s="1" t="s">
        <v>1266</v>
      </c>
      <c r="W1504" s="2" t="s">
        <v>241</v>
      </c>
      <c r="X1504" s="2" t="s">
        <v>241</v>
      </c>
      <c r="Y1504" s="1" t="s">
        <v>775</v>
      </c>
      <c r="Z1504" s="1" t="s">
        <v>34</v>
      </c>
      <c r="AA1504" s="9" t="s">
        <v>53</v>
      </c>
      <c r="AB1504" s="2" t="s">
        <v>242</v>
      </c>
    </row>
    <row r="1505" spans="1:28" ht="36" customHeight="1" x14ac:dyDescent="0.2">
      <c r="A1505" s="1" t="s">
        <v>5620</v>
      </c>
      <c r="B1505" s="1" t="s">
        <v>36</v>
      </c>
      <c r="C1505" t="s">
        <v>5621</v>
      </c>
      <c r="D1505" s="1" t="s">
        <v>43</v>
      </c>
      <c r="E1505" s="1" t="s">
        <v>4461</v>
      </c>
      <c r="F1505" s="1" t="s">
        <v>5576</v>
      </c>
      <c r="G1505" s="1" t="s">
        <v>5612</v>
      </c>
      <c r="H1505" s="2" t="s">
        <v>5622</v>
      </c>
      <c r="I1505" s="2" t="s">
        <v>5623</v>
      </c>
      <c r="J1505" s="1" t="s">
        <v>773</v>
      </c>
      <c r="K1505" s="1" t="s">
        <v>5610</v>
      </c>
      <c r="L1505" s="1">
        <v>1</v>
      </c>
      <c r="M1505" s="1" t="s">
        <v>774</v>
      </c>
      <c r="O1505" s="1" t="s">
        <v>1264</v>
      </c>
      <c r="P1505" s="1" t="s">
        <v>1265</v>
      </c>
      <c r="T1505" s="1" t="s">
        <v>1266</v>
      </c>
      <c r="W1505" s="2" t="s">
        <v>51</v>
      </c>
      <c r="X1505" s="2" t="s">
        <v>51</v>
      </c>
      <c r="Y1505" s="1" t="s">
        <v>775</v>
      </c>
      <c r="Z1505" s="1" t="s">
        <v>34</v>
      </c>
      <c r="AA1505" s="9" t="s">
        <v>53</v>
      </c>
      <c r="AB1505" s="2" t="s">
        <v>54</v>
      </c>
    </row>
    <row r="1506" spans="1:28" ht="36" customHeight="1" x14ac:dyDescent="0.2">
      <c r="A1506" s="1" t="s">
        <v>5624</v>
      </c>
      <c r="B1506" s="1" t="s">
        <v>36</v>
      </c>
      <c r="C1506" t="s">
        <v>5625</v>
      </c>
      <c r="D1506" s="1" t="s">
        <v>43</v>
      </c>
      <c r="E1506" s="1" t="s">
        <v>4461</v>
      </c>
      <c r="F1506" s="1" t="s">
        <v>5576</v>
      </c>
      <c r="G1506" s="1" t="s">
        <v>5612</v>
      </c>
      <c r="H1506" s="2" t="s">
        <v>5626</v>
      </c>
      <c r="I1506" s="2" t="s">
        <v>5627</v>
      </c>
      <c r="J1506" s="1" t="s">
        <v>773</v>
      </c>
      <c r="K1506" s="1" t="s">
        <v>5610</v>
      </c>
      <c r="L1506" s="1">
        <v>1</v>
      </c>
      <c r="M1506" s="1" t="s">
        <v>774</v>
      </c>
      <c r="O1506" s="1" t="s">
        <v>1264</v>
      </c>
      <c r="P1506" s="1" t="s">
        <v>1265</v>
      </c>
      <c r="T1506" s="1" t="s">
        <v>1266</v>
      </c>
      <c r="W1506" s="2" t="s">
        <v>241</v>
      </c>
      <c r="X1506" s="2" t="s">
        <v>241</v>
      </c>
      <c r="Y1506" s="1" t="s">
        <v>775</v>
      </c>
      <c r="Z1506" s="1" t="s">
        <v>34</v>
      </c>
      <c r="AA1506" s="9" t="s">
        <v>53</v>
      </c>
      <c r="AB1506" s="2" t="s">
        <v>242</v>
      </c>
    </row>
    <row r="1507" spans="1:28" ht="36" customHeight="1" x14ac:dyDescent="0.2">
      <c r="A1507" s="1" t="s">
        <v>5628</v>
      </c>
      <c r="B1507" s="1" t="s">
        <v>36</v>
      </c>
      <c r="C1507" t="s">
        <v>5629</v>
      </c>
      <c r="D1507" s="1" t="s">
        <v>43</v>
      </c>
      <c r="E1507" s="1" t="s">
        <v>4461</v>
      </c>
      <c r="F1507" s="1" t="s">
        <v>5576</v>
      </c>
      <c r="G1507" s="1" t="s">
        <v>5612</v>
      </c>
      <c r="H1507" s="2" t="s">
        <v>5630</v>
      </c>
      <c r="I1507" s="2" t="s">
        <v>5631</v>
      </c>
      <c r="J1507" s="1" t="s">
        <v>773</v>
      </c>
      <c r="K1507" s="1" t="s">
        <v>5610</v>
      </c>
      <c r="L1507" s="1">
        <v>1</v>
      </c>
      <c r="M1507" s="1" t="s">
        <v>774</v>
      </c>
      <c r="O1507" s="1" t="s">
        <v>1264</v>
      </c>
      <c r="P1507" s="1" t="s">
        <v>1265</v>
      </c>
      <c r="T1507" s="1" t="s">
        <v>1266</v>
      </c>
      <c r="W1507" s="2" t="s">
        <v>241</v>
      </c>
      <c r="X1507" s="2" t="s">
        <v>241</v>
      </c>
      <c r="Y1507" s="1" t="s">
        <v>775</v>
      </c>
      <c r="Z1507" s="1" t="s">
        <v>34</v>
      </c>
      <c r="AA1507" s="9" t="s">
        <v>53</v>
      </c>
      <c r="AB1507" s="2" t="s">
        <v>242</v>
      </c>
    </row>
    <row r="1508" spans="1:28" ht="36" customHeight="1" x14ac:dyDescent="0.2">
      <c r="A1508" s="1" t="s">
        <v>5632</v>
      </c>
      <c r="B1508" s="1" t="s">
        <v>36</v>
      </c>
      <c r="C1508" t="s">
        <v>5633</v>
      </c>
      <c r="D1508" s="1" t="s">
        <v>43</v>
      </c>
      <c r="E1508" s="1" t="s">
        <v>4461</v>
      </c>
      <c r="F1508" s="1" t="s">
        <v>5576</v>
      </c>
      <c r="G1508" s="1" t="s">
        <v>5612</v>
      </c>
      <c r="H1508" s="2" t="s">
        <v>5634</v>
      </c>
      <c r="I1508" s="2" t="s">
        <v>4480</v>
      </c>
      <c r="J1508" s="1" t="s">
        <v>47</v>
      </c>
      <c r="K1508" s="1" t="s">
        <v>5610</v>
      </c>
      <c r="L1508" s="1">
        <v>1</v>
      </c>
      <c r="M1508" s="1" t="s">
        <v>1968</v>
      </c>
      <c r="O1508" s="1" t="s">
        <v>1264</v>
      </c>
      <c r="P1508" s="1" t="s">
        <v>1265</v>
      </c>
      <c r="T1508" s="1" t="s">
        <v>1266</v>
      </c>
      <c r="W1508" s="2" t="s">
        <v>51</v>
      </c>
      <c r="X1508" s="2" t="s">
        <v>51</v>
      </c>
      <c r="Y1508" s="1" t="s">
        <v>775</v>
      </c>
      <c r="Z1508" s="1" t="s">
        <v>34</v>
      </c>
      <c r="AA1508" s="9" t="s">
        <v>53</v>
      </c>
      <c r="AB1508" s="2" t="s">
        <v>54</v>
      </c>
    </row>
    <row r="1509" spans="1:28" ht="36" customHeight="1" x14ac:dyDescent="0.2">
      <c r="A1509" s="1" t="s">
        <v>5635</v>
      </c>
      <c r="B1509" s="1" t="s">
        <v>1141</v>
      </c>
      <c r="C1509" t="s">
        <v>5636</v>
      </c>
      <c r="D1509" s="1" t="s">
        <v>43</v>
      </c>
      <c r="E1509" s="1" t="s">
        <v>4461</v>
      </c>
      <c r="F1509" s="1" t="s">
        <v>5576</v>
      </c>
      <c r="G1509" s="1" t="s">
        <v>5612</v>
      </c>
      <c r="H1509" s="2" t="s">
        <v>1408</v>
      </c>
      <c r="J1509" s="1" t="s">
        <v>773</v>
      </c>
      <c r="K1509" s="1" t="s">
        <v>5610</v>
      </c>
      <c r="L1509" s="1">
        <v>2</v>
      </c>
      <c r="M1509" s="1" t="s">
        <v>774</v>
      </c>
      <c r="O1509" s="1" t="s">
        <v>1264</v>
      </c>
      <c r="P1509" s="1" t="s">
        <v>1265</v>
      </c>
      <c r="T1509" s="1" t="s">
        <v>1266</v>
      </c>
      <c r="W1509" s="2" t="s">
        <v>51</v>
      </c>
      <c r="X1509" s="2" t="s">
        <v>51</v>
      </c>
      <c r="Y1509" s="1" t="s">
        <v>775</v>
      </c>
      <c r="Z1509" s="1" t="s">
        <v>34</v>
      </c>
      <c r="AA1509" s="9" t="s">
        <v>53</v>
      </c>
      <c r="AB1509" s="2" t="s">
        <v>54</v>
      </c>
    </row>
    <row r="1510" spans="1:28" ht="36" customHeight="1" x14ac:dyDescent="0.2">
      <c r="A1510" s="1" t="s">
        <v>5637</v>
      </c>
      <c r="B1510" s="1" t="s">
        <v>36</v>
      </c>
      <c r="C1510" t="s">
        <v>5638</v>
      </c>
      <c r="D1510" s="1" t="s">
        <v>43</v>
      </c>
      <c r="E1510" s="1" t="s">
        <v>4461</v>
      </c>
      <c r="F1510" s="1" t="s">
        <v>5576</v>
      </c>
      <c r="G1510" s="1" t="s">
        <v>5639</v>
      </c>
      <c r="H1510" s="2" t="s">
        <v>5640</v>
      </c>
      <c r="I1510" s="2" t="s">
        <v>4480</v>
      </c>
      <c r="J1510" s="1" t="s">
        <v>47</v>
      </c>
      <c r="M1510" s="1" t="s">
        <v>1320</v>
      </c>
      <c r="O1510" s="1" t="s">
        <v>1264</v>
      </c>
      <c r="P1510" s="1" t="s">
        <v>1265</v>
      </c>
      <c r="T1510" s="1" t="s">
        <v>1266</v>
      </c>
      <c r="W1510" s="2" t="s">
        <v>51</v>
      </c>
      <c r="X1510" s="2" t="s">
        <v>51</v>
      </c>
      <c r="Y1510" s="1" t="s">
        <v>52</v>
      </c>
      <c r="Z1510" s="1" t="s">
        <v>34</v>
      </c>
      <c r="AA1510" s="9" t="s">
        <v>53</v>
      </c>
      <c r="AB1510" s="2" t="s">
        <v>54</v>
      </c>
    </row>
    <row r="1511" spans="1:28" ht="36" customHeight="1" x14ac:dyDescent="0.2">
      <c r="A1511" s="1" t="s">
        <v>5641</v>
      </c>
      <c r="B1511" s="1" t="s">
        <v>36</v>
      </c>
      <c r="C1511" t="s">
        <v>5642</v>
      </c>
      <c r="D1511" s="1" t="s">
        <v>43</v>
      </c>
      <c r="E1511" s="1" t="s">
        <v>4461</v>
      </c>
      <c r="F1511" s="1" t="s">
        <v>5576</v>
      </c>
      <c r="G1511" s="1" t="s">
        <v>5639</v>
      </c>
      <c r="H1511" s="2" t="s">
        <v>5643</v>
      </c>
      <c r="J1511" s="1" t="s">
        <v>47</v>
      </c>
      <c r="M1511" s="1" t="s">
        <v>236</v>
      </c>
      <c r="O1511" s="1" t="s">
        <v>1264</v>
      </c>
      <c r="P1511" s="1" t="s">
        <v>1265</v>
      </c>
      <c r="T1511" s="1" t="s">
        <v>1266</v>
      </c>
      <c r="W1511" s="2" t="s">
        <v>241</v>
      </c>
      <c r="X1511" s="2" t="s">
        <v>241</v>
      </c>
      <c r="Y1511" s="1" t="s">
        <v>52</v>
      </c>
      <c r="Z1511" s="1" t="s">
        <v>34</v>
      </c>
      <c r="AA1511" s="9" t="s">
        <v>53</v>
      </c>
      <c r="AB1511" s="2" t="s">
        <v>242</v>
      </c>
    </row>
    <row r="1512" spans="1:28" ht="36" customHeight="1" x14ac:dyDescent="0.2">
      <c r="A1512" s="1" t="s">
        <v>5644</v>
      </c>
      <c r="B1512" s="1" t="s">
        <v>36</v>
      </c>
      <c r="C1512" t="s">
        <v>5645</v>
      </c>
      <c r="D1512" s="1" t="s">
        <v>43</v>
      </c>
      <c r="E1512" s="1" t="s">
        <v>4461</v>
      </c>
      <c r="F1512" s="1" t="s">
        <v>5576</v>
      </c>
      <c r="G1512" s="1" t="s">
        <v>5639</v>
      </c>
      <c r="H1512" s="2" t="s">
        <v>5646</v>
      </c>
      <c r="I1512" s="2" t="s">
        <v>5647</v>
      </c>
      <c r="J1512" s="1" t="s">
        <v>47</v>
      </c>
      <c r="M1512" s="1" t="s">
        <v>236</v>
      </c>
      <c r="O1512" s="1" t="s">
        <v>1264</v>
      </c>
      <c r="P1512" s="1" t="s">
        <v>1265</v>
      </c>
      <c r="T1512" s="1" t="s">
        <v>1266</v>
      </c>
      <c r="W1512" s="2" t="s">
        <v>241</v>
      </c>
      <c r="X1512" s="2" t="s">
        <v>241</v>
      </c>
      <c r="Y1512" s="1" t="s">
        <v>52</v>
      </c>
      <c r="Z1512" s="1" t="s">
        <v>34</v>
      </c>
      <c r="AA1512" s="9" t="s">
        <v>53</v>
      </c>
      <c r="AB1512" s="2" t="s">
        <v>248</v>
      </c>
    </row>
    <row r="1513" spans="1:28" ht="36" customHeight="1" x14ac:dyDescent="0.2">
      <c r="A1513" s="1" t="s">
        <v>5648</v>
      </c>
      <c r="B1513" s="1" t="s">
        <v>36</v>
      </c>
      <c r="C1513" t="s">
        <v>5649</v>
      </c>
      <c r="D1513" s="1" t="s">
        <v>43</v>
      </c>
      <c r="E1513" s="1" t="s">
        <v>4461</v>
      </c>
      <c r="F1513" s="1" t="s">
        <v>5576</v>
      </c>
      <c r="G1513" s="1" t="s">
        <v>5650</v>
      </c>
      <c r="H1513" s="2" t="s">
        <v>5651</v>
      </c>
      <c r="I1513" s="2" t="s">
        <v>5652</v>
      </c>
      <c r="J1513" s="1" t="s">
        <v>47</v>
      </c>
      <c r="M1513" s="1" t="s">
        <v>1549</v>
      </c>
      <c r="O1513" s="1" t="s">
        <v>1264</v>
      </c>
      <c r="P1513" s="1" t="s">
        <v>1265</v>
      </c>
      <c r="T1513" s="1" t="s">
        <v>1266</v>
      </c>
      <c r="W1513" s="2" t="s">
        <v>51</v>
      </c>
      <c r="X1513" s="2" t="s">
        <v>51</v>
      </c>
      <c r="Y1513" s="1" t="s">
        <v>52</v>
      </c>
      <c r="Z1513" s="1" t="s">
        <v>34</v>
      </c>
      <c r="AA1513" s="9" t="s">
        <v>53</v>
      </c>
      <c r="AB1513" s="2" t="s">
        <v>54</v>
      </c>
    </row>
    <row r="1514" spans="1:28" ht="36" customHeight="1" x14ac:dyDescent="0.2">
      <c r="A1514" s="1" t="s">
        <v>5653</v>
      </c>
      <c r="B1514" s="1" t="s">
        <v>36</v>
      </c>
      <c r="C1514" t="s">
        <v>5654</v>
      </c>
      <c r="D1514" s="1" t="s">
        <v>43</v>
      </c>
      <c r="E1514" s="1" t="s">
        <v>4461</v>
      </c>
      <c r="F1514" s="1" t="s">
        <v>5576</v>
      </c>
      <c r="G1514" s="1" t="s">
        <v>5650</v>
      </c>
      <c r="H1514" s="2" t="s">
        <v>5655</v>
      </c>
      <c r="I1514" s="10" t="s">
        <v>5656</v>
      </c>
      <c r="J1514" s="1" t="s">
        <v>47</v>
      </c>
      <c r="M1514" s="1" t="s">
        <v>2043</v>
      </c>
      <c r="O1514" s="1" t="s">
        <v>1264</v>
      </c>
      <c r="P1514" s="1" t="s">
        <v>1265</v>
      </c>
      <c r="T1514" s="1" t="s">
        <v>1266</v>
      </c>
      <c r="W1514" s="2" t="s">
        <v>241</v>
      </c>
      <c r="X1514" s="2" t="s">
        <v>241</v>
      </c>
      <c r="Y1514" s="1" t="s">
        <v>52</v>
      </c>
      <c r="Z1514" s="1" t="s">
        <v>34</v>
      </c>
      <c r="AA1514" s="9" t="s">
        <v>53</v>
      </c>
      <c r="AB1514" s="2" t="s">
        <v>248</v>
      </c>
    </row>
    <row r="1515" spans="1:28" ht="36" customHeight="1" x14ac:dyDescent="0.2">
      <c r="A1515" s="1" t="s">
        <v>5657</v>
      </c>
      <c r="B1515" s="1" t="s">
        <v>36</v>
      </c>
      <c r="C1515" t="s">
        <v>5658</v>
      </c>
      <c r="D1515" s="1" t="s">
        <v>43</v>
      </c>
      <c r="E1515" s="1" t="s">
        <v>4461</v>
      </c>
      <c r="F1515" s="1" t="s">
        <v>5576</v>
      </c>
      <c r="G1515" s="1" t="s">
        <v>5650</v>
      </c>
      <c r="H1515" s="2" t="s">
        <v>5659</v>
      </c>
      <c r="J1515" s="1" t="s">
        <v>47</v>
      </c>
      <c r="M1515" s="1" t="s">
        <v>236</v>
      </c>
      <c r="O1515" s="1" t="s">
        <v>1264</v>
      </c>
      <c r="P1515" s="1" t="s">
        <v>1265</v>
      </c>
      <c r="T1515" s="1" t="s">
        <v>1266</v>
      </c>
      <c r="W1515" s="2" t="s">
        <v>241</v>
      </c>
      <c r="X1515" s="2" t="s">
        <v>241</v>
      </c>
      <c r="Y1515" s="1" t="s">
        <v>52</v>
      </c>
      <c r="Z1515" s="1" t="s">
        <v>34</v>
      </c>
      <c r="AA1515" s="9" t="s">
        <v>53</v>
      </c>
      <c r="AB1515" s="2" t="s">
        <v>248</v>
      </c>
    </row>
    <row r="1516" spans="1:28" ht="36" customHeight="1" x14ac:dyDescent="0.2">
      <c r="A1516" s="1" t="s">
        <v>5660</v>
      </c>
      <c r="B1516" s="1" t="s">
        <v>36</v>
      </c>
      <c r="C1516" t="s">
        <v>5661</v>
      </c>
      <c r="D1516" s="1" t="s">
        <v>43</v>
      </c>
      <c r="E1516" s="1" t="s">
        <v>4461</v>
      </c>
      <c r="F1516" s="1" t="s">
        <v>5576</v>
      </c>
      <c r="G1516" s="1" t="s">
        <v>5662</v>
      </c>
      <c r="H1516" s="2" t="s">
        <v>5663</v>
      </c>
      <c r="I1516" s="2" t="s">
        <v>5664</v>
      </c>
      <c r="J1516" s="1" t="s">
        <v>47</v>
      </c>
      <c r="M1516" s="1" t="s">
        <v>2043</v>
      </c>
      <c r="O1516" s="1" t="s">
        <v>1264</v>
      </c>
      <c r="P1516" s="1" t="s">
        <v>1265</v>
      </c>
      <c r="T1516" s="1" t="s">
        <v>1266</v>
      </c>
      <c r="W1516" s="2" t="s">
        <v>241</v>
      </c>
      <c r="X1516" s="2" t="s">
        <v>241</v>
      </c>
      <c r="Y1516" s="1" t="s">
        <v>52</v>
      </c>
      <c r="Z1516" s="1" t="s">
        <v>34</v>
      </c>
      <c r="AA1516" s="9" t="s">
        <v>53</v>
      </c>
      <c r="AB1516" s="2" t="s">
        <v>242</v>
      </c>
    </row>
    <row r="1517" spans="1:28" ht="36" customHeight="1" x14ac:dyDescent="0.2">
      <c r="A1517" s="1" t="s">
        <v>5665</v>
      </c>
      <c r="B1517" s="1" t="s">
        <v>36</v>
      </c>
      <c r="C1517" t="s">
        <v>5666</v>
      </c>
      <c r="D1517" s="1" t="s">
        <v>43</v>
      </c>
      <c r="E1517" s="1" t="s">
        <v>4461</v>
      </c>
      <c r="F1517" s="1" t="s">
        <v>5576</v>
      </c>
      <c r="G1517" s="1" t="s">
        <v>5662</v>
      </c>
      <c r="H1517" s="2" t="s">
        <v>5667</v>
      </c>
      <c r="I1517" s="2" t="s">
        <v>5668</v>
      </c>
      <c r="J1517" s="1" t="s">
        <v>47</v>
      </c>
      <c r="M1517" s="1" t="s">
        <v>2043</v>
      </c>
      <c r="O1517" s="1" t="s">
        <v>1264</v>
      </c>
      <c r="P1517" s="1" t="s">
        <v>1265</v>
      </c>
      <c r="T1517" s="1" t="s">
        <v>1266</v>
      </c>
      <c r="W1517" s="2" t="s">
        <v>241</v>
      </c>
      <c r="X1517" s="2" t="s">
        <v>241</v>
      </c>
      <c r="Y1517" s="1" t="s">
        <v>52</v>
      </c>
      <c r="Z1517" s="1" t="s">
        <v>34</v>
      </c>
      <c r="AA1517" s="9" t="s">
        <v>53</v>
      </c>
      <c r="AB1517" s="2" t="s">
        <v>242</v>
      </c>
    </row>
    <row r="1518" spans="1:28" ht="36" customHeight="1" x14ac:dyDescent="0.2">
      <c r="A1518" s="1" t="s">
        <v>5669</v>
      </c>
      <c r="B1518" s="1" t="s">
        <v>36</v>
      </c>
      <c r="C1518" t="s">
        <v>5670</v>
      </c>
      <c r="D1518" s="1" t="s">
        <v>43</v>
      </c>
      <c r="E1518" s="1" t="s">
        <v>4461</v>
      </c>
      <c r="F1518" s="1" t="s">
        <v>5576</v>
      </c>
      <c r="G1518" s="1" t="s">
        <v>5671</v>
      </c>
      <c r="H1518" s="2" t="s">
        <v>5672</v>
      </c>
      <c r="J1518" s="1" t="s">
        <v>47</v>
      </c>
      <c r="M1518" s="1" t="s">
        <v>236</v>
      </c>
      <c r="O1518" s="1" t="s">
        <v>1264</v>
      </c>
      <c r="P1518" s="1" t="s">
        <v>1265</v>
      </c>
      <c r="T1518" s="1" t="s">
        <v>1266</v>
      </c>
      <c r="W1518" s="2" t="s">
        <v>241</v>
      </c>
      <c r="X1518" s="2" t="s">
        <v>241</v>
      </c>
      <c r="Y1518" s="1" t="s">
        <v>52</v>
      </c>
      <c r="Z1518" s="1" t="s">
        <v>34</v>
      </c>
      <c r="AA1518" s="9" t="s">
        <v>53</v>
      </c>
      <c r="AB1518" s="2" t="s">
        <v>248</v>
      </c>
    </row>
    <row r="1519" spans="1:28" ht="36" customHeight="1" x14ac:dyDescent="0.2">
      <c r="A1519" s="1" t="s">
        <v>5673</v>
      </c>
      <c r="B1519" s="1" t="s">
        <v>36</v>
      </c>
      <c r="C1519" t="s">
        <v>5674</v>
      </c>
      <c r="D1519" s="1" t="s">
        <v>43</v>
      </c>
      <c r="E1519" s="1" t="s">
        <v>4461</v>
      </c>
      <c r="F1519" s="1" t="s">
        <v>5576</v>
      </c>
      <c r="G1519" s="1" t="s">
        <v>5671</v>
      </c>
      <c r="H1519" s="2" t="s">
        <v>5675</v>
      </c>
      <c r="I1519" s="2" t="s">
        <v>2751</v>
      </c>
      <c r="J1519" s="1" t="s">
        <v>47</v>
      </c>
      <c r="M1519" s="1" t="s">
        <v>1320</v>
      </c>
      <c r="O1519" s="1" t="s">
        <v>1264</v>
      </c>
      <c r="P1519" s="1" t="s">
        <v>1265</v>
      </c>
      <c r="T1519" s="1" t="s">
        <v>1266</v>
      </c>
      <c r="W1519" s="2" t="s">
        <v>5676</v>
      </c>
      <c r="X1519" s="2" t="s">
        <v>5677</v>
      </c>
      <c r="Y1519" s="1" t="s">
        <v>52</v>
      </c>
      <c r="Z1519" s="1" t="s">
        <v>34</v>
      </c>
      <c r="AA1519" s="9" t="s">
        <v>53</v>
      </c>
      <c r="AB1519" s="2" t="s">
        <v>242</v>
      </c>
    </row>
    <row r="1520" spans="1:28" ht="36" customHeight="1" x14ac:dyDescent="0.2">
      <c r="A1520" s="1" t="s">
        <v>5678</v>
      </c>
      <c r="B1520" s="1" t="s">
        <v>36</v>
      </c>
      <c r="C1520" t="s">
        <v>5679</v>
      </c>
      <c r="D1520" s="1" t="s">
        <v>43</v>
      </c>
      <c r="E1520" s="1" t="s">
        <v>4461</v>
      </c>
      <c r="F1520" s="1" t="s">
        <v>5576</v>
      </c>
      <c r="G1520" s="1" t="s">
        <v>5680</v>
      </c>
      <c r="H1520" s="2" t="s">
        <v>5681</v>
      </c>
      <c r="J1520" s="1" t="s">
        <v>47</v>
      </c>
      <c r="M1520" s="1" t="s">
        <v>236</v>
      </c>
      <c r="O1520" s="1" t="s">
        <v>1264</v>
      </c>
      <c r="P1520" s="1" t="s">
        <v>1265</v>
      </c>
      <c r="T1520" s="1" t="s">
        <v>1266</v>
      </c>
      <c r="W1520" s="2" t="s">
        <v>241</v>
      </c>
      <c r="X1520" s="2" t="s">
        <v>241</v>
      </c>
      <c r="Y1520" s="1" t="s">
        <v>52</v>
      </c>
      <c r="Z1520" s="1" t="s">
        <v>34</v>
      </c>
      <c r="AA1520" s="9" t="s">
        <v>53</v>
      </c>
      <c r="AB1520" s="2" t="s">
        <v>242</v>
      </c>
    </row>
    <row r="1521" spans="1:28" ht="36" customHeight="1" x14ac:dyDescent="0.2">
      <c r="A1521" s="1" t="s">
        <v>5682</v>
      </c>
      <c r="B1521" s="1" t="s">
        <v>36</v>
      </c>
      <c r="C1521" t="s">
        <v>5683</v>
      </c>
      <c r="D1521" s="1" t="s">
        <v>43</v>
      </c>
      <c r="E1521" s="1" t="s">
        <v>4461</v>
      </c>
      <c r="F1521" s="1" t="s">
        <v>5576</v>
      </c>
      <c r="G1521" s="1" t="s">
        <v>5680</v>
      </c>
      <c r="H1521" s="2" t="s">
        <v>5684</v>
      </c>
      <c r="I1521" s="2" t="s">
        <v>2751</v>
      </c>
      <c r="J1521" s="1" t="s">
        <v>47</v>
      </c>
      <c r="M1521" s="1" t="s">
        <v>1320</v>
      </c>
      <c r="O1521" s="1" t="s">
        <v>1264</v>
      </c>
      <c r="P1521" s="1" t="s">
        <v>1265</v>
      </c>
      <c r="T1521" s="1" t="s">
        <v>1266</v>
      </c>
      <c r="W1521" s="2" t="s">
        <v>5685</v>
      </c>
      <c r="X1521" s="2" t="s">
        <v>5686</v>
      </c>
      <c r="Y1521" s="1" t="s">
        <v>52</v>
      </c>
      <c r="Z1521" s="1" t="s">
        <v>34</v>
      </c>
      <c r="AA1521" s="9" t="s">
        <v>53</v>
      </c>
      <c r="AB1521" s="2" t="s">
        <v>242</v>
      </c>
    </row>
    <row r="1522" spans="1:28" ht="36" customHeight="1" x14ac:dyDescent="0.2">
      <c r="A1522" s="1" t="s">
        <v>5687</v>
      </c>
      <c r="B1522" s="1" t="s">
        <v>36</v>
      </c>
      <c r="C1522" t="s">
        <v>5688</v>
      </c>
      <c r="D1522" s="1" t="s">
        <v>43</v>
      </c>
      <c r="E1522" s="1" t="s">
        <v>4461</v>
      </c>
      <c r="F1522" s="1" t="s">
        <v>5576</v>
      </c>
      <c r="G1522" s="1" t="s">
        <v>5680</v>
      </c>
      <c r="H1522" s="2" t="s">
        <v>5689</v>
      </c>
      <c r="I1522" s="2" t="s">
        <v>5690</v>
      </c>
      <c r="J1522" s="1" t="s">
        <v>47</v>
      </c>
      <c r="M1522" s="1" t="s">
        <v>2043</v>
      </c>
      <c r="O1522" s="1" t="s">
        <v>1264</v>
      </c>
      <c r="P1522" s="1" t="s">
        <v>1265</v>
      </c>
      <c r="T1522" s="1" t="s">
        <v>1266</v>
      </c>
      <c r="W1522" s="2" t="s">
        <v>241</v>
      </c>
      <c r="X1522" s="2" t="s">
        <v>241</v>
      </c>
      <c r="Y1522" s="1" t="s">
        <v>52</v>
      </c>
      <c r="Z1522" s="1" t="s">
        <v>34</v>
      </c>
      <c r="AA1522" s="9" t="s">
        <v>53</v>
      </c>
      <c r="AB1522" s="2" t="s">
        <v>242</v>
      </c>
    </row>
    <row r="1523" spans="1:28" ht="36" customHeight="1" x14ac:dyDescent="0.2">
      <c r="A1523" s="1" t="s">
        <v>5691</v>
      </c>
      <c r="B1523" s="1" t="s">
        <v>36</v>
      </c>
      <c r="C1523" t="s">
        <v>5692</v>
      </c>
      <c r="D1523" s="1" t="s">
        <v>43</v>
      </c>
      <c r="E1523" s="1" t="s">
        <v>4461</v>
      </c>
      <c r="F1523" s="1" t="s">
        <v>5576</v>
      </c>
      <c r="G1523" s="1" t="s">
        <v>5693</v>
      </c>
      <c r="H1523" s="2" t="s">
        <v>5694</v>
      </c>
      <c r="I1523" s="2" t="s">
        <v>5695</v>
      </c>
      <c r="J1523" s="1" t="s">
        <v>47</v>
      </c>
      <c r="M1523" s="1" t="s">
        <v>2043</v>
      </c>
      <c r="O1523" s="1" t="s">
        <v>1264</v>
      </c>
      <c r="P1523" s="1" t="s">
        <v>1265</v>
      </c>
      <c r="T1523" s="1" t="s">
        <v>1266</v>
      </c>
      <c r="W1523" s="2" t="s">
        <v>241</v>
      </c>
      <c r="X1523" s="2" t="s">
        <v>241</v>
      </c>
      <c r="Y1523" s="1" t="s">
        <v>52</v>
      </c>
      <c r="Z1523" s="1" t="s">
        <v>34</v>
      </c>
      <c r="AA1523" s="9" t="s">
        <v>53</v>
      </c>
      <c r="AB1523" s="2" t="s">
        <v>242</v>
      </c>
    </row>
    <row r="1524" spans="1:28" ht="36" customHeight="1" x14ac:dyDescent="0.2">
      <c r="A1524" s="1" t="s">
        <v>5696</v>
      </c>
      <c r="B1524" s="1" t="s">
        <v>36</v>
      </c>
      <c r="C1524" t="s">
        <v>5697</v>
      </c>
      <c r="D1524" s="1" t="s">
        <v>766</v>
      </c>
      <c r="E1524" s="1" t="s">
        <v>4461</v>
      </c>
      <c r="F1524" s="1" t="s">
        <v>5698</v>
      </c>
      <c r="G1524" s="1" t="s">
        <v>5699</v>
      </c>
      <c r="H1524" s="2" t="s">
        <v>5700</v>
      </c>
      <c r="I1524" s="2" t="s">
        <v>2751</v>
      </c>
      <c r="J1524" s="1" t="s">
        <v>33</v>
      </c>
      <c r="W1524" s="2" t="s">
        <v>51</v>
      </c>
      <c r="X1524" s="2" t="s">
        <v>51</v>
      </c>
      <c r="Z1524" s="1" t="s">
        <v>34</v>
      </c>
    </row>
    <row r="1525" spans="1:28" ht="36" customHeight="1" x14ac:dyDescent="0.2">
      <c r="A1525" s="1" t="s">
        <v>5701</v>
      </c>
      <c r="B1525" s="1" t="s">
        <v>36</v>
      </c>
      <c r="C1525" t="s">
        <v>5702</v>
      </c>
      <c r="D1525" s="1" t="s">
        <v>43</v>
      </c>
      <c r="E1525" s="1" t="s">
        <v>4461</v>
      </c>
      <c r="F1525" s="1" t="s">
        <v>5698</v>
      </c>
      <c r="G1525" s="1" t="s">
        <v>5699</v>
      </c>
      <c r="H1525" s="2" t="s">
        <v>5703</v>
      </c>
      <c r="I1525" s="2" t="s">
        <v>4480</v>
      </c>
      <c r="J1525" s="1" t="s">
        <v>47</v>
      </c>
      <c r="K1525" s="1" t="s">
        <v>5696</v>
      </c>
      <c r="L1525" s="1">
        <v>1</v>
      </c>
      <c r="M1525" s="1" t="s">
        <v>1968</v>
      </c>
      <c r="O1525" s="1" t="s">
        <v>1264</v>
      </c>
      <c r="P1525" s="1" t="s">
        <v>1265</v>
      </c>
      <c r="T1525" s="1" t="s">
        <v>1266</v>
      </c>
      <c r="W1525" s="2" t="s">
        <v>51</v>
      </c>
      <c r="X1525" s="2" t="s">
        <v>51</v>
      </c>
      <c r="Y1525" s="1" t="s">
        <v>775</v>
      </c>
      <c r="Z1525" s="1" t="s">
        <v>34</v>
      </c>
      <c r="AA1525" s="9" t="s">
        <v>53</v>
      </c>
      <c r="AB1525" s="2" t="s">
        <v>54</v>
      </c>
    </row>
    <row r="1526" spans="1:28" ht="36" customHeight="1" x14ac:dyDescent="0.2">
      <c r="A1526" s="1" t="s">
        <v>5704</v>
      </c>
      <c r="B1526" s="1" t="s">
        <v>36</v>
      </c>
      <c r="C1526" t="s">
        <v>5705</v>
      </c>
      <c r="D1526" s="1" t="s">
        <v>43</v>
      </c>
      <c r="E1526" s="1" t="s">
        <v>4461</v>
      </c>
      <c r="F1526" s="1" t="s">
        <v>5698</v>
      </c>
      <c r="G1526" s="1" t="s">
        <v>5699</v>
      </c>
      <c r="H1526" s="2" t="s">
        <v>5706</v>
      </c>
      <c r="I1526" s="2" t="s">
        <v>4480</v>
      </c>
      <c r="J1526" s="1" t="s">
        <v>47</v>
      </c>
      <c r="K1526" s="1" t="s">
        <v>5696</v>
      </c>
      <c r="L1526" s="1">
        <v>1</v>
      </c>
      <c r="M1526" s="1" t="s">
        <v>1968</v>
      </c>
      <c r="O1526" s="1" t="s">
        <v>1264</v>
      </c>
      <c r="P1526" s="1" t="s">
        <v>1265</v>
      </c>
      <c r="T1526" s="1" t="s">
        <v>1266</v>
      </c>
      <c r="W1526" s="2" t="s">
        <v>51</v>
      </c>
      <c r="X1526" s="2" t="s">
        <v>51</v>
      </c>
      <c r="Y1526" s="1" t="s">
        <v>775</v>
      </c>
      <c r="Z1526" s="1" t="s">
        <v>34</v>
      </c>
      <c r="AA1526" s="9" t="s">
        <v>53</v>
      </c>
      <c r="AB1526" s="2" t="s">
        <v>54</v>
      </c>
    </row>
    <row r="1527" spans="1:28" ht="36" customHeight="1" x14ac:dyDescent="0.2">
      <c r="A1527" s="1" t="s">
        <v>5707</v>
      </c>
      <c r="B1527" s="1" t="s">
        <v>36</v>
      </c>
      <c r="C1527" t="s">
        <v>5708</v>
      </c>
      <c r="D1527" s="1" t="s">
        <v>43</v>
      </c>
      <c r="E1527" s="1" t="s">
        <v>4461</v>
      </c>
      <c r="F1527" s="1" t="s">
        <v>5698</v>
      </c>
      <c r="G1527" s="1" t="s">
        <v>5699</v>
      </c>
      <c r="H1527" s="2" t="s">
        <v>5709</v>
      </c>
      <c r="I1527" s="2" t="s">
        <v>4480</v>
      </c>
      <c r="J1527" s="1" t="s">
        <v>47</v>
      </c>
      <c r="K1527" s="1" t="s">
        <v>5696</v>
      </c>
      <c r="L1527" s="1">
        <v>1</v>
      </c>
      <c r="M1527" s="1" t="s">
        <v>1968</v>
      </c>
      <c r="O1527" s="1" t="s">
        <v>1264</v>
      </c>
      <c r="P1527" s="1" t="s">
        <v>1265</v>
      </c>
      <c r="T1527" s="1" t="s">
        <v>1266</v>
      </c>
      <c r="W1527" s="2" t="s">
        <v>51</v>
      </c>
      <c r="X1527" s="2" t="s">
        <v>51</v>
      </c>
      <c r="Y1527" s="1" t="s">
        <v>775</v>
      </c>
      <c r="Z1527" s="1" t="s">
        <v>34</v>
      </c>
      <c r="AA1527" s="9" t="s">
        <v>53</v>
      </c>
      <c r="AB1527" s="2" t="s">
        <v>54</v>
      </c>
    </row>
    <row r="1528" spans="1:28" ht="36" customHeight="1" x14ac:dyDescent="0.2">
      <c r="A1528" s="1" t="s">
        <v>5710</v>
      </c>
      <c r="B1528" s="1" t="s">
        <v>36</v>
      </c>
      <c r="C1528" t="s">
        <v>5711</v>
      </c>
      <c r="D1528" s="1" t="s">
        <v>43</v>
      </c>
      <c r="E1528" s="1" t="s">
        <v>4461</v>
      </c>
      <c r="F1528" s="1" t="s">
        <v>5698</v>
      </c>
      <c r="G1528" s="1" t="s">
        <v>5699</v>
      </c>
      <c r="H1528" s="2" t="s">
        <v>5712</v>
      </c>
      <c r="I1528" s="2" t="s">
        <v>5713</v>
      </c>
      <c r="J1528" s="1" t="s">
        <v>47</v>
      </c>
      <c r="K1528" s="1" t="s">
        <v>5696</v>
      </c>
      <c r="L1528" s="1">
        <v>1</v>
      </c>
      <c r="M1528" s="1" t="s">
        <v>1968</v>
      </c>
      <c r="O1528" s="1" t="s">
        <v>1264</v>
      </c>
      <c r="P1528" s="1" t="s">
        <v>1265</v>
      </c>
      <c r="T1528" s="1" t="s">
        <v>1266</v>
      </c>
      <c r="W1528" s="2" t="s">
        <v>51</v>
      </c>
      <c r="X1528" s="2" t="s">
        <v>51</v>
      </c>
      <c r="Y1528" s="1" t="s">
        <v>775</v>
      </c>
      <c r="Z1528" s="1" t="s">
        <v>34</v>
      </c>
      <c r="AA1528" s="9" t="s">
        <v>53</v>
      </c>
      <c r="AB1528" s="2" t="s">
        <v>54</v>
      </c>
    </row>
    <row r="1529" spans="1:28" ht="36" customHeight="1" x14ac:dyDescent="0.2">
      <c r="A1529" s="1" t="s">
        <v>5714</v>
      </c>
      <c r="B1529" s="1" t="s">
        <v>36</v>
      </c>
      <c r="C1529" t="s">
        <v>5715</v>
      </c>
      <c r="D1529" s="1" t="s">
        <v>43</v>
      </c>
      <c r="E1529" s="1" t="s">
        <v>4461</v>
      </c>
      <c r="F1529" s="1" t="s">
        <v>5698</v>
      </c>
      <c r="G1529" s="1" t="s">
        <v>5699</v>
      </c>
      <c r="H1529" s="2" t="s">
        <v>5716</v>
      </c>
      <c r="I1529" s="2" t="s">
        <v>4480</v>
      </c>
      <c r="J1529" s="1" t="s">
        <v>47</v>
      </c>
      <c r="K1529" s="1" t="s">
        <v>5696</v>
      </c>
      <c r="L1529" s="1">
        <v>1</v>
      </c>
      <c r="M1529" s="1" t="s">
        <v>1968</v>
      </c>
      <c r="O1529" s="1" t="s">
        <v>1264</v>
      </c>
      <c r="P1529" s="1" t="s">
        <v>1265</v>
      </c>
      <c r="T1529" s="1" t="s">
        <v>1266</v>
      </c>
      <c r="W1529" s="2" t="s">
        <v>5717</v>
      </c>
      <c r="X1529" s="2" t="s">
        <v>5717</v>
      </c>
      <c r="Y1529" s="1" t="s">
        <v>775</v>
      </c>
      <c r="Z1529" s="1" t="s">
        <v>34</v>
      </c>
      <c r="AA1529" s="9" t="s">
        <v>53</v>
      </c>
      <c r="AB1529" s="2" t="s">
        <v>54</v>
      </c>
    </row>
    <row r="1530" spans="1:28" ht="36" customHeight="1" x14ac:dyDescent="0.2">
      <c r="A1530" s="1" t="s">
        <v>5718</v>
      </c>
      <c r="B1530" s="1" t="s">
        <v>36</v>
      </c>
      <c r="C1530" t="s">
        <v>5719</v>
      </c>
      <c r="D1530" s="1" t="s">
        <v>43</v>
      </c>
      <c r="E1530" s="1" t="s">
        <v>4461</v>
      </c>
      <c r="F1530" s="1" t="s">
        <v>5698</v>
      </c>
      <c r="G1530" s="1" t="s">
        <v>5699</v>
      </c>
      <c r="H1530" s="2" t="s">
        <v>1408</v>
      </c>
      <c r="J1530" s="1" t="s">
        <v>773</v>
      </c>
      <c r="K1530" s="1" t="s">
        <v>5696</v>
      </c>
      <c r="L1530" s="1">
        <v>2</v>
      </c>
      <c r="M1530" s="1" t="s">
        <v>774</v>
      </c>
      <c r="O1530" s="1" t="s">
        <v>1264</v>
      </c>
      <c r="P1530" s="1" t="s">
        <v>1265</v>
      </c>
      <c r="T1530" s="1" t="s">
        <v>1266</v>
      </c>
      <c r="W1530" s="2" t="s">
        <v>51</v>
      </c>
      <c r="X1530" s="2" t="s">
        <v>51</v>
      </c>
      <c r="Y1530" s="1" t="s">
        <v>775</v>
      </c>
      <c r="Z1530" s="1" t="s">
        <v>34</v>
      </c>
      <c r="AA1530" s="9" t="s">
        <v>53</v>
      </c>
      <c r="AB1530" s="2" t="s">
        <v>54</v>
      </c>
    </row>
    <row r="1531" spans="1:28" ht="36" customHeight="1" x14ac:dyDescent="0.2">
      <c r="A1531" s="1" t="s">
        <v>5720</v>
      </c>
      <c r="B1531" s="1" t="s">
        <v>36</v>
      </c>
      <c r="C1531" t="s">
        <v>5721</v>
      </c>
      <c r="D1531" s="1" t="s">
        <v>43</v>
      </c>
      <c r="E1531" s="1" t="s">
        <v>4461</v>
      </c>
      <c r="F1531" s="1" t="s">
        <v>5698</v>
      </c>
      <c r="G1531" s="1" t="s">
        <v>5722</v>
      </c>
      <c r="H1531" s="2" t="s">
        <v>5723</v>
      </c>
      <c r="I1531" s="2" t="s">
        <v>5724</v>
      </c>
      <c r="J1531" s="1" t="s">
        <v>47</v>
      </c>
      <c r="M1531" s="1" t="s">
        <v>2043</v>
      </c>
      <c r="O1531" s="1" t="s">
        <v>1264</v>
      </c>
      <c r="P1531" s="1" t="s">
        <v>1265</v>
      </c>
      <c r="T1531" s="1" t="s">
        <v>1266</v>
      </c>
      <c r="W1531" s="2" t="s">
        <v>241</v>
      </c>
      <c r="X1531" s="2" t="s">
        <v>241</v>
      </c>
      <c r="Y1531" s="1" t="s">
        <v>52</v>
      </c>
      <c r="Z1531" s="1" t="s">
        <v>34</v>
      </c>
      <c r="AA1531" s="9" t="s">
        <v>53</v>
      </c>
      <c r="AB1531" s="2" t="s">
        <v>242</v>
      </c>
    </row>
    <row r="1532" spans="1:28" ht="36" customHeight="1" x14ac:dyDescent="0.2">
      <c r="A1532" s="1" t="s">
        <v>5725</v>
      </c>
      <c r="B1532" s="1" t="s">
        <v>36</v>
      </c>
      <c r="C1532" t="s">
        <v>5726</v>
      </c>
      <c r="D1532" s="1" t="s">
        <v>43</v>
      </c>
      <c r="E1532" s="1" t="s">
        <v>4461</v>
      </c>
      <c r="F1532" s="1" t="s">
        <v>5698</v>
      </c>
      <c r="G1532" s="1" t="s">
        <v>5722</v>
      </c>
      <c r="H1532" s="2" t="s">
        <v>5727</v>
      </c>
      <c r="I1532" s="2" t="s">
        <v>5728</v>
      </c>
      <c r="J1532" s="1" t="s">
        <v>47</v>
      </c>
      <c r="M1532" s="1" t="s">
        <v>1320</v>
      </c>
      <c r="O1532" s="1" t="s">
        <v>1264</v>
      </c>
      <c r="P1532" s="1" t="s">
        <v>1265</v>
      </c>
      <c r="T1532" s="1" t="s">
        <v>1266</v>
      </c>
      <c r="W1532" s="2" t="s">
        <v>51</v>
      </c>
      <c r="X1532" s="2" t="s">
        <v>51</v>
      </c>
      <c r="Y1532" s="1" t="s">
        <v>52</v>
      </c>
      <c r="Z1532" s="1" t="s">
        <v>34</v>
      </c>
      <c r="AA1532" s="9" t="s">
        <v>53</v>
      </c>
      <c r="AB1532" s="2" t="s">
        <v>54</v>
      </c>
    </row>
    <row r="1533" spans="1:28" ht="36" customHeight="1" x14ac:dyDescent="0.2">
      <c r="A1533" s="1" t="s">
        <v>5729</v>
      </c>
      <c r="B1533" s="1" t="s">
        <v>36</v>
      </c>
      <c r="C1533" t="s">
        <v>5730</v>
      </c>
      <c r="D1533" s="1" t="s">
        <v>43</v>
      </c>
      <c r="E1533" s="1" t="s">
        <v>4461</v>
      </c>
      <c r="F1533" s="1" t="s">
        <v>5698</v>
      </c>
      <c r="G1533" s="1" t="s">
        <v>5722</v>
      </c>
      <c r="H1533" s="2" t="s">
        <v>5731</v>
      </c>
      <c r="I1533" s="2" t="s">
        <v>5732</v>
      </c>
      <c r="J1533" s="1" t="s">
        <v>47</v>
      </c>
      <c r="M1533" s="1" t="s">
        <v>2043</v>
      </c>
      <c r="O1533" s="1" t="s">
        <v>1264</v>
      </c>
      <c r="P1533" s="1" t="s">
        <v>1265</v>
      </c>
      <c r="T1533" s="1" t="s">
        <v>1266</v>
      </c>
      <c r="W1533" s="2" t="s">
        <v>241</v>
      </c>
      <c r="X1533" s="2" t="s">
        <v>241</v>
      </c>
      <c r="Y1533" s="1" t="s">
        <v>52</v>
      </c>
      <c r="Z1533" s="1" t="s">
        <v>34</v>
      </c>
      <c r="AA1533" s="9" t="s">
        <v>53</v>
      </c>
      <c r="AB1533" s="2" t="s">
        <v>242</v>
      </c>
    </row>
    <row r="1534" spans="1:28" ht="36" customHeight="1" x14ac:dyDescent="0.2">
      <c r="A1534" s="1" t="s">
        <v>5733</v>
      </c>
      <c r="B1534" s="1" t="s">
        <v>36</v>
      </c>
      <c r="C1534" t="s">
        <v>5734</v>
      </c>
      <c r="D1534" s="1" t="s">
        <v>43</v>
      </c>
      <c r="E1534" s="1" t="s">
        <v>4461</v>
      </c>
      <c r="F1534" s="1" t="s">
        <v>5698</v>
      </c>
      <c r="G1534" s="1" t="s">
        <v>5735</v>
      </c>
      <c r="H1534" s="2" t="s">
        <v>5736</v>
      </c>
      <c r="I1534" s="10" t="s">
        <v>5737</v>
      </c>
      <c r="J1534" s="1" t="s">
        <v>47</v>
      </c>
      <c r="M1534" s="1" t="s">
        <v>1549</v>
      </c>
      <c r="O1534" s="1" t="s">
        <v>1264</v>
      </c>
      <c r="P1534" s="1" t="s">
        <v>1265</v>
      </c>
      <c r="T1534" s="1" t="s">
        <v>1266</v>
      </c>
      <c r="W1534" s="2" t="s">
        <v>51</v>
      </c>
      <c r="X1534" s="2" t="s">
        <v>51</v>
      </c>
      <c r="Y1534" s="1" t="s">
        <v>52</v>
      </c>
      <c r="Z1534" s="1" t="s">
        <v>34</v>
      </c>
      <c r="AA1534" s="9" t="s">
        <v>53</v>
      </c>
      <c r="AB1534" s="2" t="s">
        <v>54</v>
      </c>
    </row>
    <row r="1535" spans="1:28" ht="36" customHeight="1" x14ac:dyDescent="0.2">
      <c r="A1535" s="1" t="s">
        <v>5738</v>
      </c>
      <c r="B1535" s="1" t="s">
        <v>36</v>
      </c>
      <c r="C1535" t="s">
        <v>5739</v>
      </c>
      <c r="D1535" s="1" t="s">
        <v>766</v>
      </c>
      <c r="E1535" s="1" t="s">
        <v>4461</v>
      </c>
      <c r="F1535" s="1" t="s">
        <v>5698</v>
      </c>
      <c r="G1535" s="1" t="s">
        <v>5735</v>
      </c>
      <c r="H1535" s="2" t="s">
        <v>5740</v>
      </c>
      <c r="J1535" s="1" t="s">
        <v>33</v>
      </c>
      <c r="W1535" s="2" t="s">
        <v>5741</v>
      </c>
      <c r="X1535" s="2" t="s">
        <v>5742</v>
      </c>
      <c r="Z1535" s="1" t="s">
        <v>34</v>
      </c>
    </row>
    <row r="1536" spans="1:28" ht="36" customHeight="1" x14ac:dyDescent="0.2">
      <c r="A1536" s="1" t="s">
        <v>5743</v>
      </c>
      <c r="B1536" s="1" t="s">
        <v>1141</v>
      </c>
      <c r="C1536" t="s">
        <v>5744</v>
      </c>
      <c r="D1536" s="1" t="s">
        <v>43</v>
      </c>
      <c r="E1536" s="1" t="s">
        <v>4461</v>
      </c>
      <c r="F1536" s="1" t="s">
        <v>5698</v>
      </c>
      <c r="G1536" s="1" t="s">
        <v>5735</v>
      </c>
      <c r="H1536" s="2" t="s">
        <v>5745</v>
      </c>
      <c r="J1536" s="1" t="s">
        <v>773</v>
      </c>
      <c r="K1536" s="1" t="s">
        <v>5738</v>
      </c>
      <c r="L1536" s="1">
        <v>1</v>
      </c>
      <c r="M1536" s="1" t="s">
        <v>774</v>
      </c>
      <c r="O1536" s="1" t="s">
        <v>1264</v>
      </c>
      <c r="P1536" s="1" t="s">
        <v>1265</v>
      </c>
      <c r="T1536" s="1" t="s">
        <v>1266</v>
      </c>
      <c r="W1536" s="2" t="s">
        <v>5741</v>
      </c>
      <c r="X1536" s="2" t="s">
        <v>5742</v>
      </c>
      <c r="Y1536" s="1" t="s">
        <v>775</v>
      </c>
      <c r="Z1536" s="1" t="s">
        <v>34</v>
      </c>
      <c r="AA1536" s="9" t="s">
        <v>53</v>
      </c>
      <c r="AB1536" s="2" t="s">
        <v>248</v>
      </c>
    </row>
    <row r="1537" spans="1:28" ht="36" customHeight="1" x14ac:dyDescent="0.2">
      <c r="A1537" s="1" t="s">
        <v>5746</v>
      </c>
      <c r="B1537" s="1" t="s">
        <v>36</v>
      </c>
      <c r="C1537" t="s">
        <v>5747</v>
      </c>
      <c r="D1537" s="1" t="s">
        <v>43</v>
      </c>
      <c r="E1537" s="1" t="s">
        <v>4461</v>
      </c>
      <c r="F1537" s="1" t="s">
        <v>5698</v>
      </c>
      <c r="G1537" s="1" t="s">
        <v>5735</v>
      </c>
      <c r="H1537" s="2" t="s">
        <v>5748</v>
      </c>
      <c r="J1537" s="1" t="s">
        <v>773</v>
      </c>
      <c r="K1537" s="1" t="s">
        <v>5738</v>
      </c>
      <c r="L1537" s="1">
        <v>1</v>
      </c>
      <c r="M1537" s="1" t="s">
        <v>774</v>
      </c>
      <c r="O1537" s="1" t="s">
        <v>1264</v>
      </c>
      <c r="P1537" s="1" t="s">
        <v>1265</v>
      </c>
      <c r="T1537" s="1" t="s">
        <v>1266</v>
      </c>
      <c r="W1537" s="2" t="s">
        <v>5741</v>
      </c>
      <c r="X1537" s="2" t="s">
        <v>5742</v>
      </c>
      <c r="Y1537" s="1" t="s">
        <v>775</v>
      </c>
      <c r="Z1537" s="1" t="s">
        <v>34</v>
      </c>
      <c r="AA1537" s="9" t="s">
        <v>53</v>
      </c>
      <c r="AB1537" s="2" t="s">
        <v>248</v>
      </c>
    </row>
    <row r="1538" spans="1:28" ht="36" customHeight="1" x14ac:dyDescent="0.2">
      <c r="A1538" s="1" t="s">
        <v>5749</v>
      </c>
      <c r="B1538" s="1" t="s">
        <v>36</v>
      </c>
      <c r="C1538" t="s">
        <v>5750</v>
      </c>
      <c r="D1538" s="1" t="s">
        <v>43</v>
      </c>
      <c r="E1538" s="1" t="s">
        <v>4461</v>
      </c>
      <c r="F1538" s="1" t="s">
        <v>5698</v>
      </c>
      <c r="G1538" s="1" t="s">
        <v>5735</v>
      </c>
      <c r="H1538" s="2" t="s">
        <v>5751</v>
      </c>
      <c r="J1538" s="1" t="s">
        <v>773</v>
      </c>
      <c r="K1538" s="1" t="s">
        <v>5738</v>
      </c>
      <c r="L1538" s="1">
        <v>1</v>
      </c>
      <c r="M1538" s="1" t="s">
        <v>774</v>
      </c>
      <c r="O1538" s="1" t="s">
        <v>1264</v>
      </c>
      <c r="P1538" s="1" t="s">
        <v>1265</v>
      </c>
      <c r="T1538" s="1" t="s">
        <v>1266</v>
      </c>
      <c r="W1538" s="2" t="s">
        <v>5741</v>
      </c>
      <c r="X1538" s="2" t="s">
        <v>5742</v>
      </c>
      <c r="Y1538" s="1" t="s">
        <v>775</v>
      </c>
      <c r="Z1538" s="1" t="s">
        <v>34</v>
      </c>
      <c r="AA1538" s="9" t="s">
        <v>53</v>
      </c>
      <c r="AB1538" s="2" t="s">
        <v>248</v>
      </c>
    </row>
    <row r="1539" spans="1:28" ht="36" customHeight="1" x14ac:dyDescent="0.2">
      <c r="A1539" s="1" t="s">
        <v>5752</v>
      </c>
      <c r="B1539" s="1" t="s">
        <v>1141</v>
      </c>
      <c r="C1539" t="s">
        <v>5753</v>
      </c>
      <c r="D1539" s="1" t="s">
        <v>43</v>
      </c>
      <c r="E1539" s="1" t="s">
        <v>4461</v>
      </c>
      <c r="F1539" s="1" t="s">
        <v>5698</v>
      </c>
      <c r="G1539" s="1" t="s">
        <v>5735</v>
      </c>
      <c r="H1539" s="2" t="s">
        <v>5754</v>
      </c>
      <c r="J1539" s="1" t="s">
        <v>773</v>
      </c>
      <c r="K1539" s="1" t="s">
        <v>5738</v>
      </c>
      <c r="L1539" s="1">
        <v>1</v>
      </c>
      <c r="M1539" s="1" t="s">
        <v>774</v>
      </c>
      <c r="O1539" s="1" t="s">
        <v>1264</v>
      </c>
      <c r="P1539" s="1" t="s">
        <v>1265</v>
      </c>
      <c r="T1539" s="1" t="s">
        <v>1266</v>
      </c>
      <c r="W1539" s="2" t="s">
        <v>5741</v>
      </c>
      <c r="X1539" s="2" t="s">
        <v>5742</v>
      </c>
      <c r="Y1539" s="1" t="s">
        <v>775</v>
      </c>
      <c r="Z1539" s="1" t="s">
        <v>34</v>
      </c>
      <c r="AA1539" s="9" t="s">
        <v>53</v>
      </c>
      <c r="AB1539" s="2" t="s">
        <v>248</v>
      </c>
    </row>
    <row r="1540" spans="1:28" ht="36" customHeight="1" x14ac:dyDescent="0.2">
      <c r="A1540" s="1" t="s">
        <v>5755</v>
      </c>
      <c r="B1540" s="1" t="s">
        <v>36</v>
      </c>
      <c r="C1540" t="s">
        <v>5756</v>
      </c>
      <c r="D1540" s="1" t="s">
        <v>43</v>
      </c>
      <c r="E1540" s="1" t="s">
        <v>4461</v>
      </c>
      <c r="F1540" s="1" t="s">
        <v>5698</v>
      </c>
      <c r="G1540" s="1" t="s">
        <v>5735</v>
      </c>
      <c r="H1540" s="2" t="s">
        <v>5757</v>
      </c>
      <c r="I1540" s="2" t="s">
        <v>5758</v>
      </c>
      <c r="J1540" s="1" t="s">
        <v>773</v>
      </c>
      <c r="K1540" s="1" t="s">
        <v>5738</v>
      </c>
      <c r="L1540" s="1">
        <v>1</v>
      </c>
      <c r="M1540" s="1" t="s">
        <v>774</v>
      </c>
      <c r="O1540" s="1" t="s">
        <v>1264</v>
      </c>
      <c r="P1540" s="1" t="s">
        <v>1265</v>
      </c>
      <c r="T1540" s="1" t="s">
        <v>1266</v>
      </c>
      <c r="W1540" s="2" t="s">
        <v>5741</v>
      </c>
      <c r="X1540" s="2" t="s">
        <v>5742</v>
      </c>
      <c r="Y1540" s="1" t="s">
        <v>775</v>
      </c>
      <c r="Z1540" s="1" t="s">
        <v>34</v>
      </c>
      <c r="AA1540" s="9" t="s">
        <v>53</v>
      </c>
      <c r="AB1540" s="2" t="s">
        <v>248</v>
      </c>
    </row>
    <row r="1541" spans="1:28" ht="36" customHeight="1" x14ac:dyDescent="0.2">
      <c r="A1541" s="1" t="s">
        <v>5759</v>
      </c>
      <c r="B1541" s="1" t="s">
        <v>36</v>
      </c>
      <c r="C1541" t="s">
        <v>5760</v>
      </c>
      <c r="D1541" s="1" t="s">
        <v>43</v>
      </c>
      <c r="E1541" s="1" t="s">
        <v>4461</v>
      </c>
      <c r="F1541" s="1" t="s">
        <v>5698</v>
      </c>
      <c r="G1541" s="1" t="s">
        <v>5735</v>
      </c>
      <c r="H1541" s="2" t="s">
        <v>5761</v>
      </c>
      <c r="J1541" s="1" t="s">
        <v>773</v>
      </c>
      <c r="K1541" s="1" t="s">
        <v>5738</v>
      </c>
      <c r="L1541" s="1">
        <v>1</v>
      </c>
      <c r="M1541" s="1" t="s">
        <v>774</v>
      </c>
      <c r="O1541" s="1" t="s">
        <v>1264</v>
      </c>
      <c r="P1541" s="1" t="s">
        <v>1265</v>
      </c>
      <c r="T1541" s="1" t="s">
        <v>1266</v>
      </c>
      <c r="W1541" s="2" t="s">
        <v>5741</v>
      </c>
      <c r="X1541" s="2" t="s">
        <v>5742</v>
      </c>
      <c r="Y1541" s="1" t="s">
        <v>775</v>
      </c>
      <c r="Z1541" s="1" t="s">
        <v>34</v>
      </c>
      <c r="AA1541" s="9" t="s">
        <v>53</v>
      </c>
      <c r="AB1541" s="2" t="s">
        <v>248</v>
      </c>
    </row>
    <row r="1542" spans="1:28" ht="36" customHeight="1" x14ac:dyDescent="0.2">
      <c r="A1542" s="1" t="s">
        <v>5762</v>
      </c>
      <c r="B1542" s="1" t="s">
        <v>1141</v>
      </c>
      <c r="C1542" t="s">
        <v>5763</v>
      </c>
      <c r="D1542" s="1" t="s">
        <v>43</v>
      </c>
      <c r="E1542" s="1" t="s">
        <v>4461</v>
      </c>
      <c r="F1542" s="1" t="s">
        <v>5698</v>
      </c>
      <c r="G1542" s="1" t="s">
        <v>5735</v>
      </c>
      <c r="H1542" s="2" t="s">
        <v>1408</v>
      </c>
      <c r="J1542" s="1" t="s">
        <v>773</v>
      </c>
      <c r="K1542" s="1" t="s">
        <v>5738</v>
      </c>
      <c r="L1542" s="1">
        <v>2</v>
      </c>
      <c r="M1542" s="1" t="s">
        <v>774</v>
      </c>
      <c r="O1542" s="1" t="s">
        <v>1264</v>
      </c>
      <c r="P1542" s="1" t="s">
        <v>1265</v>
      </c>
      <c r="T1542" s="1" t="s">
        <v>1266</v>
      </c>
      <c r="W1542" s="2" t="s">
        <v>5741</v>
      </c>
      <c r="X1542" s="2" t="s">
        <v>5742</v>
      </c>
      <c r="Y1542" s="1" t="s">
        <v>775</v>
      </c>
      <c r="Z1542" s="1" t="s">
        <v>34</v>
      </c>
      <c r="AA1542" s="9" t="s">
        <v>53</v>
      </c>
      <c r="AB1542" s="2" t="s">
        <v>248</v>
      </c>
    </row>
    <row r="1543" spans="1:28" ht="36" customHeight="1" x14ac:dyDescent="0.2">
      <c r="A1543" s="1" t="s">
        <v>5764</v>
      </c>
      <c r="B1543" s="1" t="s">
        <v>36</v>
      </c>
      <c r="C1543" t="s">
        <v>5765</v>
      </c>
      <c r="D1543" s="1" t="s">
        <v>43</v>
      </c>
      <c r="E1543" s="1" t="s">
        <v>4461</v>
      </c>
      <c r="F1543" s="1" t="s">
        <v>5698</v>
      </c>
      <c r="G1543" s="1" t="s">
        <v>5766</v>
      </c>
      <c r="H1543" s="2" t="s">
        <v>5767</v>
      </c>
      <c r="I1543" s="10" t="s">
        <v>5768</v>
      </c>
      <c r="J1543" s="1" t="s">
        <v>47</v>
      </c>
      <c r="M1543" s="1" t="s">
        <v>2043</v>
      </c>
      <c r="O1543" s="1" t="s">
        <v>1264</v>
      </c>
      <c r="P1543" s="1" t="s">
        <v>1265</v>
      </c>
      <c r="T1543" s="1" t="s">
        <v>1266</v>
      </c>
      <c r="W1543" s="2" t="s">
        <v>51</v>
      </c>
      <c r="X1543" s="2" t="s">
        <v>51</v>
      </c>
      <c r="Y1543" s="1" t="s">
        <v>52</v>
      </c>
      <c r="Z1543" s="1" t="s">
        <v>34</v>
      </c>
      <c r="AA1543" s="9" t="s">
        <v>53</v>
      </c>
      <c r="AB1543" s="2" t="s">
        <v>200</v>
      </c>
    </row>
    <row r="1544" spans="1:28" ht="36" customHeight="1" x14ac:dyDescent="0.2">
      <c r="A1544" s="1" t="s">
        <v>5769</v>
      </c>
      <c r="B1544" s="1" t="s">
        <v>36</v>
      </c>
      <c r="C1544" t="s">
        <v>5770</v>
      </c>
      <c r="D1544" s="1" t="s">
        <v>43</v>
      </c>
      <c r="E1544" s="1" t="s">
        <v>4461</v>
      </c>
      <c r="F1544" s="1" t="s">
        <v>5698</v>
      </c>
      <c r="G1544" s="1" t="s">
        <v>5771</v>
      </c>
      <c r="H1544" s="2" t="s">
        <v>5772</v>
      </c>
      <c r="I1544" s="2" t="s">
        <v>5773</v>
      </c>
      <c r="J1544" s="1" t="s">
        <v>47</v>
      </c>
      <c r="M1544" s="1" t="s">
        <v>2043</v>
      </c>
      <c r="O1544" s="1" t="s">
        <v>1264</v>
      </c>
      <c r="P1544" s="1" t="s">
        <v>1265</v>
      </c>
      <c r="T1544" s="1" t="s">
        <v>1266</v>
      </c>
      <c r="W1544" s="2" t="s">
        <v>241</v>
      </c>
      <c r="X1544" s="2" t="s">
        <v>241</v>
      </c>
      <c r="Y1544" s="1" t="s">
        <v>52</v>
      </c>
      <c r="Z1544" s="1" t="s">
        <v>34</v>
      </c>
      <c r="AA1544" s="9" t="s">
        <v>53</v>
      </c>
      <c r="AB1544" s="2" t="s">
        <v>242</v>
      </c>
    </row>
    <row r="1545" spans="1:28" ht="37" customHeight="1" x14ac:dyDescent="0.2">
      <c r="A1545" s="1" t="s">
        <v>5774</v>
      </c>
      <c r="B1545" s="6" t="s">
        <v>30</v>
      </c>
      <c r="C1545" t="s">
        <v>5775</v>
      </c>
      <c r="D1545" s="1" t="s">
        <v>766</v>
      </c>
      <c r="E1545" s="1" t="s">
        <v>4461</v>
      </c>
      <c r="F1545" s="1" t="s">
        <v>5698</v>
      </c>
      <c r="G1545" s="6" t="s">
        <v>5771</v>
      </c>
      <c r="H1545" s="10" t="s">
        <v>5776</v>
      </c>
      <c r="I1545" s="2" t="s">
        <v>5777</v>
      </c>
      <c r="J1545" s="1" t="s">
        <v>33</v>
      </c>
      <c r="W1545" s="10" t="s">
        <v>5778</v>
      </c>
      <c r="X1545" s="2" t="s">
        <v>5779</v>
      </c>
      <c r="Z1545" s="1" t="s">
        <v>34</v>
      </c>
      <c r="AB1545" s="10"/>
    </row>
    <row r="1546" spans="1:28" ht="36" customHeight="1" x14ac:dyDescent="0.2">
      <c r="A1546" s="1" t="s">
        <v>5780</v>
      </c>
      <c r="B1546" s="1" t="s">
        <v>30</v>
      </c>
      <c r="C1546" t="s">
        <v>5781</v>
      </c>
      <c r="D1546" s="1" t="s">
        <v>43</v>
      </c>
      <c r="E1546" s="1" t="s">
        <v>4461</v>
      </c>
      <c r="F1546" s="1" t="s">
        <v>5698</v>
      </c>
      <c r="G1546" s="1" t="s">
        <v>5771</v>
      </c>
      <c r="H1546" s="10" t="s">
        <v>5782</v>
      </c>
      <c r="I1546" s="2" t="s">
        <v>1935</v>
      </c>
      <c r="J1546" s="1" t="s">
        <v>773</v>
      </c>
      <c r="K1546" s="1" t="s">
        <v>5774</v>
      </c>
      <c r="L1546" s="1">
        <v>1</v>
      </c>
      <c r="M1546" s="1" t="s">
        <v>774</v>
      </c>
      <c r="O1546" s="1" t="s">
        <v>1264</v>
      </c>
      <c r="P1546" s="1" t="s">
        <v>1265</v>
      </c>
      <c r="T1546" s="1" t="s">
        <v>1266</v>
      </c>
      <c r="W1546" s="10" t="s">
        <v>1936</v>
      </c>
      <c r="X1546" s="10" t="s">
        <v>1937</v>
      </c>
      <c r="Y1546" s="1" t="s">
        <v>775</v>
      </c>
      <c r="AA1546" s="9" t="s">
        <v>53</v>
      </c>
      <c r="AB1546" s="10" t="s">
        <v>54</v>
      </c>
    </row>
    <row r="1547" spans="1:28" ht="29" customHeight="1" x14ac:dyDescent="0.2">
      <c r="A1547" s="1" t="s">
        <v>5783</v>
      </c>
      <c r="B1547" s="1" t="s">
        <v>30</v>
      </c>
      <c r="C1547" t="s">
        <v>5784</v>
      </c>
      <c r="D1547" s="1" t="s">
        <v>43</v>
      </c>
      <c r="E1547" s="1" t="s">
        <v>4461</v>
      </c>
      <c r="F1547" s="1" t="s">
        <v>5698</v>
      </c>
      <c r="G1547" s="1" t="s">
        <v>5771</v>
      </c>
      <c r="H1547" s="2" t="s">
        <v>5785</v>
      </c>
      <c r="I1547" s="2" t="s">
        <v>1935</v>
      </c>
      <c r="J1547" s="1" t="s">
        <v>773</v>
      </c>
      <c r="K1547" s="1" t="s">
        <v>5774</v>
      </c>
      <c r="L1547" s="1">
        <v>1</v>
      </c>
      <c r="M1547" s="1" t="s">
        <v>774</v>
      </c>
      <c r="O1547" s="1" t="s">
        <v>1264</v>
      </c>
      <c r="P1547" s="1" t="s">
        <v>1265</v>
      </c>
      <c r="T1547" s="1" t="s">
        <v>1266</v>
      </c>
      <c r="W1547" s="10" t="s">
        <v>1936</v>
      </c>
      <c r="X1547" s="10" t="s">
        <v>1937</v>
      </c>
      <c r="Y1547" s="1" t="s">
        <v>775</v>
      </c>
      <c r="AA1547" s="9" t="s">
        <v>53</v>
      </c>
      <c r="AB1547" s="10" t="s">
        <v>54</v>
      </c>
    </row>
    <row r="1548" spans="1:28" ht="36" customHeight="1" x14ac:dyDescent="0.2">
      <c r="A1548" s="1" t="s">
        <v>5786</v>
      </c>
      <c r="B1548" s="1" t="s">
        <v>36</v>
      </c>
      <c r="C1548" t="s">
        <v>5787</v>
      </c>
      <c r="D1548" s="1" t="s">
        <v>43</v>
      </c>
      <c r="E1548" s="1" t="s">
        <v>4461</v>
      </c>
      <c r="F1548" s="1" t="s">
        <v>5698</v>
      </c>
      <c r="G1548" s="1" t="s">
        <v>5771</v>
      </c>
      <c r="H1548" s="2" t="s">
        <v>5788</v>
      </c>
      <c r="J1548" s="1" t="s">
        <v>773</v>
      </c>
      <c r="K1548" s="1" t="s">
        <v>5774</v>
      </c>
      <c r="L1548" s="1">
        <v>1</v>
      </c>
      <c r="M1548" s="1" t="s">
        <v>774</v>
      </c>
      <c r="O1548" s="1" t="s">
        <v>1264</v>
      </c>
      <c r="P1548" s="1" t="s">
        <v>1265</v>
      </c>
      <c r="T1548" s="1" t="s">
        <v>1266</v>
      </c>
      <c r="W1548" s="2" t="s">
        <v>241</v>
      </c>
      <c r="X1548" s="2" t="s">
        <v>241</v>
      </c>
      <c r="Y1548" s="1" t="s">
        <v>775</v>
      </c>
      <c r="Z1548" s="1" t="s">
        <v>34</v>
      </c>
      <c r="AA1548" s="9" t="s">
        <v>53</v>
      </c>
      <c r="AB1548" s="2" t="s">
        <v>242</v>
      </c>
    </row>
    <row r="1549" spans="1:28" ht="36" customHeight="1" x14ac:dyDescent="0.2">
      <c r="A1549" s="1" t="s">
        <v>5789</v>
      </c>
      <c r="B1549" s="1" t="s">
        <v>36</v>
      </c>
      <c r="C1549" t="s">
        <v>5790</v>
      </c>
      <c r="D1549" s="1" t="s">
        <v>43</v>
      </c>
      <c r="E1549" s="1" t="s">
        <v>4461</v>
      </c>
      <c r="F1549" s="1" t="s">
        <v>5698</v>
      </c>
      <c r="G1549" s="1" t="s">
        <v>5771</v>
      </c>
      <c r="H1549" s="2" t="s">
        <v>5791</v>
      </c>
      <c r="J1549" s="1" t="s">
        <v>773</v>
      </c>
      <c r="K1549" s="1" t="s">
        <v>5774</v>
      </c>
      <c r="L1549" s="1">
        <v>1</v>
      </c>
      <c r="M1549" s="1" t="s">
        <v>774</v>
      </c>
      <c r="O1549" s="1" t="s">
        <v>1264</v>
      </c>
      <c r="P1549" s="1" t="s">
        <v>1265</v>
      </c>
      <c r="T1549" s="1" t="s">
        <v>1266</v>
      </c>
      <c r="W1549" s="2" t="s">
        <v>241</v>
      </c>
      <c r="X1549" s="2" t="s">
        <v>241</v>
      </c>
      <c r="Y1549" s="1" t="s">
        <v>775</v>
      </c>
      <c r="Z1549" s="1" t="s">
        <v>34</v>
      </c>
      <c r="AA1549" s="9" t="s">
        <v>53</v>
      </c>
      <c r="AB1549" s="2" t="s">
        <v>242</v>
      </c>
    </row>
    <row r="1550" spans="1:28" ht="36" customHeight="1" x14ac:dyDescent="0.2">
      <c r="A1550" s="1" t="s">
        <v>5792</v>
      </c>
      <c r="B1550" s="1" t="s">
        <v>36</v>
      </c>
      <c r="C1550" t="s">
        <v>5793</v>
      </c>
      <c r="D1550" s="1" t="s">
        <v>43</v>
      </c>
      <c r="E1550" s="1" t="s">
        <v>4461</v>
      </c>
      <c r="F1550" s="1" t="s">
        <v>5698</v>
      </c>
      <c r="G1550" s="1" t="s">
        <v>5771</v>
      </c>
      <c r="H1550" s="2" t="s">
        <v>5794</v>
      </c>
      <c r="J1550" s="1" t="s">
        <v>773</v>
      </c>
      <c r="K1550" s="1" t="s">
        <v>5774</v>
      </c>
      <c r="L1550" s="1">
        <v>1</v>
      </c>
      <c r="M1550" s="1" t="s">
        <v>774</v>
      </c>
      <c r="O1550" s="1" t="s">
        <v>1264</v>
      </c>
      <c r="P1550" s="1" t="s">
        <v>1265</v>
      </c>
      <c r="T1550" s="1" t="s">
        <v>1266</v>
      </c>
      <c r="W1550" s="2" t="s">
        <v>241</v>
      </c>
      <c r="X1550" s="2" t="s">
        <v>241</v>
      </c>
      <c r="Y1550" s="1" t="s">
        <v>775</v>
      </c>
      <c r="Z1550" s="1" t="s">
        <v>34</v>
      </c>
      <c r="AA1550" s="9" t="s">
        <v>53</v>
      </c>
      <c r="AB1550" s="2" t="s">
        <v>242</v>
      </c>
    </row>
    <row r="1551" spans="1:28" ht="36" customHeight="1" x14ac:dyDescent="0.2">
      <c r="A1551" s="1" t="s">
        <v>5795</v>
      </c>
      <c r="B1551" s="1" t="s">
        <v>36</v>
      </c>
      <c r="C1551" t="s">
        <v>5796</v>
      </c>
      <c r="D1551" s="1" t="s">
        <v>43</v>
      </c>
      <c r="E1551" s="1" t="s">
        <v>4461</v>
      </c>
      <c r="F1551" s="1" t="s">
        <v>5698</v>
      </c>
      <c r="G1551" s="1" t="s">
        <v>5771</v>
      </c>
      <c r="H1551" s="2" t="s">
        <v>5797</v>
      </c>
      <c r="J1551" s="1" t="s">
        <v>773</v>
      </c>
      <c r="K1551" s="1" t="s">
        <v>5774</v>
      </c>
      <c r="L1551" s="1">
        <v>1</v>
      </c>
      <c r="M1551" s="1" t="s">
        <v>774</v>
      </c>
      <c r="O1551" s="1" t="s">
        <v>1264</v>
      </c>
      <c r="P1551" s="1" t="s">
        <v>1265</v>
      </c>
      <c r="T1551" s="1" t="s">
        <v>1266</v>
      </c>
      <c r="W1551" s="2" t="s">
        <v>241</v>
      </c>
      <c r="X1551" s="2" t="s">
        <v>241</v>
      </c>
      <c r="Y1551" s="1" t="s">
        <v>775</v>
      </c>
      <c r="Z1551" s="1" t="s">
        <v>34</v>
      </c>
      <c r="AA1551" s="9" t="s">
        <v>53</v>
      </c>
      <c r="AB1551" s="2" t="s">
        <v>242</v>
      </c>
    </row>
    <row r="1552" spans="1:28" ht="36" customHeight="1" x14ac:dyDescent="0.2">
      <c r="A1552" s="1" t="s">
        <v>5798</v>
      </c>
      <c r="B1552" s="1" t="s">
        <v>36</v>
      </c>
      <c r="C1552" t="s">
        <v>5799</v>
      </c>
      <c r="D1552" s="1" t="s">
        <v>43</v>
      </c>
      <c r="E1552" s="1" t="s">
        <v>4461</v>
      </c>
      <c r="F1552" s="1" t="s">
        <v>5698</v>
      </c>
      <c r="G1552" s="1" t="s">
        <v>5771</v>
      </c>
      <c r="H1552" s="2" t="s">
        <v>5800</v>
      </c>
      <c r="J1552" s="1" t="s">
        <v>773</v>
      </c>
      <c r="K1552" s="1" t="s">
        <v>5774</v>
      </c>
      <c r="L1552" s="1">
        <v>1</v>
      </c>
      <c r="M1552" s="1" t="s">
        <v>774</v>
      </c>
      <c r="O1552" s="1" t="s">
        <v>1264</v>
      </c>
      <c r="P1552" s="1" t="s">
        <v>1265</v>
      </c>
      <c r="T1552" s="1" t="s">
        <v>1266</v>
      </c>
      <c r="W1552" s="2" t="s">
        <v>241</v>
      </c>
      <c r="X1552" s="2" t="s">
        <v>241</v>
      </c>
      <c r="Y1552" s="1" t="s">
        <v>775</v>
      </c>
      <c r="Z1552" s="1" t="s">
        <v>34</v>
      </c>
      <c r="AA1552" s="9" t="s">
        <v>53</v>
      </c>
      <c r="AB1552" s="2" t="s">
        <v>242</v>
      </c>
    </row>
    <row r="1553" spans="1:28" ht="36" customHeight="1" x14ac:dyDescent="0.2">
      <c r="A1553" s="1" t="s">
        <v>5801</v>
      </c>
      <c r="B1553" s="1" t="s">
        <v>36</v>
      </c>
      <c r="C1553" t="s">
        <v>5802</v>
      </c>
      <c r="D1553" s="1" t="s">
        <v>43</v>
      </c>
      <c r="E1553" s="1" t="s">
        <v>4461</v>
      </c>
      <c r="F1553" s="1" t="s">
        <v>5698</v>
      </c>
      <c r="G1553" s="1" t="s">
        <v>5771</v>
      </c>
      <c r="H1553" s="2" t="s">
        <v>5803</v>
      </c>
      <c r="J1553" s="1" t="s">
        <v>773</v>
      </c>
      <c r="K1553" s="1" t="s">
        <v>5774</v>
      </c>
      <c r="L1553" s="1">
        <v>1</v>
      </c>
      <c r="M1553" s="1" t="s">
        <v>774</v>
      </c>
      <c r="O1553" s="1" t="s">
        <v>1264</v>
      </c>
      <c r="P1553" s="1" t="s">
        <v>1265</v>
      </c>
      <c r="T1553" s="1" t="s">
        <v>1266</v>
      </c>
      <c r="W1553" s="2" t="s">
        <v>241</v>
      </c>
      <c r="X1553" s="2" t="s">
        <v>241</v>
      </c>
      <c r="Y1553" s="1" t="s">
        <v>775</v>
      </c>
      <c r="Z1553" s="1" t="s">
        <v>34</v>
      </c>
      <c r="AA1553" s="9" t="s">
        <v>53</v>
      </c>
      <c r="AB1553" s="2" t="s">
        <v>242</v>
      </c>
    </row>
    <row r="1554" spans="1:28" ht="36" customHeight="1" x14ac:dyDescent="0.2">
      <c r="A1554" s="1" t="s">
        <v>5804</v>
      </c>
      <c r="B1554" s="1" t="s">
        <v>36</v>
      </c>
      <c r="C1554" t="s">
        <v>5805</v>
      </c>
      <c r="D1554" s="1" t="s">
        <v>43</v>
      </c>
      <c r="E1554" s="1" t="s">
        <v>4461</v>
      </c>
      <c r="F1554" s="1" t="s">
        <v>5698</v>
      </c>
      <c r="G1554" s="1" t="s">
        <v>5771</v>
      </c>
      <c r="H1554" s="2" t="s">
        <v>802</v>
      </c>
      <c r="J1554" s="1" t="s">
        <v>773</v>
      </c>
      <c r="K1554" s="1" t="s">
        <v>5774</v>
      </c>
      <c r="L1554" s="1">
        <v>1</v>
      </c>
      <c r="M1554" s="1" t="s">
        <v>774</v>
      </c>
      <c r="O1554" s="1" t="s">
        <v>1264</v>
      </c>
      <c r="P1554" s="1" t="s">
        <v>1265</v>
      </c>
      <c r="T1554" s="1" t="s">
        <v>1266</v>
      </c>
      <c r="W1554" s="2" t="s">
        <v>241</v>
      </c>
      <c r="X1554" s="2" t="s">
        <v>241</v>
      </c>
      <c r="Y1554" s="1" t="s">
        <v>775</v>
      </c>
      <c r="Z1554" s="1" t="s">
        <v>34</v>
      </c>
      <c r="AA1554" s="9" t="s">
        <v>53</v>
      </c>
      <c r="AB1554" s="2" t="s">
        <v>242</v>
      </c>
    </row>
    <row r="1555" spans="1:28" ht="36" customHeight="1" x14ac:dyDescent="0.2">
      <c r="A1555" s="1" t="s">
        <v>5806</v>
      </c>
      <c r="B1555" s="1" t="s">
        <v>36</v>
      </c>
      <c r="C1555" t="s">
        <v>5807</v>
      </c>
      <c r="D1555" s="1" t="s">
        <v>188</v>
      </c>
      <c r="E1555" s="1" t="s">
        <v>4461</v>
      </c>
      <c r="F1555" s="1" t="s">
        <v>5698</v>
      </c>
      <c r="G1555" s="1" t="s">
        <v>5771</v>
      </c>
      <c r="H1555" s="2" t="s">
        <v>643</v>
      </c>
      <c r="J1555" s="1" t="s">
        <v>33</v>
      </c>
      <c r="O1555" s="1" t="s">
        <v>191</v>
      </c>
      <c r="P1555" s="1" t="s">
        <v>1265</v>
      </c>
      <c r="W1555" s="2" t="s">
        <v>5808</v>
      </c>
      <c r="X1555" s="2" t="s">
        <v>5808</v>
      </c>
      <c r="Y1555" s="1" t="s">
        <v>52</v>
      </c>
      <c r="Z1555" s="1" t="s">
        <v>34</v>
      </c>
      <c r="AA1555" s="9" t="s">
        <v>53</v>
      </c>
      <c r="AB1555" s="2" t="s">
        <v>242</v>
      </c>
    </row>
    <row r="1556" spans="1:28" ht="36" customHeight="1" x14ac:dyDescent="0.2">
      <c r="A1556" s="1" t="s">
        <v>5809</v>
      </c>
      <c r="B1556" s="6" t="s">
        <v>30</v>
      </c>
      <c r="C1556" t="s">
        <v>5810</v>
      </c>
      <c r="D1556" s="1" t="s">
        <v>43</v>
      </c>
      <c r="E1556" s="1" t="s">
        <v>4461</v>
      </c>
      <c r="F1556" s="1" t="s">
        <v>5698</v>
      </c>
      <c r="G1556" s="1" t="s">
        <v>5771</v>
      </c>
      <c r="H1556" s="2" t="s">
        <v>3739</v>
      </c>
      <c r="I1556" s="2" t="s">
        <v>5811</v>
      </c>
      <c r="J1556" s="1" t="s">
        <v>773</v>
      </c>
      <c r="K1556" s="1" t="s">
        <v>5774</v>
      </c>
      <c r="L1556" s="1">
        <v>2</v>
      </c>
      <c r="M1556" s="1" t="s">
        <v>774</v>
      </c>
      <c r="O1556" s="1" t="s">
        <v>1264</v>
      </c>
      <c r="P1556" s="1" t="s">
        <v>1265</v>
      </c>
      <c r="T1556" s="1" t="s">
        <v>1266</v>
      </c>
      <c r="W1556" s="2" t="s">
        <v>5778</v>
      </c>
      <c r="X1556" s="2" t="s">
        <v>5779</v>
      </c>
      <c r="Y1556" s="1" t="s">
        <v>775</v>
      </c>
      <c r="Z1556" s="1" t="s">
        <v>34</v>
      </c>
      <c r="AA1556" s="9" t="s">
        <v>53</v>
      </c>
      <c r="AB1556" s="10" t="s">
        <v>54</v>
      </c>
    </row>
    <row r="1557" spans="1:28" ht="36" customHeight="1" x14ac:dyDescent="0.2">
      <c r="A1557" s="1" t="s">
        <v>5812</v>
      </c>
      <c r="B1557" s="6" t="s">
        <v>30</v>
      </c>
      <c r="C1557" t="s">
        <v>5813</v>
      </c>
      <c r="D1557" s="1" t="s">
        <v>43</v>
      </c>
      <c r="E1557" s="1" t="s">
        <v>4461</v>
      </c>
      <c r="F1557" s="1" t="s">
        <v>5698</v>
      </c>
      <c r="G1557" s="1" t="s">
        <v>5771</v>
      </c>
      <c r="H1557" s="2" t="s">
        <v>1408</v>
      </c>
      <c r="I1557" s="2" t="s">
        <v>5814</v>
      </c>
      <c r="J1557" s="1" t="s">
        <v>773</v>
      </c>
      <c r="K1557" s="1" t="s">
        <v>5774</v>
      </c>
      <c r="L1557" s="1">
        <v>3</v>
      </c>
      <c r="M1557" s="1" t="s">
        <v>774</v>
      </c>
      <c r="O1557" s="1" t="s">
        <v>1264</v>
      </c>
      <c r="P1557" s="1" t="s">
        <v>1265</v>
      </c>
      <c r="T1557" s="1" t="s">
        <v>1266</v>
      </c>
      <c r="W1557" s="2" t="s">
        <v>5778</v>
      </c>
      <c r="X1557" s="2" t="s">
        <v>5779</v>
      </c>
      <c r="Y1557" s="1" t="s">
        <v>775</v>
      </c>
      <c r="Z1557" s="1" t="s">
        <v>34</v>
      </c>
      <c r="AA1557" s="9" t="s">
        <v>53</v>
      </c>
      <c r="AB1557" s="10" t="s">
        <v>54</v>
      </c>
    </row>
    <row r="1558" spans="1:28" ht="36" customHeight="1" x14ac:dyDescent="0.2">
      <c r="A1558" s="1" t="s">
        <v>5815</v>
      </c>
      <c r="B1558" s="1" t="s">
        <v>36</v>
      </c>
      <c r="C1558" t="s">
        <v>5816</v>
      </c>
      <c r="D1558" s="1" t="s">
        <v>43</v>
      </c>
      <c r="E1558" s="1" t="s">
        <v>4461</v>
      </c>
      <c r="F1558" s="1" t="s">
        <v>5698</v>
      </c>
      <c r="G1558" s="1" t="s">
        <v>5817</v>
      </c>
      <c r="H1558" s="2" t="s">
        <v>5818</v>
      </c>
      <c r="I1558" s="2" t="s">
        <v>5819</v>
      </c>
      <c r="J1558" s="1" t="s">
        <v>47</v>
      </c>
      <c r="M1558" s="1" t="s">
        <v>1320</v>
      </c>
      <c r="O1558" s="1" t="s">
        <v>1264</v>
      </c>
      <c r="P1558" s="1" t="s">
        <v>1265</v>
      </c>
      <c r="T1558" s="1" t="s">
        <v>1266</v>
      </c>
      <c r="W1558" s="2" t="s">
        <v>51</v>
      </c>
      <c r="X1558" s="2" t="s">
        <v>51</v>
      </c>
      <c r="Y1558" s="1" t="s">
        <v>52</v>
      </c>
      <c r="Z1558" s="1" t="s">
        <v>34</v>
      </c>
      <c r="AA1558" s="9" t="s">
        <v>53</v>
      </c>
      <c r="AB1558" s="2" t="s">
        <v>54</v>
      </c>
    </row>
    <row r="1559" spans="1:28" ht="36" customHeight="1" x14ac:dyDescent="0.2">
      <c r="A1559" s="1" t="s">
        <v>5820</v>
      </c>
      <c r="B1559" s="1" t="s">
        <v>36</v>
      </c>
      <c r="C1559" t="s">
        <v>5821</v>
      </c>
      <c r="D1559" s="1" t="s">
        <v>43</v>
      </c>
      <c r="E1559" s="1" t="s">
        <v>4461</v>
      </c>
      <c r="F1559" s="1" t="s">
        <v>5698</v>
      </c>
      <c r="G1559" s="1" t="s">
        <v>5817</v>
      </c>
      <c r="H1559" s="2" t="s">
        <v>5822</v>
      </c>
      <c r="J1559" s="1" t="s">
        <v>47</v>
      </c>
      <c r="M1559" s="1" t="s">
        <v>4415</v>
      </c>
      <c r="O1559" s="1" t="s">
        <v>1264</v>
      </c>
      <c r="P1559" s="1" t="s">
        <v>1265</v>
      </c>
      <c r="T1559" s="1" t="s">
        <v>1266</v>
      </c>
      <c r="W1559" s="2" t="s">
        <v>241</v>
      </c>
      <c r="X1559" s="2" t="s">
        <v>241</v>
      </c>
      <c r="Y1559" s="1" t="s">
        <v>52</v>
      </c>
      <c r="Z1559" s="1" t="s">
        <v>34</v>
      </c>
      <c r="AA1559" s="9" t="s">
        <v>53</v>
      </c>
      <c r="AB1559" s="2" t="s">
        <v>242</v>
      </c>
    </row>
    <row r="1560" spans="1:28" ht="36" customHeight="1" x14ac:dyDescent="0.2">
      <c r="A1560" s="1" t="s">
        <v>5823</v>
      </c>
      <c r="B1560" s="1" t="s">
        <v>36</v>
      </c>
      <c r="C1560" t="s">
        <v>5824</v>
      </c>
      <c r="D1560" s="1" t="s">
        <v>43</v>
      </c>
      <c r="E1560" s="1" t="s">
        <v>4461</v>
      </c>
      <c r="F1560" s="1" t="s">
        <v>5698</v>
      </c>
      <c r="G1560" s="1" t="s">
        <v>5817</v>
      </c>
      <c r="H1560" s="2" t="s">
        <v>5825</v>
      </c>
      <c r="I1560" s="2" t="s">
        <v>5826</v>
      </c>
      <c r="J1560" s="1" t="s">
        <v>60</v>
      </c>
      <c r="O1560" s="1" t="s">
        <v>1264</v>
      </c>
      <c r="P1560" s="1" t="s">
        <v>1265</v>
      </c>
      <c r="T1560" s="1" t="s">
        <v>1266</v>
      </c>
      <c r="W1560" s="2" t="s">
        <v>51</v>
      </c>
      <c r="X1560" s="2" t="s">
        <v>51</v>
      </c>
      <c r="Y1560" s="1" t="s">
        <v>52</v>
      </c>
      <c r="Z1560" s="1" t="s">
        <v>34</v>
      </c>
      <c r="AA1560" s="9" t="s">
        <v>53</v>
      </c>
      <c r="AB1560" s="2" t="s">
        <v>200</v>
      </c>
    </row>
    <row r="1561" spans="1:28" ht="36" customHeight="1" x14ac:dyDescent="0.2">
      <c r="A1561" s="1" t="s">
        <v>5827</v>
      </c>
      <c r="B1561" s="1" t="s">
        <v>36</v>
      </c>
      <c r="C1561" t="s">
        <v>5828</v>
      </c>
      <c r="D1561" s="1" t="s">
        <v>43</v>
      </c>
      <c r="E1561" s="1" t="s">
        <v>4461</v>
      </c>
      <c r="F1561" s="1" t="s">
        <v>5698</v>
      </c>
      <c r="G1561" s="1" t="s">
        <v>5817</v>
      </c>
      <c r="H1561" s="2" t="s">
        <v>5829</v>
      </c>
      <c r="I1561" s="2" t="s">
        <v>5830</v>
      </c>
      <c r="J1561" s="1" t="s">
        <v>60</v>
      </c>
      <c r="O1561" s="1" t="s">
        <v>1264</v>
      </c>
      <c r="P1561" s="1" t="s">
        <v>1265</v>
      </c>
      <c r="T1561" s="1" t="s">
        <v>1266</v>
      </c>
      <c r="W1561" s="2" t="s">
        <v>51</v>
      </c>
      <c r="X1561" s="2" t="s">
        <v>51</v>
      </c>
      <c r="Y1561" s="1" t="s">
        <v>52</v>
      </c>
      <c r="Z1561" s="1" t="s">
        <v>34</v>
      </c>
      <c r="AA1561" s="9" t="s">
        <v>53</v>
      </c>
      <c r="AB1561" s="2" t="s">
        <v>200</v>
      </c>
    </row>
    <row r="1562" spans="1:28" ht="36" customHeight="1" x14ac:dyDescent="0.2">
      <c r="A1562" s="1" t="s">
        <v>5831</v>
      </c>
      <c r="B1562" s="1" t="s">
        <v>36</v>
      </c>
      <c r="C1562" t="s">
        <v>5832</v>
      </c>
      <c r="D1562" s="1" t="s">
        <v>43</v>
      </c>
      <c r="E1562" s="1" t="s">
        <v>4461</v>
      </c>
      <c r="F1562" s="1" t="s">
        <v>5698</v>
      </c>
      <c r="G1562" s="1" t="s">
        <v>5817</v>
      </c>
      <c r="H1562" s="2" t="s">
        <v>5833</v>
      </c>
      <c r="I1562" s="2" t="s">
        <v>5834</v>
      </c>
      <c r="J1562" s="1" t="s">
        <v>60</v>
      </c>
      <c r="O1562" s="1" t="s">
        <v>1264</v>
      </c>
      <c r="P1562" s="1" t="s">
        <v>1265</v>
      </c>
      <c r="T1562" s="1" t="s">
        <v>1266</v>
      </c>
      <c r="W1562" s="2" t="s">
        <v>51</v>
      </c>
      <c r="X1562" s="2" t="s">
        <v>51</v>
      </c>
      <c r="Y1562" s="1" t="s">
        <v>52</v>
      </c>
      <c r="Z1562" s="1" t="s">
        <v>34</v>
      </c>
      <c r="AA1562" s="9" t="s">
        <v>53</v>
      </c>
      <c r="AB1562" s="2" t="s">
        <v>200</v>
      </c>
    </row>
    <row r="1563" spans="1:28" ht="36" customHeight="1" x14ac:dyDescent="0.2">
      <c r="A1563" s="1" t="s">
        <v>5835</v>
      </c>
      <c r="B1563" s="1" t="s">
        <v>36</v>
      </c>
      <c r="C1563" t="s">
        <v>5836</v>
      </c>
      <c r="D1563" s="1" t="s">
        <v>43</v>
      </c>
      <c r="E1563" s="1" t="s">
        <v>4461</v>
      </c>
      <c r="F1563" s="1" t="s">
        <v>5698</v>
      </c>
      <c r="G1563" s="1" t="s">
        <v>5817</v>
      </c>
      <c r="H1563" s="2" t="s">
        <v>5837</v>
      </c>
      <c r="I1563" s="2" t="s">
        <v>5838</v>
      </c>
      <c r="J1563" s="1" t="s">
        <v>60</v>
      </c>
      <c r="O1563" s="1" t="s">
        <v>1264</v>
      </c>
      <c r="P1563" s="1" t="s">
        <v>1265</v>
      </c>
      <c r="T1563" s="1" t="s">
        <v>1266</v>
      </c>
      <c r="W1563" s="2" t="s">
        <v>51</v>
      </c>
      <c r="X1563" s="2" t="s">
        <v>51</v>
      </c>
      <c r="Y1563" s="1" t="s">
        <v>52</v>
      </c>
      <c r="Z1563" s="1" t="s">
        <v>34</v>
      </c>
      <c r="AA1563" s="9" t="s">
        <v>53</v>
      </c>
      <c r="AB1563" s="2" t="s">
        <v>200</v>
      </c>
    </row>
    <row r="1564" spans="1:28" ht="36" customHeight="1" x14ac:dyDescent="0.2">
      <c r="A1564" s="1" t="s">
        <v>5839</v>
      </c>
      <c r="B1564" s="1" t="s">
        <v>36</v>
      </c>
      <c r="C1564" t="s">
        <v>5840</v>
      </c>
      <c r="D1564" s="1" t="s">
        <v>43</v>
      </c>
      <c r="E1564" s="1" t="s">
        <v>4461</v>
      </c>
      <c r="F1564" s="1" t="s">
        <v>5698</v>
      </c>
      <c r="G1564" s="1" t="s">
        <v>5817</v>
      </c>
      <c r="H1564" s="2" t="s">
        <v>5841</v>
      </c>
      <c r="I1564" s="2" t="s">
        <v>5842</v>
      </c>
      <c r="J1564" s="1" t="s">
        <v>60</v>
      </c>
      <c r="O1564" s="1" t="s">
        <v>1264</v>
      </c>
      <c r="P1564" s="1" t="s">
        <v>1265</v>
      </c>
      <c r="T1564" s="1" t="s">
        <v>1266</v>
      </c>
      <c r="W1564" s="2" t="s">
        <v>51</v>
      </c>
      <c r="X1564" s="2" t="s">
        <v>51</v>
      </c>
      <c r="Y1564" s="1" t="s">
        <v>52</v>
      </c>
      <c r="Z1564" s="1" t="s">
        <v>34</v>
      </c>
      <c r="AA1564" s="9" t="s">
        <v>53</v>
      </c>
      <c r="AB1564" s="2" t="s">
        <v>200</v>
      </c>
    </row>
    <row r="1565" spans="1:28" ht="36" customHeight="1" x14ac:dyDescent="0.2">
      <c r="A1565" s="1" t="s">
        <v>5843</v>
      </c>
      <c r="B1565" s="1" t="s">
        <v>36</v>
      </c>
      <c r="C1565" t="s">
        <v>5844</v>
      </c>
      <c r="D1565" s="1" t="s">
        <v>43</v>
      </c>
      <c r="E1565" s="1" t="s">
        <v>4461</v>
      </c>
      <c r="F1565" s="1" t="s">
        <v>5698</v>
      </c>
      <c r="G1565" s="1" t="s">
        <v>5817</v>
      </c>
      <c r="H1565" s="2" t="s">
        <v>5845</v>
      </c>
      <c r="J1565" s="1" t="s">
        <v>47</v>
      </c>
      <c r="M1565" s="1" t="s">
        <v>236</v>
      </c>
      <c r="O1565" s="1" t="s">
        <v>1264</v>
      </c>
      <c r="P1565" s="1" t="s">
        <v>1265</v>
      </c>
      <c r="T1565" s="1" t="s">
        <v>1266</v>
      </c>
      <c r="W1565" s="2" t="s">
        <v>241</v>
      </c>
      <c r="X1565" s="2" t="s">
        <v>241</v>
      </c>
      <c r="Y1565" s="1" t="s">
        <v>52</v>
      </c>
      <c r="Z1565" s="1" t="s">
        <v>34</v>
      </c>
      <c r="AA1565" s="9" t="s">
        <v>53</v>
      </c>
      <c r="AB1565" s="2" t="s">
        <v>242</v>
      </c>
    </row>
    <row r="1566" spans="1:28" ht="36" customHeight="1" x14ac:dyDescent="0.2">
      <c r="A1566" s="1" t="s">
        <v>5846</v>
      </c>
      <c r="B1566" s="1" t="s">
        <v>36</v>
      </c>
      <c r="C1566" t="s">
        <v>5847</v>
      </c>
      <c r="D1566" s="1" t="s">
        <v>43</v>
      </c>
      <c r="E1566" s="1" t="s">
        <v>4461</v>
      </c>
      <c r="F1566" s="1" t="s">
        <v>5698</v>
      </c>
      <c r="G1566" s="1" t="s">
        <v>5817</v>
      </c>
      <c r="H1566" s="2" t="s">
        <v>5848</v>
      </c>
      <c r="I1566" s="2" t="s">
        <v>5849</v>
      </c>
      <c r="J1566" s="1" t="s">
        <v>47</v>
      </c>
      <c r="M1566" s="1" t="s">
        <v>1320</v>
      </c>
      <c r="O1566" s="1" t="s">
        <v>1264</v>
      </c>
      <c r="P1566" s="1" t="s">
        <v>1265</v>
      </c>
      <c r="T1566" s="1" t="s">
        <v>1266</v>
      </c>
      <c r="W1566" s="2" t="s">
        <v>51</v>
      </c>
      <c r="X1566" s="2" t="s">
        <v>51</v>
      </c>
      <c r="Y1566" s="1" t="s">
        <v>52</v>
      </c>
      <c r="Z1566" s="1" t="s">
        <v>34</v>
      </c>
      <c r="AA1566" s="9" t="s">
        <v>53</v>
      </c>
      <c r="AB1566" s="2" t="s">
        <v>54</v>
      </c>
    </row>
    <row r="1567" spans="1:28" ht="36" customHeight="1" x14ac:dyDescent="0.2">
      <c r="A1567" s="1" t="s">
        <v>5850</v>
      </c>
      <c r="B1567" s="1" t="s">
        <v>36</v>
      </c>
      <c r="C1567" t="s">
        <v>5851</v>
      </c>
      <c r="D1567" s="1" t="s">
        <v>43</v>
      </c>
      <c r="E1567" s="1" t="s">
        <v>4461</v>
      </c>
      <c r="F1567" s="1" t="s">
        <v>5852</v>
      </c>
      <c r="H1567" s="2" t="s">
        <v>5853</v>
      </c>
      <c r="J1567" s="1" t="s">
        <v>47</v>
      </c>
      <c r="M1567" s="1" t="s">
        <v>236</v>
      </c>
      <c r="O1567" s="1" t="s">
        <v>1264</v>
      </c>
      <c r="P1567" s="1" t="s">
        <v>1265</v>
      </c>
      <c r="T1567" s="1" t="s">
        <v>1266</v>
      </c>
      <c r="W1567" s="2" t="s">
        <v>241</v>
      </c>
      <c r="X1567" s="2" t="s">
        <v>241</v>
      </c>
      <c r="Y1567" s="1" t="s">
        <v>52</v>
      </c>
      <c r="Z1567" s="1" t="s">
        <v>34</v>
      </c>
      <c r="AA1567" s="9" t="s">
        <v>53</v>
      </c>
      <c r="AB1567" s="2" t="s">
        <v>248</v>
      </c>
    </row>
    <row r="1568" spans="1:28" ht="36" customHeight="1" x14ac:dyDescent="0.2">
      <c r="A1568" s="1" t="s">
        <v>5854</v>
      </c>
      <c r="B1568" s="1" t="s">
        <v>36</v>
      </c>
      <c r="C1568" t="s">
        <v>5855</v>
      </c>
      <c r="D1568" s="1" t="s">
        <v>766</v>
      </c>
      <c r="E1568" s="1" t="s">
        <v>4461</v>
      </c>
      <c r="F1568" s="1" t="s">
        <v>5852</v>
      </c>
      <c r="H1568" s="2" t="s">
        <v>5856</v>
      </c>
      <c r="J1568" s="1" t="s">
        <v>33</v>
      </c>
      <c r="W1568" s="2" t="s">
        <v>5857</v>
      </c>
      <c r="X1568" s="2" t="s">
        <v>5858</v>
      </c>
      <c r="Z1568" s="1" t="s">
        <v>34</v>
      </c>
    </row>
    <row r="1569" spans="1:28" ht="36" customHeight="1" x14ac:dyDescent="0.2">
      <c r="A1569" s="1" t="s">
        <v>5859</v>
      </c>
      <c r="B1569" s="1" t="s">
        <v>36</v>
      </c>
      <c r="C1569" t="s">
        <v>5860</v>
      </c>
      <c r="D1569" s="1" t="s">
        <v>43</v>
      </c>
      <c r="E1569" s="1" t="s">
        <v>4461</v>
      </c>
      <c r="F1569" s="1" t="s">
        <v>5852</v>
      </c>
      <c r="H1569" s="2" t="s">
        <v>5861</v>
      </c>
      <c r="J1569" s="1" t="s">
        <v>773</v>
      </c>
      <c r="K1569" s="1" t="s">
        <v>5854</v>
      </c>
      <c r="L1569" s="1">
        <v>1</v>
      </c>
      <c r="M1569" s="1" t="s">
        <v>774</v>
      </c>
      <c r="O1569" s="1" t="s">
        <v>1264</v>
      </c>
      <c r="P1569" s="1" t="s">
        <v>1265</v>
      </c>
      <c r="T1569" s="1" t="s">
        <v>1266</v>
      </c>
      <c r="W1569" s="2" t="s">
        <v>5857</v>
      </c>
      <c r="X1569" s="2" t="s">
        <v>5858</v>
      </c>
      <c r="Y1569" s="1" t="s">
        <v>775</v>
      </c>
      <c r="Z1569" s="1" t="s">
        <v>34</v>
      </c>
      <c r="AA1569" s="9" t="s">
        <v>53</v>
      </c>
      <c r="AB1569" s="2" t="s">
        <v>248</v>
      </c>
    </row>
    <row r="1570" spans="1:28" ht="36" customHeight="1" x14ac:dyDescent="0.2">
      <c r="A1570" s="1" t="s">
        <v>5862</v>
      </c>
      <c r="B1570" s="1" t="s">
        <v>36</v>
      </c>
      <c r="C1570" t="s">
        <v>5863</v>
      </c>
      <c r="D1570" s="1" t="s">
        <v>43</v>
      </c>
      <c r="E1570" s="1" t="s">
        <v>4461</v>
      </c>
      <c r="F1570" s="1" t="s">
        <v>5852</v>
      </c>
      <c r="H1570" s="2" t="s">
        <v>5864</v>
      </c>
      <c r="J1570" s="1" t="s">
        <v>773</v>
      </c>
      <c r="K1570" s="1" t="s">
        <v>5854</v>
      </c>
      <c r="L1570" s="1">
        <v>1</v>
      </c>
      <c r="M1570" s="1" t="s">
        <v>774</v>
      </c>
      <c r="O1570" s="1" t="s">
        <v>1264</v>
      </c>
      <c r="P1570" s="1" t="s">
        <v>1265</v>
      </c>
      <c r="T1570" s="1" t="s">
        <v>1266</v>
      </c>
      <c r="W1570" s="2" t="s">
        <v>5857</v>
      </c>
      <c r="X1570" s="2" t="s">
        <v>5858</v>
      </c>
      <c r="Y1570" s="1" t="s">
        <v>775</v>
      </c>
      <c r="Z1570" s="1" t="s">
        <v>34</v>
      </c>
      <c r="AA1570" s="9" t="s">
        <v>53</v>
      </c>
      <c r="AB1570" s="2" t="s">
        <v>248</v>
      </c>
    </row>
    <row r="1571" spans="1:28" ht="36" customHeight="1" x14ac:dyDescent="0.2">
      <c r="A1571" s="1" t="s">
        <v>5865</v>
      </c>
      <c r="B1571" s="1" t="s">
        <v>36</v>
      </c>
      <c r="C1571" t="s">
        <v>5866</v>
      </c>
      <c r="D1571" s="1" t="s">
        <v>43</v>
      </c>
      <c r="E1571" s="1" t="s">
        <v>4461</v>
      </c>
      <c r="F1571" s="1" t="s">
        <v>5852</v>
      </c>
      <c r="H1571" s="2" t="s">
        <v>5867</v>
      </c>
      <c r="J1571" s="1" t="s">
        <v>773</v>
      </c>
      <c r="K1571" s="1" t="s">
        <v>5854</v>
      </c>
      <c r="L1571" s="1">
        <v>1</v>
      </c>
      <c r="M1571" s="1" t="s">
        <v>774</v>
      </c>
      <c r="O1571" s="1" t="s">
        <v>1264</v>
      </c>
      <c r="P1571" s="1" t="s">
        <v>1265</v>
      </c>
      <c r="T1571" s="1" t="s">
        <v>1266</v>
      </c>
      <c r="W1571" s="2" t="s">
        <v>5857</v>
      </c>
      <c r="X1571" s="2" t="s">
        <v>5858</v>
      </c>
      <c r="Y1571" s="1" t="s">
        <v>775</v>
      </c>
      <c r="Z1571" s="1" t="s">
        <v>34</v>
      </c>
      <c r="AA1571" s="9" t="s">
        <v>53</v>
      </c>
      <c r="AB1571" s="2" t="s">
        <v>248</v>
      </c>
    </row>
    <row r="1572" spans="1:28" ht="36" customHeight="1" x14ac:dyDescent="0.2">
      <c r="A1572" s="1" t="s">
        <v>5868</v>
      </c>
      <c r="B1572" s="1" t="s">
        <v>36</v>
      </c>
      <c r="C1572" t="s">
        <v>5869</v>
      </c>
      <c r="D1572" s="1" t="s">
        <v>43</v>
      </c>
      <c r="E1572" s="1" t="s">
        <v>4461</v>
      </c>
      <c r="F1572" s="1" t="s">
        <v>5852</v>
      </c>
      <c r="H1572" s="2" t="s">
        <v>5870</v>
      </c>
      <c r="J1572" s="1" t="s">
        <v>773</v>
      </c>
      <c r="K1572" s="1" t="s">
        <v>5854</v>
      </c>
      <c r="L1572" s="1">
        <v>1</v>
      </c>
      <c r="M1572" s="1" t="s">
        <v>774</v>
      </c>
      <c r="O1572" s="1" t="s">
        <v>1264</v>
      </c>
      <c r="P1572" s="1" t="s">
        <v>1265</v>
      </c>
      <c r="T1572" s="1" t="s">
        <v>1266</v>
      </c>
      <c r="W1572" s="2" t="s">
        <v>5857</v>
      </c>
      <c r="X1572" s="2" t="s">
        <v>5858</v>
      </c>
      <c r="Y1572" s="1" t="s">
        <v>775</v>
      </c>
      <c r="Z1572" s="1" t="s">
        <v>34</v>
      </c>
      <c r="AA1572" s="9" t="s">
        <v>53</v>
      </c>
      <c r="AB1572" s="2" t="s">
        <v>242</v>
      </c>
    </row>
    <row r="1573" spans="1:28" ht="36" customHeight="1" x14ac:dyDescent="0.2">
      <c r="A1573" s="1" t="s">
        <v>5871</v>
      </c>
      <c r="B1573" s="1" t="s">
        <v>36</v>
      </c>
      <c r="C1573" t="s">
        <v>5872</v>
      </c>
      <c r="D1573" s="1" t="s">
        <v>43</v>
      </c>
      <c r="E1573" s="1" t="s">
        <v>4461</v>
      </c>
      <c r="F1573" s="1" t="s">
        <v>5852</v>
      </c>
      <c r="H1573" s="2" t="s">
        <v>5873</v>
      </c>
      <c r="J1573" s="1" t="s">
        <v>773</v>
      </c>
      <c r="K1573" s="1" t="s">
        <v>5854</v>
      </c>
      <c r="L1573" s="1">
        <v>1</v>
      </c>
      <c r="M1573" s="1" t="s">
        <v>774</v>
      </c>
      <c r="O1573" s="1" t="s">
        <v>1264</v>
      </c>
      <c r="P1573" s="1" t="s">
        <v>1265</v>
      </c>
      <c r="T1573" s="1" t="s">
        <v>1266</v>
      </c>
      <c r="W1573" s="2" t="s">
        <v>5857</v>
      </c>
      <c r="X1573" s="2" t="s">
        <v>5858</v>
      </c>
      <c r="Y1573" s="1" t="s">
        <v>775</v>
      </c>
      <c r="Z1573" s="1" t="s">
        <v>34</v>
      </c>
      <c r="AA1573" s="9" t="s">
        <v>53</v>
      </c>
      <c r="AB1573" s="2" t="s">
        <v>248</v>
      </c>
    </row>
    <row r="1574" spans="1:28" ht="36" customHeight="1" x14ac:dyDescent="0.2">
      <c r="A1574" s="1" t="s">
        <v>5874</v>
      </c>
      <c r="B1574" s="1" t="s">
        <v>36</v>
      </c>
      <c r="C1574" t="s">
        <v>5875</v>
      </c>
      <c r="D1574" s="1" t="s">
        <v>43</v>
      </c>
      <c r="E1574" s="1" t="s">
        <v>4461</v>
      </c>
      <c r="F1574" s="1" t="s">
        <v>5852</v>
      </c>
      <c r="H1574" s="2" t="s">
        <v>5876</v>
      </c>
      <c r="J1574" s="1" t="s">
        <v>773</v>
      </c>
      <c r="K1574" s="1" t="s">
        <v>5854</v>
      </c>
      <c r="L1574" s="1">
        <v>1</v>
      </c>
      <c r="M1574" s="1" t="s">
        <v>774</v>
      </c>
      <c r="O1574" s="1" t="s">
        <v>1264</v>
      </c>
      <c r="P1574" s="1" t="s">
        <v>1265</v>
      </c>
      <c r="T1574" s="1" t="s">
        <v>1266</v>
      </c>
      <c r="W1574" s="2" t="s">
        <v>5857</v>
      </c>
      <c r="X1574" s="2" t="s">
        <v>5858</v>
      </c>
      <c r="Y1574" s="1" t="s">
        <v>775</v>
      </c>
      <c r="Z1574" s="1" t="s">
        <v>34</v>
      </c>
      <c r="AA1574" s="9" t="s">
        <v>53</v>
      </c>
      <c r="AB1574" s="2" t="s">
        <v>248</v>
      </c>
    </row>
    <row r="1575" spans="1:28" ht="36" customHeight="1" x14ac:dyDescent="0.2">
      <c r="A1575" s="1" t="s">
        <v>5877</v>
      </c>
      <c r="B1575" s="1" t="s">
        <v>36</v>
      </c>
      <c r="C1575" t="s">
        <v>5878</v>
      </c>
      <c r="D1575" s="1" t="s">
        <v>43</v>
      </c>
      <c r="E1575" s="1" t="s">
        <v>4461</v>
      </c>
      <c r="F1575" s="1" t="s">
        <v>5852</v>
      </c>
      <c r="H1575" s="2" t="s">
        <v>5879</v>
      </c>
      <c r="J1575" s="1" t="s">
        <v>773</v>
      </c>
      <c r="K1575" s="1" t="s">
        <v>5854</v>
      </c>
      <c r="L1575" s="1">
        <v>1</v>
      </c>
      <c r="M1575" s="1" t="s">
        <v>774</v>
      </c>
      <c r="O1575" s="1" t="s">
        <v>1264</v>
      </c>
      <c r="P1575" s="1" t="s">
        <v>1265</v>
      </c>
      <c r="T1575" s="1" t="s">
        <v>1266</v>
      </c>
      <c r="W1575" s="2" t="s">
        <v>5857</v>
      </c>
      <c r="X1575" s="2" t="s">
        <v>5858</v>
      </c>
      <c r="Y1575" s="1" t="s">
        <v>775</v>
      </c>
      <c r="Z1575" s="1" t="s">
        <v>34</v>
      </c>
      <c r="AA1575" s="9" t="s">
        <v>53</v>
      </c>
      <c r="AB1575" s="2" t="s">
        <v>248</v>
      </c>
    </row>
    <row r="1576" spans="1:28" ht="36" customHeight="1" x14ac:dyDescent="0.2">
      <c r="A1576" s="1" t="s">
        <v>5880</v>
      </c>
      <c r="B1576" s="1" t="s">
        <v>36</v>
      </c>
      <c r="C1576" t="s">
        <v>5881</v>
      </c>
      <c r="D1576" s="1" t="s">
        <v>43</v>
      </c>
      <c r="E1576" s="1" t="s">
        <v>4461</v>
      </c>
      <c r="F1576" s="1" t="s">
        <v>5852</v>
      </c>
      <c r="H1576" s="2" t="s">
        <v>1408</v>
      </c>
      <c r="J1576" s="1" t="s">
        <v>773</v>
      </c>
      <c r="K1576" s="1" t="s">
        <v>5854</v>
      </c>
      <c r="L1576" s="1">
        <v>2</v>
      </c>
      <c r="M1576" s="1" t="s">
        <v>774</v>
      </c>
      <c r="O1576" s="1" t="s">
        <v>1264</v>
      </c>
      <c r="P1576" s="1" t="s">
        <v>1265</v>
      </c>
      <c r="T1576" s="1" t="s">
        <v>1266</v>
      </c>
      <c r="W1576" s="2" t="s">
        <v>5857</v>
      </c>
      <c r="X1576" s="2" t="s">
        <v>5858</v>
      </c>
      <c r="Y1576" s="1" t="s">
        <v>775</v>
      </c>
      <c r="Z1576" s="1" t="s">
        <v>34</v>
      </c>
      <c r="AA1576" s="9" t="s">
        <v>53</v>
      </c>
      <c r="AB1576" s="2" t="s">
        <v>248</v>
      </c>
    </row>
    <row r="1577" spans="1:28" ht="36" customHeight="1" x14ac:dyDescent="0.2">
      <c r="A1577" s="1" t="s">
        <v>5882</v>
      </c>
      <c r="B1577" s="1" t="s">
        <v>36</v>
      </c>
      <c r="C1577" t="s">
        <v>5883</v>
      </c>
      <c r="D1577" s="1" t="s">
        <v>43</v>
      </c>
      <c r="E1577" s="1" t="s">
        <v>4461</v>
      </c>
      <c r="F1577" s="1" t="s">
        <v>5884</v>
      </c>
      <c r="H1577" s="2" t="s">
        <v>5885</v>
      </c>
      <c r="I1577" s="10" t="s">
        <v>5886</v>
      </c>
      <c r="J1577" s="1" t="s">
        <v>47</v>
      </c>
      <c r="M1577" s="1" t="s">
        <v>1320</v>
      </c>
      <c r="O1577" s="1" t="s">
        <v>1264</v>
      </c>
      <c r="P1577" s="1" t="s">
        <v>1265</v>
      </c>
      <c r="T1577" s="1" t="s">
        <v>1266</v>
      </c>
      <c r="W1577" s="10" t="s">
        <v>5887</v>
      </c>
      <c r="X1577" s="2" t="s">
        <v>5888</v>
      </c>
      <c r="Y1577" s="1" t="s">
        <v>52</v>
      </c>
      <c r="Z1577" s="1" t="s">
        <v>34</v>
      </c>
      <c r="AA1577" s="9" t="s">
        <v>53</v>
      </c>
      <c r="AB1577" s="2" t="s">
        <v>54</v>
      </c>
    </row>
    <row r="1578" spans="1:28" ht="36" customHeight="1" x14ac:dyDescent="0.2">
      <c r="A1578" s="1" t="s">
        <v>5889</v>
      </c>
      <c r="B1578" s="1" t="s">
        <v>36</v>
      </c>
      <c r="C1578" t="s">
        <v>5890</v>
      </c>
      <c r="D1578" s="1" t="s">
        <v>766</v>
      </c>
      <c r="E1578" s="1" t="s">
        <v>4461</v>
      </c>
      <c r="F1578" s="1" t="s">
        <v>5884</v>
      </c>
      <c r="H1578" s="2" t="s">
        <v>5891</v>
      </c>
      <c r="I1578" s="2" t="s">
        <v>5892</v>
      </c>
      <c r="J1578" s="1" t="s">
        <v>33</v>
      </c>
      <c r="W1578" s="2" t="s">
        <v>5887</v>
      </c>
      <c r="X1578" s="2" t="s">
        <v>5888</v>
      </c>
      <c r="Z1578" s="1" t="s">
        <v>34</v>
      </c>
    </row>
    <row r="1579" spans="1:28" ht="36" customHeight="1" x14ac:dyDescent="0.2">
      <c r="A1579" s="1" t="s">
        <v>5893</v>
      </c>
      <c r="B1579" s="1" t="s">
        <v>36</v>
      </c>
      <c r="C1579" t="s">
        <v>5894</v>
      </c>
      <c r="D1579" s="1" t="s">
        <v>43</v>
      </c>
      <c r="E1579" s="1" t="s">
        <v>4461</v>
      </c>
      <c r="F1579" s="1" t="s">
        <v>5884</v>
      </c>
      <c r="H1579" s="2" t="s">
        <v>5895</v>
      </c>
      <c r="I1579" s="2" t="s">
        <v>5896</v>
      </c>
      <c r="J1579" s="1" t="s">
        <v>773</v>
      </c>
      <c r="K1579" s="1" t="s">
        <v>5889</v>
      </c>
      <c r="L1579" s="1">
        <v>1</v>
      </c>
      <c r="M1579" s="1" t="s">
        <v>774</v>
      </c>
      <c r="O1579" s="1" t="s">
        <v>1264</v>
      </c>
      <c r="P1579" s="1" t="s">
        <v>1265</v>
      </c>
      <c r="T1579" s="1" t="s">
        <v>1266</v>
      </c>
      <c r="W1579" s="2" t="s">
        <v>5887</v>
      </c>
      <c r="X1579" s="2" t="s">
        <v>5888</v>
      </c>
      <c r="Y1579" s="1" t="s">
        <v>775</v>
      </c>
      <c r="Z1579" s="1" t="s">
        <v>34</v>
      </c>
      <c r="AA1579" s="9" t="s">
        <v>53</v>
      </c>
      <c r="AB1579" s="2" t="s">
        <v>54</v>
      </c>
    </row>
    <row r="1580" spans="1:28" ht="36" customHeight="1" x14ac:dyDescent="0.2">
      <c r="A1580" s="1" t="s">
        <v>5897</v>
      </c>
      <c r="B1580" s="1" t="s">
        <v>36</v>
      </c>
      <c r="C1580" t="s">
        <v>5898</v>
      </c>
      <c r="D1580" s="1" t="s">
        <v>43</v>
      </c>
      <c r="E1580" s="1" t="s">
        <v>4461</v>
      </c>
      <c r="F1580" s="1" t="s">
        <v>5884</v>
      </c>
      <c r="H1580" s="2" t="s">
        <v>5899</v>
      </c>
      <c r="J1580" s="1" t="s">
        <v>773</v>
      </c>
      <c r="K1580" s="1" t="s">
        <v>5889</v>
      </c>
      <c r="L1580" s="1">
        <v>1</v>
      </c>
      <c r="M1580" s="1" t="s">
        <v>774</v>
      </c>
      <c r="O1580" s="1" t="s">
        <v>1264</v>
      </c>
      <c r="P1580" s="1" t="s">
        <v>1265</v>
      </c>
      <c r="T1580" s="1" t="s">
        <v>1266</v>
      </c>
      <c r="W1580" s="2" t="s">
        <v>5887</v>
      </c>
      <c r="X1580" s="2" t="s">
        <v>5888</v>
      </c>
      <c r="Y1580" s="1" t="s">
        <v>775</v>
      </c>
      <c r="Z1580" s="1" t="s">
        <v>34</v>
      </c>
      <c r="AA1580" s="9" t="s">
        <v>53</v>
      </c>
      <c r="AB1580" s="2" t="s">
        <v>54</v>
      </c>
    </row>
    <row r="1581" spans="1:28" ht="36" customHeight="1" x14ac:dyDescent="0.2">
      <c r="A1581" s="1" t="s">
        <v>5900</v>
      </c>
      <c r="B1581" s="1" t="s">
        <v>36</v>
      </c>
      <c r="C1581" t="s">
        <v>5901</v>
      </c>
      <c r="D1581" s="1" t="s">
        <v>43</v>
      </c>
      <c r="E1581" s="1" t="s">
        <v>4461</v>
      </c>
      <c r="F1581" s="1" t="s">
        <v>5884</v>
      </c>
      <c r="H1581" s="2" t="s">
        <v>5902</v>
      </c>
      <c r="J1581" s="1" t="s">
        <v>773</v>
      </c>
      <c r="K1581" s="1" t="s">
        <v>5889</v>
      </c>
      <c r="L1581" s="1">
        <v>1</v>
      </c>
      <c r="M1581" s="1" t="s">
        <v>774</v>
      </c>
      <c r="O1581" s="1" t="s">
        <v>1264</v>
      </c>
      <c r="P1581" s="1" t="s">
        <v>1265</v>
      </c>
      <c r="T1581" s="1" t="s">
        <v>1266</v>
      </c>
      <c r="W1581" s="2" t="s">
        <v>5887</v>
      </c>
      <c r="X1581" s="2" t="s">
        <v>5888</v>
      </c>
      <c r="Y1581" s="1" t="s">
        <v>775</v>
      </c>
      <c r="Z1581" s="1" t="s">
        <v>34</v>
      </c>
      <c r="AA1581" s="9" t="s">
        <v>53</v>
      </c>
      <c r="AB1581" s="2" t="s">
        <v>54</v>
      </c>
    </row>
    <row r="1582" spans="1:28" ht="36" customHeight="1" x14ac:dyDescent="0.2">
      <c r="A1582" s="1" t="s">
        <v>5903</v>
      </c>
      <c r="B1582" s="1" t="s">
        <v>36</v>
      </c>
      <c r="C1582" t="s">
        <v>5904</v>
      </c>
      <c r="D1582" s="1" t="s">
        <v>43</v>
      </c>
      <c r="E1582" s="1" t="s">
        <v>4461</v>
      </c>
      <c r="F1582" s="1" t="s">
        <v>5884</v>
      </c>
      <c r="H1582" s="2" t="s">
        <v>5905</v>
      </c>
      <c r="I1582" s="2" t="s">
        <v>4480</v>
      </c>
      <c r="J1582" s="1" t="s">
        <v>47</v>
      </c>
      <c r="K1582" s="1" t="s">
        <v>5889</v>
      </c>
      <c r="L1582" s="1">
        <v>1</v>
      </c>
      <c r="M1582" s="1" t="s">
        <v>1968</v>
      </c>
      <c r="O1582" s="1" t="s">
        <v>1264</v>
      </c>
      <c r="P1582" s="1" t="s">
        <v>1265</v>
      </c>
      <c r="T1582" s="1" t="s">
        <v>1266</v>
      </c>
      <c r="W1582" s="2" t="s">
        <v>5887</v>
      </c>
      <c r="X1582" s="2" t="s">
        <v>5888</v>
      </c>
      <c r="Y1582" s="1" t="s">
        <v>775</v>
      </c>
      <c r="Z1582" s="1" t="s">
        <v>34</v>
      </c>
      <c r="AA1582" s="9" t="s">
        <v>53</v>
      </c>
      <c r="AB1582" s="2" t="s">
        <v>54</v>
      </c>
    </row>
    <row r="1583" spans="1:28" ht="36" customHeight="1" x14ac:dyDescent="0.2">
      <c r="A1583" s="1" t="s">
        <v>5906</v>
      </c>
      <c r="B1583" s="1" t="s">
        <v>36</v>
      </c>
      <c r="C1583" t="s">
        <v>5907</v>
      </c>
      <c r="D1583" s="1" t="s">
        <v>43</v>
      </c>
      <c r="E1583" s="1" t="s">
        <v>4461</v>
      </c>
      <c r="F1583" s="1" t="s">
        <v>5884</v>
      </c>
      <c r="H1583" s="2" t="s">
        <v>5908</v>
      </c>
      <c r="I1583" s="2" t="s">
        <v>5909</v>
      </c>
      <c r="J1583" s="1" t="s">
        <v>773</v>
      </c>
      <c r="K1583" s="1" t="s">
        <v>5889</v>
      </c>
      <c r="L1583" s="1">
        <v>1</v>
      </c>
      <c r="M1583" s="1" t="s">
        <v>774</v>
      </c>
      <c r="O1583" s="1" t="s">
        <v>1264</v>
      </c>
      <c r="P1583" s="1" t="s">
        <v>1265</v>
      </c>
      <c r="T1583" s="1" t="s">
        <v>1266</v>
      </c>
      <c r="W1583" s="2" t="s">
        <v>5887</v>
      </c>
      <c r="X1583" s="2" t="s">
        <v>5888</v>
      </c>
      <c r="Y1583" s="1" t="s">
        <v>775</v>
      </c>
      <c r="Z1583" s="1" t="s">
        <v>34</v>
      </c>
      <c r="AA1583" s="9" t="s">
        <v>53</v>
      </c>
      <c r="AB1583" s="2" t="s">
        <v>200</v>
      </c>
    </row>
    <row r="1584" spans="1:28" ht="36" customHeight="1" x14ac:dyDescent="0.2">
      <c r="A1584" s="1" t="s">
        <v>5910</v>
      </c>
      <c r="B1584" s="1" t="s">
        <v>36</v>
      </c>
      <c r="C1584" t="s">
        <v>5911</v>
      </c>
      <c r="D1584" s="1" t="s">
        <v>43</v>
      </c>
      <c r="E1584" s="1" t="s">
        <v>4461</v>
      </c>
      <c r="F1584" s="1" t="s">
        <v>5884</v>
      </c>
      <c r="H1584" s="2" t="s">
        <v>5912</v>
      </c>
      <c r="I1584" s="2" t="s">
        <v>4480</v>
      </c>
      <c r="J1584" s="1" t="s">
        <v>47</v>
      </c>
      <c r="K1584" s="1" t="s">
        <v>5889</v>
      </c>
      <c r="L1584" s="1">
        <v>1</v>
      </c>
      <c r="M1584" s="1" t="s">
        <v>1968</v>
      </c>
      <c r="O1584" s="1" t="s">
        <v>1264</v>
      </c>
      <c r="P1584" s="1" t="s">
        <v>1265</v>
      </c>
      <c r="T1584" s="1" t="s">
        <v>1266</v>
      </c>
      <c r="W1584" s="2" t="s">
        <v>5887</v>
      </c>
      <c r="X1584" s="2" t="s">
        <v>5888</v>
      </c>
      <c r="Y1584" s="1" t="s">
        <v>775</v>
      </c>
      <c r="Z1584" s="1" t="s">
        <v>34</v>
      </c>
      <c r="AA1584" s="9" t="s">
        <v>53</v>
      </c>
      <c r="AB1584" s="2" t="s">
        <v>54</v>
      </c>
    </row>
    <row r="1585" spans="1:28" ht="36" customHeight="1" x14ac:dyDescent="0.2">
      <c r="A1585" s="1" t="s">
        <v>5913</v>
      </c>
      <c r="B1585" s="1" t="s">
        <v>36</v>
      </c>
      <c r="C1585" t="s">
        <v>5914</v>
      </c>
      <c r="D1585" s="1" t="s">
        <v>43</v>
      </c>
      <c r="E1585" s="1" t="s">
        <v>4461</v>
      </c>
      <c r="F1585" s="1" t="s">
        <v>5884</v>
      </c>
      <c r="H1585" s="2" t="s">
        <v>5915</v>
      </c>
      <c r="I1585" s="2" t="s">
        <v>4480</v>
      </c>
      <c r="J1585" s="1" t="s">
        <v>47</v>
      </c>
      <c r="K1585" s="1" t="s">
        <v>5889</v>
      </c>
      <c r="L1585" s="1">
        <v>1</v>
      </c>
      <c r="M1585" s="1" t="s">
        <v>1968</v>
      </c>
      <c r="O1585" s="1" t="s">
        <v>1264</v>
      </c>
      <c r="P1585" s="1" t="s">
        <v>1265</v>
      </c>
      <c r="T1585" s="1" t="s">
        <v>1266</v>
      </c>
      <c r="W1585" s="2" t="s">
        <v>5887</v>
      </c>
      <c r="X1585" s="2" t="s">
        <v>5888</v>
      </c>
      <c r="Y1585" s="1" t="s">
        <v>775</v>
      </c>
      <c r="Z1585" s="1" t="s">
        <v>34</v>
      </c>
      <c r="AA1585" s="9" t="s">
        <v>53</v>
      </c>
      <c r="AB1585" s="2" t="s">
        <v>200</v>
      </c>
    </row>
    <row r="1586" spans="1:28" ht="36" customHeight="1" x14ac:dyDescent="0.2">
      <c r="A1586" s="1" t="s">
        <v>5916</v>
      </c>
      <c r="B1586" s="1" t="s">
        <v>36</v>
      </c>
      <c r="C1586" t="s">
        <v>5917</v>
      </c>
      <c r="D1586" s="1" t="s">
        <v>43</v>
      </c>
      <c r="E1586" s="1" t="s">
        <v>4461</v>
      </c>
      <c r="F1586" s="1" t="s">
        <v>5884</v>
      </c>
      <c r="H1586" s="2" t="s">
        <v>5918</v>
      </c>
      <c r="I1586" s="2" t="s">
        <v>4480</v>
      </c>
      <c r="J1586" s="1" t="s">
        <v>47</v>
      </c>
      <c r="K1586" s="1" t="s">
        <v>5889</v>
      </c>
      <c r="L1586" s="1">
        <v>1</v>
      </c>
      <c r="M1586" s="1" t="s">
        <v>1968</v>
      </c>
      <c r="O1586" s="1" t="s">
        <v>1264</v>
      </c>
      <c r="P1586" s="1" t="s">
        <v>1265</v>
      </c>
      <c r="T1586" s="1" t="s">
        <v>1266</v>
      </c>
      <c r="W1586" s="2" t="s">
        <v>5887</v>
      </c>
      <c r="X1586" s="2" t="s">
        <v>5888</v>
      </c>
      <c r="Y1586" s="1" t="s">
        <v>775</v>
      </c>
      <c r="Z1586" s="1" t="s">
        <v>34</v>
      </c>
      <c r="AA1586" s="9" t="s">
        <v>53</v>
      </c>
      <c r="AB1586" s="2" t="s">
        <v>54</v>
      </c>
    </row>
    <row r="1587" spans="1:28" ht="36" customHeight="1" x14ac:dyDescent="0.2">
      <c r="A1587" s="1" t="s">
        <v>5919</v>
      </c>
      <c r="B1587" s="1" t="s">
        <v>36</v>
      </c>
      <c r="C1587" t="s">
        <v>5920</v>
      </c>
      <c r="D1587" s="1" t="s">
        <v>43</v>
      </c>
      <c r="E1587" s="1" t="s">
        <v>4461</v>
      </c>
      <c r="F1587" s="1" t="s">
        <v>5884</v>
      </c>
      <c r="H1587" s="2" t="s">
        <v>5921</v>
      </c>
      <c r="I1587" s="2" t="s">
        <v>4480</v>
      </c>
      <c r="J1587" s="1" t="s">
        <v>47</v>
      </c>
      <c r="K1587" s="1" t="s">
        <v>5889</v>
      </c>
      <c r="L1587" s="1">
        <v>1</v>
      </c>
      <c r="M1587" s="1" t="s">
        <v>1968</v>
      </c>
      <c r="O1587" s="1" t="s">
        <v>1264</v>
      </c>
      <c r="P1587" s="1" t="s">
        <v>1265</v>
      </c>
      <c r="T1587" s="1" t="s">
        <v>1266</v>
      </c>
      <c r="W1587" s="2" t="s">
        <v>5887</v>
      </c>
      <c r="X1587" s="2" t="s">
        <v>5888</v>
      </c>
      <c r="Y1587" s="1" t="s">
        <v>775</v>
      </c>
      <c r="Z1587" s="1" t="s">
        <v>34</v>
      </c>
      <c r="AA1587" s="9" t="s">
        <v>53</v>
      </c>
      <c r="AB1587" s="2" t="s">
        <v>200</v>
      </c>
    </row>
    <row r="1588" spans="1:28" ht="36" customHeight="1" x14ac:dyDescent="0.2">
      <c r="A1588" s="1" t="s">
        <v>5922</v>
      </c>
      <c r="B1588" s="1" t="s">
        <v>36</v>
      </c>
      <c r="C1588" t="s">
        <v>5923</v>
      </c>
      <c r="D1588" s="1" t="s">
        <v>43</v>
      </c>
      <c r="E1588" s="1" t="s">
        <v>4461</v>
      </c>
      <c r="F1588" s="1" t="s">
        <v>5884</v>
      </c>
      <c r="H1588" s="2" t="s">
        <v>5924</v>
      </c>
      <c r="I1588" s="2" t="s">
        <v>4480</v>
      </c>
      <c r="J1588" s="1" t="s">
        <v>47</v>
      </c>
      <c r="K1588" s="1" t="s">
        <v>5889</v>
      </c>
      <c r="L1588" s="1">
        <v>1</v>
      </c>
      <c r="M1588" s="1" t="s">
        <v>1968</v>
      </c>
      <c r="O1588" s="1" t="s">
        <v>1264</v>
      </c>
      <c r="P1588" s="1" t="s">
        <v>1265</v>
      </c>
      <c r="T1588" s="1" t="s">
        <v>1266</v>
      </c>
      <c r="W1588" s="2" t="s">
        <v>5887</v>
      </c>
      <c r="X1588" s="2" t="s">
        <v>5888</v>
      </c>
      <c r="Y1588" s="1" t="s">
        <v>775</v>
      </c>
      <c r="Z1588" s="1" t="s">
        <v>34</v>
      </c>
      <c r="AA1588" s="9" t="s">
        <v>53</v>
      </c>
      <c r="AB1588" s="2" t="s">
        <v>200</v>
      </c>
    </row>
    <row r="1589" spans="1:28" ht="36" customHeight="1" x14ac:dyDescent="0.2">
      <c r="A1589" s="1" t="s">
        <v>5925</v>
      </c>
      <c r="B1589" s="1" t="s">
        <v>36</v>
      </c>
      <c r="C1589" t="s">
        <v>5926</v>
      </c>
      <c r="D1589" s="1" t="s">
        <v>43</v>
      </c>
      <c r="E1589" s="1" t="s">
        <v>4461</v>
      </c>
      <c r="F1589" s="1" t="s">
        <v>5884</v>
      </c>
      <c r="H1589" s="2" t="s">
        <v>5927</v>
      </c>
      <c r="I1589" s="2" t="s">
        <v>5928</v>
      </c>
      <c r="J1589" s="1" t="s">
        <v>47</v>
      </c>
      <c r="K1589" s="1" t="s">
        <v>5889</v>
      </c>
      <c r="L1589" s="1">
        <v>1</v>
      </c>
      <c r="M1589" s="1" t="s">
        <v>1968</v>
      </c>
      <c r="O1589" s="1" t="s">
        <v>1264</v>
      </c>
      <c r="P1589" s="1" t="s">
        <v>1265</v>
      </c>
      <c r="T1589" s="1" t="s">
        <v>1266</v>
      </c>
      <c r="W1589" s="2" t="s">
        <v>5887</v>
      </c>
      <c r="X1589" s="2" t="s">
        <v>5888</v>
      </c>
      <c r="Y1589" s="1" t="s">
        <v>775</v>
      </c>
      <c r="Z1589" s="1" t="s">
        <v>34</v>
      </c>
      <c r="AA1589" s="9" t="s">
        <v>53</v>
      </c>
      <c r="AB1589" s="2" t="s">
        <v>54</v>
      </c>
    </row>
    <row r="1590" spans="1:28" ht="36" customHeight="1" x14ac:dyDescent="0.2">
      <c r="A1590" s="1" t="s">
        <v>5929</v>
      </c>
      <c r="B1590" s="1" t="s">
        <v>36</v>
      </c>
      <c r="C1590" t="s">
        <v>5930</v>
      </c>
      <c r="D1590" s="1" t="s">
        <v>43</v>
      </c>
      <c r="E1590" s="1" t="s">
        <v>4461</v>
      </c>
      <c r="F1590" s="1" t="s">
        <v>5884</v>
      </c>
      <c r="H1590" s="2" t="s">
        <v>5931</v>
      </c>
      <c r="I1590" s="2" t="s">
        <v>5932</v>
      </c>
      <c r="J1590" s="1" t="s">
        <v>773</v>
      </c>
      <c r="K1590" s="1" t="s">
        <v>5889</v>
      </c>
      <c r="L1590" s="1">
        <v>1</v>
      </c>
      <c r="M1590" s="1" t="s">
        <v>774</v>
      </c>
      <c r="O1590" s="1" t="s">
        <v>1264</v>
      </c>
      <c r="P1590" s="1" t="s">
        <v>1265</v>
      </c>
      <c r="T1590" s="1" t="s">
        <v>1266</v>
      </c>
      <c r="W1590" s="2" t="s">
        <v>5887</v>
      </c>
      <c r="X1590" s="2" t="s">
        <v>5888</v>
      </c>
      <c r="Y1590" s="1" t="s">
        <v>775</v>
      </c>
      <c r="Z1590" s="1" t="s">
        <v>34</v>
      </c>
      <c r="AA1590" s="9" t="s">
        <v>53</v>
      </c>
      <c r="AB1590" s="2" t="s">
        <v>54</v>
      </c>
    </row>
    <row r="1591" spans="1:28" ht="36" customHeight="1" x14ac:dyDescent="0.2">
      <c r="A1591" s="1" t="s">
        <v>5933</v>
      </c>
      <c r="B1591" s="1" t="s">
        <v>36</v>
      </c>
      <c r="C1591" t="s">
        <v>5934</v>
      </c>
      <c r="D1591" s="1" t="s">
        <v>43</v>
      </c>
      <c r="E1591" s="1" t="s">
        <v>4461</v>
      </c>
      <c r="F1591" s="1" t="s">
        <v>5884</v>
      </c>
      <c r="H1591" s="2" t="s">
        <v>5935</v>
      </c>
      <c r="I1591" s="2" t="s">
        <v>4480</v>
      </c>
      <c r="J1591" s="1" t="s">
        <v>47</v>
      </c>
      <c r="K1591" s="1" t="s">
        <v>5889</v>
      </c>
      <c r="L1591" s="1">
        <v>1</v>
      </c>
      <c r="M1591" s="1" t="s">
        <v>1968</v>
      </c>
      <c r="O1591" s="1" t="s">
        <v>1264</v>
      </c>
      <c r="P1591" s="1" t="s">
        <v>1265</v>
      </c>
      <c r="T1591" s="1" t="s">
        <v>1266</v>
      </c>
      <c r="W1591" s="2" t="s">
        <v>5887</v>
      </c>
      <c r="X1591" s="2" t="s">
        <v>5888</v>
      </c>
      <c r="Y1591" s="1" t="s">
        <v>775</v>
      </c>
      <c r="Z1591" s="1" t="s">
        <v>34</v>
      </c>
      <c r="AA1591" s="9" t="s">
        <v>53</v>
      </c>
      <c r="AB1591" s="2" t="s">
        <v>54</v>
      </c>
    </row>
    <row r="1592" spans="1:28" ht="36" customHeight="1" x14ac:dyDescent="0.2">
      <c r="A1592" s="1" t="s">
        <v>5936</v>
      </c>
      <c r="B1592" s="1" t="s">
        <v>36</v>
      </c>
      <c r="C1592" t="s">
        <v>5937</v>
      </c>
      <c r="D1592" s="1" t="s">
        <v>43</v>
      </c>
      <c r="E1592" s="1" t="s">
        <v>4461</v>
      </c>
      <c r="F1592" s="1" t="s">
        <v>5884</v>
      </c>
      <c r="H1592" s="2" t="s">
        <v>5938</v>
      </c>
      <c r="I1592" s="2" t="s">
        <v>4480</v>
      </c>
      <c r="J1592" s="1" t="s">
        <v>47</v>
      </c>
      <c r="K1592" s="1" t="s">
        <v>5889</v>
      </c>
      <c r="L1592" s="1">
        <v>1</v>
      </c>
      <c r="M1592" s="1" t="s">
        <v>1968</v>
      </c>
      <c r="O1592" s="1" t="s">
        <v>1264</v>
      </c>
      <c r="P1592" s="1" t="s">
        <v>1265</v>
      </c>
      <c r="T1592" s="1" t="s">
        <v>1266</v>
      </c>
      <c r="W1592" s="2" t="s">
        <v>5887</v>
      </c>
      <c r="X1592" s="2" t="s">
        <v>5888</v>
      </c>
      <c r="Y1592" s="1" t="s">
        <v>775</v>
      </c>
      <c r="Z1592" s="1" t="s">
        <v>34</v>
      </c>
      <c r="AA1592" s="9" t="s">
        <v>53</v>
      </c>
      <c r="AB1592" s="2" t="s">
        <v>54</v>
      </c>
    </row>
    <row r="1593" spans="1:28" ht="36" customHeight="1" x14ac:dyDescent="0.2">
      <c r="A1593" s="1" t="s">
        <v>5939</v>
      </c>
      <c r="B1593" s="1" t="s">
        <v>36</v>
      </c>
      <c r="C1593" t="s">
        <v>5940</v>
      </c>
      <c r="D1593" s="1" t="s">
        <v>43</v>
      </c>
      <c r="E1593" s="1" t="s">
        <v>4461</v>
      </c>
      <c r="F1593" s="1" t="s">
        <v>5884</v>
      </c>
      <c r="H1593" s="2" t="s">
        <v>5941</v>
      </c>
      <c r="J1593" s="1" t="s">
        <v>773</v>
      </c>
      <c r="K1593" s="1" t="s">
        <v>5889</v>
      </c>
      <c r="L1593" s="1">
        <v>1</v>
      </c>
      <c r="M1593" s="1" t="s">
        <v>774</v>
      </c>
      <c r="O1593" s="1" t="s">
        <v>1264</v>
      </c>
      <c r="P1593" s="1" t="s">
        <v>1265</v>
      </c>
      <c r="T1593" s="1" t="s">
        <v>1266</v>
      </c>
      <c r="W1593" s="2" t="s">
        <v>5887</v>
      </c>
      <c r="X1593" s="2" t="s">
        <v>5888</v>
      </c>
      <c r="Y1593" s="1" t="s">
        <v>775</v>
      </c>
      <c r="Z1593" s="1" t="s">
        <v>34</v>
      </c>
      <c r="AA1593" s="9" t="s">
        <v>53</v>
      </c>
      <c r="AB1593" s="2" t="s">
        <v>54</v>
      </c>
    </row>
    <row r="1594" spans="1:28" ht="36" customHeight="1" x14ac:dyDescent="0.2">
      <c r="A1594" s="1" t="s">
        <v>5942</v>
      </c>
      <c r="B1594" s="1" t="s">
        <v>36</v>
      </c>
      <c r="C1594" t="s">
        <v>5943</v>
      </c>
      <c r="D1594" s="1" t="s">
        <v>43</v>
      </c>
      <c r="E1594" s="1" t="s">
        <v>4461</v>
      </c>
      <c r="F1594" s="1" t="s">
        <v>5884</v>
      </c>
      <c r="H1594" s="2" t="s">
        <v>5944</v>
      </c>
      <c r="I1594" s="2" t="s">
        <v>4480</v>
      </c>
      <c r="J1594" s="1" t="s">
        <v>47</v>
      </c>
      <c r="K1594" s="1" t="s">
        <v>5889</v>
      </c>
      <c r="L1594" s="1">
        <v>1</v>
      </c>
      <c r="M1594" s="1" t="s">
        <v>1968</v>
      </c>
      <c r="O1594" s="1" t="s">
        <v>1264</v>
      </c>
      <c r="P1594" s="1" t="s">
        <v>1265</v>
      </c>
      <c r="T1594" s="1" t="s">
        <v>1266</v>
      </c>
      <c r="W1594" s="2" t="s">
        <v>5887</v>
      </c>
      <c r="X1594" s="2" t="s">
        <v>5888</v>
      </c>
      <c r="Y1594" s="1" t="s">
        <v>775</v>
      </c>
      <c r="Z1594" s="1" t="s">
        <v>34</v>
      </c>
      <c r="AA1594" s="9" t="s">
        <v>53</v>
      </c>
      <c r="AB1594" s="2" t="s">
        <v>54</v>
      </c>
    </row>
    <row r="1595" spans="1:28" ht="36" customHeight="1" x14ac:dyDescent="0.2">
      <c r="A1595" s="1" t="s">
        <v>5945</v>
      </c>
      <c r="B1595" s="1" t="s">
        <v>36</v>
      </c>
      <c r="C1595" t="s">
        <v>5946</v>
      </c>
      <c r="D1595" s="1" t="s">
        <v>43</v>
      </c>
      <c r="E1595" s="1" t="s">
        <v>4461</v>
      </c>
      <c r="F1595" s="1" t="s">
        <v>5884</v>
      </c>
      <c r="H1595" s="2" t="s">
        <v>5947</v>
      </c>
      <c r="I1595" s="2" t="s">
        <v>4480</v>
      </c>
      <c r="J1595" s="1" t="s">
        <v>47</v>
      </c>
      <c r="K1595" s="1" t="s">
        <v>5889</v>
      </c>
      <c r="L1595" s="1">
        <v>1</v>
      </c>
      <c r="M1595" s="1" t="s">
        <v>1968</v>
      </c>
      <c r="O1595" s="1" t="s">
        <v>1264</v>
      </c>
      <c r="P1595" s="1" t="s">
        <v>1265</v>
      </c>
      <c r="T1595" s="1" t="s">
        <v>1266</v>
      </c>
      <c r="W1595" s="2" t="s">
        <v>5887</v>
      </c>
      <c r="X1595" s="2" t="s">
        <v>5888</v>
      </c>
      <c r="Y1595" s="1" t="s">
        <v>775</v>
      </c>
      <c r="Z1595" s="1" t="s">
        <v>34</v>
      </c>
      <c r="AA1595" s="9" t="s">
        <v>53</v>
      </c>
      <c r="AB1595" s="2" t="s">
        <v>54</v>
      </c>
    </row>
    <row r="1596" spans="1:28" ht="36" customHeight="1" x14ac:dyDescent="0.2">
      <c r="A1596" s="1" t="s">
        <v>5948</v>
      </c>
      <c r="B1596" s="1" t="s">
        <v>36</v>
      </c>
      <c r="C1596" t="s">
        <v>5949</v>
      </c>
      <c r="D1596" s="1" t="s">
        <v>43</v>
      </c>
      <c r="E1596" s="1" t="s">
        <v>4461</v>
      </c>
      <c r="F1596" s="1" t="s">
        <v>5884</v>
      </c>
      <c r="H1596" s="2" t="s">
        <v>5950</v>
      </c>
      <c r="I1596" s="2" t="s">
        <v>5951</v>
      </c>
      <c r="J1596" s="1" t="s">
        <v>773</v>
      </c>
      <c r="K1596" s="1" t="s">
        <v>5889</v>
      </c>
      <c r="L1596" s="1">
        <v>1</v>
      </c>
      <c r="M1596" s="1" t="s">
        <v>774</v>
      </c>
      <c r="O1596" s="1" t="s">
        <v>1264</v>
      </c>
      <c r="P1596" s="1" t="s">
        <v>1265</v>
      </c>
      <c r="T1596" s="1" t="s">
        <v>1266</v>
      </c>
      <c r="W1596" s="2" t="s">
        <v>5952</v>
      </c>
      <c r="X1596" s="2" t="s">
        <v>5953</v>
      </c>
      <c r="Y1596" s="1" t="s">
        <v>775</v>
      </c>
      <c r="Z1596" s="1" t="s">
        <v>34</v>
      </c>
      <c r="AA1596" s="9" t="s">
        <v>53</v>
      </c>
      <c r="AB1596" s="2" t="s">
        <v>248</v>
      </c>
    </row>
    <row r="1597" spans="1:28" ht="36" customHeight="1" x14ac:dyDescent="0.2">
      <c r="A1597" s="1" t="s">
        <v>5954</v>
      </c>
      <c r="B1597" s="1" t="s">
        <v>36</v>
      </c>
      <c r="C1597" t="s">
        <v>5955</v>
      </c>
      <c r="D1597" s="1" t="s">
        <v>43</v>
      </c>
      <c r="E1597" s="1" t="s">
        <v>4461</v>
      </c>
      <c r="F1597" s="1" t="s">
        <v>5884</v>
      </c>
      <c r="H1597" s="2" t="s">
        <v>5956</v>
      </c>
      <c r="J1597" s="1" t="s">
        <v>773</v>
      </c>
      <c r="K1597" s="1" t="s">
        <v>5889</v>
      </c>
      <c r="L1597" s="1">
        <v>1</v>
      </c>
      <c r="M1597" s="1" t="s">
        <v>774</v>
      </c>
      <c r="O1597" s="1" t="s">
        <v>1264</v>
      </c>
      <c r="P1597" s="1" t="s">
        <v>1265</v>
      </c>
      <c r="T1597" s="1" t="s">
        <v>1266</v>
      </c>
      <c r="W1597" s="2" t="s">
        <v>5952</v>
      </c>
      <c r="X1597" s="2" t="s">
        <v>5953</v>
      </c>
      <c r="Y1597" s="1" t="s">
        <v>775</v>
      </c>
      <c r="Z1597" s="1" t="s">
        <v>34</v>
      </c>
      <c r="AA1597" s="9" t="s">
        <v>53</v>
      </c>
      <c r="AB1597" s="2" t="s">
        <v>242</v>
      </c>
    </row>
    <row r="1598" spans="1:28" ht="36" customHeight="1" x14ac:dyDescent="0.2">
      <c r="A1598" s="1" t="s">
        <v>5957</v>
      </c>
      <c r="B1598" s="1" t="s">
        <v>36</v>
      </c>
      <c r="C1598" t="s">
        <v>5958</v>
      </c>
      <c r="D1598" s="1" t="s">
        <v>43</v>
      </c>
      <c r="E1598" s="1" t="s">
        <v>4461</v>
      </c>
      <c r="F1598" s="1" t="s">
        <v>5884</v>
      </c>
      <c r="H1598" s="2" t="s">
        <v>1408</v>
      </c>
      <c r="J1598" s="1" t="s">
        <v>773</v>
      </c>
      <c r="K1598" s="1" t="s">
        <v>5889</v>
      </c>
      <c r="L1598" s="1">
        <v>2</v>
      </c>
      <c r="M1598" s="1" t="s">
        <v>774</v>
      </c>
      <c r="O1598" s="1" t="s">
        <v>1264</v>
      </c>
      <c r="P1598" s="1" t="s">
        <v>1265</v>
      </c>
      <c r="T1598" s="1" t="s">
        <v>1266</v>
      </c>
      <c r="W1598" s="2" t="s">
        <v>5887</v>
      </c>
      <c r="X1598" s="2" t="s">
        <v>5888</v>
      </c>
      <c r="Y1598" s="1" t="s">
        <v>775</v>
      </c>
      <c r="Z1598" s="1" t="s">
        <v>34</v>
      </c>
      <c r="AA1598" s="9" t="s">
        <v>53</v>
      </c>
      <c r="AB1598" s="2" t="s">
        <v>200</v>
      </c>
    </row>
    <row r="1599" spans="1:28" ht="36" customHeight="1" x14ac:dyDescent="0.2">
      <c r="A1599" s="1" t="s">
        <v>5959</v>
      </c>
      <c r="B1599" s="1" t="s">
        <v>36</v>
      </c>
      <c r="C1599" t="s">
        <v>5960</v>
      </c>
      <c r="D1599" s="1" t="s">
        <v>43</v>
      </c>
      <c r="E1599" s="1" t="s">
        <v>4461</v>
      </c>
      <c r="F1599" s="1" t="s">
        <v>5884</v>
      </c>
      <c r="H1599" s="2" t="s">
        <v>5961</v>
      </c>
      <c r="I1599" s="2" t="s">
        <v>5962</v>
      </c>
      <c r="J1599" s="1" t="s">
        <v>47</v>
      </c>
      <c r="M1599" s="1" t="s">
        <v>1320</v>
      </c>
      <c r="O1599" s="1" t="s">
        <v>1264</v>
      </c>
      <c r="P1599" s="1" t="s">
        <v>1265</v>
      </c>
      <c r="T1599" s="1" t="s">
        <v>1266</v>
      </c>
      <c r="W1599" s="2" t="s">
        <v>5887</v>
      </c>
      <c r="X1599" s="2" t="s">
        <v>5888</v>
      </c>
      <c r="Y1599" s="1" t="s">
        <v>52</v>
      </c>
      <c r="Z1599" s="1" t="s">
        <v>34</v>
      </c>
      <c r="AA1599" s="9" t="s">
        <v>53</v>
      </c>
      <c r="AB1599" s="2" t="s">
        <v>54</v>
      </c>
    </row>
    <row r="1600" spans="1:28" ht="36" customHeight="1" x14ac:dyDescent="0.2">
      <c r="A1600" s="1" t="s">
        <v>5963</v>
      </c>
      <c r="B1600" s="6" t="s">
        <v>30</v>
      </c>
      <c r="C1600" t="s">
        <v>5964</v>
      </c>
      <c r="D1600" s="1" t="s">
        <v>43</v>
      </c>
      <c r="E1600" s="1" t="s">
        <v>4461</v>
      </c>
      <c r="F1600" s="1" t="s">
        <v>5965</v>
      </c>
      <c r="H1600" s="2" t="s">
        <v>5966</v>
      </c>
      <c r="I1600" s="2" t="s">
        <v>5967</v>
      </c>
      <c r="J1600" s="1" t="s">
        <v>47</v>
      </c>
      <c r="M1600" s="1" t="s">
        <v>1549</v>
      </c>
      <c r="O1600" s="1" t="s">
        <v>1264</v>
      </c>
      <c r="P1600" s="1" t="s">
        <v>1265</v>
      </c>
      <c r="T1600" s="1" t="s">
        <v>1266</v>
      </c>
      <c r="W1600" s="2" t="s">
        <v>5968</v>
      </c>
      <c r="X1600" s="2" t="s">
        <v>5969</v>
      </c>
      <c r="Y1600" s="1" t="s">
        <v>52</v>
      </c>
      <c r="Z1600" s="1" t="s">
        <v>34</v>
      </c>
      <c r="AA1600" s="9" t="s">
        <v>53</v>
      </c>
      <c r="AB1600" s="2" t="s">
        <v>54</v>
      </c>
    </row>
    <row r="1601" spans="1:28" ht="36" customHeight="1" x14ac:dyDescent="0.2">
      <c r="A1601" s="1" t="s">
        <v>5970</v>
      </c>
      <c r="B1601" s="1" t="s">
        <v>36</v>
      </c>
      <c r="C1601" t="s">
        <v>5971</v>
      </c>
      <c r="D1601" s="1" t="s">
        <v>766</v>
      </c>
      <c r="E1601" s="1" t="s">
        <v>4461</v>
      </c>
      <c r="F1601" s="1" t="s">
        <v>5965</v>
      </c>
      <c r="H1601" s="2" t="s">
        <v>5972</v>
      </c>
      <c r="J1601" s="1" t="s">
        <v>33</v>
      </c>
      <c r="W1601" s="2" t="s">
        <v>5968</v>
      </c>
      <c r="X1601" s="2" t="s">
        <v>5969</v>
      </c>
      <c r="Z1601" s="1" t="s">
        <v>34</v>
      </c>
    </row>
    <row r="1602" spans="1:28" ht="36" customHeight="1" x14ac:dyDescent="0.2">
      <c r="A1602" s="1" t="s">
        <v>5973</v>
      </c>
      <c r="B1602" s="6" t="s">
        <v>36</v>
      </c>
      <c r="C1602" t="s">
        <v>5974</v>
      </c>
      <c r="D1602" s="1" t="s">
        <v>43</v>
      </c>
      <c r="E1602" s="1" t="s">
        <v>4461</v>
      </c>
      <c r="F1602" s="1" t="s">
        <v>5965</v>
      </c>
      <c r="H1602" s="10" t="s">
        <v>5975</v>
      </c>
      <c r="I1602" s="10" t="s">
        <v>5976</v>
      </c>
      <c r="J1602" s="1" t="s">
        <v>773</v>
      </c>
      <c r="K1602" s="1" t="s">
        <v>5970</v>
      </c>
      <c r="L1602" s="1">
        <v>1</v>
      </c>
      <c r="M1602" s="1" t="s">
        <v>774</v>
      </c>
      <c r="O1602" s="1" t="s">
        <v>1264</v>
      </c>
      <c r="P1602" s="1" t="s">
        <v>1265</v>
      </c>
      <c r="T1602" s="1" t="s">
        <v>1266</v>
      </c>
      <c r="W1602" s="2" t="s">
        <v>5977</v>
      </c>
      <c r="X1602" s="2" t="s">
        <v>5978</v>
      </c>
      <c r="Y1602" s="1" t="s">
        <v>775</v>
      </c>
      <c r="Z1602" s="1" t="s">
        <v>34</v>
      </c>
      <c r="AA1602" s="9" t="s">
        <v>53</v>
      </c>
      <c r="AB1602" s="2" t="s">
        <v>248</v>
      </c>
    </row>
    <row r="1603" spans="1:28" ht="36" customHeight="1" x14ac:dyDescent="0.2">
      <c r="A1603" s="1" t="s">
        <v>5979</v>
      </c>
      <c r="B1603" s="1" t="s">
        <v>36</v>
      </c>
      <c r="C1603" t="s">
        <v>5980</v>
      </c>
      <c r="D1603" s="1" t="s">
        <v>43</v>
      </c>
      <c r="E1603" s="1" t="s">
        <v>4461</v>
      </c>
      <c r="F1603" s="1" t="s">
        <v>5965</v>
      </c>
      <c r="H1603" s="2" t="s">
        <v>5981</v>
      </c>
      <c r="J1603" s="1" t="s">
        <v>773</v>
      </c>
      <c r="K1603" s="1" t="s">
        <v>5970</v>
      </c>
      <c r="L1603" s="1">
        <v>1</v>
      </c>
      <c r="M1603" s="1" t="s">
        <v>774</v>
      </c>
      <c r="O1603" s="1" t="s">
        <v>1264</v>
      </c>
      <c r="P1603" s="1" t="s">
        <v>1265</v>
      </c>
      <c r="T1603" s="1" t="s">
        <v>1266</v>
      </c>
      <c r="W1603" s="2" t="s">
        <v>5977</v>
      </c>
      <c r="X1603" s="2" t="s">
        <v>5978</v>
      </c>
      <c r="Y1603" s="1" t="s">
        <v>775</v>
      </c>
      <c r="Z1603" s="1" t="s">
        <v>34</v>
      </c>
      <c r="AA1603" s="9" t="s">
        <v>53</v>
      </c>
      <c r="AB1603" s="2" t="s">
        <v>248</v>
      </c>
    </row>
    <row r="1604" spans="1:28" ht="36" customHeight="1" x14ac:dyDescent="0.2">
      <c r="A1604" s="1" t="s">
        <v>5982</v>
      </c>
      <c r="B1604" s="1" t="s">
        <v>36</v>
      </c>
      <c r="C1604" t="s">
        <v>5983</v>
      </c>
      <c r="D1604" s="1" t="s">
        <v>43</v>
      </c>
      <c r="E1604" s="1" t="s">
        <v>4461</v>
      </c>
      <c r="F1604" s="1" t="s">
        <v>5965</v>
      </c>
      <c r="H1604" s="2" t="s">
        <v>5984</v>
      </c>
      <c r="J1604" s="1" t="s">
        <v>773</v>
      </c>
      <c r="K1604" s="1" t="s">
        <v>5970</v>
      </c>
      <c r="L1604" s="1">
        <v>1</v>
      </c>
      <c r="M1604" s="1" t="s">
        <v>774</v>
      </c>
      <c r="O1604" s="1" t="s">
        <v>1264</v>
      </c>
      <c r="P1604" s="1" t="s">
        <v>1265</v>
      </c>
      <c r="T1604" s="1" t="s">
        <v>1266</v>
      </c>
      <c r="W1604" s="2" t="s">
        <v>5977</v>
      </c>
      <c r="X1604" s="2" t="s">
        <v>5978</v>
      </c>
      <c r="Y1604" s="1" t="s">
        <v>775</v>
      </c>
      <c r="Z1604" s="1" t="s">
        <v>34</v>
      </c>
      <c r="AA1604" s="9" t="s">
        <v>53</v>
      </c>
      <c r="AB1604" s="2" t="s">
        <v>242</v>
      </c>
    </row>
    <row r="1605" spans="1:28" ht="36" customHeight="1" x14ac:dyDescent="0.2">
      <c r="A1605" s="1" t="s">
        <v>5985</v>
      </c>
      <c r="B1605" s="6" t="s">
        <v>30</v>
      </c>
      <c r="C1605" t="s">
        <v>5986</v>
      </c>
      <c r="D1605" s="1" t="s">
        <v>43</v>
      </c>
      <c r="E1605" s="1" t="s">
        <v>4461</v>
      </c>
      <c r="F1605" s="1" t="s">
        <v>5965</v>
      </c>
      <c r="H1605" s="2" t="s">
        <v>5987</v>
      </c>
      <c r="I1605" s="2" t="s">
        <v>5988</v>
      </c>
      <c r="J1605" s="1" t="s">
        <v>47</v>
      </c>
      <c r="K1605" s="1" t="s">
        <v>5970</v>
      </c>
      <c r="L1605" s="1">
        <v>1</v>
      </c>
      <c r="M1605" s="1" t="s">
        <v>3022</v>
      </c>
      <c r="O1605" s="1" t="s">
        <v>1264</v>
      </c>
      <c r="P1605" s="1" t="s">
        <v>1265</v>
      </c>
      <c r="T1605" s="1" t="s">
        <v>1266</v>
      </c>
      <c r="W1605" s="2" t="s">
        <v>5977</v>
      </c>
      <c r="X1605" s="2" t="s">
        <v>5978</v>
      </c>
      <c r="Y1605" s="1" t="s">
        <v>775</v>
      </c>
      <c r="Z1605" s="1" t="s">
        <v>34</v>
      </c>
      <c r="AA1605" s="9" t="s">
        <v>53</v>
      </c>
      <c r="AB1605" s="2" t="s">
        <v>242</v>
      </c>
    </row>
    <row r="1606" spans="1:28" ht="36" customHeight="1" x14ac:dyDescent="0.2">
      <c r="A1606" s="1" t="s">
        <v>5989</v>
      </c>
      <c r="B1606" s="6" t="s">
        <v>30</v>
      </c>
      <c r="C1606" t="s">
        <v>5990</v>
      </c>
      <c r="D1606" s="1" t="s">
        <v>43</v>
      </c>
      <c r="E1606" s="1" t="s">
        <v>4461</v>
      </c>
      <c r="F1606" s="1" t="s">
        <v>5965</v>
      </c>
      <c r="H1606" s="2" t="s">
        <v>5991</v>
      </c>
      <c r="I1606" s="2" t="s">
        <v>5988</v>
      </c>
      <c r="J1606" s="1" t="s">
        <v>47</v>
      </c>
      <c r="K1606" s="1" t="s">
        <v>5970</v>
      </c>
      <c r="L1606" s="1">
        <v>1</v>
      </c>
      <c r="M1606" s="1" t="s">
        <v>3022</v>
      </c>
      <c r="O1606" s="1" t="s">
        <v>1264</v>
      </c>
      <c r="P1606" s="1" t="s">
        <v>1265</v>
      </c>
      <c r="T1606" s="1" t="s">
        <v>1266</v>
      </c>
      <c r="W1606" s="2" t="s">
        <v>5977</v>
      </c>
      <c r="X1606" s="2" t="s">
        <v>5978</v>
      </c>
      <c r="Y1606" s="1" t="s">
        <v>775</v>
      </c>
      <c r="Z1606" s="1" t="s">
        <v>34</v>
      </c>
      <c r="AA1606" s="9" t="s">
        <v>53</v>
      </c>
      <c r="AB1606" s="2" t="s">
        <v>242</v>
      </c>
    </row>
    <row r="1607" spans="1:28" ht="36" customHeight="1" x14ac:dyDescent="0.2">
      <c r="A1607" s="1" t="s">
        <v>5992</v>
      </c>
      <c r="B1607" s="6" t="s">
        <v>30</v>
      </c>
      <c r="C1607" t="s">
        <v>5993</v>
      </c>
      <c r="D1607" s="1" t="s">
        <v>43</v>
      </c>
      <c r="E1607" s="1" t="s">
        <v>4461</v>
      </c>
      <c r="F1607" s="1" t="s">
        <v>5965</v>
      </c>
      <c r="H1607" s="2" t="s">
        <v>5994</v>
      </c>
      <c r="I1607" s="2" t="s">
        <v>5988</v>
      </c>
      <c r="J1607" s="1" t="s">
        <v>47</v>
      </c>
      <c r="K1607" s="1" t="s">
        <v>5970</v>
      </c>
      <c r="L1607" s="1">
        <v>1</v>
      </c>
      <c r="M1607" s="1" t="s">
        <v>3022</v>
      </c>
      <c r="O1607" s="1" t="s">
        <v>1264</v>
      </c>
      <c r="P1607" s="1" t="s">
        <v>1265</v>
      </c>
      <c r="T1607" s="1" t="s">
        <v>1266</v>
      </c>
      <c r="W1607" s="2" t="s">
        <v>5977</v>
      </c>
      <c r="X1607" s="2" t="s">
        <v>5978</v>
      </c>
      <c r="Y1607" s="1" t="s">
        <v>775</v>
      </c>
      <c r="Z1607" s="1" t="s">
        <v>34</v>
      </c>
      <c r="AA1607" s="9" t="s">
        <v>53</v>
      </c>
      <c r="AB1607" s="2" t="s">
        <v>242</v>
      </c>
    </row>
    <row r="1608" spans="1:28" ht="36" customHeight="1" x14ac:dyDescent="0.2">
      <c r="A1608" s="1" t="s">
        <v>5995</v>
      </c>
      <c r="B1608" s="6" t="s">
        <v>30</v>
      </c>
      <c r="C1608" t="s">
        <v>5996</v>
      </c>
      <c r="D1608" s="1" t="s">
        <v>43</v>
      </c>
      <c r="E1608" s="1" t="s">
        <v>4461</v>
      </c>
      <c r="F1608" s="1" t="s">
        <v>5965</v>
      </c>
      <c r="H1608" s="2" t="s">
        <v>5997</v>
      </c>
      <c r="I1608" s="2" t="s">
        <v>5998</v>
      </c>
      <c r="J1608" s="1" t="s">
        <v>47</v>
      </c>
      <c r="K1608" s="1" t="s">
        <v>5970</v>
      </c>
      <c r="L1608" s="1">
        <v>1</v>
      </c>
      <c r="M1608" s="33" t="s">
        <v>5999</v>
      </c>
      <c r="O1608" s="1" t="s">
        <v>1264</v>
      </c>
      <c r="P1608" s="1" t="s">
        <v>1265</v>
      </c>
      <c r="T1608" s="1" t="s">
        <v>1266</v>
      </c>
      <c r="W1608" s="2" t="s">
        <v>5968</v>
      </c>
      <c r="X1608" s="2" t="s">
        <v>5969</v>
      </c>
      <c r="Y1608" s="1" t="s">
        <v>775</v>
      </c>
      <c r="Z1608" s="1" t="s">
        <v>34</v>
      </c>
      <c r="AA1608" s="9" t="s">
        <v>53</v>
      </c>
      <c r="AB1608" s="2" t="s">
        <v>242</v>
      </c>
    </row>
    <row r="1609" spans="1:28" ht="36" customHeight="1" x14ac:dyDescent="0.2">
      <c r="A1609" s="1" t="s">
        <v>6000</v>
      </c>
      <c r="B1609" s="1" t="s">
        <v>36</v>
      </c>
      <c r="C1609" t="s">
        <v>6001</v>
      </c>
      <c r="D1609" s="1" t="s">
        <v>43</v>
      </c>
      <c r="E1609" s="1" t="s">
        <v>4461</v>
      </c>
      <c r="F1609" s="1" t="s">
        <v>5965</v>
      </c>
      <c r="H1609" s="2" t="s">
        <v>1408</v>
      </c>
      <c r="J1609" s="1" t="s">
        <v>773</v>
      </c>
      <c r="K1609" s="1" t="s">
        <v>5970</v>
      </c>
      <c r="L1609" s="1">
        <v>2</v>
      </c>
      <c r="M1609" s="1" t="s">
        <v>774</v>
      </c>
      <c r="O1609" s="1" t="s">
        <v>1264</v>
      </c>
      <c r="P1609" s="1" t="s">
        <v>1265</v>
      </c>
      <c r="T1609" s="1" t="s">
        <v>1266</v>
      </c>
      <c r="W1609" s="2" t="s">
        <v>5968</v>
      </c>
      <c r="X1609" s="2" t="s">
        <v>5969</v>
      </c>
      <c r="Y1609" s="1" t="s">
        <v>775</v>
      </c>
      <c r="Z1609" s="1" t="s">
        <v>34</v>
      </c>
      <c r="AA1609" s="9" t="s">
        <v>53</v>
      </c>
      <c r="AB1609" s="2" t="s">
        <v>242</v>
      </c>
    </row>
    <row r="1610" spans="1:28" ht="36" customHeight="1" x14ac:dyDescent="0.2">
      <c r="A1610" s="1" t="s">
        <v>6002</v>
      </c>
      <c r="B1610" s="1" t="s">
        <v>36</v>
      </c>
      <c r="C1610" t="s">
        <v>6003</v>
      </c>
      <c r="D1610" s="1" t="s">
        <v>43</v>
      </c>
      <c r="E1610" s="1" t="s">
        <v>4461</v>
      </c>
      <c r="F1610" s="1" t="s">
        <v>6004</v>
      </c>
      <c r="H1610" s="2" t="s">
        <v>6005</v>
      </c>
      <c r="I1610" s="2" t="s">
        <v>6006</v>
      </c>
      <c r="J1610" s="1" t="s">
        <v>47</v>
      </c>
      <c r="M1610" s="1" t="s">
        <v>1549</v>
      </c>
      <c r="O1610" s="1" t="s">
        <v>1264</v>
      </c>
      <c r="P1610" s="1" t="s">
        <v>1265</v>
      </c>
      <c r="T1610" s="1" t="s">
        <v>1266</v>
      </c>
      <c r="W1610" s="2" t="s">
        <v>51</v>
      </c>
      <c r="X1610" s="2" t="s">
        <v>51</v>
      </c>
      <c r="Y1610" s="1" t="s">
        <v>52</v>
      </c>
      <c r="Z1610" s="1" t="s">
        <v>34</v>
      </c>
      <c r="AA1610" s="9" t="s">
        <v>53</v>
      </c>
      <c r="AB1610" s="2" t="s">
        <v>54</v>
      </c>
    </row>
    <row r="1611" spans="1:28" ht="36" customHeight="1" x14ac:dyDescent="0.2">
      <c r="A1611" s="1" t="s">
        <v>6007</v>
      </c>
      <c r="B1611" s="1" t="s">
        <v>36</v>
      </c>
      <c r="C1611" t="s">
        <v>6008</v>
      </c>
      <c r="D1611" s="1" t="s">
        <v>766</v>
      </c>
      <c r="E1611" s="1" t="s">
        <v>4461</v>
      </c>
      <c r="F1611" s="1" t="s">
        <v>6004</v>
      </c>
      <c r="H1611" s="2" t="s">
        <v>6009</v>
      </c>
      <c r="J1611" s="1" t="s">
        <v>33</v>
      </c>
      <c r="W1611" s="2" t="s">
        <v>6010</v>
      </c>
      <c r="X1611" s="2" t="s">
        <v>6011</v>
      </c>
      <c r="Z1611" s="1" t="s">
        <v>34</v>
      </c>
    </row>
    <row r="1612" spans="1:28" ht="36" customHeight="1" x14ac:dyDescent="0.2">
      <c r="A1612" s="1" t="s">
        <v>6012</v>
      </c>
      <c r="B1612" s="1" t="s">
        <v>36</v>
      </c>
      <c r="C1612" t="s">
        <v>6013</v>
      </c>
      <c r="D1612" s="1" t="s">
        <v>43</v>
      </c>
      <c r="E1612" s="1" t="s">
        <v>4461</v>
      </c>
      <c r="F1612" s="1" t="s">
        <v>6004</v>
      </c>
      <c r="H1612" s="2" t="s">
        <v>6014</v>
      </c>
      <c r="J1612" s="1" t="s">
        <v>773</v>
      </c>
      <c r="K1612" s="1" t="s">
        <v>6007</v>
      </c>
      <c r="L1612" s="1">
        <v>1</v>
      </c>
      <c r="M1612" s="1" t="s">
        <v>774</v>
      </c>
      <c r="O1612" s="1" t="s">
        <v>1264</v>
      </c>
      <c r="P1612" s="1" t="s">
        <v>1265</v>
      </c>
      <c r="T1612" s="1" t="s">
        <v>1266</v>
      </c>
      <c r="W1612" s="2" t="s">
        <v>6010</v>
      </c>
      <c r="X1612" s="2" t="s">
        <v>6011</v>
      </c>
      <c r="Y1612" s="1" t="s">
        <v>775</v>
      </c>
      <c r="Z1612" s="1" t="s">
        <v>34</v>
      </c>
      <c r="AA1612" s="9" t="s">
        <v>53</v>
      </c>
      <c r="AB1612" s="2" t="s">
        <v>248</v>
      </c>
    </row>
    <row r="1613" spans="1:28" ht="36" customHeight="1" x14ac:dyDescent="0.2">
      <c r="A1613" s="1" t="s">
        <v>6015</v>
      </c>
      <c r="B1613" s="1" t="s">
        <v>36</v>
      </c>
      <c r="C1613" t="s">
        <v>6016</v>
      </c>
      <c r="D1613" s="1" t="s">
        <v>43</v>
      </c>
      <c r="E1613" s="1" t="s">
        <v>4461</v>
      </c>
      <c r="F1613" s="1" t="s">
        <v>6004</v>
      </c>
      <c r="H1613" s="2" t="s">
        <v>6017</v>
      </c>
      <c r="J1613" s="1" t="s">
        <v>773</v>
      </c>
      <c r="K1613" s="1" t="s">
        <v>6007</v>
      </c>
      <c r="L1613" s="1">
        <v>1</v>
      </c>
      <c r="M1613" s="1" t="s">
        <v>774</v>
      </c>
      <c r="O1613" s="1" t="s">
        <v>1264</v>
      </c>
      <c r="P1613" s="1" t="s">
        <v>1265</v>
      </c>
      <c r="T1613" s="1" t="s">
        <v>1266</v>
      </c>
      <c r="W1613" s="2" t="s">
        <v>6010</v>
      </c>
      <c r="X1613" s="2" t="s">
        <v>6011</v>
      </c>
      <c r="Y1613" s="1" t="s">
        <v>775</v>
      </c>
      <c r="Z1613" s="1" t="s">
        <v>34</v>
      </c>
      <c r="AA1613" s="9" t="s">
        <v>53</v>
      </c>
      <c r="AB1613" s="2" t="s">
        <v>248</v>
      </c>
    </row>
    <row r="1614" spans="1:28" ht="36" customHeight="1" x14ac:dyDescent="0.2">
      <c r="A1614" s="1" t="s">
        <v>6018</v>
      </c>
      <c r="B1614" s="1" t="s">
        <v>36</v>
      </c>
      <c r="C1614" t="s">
        <v>6019</v>
      </c>
      <c r="D1614" s="1" t="s">
        <v>43</v>
      </c>
      <c r="E1614" s="1" t="s">
        <v>4461</v>
      </c>
      <c r="F1614" s="1" t="s">
        <v>6004</v>
      </c>
      <c r="H1614" s="2" t="s">
        <v>6020</v>
      </c>
      <c r="J1614" s="1" t="s">
        <v>773</v>
      </c>
      <c r="K1614" s="1" t="s">
        <v>6007</v>
      </c>
      <c r="L1614" s="1">
        <v>1</v>
      </c>
      <c r="M1614" s="1" t="s">
        <v>774</v>
      </c>
      <c r="O1614" s="1" t="s">
        <v>1264</v>
      </c>
      <c r="P1614" s="1" t="s">
        <v>1265</v>
      </c>
      <c r="T1614" s="1" t="s">
        <v>1266</v>
      </c>
      <c r="W1614" s="2" t="s">
        <v>6010</v>
      </c>
      <c r="X1614" s="2" t="s">
        <v>6011</v>
      </c>
      <c r="Y1614" s="1" t="s">
        <v>775</v>
      </c>
      <c r="Z1614" s="1" t="s">
        <v>34</v>
      </c>
      <c r="AA1614" s="9" t="s">
        <v>53</v>
      </c>
      <c r="AB1614" s="2" t="s">
        <v>248</v>
      </c>
    </row>
    <row r="1615" spans="1:28" ht="36" customHeight="1" x14ac:dyDescent="0.2">
      <c r="A1615" s="1" t="s">
        <v>6021</v>
      </c>
      <c r="B1615" s="1" t="s">
        <v>36</v>
      </c>
      <c r="C1615" t="s">
        <v>6022</v>
      </c>
      <c r="D1615" s="1" t="s">
        <v>43</v>
      </c>
      <c r="E1615" s="1" t="s">
        <v>4461</v>
      </c>
      <c r="F1615" s="1" t="s">
        <v>6004</v>
      </c>
      <c r="H1615" s="2" t="s">
        <v>6023</v>
      </c>
      <c r="J1615" s="1" t="s">
        <v>773</v>
      </c>
      <c r="K1615" s="1" t="s">
        <v>6007</v>
      </c>
      <c r="L1615" s="1">
        <v>1</v>
      </c>
      <c r="M1615" s="1" t="s">
        <v>774</v>
      </c>
      <c r="O1615" s="1" t="s">
        <v>1264</v>
      </c>
      <c r="P1615" s="1" t="s">
        <v>1265</v>
      </c>
      <c r="T1615" s="1" t="s">
        <v>1266</v>
      </c>
      <c r="W1615" s="2" t="s">
        <v>6010</v>
      </c>
      <c r="X1615" s="2" t="s">
        <v>6011</v>
      </c>
      <c r="Y1615" s="1" t="s">
        <v>775</v>
      </c>
      <c r="Z1615" s="1" t="s">
        <v>34</v>
      </c>
      <c r="AA1615" s="9" t="s">
        <v>53</v>
      </c>
      <c r="AB1615" s="2" t="s">
        <v>248</v>
      </c>
    </row>
    <row r="1616" spans="1:28" ht="36" customHeight="1" x14ac:dyDescent="0.2">
      <c r="A1616" s="1" t="s">
        <v>6024</v>
      </c>
      <c r="B1616" s="1" t="s">
        <v>36</v>
      </c>
      <c r="C1616" t="s">
        <v>6025</v>
      </c>
      <c r="D1616" s="1" t="s">
        <v>43</v>
      </c>
      <c r="E1616" s="1" t="s">
        <v>4461</v>
      </c>
      <c r="F1616" s="1" t="s">
        <v>6004</v>
      </c>
      <c r="H1616" s="2" t="s">
        <v>6026</v>
      </c>
      <c r="J1616" s="1" t="s">
        <v>773</v>
      </c>
      <c r="K1616" s="1" t="s">
        <v>6007</v>
      </c>
      <c r="L1616" s="1">
        <v>1</v>
      </c>
      <c r="M1616" s="1" t="s">
        <v>774</v>
      </c>
      <c r="O1616" s="1" t="s">
        <v>1264</v>
      </c>
      <c r="P1616" s="1" t="s">
        <v>1265</v>
      </c>
      <c r="T1616" s="1" t="s">
        <v>1266</v>
      </c>
      <c r="W1616" s="2" t="s">
        <v>6010</v>
      </c>
      <c r="X1616" s="2" t="s">
        <v>6011</v>
      </c>
      <c r="Y1616" s="1" t="s">
        <v>775</v>
      </c>
      <c r="Z1616" s="1" t="s">
        <v>34</v>
      </c>
      <c r="AA1616" s="9" t="s">
        <v>53</v>
      </c>
      <c r="AB1616" s="2" t="s">
        <v>248</v>
      </c>
    </row>
    <row r="1617" spans="1:62" ht="36" customHeight="1" x14ac:dyDescent="0.2">
      <c r="A1617" s="1" t="s">
        <v>6027</v>
      </c>
      <c r="B1617" s="1" t="s">
        <v>36</v>
      </c>
      <c r="C1617" t="s">
        <v>6028</v>
      </c>
      <c r="D1617" s="1" t="s">
        <v>43</v>
      </c>
      <c r="E1617" s="1" t="s">
        <v>4461</v>
      </c>
      <c r="F1617" s="1" t="s">
        <v>6004</v>
      </c>
      <c r="H1617" s="2" t="s">
        <v>6029</v>
      </c>
      <c r="I1617" s="2" t="s">
        <v>6030</v>
      </c>
      <c r="J1617" s="1" t="s">
        <v>773</v>
      </c>
      <c r="K1617" s="1" t="s">
        <v>6007</v>
      </c>
      <c r="L1617" s="1">
        <v>1</v>
      </c>
      <c r="M1617" s="1" t="s">
        <v>774</v>
      </c>
      <c r="O1617" s="1" t="s">
        <v>1264</v>
      </c>
      <c r="P1617" s="1" t="s">
        <v>1265</v>
      </c>
      <c r="T1617" s="1" t="s">
        <v>1266</v>
      </c>
      <c r="W1617" s="2" t="s">
        <v>6010</v>
      </c>
      <c r="X1617" s="2" t="s">
        <v>6011</v>
      </c>
      <c r="Y1617" s="1" t="s">
        <v>775</v>
      </c>
      <c r="Z1617" s="1" t="s">
        <v>34</v>
      </c>
      <c r="AA1617" s="9" t="s">
        <v>53</v>
      </c>
      <c r="AB1617" s="2" t="s">
        <v>248</v>
      </c>
    </row>
    <row r="1618" spans="1:62" ht="36" customHeight="1" x14ac:dyDescent="0.2">
      <c r="A1618" s="1" t="s">
        <v>6031</v>
      </c>
      <c r="B1618" s="1" t="s">
        <v>36</v>
      </c>
      <c r="C1618" t="s">
        <v>6032</v>
      </c>
      <c r="D1618" s="1" t="s">
        <v>43</v>
      </c>
      <c r="E1618" s="1" t="s">
        <v>4461</v>
      </c>
      <c r="F1618" s="1" t="s">
        <v>6004</v>
      </c>
      <c r="H1618" s="2" t="s">
        <v>6033</v>
      </c>
      <c r="J1618" s="1" t="s">
        <v>773</v>
      </c>
      <c r="K1618" s="1" t="s">
        <v>6007</v>
      </c>
      <c r="L1618" s="1">
        <v>1</v>
      </c>
      <c r="M1618" s="1" t="s">
        <v>774</v>
      </c>
      <c r="O1618" s="1" t="s">
        <v>1264</v>
      </c>
      <c r="P1618" s="1" t="s">
        <v>1265</v>
      </c>
      <c r="T1618" s="1" t="s">
        <v>1266</v>
      </c>
      <c r="W1618" s="2" t="s">
        <v>6010</v>
      </c>
      <c r="X1618" s="2" t="s">
        <v>6011</v>
      </c>
      <c r="Y1618" s="1" t="s">
        <v>775</v>
      </c>
      <c r="Z1618" s="1" t="s">
        <v>34</v>
      </c>
      <c r="AA1618" s="9" t="s">
        <v>53</v>
      </c>
      <c r="AB1618" s="2" t="s">
        <v>248</v>
      </c>
    </row>
    <row r="1619" spans="1:62" ht="36" customHeight="1" x14ac:dyDescent="0.2">
      <c r="A1619" s="1" t="s">
        <v>6034</v>
      </c>
      <c r="B1619" s="1" t="s">
        <v>36</v>
      </c>
      <c r="C1619" t="s">
        <v>6035</v>
      </c>
      <c r="D1619" s="1" t="s">
        <v>43</v>
      </c>
      <c r="E1619" s="1" t="s">
        <v>4461</v>
      </c>
      <c r="F1619" s="1" t="s">
        <v>6004</v>
      </c>
      <c r="H1619" s="2" t="s">
        <v>1408</v>
      </c>
      <c r="J1619" s="1" t="s">
        <v>773</v>
      </c>
      <c r="K1619" s="1" t="s">
        <v>6007</v>
      </c>
      <c r="L1619" s="1">
        <v>2</v>
      </c>
      <c r="M1619" s="1" t="s">
        <v>774</v>
      </c>
      <c r="O1619" s="1" t="s">
        <v>1264</v>
      </c>
      <c r="P1619" s="1" t="s">
        <v>1265</v>
      </c>
      <c r="T1619" s="1" t="s">
        <v>1266</v>
      </c>
      <c r="W1619" s="2" t="s">
        <v>6010</v>
      </c>
      <c r="X1619" s="2" t="s">
        <v>6011</v>
      </c>
      <c r="Y1619" s="1" t="s">
        <v>775</v>
      </c>
      <c r="Z1619" s="1" t="s">
        <v>34</v>
      </c>
      <c r="AA1619" s="9" t="s">
        <v>53</v>
      </c>
      <c r="AB1619" s="2" t="s">
        <v>248</v>
      </c>
    </row>
    <row r="1620" spans="1:62" ht="36" customHeight="1" x14ac:dyDescent="0.2">
      <c r="A1620" s="1" t="s">
        <v>6036</v>
      </c>
      <c r="B1620" s="1" t="s">
        <v>36</v>
      </c>
      <c r="C1620" t="s">
        <v>6037</v>
      </c>
      <c r="D1620" s="1" t="s">
        <v>43</v>
      </c>
      <c r="E1620" s="1" t="s">
        <v>4461</v>
      </c>
      <c r="F1620" s="1" t="s">
        <v>6038</v>
      </c>
      <c r="G1620" s="1" t="s">
        <v>6039</v>
      </c>
      <c r="H1620" s="2" t="s">
        <v>6040</v>
      </c>
      <c r="J1620" s="1" t="s">
        <v>47</v>
      </c>
      <c r="M1620" s="1" t="s">
        <v>236</v>
      </c>
      <c r="O1620" s="1" t="s">
        <v>1264</v>
      </c>
      <c r="P1620" s="1" t="s">
        <v>1265</v>
      </c>
      <c r="T1620" s="1" t="s">
        <v>1266</v>
      </c>
      <c r="W1620" s="2" t="s">
        <v>241</v>
      </c>
      <c r="X1620" s="2" t="s">
        <v>241</v>
      </c>
      <c r="Y1620" s="1" t="s">
        <v>52</v>
      </c>
      <c r="Z1620" s="1" t="s">
        <v>34</v>
      </c>
      <c r="AA1620" s="9" t="s">
        <v>53</v>
      </c>
      <c r="AB1620" s="2" t="s">
        <v>242</v>
      </c>
    </row>
    <row r="1621" spans="1:62" ht="36" customHeight="1" x14ac:dyDescent="0.2">
      <c r="A1621" s="1" t="s">
        <v>6041</v>
      </c>
      <c r="B1621" s="1" t="s">
        <v>36</v>
      </c>
      <c r="C1621" t="s">
        <v>6042</v>
      </c>
      <c r="D1621" s="1" t="s">
        <v>43</v>
      </c>
      <c r="E1621" s="1" t="s">
        <v>4461</v>
      </c>
      <c r="F1621" s="1" t="s">
        <v>6043</v>
      </c>
      <c r="H1621" s="2" t="s">
        <v>6044</v>
      </c>
      <c r="I1621" s="2" t="s">
        <v>6045</v>
      </c>
      <c r="J1621" s="1" t="s">
        <v>47</v>
      </c>
      <c r="M1621" s="1" t="s">
        <v>1320</v>
      </c>
      <c r="O1621" s="1" t="s">
        <v>1264</v>
      </c>
      <c r="P1621" s="1" t="s">
        <v>1265</v>
      </c>
      <c r="T1621" s="1" t="s">
        <v>1266</v>
      </c>
      <c r="W1621" s="2" t="s">
        <v>51</v>
      </c>
      <c r="X1621" s="2" t="s">
        <v>51</v>
      </c>
      <c r="Y1621" s="1" t="s">
        <v>52</v>
      </c>
      <c r="Z1621" s="1" t="s">
        <v>34</v>
      </c>
      <c r="AA1621" s="9" t="s">
        <v>53</v>
      </c>
      <c r="AB1621" s="2" t="s">
        <v>54</v>
      </c>
    </row>
    <row r="1622" spans="1:62" ht="36" customHeight="1" x14ac:dyDescent="0.2">
      <c r="A1622" s="1" t="s">
        <v>6046</v>
      </c>
      <c r="B1622" s="1" t="s">
        <v>36</v>
      </c>
      <c r="C1622" t="s">
        <v>6047</v>
      </c>
      <c r="D1622" s="1" t="s">
        <v>43</v>
      </c>
      <c r="E1622" s="1" t="s">
        <v>4461</v>
      </c>
      <c r="F1622" s="1" t="s">
        <v>4464</v>
      </c>
      <c r="G1622" s="1" t="s">
        <v>1415</v>
      </c>
      <c r="H1622" s="2" t="s">
        <v>6048</v>
      </c>
      <c r="I1622" s="2" t="s">
        <v>1417</v>
      </c>
      <c r="J1622" s="1" t="s">
        <v>47</v>
      </c>
      <c r="M1622" s="1" t="s">
        <v>1320</v>
      </c>
      <c r="O1622" s="1" t="s">
        <v>1264</v>
      </c>
      <c r="P1622" s="1" t="s">
        <v>1265</v>
      </c>
      <c r="T1622" s="1" t="s">
        <v>1266</v>
      </c>
      <c r="W1622" s="2" t="s">
        <v>51</v>
      </c>
      <c r="X1622" s="2" t="s">
        <v>51</v>
      </c>
      <c r="Y1622" s="1" t="s">
        <v>52</v>
      </c>
      <c r="Z1622" s="1" t="s">
        <v>34</v>
      </c>
      <c r="AA1622" s="9" t="s">
        <v>53</v>
      </c>
      <c r="AB1622" s="2" t="s">
        <v>54</v>
      </c>
    </row>
    <row r="1623" spans="1:62" ht="36" customHeight="1" x14ac:dyDescent="0.2">
      <c r="A1623" s="1" t="s">
        <v>6049</v>
      </c>
      <c r="B1623" s="1" t="s">
        <v>36</v>
      </c>
      <c r="C1623" t="s">
        <v>6050</v>
      </c>
      <c r="D1623" s="1" t="s">
        <v>43</v>
      </c>
      <c r="E1623" s="1" t="s">
        <v>4461</v>
      </c>
      <c r="F1623" s="1" t="s">
        <v>4464</v>
      </c>
      <c r="G1623" s="1" t="s">
        <v>1415</v>
      </c>
      <c r="H1623" s="2" t="s">
        <v>6051</v>
      </c>
      <c r="I1623" s="21" t="s">
        <v>6052</v>
      </c>
      <c r="J1623" s="1" t="s">
        <v>47</v>
      </c>
      <c r="M1623" s="1" t="s">
        <v>236</v>
      </c>
      <c r="O1623" s="1" t="s">
        <v>1264</v>
      </c>
      <c r="P1623" s="1" t="s">
        <v>1265</v>
      </c>
      <c r="T1623" s="1" t="s">
        <v>1266</v>
      </c>
      <c r="W1623" s="2" t="s">
        <v>51</v>
      </c>
      <c r="X1623" s="2" t="s">
        <v>51</v>
      </c>
      <c r="Y1623" s="1" t="s">
        <v>52</v>
      </c>
      <c r="Z1623" s="1" t="s">
        <v>34</v>
      </c>
      <c r="AA1623" s="9" t="s">
        <v>53</v>
      </c>
      <c r="AB1623" s="2" t="s">
        <v>54</v>
      </c>
    </row>
    <row r="1624" spans="1:62" ht="36" customHeight="1" x14ac:dyDescent="0.2">
      <c r="A1624" s="1" t="s">
        <v>6053</v>
      </c>
      <c r="B1624" s="1" t="s">
        <v>36</v>
      </c>
      <c r="C1624" t="s">
        <v>6054</v>
      </c>
      <c r="D1624" s="1" t="s">
        <v>43</v>
      </c>
      <c r="E1624" s="1" t="s">
        <v>4461</v>
      </c>
      <c r="F1624" s="1" t="s">
        <v>1249</v>
      </c>
      <c r="H1624" s="2" t="s">
        <v>1250</v>
      </c>
      <c r="I1624" s="2" t="s">
        <v>1251</v>
      </c>
      <c r="J1624" s="1" t="s">
        <v>33</v>
      </c>
      <c r="O1624" s="1" t="s">
        <v>49</v>
      </c>
      <c r="P1624" s="8" t="s">
        <v>50</v>
      </c>
      <c r="W1624" s="2" t="s">
        <v>51</v>
      </c>
      <c r="X1624" s="2" t="s">
        <v>51</v>
      </c>
      <c r="Z1624" s="1" t="s">
        <v>34</v>
      </c>
      <c r="AA1624" s="9" t="s">
        <v>53</v>
      </c>
      <c r="AB1624" s="2" t="s">
        <v>200</v>
      </c>
      <c r="BJ1624" s="20"/>
    </row>
    <row r="1625" spans="1:62" ht="36" customHeight="1" x14ac:dyDescent="0.2">
      <c r="A1625" s="1" t="s">
        <v>6055</v>
      </c>
      <c r="B1625" s="1" t="s">
        <v>36</v>
      </c>
      <c r="C1625"/>
      <c r="D1625" s="1" t="s">
        <v>37</v>
      </c>
      <c r="E1625" s="1" t="s">
        <v>6056</v>
      </c>
      <c r="F1625" s="1" t="s">
        <v>39</v>
      </c>
      <c r="G1625" s="1" t="s">
        <v>39</v>
      </c>
      <c r="H1625" s="2" t="s">
        <v>6057</v>
      </c>
      <c r="J1625" s="1" t="s">
        <v>33</v>
      </c>
      <c r="Z1625" s="1" t="s">
        <v>34</v>
      </c>
    </row>
    <row r="1626" spans="1:62" ht="36" customHeight="1" x14ac:dyDescent="0.2">
      <c r="A1626" s="1" t="s">
        <v>6058</v>
      </c>
      <c r="B1626" s="1" t="s">
        <v>36</v>
      </c>
      <c r="C1626"/>
      <c r="D1626" s="1" t="s">
        <v>37</v>
      </c>
      <c r="E1626" s="1" t="s">
        <v>6056</v>
      </c>
      <c r="F1626" s="1" t="s">
        <v>1467</v>
      </c>
      <c r="G1626" s="6" t="s">
        <v>1257</v>
      </c>
      <c r="H1626" s="2" t="s">
        <v>6059</v>
      </c>
      <c r="J1626" s="1" t="s">
        <v>33</v>
      </c>
      <c r="W1626" s="2" t="s">
        <v>51</v>
      </c>
      <c r="X1626" s="2" t="s">
        <v>51</v>
      </c>
      <c r="Z1626" s="1" t="s">
        <v>34</v>
      </c>
    </row>
    <row r="1627" spans="1:62" ht="36" customHeight="1" x14ac:dyDescent="0.2">
      <c r="A1627" s="1" t="s">
        <v>6060</v>
      </c>
      <c r="B1627" s="1" t="s">
        <v>36</v>
      </c>
      <c r="C1627" t="s">
        <v>6061</v>
      </c>
      <c r="D1627" s="1" t="s">
        <v>43</v>
      </c>
      <c r="E1627" s="1" t="s">
        <v>6056</v>
      </c>
      <c r="F1627" s="1" t="s">
        <v>1467</v>
      </c>
      <c r="G1627" s="1" t="s">
        <v>6062</v>
      </c>
      <c r="H1627" s="2" t="s">
        <v>6063</v>
      </c>
      <c r="I1627" s="2" t="s">
        <v>6064</v>
      </c>
      <c r="J1627" s="1" t="s">
        <v>60</v>
      </c>
      <c r="O1627" s="1" t="s">
        <v>1264</v>
      </c>
      <c r="P1627" s="1" t="s">
        <v>1265</v>
      </c>
      <c r="T1627" s="1" t="s">
        <v>1266</v>
      </c>
      <c r="W1627" s="2" t="s">
        <v>241</v>
      </c>
      <c r="X1627" s="2" t="s">
        <v>241</v>
      </c>
      <c r="Y1627" s="1" t="s">
        <v>52</v>
      </c>
      <c r="Z1627" s="1" t="s">
        <v>34</v>
      </c>
      <c r="AA1627" s="9" t="s">
        <v>53</v>
      </c>
      <c r="AB1627" s="2" t="s">
        <v>248</v>
      </c>
    </row>
    <row r="1628" spans="1:62" ht="36" customHeight="1" x14ac:dyDescent="0.2">
      <c r="A1628" s="2" t="s">
        <v>6065</v>
      </c>
      <c r="B1628" s="1" t="s">
        <v>36</v>
      </c>
      <c r="C1628" t="s">
        <v>6066</v>
      </c>
      <c r="D1628" s="1" t="s">
        <v>43</v>
      </c>
      <c r="E1628" s="1" t="s">
        <v>6056</v>
      </c>
      <c r="F1628" s="1" t="s">
        <v>1467</v>
      </c>
      <c r="G1628" s="1" t="s">
        <v>6067</v>
      </c>
      <c r="H1628" s="2" t="s">
        <v>6068</v>
      </c>
      <c r="I1628" s="2" t="s">
        <v>6069</v>
      </c>
      <c r="J1628" s="1" t="s">
        <v>47</v>
      </c>
      <c r="M1628" s="1" t="s">
        <v>236</v>
      </c>
      <c r="O1628" s="1" t="s">
        <v>1264</v>
      </c>
      <c r="P1628" s="1" t="s">
        <v>1265</v>
      </c>
      <c r="T1628" s="1" t="s">
        <v>1266</v>
      </c>
      <c r="W1628" s="2" t="s">
        <v>51</v>
      </c>
      <c r="X1628" s="2" t="s">
        <v>51</v>
      </c>
      <c r="Y1628" s="1" t="s">
        <v>52</v>
      </c>
      <c r="Z1628" s="1" t="s">
        <v>34</v>
      </c>
      <c r="AA1628" s="9" t="s">
        <v>53</v>
      </c>
      <c r="AB1628" s="2" t="s">
        <v>54</v>
      </c>
    </row>
    <row r="1629" spans="1:62" ht="36" customHeight="1" x14ac:dyDescent="0.2">
      <c r="A1629" s="1" t="s">
        <v>6070</v>
      </c>
      <c r="B1629" s="1" t="s">
        <v>36</v>
      </c>
      <c r="C1629" t="s">
        <v>6071</v>
      </c>
      <c r="D1629" s="1" t="s">
        <v>43</v>
      </c>
      <c r="E1629" s="1" t="s">
        <v>6056</v>
      </c>
      <c r="F1629" s="1" t="s">
        <v>1467</v>
      </c>
      <c r="G1629" s="1" t="s">
        <v>3333</v>
      </c>
      <c r="H1629" s="2" t="s">
        <v>6072</v>
      </c>
      <c r="I1629" s="2" t="s">
        <v>6073</v>
      </c>
      <c r="J1629" s="1" t="s">
        <v>47</v>
      </c>
      <c r="M1629" s="1" t="s">
        <v>236</v>
      </c>
      <c r="O1629" s="1" t="s">
        <v>1264</v>
      </c>
      <c r="P1629" s="1" t="s">
        <v>1265</v>
      </c>
      <c r="T1629" s="1" t="s">
        <v>1266</v>
      </c>
      <c r="W1629" s="2" t="s">
        <v>51</v>
      </c>
      <c r="X1629" s="2" t="s">
        <v>51</v>
      </c>
      <c r="Y1629" s="1" t="s">
        <v>52</v>
      </c>
      <c r="Z1629" s="1" t="s">
        <v>34</v>
      </c>
      <c r="AA1629" s="9" t="s">
        <v>53</v>
      </c>
      <c r="AB1629" s="2" t="s">
        <v>54</v>
      </c>
    </row>
    <row r="1630" spans="1:62" ht="36" customHeight="1" x14ac:dyDescent="0.2">
      <c r="A1630" s="1" t="s">
        <v>6074</v>
      </c>
      <c r="B1630" s="1" t="s">
        <v>36</v>
      </c>
      <c r="C1630" t="s">
        <v>6075</v>
      </c>
      <c r="D1630" s="1" t="s">
        <v>43</v>
      </c>
      <c r="E1630" s="1" t="s">
        <v>6056</v>
      </c>
      <c r="F1630" s="1" t="s">
        <v>1467</v>
      </c>
      <c r="G1630" s="1" t="s">
        <v>6076</v>
      </c>
      <c r="H1630" s="2" t="s">
        <v>6077</v>
      </c>
      <c r="I1630" s="2" t="s">
        <v>6078</v>
      </c>
      <c r="J1630" s="1" t="s">
        <v>47</v>
      </c>
      <c r="M1630" s="1" t="s">
        <v>236</v>
      </c>
      <c r="O1630" s="1" t="s">
        <v>1264</v>
      </c>
      <c r="P1630" s="1" t="s">
        <v>1265</v>
      </c>
      <c r="T1630" s="1" t="s">
        <v>1266</v>
      </c>
      <c r="W1630" s="2" t="s">
        <v>51</v>
      </c>
      <c r="X1630" s="2" t="s">
        <v>51</v>
      </c>
      <c r="Y1630" s="1" t="s">
        <v>52</v>
      </c>
      <c r="Z1630" s="1" t="s">
        <v>34</v>
      </c>
      <c r="AA1630" s="9" t="s">
        <v>53</v>
      </c>
      <c r="AB1630" s="2" t="s">
        <v>54</v>
      </c>
    </row>
    <row r="1631" spans="1:62" ht="36" customHeight="1" x14ac:dyDescent="0.2">
      <c r="A1631" s="1" t="s">
        <v>6079</v>
      </c>
      <c r="B1631" s="1" t="s">
        <v>36</v>
      </c>
      <c r="C1631" t="s">
        <v>6080</v>
      </c>
      <c r="D1631" s="1" t="s">
        <v>43</v>
      </c>
      <c r="E1631" s="1" t="s">
        <v>6056</v>
      </c>
      <c r="F1631" s="1" t="s">
        <v>1904</v>
      </c>
      <c r="G1631" s="1" t="s">
        <v>6081</v>
      </c>
      <c r="H1631" s="2" t="s">
        <v>6082</v>
      </c>
      <c r="I1631" s="2" t="s">
        <v>6083</v>
      </c>
      <c r="J1631" s="1" t="s">
        <v>47</v>
      </c>
      <c r="M1631" s="1" t="s">
        <v>1320</v>
      </c>
      <c r="O1631" s="1" t="s">
        <v>1264</v>
      </c>
      <c r="P1631" s="1" t="s">
        <v>1265</v>
      </c>
      <c r="T1631" s="1" t="s">
        <v>1266</v>
      </c>
      <c r="W1631" s="2" t="s">
        <v>51</v>
      </c>
      <c r="X1631" s="2" t="s">
        <v>51</v>
      </c>
      <c r="Y1631" s="1" t="s">
        <v>52</v>
      </c>
      <c r="Z1631" s="1" t="s">
        <v>34</v>
      </c>
      <c r="AA1631" s="9" t="s">
        <v>53</v>
      </c>
      <c r="AB1631" s="2" t="s">
        <v>54</v>
      </c>
    </row>
    <row r="1632" spans="1:62" ht="36" customHeight="1" x14ac:dyDescent="0.2">
      <c r="A1632" s="1" t="s">
        <v>6084</v>
      </c>
      <c r="B1632" s="1" t="s">
        <v>36</v>
      </c>
      <c r="C1632" t="s">
        <v>6085</v>
      </c>
      <c r="D1632" s="1" t="s">
        <v>766</v>
      </c>
      <c r="E1632" s="1" t="s">
        <v>6056</v>
      </c>
      <c r="F1632" s="1" t="s">
        <v>1904</v>
      </c>
      <c r="G1632" s="1" t="s">
        <v>6081</v>
      </c>
      <c r="H1632" s="2" t="s">
        <v>6086</v>
      </c>
      <c r="J1632" s="1" t="s">
        <v>33</v>
      </c>
      <c r="W1632" s="2" t="s">
        <v>6087</v>
      </c>
      <c r="X1632" s="2" t="s">
        <v>6088</v>
      </c>
      <c r="Z1632" s="1" t="s">
        <v>34</v>
      </c>
    </row>
    <row r="1633" spans="1:28" ht="36" customHeight="1" x14ac:dyDescent="0.2">
      <c r="A1633" s="1" t="s">
        <v>6089</v>
      </c>
      <c r="B1633" s="1" t="s">
        <v>36</v>
      </c>
      <c r="C1633" t="s">
        <v>6090</v>
      </c>
      <c r="D1633" s="1" t="s">
        <v>43</v>
      </c>
      <c r="E1633" s="1" t="s">
        <v>6056</v>
      </c>
      <c r="F1633" s="1" t="s">
        <v>1904</v>
      </c>
      <c r="G1633" s="1" t="s">
        <v>6062</v>
      </c>
      <c r="H1633" s="2" t="s">
        <v>6091</v>
      </c>
      <c r="I1633" s="2" t="s">
        <v>6092</v>
      </c>
      <c r="J1633" s="1" t="s">
        <v>47</v>
      </c>
      <c r="K1633" s="1" t="s">
        <v>6084</v>
      </c>
      <c r="L1633" s="1">
        <v>1</v>
      </c>
      <c r="M1633" s="1" t="s">
        <v>1968</v>
      </c>
      <c r="O1633" s="1" t="s">
        <v>1264</v>
      </c>
      <c r="P1633" s="1" t="s">
        <v>1265</v>
      </c>
      <c r="T1633" s="1" t="s">
        <v>1266</v>
      </c>
      <c r="W1633" s="2" t="s">
        <v>6087</v>
      </c>
      <c r="X1633" s="2" t="s">
        <v>6088</v>
      </c>
      <c r="Y1633" s="1" t="s">
        <v>775</v>
      </c>
      <c r="Z1633" s="1" t="s">
        <v>34</v>
      </c>
      <c r="AA1633" s="9" t="s">
        <v>53</v>
      </c>
      <c r="AB1633" s="2" t="s">
        <v>54</v>
      </c>
    </row>
    <row r="1634" spans="1:28" ht="36" customHeight="1" x14ac:dyDescent="0.2">
      <c r="A1634" s="1" t="s">
        <v>6093</v>
      </c>
      <c r="B1634" s="1" t="s">
        <v>36</v>
      </c>
      <c r="C1634" t="s">
        <v>6094</v>
      </c>
      <c r="D1634" s="1" t="s">
        <v>43</v>
      </c>
      <c r="E1634" s="1" t="s">
        <v>6056</v>
      </c>
      <c r="F1634" s="1" t="s">
        <v>1904</v>
      </c>
      <c r="G1634" s="1" t="s">
        <v>6095</v>
      </c>
      <c r="H1634" s="2" t="s">
        <v>6096</v>
      </c>
      <c r="I1634" s="2" t="s">
        <v>6097</v>
      </c>
      <c r="J1634" s="1" t="s">
        <v>47</v>
      </c>
      <c r="K1634" s="1" t="s">
        <v>6084</v>
      </c>
      <c r="L1634" s="1">
        <v>1</v>
      </c>
      <c r="M1634" s="1" t="s">
        <v>1968</v>
      </c>
      <c r="O1634" s="1" t="s">
        <v>1264</v>
      </c>
      <c r="P1634" s="1" t="s">
        <v>1265</v>
      </c>
      <c r="T1634" s="1" t="s">
        <v>1266</v>
      </c>
      <c r="W1634" s="2" t="s">
        <v>6087</v>
      </c>
      <c r="X1634" s="2" t="s">
        <v>6088</v>
      </c>
      <c r="Y1634" s="1" t="s">
        <v>775</v>
      </c>
      <c r="Z1634" s="1" t="s">
        <v>34</v>
      </c>
      <c r="AA1634" s="9" t="s">
        <v>53</v>
      </c>
      <c r="AB1634" s="2" t="s">
        <v>54</v>
      </c>
    </row>
    <row r="1635" spans="1:28" ht="36" customHeight="1" x14ac:dyDescent="0.2">
      <c r="A1635" s="1" t="s">
        <v>6098</v>
      </c>
      <c r="B1635" s="1" t="s">
        <v>36</v>
      </c>
      <c r="C1635" t="s">
        <v>6099</v>
      </c>
      <c r="D1635" s="1" t="s">
        <v>43</v>
      </c>
      <c r="E1635" s="1" t="s">
        <v>6056</v>
      </c>
      <c r="F1635" s="1" t="s">
        <v>1904</v>
      </c>
      <c r="G1635" s="1" t="s">
        <v>6100</v>
      </c>
      <c r="H1635" s="2" t="s">
        <v>6101</v>
      </c>
      <c r="I1635" s="2" t="s">
        <v>6102</v>
      </c>
      <c r="J1635" s="1" t="s">
        <v>47</v>
      </c>
      <c r="K1635" s="1" t="s">
        <v>6084</v>
      </c>
      <c r="L1635" s="1">
        <v>1</v>
      </c>
      <c r="M1635" s="1" t="s">
        <v>1968</v>
      </c>
      <c r="O1635" s="1" t="s">
        <v>1264</v>
      </c>
      <c r="P1635" s="1" t="s">
        <v>1265</v>
      </c>
      <c r="T1635" s="1" t="s">
        <v>1266</v>
      </c>
      <c r="W1635" s="2" t="s">
        <v>6087</v>
      </c>
      <c r="X1635" s="2" t="s">
        <v>6088</v>
      </c>
      <c r="Y1635" s="1" t="s">
        <v>775</v>
      </c>
      <c r="Z1635" s="1" t="s">
        <v>34</v>
      </c>
      <c r="AA1635" s="9" t="s">
        <v>53</v>
      </c>
      <c r="AB1635" s="2" t="s">
        <v>54</v>
      </c>
    </row>
    <row r="1636" spans="1:28" ht="36" customHeight="1" x14ac:dyDescent="0.2">
      <c r="A1636" s="1" t="s">
        <v>6103</v>
      </c>
      <c r="B1636" s="1" t="s">
        <v>36</v>
      </c>
      <c r="C1636" t="s">
        <v>6104</v>
      </c>
      <c r="D1636" s="1" t="s">
        <v>43</v>
      </c>
      <c r="E1636" s="1" t="s">
        <v>6056</v>
      </c>
      <c r="F1636" s="1" t="s">
        <v>1904</v>
      </c>
      <c r="G1636" s="1" t="s">
        <v>6105</v>
      </c>
      <c r="H1636" s="2" t="s">
        <v>6106</v>
      </c>
      <c r="I1636" s="2" t="s">
        <v>6107</v>
      </c>
      <c r="J1636" s="1" t="s">
        <v>47</v>
      </c>
      <c r="K1636" s="1" t="s">
        <v>6084</v>
      </c>
      <c r="L1636" s="1">
        <v>1</v>
      </c>
      <c r="M1636" s="1" t="s">
        <v>1968</v>
      </c>
      <c r="O1636" s="1" t="s">
        <v>1264</v>
      </c>
      <c r="P1636" s="1" t="s">
        <v>1265</v>
      </c>
      <c r="T1636" s="1" t="s">
        <v>1266</v>
      </c>
      <c r="W1636" s="2" t="s">
        <v>6087</v>
      </c>
      <c r="X1636" s="2" t="s">
        <v>6088</v>
      </c>
      <c r="Y1636" s="1" t="s">
        <v>775</v>
      </c>
      <c r="Z1636" s="1" t="s">
        <v>34</v>
      </c>
      <c r="AA1636" s="9" t="s">
        <v>53</v>
      </c>
      <c r="AB1636" s="2" t="s">
        <v>54</v>
      </c>
    </row>
    <row r="1637" spans="1:28" ht="36" customHeight="1" x14ac:dyDescent="0.2">
      <c r="A1637" s="1" t="s">
        <v>6108</v>
      </c>
      <c r="B1637" s="1" t="s">
        <v>36</v>
      </c>
      <c r="C1637" t="s">
        <v>6109</v>
      </c>
      <c r="D1637" s="1" t="s">
        <v>43</v>
      </c>
      <c r="E1637" s="1" t="s">
        <v>6056</v>
      </c>
      <c r="F1637" s="1" t="s">
        <v>1904</v>
      </c>
      <c r="G1637" s="1" t="s">
        <v>6110</v>
      </c>
      <c r="H1637" s="2" t="s">
        <v>6111</v>
      </c>
      <c r="I1637" s="2" t="s">
        <v>2751</v>
      </c>
      <c r="J1637" s="1" t="s">
        <v>47</v>
      </c>
      <c r="K1637" s="1" t="s">
        <v>6084</v>
      </c>
      <c r="L1637" s="1">
        <v>1</v>
      </c>
      <c r="M1637" s="1" t="s">
        <v>1968</v>
      </c>
      <c r="O1637" s="1" t="s">
        <v>1264</v>
      </c>
      <c r="P1637" s="1" t="s">
        <v>1265</v>
      </c>
      <c r="T1637" s="1" t="s">
        <v>1266</v>
      </c>
      <c r="W1637" s="2" t="s">
        <v>6087</v>
      </c>
      <c r="X1637" s="2" t="s">
        <v>6088</v>
      </c>
      <c r="Y1637" s="1" t="s">
        <v>775</v>
      </c>
      <c r="Z1637" s="1" t="s">
        <v>34</v>
      </c>
      <c r="AA1637" s="9" t="s">
        <v>53</v>
      </c>
      <c r="AB1637" s="2" t="s">
        <v>54</v>
      </c>
    </row>
    <row r="1638" spans="1:28" ht="36" customHeight="1" x14ac:dyDescent="0.2">
      <c r="A1638" s="1" t="s">
        <v>6112</v>
      </c>
      <c r="B1638" s="1" t="s">
        <v>36</v>
      </c>
      <c r="C1638" t="s">
        <v>6113</v>
      </c>
      <c r="D1638" s="1" t="s">
        <v>43</v>
      </c>
      <c r="E1638" s="1" t="s">
        <v>6056</v>
      </c>
      <c r="F1638" s="1" t="s">
        <v>1904</v>
      </c>
      <c r="G1638" s="1" t="s">
        <v>6114</v>
      </c>
      <c r="H1638" s="1" t="s">
        <v>6115</v>
      </c>
      <c r="I1638" s="2" t="s">
        <v>6116</v>
      </c>
      <c r="J1638" s="1" t="s">
        <v>47</v>
      </c>
      <c r="K1638" s="1" t="s">
        <v>6084</v>
      </c>
      <c r="L1638" s="1">
        <v>1</v>
      </c>
      <c r="M1638" s="1" t="s">
        <v>1968</v>
      </c>
      <c r="O1638" s="1" t="s">
        <v>1264</v>
      </c>
      <c r="P1638" s="1" t="s">
        <v>1265</v>
      </c>
      <c r="T1638" s="1" t="s">
        <v>1266</v>
      </c>
      <c r="W1638" s="2" t="s">
        <v>6087</v>
      </c>
      <c r="X1638" s="2" t="s">
        <v>6088</v>
      </c>
      <c r="Y1638" s="1" t="s">
        <v>775</v>
      </c>
      <c r="Z1638" s="1" t="s">
        <v>34</v>
      </c>
      <c r="AA1638" s="9" t="s">
        <v>53</v>
      </c>
      <c r="AB1638" s="2" t="s">
        <v>54</v>
      </c>
    </row>
    <row r="1639" spans="1:28" ht="36" customHeight="1" x14ac:dyDescent="0.2">
      <c r="A1639" s="1" t="s">
        <v>6117</v>
      </c>
      <c r="B1639" s="1" t="s">
        <v>36</v>
      </c>
      <c r="C1639" t="s">
        <v>6118</v>
      </c>
      <c r="D1639" s="1" t="s">
        <v>43</v>
      </c>
      <c r="E1639" s="1" t="s">
        <v>6056</v>
      </c>
      <c r="F1639" s="1" t="s">
        <v>1904</v>
      </c>
      <c r="G1639" s="1" t="s">
        <v>6119</v>
      </c>
      <c r="H1639" s="2" t="s">
        <v>6120</v>
      </c>
      <c r="I1639" s="2" t="s">
        <v>6121</v>
      </c>
      <c r="J1639" s="1" t="s">
        <v>47</v>
      </c>
      <c r="K1639" s="1" t="s">
        <v>6084</v>
      </c>
      <c r="L1639" s="1">
        <v>1</v>
      </c>
      <c r="M1639" s="1" t="s">
        <v>1968</v>
      </c>
      <c r="O1639" s="1" t="s">
        <v>1264</v>
      </c>
      <c r="P1639" s="1" t="s">
        <v>1265</v>
      </c>
      <c r="T1639" s="1" t="s">
        <v>1266</v>
      </c>
      <c r="W1639" s="2" t="s">
        <v>6087</v>
      </c>
      <c r="X1639" s="2" t="s">
        <v>6088</v>
      </c>
      <c r="Y1639" s="1" t="s">
        <v>775</v>
      </c>
      <c r="Z1639" s="1" t="s">
        <v>34</v>
      </c>
      <c r="AA1639" s="9" t="s">
        <v>53</v>
      </c>
      <c r="AB1639" s="2" t="s">
        <v>54</v>
      </c>
    </row>
    <row r="1640" spans="1:28" ht="36" customHeight="1" x14ac:dyDescent="0.2">
      <c r="A1640" s="2" t="s">
        <v>6122</v>
      </c>
      <c r="B1640" s="1" t="s">
        <v>36</v>
      </c>
      <c r="C1640" t="s">
        <v>6123</v>
      </c>
      <c r="D1640" s="1" t="s">
        <v>43</v>
      </c>
      <c r="E1640" s="1" t="s">
        <v>6056</v>
      </c>
      <c r="F1640" s="1" t="s">
        <v>1904</v>
      </c>
      <c r="G1640" s="1" t="s">
        <v>6124</v>
      </c>
      <c r="H1640" s="2" t="s">
        <v>6125</v>
      </c>
      <c r="I1640" s="2" t="s">
        <v>6126</v>
      </c>
      <c r="J1640" s="1" t="s">
        <v>47</v>
      </c>
      <c r="K1640" s="1" t="s">
        <v>6084</v>
      </c>
      <c r="L1640" s="1">
        <v>1</v>
      </c>
      <c r="M1640" s="1" t="s">
        <v>1968</v>
      </c>
      <c r="O1640" s="1" t="s">
        <v>1264</v>
      </c>
      <c r="P1640" s="1" t="s">
        <v>1265</v>
      </c>
      <c r="T1640" s="1" t="s">
        <v>1266</v>
      </c>
      <c r="W1640" s="2" t="s">
        <v>6087</v>
      </c>
      <c r="X1640" s="2" t="s">
        <v>6088</v>
      </c>
      <c r="Y1640" s="1" t="s">
        <v>775</v>
      </c>
      <c r="Z1640" s="1" t="s">
        <v>34</v>
      </c>
      <c r="AA1640" s="9" t="s">
        <v>53</v>
      </c>
      <c r="AB1640" s="2" t="s">
        <v>54</v>
      </c>
    </row>
    <row r="1641" spans="1:28" ht="36" customHeight="1" x14ac:dyDescent="0.2">
      <c r="A1641" s="1" t="s">
        <v>6127</v>
      </c>
      <c r="B1641" s="1" t="s">
        <v>36</v>
      </c>
      <c r="C1641" t="s">
        <v>6128</v>
      </c>
      <c r="D1641" s="1" t="s">
        <v>43</v>
      </c>
      <c r="E1641" s="1" t="s">
        <v>6056</v>
      </c>
      <c r="F1641" s="1" t="s">
        <v>1904</v>
      </c>
      <c r="G1641" s="1" t="s">
        <v>6129</v>
      </c>
      <c r="H1641" s="2" t="s">
        <v>6130</v>
      </c>
      <c r="I1641" s="2" t="s">
        <v>6131</v>
      </c>
      <c r="J1641" s="1" t="s">
        <v>773</v>
      </c>
      <c r="K1641" s="1" t="s">
        <v>6084</v>
      </c>
      <c r="L1641" s="1">
        <v>1</v>
      </c>
      <c r="M1641" s="1" t="s">
        <v>774</v>
      </c>
      <c r="O1641" s="1" t="s">
        <v>1264</v>
      </c>
      <c r="P1641" s="1" t="s">
        <v>1265</v>
      </c>
      <c r="T1641" s="1" t="s">
        <v>1266</v>
      </c>
      <c r="W1641" s="2" t="s">
        <v>6087</v>
      </c>
      <c r="X1641" s="2" t="s">
        <v>6088</v>
      </c>
      <c r="Y1641" s="1" t="s">
        <v>775</v>
      </c>
      <c r="Z1641" s="1" t="s">
        <v>34</v>
      </c>
      <c r="AA1641" s="9" t="s">
        <v>53</v>
      </c>
      <c r="AB1641" s="2" t="s">
        <v>54</v>
      </c>
    </row>
    <row r="1642" spans="1:28" ht="36" customHeight="1" x14ac:dyDescent="0.2">
      <c r="A1642" s="2" t="s">
        <v>6132</v>
      </c>
      <c r="B1642" s="1" t="s">
        <v>36</v>
      </c>
      <c r="C1642" t="s">
        <v>6133</v>
      </c>
      <c r="D1642" s="1" t="s">
        <v>43</v>
      </c>
      <c r="E1642" s="1" t="s">
        <v>6056</v>
      </c>
      <c r="F1642" s="1" t="s">
        <v>1904</v>
      </c>
      <c r="G1642" s="1" t="s">
        <v>6134</v>
      </c>
      <c r="H1642" s="2" t="s">
        <v>6135</v>
      </c>
      <c r="I1642" s="2" t="s">
        <v>6136</v>
      </c>
      <c r="J1642" s="1" t="s">
        <v>47</v>
      </c>
      <c r="M1642" s="1" t="s">
        <v>1320</v>
      </c>
      <c r="O1642" s="1" t="s">
        <v>1264</v>
      </c>
      <c r="P1642" s="1" t="s">
        <v>1265</v>
      </c>
      <c r="T1642" s="1" t="s">
        <v>1266</v>
      </c>
      <c r="W1642" s="2" t="s">
        <v>51</v>
      </c>
      <c r="X1642" s="2" t="s">
        <v>51</v>
      </c>
      <c r="Y1642" s="1" t="s">
        <v>52</v>
      </c>
      <c r="Z1642" s="1" t="s">
        <v>34</v>
      </c>
      <c r="AA1642" s="9" t="s">
        <v>53</v>
      </c>
      <c r="AB1642" s="2" t="s">
        <v>54</v>
      </c>
    </row>
    <row r="1643" spans="1:28" ht="36" customHeight="1" x14ac:dyDescent="0.2">
      <c r="A1643" s="1" t="s">
        <v>6137</v>
      </c>
      <c r="B1643" s="1" t="s">
        <v>36</v>
      </c>
      <c r="C1643" t="s">
        <v>6138</v>
      </c>
      <c r="D1643" s="1" t="s">
        <v>43</v>
      </c>
      <c r="E1643" s="1" t="s">
        <v>6056</v>
      </c>
      <c r="F1643" s="1" t="s">
        <v>1904</v>
      </c>
      <c r="G1643" s="1" t="s">
        <v>6134</v>
      </c>
      <c r="H1643" s="2" t="s">
        <v>6139</v>
      </c>
      <c r="I1643" s="2" t="s">
        <v>6140</v>
      </c>
      <c r="J1643" s="1" t="s">
        <v>47</v>
      </c>
      <c r="M1643" s="1" t="s">
        <v>2043</v>
      </c>
      <c r="O1643" s="1" t="s">
        <v>1264</v>
      </c>
      <c r="P1643" s="1" t="s">
        <v>1265</v>
      </c>
      <c r="T1643" s="1" t="s">
        <v>1266</v>
      </c>
      <c r="W1643" s="2" t="s">
        <v>241</v>
      </c>
      <c r="X1643" s="2" t="s">
        <v>241</v>
      </c>
      <c r="Y1643" s="1" t="s">
        <v>52</v>
      </c>
      <c r="Z1643" s="1" t="s">
        <v>34</v>
      </c>
      <c r="AA1643" s="9" t="s">
        <v>53</v>
      </c>
      <c r="AB1643" s="2" t="s">
        <v>248</v>
      </c>
    </row>
    <row r="1644" spans="1:28" ht="36" customHeight="1" x14ac:dyDescent="0.2">
      <c r="A1644" s="1" t="s">
        <v>6141</v>
      </c>
      <c r="B1644" s="1" t="s">
        <v>36</v>
      </c>
      <c r="C1644"/>
      <c r="D1644" s="1" t="s">
        <v>37</v>
      </c>
      <c r="E1644" s="1" t="s">
        <v>6056</v>
      </c>
      <c r="F1644" s="1" t="s">
        <v>1585</v>
      </c>
      <c r="G1644" s="6" t="s">
        <v>1257</v>
      </c>
      <c r="H1644" s="2" t="s">
        <v>6142</v>
      </c>
      <c r="J1644" s="1" t="s">
        <v>33</v>
      </c>
      <c r="W1644" s="2" t="s">
        <v>51</v>
      </c>
      <c r="X1644" s="2" t="s">
        <v>51</v>
      </c>
      <c r="Z1644" s="1" t="s">
        <v>34</v>
      </c>
    </row>
    <row r="1645" spans="1:28" ht="36" customHeight="1" x14ac:dyDescent="0.2">
      <c r="A1645" s="1" t="s">
        <v>6143</v>
      </c>
      <c r="B1645" s="1" t="s">
        <v>36</v>
      </c>
      <c r="C1645" t="s">
        <v>6144</v>
      </c>
      <c r="D1645" s="1" t="s">
        <v>43</v>
      </c>
      <c r="E1645" s="1" t="s">
        <v>6056</v>
      </c>
      <c r="F1645" s="1" t="s">
        <v>1585</v>
      </c>
      <c r="G1645" s="1" t="s">
        <v>6145</v>
      </c>
      <c r="H1645" s="2" t="s">
        <v>6146</v>
      </c>
      <c r="I1645" s="10" t="s">
        <v>6147</v>
      </c>
      <c r="J1645" s="1" t="s">
        <v>47</v>
      </c>
      <c r="M1645" s="1" t="s">
        <v>236</v>
      </c>
      <c r="O1645" s="1" t="s">
        <v>1264</v>
      </c>
      <c r="P1645" s="1" t="s">
        <v>1265</v>
      </c>
      <c r="T1645" s="1" t="s">
        <v>1266</v>
      </c>
      <c r="W1645" s="2" t="s">
        <v>51</v>
      </c>
      <c r="X1645" s="2" t="s">
        <v>51</v>
      </c>
      <c r="Y1645" s="1" t="s">
        <v>52</v>
      </c>
      <c r="Z1645" s="1" t="s">
        <v>34</v>
      </c>
      <c r="AA1645" s="9" t="s">
        <v>53</v>
      </c>
      <c r="AB1645" s="2" t="s">
        <v>54</v>
      </c>
    </row>
    <row r="1646" spans="1:28" ht="36" customHeight="1" x14ac:dyDescent="0.2">
      <c r="A1646" s="1" t="s">
        <v>6148</v>
      </c>
      <c r="B1646" s="1" t="s">
        <v>36</v>
      </c>
      <c r="C1646" t="s">
        <v>6149</v>
      </c>
      <c r="D1646" s="1" t="s">
        <v>766</v>
      </c>
      <c r="E1646" s="1" t="s">
        <v>6056</v>
      </c>
      <c r="F1646" s="1" t="s">
        <v>1585</v>
      </c>
      <c r="G1646" s="1" t="s">
        <v>6145</v>
      </c>
      <c r="H1646" s="2" t="s">
        <v>6150</v>
      </c>
      <c r="J1646" s="1" t="s">
        <v>33</v>
      </c>
      <c r="W1646" s="2" t="s">
        <v>6151</v>
      </c>
      <c r="X1646" s="2" t="s">
        <v>6152</v>
      </c>
      <c r="Z1646" s="1" t="s">
        <v>34</v>
      </c>
    </row>
    <row r="1647" spans="1:28" ht="36" customHeight="1" x14ac:dyDescent="0.2">
      <c r="A1647" s="1" t="s">
        <v>6153</v>
      </c>
      <c r="B1647" s="1" t="s">
        <v>36</v>
      </c>
      <c r="C1647" t="s">
        <v>6154</v>
      </c>
      <c r="D1647" s="1" t="s">
        <v>43</v>
      </c>
      <c r="E1647" s="1" t="s">
        <v>6056</v>
      </c>
      <c r="F1647" s="1" t="s">
        <v>1585</v>
      </c>
      <c r="G1647" s="1" t="s">
        <v>6145</v>
      </c>
      <c r="H1647" s="2" t="s">
        <v>1599</v>
      </c>
      <c r="I1647" s="2" t="s">
        <v>1600</v>
      </c>
      <c r="J1647" s="1" t="s">
        <v>773</v>
      </c>
      <c r="K1647" s="1" t="s">
        <v>6148</v>
      </c>
      <c r="L1647" s="1">
        <v>1</v>
      </c>
      <c r="M1647" s="1" t="s">
        <v>774</v>
      </c>
      <c r="O1647" s="1" t="s">
        <v>1264</v>
      </c>
      <c r="P1647" s="1" t="s">
        <v>1265</v>
      </c>
      <c r="T1647" s="1" t="s">
        <v>1266</v>
      </c>
      <c r="W1647" s="2" t="s">
        <v>6151</v>
      </c>
      <c r="X1647" s="2" t="s">
        <v>6152</v>
      </c>
      <c r="Y1647" s="1" t="s">
        <v>775</v>
      </c>
      <c r="Z1647" s="1" t="s">
        <v>34</v>
      </c>
      <c r="AA1647" s="9" t="s">
        <v>53</v>
      </c>
      <c r="AB1647" s="2" t="s">
        <v>54</v>
      </c>
    </row>
    <row r="1648" spans="1:28" ht="36" customHeight="1" x14ac:dyDescent="0.2">
      <c r="A1648" s="1" t="s">
        <v>6155</v>
      </c>
      <c r="B1648" s="1" t="s">
        <v>36</v>
      </c>
      <c r="C1648" t="s">
        <v>6156</v>
      </c>
      <c r="D1648" s="1" t="s">
        <v>43</v>
      </c>
      <c r="E1648" s="1" t="s">
        <v>6056</v>
      </c>
      <c r="F1648" s="1" t="s">
        <v>1585</v>
      </c>
      <c r="G1648" s="1" t="s">
        <v>6145</v>
      </c>
      <c r="H1648" s="2" t="s">
        <v>1608</v>
      </c>
      <c r="I1648" s="2" t="s">
        <v>1609</v>
      </c>
      <c r="J1648" s="1" t="s">
        <v>773</v>
      </c>
      <c r="K1648" s="1" t="s">
        <v>6148</v>
      </c>
      <c r="L1648" s="1">
        <v>1</v>
      </c>
      <c r="M1648" s="1" t="s">
        <v>774</v>
      </c>
      <c r="O1648" s="1" t="s">
        <v>1264</v>
      </c>
      <c r="P1648" s="1" t="s">
        <v>1265</v>
      </c>
      <c r="T1648" s="1" t="s">
        <v>1266</v>
      </c>
      <c r="W1648" s="2" t="s">
        <v>6151</v>
      </c>
      <c r="X1648" s="2" t="s">
        <v>6152</v>
      </c>
      <c r="Y1648" s="1" t="s">
        <v>775</v>
      </c>
      <c r="Z1648" s="1" t="s">
        <v>34</v>
      </c>
      <c r="AA1648" s="9" t="s">
        <v>53</v>
      </c>
      <c r="AB1648" s="2" t="s">
        <v>54</v>
      </c>
    </row>
    <row r="1649" spans="1:28" ht="36" customHeight="1" x14ac:dyDescent="0.2">
      <c r="A1649" s="1" t="s">
        <v>6157</v>
      </c>
      <c r="B1649" s="1" t="s">
        <v>36</v>
      </c>
      <c r="C1649" t="s">
        <v>6158</v>
      </c>
      <c r="D1649" s="1" t="s">
        <v>43</v>
      </c>
      <c r="E1649" s="1" t="s">
        <v>6056</v>
      </c>
      <c r="F1649" s="1" t="s">
        <v>1585</v>
      </c>
      <c r="G1649" s="1" t="s">
        <v>6145</v>
      </c>
      <c r="H1649" s="2" t="s">
        <v>1618</v>
      </c>
      <c r="I1649" s="2" t="s">
        <v>1619</v>
      </c>
      <c r="J1649" s="1" t="s">
        <v>773</v>
      </c>
      <c r="K1649" s="1" t="s">
        <v>6148</v>
      </c>
      <c r="L1649" s="1">
        <v>1</v>
      </c>
      <c r="M1649" s="1" t="s">
        <v>774</v>
      </c>
      <c r="O1649" s="1" t="s">
        <v>1264</v>
      </c>
      <c r="P1649" s="1" t="s">
        <v>1265</v>
      </c>
      <c r="T1649" s="1" t="s">
        <v>1266</v>
      </c>
      <c r="W1649" s="2" t="s">
        <v>6151</v>
      </c>
      <c r="X1649" s="2" t="s">
        <v>6152</v>
      </c>
      <c r="Y1649" s="1" t="s">
        <v>775</v>
      </c>
      <c r="Z1649" s="1" t="s">
        <v>34</v>
      </c>
      <c r="AA1649" s="9" t="s">
        <v>53</v>
      </c>
      <c r="AB1649" s="2" t="s">
        <v>54</v>
      </c>
    </row>
    <row r="1650" spans="1:28" ht="36" customHeight="1" x14ac:dyDescent="0.2">
      <c r="A1650" s="1" t="s">
        <v>6159</v>
      </c>
      <c r="B1650" s="1" t="s">
        <v>36</v>
      </c>
      <c r="C1650" t="s">
        <v>6160</v>
      </c>
      <c r="D1650" s="1" t="s">
        <v>43</v>
      </c>
      <c r="E1650" s="1" t="s">
        <v>6056</v>
      </c>
      <c r="F1650" s="1" t="s">
        <v>1585</v>
      </c>
      <c r="G1650" s="1" t="s">
        <v>6145</v>
      </c>
      <c r="H1650" s="2" t="s">
        <v>1627</v>
      </c>
      <c r="I1650" s="2" t="s">
        <v>1628</v>
      </c>
      <c r="J1650" s="1" t="s">
        <v>773</v>
      </c>
      <c r="K1650" s="1" t="s">
        <v>6148</v>
      </c>
      <c r="L1650" s="1">
        <v>1</v>
      </c>
      <c r="M1650" s="1" t="s">
        <v>774</v>
      </c>
      <c r="O1650" s="1" t="s">
        <v>1264</v>
      </c>
      <c r="P1650" s="1" t="s">
        <v>1265</v>
      </c>
      <c r="T1650" s="1" t="s">
        <v>1266</v>
      </c>
      <c r="W1650" s="2" t="s">
        <v>6151</v>
      </c>
      <c r="X1650" s="2" t="s">
        <v>6152</v>
      </c>
      <c r="Y1650" s="1" t="s">
        <v>775</v>
      </c>
      <c r="Z1650" s="1" t="s">
        <v>34</v>
      </c>
      <c r="AA1650" s="9" t="s">
        <v>53</v>
      </c>
      <c r="AB1650" s="2" t="s">
        <v>54</v>
      </c>
    </row>
    <row r="1651" spans="1:28" ht="36" customHeight="1" x14ac:dyDescent="0.2">
      <c r="A1651" s="1" t="s">
        <v>6161</v>
      </c>
      <c r="B1651" s="1" t="s">
        <v>36</v>
      </c>
      <c r="C1651" t="s">
        <v>6162</v>
      </c>
      <c r="D1651" s="1" t="s">
        <v>43</v>
      </c>
      <c r="E1651" s="1" t="s">
        <v>6056</v>
      </c>
      <c r="F1651" s="1" t="s">
        <v>1585</v>
      </c>
      <c r="G1651" s="1" t="s">
        <v>6145</v>
      </c>
      <c r="H1651" s="2" t="s">
        <v>1636</v>
      </c>
      <c r="I1651" s="2" t="s">
        <v>1637</v>
      </c>
      <c r="J1651" s="1" t="s">
        <v>773</v>
      </c>
      <c r="K1651" s="1" t="s">
        <v>6148</v>
      </c>
      <c r="L1651" s="1">
        <v>1</v>
      </c>
      <c r="M1651" s="1" t="s">
        <v>774</v>
      </c>
      <c r="O1651" s="1" t="s">
        <v>1264</v>
      </c>
      <c r="P1651" s="1" t="s">
        <v>1265</v>
      </c>
      <c r="T1651" s="1" t="s">
        <v>1266</v>
      </c>
      <c r="W1651" s="2" t="s">
        <v>6151</v>
      </c>
      <c r="X1651" s="2" t="s">
        <v>6152</v>
      </c>
      <c r="Y1651" s="1" t="s">
        <v>775</v>
      </c>
      <c r="Z1651" s="1" t="s">
        <v>34</v>
      </c>
      <c r="AA1651" s="9" t="s">
        <v>53</v>
      </c>
      <c r="AB1651" s="2" t="s">
        <v>54</v>
      </c>
    </row>
    <row r="1652" spans="1:28" ht="36" customHeight="1" x14ac:dyDescent="0.2">
      <c r="A1652" s="1" t="s">
        <v>6163</v>
      </c>
      <c r="B1652" s="1" t="s">
        <v>36</v>
      </c>
      <c r="C1652" t="s">
        <v>6164</v>
      </c>
      <c r="D1652" s="1" t="s">
        <v>43</v>
      </c>
      <c r="E1652" s="1" t="s">
        <v>6056</v>
      </c>
      <c r="F1652" s="1" t="s">
        <v>1585</v>
      </c>
      <c r="G1652" s="1" t="s">
        <v>6145</v>
      </c>
      <c r="H1652" s="2" t="s">
        <v>1645</v>
      </c>
      <c r="I1652" s="2" t="s">
        <v>1646</v>
      </c>
      <c r="J1652" s="1" t="s">
        <v>773</v>
      </c>
      <c r="K1652" s="1" t="s">
        <v>6148</v>
      </c>
      <c r="L1652" s="1">
        <v>1</v>
      </c>
      <c r="M1652" s="1" t="s">
        <v>774</v>
      </c>
      <c r="O1652" s="1" t="s">
        <v>1264</v>
      </c>
      <c r="P1652" s="1" t="s">
        <v>1265</v>
      </c>
      <c r="T1652" s="1" t="s">
        <v>1266</v>
      </c>
      <c r="W1652" s="2" t="s">
        <v>6151</v>
      </c>
      <c r="X1652" s="2" t="s">
        <v>6152</v>
      </c>
      <c r="Y1652" s="1" t="s">
        <v>775</v>
      </c>
      <c r="Z1652" s="1" t="s">
        <v>34</v>
      </c>
      <c r="AA1652" s="9" t="s">
        <v>53</v>
      </c>
      <c r="AB1652" s="2" t="s">
        <v>54</v>
      </c>
    </row>
    <row r="1653" spans="1:28" ht="36" customHeight="1" x14ac:dyDescent="0.2">
      <c r="A1653" s="1" t="s">
        <v>6165</v>
      </c>
      <c r="B1653" s="1" t="s">
        <v>36</v>
      </c>
      <c r="C1653" t="s">
        <v>6166</v>
      </c>
      <c r="D1653" s="1" t="s">
        <v>43</v>
      </c>
      <c r="E1653" s="1" t="s">
        <v>6056</v>
      </c>
      <c r="F1653" s="1" t="s">
        <v>1585</v>
      </c>
      <c r="G1653" s="1" t="s">
        <v>6145</v>
      </c>
      <c r="H1653" s="2" t="s">
        <v>1654</v>
      </c>
      <c r="I1653" s="2" t="s">
        <v>1655</v>
      </c>
      <c r="J1653" s="1" t="s">
        <v>773</v>
      </c>
      <c r="K1653" s="1" t="s">
        <v>6148</v>
      </c>
      <c r="L1653" s="1">
        <v>1</v>
      </c>
      <c r="M1653" s="1" t="s">
        <v>774</v>
      </c>
      <c r="O1653" s="1" t="s">
        <v>1264</v>
      </c>
      <c r="P1653" s="1" t="s">
        <v>1265</v>
      </c>
      <c r="T1653" s="1" t="s">
        <v>1266</v>
      </c>
      <c r="W1653" s="2" t="s">
        <v>6151</v>
      </c>
      <c r="X1653" s="2" t="s">
        <v>6152</v>
      </c>
      <c r="Y1653" s="1" t="s">
        <v>775</v>
      </c>
      <c r="Z1653" s="1" t="s">
        <v>34</v>
      </c>
      <c r="AA1653" s="9" t="s">
        <v>53</v>
      </c>
      <c r="AB1653" s="2" t="s">
        <v>54</v>
      </c>
    </row>
    <row r="1654" spans="1:28" ht="36" customHeight="1" x14ac:dyDescent="0.2">
      <c r="A1654" s="1" t="s">
        <v>6167</v>
      </c>
      <c r="B1654" s="1" t="s">
        <v>36</v>
      </c>
      <c r="C1654" t="s">
        <v>6168</v>
      </c>
      <c r="D1654" s="1" t="s">
        <v>43</v>
      </c>
      <c r="E1654" s="1" t="s">
        <v>6056</v>
      </c>
      <c r="F1654" s="1" t="s">
        <v>1585</v>
      </c>
      <c r="G1654" s="1" t="s">
        <v>6145</v>
      </c>
      <c r="H1654" s="2" t="s">
        <v>1663</v>
      </c>
      <c r="I1654" s="2" t="s">
        <v>1664</v>
      </c>
      <c r="J1654" s="1" t="s">
        <v>773</v>
      </c>
      <c r="K1654" s="1" t="s">
        <v>6148</v>
      </c>
      <c r="L1654" s="1">
        <v>1</v>
      </c>
      <c r="M1654" s="1" t="s">
        <v>774</v>
      </c>
      <c r="O1654" s="1" t="s">
        <v>1264</v>
      </c>
      <c r="P1654" s="1" t="s">
        <v>1265</v>
      </c>
      <c r="T1654" s="1" t="s">
        <v>1266</v>
      </c>
      <c r="W1654" s="2" t="s">
        <v>6151</v>
      </c>
      <c r="X1654" s="2" t="s">
        <v>6152</v>
      </c>
      <c r="Y1654" s="1" t="s">
        <v>775</v>
      </c>
      <c r="Z1654" s="1" t="s">
        <v>34</v>
      </c>
      <c r="AA1654" s="9" t="s">
        <v>53</v>
      </c>
      <c r="AB1654" s="2" t="s">
        <v>54</v>
      </c>
    </row>
    <row r="1655" spans="1:28" ht="36" customHeight="1" x14ac:dyDescent="0.2">
      <c r="A1655" s="1" t="s">
        <v>6169</v>
      </c>
      <c r="B1655" s="1" t="s">
        <v>36</v>
      </c>
      <c r="C1655" t="s">
        <v>6170</v>
      </c>
      <c r="D1655" s="1" t="s">
        <v>43</v>
      </c>
      <c r="E1655" s="1" t="s">
        <v>6056</v>
      </c>
      <c r="F1655" s="1" t="s">
        <v>1585</v>
      </c>
      <c r="G1655" s="1" t="s">
        <v>6145</v>
      </c>
      <c r="H1655" s="2" t="s">
        <v>1672</v>
      </c>
      <c r="I1655" s="2" t="s">
        <v>1673</v>
      </c>
      <c r="J1655" s="1" t="s">
        <v>773</v>
      </c>
      <c r="K1655" s="1" t="s">
        <v>6148</v>
      </c>
      <c r="L1655" s="1">
        <v>1</v>
      </c>
      <c r="M1655" s="1" t="s">
        <v>774</v>
      </c>
      <c r="O1655" s="1" t="s">
        <v>1264</v>
      </c>
      <c r="P1655" s="1" t="s">
        <v>1265</v>
      </c>
      <c r="T1655" s="1" t="s">
        <v>1266</v>
      </c>
      <c r="W1655" s="2" t="s">
        <v>6151</v>
      </c>
      <c r="X1655" s="2" t="s">
        <v>6152</v>
      </c>
      <c r="Y1655" s="1" t="s">
        <v>775</v>
      </c>
      <c r="Z1655" s="1" t="s">
        <v>34</v>
      </c>
      <c r="AA1655" s="9" t="s">
        <v>53</v>
      </c>
      <c r="AB1655" s="2" t="s">
        <v>54</v>
      </c>
    </row>
    <row r="1656" spans="1:28" ht="36" customHeight="1" x14ac:dyDescent="0.2">
      <c r="A1656" s="1" t="s">
        <v>6171</v>
      </c>
      <c r="B1656" s="1" t="s">
        <v>36</v>
      </c>
      <c r="C1656" t="s">
        <v>6172</v>
      </c>
      <c r="D1656" s="1" t="s">
        <v>43</v>
      </c>
      <c r="E1656" s="1" t="s">
        <v>6056</v>
      </c>
      <c r="F1656" s="1" t="s">
        <v>1585</v>
      </c>
      <c r="G1656" s="1" t="s">
        <v>6145</v>
      </c>
      <c r="H1656" s="2" t="s">
        <v>1681</v>
      </c>
      <c r="I1656" s="2" t="s">
        <v>1682</v>
      </c>
      <c r="J1656" s="1" t="s">
        <v>773</v>
      </c>
      <c r="K1656" s="1" t="s">
        <v>6148</v>
      </c>
      <c r="L1656" s="1">
        <v>1</v>
      </c>
      <c r="M1656" s="1" t="s">
        <v>774</v>
      </c>
      <c r="O1656" s="1" t="s">
        <v>1264</v>
      </c>
      <c r="P1656" s="1" t="s">
        <v>1265</v>
      </c>
      <c r="T1656" s="1" t="s">
        <v>1266</v>
      </c>
      <c r="W1656" s="2" t="s">
        <v>6151</v>
      </c>
      <c r="X1656" s="2" t="s">
        <v>6152</v>
      </c>
      <c r="Y1656" s="1" t="s">
        <v>775</v>
      </c>
      <c r="Z1656" s="1" t="s">
        <v>34</v>
      </c>
      <c r="AA1656" s="9" t="s">
        <v>53</v>
      </c>
      <c r="AB1656" s="2" t="s">
        <v>54</v>
      </c>
    </row>
    <row r="1657" spans="1:28" ht="36" customHeight="1" x14ac:dyDescent="0.2">
      <c r="A1657" s="1" t="s">
        <v>6173</v>
      </c>
      <c r="B1657" s="1" t="s">
        <v>36</v>
      </c>
      <c r="C1657" t="s">
        <v>6174</v>
      </c>
      <c r="D1657" s="1" t="s">
        <v>43</v>
      </c>
      <c r="E1657" s="1" t="s">
        <v>6056</v>
      </c>
      <c r="F1657" s="1" t="s">
        <v>1585</v>
      </c>
      <c r="G1657" s="1" t="s">
        <v>6145</v>
      </c>
      <c r="H1657" s="2" t="s">
        <v>1690</v>
      </c>
      <c r="I1657" s="2" t="s">
        <v>3615</v>
      </c>
      <c r="J1657" s="1" t="s">
        <v>773</v>
      </c>
      <c r="K1657" s="1" t="s">
        <v>6148</v>
      </c>
      <c r="L1657" s="1">
        <v>1</v>
      </c>
      <c r="M1657" s="1" t="s">
        <v>774</v>
      </c>
      <c r="O1657" s="1" t="s">
        <v>1264</v>
      </c>
      <c r="P1657" s="1" t="s">
        <v>1265</v>
      </c>
      <c r="T1657" s="1" t="s">
        <v>1266</v>
      </c>
      <c r="W1657" s="2" t="s">
        <v>6151</v>
      </c>
      <c r="X1657" s="2" t="s">
        <v>6152</v>
      </c>
      <c r="Y1657" s="1" t="s">
        <v>775</v>
      </c>
      <c r="Z1657" s="1" t="s">
        <v>34</v>
      </c>
      <c r="AA1657" s="9" t="s">
        <v>53</v>
      </c>
      <c r="AB1657" s="2" t="s">
        <v>54</v>
      </c>
    </row>
    <row r="1658" spans="1:28" ht="36" customHeight="1" x14ac:dyDescent="0.2">
      <c r="A1658" s="1" t="s">
        <v>6175</v>
      </c>
      <c r="B1658" s="1" t="s">
        <v>36</v>
      </c>
      <c r="C1658" t="s">
        <v>6176</v>
      </c>
      <c r="D1658" s="1" t="s">
        <v>43</v>
      </c>
      <c r="E1658" s="1" t="s">
        <v>6056</v>
      </c>
      <c r="F1658" s="1" t="s">
        <v>1585</v>
      </c>
      <c r="G1658" s="1" t="s">
        <v>6145</v>
      </c>
      <c r="H1658" s="2" t="s">
        <v>1699</v>
      </c>
      <c r="I1658" s="2" t="s">
        <v>6177</v>
      </c>
      <c r="J1658" s="1" t="s">
        <v>773</v>
      </c>
      <c r="K1658" s="1" t="s">
        <v>6148</v>
      </c>
      <c r="L1658" s="1">
        <v>1</v>
      </c>
      <c r="M1658" s="1" t="s">
        <v>774</v>
      </c>
      <c r="O1658" s="1" t="s">
        <v>1264</v>
      </c>
      <c r="P1658" s="1" t="s">
        <v>1265</v>
      </c>
      <c r="T1658" s="1" t="s">
        <v>1266</v>
      </c>
      <c r="W1658" s="2" t="s">
        <v>6151</v>
      </c>
      <c r="X1658" s="2" t="s">
        <v>6152</v>
      </c>
      <c r="Y1658" s="1" t="s">
        <v>775</v>
      </c>
      <c r="Z1658" s="1" t="s">
        <v>34</v>
      </c>
      <c r="AA1658" s="9" t="s">
        <v>53</v>
      </c>
      <c r="AB1658" s="2" t="s">
        <v>54</v>
      </c>
    </row>
    <row r="1659" spans="1:28" ht="36" customHeight="1" x14ac:dyDescent="0.2">
      <c r="A1659" s="1" t="s">
        <v>6178</v>
      </c>
      <c r="B1659" s="1" t="s">
        <v>36</v>
      </c>
      <c r="C1659" t="s">
        <v>6179</v>
      </c>
      <c r="D1659" s="1" t="s">
        <v>43</v>
      </c>
      <c r="E1659" s="1" t="s">
        <v>6056</v>
      </c>
      <c r="F1659" s="1" t="s">
        <v>1585</v>
      </c>
      <c r="G1659" s="1" t="s">
        <v>6145</v>
      </c>
      <c r="H1659" s="2" t="s">
        <v>1708</v>
      </c>
      <c r="I1659" s="2" t="s">
        <v>1709</v>
      </c>
      <c r="J1659" s="1" t="s">
        <v>773</v>
      </c>
      <c r="K1659" s="1" t="s">
        <v>6148</v>
      </c>
      <c r="L1659" s="1">
        <v>1</v>
      </c>
      <c r="M1659" s="1" t="s">
        <v>774</v>
      </c>
      <c r="O1659" s="1" t="s">
        <v>1264</v>
      </c>
      <c r="P1659" s="1" t="s">
        <v>1265</v>
      </c>
      <c r="T1659" s="1" t="s">
        <v>1266</v>
      </c>
      <c r="W1659" s="2" t="s">
        <v>6151</v>
      </c>
      <c r="X1659" s="2" t="s">
        <v>6152</v>
      </c>
      <c r="Y1659" s="1" t="s">
        <v>775</v>
      </c>
      <c r="Z1659" s="1" t="s">
        <v>34</v>
      </c>
      <c r="AA1659" s="9" t="s">
        <v>53</v>
      </c>
      <c r="AB1659" s="2" t="s">
        <v>54</v>
      </c>
    </row>
    <row r="1660" spans="1:28" ht="36" customHeight="1" x14ac:dyDescent="0.2">
      <c r="A1660" s="1" t="s">
        <v>6180</v>
      </c>
      <c r="B1660" s="1" t="s">
        <v>36</v>
      </c>
      <c r="C1660" t="s">
        <v>6181</v>
      </c>
      <c r="D1660" s="1" t="s">
        <v>43</v>
      </c>
      <c r="E1660" s="1" t="s">
        <v>6056</v>
      </c>
      <c r="F1660" s="1" t="s">
        <v>1585</v>
      </c>
      <c r="G1660" s="1" t="s">
        <v>6145</v>
      </c>
      <c r="H1660" s="2" t="s">
        <v>1717</v>
      </c>
      <c r="I1660" s="2" t="s">
        <v>3442</v>
      </c>
      <c r="J1660" s="1" t="s">
        <v>773</v>
      </c>
      <c r="K1660" s="1" t="s">
        <v>6148</v>
      </c>
      <c r="L1660" s="1">
        <v>1</v>
      </c>
      <c r="M1660" s="1" t="s">
        <v>774</v>
      </c>
      <c r="O1660" s="1" t="s">
        <v>1264</v>
      </c>
      <c r="P1660" s="1" t="s">
        <v>1265</v>
      </c>
      <c r="T1660" s="1" t="s">
        <v>1266</v>
      </c>
      <c r="W1660" s="2" t="s">
        <v>6151</v>
      </c>
      <c r="X1660" s="2" t="s">
        <v>6152</v>
      </c>
      <c r="Y1660" s="1" t="s">
        <v>775</v>
      </c>
      <c r="Z1660" s="1" t="s">
        <v>34</v>
      </c>
      <c r="AA1660" s="9" t="s">
        <v>53</v>
      </c>
      <c r="AB1660" s="2" t="s">
        <v>54</v>
      </c>
    </row>
    <row r="1661" spans="1:28" ht="36" customHeight="1" x14ac:dyDescent="0.2">
      <c r="A1661" s="1" t="s">
        <v>6182</v>
      </c>
      <c r="B1661" s="1" t="s">
        <v>36</v>
      </c>
      <c r="C1661" t="s">
        <v>6183</v>
      </c>
      <c r="D1661" s="1" t="s">
        <v>43</v>
      </c>
      <c r="E1661" s="1" t="s">
        <v>6056</v>
      </c>
      <c r="F1661" s="1" t="s">
        <v>1585</v>
      </c>
      <c r="G1661" s="1" t="s">
        <v>6145</v>
      </c>
      <c r="H1661" s="2" t="s">
        <v>802</v>
      </c>
      <c r="I1661" s="2" t="s">
        <v>1726</v>
      </c>
      <c r="J1661" s="1" t="s">
        <v>773</v>
      </c>
      <c r="K1661" s="1" t="s">
        <v>6148</v>
      </c>
      <c r="L1661" s="1">
        <v>1</v>
      </c>
      <c r="M1661" s="1" t="s">
        <v>774</v>
      </c>
      <c r="O1661" s="1" t="s">
        <v>1264</v>
      </c>
      <c r="P1661" s="1" t="s">
        <v>1265</v>
      </c>
      <c r="T1661" s="1" t="s">
        <v>1266</v>
      </c>
      <c r="W1661" s="2" t="s">
        <v>6151</v>
      </c>
      <c r="X1661" s="2" t="s">
        <v>6152</v>
      </c>
      <c r="Y1661" s="1" t="s">
        <v>775</v>
      </c>
      <c r="Z1661" s="1" t="s">
        <v>34</v>
      </c>
      <c r="AA1661" s="9" t="s">
        <v>53</v>
      </c>
      <c r="AB1661" s="2" t="s">
        <v>54</v>
      </c>
    </row>
    <row r="1662" spans="1:28" ht="36" customHeight="1" x14ac:dyDescent="0.2">
      <c r="A1662" s="1" t="s">
        <v>6184</v>
      </c>
      <c r="B1662" s="1" t="s">
        <v>36</v>
      </c>
      <c r="C1662" t="s">
        <v>6185</v>
      </c>
      <c r="D1662" s="1" t="s">
        <v>188</v>
      </c>
      <c r="E1662" s="1" t="s">
        <v>6056</v>
      </c>
      <c r="F1662" s="1" t="s">
        <v>1585</v>
      </c>
      <c r="G1662" s="1" t="s">
        <v>6145</v>
      </c>
      <c r="H1662" s="2" t="s">
        <v>6186</v>
      </c>
      <c r="J1662" s="1" t="s">
        <v>33</v>
      </c>
      <c r="O1662" s="1" t="s">
        <v>191</v>
      </c>
      <c r="P1662" s="1" t="s">
        <v>1265</v>
      </c>
      <c r="W1662" s="2" t="s">
        <v>6187</v>
      </c>
      <c r="X1662" s="2" t="s">
        <v>6187</v>
      </c>
      <c r="Y1662" s="1" t="s">
        <v>52</v>
      </c>
      <c r="Z1662" s="1" t="s">
        <v>34</v>
      </c>
      <c r="AA1662" s="9" t="s">
        <v>53</v>
      </c>
      <c r="AB1662" s="2" t="s">
        <v>54</v>
      </c>
    </row>
    <row r="1663" spans="1:28" ht="36" customHeight="1" x14ac:dyDescent="0.2">
      <c r="A1663" s="1" t="s">
        <v>6188</v>
      </c>
      <c r="B1663" s="1" t="s">
        <v>36</v>
      </c>
      <c r="C1663" t="s">
        <v>6189</v>
      </c>
      <c r="D1663" s="1" t="s">
        <v>43</v>
      </c>
      <c r="E1663" s="1" t="s">
        <v>6056</v>
      </c>
      <c r="F1663" s="1" t="s">
        <v>1585</v>
      </c>
      <c r="G1663" s="1" t="s">
        <v>6190</v>
      </c>
      <c r="H1663" s="2" t="s">
        <v>6191</v>
      </c>
      <c r="I1663" s="2" t="s">
        <v>6192</v>
      </c>
      <c r="J1663" s="1" t="s">
        <v>47</v>
      </c>
      <c r="M1663" s="1" t="s">
        <v>236</v>
      </c>
      <c r="O1663" s="1" t="s">
        <v>1264</v>
      </c>
      <c r="P1663" s="1" t="s">
        <v>1265</v>
      </c>
      <c r="T1663" s="1" t="s">
        <v>1266</v>
      </c>
      <c r="W1663" s="2" t="s">
        <v>241</v>
      </c>
      <c r="X1663" s="2" t="s">
        <v>241</v>
      </c>
      <c r="Y1663" s="1" t="s">
        <v>52</v>
      </c>
      <c r="Z1663" s="1" t="s">
        <v>34</v>
      </c>
      <c r="AA1663" s="9" t="s">
        <v>53</v>
      </c>
      <c r="AB1663" s="2" t="s">
        <v>242</v>
      </c>
    </row>
    <row r="1664" spans="1:28" ht="36" customHeight="1" x14ac:dyDescent="0.2">
      <c r="A1664" s="1" t="s">
        <v>6193</v>
      </c>
      <c r="B1664" s="1" t="s">
        <v>36</v>
      </c>
      <c r="C1664" t="s">
        <v>6194</v>
      </c>
      <c r="D1664" s="1" t="s">
        <v>43</v>
      </c>
      <c r="E1664" s="1" t="s">
        <v>6056</v>
      </c>
      <c r="F1664" s="1" t="s">
        <v>1585</v>
      </c>
      <c r="G1664" s="1" t="s">
        <v>6195</v>
      </c>
      <c r="H1664" s="2" t="s">
        <v>6196</v>
      </c>
      <c r="I1664" s="2" t="s">
        <v>6197</v>
      </c>
      <c r="J1664" s="1" t="s">
        <v>47</v>
      </c>
      <c r="M1664" s="1" t="s">
        <v>236</v>
      </c>
      <c r="O1664" s="1" t="s">
        <v>1264</v>
      </c>
      <c r="P1664" s="1" t="s">
        <v>1265</v>
      </c>
      <c r="T1664" s="1" t="s">
        <v>1266</v>
      </c>
      <c r="W1664" s="2" t="s">
        <v>241</v>
      </c>
      <c r="X1664" s="2" t="s">
        <v>241</v>
      </c>
      <c r="Y1664" s="1" t="s">
        <v>52</v>
      </c>
      <c r="Z1664" s="1" t="s">
        <v>34</v>
      </c>
      <c r="AA1664" s="9" t="s">
        <v>53</v>
      </c>
      <c r="AB1664" s="2" t="s">
        <v>242</v>
      </c>
    </row>
    <row r="1665" spans="1:62" ht="36" customHeight="1" x14ac:dyDescent="0.2">
      <c r="A1665" s="1" t="s">
        <v>6198</v>
      </c>
      <c r="B1665" s="1" t="s">
        <v>36</v>
      </c>
      <c r="C1665" t="s">
        <v>6199</v>
      </c>
      <c r="D1665" s="1" t="s">
        <v>43</v>
      </c>
      <c r="E1665" s="1" t="s">
        <v>6056</v>
      </c>
      <c r="F1665" s="1" t="s">
        <v>1585</v>
      </c>
      <c r="G1665" s="1" t="s">
        <v>1415</v>
      </c>
      <c r="H1665" s="2" t="s">
        <v>6200</v>
      </c>
      <c r="I1665" s="2" t="s">
        <v>1417</v>
      </c>
      <c r="J1665" s="1" t="s">
        <v>47</v>
      </c>
      <c r="M1665" s="1" t="s">
        <v>1320</v>
      </c>
      <c r="O1665" s="1" t="s">
        <v>1264</v>
      </c>
      <c r="P1665" s="1" t="s">
        <v>1265</v>
      </c>
      <c r="T1665" s="1" t="s">
        <v>1266</v>
      </c>
      <c r="W1665" s="2" t="s">
        <v>51</v>
      </c>
      <c r="X1665" s="2" t="s">
        <v>51</v>
      </c>
      <c r="Y1665" s="1" t="s">
        <v>52</v>
      </c>
      <c r="Z1665" s="1" t="s">
        <v>34</v>
      </c>
      <c r="AA1665" s="9" t="s">
        <v>53</v>
      </c>
      <c r="AB1665" s="2" t="s">
        <v>200</v>
      </c>
    </row>
    <row r="1666" spans="1:62" ht="36" customHeight="1" x14ac:dyDescent="0.2">
      <c r="A1666" s="1" t="s">
        <v>6201</v>
      </c>
      <c r="B1666" s="1" t="s">
        <v>36</v>
      </c>
      <c r="C1666" t="s">
        <v>6202</v>
      </c>
      <c r="D1666" s="1" t="s">
        <v>43</v>
      </c>
      <c r="E1666" s="1" t="s">
        <v>6056</v>
      </c>
      <c r="F1666" s="1" t="s">
        <v>6145</v>
      </c>
      <c r="G1666" s="1" t="s">
        <v>1415</v>
      </c>
      <c r="H1666" s="2" t="s">
        <v>6203</v>
      </c>
      <c r="I1666" s="2" t="s">
        <v>1417</v>
      </c>
      <c r="J1666" s="1" t="s">
        <v>47</v>
      </c>
      <c r="M1666" s="1" t="s">
        <v>1320</v>
      </c>
      <c r="O1666" s="1" t="s">
        <v>1264</v>
      </c>
      <c r="P1666" s="1" t="s">
        <v>1265</v>
      </c>
      <c r="T1666" s="1" t="s">
        <v>1266</v>
      </c>
      <c r="W1666" s="2" t="s">
        <v>51</v>
      </c>
      <c r="X1666" s="2" t="s">
        <v>51</v>
      </c>
      <c r="Y1666" s="1" t="s">
        <v>52</v>
      </c>
      <c r="Z1666" s="1" t="s">
        <v>34</v>
      </c>
      <c r="AA1666" s="9" t="s">
        <v>53</v>
      </c>
      <c r="AB1666" s="2" t="s">
        <v>200</v>
      </c>
    </row>
    <row r="1667" spans="1:62" ht="36" customHeight="1" x14ac:dyDescent="0.2">
      <c r="A1667" s="1" t="s">
        <v>6204</v>
      </c>
      <c r="B1667" s="1" t="s">
        <v>36</v>
      </c>
      <c r="C1667" t="s">
        <v>6205</v>
      </c>
      <c r="D1667" s="1" t="s">
        <v>43</v>
      </c>
      <c r="E1667" s="1" t="s">
        <v>6056</v>
      </c>
      <c r="F1667" s="1" t="s">
        <v>6145</v>
      </c>
      <c r="G1667" s="1" t="s">
        <v>1415</v>
      </c>
      <c r="H1667" s="2" t="s">
        <v>6206</v>
      </c>
      <c r="I1667" s="21" t="s">
        <v>6207</v>
      </c>
      <c r="J1667" s="1" t="s">
        <v>47</v>
      </c>
      <c r="M1667" s="1" t="s">
        <v>236</v>
      </c>
      <c r="O1667" s="1" t="s">
        <v>1264</v>
      </c>
      <c r="P1667" s="1" t="s">
        <v>1265</v>
      </c>
      <c r="T1667" s="1" t="s">
        <v>1266</v>
      </c>
      <c r="W1667" s="2" t="s">
        <v>51</v>
      </c>
      <c r="X1667" s="2" t="s">
        <v>51</v>
      </c>
      <c r="Y1667" s="1" t="s">
        <v>52</v>
      </c>
      <c r="Z1667" s="1" t="s">
        <v>34</v>
      </c>
      <c r="AA1667" s="9" t="s">
        <v>53</v>
      </c>
      <c r="AB1667" s="2" t="s">
        <v>200</v>
      </c>
    </row>
    <row r="1668" spans="1:62" ht="36" customHeight="1" x14ac:dyDescent="0.2">
      <c r="A1668" s="1" t="s">
        <v>6208</v>
      </c>
      <c r="B1668" s="1" t="s">
        <v>36</v>
      </c>
      <c r="C1668" t="s">
        <v>6209</v>
      </c>
      <c r="D1668" s="1" t="s">
        <v>43</v>
      </c>
      <c r="E1668" s="1" t="s">
        <v>6056</v>
      </c>
      <c r="F1668" s="1" t="s">
        <v>1249</v>
      </c>
      <c r="H1668" s="2" t="s">
        <v>1250</v>
      </c>
      <c r="I1668" s="2" t="s">
        <v>1251</v>
      </c>
      <c r="J1668" s="1" t="s">
        <v>33</v>
      </c>
      <c r="O1668" s="1" t="s">
        <v>49</v>
      </c>
      <c r="P1668" s="8" t="s">
        <v>50</v>
      </c>
      <c r="W1668" s="2" t="s">
        <v>51</v>
      </c>
      <c r="X1668" s="2" t="s">
        <v>51</v>
      </c>
      <c r="Z1668" s="1" t="s">
        <v>34</v>
      </c>
      <c r="AA1668" s="9" t="s">
        <v>53</v>
      </c>
      <c r="AB1668" s="2" t="s">
        <v>200</v>
      </c>
      <c r="BJ1668" s="20"/>
    </row>
    <row r="1669" spans="1:62" ht="36" customHeight="1" x14ac:dyDescent="0.2">
      <c r="A1669" s="1" t="s">
        <v>6210</v>
      </c>
      <c r="B1669" s="1" t="s">
        <v>36</v>
      </c>
      <c r="C1669"/>
      <c r="D1669" s="1" t="s">
        <v>37</v>
      </c>
      <c r="E1669" s="1" t="s">
        <v>6211</v>
      </c>
      <c r="F1669" s="1" t="s">
        <v>39</v>
      </c>
      <c r="G1669" s="1" t="s">
        <v>39</v>
      </c>
      <c r="H1669" s="2" t="s">
        <v>6212</v>
      </c>
      <c r="J1669" s="1" t="s">
        <v>33</v>
      </c>
      <c r="W1669" s="2" t="s">
        <v>241</v>
      </c>
      <c r="X1669" s="2" t="s">
        <v>241</v>
      </c>
      <c r="Z1669" s="1" t="s">
        <v>34</v>
      </c>
    </row>
    <row r="1670" spans="1:62" ht="36" customHeight="1" x14ac:dyDescent="0.2">
      <c r="A1670" s="1" t="s">
        <v>6213</v>
      </c>
      <c r="B1670" s="1" t="s">
        <v>36</v>
      </c>
      <c r="C1670" t="s">
        <v>6214</v>
      </c>
      <c r="D1670" s="1" t="s">
        <v>766</v>
      </c>
      <c r="E1670" s="1" t="s">
        <v>6211</v>
      </c>
      <c r="F1670" s="1" t="s">
        <v>6215</v>
      </c>
      <c r="G1670" s="1" t="s">
        <v>6216</v>
      </c>
      <c r="H1670" s="2" t="s">
        <v>6217</v>
      </c>
      <c r="I1670" s="2" t="s">
        <v>6218</v>
      </c>
      <c r="J1670" s="1" t="s">
        <v>33</v>
      </c>
      <c r="W1670" s="2" t="s">
        <v>241</v>
      </c>
      <c r="X1670" s="2" t="s">
        <v>241</v>
      </c>
      <c r="Z1670" s="1" t="s">
        <v>34</v>
      </c>
    </row>
    <row r="1671" spans="1:62" ht="36" customHeight="1" x14ac:dyDescent="0.2">
      <c r="A1671" s="1" t="s">
        <v>6219</v>
      </c>
      <c r="B1671" s="1" t="s">
        <v>36</v>
      </c>
      <c r="C1671" t="s">
        <v>6220</v>
      </c>
      <c r="D1671" s="1" t="s">
        <v>43</v>
      </c>
      <c r="E1671" s="1" t="s">
        <v>6211</v>
      </c>
      <c r="F1671" s="1" t="s">
        <v>6215</v>
      </c>
      <c r="G1671" s="1" t="s">
        <v>6216</v>
      </c>
      <c r="H1671" s="2" t="s">
        <v>6221</v>
      </c>
      <c r="I1671" s="2" t="s">
        <v>6222</v>
      </c>
      <c r="J1671" s="1" t="s">
        <v>773</v>
      </c>
      <c r="K1671" s="1" t="s">
        <v>6213</v>
      </c>
      <c r="L1671" s="1">
        <v>1</v>
      </c>
      <c r="M1671" s="1" t="s">
        <v>774</v>
      </c>
      <c r="O1671" s="1" t="s">
        <v>1264</v>
      </c>
      <c r="P1671" s="1" t="s">
        <v>1265</v>
      </c>
      <c r="T1671" s="1" t="s">
        <v>1266</v>
      </c>
      <c r="W1671" s="2" t="s">
        <v>241</v>
      </c>
      <c r="X1671" s="2" t="s">
        <v>241</v>
      </c>
      <c r="Y1671" s="1" t="s">
        <v>775</v>
      </c>
      <c r="Z1671" s="1" t="s">
        <v>34</v>
      </c>
      <c r="AA1671" s="9" t="s">
        <v>53</v>
      </c>
      <c r="AB1671" s="2" t="s">
        <v>248</v>
      </c>
    </row>
    <row r="1672" spans="1:62" ht="36" customHeight="1" x14ac:dyDescent="0.2">
      <c r="A1672" s="1" t="s">
        <v>6223</v>
      </c>
      <c r="B1672" s="1" t="s">
        <v>36</v>
      </c>
      <c r="C1672" t="s">
        <v>6224</v>
      </c>
      <c r="D1672" s="1" t="s">
        <v>188</v>
      </c>
      <c r="E1672" s="1" t="s">
        <v>6211</v>
      </c>
      <c r="F1672" s="1" t="s">
        <v>6215</v>
      </c>
      <c r="G1672" s="1" t="s">
        <v>6216</v>
      </c>
      <c r="H1672" s="2" t="s">
        <v>6225</v>
      </c>
      <c r="J1672" s="1" t="s">
        <v>33</v>
      </c>
      <c r="O1672" s="1" t="s">
        <v>191</v>
      </c>
      <c r="P1672" s="1" t="s">
        <v>1265</v>
      </c>
      <c r="W1672" s="2" t="s">
        <v>6226</v>
      </c>
      <c r="X1672" s="2" t="s">
        <v>6226</v>
      </c>
      <c r="Y1672" s="1" t="s">
        <v>52</v>
      </c>
      <c r="Z1672" s="1" t="s">
        <v>34</v>
      </c>
      <c r="AA1672" s="9" t="s">
        <v>53</v>
      </c>
      <c r="AB1672" s="2" t="s">
        <v>248</v>
      </c>
    </row>
    <row r="1673" spans="1:62" ht="36" customHeight="1" x14ac:dyDescent="0.2">
      <c r="A1673" s="1" t="s">
        <v>6227</v>
      </c>
      <c r="B1673" s="1" t="s">
        <v>36</v>
      </c>
      <c r="C1673" t="s">
        <v>6228</v>
      </c>
      <c r="D1673" s="1" t="s">
        <v>43</v>
      </c>
      <c r="E1673" s="1" t="s">
        <v>6211</v>
      </c>
      <c r="F1673" s="1" t="s">
        <v>6215</v>
      </c>
      <c r="G1673" s="1" t="s">
        <v>6216</v>
      </c>
      <c r="H1673" s="2" t="s">
        <v>6229</v>
      </c>
      <c r="I1673" s="2" t="s">
        <v>6230</v>
      </c>
      <c r="J1673" s="1" t="s">
        <v>773</v>
      </c>
      <c r="K1673" s="1" t="s">
        <v>6213</v>
      </c>
      <c r="L1673" s="1">
        <v>1</v>
      </c>
      <c r="M1673" s="1" t="s">
        <v>774</v>
      </c>
      <c r="O1673" s="1" t="s">
        <v>1264</v>
      </c>
      <c r="P1673" s="1" t="s">
        <v>1265</v>
      </c>
      <c r="T1673" s="1" t="s">
        <v>1266</v>
      </c>
      <c r="W1673" s="2" t="s">
        <v>241</v>
      </c>
      <c r="X1673" s="2" t="s">
        <v>241</v>
      </c>
      <c r="Y1673" s="1" t="s">
        <v>775</v>
      </c>
      <c r="Z1673" s="1" t="s">
        <v>34</v>
      </c>
      <c r="AA1673" s="9" t="s">
        <v>53</v>
      </c>
      <c r="AB1673" s="2" t="s">
        <v>248</v>
      </c>
    </row>
    <row r="1674" spans="1:62" ht="36" customHeight="1" x14ac:dyDescent="0.2">
      <c r="A1674" s="1" t="s">
        <v>6231</v>
      </c>
      <c r="B1674" s="1" t="s">
        <v>36</v>
      </c>
      <c r="C1674" t="s">
        <v>6232</v>
      </c>
      <c r="D1674" s="1" t="s">
        <v>188</v>
      </c>
      <c r="E1674" s="1" t="s">
        <v>6211</v>
      </c>
      <c r="F1674" s="1" t="s">
        <v>6215</v>
      </c>
      <c r="G1674" s="1" t="s">
        <v>6216</v>
      </c>
      <c r="H1674" s="2" t="s">
        <v>6233</v>
      </c>
      <c r="J1674" s="1" t="s">
        <v>33</v>
      </c>
      <c r="O1674" s="1" t="s">
        <v>191</v>
      </c>
      <c r="P1674" s="1" t="s">
        <v>1265</v>
      </c>
      <c r="W1674" s="2" t="s">
        <v>6234</v>
      </c>
      <c r="X1674" s="2" t="s">
        <v>6234</v>
      </c>
      <c r="Y1674" s="1" t="s">
        <v>52</v>
      </c>
      <c r="Z1674" s="1" t="s">
        <v>34</v>
      </c>
      <c r="AA1674" s="9" t="s">
        <v>53</v>
      </c>
      <c r="AB1674" s="2" t="s">
        <v>248</v>
      </c>
    </row>
    <row r="1675" spans="1:62" ht="36" customHeight="1" x14ac:dyDescent="0.2">
      <c r="A1675" s="1" t="s">
        <v>6235</v>
      </c>
      <c r="B1675" s="1" t="s">
        <v>1141</v>
      </c>
      <c r="C1675" t="s">
        <v>6236</v>
      </c>
      <c r="D1675" s="1" t="s">
        <v>43</v>
      </c>
      <c r="E1675" s="1" t="s">
        <v>6211</v>
      </c>
      <c r="F1675" s="1" t="s">
        <v>6215</v>
      </c>
      <c r="G1675" s="1" t="s">
        <v>6216</v>
      </c>
      <c r="H1675" s="2" t="s">
        <v>6237</v>
      </c>
      <c r="I1675" s="2" t="s">
        <v>6238</v>
      </c>
      <c r="J1675" s="1" t="s">
        <v>773</v>
      </c>
      <c r="K1675" s="1" t="s">
        <v>6213</v>
      </c>
      <c r="L1675" s="1">
        <v>1</v>
      </c>
      <c r="M1675" s="1" t="s">
        <v>774</v>
      </c>
      <c r="O1675" s="1" t="s">
        <v>1264</v>
      </c>
      <c r="P1675" s="1" t="s">
        <v>1265</v>
      </c>
      <c r="T1675" s="1" t="s">
        <v>1266</v>
      </c>
      <c r="W1675" s="2" t="s">
        <v>241</v>
      </c>
      <c r="X1675" s="2" t="s">
        <v>241</v>
      </c>
      <c r="Y1675" s="1" t="s">
        <v>775</v>
      </c>
      <c r="Z1675" s="1" t="s">
        <v>34</v>
      </c>
      <c r="AA1675" s="9" t="s">
        <v>53</v>
      </c>
      <c r="AB1675" s="2" t="s">
        <v>248</v>
      </c>
    </row>
    <row r="1676" spans="1:62" ht="36" customHeight="1" x14ac:dyDescent="0.2">
      <c r="A1676" s="1" t="s">
        <v>6239</v>
      </c>
      <c r="B1676" s="1" t="s">
        <v>36</v>
      </c>
      <c r="C1676" t="s">
        <v>6240</v>
      </c>
      <c r="D1676" s="1" t="s">
        <v>188</v>
      </c>
      <c r="E1676" s="1" t="s">
        <v>6211</v>
      </c>
      <c r="F1676" s="1" t="s">
        <v>6215</v>
      </c>
      <c r="G1676" s="1" t="s">
        <v>6216</v>
      </c>
      <c r="H1676" s="2" t="s">
        <v>6241</v>
      </c>
      <c r="J1676" s="1" t="s">
        <v>33</v>
      </c>
      <c r="O1676" s="1" t="s">
        <v>191</v>
      </c>
      <c r="P1676" s="1" t="s">
        <v>1265</v>
      </c>
      <c r="W1676" s="2" t="s">
        <v>6242</v>
      </c>
      <c r="X1676" s="2" t="s">
        <v>6242</v>
      </c>
      <c r="Y1676" s="1" t="s">
        <v>52</v>
      </c>
      <c r="Z1676" s="1" t="s">
        <v>34</v>
      </c>
      <c r="AA1676" s="9" t="s">
        <v>53</v>
      </c>
      <c r="AB1676" s="2" t="s">
        <v>248</v>
      </c>
    </row>
    <row r="1677" spans="1:62" ht="36" customHeight="1" x14ac:dyDescent="0.2">
      <c r="A1677" s="1" t="s">
        <v>6243</v>
      </c>
      <c r="B1677" s="1" t="s">
        <v>36</v>
      </c>
      <c r="C1677" t="s">
        <v>6244</v>
      </c>
      <c r="D1677" s="1" t="s">
        <v>766</v>
      </c>
      <c r="E1677" s="1" t="s">
        <v>6211</v>
      </c>
      <c r="F1677" s="1" t="s">
        <v>6215</v>
      </c>
      <c r="G1677" s="1" t="s">
        <v>6216</v>
      </c>
      <c r="H1677" s="2" t="s">
        <v>6245</v>
      </c>
      <c r="J1677" s="1" t="s">
        <v>33</v>
      </c>
      <c r="W1677" s="2" t="s">
        <v>6246</v>
      </c>
      <c r="X1677" s="2" t="s">
        <v>6246</v>
      </c>
      <c r="Z1677" s="1" t="s">
        <v>34</v>
      </c>
    </row>
    <row r="1678" spans="1:62" ht="36" customHeight="1" x14ac:dyDescent="0.2">
      <c r="A1678" s="1" t="s">
        <v>6247</v>
      </c>
      <c r="B1678" s="1" t="s">
        <v>36</v>
      </c>
      <c r="C1678" t="s">
        <v>6248</v>
      </c>
      <c r="D1678" s="1" t="s">
        <v>43</v>
      </c>
      <c r="E1678" s="1" t="s">
        <v>6211</v>
      </c>
      <c r="F1678" s="1" t="s">
        <v>6215</v>
      </c>
      <c r="G1678" s="1" t="s">
        <v>6216</v>
      </c>
      <c r="H1678" s="2" t="s">
        <v>6249</v>
      </c>
      <c r="I1678" s="2" t="s">
        <v>6250</v>
      </c>
      <c r="J1678" s="1" t="s">
        <v>773</v>
      </c>
      <c r="K1678" s="1" t="s">
        <v>6243</v>
      </c>
      <c r="L1678" s="1">
        <v>1</v>
      </c>
      <c r="M1678" s="1" t="s">
        <v>774</v>
      </c>
      <c r="O1678" s="1" t="s">
        <v>1264</v>
      </c>
      <c r="P1678" s="1" t="s">
        <v>1265</v>
      </c>
      <c r="T1678" s="1" t="s">
        <v>1266</v>
      </c>
      <c r="W1678" s="2" t="s">
        <v>6246</v>
      </c>
      <c r="X1678" s="2" t="s">
        <v>6246</v>
      </c>
      <c r="Y1678" s="1" t="s">
        <v>775</v>
      </c>
      <c r="Z1678" s="1" t="s">
        <v>34</v>
      </c>
      <c r="AA1678" s="9" t="s">
        <v>53</v>
      </c>
      <c r="AB1678" s="2" t="s">
        <v>248</v>
      </c>
    </row>
    <row r="1679" spans="1:62" ht="36" customHeight="1" x14ac:dyDescent="0.2">
      <c r="A1679" s="1" t="s">
        <v>6251</v>
      </c>
      <c r="B1679" s="1" t="s">
        <v>36</v>
      </c>
      <c r="C1679" t="s">
        <v>6252</v>
      </c>
      <c r="D1679" s="1" t="s">
        <v>43</v>
      </c>
      <c r="E1679" s="1" t="s">
        <v>6211</v>
      </c>
      <c r="F1679" s="1" t="s">
        <v>6215</v>
      </c>
      <c r="G1679" s="1" t="s">
        <v>6216</v>
      </c>
      <c r="H1679" s="2" t="s">
        <v>6253</v>
      </c>
      <c r="I1679" s="2" t="s">
        <v>6254</v>
      </c>
      <c r="J1679" s="1" t="s">
        <v>773</v>
      </c>
      <c r="K1679" s="1" t="s">
        <v>6243</v>
      </c>
      <c r="L1679" s="1">
        <v>1</v>
      </c>
      <c r="M1679" s="1" t="s">
        <v>774</v>
      </c>
      <c r="O1679" s="1" t="s">
        <v>1264</v>
      </c>
      <c r="P1679" s="1" t="s">
        <v>1265</v>
      </c>
      <c r="T1679" s="1" t="s">
        <v>1266</v>
      </c>
      <c r="W1679" s="2" t="s">
        <v>6246</v>
      </c>
      <c r="X1679" s="2" t="s">
        <v>6246</v>
      </c>
      <c r="Y1679" s="1" t="s">
        <v>775</v>
      </c>
      <c r="Z1679" s="1" t="s">
        <v>34</v>
      </c>
      <c r="AA1679" s="9" t="s">
        <v>53</v>
      </c>
      <c r="AB1679" s="2" t="s">
        <v>248</v>
      </c>
    </row>
    <row r="1680" spans="1:62" ht="36" customHeight="1" x14ac:dyDescent="0.2">
      <c r="A1680" s="1" t="s">
        <v>6255</v>
      </c>
      <c r="B1680" s="1" t="s">
        <v>1141</v>
      </c>
      <c r="C1680" t="s">
        <v>6256</v>
      </c>
      <c r="D1680" s="1" t="s">
        <v>188</v>
      </c>
      <c r="E1680" s="1" t="s">
        <v>6211</v>
      </c>
      <c r="F1680" s="1" t="s">
        <v>6215</v>
      </c>
      <c r="G1680" s="1" t="s">
        <v>6216</v>
      </c>
      <c r="H1680" s="2" t="s">
        <v>6257</v>
      </c>
      <c r="J1680" s="1" t="s">
        <v>33</v>
      </c>
      <c r="O1680" s="1" t="s">
        <v>191</v>
      </c>
      <c r="P1680" s="1" t="s">
        <v>1265</v>
      </c>
      <c r="W1680" s="2" t="s">
        <v>6258</v>
      </c>
      <c r="X1680" s="2" t="s">
        <v>6258</v>
      </c>
      <c r="Y1680" s="1" t="s">
        <v>52</v>
      </c>
      <c r="Z1680" s="1" t="s">
        <v>34</v>
      </c>
      <c r="AA1680" s="9" t="s">
        <v>53</v>
      </c>
      <c r="AB1680" s="2" t="s">
        <v>248</v>
      </c>
    </row>
    <row r="1681" spans="1:28" ht="36" customHeight="1" x14ac:dyDescent="0.2">
      <c r="A1681" s="1" t="s">
        <v>6259</v>
      </c>
      <c r="B1681" s="1" t="s">
        <v>1141</v>
      </c>
      <c r="C1681" t="s">
        <v>6260</v>
      </c>
      <c r="D1681" s="1" t="s">
        <v>43</v>
      </c>
      <c r="E1681" s="1" t="s">
        <v>6211</v>
      </c>
      <c r="F1681" s="1" t="s">
        <v>6215</v>
      </c>
      <c r="G1681" s="1" t="s">
        <v>6216</v>
      </c>
      <c r="H1681" s="2" t="s">
        <v>6261</v>
      </c>
      <c r="I1681" s="2" t="s">
        <v>6262</v>
      </c>
      <c r="J1681" s="1" t="s">
        <v>773</v>
      </c>
      <c r="K1681" s="1" t="s">
        <v>6243</v>
      </c>
      <c r="L1681" s="1">
        <v>1</v>
      </c>
      <c r="M1681" s="1" t="s">
        <v>774</v>
      </c>
      <c r="O1681" s="1" t="s">
        <v>1264</v>
      </c>
      <c r="P1681" s="1" t="s">
        <v>1265</v>
      </c>
      <c r="T1681" s="1" t="s">
        <v>1266</v>
      </c>
      <c r="W1681" s="2" t="s">
        <v>6246</v>
      </c>
      <c r="X1681" s="2" t="s">
        <v>6246</v>
      </c>
      <c r="Y1681" s="1" t="s">
        <v>775</v>
      </c>
      <c r="Z1681" s="1" t="s">
        <v>34</v>
      </c>
      <c r="AA1681" s="9" t="s">
        <v>53</v>
      </c>
      <c r="AB1681" s="2" t="s">
        <v>248</v>
      </c>
    </row>
    <row r="1682" spans="1:28" ht="36" customHeight="1" x14ac:dyDescent="0.2">
      <c r="A1682" s="1" t="s">
        <v>6263</v>
      </c>
      <c r="B1682" s="1" t="s">
        <v>36</v>
      </c>
      <c r="C1682" t="s">
        <v>6264</v>
      </c>
      <c r="D1682" s="1" t="s">
        <v>188</v>
      </c>
      <c r="E1682" s="1" t="s">
        <v>6211</v>
      </c>
      <c r="F1682" s="1" t="s">
        <v>6215</v>
      </c>
      <c r="G1682" s="1" t="s">
        <v>6216</v>
      </c>
      <c r="H1682" s="2" t="s">
        <v>6265</v>
      </c>
      <c r="J1682" s="1" t="s">
        <v>33</v>
      </c>
      <c r="O1682" s="1" t="s">
        <v>191</v>
      </c>
      <c r="P1682" s="1" t="s">
        <v>1265</v>
      </c>
      <c r="W1682" s="2" t="s">
        <v>6266</v>
      </c>
      <c r="X1682" s="2" t="s">
        <v>6266</v>
      </c>
      <c r="Y1682" s="1" t="s">
        <v>52</v>
      </c>
      <c r="Z1682" s="1" t="s">
        <v>34</v>
      </c>
      <c r="AA1682" s="9" t="s">
        <v>53</v>
      </c>
      <c r="AB1682" s="2" t="s">
        <v>248</v>
      </c>
    </row>
    <row r="1683" spans="1:28" ht="36" customHeight="1" x14ac:dyDescent="0.2">
      <c r="A1683" s="1" t="s">
        <v>6267</v>
      </c>
      <c r="B1683" s="1" t="s">
        <v>1141</v>
      </c>
      <c r="C1683" t="s">
        <v>6268</v>
      </c>
      <c r="D1683" s="1" t="s">
        <v>43</v>
      </c>
      <c r="E1683" s="1" t="s">
        <v>6211</v>
      </c>
      <c r="F1683" s="1" t="s">
        <v>6215</v>
      </c>
      <c r="G1683" s="1" t="s">
        <v>6216</v>
      </c>
      <c r="H1683" s="2" t="s">
        <v>6269</v>
      </c>
      <c r="J1683" s="1" t="s">
        <v>773</v>
      </c>
      <c r="K1683" s="1" t="s">
        <v>6243</v>
      </c>
      <c r="L1683" s="1">
        <v>2</v>
      </c>
      <c r="M1683" s="1" t="s">
        <v>774</v>
      </c>
      <c r="O1683" s="1" t="s">
        <v>1264</v>
      </c>
      <c r="P1683" s="1" t="s">
        <v>1265</v>
      </c>
      <c r="T1683" s="1" t="s">
        <v>1266</v>
      </c>
      <c r="W1683" s="2" t="s">
        <v>6246</v>
      </c>
      <c r="X1683" s="2" t="s">
        <v>6246</v>
      </c>
      <c r="Y1683" s="1" t="s">
        <v>775</v>
      </c>
      <c r="Z1683" s="1" t="s">
        <v>34</v>
      </c>
      <c r="AA1683" s="9" t="s">
        <v>53</v>
      </c>
      <c r="AB1683" s="2" t="s">
        <v>248</v>
      </c>
    </row>
    <row r="1684" spans="1:28" ht="36" customHeight="1" x14ac:dyDescent="0.2">
      <c r="A1684" s="1" t="s">
        <v>6270</v>
      </c>
      <c r="B1684" s="1" t="s">
        <v>36</v>
      </c>
      <c r="C1684" t="s">
        <v>6271</v>
      </c>
      <c r="D1684" s="1" t="s">
        <v>766</v>
      </c>
      <c r="E1684" s="1" t="s">
        <v>6211</v>
      </c>
      <c r="F1684" s="1" t="s">
        <v>6215</v>
      </c>
      <c r="G1684" s="1" t="s">
        <v>6216</v>
      </c>
      <c r="H1684" s="2" t="s">
        <v>6272</v>
      </c>
      <c r="J1684" s="1" t="s">
        <v>33</v>
      </c>
      <c r="W1684" s="2" t="s">
        <v>6246</v>
      </c>
      <c r="X1684" s="2" t="s">
        <v>6246</v>
      </c>
      <c r="Z1684" s="1" t="s">
        <v>34</v>
      </c>
    </row>
    <row r="1685" spans="1:28" ht="36" customHeight="1" x14ac:dyDescent="0.2">
      <c r="A1685" s="1" t="s">
        <v>6273</v>
      </c>
      <c r="B1685" s="1" t="s">
        <v>36</v>
      </c>
      <c r="C1685" t="s">
        <v>6274</v>
      </c>
      <c r="D1685" s="1" t="s">
        <v>43</v>
      </c>
      <c r="E1685" s="1" t="s">
        <v>6211</v>
      </c>
      <c r="F1685" s="1" t="s">
        <v>6215</v>
      </c>
      <c r="G1685" s="1" t="s">
        <v>6216</v>
      </c>
      <c r="H1685" s="2" t="s">
        <v>6275</v>
      </c>
      <c r="J1685" s="1" t="s">
        <v>773</v>
      </c>
      <c r="K1685" s="1" t="s">
        <v>6270</v>
      </c>
      <c r="L1685" s="1">
        <v>1</v>
      </c>
      <c r="M1685" s="1" t="s">
        <v>774</v>
      </c>
      <c r="O1685" s="1" t="s">
        <v>1264</v>
      </c>
      <c r="P1685" s="1" t="s">
        <v>1265</v>
      </c>
      <c r="T1685" s="1" t="s">
        <v>1266</v>
      </c>
      <c r="W1685" s="2" t="s">
        <v>6246</v>
      </c>
      <c r="X1685" s="2" t="s">
        <v>6246</v>
      </c>
      <c r="Y1685" s="1" t="s">
        <v>775</v>
      </c>
      <c r="Z1685" s="1" t="s">
        <v>34</v>
      </c>
      <c r="AA1685" s="9" t="s">
        <v>53</v>
      </c>
      <c r="AB1685" s="2" t="s">
        <v>248</v>
      </c>
    </row>
    <row r="1686" spans="1:28" ht="36" customHeight="1" x14ac:dyDescent="0.2">
      <c r="A1686" s="1" t="s">
        <v>6276</v>
      </c>
      <c r="B1686" s="1" t="s">
        <v>36</v>
      </c>
      <c r="C1686" t="s">
        <v>6277</v>
      </c>
      <c r="D1686" s="1" t="s">
        <v>188</v>
      </c>
      <c r="E1686" s="1" t="s">
        <v>6211</v>
      </c>
      <c r="F1686" s="1" t="s">
        <v>6215</v>
      </c>
      <c r="G1686" s="1" t="s">
        <v>6216</v>
      </c>
      <c r="H1686" s="2" t="s">
        <v>6278</v>
      </c>
      <c r="J1686" s="1" t="s">
        <v>33</v>
      </c>
      <c r="O1686" s="1" t="s">
        <v>191</v>
      </c>
      <c r="P1686" s="1" t="s">
        <v>1265</v>
      </c>
      <c r="W1686" s="2" t="s">
        <v>6279</v>
      </c>
      <c r="X1686" s="2" t="s">
        <v>6279</v>
      </c>
      <c r="Y1686" s="1" t="s">
        <v>52</v>
      </c>
      <c r="Z1686" s="1" t="s">
        <v>34</v>
      </c>
      <c r="AA1686" s="9" t="s">
        <v>53</v>
      </c>
      <c r="AB1686" s="2" t="s">
        <v>248</v>
      </c>
    </row>
    <row r="1687" spans="1:28" ht="36" customHeight="1" x14ac:dyDescent="0.2">
      <c r="A1687" s="1" t="s">
        <v>6280</v>
      </c>
      <c r="B1687" s="1" t="s">
        <v>1141</v>
      </c>
      <c r="C1687" t="s">
        <v>6281</v>
      </c>
      <c r="D1687" s="1" t="s">
        <v>43</v>
      </c>
      <c r="E1687" s="1" t="s">
        <v>6211</v>
      </c>
      <c r="F1687" s="1" t="s">
        <v>6215</v>
      </c>
      <c r="G1687" s="1" t="s">
        <v>6216</v>
      </c>
      <c r="H1687" s="2" t="s">
        <v>6282</v>
      </c>
      <c r="J1687" s="1" t="s">
        <v>773</v>
      </c>
      <c r="K1687" s="1" t="s">
        <v>6270</v>
      </c>
      <c r="L1687" s="1">
        <v>1</v>
      </c>
      <c r="M1687" s="1" t="s">
        <v>774</v>
      </c>
      <c r="O1687" s="1" t="s">
        <v>1264</v>
      </c>
      <c r="P1687" s="1" t="s">
        <v>1265</v>
      </c>
      <c r="T1687" s="1" t="s">
        <v>1266</v>
      </c>
      <c r="W1687" s="2" t="s">
        <v>6246</v>
      </c>
      <c r="X1687" s="2" t="s">
        <v>6246</v>
      </c>
      <c r="Y1687" s="1" t="s">
        <v>775</v>
      </c>
      <c r="Z1687" s="1" t="s">
        <v>34</v>
      </c>
      <c r="AA1687" s="9" t="s">
        <v>53</v>
      </c>
      <c r="AB1687" s="2" t="s">
        <v>248</v>
      </c>
    </row>
    <row r="1688" spans="1:28" ht="36" customHeight="1" x14ac:dyDescent="0.2">
      <c r="A1688" s="1" t="s">
        <v>6283</v>
      </c>
      <c r="B1688" s="1" t="s">
        <v>36</v>
      </c>
      <c r="C1688" t="s">
        <v>6284</v>
      </c>
      <c r="D1688" s="1" t="s">
        <v>188</v>
      </c>
      <c r="E1688" s="1" t="s">
        <v>6211</v>
      </c>
      <c r="F1688" s="1" t="s">
        <v>6215</v>
      </c>
      <c r="G1688" s="1" t="s">
        <v>6216</v>
      </c>
      <c r="H1688" s="2" t="s">
        <v>6285</v>
      </c>
      <c r="J1688" s="1" t="s">
        <v>33</v>
      </c>
      <c r="O1688" s="1" t="s">
        <v>191</v>
      </c>
      <c r="P1688" s="1" t="s">
        <v>1265</v>
      </c>
      <c r="W1688" s="2" t="s">
        <v>6286</v>
      </c>
      <c r="X1688" s="2" t="s">
        <v>6286</v>
      </c>
      <c r="Y1688" s="1" t="s">
        <v>52</v>
      </c>
      <c r="Z1688" s="1" t="s">
        <v>34</v>
      </c>
      <c r="AA1688" s="9" t="s">
        <v>53</v>
      </c>
      <c r="AB1688" s="2" t="s">
        <v>248</v>
      </c>
    </row>
    <row r="1689" spans="1:28" ht="36" customHeight="1" x14ac:dyDescent="0.2">
      <c r="A1689" s="1" t="s">
        <v>6287</v>
      </c>
      <c r="B1689" s="1" t="s">
        <v>1141</v>
      </c>
      <c r="C1689" t="s">
        <v>6288</v>
      </c>
      <c r="D1689" s="1" t="s">
        <v>43</v>
      </c>
      <c r="E1689" s="1" t="s">
        <v>6211</v>
      </c>
      <c r="F1689" s="1" t="s">
        <v>6215</v>
      </c>
      <c r="G1689" s="1" t="s">
        <v>6216</v>
      </c>
      <c r="H1689" s="2" t="s">
        <v>6289</v>
      </c>
      <c r="J1689" s="1" t="s">
        <v>773</v>
      </c>
      <c r="K1689" s="1" t="s">
        <v>6270</v>
      </c>
      <c r="L1689" s="1">
        <v>1</v>
      </c>
      <c r="M1689" s="1" t="s">
        <v>774</v>
      </c>
      <c r="O1689" s="1" t="s">
        <v>1264</v>
      </c>
      <c r="P1689" s="1" t="s">
        <v>1265</v>
      </c>
      <c r="T1689" s="1" t="s">
        <v>1266</v>
      </c>
      <c r="W1689" s="2" t="s">
        <v>6246</v>
      </c>
      <c r="X1689" s="2" t="s">
        <v>6246</v>
      </c>
      <c r="Y1689" s="1" t="s">
        <v>775</v>
      </c>
      <c r="Z1689" s="1" t="s">
        <v>34</v>
      </c>
      <c r="AA1689" s="9" t="s">
        <v>53</v>
      </c>
      <c r="AB1689" s="2" t="s">
        <v>248</v>
      </c>
    </row>
    <row r="1690" spans="1:28" ht="36" customHeight="1" x14ac:dyDescent="0.2">
      <c r="A1690" s="1" t="s">
        <v>6290</v>
      </c>
      <c r="B1690" s="1" t="s">
        <v>36</v>
      </c>
      <c r="C1690" t="s">
        <v>6291</v>
      </c>
      <c r="D1690" s="1" t="s">
        <v>188</v>
      </c>
      <c r="E1690" s="1" t="s">
        <v>6211</v>
      </c>
      <c r="F1690" s="1" t="s">
        <v>6215</v>
      </c>
      <c r="G1690" s="1" t="s">
        <v>6216</v>
      </c>
      <c r="H1690" s="2" t="s">
        <v>6292</v>
      </c>
      <c r="J1690" s="1" t="s">
        <v>33</v>
      </c>
      <c r="O1690" s="1" t="s">
        <v>191</v>
      </c>
      <c r="P1690" s="1" t="s">
        <v>1265</v>
      </c>
      <c r="W1690" s="2" t="s">
        <v>6293</v>
      </c>
      <c r="X1690" s="2" t="s">
        <v>6293</v>
      </c>
      <c r="Y1690" s="1" t="s">
        <v>52</v>
      </c>
      <c r="Z1690" s="1" t="s">
        <v>34</v>
      </c>
      <c r="AA1690" s="9" t="s">
        <v>53</v>
      </c>
      <c r="AB1690" s="2" t="s">
        <v>248</v>
      </c>
    </row>
    <row r="1691" spans="1:28" ht="36" customHeight="1" x14ac:dyDescent="0.2">
      <c r="A1691" s="1" t="s">
        <v>6294</v>
      </c>
      <c r="B1691" s="1" t="s">
        <v>1141</v>
      </c>
      <c r="C1691" t="s">
        <v>6295</v>
      </c>
      <c r="D1691" s="1" t="s">
        <v>43</v>
      </c>
      <c r="E1691" s="1" t="s">
        <v>6211</v>
      </c>
      <c r="F1691" s="1" t="s">
        <v>6215</v>
      </c>
      <c r="G1691" s="1" t="s">
        <v>6216</v>
      </c>
      <c r="H1691" s="2" t="s">
        <v>6296</v>
      </c>
      <c r="I1691" s="2" t="s">
        <v>6297</v>
      </c>
      <c r="J1691" s="1" t="s">
        <v>773</v>
      </c>
      <c r="K1691" s="1" t="s">
        <v>6270</v>
      </c>
      <c r="L1691" s="1">
        <v>1</v>
      </c>
      <c r="M1691" s="1" t="s">
        <v>774</v>
      </c>
      <c r="O1691" s="1" t="s">
        <v>1264</v>
      </c>
      <c r="P1691" s="1" t="s">
        <v>1265</v>
      </c>
      <c r="T1691" s="1" t="s">
        <v>1266</v>
      </c>
      <c r="W1691" s="2" t="s">
        <v>6246</v>
      </c>
      <c r="X1691" s="2" t="s">
        <v>6246</v>
      </c>
      <c r="Y1691" s="1" t="s">
        <v>775</v>
      </c>
      <c r="Z1691" s="1" t="s">
        <v>34</v>
      </c>
      <c r="AA1691" s="9" t="s">
        <v>53</v>
      </c>
      <c r="AB1691" s="2" t="s">
        <v>248</v>
      </c>
    </row>
    <row r="1692" spans="1:28" ht="36" customHeight="1" x14ac:dyDescent="0.2">
      <c r="A1692" s="1" t="s">
        <v>6298</v>
      </c>
      <c r="B1692" s="1" t="s">
        <v>36</v>
      </c>
      <c r="C1692" t="s">
        <v>6299</v>
      </c>
      <c r="D1692" s="1" t="s">
        <v>188</v>
      </c>
      <c r="E1692" s="1" t="s">
        <v>6211</v>
      </c>
      <c r="F1692" s="1" t="s">
        <v>6215</v>
      </c>
      <c r="G1692" s="1" t="s">
        <v>6216</v>
      </c>
      <c r="H1692" s="2" t="s">
        <v>6300</v>
      </c>
      <c r="J1692" s="1" t="s">
        <v>33</v>
      </c>
      <c r="O1692" s="1" t="s">
        <v>191</v>
      </c>
      <c r="P1692" s="1" t="s">
        <v>1265</v>
      </c>
      <c r="W1692" s="2" t="s">
        <v>6301</v>
      </c>
      <c r="X1692" s="2" t="s">
        <v>6301</v>
      </c>
      <c r="Y1692" s="1" t="s">
        <v>52</v>
      </c>
      <c r="Z1692" s="1" t="s">
        <v>34</v>
      </c>
      <c r="AA1692" s="9" t="s">
        <v>53</v>
      </c>
      <c r="AB1692" s="2" t="s">
        <v>248</v>
      </c>
    </row>
    <row r="1693" spans="1:28" ht="36" customHeight="1" x14ac:dyDescent="0.2">
      <c r="A1693" s="1" t="s">
        <v>6302</v>
      </c>
      <c r="B1693" s="1" t="s">
        <v>36</v>
      </c>
      <c r="C1693" t="s">
        <v>6303</v>
      </c>
      <c r="D1693" s="1" t="s">
        <v>43</v>
      </c>
      <c r="E1693" s="1" t="s">
        <v>6211</v>
      </c>
      <c r="F1693" s="1" t="s">
        <v>6215</v>
      </c>
      <c r="G1693" s="1" t="s">
        <v>6216</v>
      </c>
      <c r="H1693" s="2" t="s">
        <v>6304</v>
      </c>
      <c r="I1693" s="2" t="s">
        <v>6305</v>
      </c>
      <c r="J1693" s="1" t="s">
        <v>773</v>
      </c>
      <c r="K1693" s="1" t="s">
        <v>6270</v>
      </c>
      <c r="L1693" s="1">
        <v>1</v>
      </c>
      <c r="M1693" s="1" t="s">
        <v>774</v>
      </c>
      <c r="O1693" s="1" t="s">
        <v>1264</v>
      </c>
      <c r="P1693" s="1" t="s">
        <v>1265</v>
      </c>
      <c r="T1693" s="1" t="s">
        <v>1266</v>
      </c>
      <c r="W1693" s="2" t="s">
        <v>6246</v>
      </c>
      <c r="X1693" s="2" t="s">
        <v>6246</v>
      </c>
      <c r="Y1693" s="1" t="s">
        <v>775</v>
      </c>
      <c r="Z1693" s="1" t="s">
        <v>34</v>
      </c>
      <c r="AA1693" s="9" t="s">
        <v>53</v>
      </c>
      <c r="AB1693" s="2" t="s">
        <v>248</v>
      </c>
    </row>
    <row r="1694" spans="1:28" ht="36" customHeight="1" x14ac:dyDescent="0.2">
      <c r="A1694" s="1" t="s">
        <v>6306</v>
      </c>
      <c r="B1694" s="1" t="s">
        <v>36</v>
      </c>
      <c r="C1694" t="s">
        <v>6307</v>
      </c>
      <c r="D1694" s="1" t="s">
        <v>188</v>
      </c>
      <c r="E1694" s="1" t="s">
        <v>6211</v>
      </c>
      <c r="F1694" s="1" t="s">
        <v>6215</v>
      </c>
      <c r="G1694" s="1" t="s">
        <v>6216</v>
      </c>
      <c r="H1694" s="2" t="s">
        <v>6308</v>
      </c>
      <c r="J1694" s="1" t="s">
        <v>33</v>
      </c>
      <c r="O1694" s="1" t="s">
        <v>191</v>
      </c>
      <c r="P1694" s="1" t="s">
        <v>1265</v>
      </c>
      <c r="W1694" s="2" t="s">
        <v>6309</v>
      </c>
      <c r="X1694" s="2" t="s">
        <v>6309</v>
      </c>
      <c r="Y1694" s="1" t="s">
        <v>52</v>
      </c>
      <c r="Z1694" s="1" t="s">
        <v>34</v>
      </c>
      <c r="AA1694" s="9" t="s">
        <v>53</v>
      </c>
      <c r="AB1694" s="2" t="s">
        <v>248</v>
      </c>
    </row>
    <row r="1695" spans="1:28" ht="36" customHeight="1" x14ac:dyDescent="0.2">
      <c r="A1695" s="1" t="s">
        <v>6310</v>
      </c>
      <c r="B1695" s="1" t="s">
        <v>36</v>
      </c>
      <c r="C1695" t="s">
        <v>6311</v>
      </c>
      <c r="D1695" s="1" t="s">
        <v>43</v>
      </c>
      <c r="E1695" s="1" t="s">
        <v>6211</v>
      </c>
      <c r="F1695" s="1" t="s">
        <v>6215</v>
      </c>
      <c r="G1695" s="1" t="s">
        <v>6216</v>
      </c>
      <c r="H1695" s="2" t="s">
        <v>6312</v>
      </c>
      <c r="I1695" s="2" t="s">
        <v>6313</v>
      </c>
      <c r="J1695" s="1" t="s">
        <v>773</v>
      </c>
      <c r="K1695" s="1" t="s">
        <v>6270</v>
      </c>
      <c r="L1695" s="1">
        <v>1</v>
      </c>
      <c r="M1695" s="1" t="s">
        <v>774</v>
      </c>
      <c r="O1695" s="1" t="s">
        <v>1264</v>
      </c>
      <c r="P1695" s="1" t="s">
        <v>1265</v>
      </c>
      <c r="T1695" s="1" t="s">
        <v>1266</v>
      </c>
      <c r="W1695" s="2" t="s">
        <v>6246</v>
      </c>
      <c r="X1695" s="2" t="s">
        <v>6246</v>
      </c>
      <c r="Y1695" s="1" t="s">
        <v>775</v>
      </c>
      <c r="Z1695" s="1" t="s">
        <v>34</v>
      </c>
      <c r="AA1695" s="9" t="s">
        <v>53</v>
      </c>
      <c r="AB1695" s="2" t="s">
        <v>248</v>
      </c>
    </row>
    <row r="1696" spans="1:28" ht="36" customHeight="1" x14ac:dyDescent="0.2">
      <c r="A1696" s="1" t="s">
        <v>6314</v>
      </c>
      <c r="B1696" s="1" t="s">
        <v>36</v>
      </c>
      <c r="C1696" t="s">
        <v>6315</v>
      </c>
      <c r="D1696" s="1" t="s">
        <v>188</v>
      </c>
      <c r="E1696" s="1" t="s">
        <v>6211</v>
      </c>
      <c r="F1696" s="1" t="s">
        <v>6215</v>
      </c>
      <c r="G1696" s="1" t="s">
        <v>6216</v>
      </c>
      <c r="H1696" s="2" t="s">
        <v>6316</v>
      </c>
      <c r="J1696" s="1" t="s">
        <v>33</v>
      </c>
      <c r="O1696" s="1" t="s">
        <v>191</v>
      </c>
      <c r="P1696" s="1" t="s">
        <v>1265</v>
      </c>
      <c r="W1696" s="2" t="s">
        <v>6317</v>
      </c>
      <c r="X1696" s="2" t="s">
        <v>6317</v>
      </c>
      <c r="Y1696" s="1" t="s">
        <v>52</v>
      </c>
      <c r="Z1696" s="1" t="s">
        <v>34</v>
      </c>
      <c r="AA1696" s="9" t="s">
        <v>53</v>
      </c>
      <c r="AB1696" s="2" t="s">
        <v>248</v>
      </c>
    </row>
    <row r="1697" spans="1:28" ht="36" customHeight="1" x14ac:dyDescent="0.2">
      <c r="A1697" s="1" t="s">
        <v>6318</v>
      </c>
      <c r="B1697" s="1" t="s">
        <v>36</v>
      </c>
      <c r="C1697" t="s">
        <v>6319</v>
      </c>
      <c r="D1697" s="1" t="s">
        <v>43</v>
      </c>
      <c r="E1697" s="1" t="s">
        <v>6211</v>
      </c>
      <c r="F1697" s="1" t="s">
        <v>6215</v>
      </c>
      <c r="G1697" s="1" t="s">
        <v>6216</v>
      </c>
      <c r="H1697" s="2" t="s">
        <v>6320</v>
      </c>
      <c r="I1697" s="2" t="s">
        <v>6321</v>
      </c>
      <c r="J1697" s="1" t="s">
        <v>773</v>
      </c>
      <c r="K1697" s="1" t="s">
        <v>6270</v>
      </c>
      <c r="L1697" s="1">
        <v>1</v>
      </c>
      <c r="M1697" s="1" t="s">
        <v>774</v>
      </c>
      <c r="O1697" s="1" t="s">
        <v>1264</v>
      </c>
      <c r="P1697" s="1" t="s">
        <v>1265</v>
      </c>
      <c r="T1697" s="1" t="s">
        <v>1266</v>
      </c>
      <c r="W1697" s="2" t="s">
        <v>6246</v>
      </c>
      <c r="X1697" s="2" t="s">
        <v>6246</v>
      </c>
      <c r="Y1697" s="1" t="s">
        <v>775</v>
      </c>
      <c r="Z1697" s="1" t="s">
        <v>34</v>
      </c>
      <c r="AA1697" s="9" t="s">
        <v>53</v>
      </c>
      <c r="AB1697" s="2" t="s">
        <v>248</v>
      </c>
    </row>
    <row r="1698" spans="1:28" ht="36" customHeight="1" x14ac:dyDescent="0.2">
      <c r="A1698" s="1" t="s">
        <v>6322</v>
      </c>
      <c r="B1698" s="1" t="s">
        <v>36</v>
      </c>
      <c r="C1698" t="s">
        <v>6323</v>
      </c>
      <c r="D1698" s="1" t="s">
        <v>188</v>
      </c>
      <c r="E1698" s="1" t="s">
        <v>6211</v>
      </c>
      <c r="F1698" s="1" t="s">
        <v>6215</v>
      </c>
      <c r="G1698" s="1" t="s">
        <v>6216</v>
      </c>
      <c r="H1698" s="2" t="s">
        <v>6324</v>
      </c>
      <c r="J1698" s="1" t="s">
        <v>33</v>
      </c>
      <c r="O1698" s="1" t="s">
        <v>191</v>
      </c>
      <c r="P1698" s="1" t="s">
        <v>1265</v>
      </c>
      <c r="W1698" s="2" t="s">
        <v>6325</v>
      </c>
      <c r="X1698" s="2" t="s">
        <v>6325</v>
      </c>
      <c r="Y1698" s="1" t="s">
        <v>52</v>
      </c>
      <c r="Z1698" s="1" t="s">
        <v>34</v>
      </c>
      <c r="AA1698" s="9" t="s">
        <v>53</v>
      </c>
      <c r="AB1698" s="2" t="s">
        <v>248</v>
      </c>
    </row>
    <row r="1699" spans="1:28" ht="36" customHeight="1" x14ac:dyDescent="0.2">
      <c r="A1699" s="1" t="s">
        <v>6326</v>
      </c>
      <c r="B1699" s="1" t="s">
        <v>36</v>
      </c>
      <c r="C1699" t="s">
        <v>6327</v>
      </c>
      <c r="D1699" s="1" t="s">
        <v>43</v>
      </c>
      <c r="E1699" s="1" t="s">
        <v>6211</v>
      </c>
      <c r="F1699" s="1" t="s">
        <v>6215</v>
      </c>
      <c r="G1699" s="1" t="s">
        <v>6216</v>
      </c>
      <c r="H1699" s="2" t="s">
        <v>6328</v>
      </c>
      <c r="I1699" s="2" t="s">
        <v>6329</v>
      </c>
      <c r="J1699" s="1" t="s">
        <v>773</v>
      </c>
      <c r="K1699" s="1" t="s">
        <v>6270</v>
      </c>
      <c r="L1699" s="1">
        <v>1</v>
      </c>
      <c r="M1699" s="1" t="s">
        <v>774</v>
      </c>
      <c r="O1699" s="1" t="s">
        <v>1264</v>
      </c>
      <c r="P1699" s="1" t="s">
        <v>1265</v>
      </c>
      <c r="T1699" s="1" t="s">
        <v>1266</v>
      </c>
      <c r="W1699" s="2" t="s">
        <v>6246</v>
      </c>
      <c r="X1699" s="2" t="s">
        <v>6246</v>
      </c>
      <c r="Y1699" s="1" t="s">
        <v>775</v>
      </c>
      <c r="Z1699" s="1" t="s">
        <v>34</v>
      </c>
      <c r="AA1699" s="9" t="s">
        <v>53</v>
      </c>
      <c r="AB1699" s="2" t="s">
        <v>248</v>
      </c>
    </row>
    <row r="1700" spans="1:28" ht="36" customHeight="1" x14ac:dyDescent="0.2">
      <c r="A1700" s="1" t="s">
        <v>6330</v>
      </c>
      <c r="B1700" s="1" t="s">
        <v>36</v>
      </c>
      <c r="C1700" t="s">
        <v>6331</v>
      </c>
      <c r="D1700" s="1" t="s">
        <v>188</v>
      </c>
      <c r="E1700" s="1" t="s">
        <v>6211</v>
      </c>
      <c r="F1700" s="1" t="s">
        <v>6215</v>
      </c>
      <c r="G1700" s="1" t="s">
        <v>6216</v>
      </c>
      <c r="H1700" s="2" t="s">
        <v>6332</v>
      </c>
      <c r="J1700" s="1" t="s">
        <v>33</v>
      </c>
      <c r="O1700" s="1" t="s">
        <v>191</v>
      </c>
      <c r="P1700" s="1" t="s">
        <v>1265</v>
      </c>
      <c r="W1700" s="2" t="s">
        <v>6333</v>
      </c>
      <c r="X1700" s="2" t="s">
        <v>6333</v>
      </c>
      <c r="Y1700" s="1" t="s">
        <v>52</v>
      </c>
      <c r="Z1700" s="1" t="s">
        <v>34</v>
      </c>
      <c r="AA1700" s="9" t="s">
        <v>53</v>
      </c>
      <c r="AB1700" s="2" t="s">
        <v>248</v>
      </c>
    </row>
    <row r="1701" spans="1:28" ht="36" customHeight="1" x14ac:dyDescent="0.2">
      <c r="A1701" s="1" t="s">
        <v>6334</v>
      </c>
      <c r="B1701" s="1" t="s">
        <v>36</v>
      </c>
      <c r="C1701" t="s">
        <v>6335</v>
      </c>
      <c r="D1701" s="1" t="s">
        <v>43</v>
      </c>
      <c r="E1701" s="1" t="s">
        <v>6211</v>
      </c>
      <c r="F1701" s="1" t="s">
        <v>6215</v>
      </c>
      <c r="G1701" s="1" t="s">
        <v>6216</v>
      </c>
      <c r="H1701" s="2" t="s">
        <v>6336</v>
      </c>
      <c r="I1701" s="2" t="s">
        <v>6337</v>
      </c>
      <c r="J1701" s="1" t="s">
        <v>773</v>
      </c>
      <c r="K1701" s="1" t="s">
        <v>6270</v>
      </c>
      <c r="L1701" s="1">
        <v>1</v>
      </c>
      <c r="M1701" s="1" t="s">
        <v>774</v>
      </c>
      <c r="O1701" s="1" t="s">
        <v>1264</v>
      </c>
      <c r="P1701" s="1" t="s">
        <v>1265</v>
      </c>
      <c r="T1701" s="1" t="s">
        <v>1266</v>
      </c>
      <c r="W1701" s="2" t="s">
        <v>6246</v>
      </c>
      <c r="X1701" s="2" t="s">
        <v>6246</v>
      </c>
      <c r="Y1701" s="1" t="s">
        <v>775</v>
      </c>
      <c r="Z1701" s="1" t="s">
        <v>34</v>
      </c>
      <c r="AA1701" s="9" t="s">
        <v>53</v>
      </c>
      <c r="AB1701" s="2" t="s">
        <v>248</v>
      </c>
    </row>
    <row r="1702" spans="1:28" ht="36" customHeight="1" x14ac:dyDescent="0.2">
      <c r="A1702" s="1" t="s">
        <v>6338</v>
      </c>
      <c r="B1702" s="1" t="s">
        <v>36</v>
      </c>
      <c r="C1702" t="s">
        <v>6339</v>
      </c>
      <c r="D1702" s="1" t="s">
        <v>188</v>
      </c>
      <c r="E1702" s="1" t="s">
        <v>6211</v>
      </c>
      <c r="F1702" s="1" t="s">
        <v>6215</v>
      </c>
      <c r="G1702" s="1" t="s">
        <v>6216</v>
      </c>
      <c r="H1702" s="2" t="s">
        <v>6340</v>
      </c>
      <c r="J1702" s="1" t="s">
        <v>33</v>
      </c>
      <c r="O1702" s="1" t="s">
        <v>191</v>
      </c>
      <c r="P1702" s="1" t="s">
        <v>1265</v>
      </c>
      <c r="W1702" s="2" t="s">
        <v>6341</v>
      </c>
      <c r="X1702" s="2" t="s">
        <v>6341</v>
      </c>
      <c r="Y1702" s="1" t="s">
        <v>52</v>
      </c>
      <c r="Z1702" s="1" t="s">
        <v>34</v>
      </c>
      <c r="AA1702" s="9" t="s">
        <v>53</v>
      </c>
      <c r="AB1702" s="2" t="s">
        <v>248</v>
      </c>
    </row>
    <row r="1703" spans="1:28" ht="36" customHeight="1" x14ac:dyDescent="0.2">
      <c r="A1703" s="1" t="s">
        <v>6342</v>
      </c>
      <c r="B1703" s="1">
        <v>1.3</v>
      </c>
      <c r="C1703" t="s">
        <v>6343</v>
      </c>
      <c r="D1703" s="1" t="s">
        <v>43</v>
      </c>
      <c r="E1703" s="1" t="s">
        <v>6211</v>
      </c>
      <c r="F1703" s="1" t="s">
        <v>6215</v>
      </c>
      <c r="G1703" s="1" t="s">
        <v>6216</v>
      </c>
      <c r="H1703" s="2" t="s">
        <v>3368</v>
      </c>
      <c r="I1703" s="2" t="s">
        <v>6344</v>
      </c>
      <c r="J1703" s="1" t="s">
        <v>773</v>
      </c>
      <c r="K1703" s="1" t="s">
        <v>6270</v>
      </c>
      <c r="L1703" s="1">
        <v>1</v>
      </c>
      <c r="M1703" s="1" t="s">
        <v>774</v>
      </c>
      <c r="O1703" s="1" t="s">
        <v>1264</v>
      </c>
      <c r="P1703" s="1" t="s">
        <v>1265</v>
      </c>
      <c r="T1703" s="1" t="s">
        <v>1266</v>
      </c>
      <c r="W1703" s="2" t="s">
        <v>6246</v>
      </c>
      <c r="X1703" s="2" t="s">
        <v>6246</v>
      </c>
      <c r="Y1703" s="1" t="s">
        <v>775</v>
      </c>
      <c r="Z1703" s="1" t="s">
        <v>34</v>
      </c>
      <c r="AA1703" s="9" t="s">
        <v>53</v>
      </c>
      <c r="AB1703" s="2" t="s">
        <v>248</v>
      </c>
    </row>
    <row r="1704" spans="1:28" ht="36" customHeight="1" x14ac:dyDescent="0.2">
      <c r="A1704" s="1" t="s">
        <v>6345</v>
      </c>
      <c r="B1704" s="1" t="s">
        <v>36</v>
      </c>
      <c r="C1704" t="s">
        <v>6346</v>
      </c>
      <c r="D1704" s="1" t="s">
        <v>188</v>
      </c>
      <c r="E1704" s="1" t="s">
        <v>6211</v>
      </c>
      <c r="F1704" s="1" t="s">
        <v>6215</v>
      </c>
      <c r="G1704" s="1" t="s">
        <v>6216</v>
      </c>
      <c r="H1704" s="2" t="s">
        <v>6347</v>
      </c>
      <c r="J1704" s="1" t="s">
        <v>33</v>
      </c>
      <c r="O1704" s="1" t="s">
        <v>191</v>
      </c>
      <c r="P1704" s="1" t="s">
        <v>1265</v>
      </c>
      <c r="W1704" s="2" t="s">
        <v>6348</v>
      </c>
      <c r="X1704" s="2" t="s">
        <v>6348</v>
      </c>
      <c r="Y1704" s="1" t="s">
        <v>52</v>
      </c>
      <c r="Z1704" s="1" t="s">
        <v>34</v>
      </c>
      <c r="AA1704" s="9" t="s">
        <v>53</v>
      </c>
      <c r="AB1704" s="2" t="s">
        <v>248</v>
      </c>
    </row>
    <row r="1705" spans="1:28" ht="36" customHeight="1" x14ac:dyDescent="0.2">
      <c r="A1705" s="1" t="s">
        <v>6349</v>
      </c>
      <c r="B1705" s="1" t="s">
        <v>1141</v>
      </c>
      <c r="C1705" t="s">
        <v>6350</v>
      </c>
      <c r="D1705" s="1" t="s">
        <v>43</v>
      </c>
      <c r="E1705" s="1" t="s">
        <v>6211</v>
      </c>
      <c r="F1705" s="1" t="s">
        <v>6215</v>
      </c>
      <c r="G1705" s="1" t="s">
        <v>6216</v>
      </c>
      <c r="H1705" s="2" t="s">
        <v>6351</v>
      </c>
      <c r="I1705" s="2" t="s">
        <v>6352</v>
      </c>
      <c r="J1705" s="1" t="s">
        <v>773</v>
      </c>
      <c r="K1705" s="1" t="s">
        <v>6270</v>
      </c>
      <c r="L1705" s="1">
        <v>1</v>
      </c>
      <c r="M1705" s="1" t="s">
        <v>774</v>
      </c>
      <c r="O1705" s="1" t="s">
        <v>1264</v>
      </c>
      <c r="P1705" s="1" t="s">
        <v>1265</v>
      </c>
      <c r="T1705" s="1" t="s">
        <v>1266</v>
      </c>
      <c r="W1705" s="2" t="s">
        <v>6246</v>
      </c>
      <c r="X1705" s="2" t="s">
        <v>6246</v>
      </c>
      <c r="Y1705" s="1" t="s">
        <v>775</v>
      </c>
      <c r="Z1705" s="1" t="s">
        <v>34</v>
      </c>
      <c r="AA1705" s="9" t="s">
        <v>53</v>
      </c>
      <c r="AB1705" s="2" t="s">
        <v>248</v>
      </c>
    </row>
    <row r="1706" spans="1:28" ht="36" customHeight="1" x14ac:dyDescent="0.2">
      <c r="A1706" s="1" t="s">
        <v>6353</v>
      </c>
      <c r="B1706" s="1" t="s">
        <v>36</v>
      </c>
      <c r="C1706" t="s">
        <v>6354</v>
      </c>
      <c r="D1706" s="1" t="s">
        <v>188</v>
      </c>
      <c r="E1706" s="1" t="s">
        <v>6211</v>
      </c>
      <c r="F1706" s="1" t="s">
        <v>6215</v>
      </c>
      <c r="G1706" s="1" t="s">
        <v>6216</v>
      </c>
      <c r="H1706" s="2" t="s">
        <v>6355</v>
      </c>
      <c r="J1706" s="1" t="s">
        <v>33</v>
      </c>
      <c r="O1706" s="1" t="s">
        <v>191</v>
      </c>
      <c r="P1706" s="1" t="s">
        <v>1265</v>
      </c>
      <c r="W1706" s="2" t="s">
        <v>6356</v>
      </c>
      <c r="X1706" s="2" t="s">
        <v>6356</v>
      </c>
      <c r="Y1706" s="1" t="s">
        <v>52</v>
      </c>
      <c r="Z1706" s="1" t="s">
        <v>34</v>
      </c>
      <c r="AA1706" s="9" t="s">
        <v>53</v>
      </c>
      <c r="AB1706" s="2" t="s">
        <v>248</v>
      </c>
    </row>
    <row r="1707" spans="1:28" ht="36" customHeight="1" x14ac:dyDescent="0.2">
      <c r="A1707" s="1" t="s">
        <v>6357</v>
      </c>
      <c r="B1707" s="1" t="s">
        <v>36</v>
      </c>
      <c r="C1707" t="s">
        <v>6358</v>
      </c>
      <c r="D1707" s="1" t="s">
        <v>43</v>
      </c>
      <c r="E1707" s="1" t="s">
        <v>6211</v>
      </c>
      <c r="F1707" s="1" t="s">
        <v>6215</v>
      </c>
      <c r="G1707" s="1" t="s">
        <v>6216</v>
      </c>
      <c r="H1707" s="2" t="s">
        <v>6359</v>
      </c>
      <c r="I1707" s="2" t="s">
        <v>6360</v>
      </c>
      <c r="J1707" s="1" t="s">
        <v>773</v>
      </c>
      <c r="K1707" s="1" t="s">
        <v>6270</v>
      </c>
      <c r="L1707" s="1">
        <v>1</v>
      </c>
      <c r="M1707" s="1" t="s">
        <v>774</v>
      </c>
      <c r="O1707" s="1" t="s">
        <v>1264</v>
      </c>
      <c r="P1707" s="1" t="s">
        <v>1265</v>
      </c>
      <c r="T1707" s="1" t="s">
        <v>1266</v>
      </c>
      <c r="W1707" s="2" t="s">
        <v>6246</v>
      </c>
      <c r="X1707" s="2" t="s">
        <v>6246</v>
      </c>
      <c r="Y1707" s="1" t="s">
        <v>775</v>
      </c>
      <c r="Z1707" s="1" t="s">
        <v>34</v>
      </c>
      <c r="AA1707" s="9" t="s">
        <v>53</v>
      </c>
      <c r="AB1707" s="2" t="s">
        <v>248</v>
      </c>
    </row>
    <row r="1708" spans="1:28" ht="36" customHeight="1" x14ac:dyDescent="0.2">
      <c r="A1708" s="1" t="s">
        <v>6361</v>
      </c>
      <c r="B1708" s="1" t="s">
        <v>36</v>
      </c>
      <c r="C1708" t="s">
        <v>6362</v>
      </c>
      <c r="D1708" s="1" t="s">
        <v>188</v>
      </c>
      <c r="E1708" s="1" t="s">
        <v>6211</v>
      </c>
      <c r="F1708" s="1" t="s">
        <v>6215</v>
      </c>
      <c r="G1708" s="1" t="s">
        <v>6216</v>
      </c>
      <c r="H1708" s="2" t="s">
        <v>6363</v>
      </c>
      <c r="J1708" s="1" t="s">
        <v>33</v>
      </c>
      <c r="O1708" s="1" t="s">
        <v>191</v>
      </c>
      <c r="P1708" s="1" t="s">
        <v>1265</v>
      </c>
      <c r="W1708" s="2" t="s">
        <v>6364</v>
      </c>
      <c r="X1708" s="2" t="s">
        <v>6364</v>
      </c>
      <c r="Y1708" s="1" t="s">
        <v>52</v>
      </c>
      <c r="Z1708" s="1" t="s">
        <v>34</v>
      </c>
      <c r="AA1708" s="9" t="s">
        <v>53</v>
      </c>
      <c r="AB1708" s="2" t="s">
        <v>248</v>
      </c>
    </row>
    <row r="1709" spans="1:28" ht="36" customHeight="1" x14ac:dyDescent="0.2">
      <c r="A1709" s="1" t="s">
        <v>6365</v>
      </c>
      <c r="B1709" s="1" t="s">
        <v>36</v>
      </c>
      <c r="C1709" t="s">
        <v>6366</v>
      </c>
      <c r="D1709" s="1" t="s">
        <v>43</v>
      </c>
      <c r="E1709" s="1" t="s">
        <v>6211</v>
      </c>
      <c r="F1709" s="1" t="s">
        <v>6215</v>
      </c>
      <c r="G1709" s="1" t="s">
        <v>6216</v>
      </c>
      <c r="H1709" s="2" t="s">
        <v>6367</v>
      </c>
      <c r="I1709" s="2" t="s">
        <v>6368</v>
      </c>
      <c r="J1709" s="1" t="s">
        <v>773</v>
      </c>
      <c r="K1709" s="1" t="s">
        <v>6270</v>
      </c>
      <c r="L1709" s="1">
        <v>1</v>
      </c>
      <c r="M1709" s="1" t="s">
        <v>774</v>
      </c>
      <c r="O1709" s="1" t="s">
        <v>1264</v>
      </c>
      <c r="P1709" s="1" t="s">
        <v>1265</v>
      </c>
      <c r="T1709" s="1" t="s">
        <v>1266</v>
      </c>
      <c r="W1709" s="2" t="s">
        <v>6369</v>
      </c>
      <c r="X1709" s="2" t="s">
        <v>6369</v>
      </c>
      <c r="Y1709" s="1" t="s">
        <v>775</v>
      </c>
      <c r="Z1709" s="1" t="s">
        <v>34</v>
      </c>
      <c r="AA1709" s="9" t="s">
        <v>53</v>
      </c>
      <c r="AB1709" s="2" t="s">
        <v>248</v>
      </c>
    </row>
    <row r="1710" spans="1:28" ht="36" customHeight="1" x14ac:dyDescent="0.2">
      <c r="A1710" s="1" t="s">
        <v>6370</v>
      </c>
      <c r="B1710" s="1" t="s">
        <v>36</v>
      </c>
      <c r="C1710" t="s">
        <v>6371</v>
      </c>
      <c r="D1710" s="1" t="s">
        <v>188</v>
      </c>
      <c r="E1710" s="1" t="s">
        <v>6211</v>
      </c>
      <c r="F1710" s="1" t="s">
        <v>6215</v>
      </c>
      <c r="G1710" s="1" t="s">
        <v>6216</v>
      </c>
      <c r="H1710" s="2" t="s">
        <v>6372</v>
      </c>
      <c r="J1710" s="1" t="s">
        <v>33</v>
      </c>
      <c r="O1710" s="1" t="s">
        <v>191</v>
      </c>
      <c r="P1710" s="1" t="s">
        <v>1265</v>
      </c>
      <c r="W1710" s="2" t="s">
        <v>6373</v>
      </c>
      <c r="X1710" s="2" t="s">
        <v>6373</v>
      </c>
      <c r="Y1710" s="1" t="s">
        <v>52</v>
      </c>
      <c r="Z1710" s="1" t="s">
        <v>34</v>
      </c>
      <c r="AA1710" s="9" t="s">
        <v>53</v>
      </c>
      <c r="AB1710" s="2" t="s">
        <v>248</v>
      </c>
    </row>
    <row r="1711" spans="1:28" ht="36" customHeight="1" x14ac:dyDescent="0.2">
      <c r="A1711" s="1" t="s">
        <v>6374</v>
      </c>
      <c r="B1711" s="1" t="s">
        <v>36</v>
      </c>
      <c r="C1711" t="s">
        <v>6375</v>
      </c>
      <c r="D1711" s="1" t="s">
        <v>43</v>
      </c>
      <c r="E1711" s="1" t="s">
        <v>6211</v>
      </c>
      <c r="F1711" s="1" t="s">
        <v>6215</v>
      </c>
      <c r="G1711" s="1" t="s">
        <v>6216</v>
      </c>
      <c r="H1711" s="2" t="s">
        <v>6376</v>
      </c>
      <c r="I1711" s="2" t="s">
        <v>6377</v>
      </c>
      <c r="J1711" s="1" t="s">
        <v>773</v>
      </c>
      <c r="K1711" s="1" t="s">
        <v>6270</v>
      </c>
      <c r="L1711" s="1">
        <v>1</v>
      </c>
      <c r="M1711" s="1" t="s">
        <v>774</v>
      </c>
      <c r="O1711" s="1" t="s">
        <v>1264</v>
      </c>
      <c r="P1711" s="1" t="s">
        <v>1265</v>
      </c>
      <c r="T1711" s="1" t="s">
        <v>1266</v>
      </c>
      <c r="W1711" s="2" t="s">
        <v>6246</v>
      </c>
      <c r="X1711" s="2" t="s">
        <v>6246</v>
      </c>
      <c r="Y1711" s="1" t="s">
        <v>775</v>
      </c>
      <c r="Z1711" s="1" t="s">
        <v>34</v>
      </c>
      <c r="AA1711" s="9" t="s">
        <v>53</v>
      </c>
      <c r="AB1711" s="2" t="s">
        <v>248</v>
      </c>
    </row>
    <row r="1712" spans="1:28" ht="36" customHeight="1" x14ac:dyDescent="0.2">
      <c r="A1712" s="1" t="s">
        <v>6378</v>
      </c>
      <c r="B1712" s="1" t="s">
        <v>36</v>
      </c>
      <c r="C1712" t="s">
        <v>6379</v>
      </c>
      <c r="D1712" s="1" t="s">
        <v>188</v>
      </c>
      <c r="E1712" s="1" t="s">
        <v>6211</v>
      </c>
      <c r="F1712" s="1" t="s">
        <v>6215</v>
      </c>
      <c r="G1712" s="1" t="s">
        <v>6216</v>
      </c>
      <c r="H1712" s="2" t="s">
        <v>6380</v>
      </c>
      <c r="J1712" s="1" t="s">
        <v>33</v>
      </c>
      <c r="O1712" s="1" t="s">
        <v>191</v>
      </c>
      <c r="P1712" s="1" t="s">
        <v>1265</v>
      </c>
      <c r="W1712" s="2" t="s">
        <v>6381</v>
      </c>
      <c r="X1712" s="2" t="s">
        <v>6381</v>
      </c>
      <c r="Y1712" s="1" t="s">
        <v>52</v>
      </c>
      <c r="Z1712" s="1" t="s">
        <v>34</v>
      </c>
      <c r="AA1712" s="9" t="s">
        <v>53</v>
      </c>
      <c r="AB1712" s="2" t="s">
        <v>248</v>
      </c>
    </row>
    <row r="1713" spans="1:28" ht="36" customHeight="1" x14ac:dyDescent="0.2">
      <c r="A1713" s="1" t="s">
        <v>6382</v>
      </c>
      <c r="B1713" s="1" t="s">
        <v>36</v>
      </c>
      <c r="C1713" t="s">
        <v>6383</v>
      </c>
      <c r="D1713" s="1" t="s">
        <v>43</v>
      </c>
      <c r="E1713" s="1" t="s">
        <v>6211</v>
      </c>
      <c r="F1713" s="1" t="s">
        <v>6215</v>
      </c>
      <c r="G1713" s="1" t="s">
        <v>6216</v>
      </c>
      <c r="H1713" s="2" t="s">
        <v>6384</v>
      </c>
      <c r="I1713" s="2" t="s">
        <v>6385</v>
      </c>
      <c r="J1713" s="1" t="s">
        <v>773</v>
      </c>
      <c r="K1713" s="1" t="s">
        <v>6270</v>
      </c>
      <c r="L1713" s="1">
        <v>1</v>
      </c>
      <c r="M1713" s="1" t="s">
        <v>774</v>
      </c>
      <c r="O1713" s="1" t="s">
        <v>1264</v>
      </c>
      <c r="P1713" s="1" t="s">
        <v>1265</v>
      </c>
      <c r="T1713" s="1" t="s">
        <v>1266</v>
      </c>
      <c r="W1713" s="2" t="s">
        <v>6246</v>
      </c>
      <c r="X1713" s="2" t="s">
        <v>6246</v>
      </c>
      <c r="Y1713" s="1" t="s">
        <v>775</v>
      </c>
      <c r="Z1713" s="1" t="s">
        <v>34</v>
      </c>
      <c r="AA1713" s="9" t="s">
        <v>53</v>
      </c>
      <c r="AB1713" s="2" t="s">
        <v>248</v>
      </c>
    </row>
    <row r="1714" spans="1:28" ht="36" customHeight="1" x14ac:dyDescent="0.2">
      <c r="A1714" s="1" t="s">
        <v>6386</v>
      </c>
      <c r="B1714" s="1" t="s">
        <v>36</v>
      </c>
      <c r="C1714" t="s">
        <v>6387</v>
      </c>
      <c r="D1714" s="1" t="s">
        <v>188</v>
      </c>
      <c r="E1714" s="1" t="s">
        <v>6211</v>
      </c>
      <c r="F1714" s="1" t="s">
        <v>6215</v>
      </c>
      <c r="G1714" s="1" t="s">
        <v>6216</v>
      </c>
      <c r="H1714" s="2" t="s">
        <v>6388</v>
      </c>
      <c r="J1714" s="1" t="s">
        <v>33</v>
      </c>
      <c r="O1714" s="1" t="s">
        <v>191</v>
      </c>
      <c r="P1714" s="1" t="s">
        <v>1265</v>
      </c>
      <c r="W1714" s="2" t="s">
        <v>6389</v>
      </c>
      <c r="X1714" s="2" t="s">
        <v>6389</v>
      </c>
      <c r="Y1714" s="1" t="s">
        <v>52</v>
      </c>
      <c r="Z1714" s="1" t="s">
        <v>34</v>
      </c>
      <c r="AA1714" s="9" t="s">
        <v>53</v>
      </c>
      <c r="AB1714" s="2" t="s">
        <v>248</v>
      </c>
    </row>
    <row r="1715" spans="1:28" ht="36" customHeight="1" x14ac:dyDescent="0.2">
      <c r="A1715" s="1" t="s">
        <v>6390</v>
      </c>
      <c r="B1715" s="1" t="s">
        <v>36</v>
      </c>
      <c r="C1715" t="s">
        <v>6391</v>
      </c>
      <c r="D1715" s="1" t="s">
        <v>43</v>
      </c>
      <c r="E1715" s="1" t="s">
        <v>6211</v>
      </c>
      <c r="F1715" s="1" t="s">
        <v>6215</v>
      </c>
      <c r="G1715" s="1" t="s">
        <v>6216</v>
      </c>
      <c r="H1715" s="2" t="s">
        <v>6392</v>
      </c>
      <c r="I1715" s="2" t="s">
        <v>6393</v>
      </c>
      <c r="J1715" s="1" t="s">
        <v>773</v>
      </c>
      <c r="K1715" s="1" t="s">
        <v>6270</v>
      </c>
      <c r="L1715" s="1">
        <v>1</v>
      </c>
      <c r="M1715" s="1" t="s">
        <v>774</v>
      </c>
      <c r="O1715" s="1" t="s">
        <v>1264</v>
      </c>
      <c r="P1715" s="1" t="s">
        <v>1265</v>
      </c>
      <c r="T1715" s="1" t="s">
        <v>1266</v>
      </c>
      <c r="W1715" s="2" t="s">
        <v>6246</v>
      </c>
      <c r="X1715" s="2" t="s">
        <v>6246</v>
      </c>
      <c r="Y1715" s="1" t="s">
        <v>775</v>
      </c>
      <c r="Z1715" s="1" t="s">
        <v>34</v>
      </c>
      <c r="AA1715" s="9" t="s">
        <v>53</v>
      </c>
      <c r="AB1715" s="2" t="s">
        <v>248</v>
      </c>
    </row>
    <row r="1716" spans="1:28" ht="36" customHeight="1" x14ac:dyDescent="0.2">
      <c r="A1716" s="1" t="s">
        <v>6394</v>
      </c>
      <c r="B1716" s="1" t="s">
        <v>36</v>
      </c>
      <c r="C1716" t="s">
        <v>6395</v>
      </c>
      <c r="D1716" s="1" t="s">
        <v>188</v>
      </c>
      <c r="E1716" s="1" t="s">
        <v>6211</v>
      </c>
      <c r="F1716" s="1" t="s">
        <v>6215</v>
      </c>
      <c r="G1716" s="1" t="s">
        <v>6216</v>
      </c>
      <c r="H1716" s="2" t="s">
        <v>6396</v>
      </c>
      <c r="J1716" s="1" t="s">
        <v>33</v>
      </c>
      <c r="O1716" s="1" t="s">
        <v>191</v>
      </c>
      <c r="P1716" s="1" t="s">
        <v>1265</v>
      </c>
      <c r="W1716" s="2" t="s">
        <v>6397</v>
      </c>
      <c r="X1716" s="2" t="s">
        <v>6397</v>
      </c>
      <c r="Y1716" s="1" t="s">
        <v>52</v>
      </c>
      <c r="Z1716" s="1" t="s">
        <v>34</v>
      </c>
      <c r="AA1716" s="9" t="s">
        <v>53</v>
      </c>
      <c r="AB1716" s="2" t="s">
        <v>248</v>
      </c>
    </row>
    <row r="1717" spans="1:28" ht="36" customHeight="1" x14ac:dyDescent="0.2">
      <c r="A1717" s="1" t="s">
        <v>6398</v>
      </c>
      <c r="B1717" s="1" t="s">
        <v>36</v>
      </c>
      <c r="C1717" t="s">
        <v>6399</v>
      </c>
      <c r="D1717" s="1" t="s">
        <v>43</v>
      </c>
      <c r="E1717" s="1" t="s">
        <v>6211</v>
      </c>
      <c r="F1717" s="1" t="s">
        <v>6215</v>
      </c>
      <c r="G1717" s="1" t="s">
        <v>6216</v>
      </c>
      <c r="H1717" s="2" t="s">
        <v>2080</v>
      </c>
      <c r="I1717" s="2" t="s">
        <v>6400</v>
      </c>
      <c r="J1717" s="1" t="s">
        <v>773</v>
      </c>
      <c r="K1717" s="1" t="s">
        <v>6270</v>
      </c>
      <c r="L1717" s="1">
        <v>1</v>
      </c>
      <c r="M1717" s="1" t="s">
        <v>774</v>
      </c>
      <c r="O1717" s="1" t="s">
        <v>1264</v>
      </c>
      <c r="P1717" s="1" t="s">
        <v>1265</v>
      </c>
      <c r="T1717" s="1" t="s">
        <v>1266</v>
      </c>
      <c r="W1717" s="2" t="s">
        <v>6246</v>
      </c>
      <c r="X1717" s="2" t="s">
        <v>6246</v>
      </c>
      <c r="Y1717" s="1" t="s">
        <v>775</v>
      </c>
      <c r="Z1717" s="1" t="s">
        <v>34</v>
      </c>
      <c r="AA1717" s="9" t="s">
        <v>53</v>
      </c>
      <c r="AB1717" s="2" t="s">
        <v>248</v>
      </c>
    </row>
    <row r="1718" spans="1:28" ht="36" customHeight="1" x14ac:dyDescent="0.2">
      <c r="A1718" s="1" t="s">
        <v>6401</v>
      </c>
      <c r="B1718" s="1" t="s">
        <v>36</v>
      </c>
      <c r="C1718" t="s">
        <v>6402</v>
      </c>
      <c r="D1718" s="1" t="s">
        <v>188</v>
      </c>
      <c r="E1718" s="1" t="s">
        <v>6211</v>
      </c>
      <c r="F1718" s="1" t="s">
        <v>6215</v>
      </c>
      <c r="G1718" s="1" t="s">
        <v>6216</v>
      </c>
      <c r="H1718" s="2" t="s">
        <v>6403</v>
      </c>
      <c r="J1718" s="1" t="s">
        <v>33</v>
      </c>
      <c r="O1718" s="1" t="s">
        <v>191</v>
      </c>
      <c r="P1718" s="1" t="s">
        <v>1265</v>
      </c>
      <c r="W1718" s="2" t="s">
        <v>6404</v>
      </c>
      <c r="X1718" s="2" t="s">
        <v>6404</v>
      </c>
      <c r="Y1718" s="1" t="s">
        <v>52</v>
      </c>
      <c r="Z1718" s="1" t="s">
        <v>34</v>
      </c>
      <c r="AA1718" s="9" t="s">
        <v>53</v>
      </c>
      <c r="AB1718" s="2" t="s">
        <v>248</v>
      </c>
    </row>
    <row r="1719" spans="1:28" ht="36" customHeight="1" x14ac:dyDescent="0.2">
      <c r="A1719" s="1" t="s">
        <v>6405</v>
      </c>
      <c r="B1719" s="1" t="s">
        <v>36</v>
      </c>
      <c r="C1719" t="s">
        <v>6406</v>
      </c>
      <c r="D1719" s="1" t="s">
        <v>43</v>
      </c>
      <c r="E1719" s="1" t="s">
        <v>6211</v>
      </c>
      <c r="F1719" s="1" t="s">
        <v>6215</v>
      </c>
      <c r="G1719" s="1" t="s">
        <v>6216</v>
      </c>
      <c r="H1719" s="2" t="s">
        <v>6407</v>
      </c>
      <c r="I1719" s="2" t="s">
        <v>6408</v>
      </c>
      <c r="J1719" s="1" t="s">
        <v>773</v>
      </c>
      <c r="K1719" s="1" t="s">
        <v>6270</v>
      </c>
      <c r="L1719" s="1">
        <v>1</v>
      </c>
      <c r="M1719" s="1" t="s">
        <v>774</v>
      </c>
      <c r="O1719" s="1" t="s">
        <v>1264</v>
      </c>
      <c r="P1719" s="1" t="s">
        <v>1265</v>
      </c>
      <c r="T1719" s="1" t="s">
        <v>1266</v>
      </c>
      <c r="W1719" s="2" t="s">
        <v>6246</v>
      </c>
      <c r="X1719" s="2" t="s">
        <v>6246</v>
      </c>
      <c r="Y1719" s="1" t="s">
        <v>775</v>
      </c>
      <c r="Z1719" s="1" t="s">
        <v>34</v>
      </c>
      <c r="AA1719" s="9" t="s">
        <v>53</v>
      </c>
      <c r="AB1719" s="2" t="s">
        <v>248</v>
      </c>
    </row>
    <row r="1720" spans="1:28" ht="36" customHeight="1" x14ac:dyDescent="0.2">
      <c r="A1720" s="1" t="s">
        <v>6409</v>
      </c>
      <c r="B1720" s="1" t="s">
        <v>36</v>
      </c>
      <c r="C1720" t="s">
        <v>6410</v>
      </c>
      <c r="D1720" s="1" t="s">
        <v>188</v>
      </c>
      <c r="E1720" s="1" t="s">
        <v>6211</v>
      </c>
      <c r="F1720" s="1" t="s">
        <v>6215</v>
      </c>
      <c r="G1720" s="1" t="s">
        <v>6216</v>
      </c>
      <c r="H1720" s="2" t="s">
        <v>6411</v>
      </c>
      <c r="J1720" s="1" t="s">
        <v>33</v>
      </c>
      <c r="O1720" s="1" t="s">
        <v>191</v>
      </c>
      <c r="P1720" s="1" t="s">
        <v>1265</v>
      </c>
      <c r="W1720" s="2" t="s">
        <v>6412</v>
      </c>
      <c r="X1720" s="2" t="s">
        <v>6412</v>
      </c>
      <c r="Y1720" s="1" t="s">
        <v>52</v>
      </c>
      <c r="Z1720" s="1" t="s">
        <v>34</v>
      </c>
      <c r="AA1720" s="9" t="s">
        <v>53</v>
      </c>
      <c r="AB1720" s="2" t="s">
        <v>248</v>
      </c>
    </row>
    <row r="1721" spans="1:28" ht="36" customHeight="1" x14ac:dyDescent="0.2">
      <c r="A1721" s="1" t="s">
        <v>6413</v>
      </c>
      <c r="B1721" s="1" t="s">
        <v>36</v>
      </c>
      <c r="C1721" t="s">
        <v>6414</v>
      </c>
      <c r="D1721" s="1" t="s">
        <v>43</v>
      </c>
      <c r="E1721" s="1" t="s">
        <v>6211</v>
      </c>
      <c r="F1721" s="1" t="s">
        <v>6215</v>
      </c>
      <c r="G1721" s="1" t="s">
        <v>6216</v>
      </c>
      <c r="H1721" s="2" t="s">
        <v>6415</v>
      </c>
      <c r="I1721" s="2" t="s">
        <v>6416</v>
      </c>
      <c r="J1721" s="1" t="s">
        <v>773</v>
      </c>
      <c r="K1721" s="1" t="s">
        <v>6270</v>
      </c>
      <c r="L1721" s="1">
        <v>1</v>
      </c>
      <c r="M1721" s="1" t="s">
        <v>774</v>
      </c>
      <c r="O1721" s="1" t="s">
        <v>1264</v>
      </c>
      <c r="P1721" s="1" t="s">
        <v>1265</v>
      </c>
      <c r="T1721" s="1" t="s">
        <v>1266</v>
      </c>
      <c r="W1721" s="2" t="s">
        <v>6246</v>
      </c>
      <c r="X1721" s="2" t="s">
        <v>6246</v>
      </c>
      <c r="Y1721" s="1" t="s">
        <v>775</v>
      </c>
      <c r="Z1721" s="1" t="s">
        <v>34</v>
      </c>
      <c r="AA1721" s="9" t="s">
        <v>53</v>
      </c>
      <c r="AB1721" s="2" t="s">
        <v>248</v>
      </c>
    </row>
    <row r="1722" spans="1:28" ht="36" customHeight="1" x14ac:dyDescent="0.2">
      <c r="A1722" s="1" t="s">
        <v>6417</v>
      </c>
      <c r="B1722" s="1" t="s">
        <v>36</v>
      </c>
      <c r="C1722" t="s">
        <v>6418</v>
      </c>
      <c r="D1722" s="1" t="s">
        <v>188</v>
      </c>
      <c r="E1722" s="1" t="s">
        <v>6211</v>
      </c>
      <c r="F1722" s="1" t="s">
        <v>6215</v>
      </c>
      <c r="G1722" s="1" t="s">
        <v>6216</v>
      </c>
      <c r="H1722" s="2" t="s">
        <v>6419</v>
      </c>
      <c r="J1722" s="1" t="s">
        <v>33</v>
      </c>
      <c r="O1722" s="1" t="s">
        <v>191</v>
      </c>
      <c r="P1722" s="1" t="s">
        <v>1265</v>
      </c>
      <c r="W1722" s="2" t="s">
        <v>6420</v>
      </c>
      <c r="X1722" s="2" t="s">
        <v>6420</v>
      </c>
      <c r="Y1722" s="1" t="s">
        <v>52</v>
      </c>
      <c r="Z1722" s="1" t="s">
        <v>34</v>
      </c>
      <c r="AA1722" s="9" t="s">
        <v>53</v>
      </c>
      <c r="AB1722" s="2" t="s">
        <v>248</v>
      </c>
    </row>
    <row r="1723" spans="1:28" ht="36" customHeight="1" x14ac:dyDescent="0.2">
      <c r="A1723" s="1" t="s">
        <v>6421</v>
      </c>
      <c r="B1723" s="1" t="s">
        <v>36</v>
      </c>
      <c r="C1723" t="s">
        <v>6422</v>
      </c>
      <c r="D1723" s="1" t="s">
        <v>43</v>
      </c>
      <c r="E1723" s="1" t="s">
        <v>6211</v>
      </c>
      <c r="F1723" s="1" t="s">
        <v>6215</v>
      </c>
      <c r="G1723" s="1" t="s">
        <v>6216</v>
      </c>
      <c r="H1723" s="2" t="s">
        <v>6423</v>
      </c>
      <c r="I1723" s="2" t="s">
        <v>6424</v>
      </c>
      <c r="J1723" s="1" t="s">
        <v>773</v>
      </c>
      <c r="K1723" s="1" t="s">
        <v>6270</v>
      </c>
      <c r="L1723" s="1">
        <v>1</v>
      </c>
      <c r="M1723" s="1" t="s">
        <v>774</v>
      </c>
      <c r="O1723" s="1" t="s">
        <v>1264</v>
      </c>
      <c r="P1723" s="1" t="s">
        <v>1265</v>
      </c>
      <c r="T1723" s="1" t="s">
        <v>1266</v>
      </c>
      <c r="W1723" s="2" t="s">
        <v>6246</v>
      </c>
      <c r="X1723" s="2" t="s">
        <v>6246</v>
      </c>
      <c r="Y1723" s="1" t="s">
        <v>775</v>
      </c>
      <c r="Z1723" s="1" t="s">
        <v>34</v>
      </c>
      <c r="AA1723" s="9" t="s">
        <v>53</v>
      </c>
      <c r="AB1723" s="2" t="s">
        <v>248</v>
      </c>
    </row>
    <row r="1724" spans="1:28" ht="36" customHeight="1" x14ac:dyDescent="0.2">
      <c r="A1724" s="1" t="s">
        <v>6425</v>
      </c>
      <c r="B1724" s="1" t="s">
        <v>36</v>
      </c>
      <c r="C1724" t="s">
        <v>6426</v>
      </c>
      <c r="D1724" s="1" t="s">
        <v>188</v>
      </c>
      <c r="E1724" s="1" t="s">
        <v>6211</v>
      </c>
      <c r="F1724" s="1" t="s">
        <v>6215</v>
      </c>
      <c r="G1724" s="1" t="s">
        <v>6216</v>
      </c>
      <c r="H1724" s="2" t="s">
        <v>6427</v>
      </c>
      <c r="J1724" s="1" t="s">
        <v>33</v>
      </c>
      <c r="O1724" s="1" t="s">
        <v>191</v>
      </c>
      <c r="P1724" s="1" t="s">
        <v>1265</v>
      </c>
      <c r="W1724" s="2" t="s">
        <v>6428</v>
      </c>
      <c r="X1724" s="2" t="s">
        <v>6428</v>
      </c>
      <c r="Y1724" s="1" t="s">
        <v>52</v>
      </c>
      <c r="Z1724" s="1" t="s">
        <v>34</v>
      </c>
      <c r="AA1724" s="9" t="s">
        <v>53</v>
      </c>
      <c r="AB1724" s="2" t="s">
        <v>248</v>
      </c>
    </row>
    <row r="1725" spans="1:28" ht="36" customHeight="1" x14ac:dyDescent="0.2">
      <c r="A1725" s="1" t="s">
        <v>6429</v>
      </c>
      <c r="B1725" s="1">
        <v>1.3</v>
      </c>
      <c r="C1725" t="s">
        <v>6430</v>
      </c>
      <c r="D1725" s="1" t="s">
        <v>43</v>
      </c>
      <c r="E1725" s="1" t="s">
        <v>6211</v>
      </c>
      <c r="F1725" s="1" t="s">
        <v>6215</v>
      </c>
      <c r="G1725" s="1" t="s">
        <v>6216</v>
      </c>
      <c r="H1725" s="2" t="s">
        <v>802</v>
      </c>
      <c r="J1725" s="1" t="s">
        <v>773</v>
      </c>
      <c r="K1725" s="1" t="s">
        <v>6270</v>
      </c>
      <c r="L1725" s="1">
        <v>1</v>
      </c>
      <c r="M1725" s="1" t="s">
        <v>774</v>
      </c>
      <c r="O1725" s="1" t="s">
        <v>1264</v>
      </c>
      <c r="P1725" s="1" t="s">
        <v>1265</v>
      </c>
      <c r="T1725" s="1" t="s">
        <v>1266</v>
      </c>
      <c r="W1725" s="2" t="s">
        <v>6246</v>
      </c>
      <c r="X1725" s="2" t="s">
        <v>6246</v>
      </c>
      <c r="Y1725" s="1" t="s">
        <v>775</v>
      </c>
      <c r="Z1725" s="1" t="s">
        <v>34</v>
      </c>
      <c r="AA1725" s="9" t="s">
        <v>53</v>
      </c>
      <c r="AB1725" s="2" t="s">
        <v>248</v>
      </c>
    </row>
    <row r="1726" spans="1:28" ht="36" customHeight="1" x14ac:dyDescent="0.2">
      <c r="A1726" s="1" t="s">
        <v>6431</v>
      </c>
      <c r="B1726" s="1" t="s">
        <v>36</v>
      </c>
      <c r="C1726" t="s">
        <v>6432</v>
      </c>
      <c r="D1726" s="1" t="s">
        <v>188</v>
      </c>
      <c r="E1726" s="1" t="s">
        <v>6211</v>
      </c>
      <c r="F1726" s="1" t="s">
        <v>6215</v>
      </c>
      <c r="G1726" s="1" t="s">
        <v>6216</v>
      </c>
      <c r="H1726" s="2" t="s">
        <v>6433</v>
      </c>
      <c r="J1726" s="1" t="s">
        <v>33</v>
      </c>
      <c r="O1726" s="1" t="s">
        <v>191</v>
      </c>
      <c r="P1726" s="1" t="s">
        <v>1265</v>
      </c>
      <c r="W1726" s="2" t="s">
        <v>6434</v>
      </c>
      <c r="X1726" s="2" t="s">
        <v>6434</v>
      </c>
      <c r="Y1726" s="1" t="s">
        <v>52</v>
      </c>
      <c r="Z1726" s="1" t="s">
        <v>34</v>
      </c>
      <c r="AA1726" s="9" t="s">
        <v>53</v>
      </c>
      <c r="AB1726" s="2" t="s">
        <v>248</v>
      </c>
    </row>
    <row r="1727" spans="1:28" ht="36" customHeight="1" x14ac:dyDescent="0.2">
      <c r="A1727" s="1" t="s">
        <v>6435</v>
      </c>
      <c r="B1727" s="1" t="s">
        <v>36</v>
      </c>
      <c r="C1727" t="s">
        <v>6436</v>
      </c>
      <c r="D1727" s="1" t="s">
        <v>766</v>
      </c>
      <c r="E1727" s="1" t="s">
        <v>6211</v>
      </c>
      <c r="F1727" s="1" t="s">
        <v>6215</v>
      </c>
      <c r="G1727" s="1" t="s">
        <v>6216</v>
      </c>
      <c r="H1727" s="2" t="s">
        <v>6437</v>
      </c>
      <c r="J1727" s="1" t="s">
        <v>33</v>
      </c>
      <c r="W1727" s="2" t="s">
        <v>6301</v>
      </c>
      <c r="X1727" s="2" t="s">
        <v>6301</v>
      </c>
      <c r="Z1727" s="1" t="s">
        <v>34</v>
      </c>
    </row>
    <row r="1728" spans="1:28" ht="36" customHeight="1" x14ac:dyDescent="0.2">
      <c r="A1728" s="1" t="s">
        <v>6438</v>
      </c>
      <c r="B1728" s="1" t="s">
        <v>36</v>
      </c>
      <c r="C1728" t="s">
        <v>6439</v>
      </c>
      <c r="D1728" s="1" t="s">
        <v>43</v>
      </c>
      <c r="E1728" s="1" t="s">
        <v>6211</v>
      </c>
      <c r="F1728" s="1" t="s">
        <v>6215</v>
      </c>
      <c r="G1728" s="1" t="s">
        <v>6216</v>
      </c>
      <c r="H1728" s="2" t="s">
        <v>6440</v>
      </c>
      <c r="I1728" s="2" t="s">
        <v>6441</v>
      </c>
      <c r="J1728" s="1" t="s">
        <v>773</v>
      </c>
      <c r="K1728" s="1" t="s">
        <v>6435</v>
      </c>
      <c r="L1728" s="1">
        <v>1</v>
      </c>
      <c r="M1728" s="1" t="s">
        <v>774</v>
      </c>
      <c r="O1728" s="1" t="s">
        <v>1264</v>
      </c>
      <c r="P1728" s="1" t="s">
        <v>1265</v>
      </c>
      <c r="T1728" s="1" t="s">
        <v>1266</v>
      </c>
      <c r="W1728" s="2" t="s">
        <v>6301</v>
      </c>
      <c r="X1728" s="2" t="s">
        <v>6301</v>
      </c>
      <c r="Y1728" s="1" t="s">
        <v>775</v>
      </c>
      <c r="Z1728" s="1" t="s">
        <v>34</v>
      </c>
      <c r="AA1728" s="9" t="s">
        <v>53</v>
      </c>
      <c r="AB1728" s="2" t="s">
        <v>248</v>
      </c>
    </row>
    <row r="1729" spans="1:28" ht="36" customHeight="1" x14ac:dyDescent="0.2">
      <c r="A1729" s="1" t="s">
        <v>6442</v>
      </c>
      <c r="B1729" s="1" t="s">
        <v>36</v>
      </c>
      <c r="C1729" t="s">
        <v>6443</v>
      </c>
      <c r="D1729" s="1" t="s">
        <v>43</v>
      </c>
      <c r="E1729" s="1" t="s">
        <v>6211</v>
      </c>
      <c r="F1729" s="1" t="s">
        <v>6215</v>
      </c>
      <c r="G1729" s="1" t="s">
        <v>6216</v>
      </c>
      <c r="H1729" s="2" t="s">
        <v>6444</v>
      </c>
      <c r="J1729" s="1" t="s">
        <v>773</v>
      </c>
      <c r="K1729" s="1" t="s">
        <v>6435</v>
      </c>
      <c r="L1729" s="1">
        <v>1</v>
      </c>
      <c r="M1729" s="1" t="s">
        <v>774</v>
      </c>
      <c r="O1729" s="1" t="s">
        <v>1264</v>
      </c>
      <c r="P1729" s="1" t="s">
        <v>1265</v>
      </c>
      <c r="T1729" s="1" t="s">
        <v>1266</v>
      </c>
      <c r="W1729" s="2" t="s">
        <v>6301</v>
      </c>
      <c r="X1729" s="2" t="s">
        <v>6301</v>
      </c>
      <c r="Y1729" s="1" t="s">
        <v>775</v>
      </c>
      <c r="Z1729" s="1" t="s">
        <v>34</v>
      </c>
      <c r="AA1729" s="9" t="s">
        <v>53</v>
      </c>
      <c r="AB1729" s="2" t="s">
        <v>248</v>
      </c>
    </row>
    <row r="1730" spans="1:28" ht="36" customHeight="1" x14ac:dyDescent="0.2">
      <c r="A1730" s="1" t="s">
        <v>6445</v>
      </c>
      <c r="B1730" s="1" t="s">
        <v>36</v>
      </c>
      <c r="C1730" t="s">
        <v>6446</v>
      </c>
      <c r="D1730" s="1" t="s">
        <v>43</v>
      </c>
      <c r="E1730" s="1" t="s">
        <v>6211</v>
      </c>
      <c r="F1730" s="1" t="s">
        <v>6215</v>
      </c>
      <c r="G1730" s="1" t="s">
        <v>6216</v>
      </c>
      <c r="H1730" s="2" t="s">
        <v>6447</v>
      </c>
      <c r="I1730" s="2" t="s">
        <v>6448</v>
      </c>
      <c r="J1730" s="1" t="s">
        <v>773</v>
      </c>
      <c r="K1730" s="1" t="s">
        <v>6435</v>
      </c>
      <c r="L1730" s="1">
        <v>1</v>
      </c>
      <c r="M1730" s="1" t="s">
        <v>774</v>
      </c>
      <c r="O1730" s="1" t="s">
        <v>1264</v>
      </c>
      <c r="P1730" s="1" t="s">
        <v>1265</v>
      </c>
      <c r="T1730" s="1" t="s">
        <v>1266</v>
      </c>
      <c r="W1730" s="2" t="s">
        <v>6301</v>
      </c>
      <c r="X1730" s="2" t="s">
        <v>6301</v>
      </c>
      <c r="Y1730" s="1" t="s">
        <v>775</v>
      </c>
      <c r="Z1730" s="1" t="s">
        <v>34</v>
      </c>
      <c r="AA1730" s="9" t="s">
        <v>53</v>
      </c>
      <c r="AB1730" s="2" t="s">
        <v>248</v>
      </c>
    </row>
    <row r="1731" spans="1:28" ht="36" customHeight="1" x14ac:dyDescent="0.2">
      <c r="A1731" s="1" t="s">
        <v>6449</v>
      </c>
      <c r="B1731" s="1" t="s">
        <v>1141</v>
      </c>
      <c r="C1731" t="s">
        <v>6450</v>
      </c>
      <c r="D1731" s="1" t="s">
        <v>43</v>
      </c>
      <c r="E1731" s="1" t="s">
        <v>6211</v>
      </c>
      <c r="F1731" s="1" t="s">
        <v>6215</v>
      </c>
      <c r="G1731" s="1" t="s">
        <v>6216</v>
      </c>
      <c r="H1731" s="2" t="s">
        <v>6451</v>
      </c>
      <c r="J1731" s="1" t="s">
        <v>773</v>
      </c>
      <c r="K1731" s="1" t="s">
        <v>6435</v>
      </c>
      <c r="L1731" s="1">
        <v>1</v>
      </c>
      <c r="M1731" s="1" t="s">
        <v>774</v>
      </c>
      <c r="O1731" s="1" t="s">
        <v>1264</v>
      </c>
      <c r="P1731" s="1" t="s">
        <v>1265</v>
      </c>
      <c r="T1731" s="1" t="s">
        <v>1266</v>
      </c>
      <c r="W1731" s="2" t="s">
        <v>6301</v>
      </c>
      <c r="X1731" s="2" t="s">
        <v>6301</v>
      </c>
      <c r="Y1731" s="1" t="s">
        <v>775</v>
      </c>
      <c r="Z1731" s="1" t="s">
        <v>34</v>
      </c>
      <c r="AA1731" s="9" t="s">
        <v>53</v>
      </c>
      <c r="AB1731" s="2" t="s">
        <v>248</v>
      </c>
    </row>
    <row r="1732" spans="1:28" ht="36" customHeight="1" x14ac:dyDescent="0.2">
      <c r="A1732" s="1" t="s">
        <v>6452</v>
      </c>
      <c r="B1732" s="1" t="s">
        <v>36</v>
      </c>
      <c r="C1732" t="s">
        <v>6453</v>
      </c>
      <c r="D1732" s="1" t="s">
        <v>43</v>
      </c>
      <c r="E1732" s="1" t="s">
        <v>6211</v>
      </c>
      <c r="F1732" s="1" t="s">
        <v>6215</v>
      </c>
      <c r="G1732" s="1" t="s">
        <v>6216</v>
      </c>
      <c r="H1732" s="2" t="s">
        <v>6454</v>
      </c>
      <c r="J1732" s="1" t="s">
        <v>773</v>
      </c>
      <c r="K1732" s="1" t="s">
        <v>6435</v>
      </c>
      <c r="L1732" s="1">
        <v>1</v>
      </c>
      <c r="M1732" s="1" t="s">
        <v>774</v>
      </c>
      <c r="O1732" s="1" t="s">
        <v>1264</v>
      </c>
      <c r="P1732" s="1" t="s">
        <v>1265</v>
      </c>
      <c r="T1732" s="1" t="s">
        <v>1266</v>
      </c>
      <c r="W1732" s="2" t="s">
        <v>6301</v>
      </c>
      <c r="X1732" s="2" t="s">
        <v>6301</v>
      </c>
      <c r="Y1732" s="1" t="s">
        <v>775</v>
      </c>
      <c r="Z1732" s="1" t="s">
        <v>34</v>
      </c>
      <c r="AA1732" s="9" t="s">
        <v>53</v>
      </c>
      <c r="AB1732" s="2" t="s">
        <v>248</v>
      </c>
    </row>
    <row r="1733" spans="1:28" ht="36" customHeight="1" x14ac:dyDescent="0.2">
      <c r="A1733" s="1" t="s">
        <v>6455</v>
      </c>
      <c r="B1733" s="1" t="s">
        <v>36</v>
      </c>
      <c r="C1733" t="s">
        <v>6456</v>
      </c>
      <c r="D1733" s="1" t="s">
        <v>43</v>
      </c>
      <c r="E1733" s="1" t="s">
        <v>6211</v>
      </c>
      <c r="F1733" s="1" t="s">
        <v>6215</v>
      </c>
      <c r="G1733" s="1" t="s">
        <v>6216</v>
      </c>
      <c r="H1733" s="2" t="s">
        <v>6457</v>
      </c>
      <c r="I1733" s="2" t="s">
        <v>6458</v>
      </c>
      <c r="J1733" s="1" t="s">
        <v>773</v>
      </c>
      <c r="K1733" s="1" t="s">
        <v>6435</v>
      </c>
      <c r="L1733" s="1">
        <v>1</v>
      </c>
      <c r="M1733" s="1" t="s">
        <v>774</v>
      </c>
      <c r="O1733" s="1" t="s">
        <v>1264</v>
      </c>
      <c r="P1733" s="1" t="s">
        <v>1265</v>
      </c>
      <c r="T1733" s="1" t="s">
        <v>1266</v>
      </c>
      <c r="W1733" s="2" t="s">
        <v>6301</v>
      </c>
      <c r="X1733" s="2" t="s">
        <v>6301</v>
      </c>
      <c r="Y1733" s="1" t="s">
        <v>775</v>
      </c>
      <c r="Z1733" s="1" t="s">
        <v>34</v>
      </c>
      <c r="AA1733" s="9" t="s">
        <v>53</v>
      </c>
      <c r="AB1733" s="2" t="s">
        <v>248</v>
      </c>
    </row>
    <row r="1734" spans="1:28" ht="36" customHeight="1" x14ac:dyDescent="0.2">
      <c r="A1734" s="1" t="s">
        <v>6459</v>
      </c>
      <c r="B1734" s="1" t="s">
        <v>36</v>
      </c>
      <c r="C1734" t="s">
        <v>6460</v>
      </c>
      <c r="D1734" s="1" t="s">
        <v>43</v>
      </c>
      <c r="E1734" s="1" t="s">
        <v>6211</v>
      </c>
      <c r="F1734" s="1" t="s">
        <v>6215</v>
      </c>
      <c r="G1734" s="1" t="s">
        <v>6216</v>
      </c>
      <c r="H1734" s="2" t="s">
        <v>6461</v>
      </c>
      <c r="I1734" s="2" t="s">
        <v>6462</v>
      </c>
      <c r="J1734" s="1" t="s">
        <v>773</v>
      </c>
      <c r="K1734" s="1" t="s">
        <v>6435</v>
      </c>
      <c r="L1734" s="1">
        <v>1</v>
      </c>
      <c r="M1734" s="1" t="s">
        <v>774</v>
      </c>
      <c r="O1734" s="1" t="s">
        <v>1264</v>
      </c>
      <c r="P1734" s="1" t="s">
        <v>1265</v>
      </c>
      <c r="T1734" s="1" t="s">
        <v>1266</v>
      </c>
      <c r="W1734" s="2" t="s">
        <v>6301</v>
      </c>
      <c r="X1734" s="2" t="s">
        <v>6301</v>
      </c>
      <c r="Y1734" s="1" t="s">
        <v>775</v>
      </c>
      <c r="Z1734" s="1" t="s">
        <v>34</v>
      </c>
      <c r="AA1734" s="9" t="s">
        <v>53</v>
      </c>
      <c r="AB1734" s="2" t="s">
        <v>248</v>
      </c>
    </row>
    <row r="1735" spans="1:28" ht="36" customHeight="1" x14ac:dyDescent="0.2">
      <c r="A1735" s="1" t="s">
        <v>6463</v>
      </c>
      <c r="B1735" s="1" t="s">
        <v>1141</v>
      </c>
      <c r="C1735" t="s">
        <v>6464</v>
      </c>
      <c r="D1735" s="1" t="s">
        <v>43</v>
      </c>
      <c r="E1735" s="1" t="s">
        <v>6211</v>
      </c>
      <c r="F1735" s="1" t="s">
        <v>6215</v>
      </c>
      <c r="G1735" s="1" t="s">
        <v>6216</v>
      </c>
      <c r="H1735" s="2" t="s">
        <v>802</v>
      </c>
      <c r="J1735" s="1" t="s">
        <v>773</v>
      </c>
      <c r="K1735" s="1" t="s">
        <v>6435</v>
      </c>
      <c r="L1735" s="1">
        <v>1</v>
      </c>
      <c r="M1735" s="1" t="s">
        <v>774</v>
      </c>
      <c r="O1735" s="1" t="s">
        <v>1264</v>
      </c>
      <c r="P1735" s="1" t="s">
        <v>1265</v>
      </c>
      <c r="T1735" s="1" t="s">
        <v>1266</v>
      </c>
      <c r="W1735" s="2" t="s">
        <v>6301</v>
      </c>
      <c r="X1735" s="2" t="s">
        <v>6301</v>
      </c>
      <c r="Y1735" s="1" t="s">
        <v>775</v>
      </c>
      <c r="Z1735" s="1" t="s">
        <v>34</v>
      </c>
      <c r="AA1735" s="9" t="s">
        <v>53</v>
      </c>
      <c r="AB1735" s="2" t="s">
        <v>248</v>
      </c>
    </row>
    <row r="1736" spans="1:28" ht="36" customHeight="1" x14ac:dyDescent="0.2">
      <c r="A1736" s="1" t="s">
        <v>6465</v>
      </c>
      <c r="B1736" s="1" t="s">
        <v>36</v>
      </c>
      <c r="C1736" t="s">
        <v>6466</v>
      </c>
      <c r="D1736" s="1" t="s">
        <v>188</v>
      </c>
      <c r="E1736" s="1" t="s">
        <v>6211</v>
      </c>
      <c r="F1736" s="1" t="s">
        <v>6215</v>
      </c>
      <c r="G1736" s="1" t="s">
        <v>6216</v>
      </c>
      <c r="H1736" s="2" t="s">
        <v>643</v>
      </c>
      <c r="J1736" s="1" t="s">
        <v>33</v>
      </c>
      <c r="O1736" s="1" t="s">
        <v>191</v>
      </c>
      <c r="P1736" s="1" t="s">
        <v>1265</v>
      </c>
      <c r="W1736" s="2" t="s">
        <v>6467</v>
      </c>
      <c r="X1736" s="2" t="s">
        <v>6467</v>
      </c>
      <c r="Y1736" s="1" t="s">
        <v>52</v>
      </c>
      <c r="Z1736" s="1" t="s">
        <v>34</v>
      </c>
      <c r="AA1736" s="9" t="s">
        <v>53</v>
      </c>
      <c r="AB1736" s="2" t="s">
        <v>248</v>
      </c>
    </row>
    <row r="1737" spans="1:28" ht="36" customHeight="1" x14ac:dyDescent="0.2">
      <c r="A1737" s="1" t="s">
        <v>6468</v>
      </c>
      <c r="B1737" s="1" t="s">
        <v>36</v>
      </c>
      <c r="C1737" t="s">
        <v>6469</v>
      </c>
      <c r="D1737" s="1" t="s">
        <v>766</v>
      </c>
      <c r="E1737" s="1" t="s">
        <v>6211</v>
      </c>
      <c r="F1737" s="1" t="s">
        <v>6215</v>
      </c>
      <c r="G1737" s="1" t="s">
        <v>6216</v>
      </c>
      <c r="H1737" s="2" t="s">
        <v>6470</v>
      </c>
      <c r="J1737" s="1" t="s">
        <v>33</v>
      </c>
      <c r="W1737" s="2" t="s">
        <v>6309</v>
      </c>
      <c r="X1737" s="2" t="s">
        <v>6309</v>
      </c>
      <c r="Z1737" s="1" t="s">
        <v>34</v>
      </c>
    </row>
    <row r="1738" spans="1:28" ht="36" customHeight="1" x14ac:dyDescent="0.2">
      <c r="A1738" s="1" t="s">
        <v>6471</v>
      </c>
      <c r="B1738" s="1" t="s">
        <v>36</v>
      </c>
      <c r="C1738" t="s">
        <v>6472</v>
      </c>
      <c r="D1738" s="1" t="s">
        <v>43</v>
      </c>
      <c r="E1738" s="1" t="s">
        <v>6211</v>
      </c>
      <c r="F1738" s="1" t="s">
        <v>6215</v>
      </c>
      <c r="G1738" s="1" t="s">
        <v>6216</v>
      </c>
      <c r="H1738" s="2" t="s">
        <v>6304</v>
      </c>
      <c r="I1738" s="2" t="s">
        <v>6473</v>
      </c>
      <c r="J1738" s="1" t="s">
        <v>773</v>
      </c>
      <c r="K1738" s="1" t="s">
        <v>6468</v>
      </c>
      <c r="L1738" s="1">
        <v>1</v>
      </c>
      <c r="M1738" s="1" t="s">
        <v>774</v>
      </c>
      <c r="O1738" s="1" t="s">
        <v>1264</v>
      </c>
      <c r="P1738" s="1" t="s">
        <v>1265</v>
      </c>
      <c r="T1738" s="1" t="s">
        <v>1266</v>
      </c>
      <c r="W1738" s="2" t="s">
        <v>6309</v>
      </c>
      <c r="X1738" s="2" t="s">
        <v>6309</v>
      </c>
      <c r="Y1738" s="1" t="s">
        <v>775</v>
      </c>
      <c r="Z1738" s="1" t="s">
        <v>34</v>
      </c>
      <c r="AA1738" s="9" t="s">
        <v>53</v>
      </c>
      <c r="AB1738" s="2" t="s">
        <v>248</v>
      </c>
    </row>
    <row r="1739" spans="1:28" ht="36" customHeight="1" x14ac:dyDescent="0.2">
      <c r="A1739" s="1" t="s">
        <v>6474</v>
      </c>
      <c r="B1739" s="1" t="s">
        <v>36</v>
      </c>
      <c r="C1739" t="s">
        <v>6475</v>
      </c>
      <c r="D1739" s="1" t="s">
        <v>43</v>
      </c>
      <c r="E1739" s="1" t="s">
        <v>6211</v>
      </c>
      <c r="F1739" s="1" t="s">
        <v>6215</v>
      </c>
      <c r="G1739" s="1" t="s">
        <v>6216</v>
      </c>
      <c r="H1739" s="2" t="s">
        <v>6476</v>
      </c>
      <c r="J1739" s="1" t="s">
        <v>773</v>
      </c>
      <c r="K1739" s="1" t="s">
        <v>6468</v>
      </c>
      <c r="L1739" s="1">
        <v>1</v>
      </c>
      <c r="M1739" s="1" t="s">
        <v>774</v>
      </c>
      <c r="O1739" s="1" t="s">
        <v>1264</v>
      </c>
      <c r="P1739" s="1" t="s">
        <v>1265</v>
      </c>
      <c r="T1739" s="1" t="s">
        <v>1266</v>
      </c>
      <c r="W1739" s="2" t="s">
        <v>6309</v>
      </c>
      <c r="X1739" s="2" t="s">
        <v>6309</v>
      </c>
      <c r="Y1739" s="1" t="s">
        <v>775</v>
      </c>
      <c r="Z1739" s="1" t="s">
        <v>34</v>
      </c>
      <c r="AA1739" s="9" t="s">
        <v>53</v>
      </c>
      <c r="AB1739" s="2" t="s">
        <v>248</v>
      </c>
    </row>
    <row r="1740" spans="1:28" ht="36" customHeight="1" x14ac:dyDescent="0.2">
      <c r="A1740" s="1" t="s">
        <v>6477</v>
      </c>
      <c r="B1740" s="1" t="s">
        <v>36</v>
      </c>
      <c r="C1740" t="s">
        <v>6478</v>
      </c>
      <c r="D1740" s="1" t="s">
        <v>43</v>
      </c>
      <c r="E1740" s="1" t="s">
        <v>6211</v>
      </c>
      <c r="F1740" s="1" t="s">
        <v>6215</v>
      </c>
      <c r="G1740" s="1" t="s">
        <v>6216</v>
      </c>
      <c r="H1740" s="2" t="s">
        <v>6479</v>
      </c>
      <c r="J1740" s="1" t="s">
        <v>773</v>
      </c>
      <c r="K1740" s="1" t="s">
        <v>6468</v>
      </c>
      <c r="L1740" s="1">
        <v>1</v>
      </c>
      <c r="M1740" s="1" t="s">
        <v>774</v>
      </c>
      <c r="O1740" s="1" t="s">
        <v>1264</v>
      </c>
      <c r="P1740" s="1" t="s">
        <v>1265</v>
      </c>
      <c r="T1740" s="1" t="s">
        <v>1266</v>
      </c>
      <c r="W1740" s="2" t="s">
        <v>6309</v>
      </c>
      <c r="X1740" s="2" t="s">
        <v>6309</v>
      </c>
      <c r="Y1740" s="1" t="s">
        <v>775</v>
      </c>
      <c r="Z1740" s="1" t="s">
        <v>34</v>
      </c>
      <c r="AA1740" s="9" t="s">
        <v>53</v>
      </c>
      <c r="AB1740" s="2" t="s">
        <v>248</v>
      </c>
    </row>
    <row r="1741" spans="1:28" ht="36" customHeight="1" x14ac:dyDescent="0.2">
      <c r="A1741" s="1" t="s">
        <v>6480</v>
      </c>
      <c r="B1741" s="1" t="s">
        <v>36</v>
      </c>
      <c r="C1741" t="s">
        <v>6481</v>
      </c>
      <c r="D1741" s="1" t="s">
        <v>43</v>
      </c>
      <c r="E1741" s="1" t="s">
        <v>6211</v>
      </c>
      <c r="F1741" s="1" t="s">
        <v>6215</v>
      </c>
      <c r="G1741" s="1" t="s">
        <v>6216</v>
      </c>
      <c r="H1741" s="2" t="s">
        <v>6482</v>
      </c>
      <c r="J1741" s="1" t="s">
        <v>773</v>
      </c>
      <c r="K1741" s="1" t="s">
        <v>6468</v>
      </c>
      <c r="L1741" s="1">
        <v>1</v>
      </c>
      <c r="M1741" s="1" t="s">
        <v>774</v>
      </c>
      <c r="O1741" s="1" t="s">
        <v>1264</v>
      </c>
      <c r="P1741" s="1" t="s">
        <v>1265</v>
      </c>
      <c r="T1741" s="1" t="s">
        <v>1266</v>
      </c>
      <c r="W1741" s="2" t="s">
        <v>6309</v>
      </c>
      <c r="X1741" s="2" t="s">
        <v>6309</v>
      </c>
      <c r="Y1741" s="1" t="s">
        <v>775</v>
      </c>
      <c r="Z1741" s="1" t="s">
        <v>34</v>
      </c>
      <c r="AA1741" s="9" t="s">
        <v>53</v>
      </c>
      <c r="AB1741" s="2" t="s">
        <v>248</v>
      </c>
    </row>
    <row r="1742" spans="1:28" ht="36" customHeight="1" x14ac:dyDescent="0.2">
      <c r="A1742" s="1" t="s">
        <v>6483</v>
      </c>
      <c r="B1742" s="1" t="s">
        <v>36</v>
      </c>
      <c r="C1742" t="s">
        <v>6484</v>
      </c>
      <c r="D1742" s="1" t="s">
        <v>43</v>
      </c>
      <c r="E1742" s="1" t="s">
        <v>6211</v>
      </c>
      <c r="F1742" s="1" t="s">
        <v>6215</v>
      </c>
      <c r="G1742" s="1" t="s">
        <v>6216</v>
      </c>
      <c r="H1742" s="2" t="s">
        <v>6485</v>
      </c>
      <c r="J1742" s="1" t="s">
        <v>773</v>
      </c>
      <c r="K1742" s="1" t="s">
        <v>6468</v>
      </c>
      <c r="L1742" s="1">
        <v>1</v>
      </c>
      <c r="M1742" s="1" t="s">
        <v>774</v>
      </c>
      <c r="O1742" s="1" t="s">
        <v>1264</v>
      </c>
      <c r="P1742" s="1" t="s">
        <v>1265</v>
      </c>
      <c r="T1742" s="1" t="s">
        <v>1266</v>
      </c>
      <c r="W1742" s="2" t="s">
        <v>6309</v>
      </c>
      <c r="X1742" s="2" t="s">
        <v>6309</v>
      </c>
      <c r="Y1742" s="1" t="s">
        <v>775</v>
      </c>
      <c r="Z1742" s="1" t="s">
        <v>34</v>
      </c>
      <c r="AA1742" s="9" t="s">
        <v>53</v>
      </c>
      <c r="AB1742" s="2" t="s">
        <v>248</v>
      </c>
    </row>
    <row r="1743" spans="1:28" ht="36" customHeight="1" x14ac:dyDescent="0.2">
      <c r="A1743" s="1" t="s">
        <v>6486</v>
      </c>
      <c r="B1743" s="1" t="s">
        <v>36</v>
      </c>
      <c r="C1743" t="s">
        <v>6487</v>
      </c>
      <c r="D1743" s="1" t="s">
        <v>43</v>
      </c>
      <c r="E1743" s="1" t="s">
        <v>6211</v>
      </c>
      <c r="F1743" s="1" t="s">
        <v>6215</v>
      </c>
      <c r="G1743" s="1" t="s">
        <v>6216</v>
      </c>
      <c r="H1743" s="2" t="s">
        <v>6488</v>
      </c>
      <c r="J1743" s="1" t="s">
        <v>773</v>
      </c>
      <c r="K1743" s="1" t="s">
        <v>6468</v>
      </c>
      <c r="L1743" s="1">
        <v>1</v>
      </c>
      <c r="M1743" s="1" t="s">
        <v>774</v>
      </c>
      <c r="O1743" s="1" t="s">
        <v>1264</v>
      </c>
      <c r="P1743" s="1" t="s">
        <v>1265</v>
      </c>
      <c r="T1743" s="1" t="s">
        <v>1266</v>
      </c>
      <c r="W1743" s="2" t="s">
        <v>6309</v>
      </c>
      <c r="X1743" s="2" t="s">
        <v>6309</v>
      </c>
      <c r="Y1743" s="1" t="s">
        <v>775</v>
      </c>
      <c r="Z1743" s="1" t="s">
        <v>34</v>
      </c>
      <c r="AA1743" s="9" t="s">
        <v>53</v>
      </c>
      <c r="AB1743" s="2" t="s">
        <v>248</v>
      </c>
    </row>
    <row r="1744" spans="1:28" ht="36" customHeight="1" x14ac:dyDescent="0.2">
      <c r="A1744" s="1" t="s">
        <v>6489</v>
      </c>
      <c r="B1744" s="1" t="s">
        <v>36</v>
      </c>
      <c r="C1744" t="s">
        <v>6490</v>
      </c>
      <c r="D1744" s="1" t="s">
        <v>43</v>
      </c>
      <c r="E1744" s="1" t="s">
        <v>6211</v>
      </c>
      <c r="F1744" s="1" t="s">
        <v>6215</v>
      </c>
      <c r="G1744" s="1" t="s">
        <v>6216</v>
      </c>
      <c r="H1744" s="2" t="s">
        <v>6491</v>
      </c>
      <c r="J1744" s="1" t="s">
        <v>773</v>
      </c>
      <c r="K1744" s="1" t="s">
        <v>6468</v>
      </c>
      <c r="L1744" s="1">
        <v>1</v>
      </c>
      <c r="M1744" s="1" t="s">
        <v>774</v>
      </c>
      <c r="O1744" s="1" t="s">
        <v>1264</v>
      </c>
      <c r="P1744" s="1" t="s">
        <v>1265</v>
      </c>
      <c r="T1744" s="1" t="s">
        <v>1266</v>
      </c>
      <c r="W1744" s="2" t="s">
        <v>6309</v>
      </c>
      <c r="X1744" s="2" t="s">
        <v>6309</v>
      </c>
      <c r="Y1744" s="1" t="s">
        <v>775</v>
      </c>
      <c r="Z1744" s="1" t="s">
        <v>34</v>
      </c>
      <c r="AA1744" s="9" t="s">
        <v>53</v>
      </c>
      <c r="AB1744" s="2" t="s">
        <v>248</v>
      </c>
    </row>
    <row r="1745" spans="1:28" ht="36" customHeight="1" x14ac:dyDescent="0.2">
      <c r="A1745" s="1" t="s">
        <v>6492</v>
      </c>
      <c r="B1745" s="1" t="s">
        <v>36</v>
      </c>
      <c r="C1745" t="s">
        <v>6493</v>
      </c>
      <c r="D1745" s="1" t="s">
        <v>43</v>
      </c>
      <c r="E1745" s="1" t="s">
        <v>6211</v>
      </c>
      <c r="F1745" s="1" t="s">
        <v>6215</v>
      </c>
      <c r="G1745" s="1" t="s">
        <v>6216</v>
      </c>
      <c r="H1745" s="2" t="s">
        <v>6494</v>
      </c>
      <c r="I1745" s="2" t="s">
        <v>6495</v>
      </c>
      <c r="J1745" s="1" t="s">
        <v>773</v>
      </c>
      <c r="K1745" s="1" t="s">
        <v>6468</v>
      </c>
      <c r="L1745" s="1">
        <v>1</v>
      </c>
      <c r="M1745" s="1" t="s">
        <v>774</v>
      </c>
      <c r="O1745" s="1" t="s">
        <v>1264</v>
      </c>
      <c r="P1745" s="1" t="s">
        <v>1265</v>
      </c>
      <c r="T1745" s="1" t="s">
        <v>1266</v>
      </c>
      <c r="W1745" s="2" t="s">
        <v>6309</v>
      </c>
      <c r="X1745" s="2" t="s">
        <v>6309</v>
      </c>
      <c r="Y1745" s="1" t="s">
        <v>775</v>
      </c>
      <c r="Z1745" s="1" t="s">
        <v>34</v>
      </c>
      <c r="AA1745" s="9" t="s">
        <v>53</v>
      </c>
      <c r="AB1745" s="2" t="s">
        <v>248</v>
      </c>
    </row>
    <row r="1746" spans="1:28" ht="36" customHeight="1" x14ac:dyDescent="0.2">
      <c r="A1746" s="1" t="s">
        <v>6496</v>
      </c>
      <c r="B1746" s="1" t="s">
        <v>36</v>
      </c>
      <c r="C1746" t="s">
        <v>6497</v>
      </c>
      <c r="D1746" s="1" t="s">
        <v>43</v>
      </c>
      <c r="E1746" s="1" t="s">
        <v>6211</v>
      </c>
      <c r="F1746" s="1" t="s">
        <v>6215</v>
      </c>
      <c r="G1746" s="1" t="s">
        <v>6216</v>
      </c>
      <c r="H1746" s="2" t="s">
        <v>6498</v>
      </c>
      <c r="J1746" s="1" t="s">
        <v>773</v>
      </c>
      <c r="K1746" s="1" t="s">
        <v>6468</v>
      </c>
      <c r="L1746" s="1">
        <v>1</v>
      </c>
      <c r="M1746" s="1" t="s">
        <v>774</v>
      </c>
      <c r="O1746" s="1" t="s">
        <v>1264</v>
      </c>
      <c r="P1746" s="1" t="s">
        <v>1265</v>
      </c>
      <c r="T1746" s="1" t="s">
        <v>1266</v>
      </c>
      <c r="W1746" s="2" t="s">
        <v>6309</v>
      </c>
      <c r="X1746" s="2" t="s">
        <v>6309</v>
      </c>
      <c r="Y1746" s="1" t="s">
        <v>775</v>
      </c>
      <c r="Z1746" s="1" t="s">
        <v>34</v>
      </c>
      <c r="AA1746" s="9" t="s">
        <v>53</v>
      </c>
      <c r="AB1746" s="2" t="s">
        <v>248</v>
      </c>
    </row>
    <row r="1747" spans="1:28" ht="36" customHeight="1" x14ac:dyDescent="0.2">
      <c r="A1747" s="1" t="s">
        <v>6499</v>
      </c>
      <c r="B1747" s="1" t="s">
        <v>36</v>
      </c>
      <c r="C1747" t="s">
        <v>6500</v>
      </c>
      <c r="D1747" s="1" t="s">
        <v>43</v>
      </c>
      <c r="E1747" s="1" t="s">
        <v>6211</v>
      </c>
      <c r="F1747" s="1" t="s">
        <v>6215</v>
      </c>
      <c r="G1747" s="1" t="s">
        <v>6216</v>
      </c>
      <c r="H1747" s="2" t="s">
        <v>6501</v>
      </c>
      <c r="J1747" s="1" t="s">
        <v>773</v>
      </c>
      <c r="K1747" s="1" t="s">
        <v>6468</v>
      </c>
      <c r="L1747" s="1">
        <v>1</v>
      </c>
      <c r="M1747" s="1" t="s">
        <v>774</v>
      </c>
      <c r="O1747" s="1" t="s">
        <v>1264</v>
      </c>
      <c r="P1747" s="1" t="s">
        <v>1265</v>
      </c>
      <c r="T1747" s="1" t="s">
        <v>1266</v>
      </c>
      <c r="W1747" s="2" t="s">
        <v>6309</v>
      </c>
      <c r="X1747" s="2" t="s">
        <v>6309</v>
      </c>
      <c r="Y1747" s="1" t="s">
        <v>775</v>
      </c>
      <c r="Z1747" s="1" t="s">
        <v>34</v>
      </c>
      <c r="AA1747" s="9" t="s">
        <v>53</v>
      </c>
      <c r="AB1747" s="2" t="s">
        <v>248</v>
      </c>
    </row>
    <row r="1748" spans="1:28" ht="36" customHeight="1" x14ac:dyDescent="0.2">
      <c r="A1748" s="1" t="s">
        <v>6502</v>
      </c>
      <c r="B1748" s="1" t="s">
        <v>36</v>
      </c>
      <c r="C1748" t="s">
        <v>6503</v>
      </c>
      <c r="D1748" s="1" t="s">
        <v>43</v>
      </c>
      <c r="E1748" s="1" t="s">
        <v>6211</v>
      </c>
      <c r="F1748" s="1" t="s">
        <v>6215</v>
      </c>
      <c r="G1748" s="1" t="s">
        <v>6216</v>
      </c>
      <c r="H1748" s="2" t="s">
        <v>6504</v>
      </c>
      <c r="J1748" s="1" t="s">
        <v>773</v>
      </c>
      <c r="K1748" s="1" t="s">
        <v>6468</v>
      </c>
      <c r="L1748" s="1">
        <v>1</v>
      </c>
      <c r="M1748" s="1" t="s">
        <v>774</v>
      </c>
      <c r="O1748" s="1" t="s">
        <v>1264</v>
      </c>
      <c r="P1748" s="1" t="s">
        <v>1265</v>
      </c>
      <c r="T1748" s="1" t="s">
        <v>1266</v>
      </c>
      <c r="W1748" s="2" t="s">
        <v>6309</v>
      </c>
      <c r="X1748" s="2" t="s">
        <v>6309</v>
      </c>
      <c r="Y1748" s="1" t="s">
        <v>775</v>
      </c>
      <c r="Z1748" s="1" t="s">
        <v>34</v>
      </c>
      <c r="AA1748" s="9" t="s">
        <v>53</v>
      </c>
      <c r="AB1748" s="2" t="s">
        <v>248</v>
      </c>
    </row>
    <row r="1749" spans="1:28" ht="36" customHeight="1" x14ac:dyDescent="0.2">
      <c r="A1749" s="1" t="s">
        <v>6505</v>
      </c>
      <c r="B1749" s="1" t="s">
        <v>36</v>
      </c>
      <c r="C1749" t="s">
        <v>6506</v>
      </c>
      <c r="D1749" s="1" t="s">
        <v>43</v>
      </c>
      <c r="E1749" s="1" t="s">
        <v>6211</v>
      </c>
      <c r="F1749" s="1" t="s">
        <v>6215</v>
      </c>
      <c r="G1749" s="1" t="s">
        <v>6216</v>
      </c>
      <c r="H1749" s="2" t="s">
        <v>802</v>
      </c>
      <c r="J1749" s="1" t="s">
        <v>773</v>
      </c>
      <c r="K1749" s="1" t="s">
        <v>6468</v>
      </c>
      <c r="L1749" s="1">
        <v>1</v>
      </c>
      <c r="M1749" s="1" t="s">
        <v>774</v>
      </c>
      <c r="O1749" s="1" t="s">
        <v>1264</v>
      </c>
      <c r="P1749" s="1" t="s">
        <v>1265</v>
      </c>
      <c r="T1749" s="1" t="s">
        <v>1266</v>
      </c>
      <c r="W1749" s="2" t="s">
        <v>6309</v>
      </c>
      <c r="X1749" s="2" t="s">
        <v>6309</v>
      </c>
      <c r="Y1749" s="1" t="s">
        <v>775</v>
      </c>
      <c r="Z1749" s="1" t="s">
        <v>34</v>
      </c>
      <c r="AA1749" s="9" t="s">
        <v>53</v>
      </c>
      <c r="AB1749" s="2" t="s">
        <v>248</v>
      </c>
    </row>
    <row r="1750" spans="1:28" ht="36" customHeight="1" x14ac:dyDescent="0.2">
      <c r="A1750" s="1" t="s">
        <v>6507</v>
      </c>
      <c r="B1750" s="1" t="s">
        <v>36</v>
      </c>
      <c r="C1750" t="s">
        <v>6508</v>
      </c>
      <c r="D1750" s="1" t="s">
        <v>188</v>
      </c>
      <c r="E1750" s="1" t="s">
        <v>6211</v>
      </c>
      <c r="F1750" s="1" t="s">
        <v>6215</v>
      </c>
      <c r="G1750" s="1" t="s">
        <v>6216</v>
      </c>
      <c r="H1750" s="2" t="s">
        <v>643</v>
      </c>
      <c r="J1750" s="1" t="s">
        <v>33</v>
      </c>
      <c r="O1750" s="1" t="s">
        <v>191</v>
      </c>
      <c r="P1750" s="1" t="s">
        <v>1265</v>
      </c>
      <c r="W1750" s="2" t="s">
        <v>6509</v>
      </c>
      <c r="X1750" s="2" t="s">
        <v>6509</v>
      </c>
      <c r="Y1750" s="1" t="s">
        <v>52</v>
      </c>
      <c r="Z1750" s="1" t="s">
        <v>34</v>
      </c>
      <c r="AA1750" s="9" t="s">
        <v>53</v>
      </c>
      <c r="AB1750" s="2" t="s">
        <v>248</v>
      </c>
    </row>
    <row r="1751" spans="1:28" ht="36" customHeight="1" x14ac:dyDescent="0.2">
      <c r="A1751" s="1" t="s">
        <v>6510</v>
      </c>
      <c r="B1751" s="1" t="s">
        <v>36</v>
      </c>
      <c r="C1751" t="s">
        <v>6511</v>
      </c>
      <c r="D1751" s="1" t="s">
        <v>766</v>
      </c>
      <c r="E1751" s="1" t="s">
        <v>6211</v>
      </c>
      <c r="F1751" s="1" t="s">
        <v>6215</v>
      </c>
      <c r="G1751" s="1" t="s">
        <v>6216</v>
      </c>
      <c r="H1751" s="2" t="s">
        <v>6512</v>
      </c>
      <c r="J1751" s="1" t="s">
        <v>33</v>
      </c>
      <c r="W1751" s="2" t="s">
        <v>6317</v>
      </c>
      <c r="X1751" s="2" t="s">
        <v>6317</v>
      </c>
      <c r="Z1751" s="1" t="s">
        <v>34</v>
      </c>
    </row>
    <row r="1752" spans="1:28" ht="36" customHeight="1" x14ac:dyDescent="0.2">
      <c r="A1752" s="1" t="s">
        <v>6513</v>
      </c>
      <c r="B1752" s="1" t="s">
        <v>36</v>
      </c>
      <c r="C1752" t="s">
        <v>6514</v>
      </c>
      <c r="D1752" s="1" t="s">
        <v>43</v>
      </c>
      <c r="E1752" s="1" t="s">
        <v>6211</v>
      </c>
      <c r="F1752" s="1" t="s">
        <v>6215</v>
      </c>
      <c r="G1752" s="1" t="s">
        <v>6216</v>
      </c>
      <c r="H1752" s="2" t="s">
        <v>6515</v>
      </c>
      <c r="J1752" s="1" t="s">
        <v>773</v>
      </c>
      <c r="K1752" s="1" t="s">
        <v>6510</v>
      </c>
      <c r="L1752" s="1">
        <v>1</v>
      </c>
      <c r="M1752" s="1" t="s">
        <v>774</v>
      </c>
      <c r="O1752" s="1" t="s">
        <v>1264</v>
      </c>
      <c r="P1752" s="1" t="s">
        <v>1265</v>
      </c>
      <c r="T1752" s="1" t="s">
        <v>1266</v>
      </c>
      <c r="W1752" s="2" t="s">
        <v>6317</v>
      </c>
      <c r="X1752" s="2" t="s">
        <v>6317</v>
      </c>
      <c r="Y1752" s="1" t="s">
        <v>775</v>
      </c>
      <c r="Z1752" s="1" t="s">
        <v>34</v>
      </c>
      <c r="AA1752" s="9" t="s">
        <v>53</v>
      </c>
      <c r="AB1752" s="2" t="s">
        <v>248</v>
      </c>
    </row>
    <row r="1753" spans="1:28" ht="36" customHeight="1" x14ac:dyDescent="0.2">
      <c r="A1753" s="1" t="s">
        <v>6516</v>
      </c>
      <c r="B1753" s="1" t="s">
        <v>1141</v>
      </c>
      <c r="C1753" t="s">
        <v>6517</v>
      </c>
      <c r="D1753" s="1" t="s">
        <v>43</v>
      </c>
      <c r="E1753" s="1" t="s">
        <v>6211</v>
      </c>
      <c r="F1753" s="1" t="s">
        <v>6215</v>
      </c>
      <c r="G1753" s="1" t="s">
        <v>6216</v>
      </c>
      <c r="H1753" s="2" t="s">
        <v>6518</v>
      </c>
      <c r="J1753" s="1" t="s">
        <v>773</v>
      </c>
      <c r="K1753" s="1" t="s">
        <v>6510</v>
      </c>
      <c r="L1753" s="1">
        <v>1</v>
      </c>
      <c r="M1753" s="1" t="s">
        <v>774</v>
      </c>
      <c r="O1753" s="1" t="s">
        <v>1264</v>
      </c>
      <c r="P1753" s="1" t="s">
        <v>1265</v>
      </c>
      <c r="T1753" s="1" t="s">
        <v>1266</v>
      </c>
      <c r="W1753" s="2" t="s">
        <v>6317</v>
      </c>
      <c r="X1753" s="2" t="s">
        <v>6317</v>
      </c>
      <c r="Y1753" s="1" t="s">
        <v>775</v>
      </c>
      <c r="Z1753" s="1" t="s">
        <v>34</v>
      </c>
      <c r="AA1753" s="9" t="s">
        <v>53</v>
      </c>
      <c r="AB1753" s="2" t="s">
        <v>248</v>
      </c>
    </row>
    <row r="1754" spans="1:28" ht="36" customHeight="1" x14ac:dyDescent="0.2">
      <c r="A1754" s="1" t="s">
        <v>6519</v>
      </c>
      <c r="B1754" s="1" t="s">
        <v>36</v>
      </c>
      <c r="C1754" t="s">
        <v>6520</v>
      </c>
      <c r="D1754" s="1" t="s">
        <v>43</v>
      </c>
      <c r="E1754" s="1" t="s">
        <v>6211</v>
      </c>
      <c r="F1754" s="1" t="s">
        <v>6215</v>
      </c>
      <c r="G1754" s="1" t="s">
        <v>6216</v>
      </c>
      <c r="H1754" s="2" t="s">
        <v>6521</v>
      </c>
      <c r="I1754" s="2" t="s">
        <v>6522</v>
      </c>
      <c r="J1754" s="1" t="s">
        <v>773</v>
      </c>
      <c r="K1754" s="1" t="s">
        <v>6510</v>
      </c>
      <c r="L1754" s="1">
        <v>1</v>
      </c>
      <c r="M1754" s="1" t="s">
        <v>774</v>
      </c>
      <c r="O1754" s="1" t="s">
        <v>1264</v>
      </c>
      <c r="P1754" s="1" t="s">
        <v>1265</v>
      </c>
      <c r="T1754" s="1" t="s">
        <v>1266</v>
      </c>
      <c r="W1754" s="2" t="s">
        <v>6317</v>
      </c>
      <c r="X1754" s="2" t="s">
        <v>6317</v>
      </c>
      <c r="Y1754" s="1" t="s">
        <v>775</v>
      </c>
      <c r="Z1754" s="1" t="s">
        <v>34</v>
      </c>
      <c r="AA1754" s="9" t="s">
        <v>53</v>
      </c>
      <c r="AB1754" s="2" t="s">
        <v>248</v>
      </c>
    </row>
    <row r="1755" spans="1:28" ht="36" customHeight="1" x14ac:dyDescent="0.2">
      <c r="A1755" s="1" t="s">
        <v>6523</v>
      </c>
      <c r="B1755" s="1" t="s">
        <v>36</v>
      </c>
      <c r="C1755" t="s">
        <v>6524</v>
      </c>
      <c r="D1755" s="1" t="s">
        <v>43</v>
      </c>
      <c r="E1755" s="1" t="s">
        <v>6211</v>
      </c>
      <c r="F1755" s="1" t="s">
        <v>6215</v>
      </c>
      <c r="G1755" s="1" t="s">
        <v>6216</v>
      </c>
      <c r="H1755" s="2" t="s">
        <v>6320</v>
      </c>
      <c r="J1755" s="1" t="s">
        <v>773</v>
      </c>
      <c r="K1755" s="1" t="s">
        <v>6510</v>
      </c>
      <c r="L1755" s="1">
        <v>1</v>
      </c>
      <c r="M1755" s="1" t="s">
        <v>774</v>
      </c>
      <c r="O1755" s="1" t="s">
        <v>1264</v>
      </c>
      <c r="P1755" s="1" t="s">
        <v>1265</v>
      </c>
      <c r="T1755" s="1" t="s">
        <v>1266</v>
      </c>
      <c r="W1755" s="2" t="s">
        <v>6317</v>
      </c>
      <c r="X1755" s="2" t="s">
        <v>6317</v>
      </c>
      <c r="Y1755" s="1" t="s">
        <v>775</v>
      </c>
      <c r="Z1755" s="1" t="s">
        <v>34</v>
      </c>
      <c r="AA1755" s="9" t="s">
        <v>53</v>
      </c>
      <c r="AB1755" s="2" t="s">
        <v>248</v>
      </c>
    </row>
    <row r="1756" spans="1:28" ht="36" customHeight="1" x14ac:dyDescent="0.2">
      <c r="A1756" s="1" t="s">
        <v>6525</v>
      </c>
      <c r="B1756" s="1" t="s">
        <v>36</v>
      </c>
      <c r="C1756" t="s">
        <v>6526</v>
      </c>
      <c r="D1756" s="1" t="s">
        <v>43</v>
      </c>
      <c r="E1756" s="1" t="s">
        <v>6211</v>
      </c>
      <c r="F1756" s="1" t="s">
        <v>6215</v>
      </c>
      <c r="G1756" s="1" t="s">
        <v>6216</v>
      </c>
      <c r="H1756" s="2" t="s">
        <v>802</v>
      </c>
      <c r="J1756" s="1" t="s">
        <v>773</v>
      </c>
      <c r="K1756" s="1" t="s">
        <v>6510</v>
      </c>
      <c r="L1756" s="1">
        <v>1</v>
      </c>
      <c r="M1756" s="1" t="s">
        <v>774</v>
      </c>
      <c r="O1756" s="1" t="s">
        <v>1264</v>
      </c>
      <c r="P1756" s="1" t="s">
        <v>1265</v>
      </c>
      <c r="T1756" s="1" t="s">
        <v>1266</v>
      </c>
      <c r="W1756" s="2" t="s">
        <v>6317</v>
      </c>
      <c r="X1756" s="2" t="s">
        <v>6317</v>
      </c>
      <c r="Y1756" s="1" t="s">
        <v>775</v>
      </c>
      <c r="Z1756" s="1" t="s">
        <v>34</v>
      </c>
      <c r="AA1756" s="9" t="s">
        <v>53</v>
      </c>
      <c r="AB1756" s="2" t="s">
        <v>248</v>
      </c>
    </row>
    <row r="1757" spans="1:28" ht="36" customHeight="1" x14ac:dyDescent="0.2">
      <c r="A1757" s="1" t="s">
        <v>6527</v>
      </c>
      <c r="B1757" s="1" t="s">
        <v>36</v>
      </c>
      <c r="C1757" t="s">
        <v>6528</v>
      </c>
      <c r="D1757" s="1" t="s">
        <v>188</v>
      </c>
      <c r="E1757" s="1" t="s">
        <v>6211</v>
      </c>
      <c r="F1757" s="1" t="s">
        <v>6215</v>
      </c>
      <c r="G1757" s="1" t="s">
        <v>6216</v>
      </c>
      <c r="H1757" s="2" t="s">
        <v>643</v>
      </c>
      <c r="J1757" s="1" t="s">
        <v>33</v>
      </c>
      <c r="O1757" s="1" t="s">
        <v>191</v>
      </c>
      <c r="P1757" s="1" t="s">
        <v>1265</v>
      </c>
      <c r="W1757" s="2" t="s">
        <v>6529</v>
      </c>
      <c r="X1757" s="2" t="s">
        <v>6529</v>
      </c>
      <c r="Y1757" s="1" t="s">
        <v>52</v>
      </c>
      <c r="Z1757" s="1" t="s">
        <v>34</v>
      </c>
      <c r="AA1757" s="9" t="s">
        <v>53</v>
      </c>
      <c r="AB1757" s="2" t="s">
        <v>248</v>
      </c>
    </row>
    <row r="1758" spans="1:28" ht="36" customHeight="1" x14ac:dyDescent="0.2">
      <c r="A1758" s="1" t="s">
        <v>6530</v>
      </c>
      <c r="B1758" s="1" t="s">
        <v>36</v>
      </c>
      <c r="C1758" t="s">
        <v>6531</v>
      </c>
      <c r="D1758" s="1" t="s">
        <v>766</v>
      </c>
      <c r="E1758" s="1" t="s">
        <v>6211</v>
      </c>
      <c r="F1758" s="1" t="s">
        <v>6215</v>
      </c>
      <c r="G1758" s="1" t="s">
        <v>6216</v>
      </c>
      <c r="H1758" s="2" t="s">
        <v>6532</v>
      </c>
      <c r="J1758" s="1" t="s">
        <v>33</v>
      </c>
      <c r="W1758" s="2" t="s">
        <v>6325</v>
      </c>
      <c r="X1758" s="2" t="s">
        <v>6325</v>
      </c>
      <c r="Z1758" s="1" t="s">
        <v>34</v>
      </c>
    </row>
    <row r="1759" spans="1:28" ht="36" customHeight="1" x14ac:dyDescent="0.2">
      <c r="A1759" s="1" t="s">
        <v>6533</v>
      </c>
      <c r="B1759" s="1" t="s">
        <v>36</v>
      </c>
      <c r="C1759" t="s">
        <v>6534</v>
      </c>
      <c r="D1759" s="1" t="s">
        <v>43</v>
      </c>
      <c r="E1759" s="1" t="s">
        <v>6211</v>
      </c>
      <c r="F1759" s="1" t="s">
        <v>6215</v>
      </c>
      <c r="G1759" s="1" t="s">
        <v>6216</v>
      </c>
      <c r="H1759" s="2" t="s">
        <v>6535</v>
      </c>
      <c r="J1759" s="1" t="s">
        <v>773</v>
      </c>
      <c r="K1759" s="1" t="s">
        <v>6530</v>
      </c>
      <c r="L1759" s="1">
        <v>1</v>
      </c>
      <c r="M1759" s="1" t="s">
        <v>774</v>
      </c>
      <c r="O1759" s="1" t="s">
        <v>1264</v>
      </c>
      <c r="P1759" s="1" t="s">
        <v>1265</v>
      </c>
      <c r="T1759" s="1" t="s">
        <v>1266</v>
      </c>
      <c r="W1759" s="2" t="s">
        <v>6325</v>
      </c>
      <c r="X1759" s="2" t="s">
        <v>6325</v>
      </c>
      <c r="Y1759" s="1" t="s">
        <v>775</v>
      </c>
      <c r="Z1759" s="1" t="s">
        <v>34</v>
      </c>
      <c r="AA1759" s="9" t="s">
        <v>53</v>
      </c>
      <c r="AB1759" s="2" t="s">
        <v>248</v>
      </c>
    </row>
    <row r="1760" spans="1:28" ht="36" customHeight="1" x14ac:dyDescent="0.2">
      <c r="A1760" s="1" t="s">
        <v>6536</v>
      </c>
      <c r="B1760" s="1" t="s">
        <v>36</v>
      </c>
      <c r="C1760" t="s">
        <v>6537</v>
      </c>
      <c r="D1760" s="1" t="s">
        <v>43</v>
      </c>
      <c r="E1760" s="1" t="s">
        <v>6211</v>
      </c>
      <c r="F1760" s="1" t="s">
        <v>6215</v>
      </c>
      <c r="G1760" s="1" t="s">
        <v>6216</v>
      </c>
      <c r="H1760" s="2" t="s">
        <v>6538</v>
      </c>
      <c r="J1760" s="1" t="s">
        <v>773</v>
      </c>
      <c r="K1760" s="1" t="s">
        <v>6530</v>
      </c>
      <c r="L1760" s="1">
        <v>1</v>
      </c>
      <c r="M1760" s="1" t="s">
        <v>774</v>
      </c>
      <c r="O1760" s="1" t="s">
        <v>1264</v>
      </c>
      <c r="P1760" s="1" t="s">
        <v>1265</v>
      </c>
      <c r="T1760" s="1" t="s">
        <v>1266</v>
      </c>
      <c r="W1760" s="2" t="s">
        <v>6325</v>
      </c>
      <c r="X1760" s="2" t="s">
        <v>6325</v>
      </c>
      <c r="Y1760" s="1" t="s">
        <v>775</v>
      </c>
      <c r="Z1760" s="1" t="s">
        <v>34</v>
      </c>
      <c r="AA1760" s="9" t="s">
        <v>53</v>
      </c>
      <c r="AB1760" s="2" t="s">
        <v>248</v>
      </c>
    </row>
    <row r="1761" spans="1:28" ht="36" customHeight="1" x14ac:dyDescent="0.2">
      <c r="A1761" s="1" t="s">
        <v>6539</v>
      </c>
      <c r="B1761" s="1" t="s">
        <v>1141</v>
      </c>
      <c r="C1761" t="s">
        <v>6540</v>
      </c>
      <c r="D1761" s="1" t="s">
        <v>43</v>
      </c>
      <c r="E1761" s="1" t="s">
        <v>6211</v>
      </c>
      <c r="F1761" s="1" t="s">
        <v>6215</v>
      </c>
      <c r="G1761" s="1" t="s">
        <v>6216</v>
      </c>
      <c r="H1761" s="2" t="s">
        <v>6541</v>
      </c>
      <c r="J1761" s="1" t="s">
        <v>773</v>
      </c>
      <c r="K1761" s="1" t="s">
        <v>6530</v>
      </c>
      <c r="L1761" s="1">
        <v>1</v>
      </c>
      <c r="M1761" s="1" t="s">
        <v>774</v>
      </c>
      <c r="O1761" s="1" t="s">
        <v>1264</v>
      </c>
      <c r="P1761" s="1" t="s">
        <v>1265</v>
      </c>
      <c r="T1761" s="1" t="s">
        <v>1266</v>
      </c>
      <c r="W1761" s="2" t="s">
        <v>6325</v>
      </c>
      <c r="X1761" s="2" t="s">
        <v>6325</v>
      </c>
      <c r="Y1761" s="1" t="s">
        <v>775</v>
      </c>
      <c r="Z1761" s="1" t="s">
        <v>34</v>
      </c>
      <c r="AA1761" s="9" t="s">
        <v>53</v>
      </c>
      <c r="AB1761" s="2" t="s">
        <v>248</v>
      </c>
    </row>
    <row r="1762" spans="1:28" ht="36" customHeight="1" x14ac:dyDescent="0.2">
      <c r="A1762" s="1" t="s">
        <v>6542</v>
      </c>
      <c r="B1762" s="1" t="s">
        <v>1141</v>
      </c>
      <c r="C1762" t="s">
        <v>6543</v>
      </c>
      <c r="D1762" s="1" t="s">
        <v>43</v>
      </c>
      <c r="E1762" s="1" t="s">
        <v>6211</v>
      </c>
      <c r="F1762" s="1" t="s">
        <v>6215</v>
      </c>
      <c r="G1762" s="1" t="s">
        <v>6216</v>
      </c>
      <c r="H1762" s="2" t="s">
        <v>6544</v>
      </c>
      <c r="J1762" s="1" t="s">
        <v>773</v>
      </c>
      <c r="K1762" s="1" t="s">
        <v>6530</v>
      </c>
      <c r="L1762" s="1">
        <v>1</v>
      </c>
      <c r="M1762" s="1" t="s">
        <v>774</v>
      </c>
      <c r="O1762" s="1" t="s">
        <v>1264</v>
      </c>
      <c r="P1762" s="1" t="s">
        <v>1265</v>
      </c>
      <c r="T1762" s="1" t="s">
        <v>1266</v>
      </c>
      <c r="W1762" s="2" t="s">
        <v>6325</v>
      </c>
      <c r="X1762" s="2" t="s">
        <v>6325</v>
      </c>
      <c r="Y1762" s="1" t="s">
        <v>775</v>
      </c>
      <c r="Z1762" s="1" t="s">
        <v>34</v>
      </c>
      <c r="AA1762" s="9" t="s">
        <v>53</v>
      </c>
      <c r="AB1762" s="2" t="s">
        <v>248</v>
      </c>
    </row>
    <row r="1763" spans="1:28" ht="36" customHeight="1" x14ac:dyDescent="0.2">
      <c r="A1763" s="1" t="s">
        <v>6545</v>
      </c>
      <c r="B1763" s="1" t="s">
        <v>36</v>
      </c>
      <c r="C1763" t="s">
        <v>6546</v>
      </c>
      <c r="D1763" s="1" t="s">
        <v>43</v>
      </c>
      <c r="E1763" s="1" t="s">
        <v>6211</v>
      </c>
      <c r="F1763" s="1" t="s">
        <v>6215</v>
      </c>
      <c r="G1763" s="1" t="s">
        <v>6216</v>
      </c>
      <c r="H1763" s="2" t="s">
        <v>6547</v>
      </c>
      <c r="I1763" s="2" t="s">
        <v>6548</v>
      </c>
      <c r="J1763" s="1" t="s">
        <v>773</v>
      </c>
      <c r="K1763" s="1" t="s">
        <v>6530</v>
      </c>
      <c r="L1763" s="1">
        <v>1</v>
      </c>
      <c r="M1763" s="1" t="s">
        <v>774</v>
      </c>
      <c r="O1763" s="1" t="s">
        <v>1264</v>
      </c>
      <c r="P1763" s="1" t="s">
        <v>1265</v>
      </c>
      <c r="T1763" s="1" t="s">
        <v>1266</v>
      </c>
      <c r="W1763" s="2" t="s">
        <v>6325</v>
      </c>
      <c r="X1763" s="2" t="s">
        <v>6325</v>
      </c>
      <c r="Y1763" s="1" t="s">
        <v>775</v>
      </c>
      <c r="Z1763" s="1" t="s">
        <v>34</v>
      </c>
      <c r="AA1763" s="9" t="s">
        <v>53</v>
      </c>
      <c r="AB1763" s="2" t="s">
        <v>248</v>
      </c>
    </row>
    <row r="1764" spans="1:28" ht="36" customHeight="1" x14ac:dyDescent="0.2">
      <c r="A1764" s="1" t="s">
        <v>6549</v>
      </c>
      <c r="B1764" s="1" t="s">
        <v>36</v>
      </c>
      <c r="C1764" t="s">
        <v>6550</v>
      </c>
      <c r="D1764" s="1" t="s">
        <v>43</v>
      </c>
      <c r="E1764" s="1" t="s">
        <v>6211</v>
      </c>
      <c r="F1764" s="1" t="s">
        <v>6215</v>
      </c>
      <c r="G1764" s="1" t="s">
        <v>6216</v>
      </c>
      <c r="H1764" s="2" t="s">
        <v>6551</v>
      </c>
      <c r="I1764" s="2" t="s">
        <v>6552</v>
      </c>
      <c r="J1764" s="1" t="s">
        <v>773</v>
      </c>
      <c r="K1764" s="1" t="s">
        <v>6530</v>
      </c>
      <c r="L1764" s="1">
        <v>1</v>
      </c>
      <c r="M1764" s="1" t="s">
        <v>774</v>
      </c>
      <c r="O1764" s="1" t="s">
        <v>1264</v>
      </c>
      <c r="P1764" s="1" t="s">
        <v>1265</v>
      </c>
      <c r="T1764" s="1" t="s">
        <v>1266</v>
      </c>
      <c r="W1764" s="2" t="s">
        <v>6325</v>
      </c>
      <c r="X1764" s="2" t="s">
        <v>6325</v>
      </c>
      <c r="Y1764" s="1" t="s">
        <v>775</v>
      </c>
      <c r="Z1764" s="1" t="s">
        <v>34</v>
      </c>
      <c r="AA1764" s="9" t="s">
        <v>53</v>
      </c>
      <c r="AB1764" s="2" t="s">
        <v>248</v>
      </c>
    </row>
    <row r="1765" spans="1:28" ht="36" customHeight="1" x14ac:dyDescent="0.2">
      <c r="A1765" s="1" t="s">
        <v>6553</v>
      </c>
      <c r="B1765" s="1" t="s">
        <v>36</v>
      </c>
      <c r="C1765" t="s">
        <v>6554</v>
      </c>
      <c r="D1765" s="1" t="s">
        <v>43</v>
      </c>
      <c r="E1765" s="1" t="s">
        <v>6211</v>
      </c>
      <c r="F1765" s="1" t="s">
        <v>6215</v>
      </c>
      <c r="G1765" s="1" t="s">
        <v>6216</v>
      </c>
      <c r="H1765" s="2" t="s">
        <v>6555</v>
      </c>
      <c r="J1765" s="1" t="s">
        <v>773</v>
      </c>
      <c r="K1765" s="1" t="s">
        <v>6530</v>
      </c>
      <c r="L1765" s="1">
        <v>1</v>
      </c>
      <c r="M1765" s="1" t="s">
        <v>774</v>
      </c>
      <c r="O1765" s="1" t="s">
        <v>1264</v>
      </c>
      <c r="P1765" s="1" t="s">
        <v>1265</v>
      </c>
      <c r="T1765" s="1" t="s">
        <v>1266</v>
      </c>
      <c r="W1765" s="2" t="s">
        <v>6325</v>
      </c>
      <c r="X1765" s="2" t="s">
        <v>6325</v>
      </c>
      <c r="Y1765" s="1" t="s">
        <v>775</v>
      </c>
      <c r="Z1765" s="1" t="s">
        <v>34</v>
      </c>
      <c r="AA1765" s="9" t="s">
        <v>53</v>
      </c>
      <c r="AB1765" s="2" t="s">
        <v>248</v>
      </c>
    </row>
    <row r="1766" spans="1:28" ht="36" customHeight="1" x14ac:dyDescent="0.2">
      <c r="A1766" s="1" t="s">
        <v>6556</v>
      </c>
      <c r="B1766" s="1" t="s">
        <v>36</v>
      </c>
      <c r="C1766" t="s">
        <v>6557</v>
      </c>
      <c r="D1766" s="1" t="s">
        <v>43</v>
      </c>
      <c r="E1766" s="1" t="s">
        <v>6211</v>
      </c>
      <c r="F1766" s="1" t="s">
        <v>6215</v>
      </c>
      <c r="G1766" s="1" t="s">
        <v>6216</v>
      </c>
      <c r="H1766" s="2" t="s">
        <v>6558</v>
      </c>
      <c r="J1766" s="1" t="s">
        <v>773</v>
      </c>
      <c r="K1766" s="1" t="s">
        <v>6530</v>
      </c>
      <c r="L1766" s="1">
        <v>1</v>
      </c>
      <c r="M1766" s="1" t="s">
        <v>774</v>
      </c>
      <c r="O1766" s="1" t="s">
        <v>1264</v>
      </c>
      <c r="P1766" s="1" t="s">
        <v>1265</v>
      </c>
      <c r="T1766" s="1" t="s">
        <v>1266</v>
      </c>
      <c r="W1766" s="2" t="s">
        <v>6325</v>
      </c>
      <c r="X1766" s="2" t="s">
        <v>6325</v>
      </c>
      <c r="Y1766" s="1" t="s">
        <v>775</v>
      </c>
      <c r="Z1766" s="1" t="s">
        <v>34</v>
      </c>
      <c r="AA1766" s="9" t="s">
        <v>53</v>
      </c>
      <c r="AB1766" s="2" t="s">
        <v>248</v>
      </c>
    </row>
    <row r="1767" spans="1:28" ht="36" customHeight="1" x14ac:dyDescent="0.2">
      <c r="A1767" s="1" t="s">
        <v>6559</v>
      </c>
      <c r="B1767" s="1" t="s">
        <v>1141</v>
      </c>
      <c r="C1767" t="s">
        <v>6560</v>
      </c>
      <c r="D1767" s="1" t="s">
        <v>43</v>
      </c>
      <c r="E1767" s="1" t="s">
        <v>6211</v>
      </c>
      <c r="F1767" s="1" t="s">
        <v>6215</v>
      </c>
      <c r="G1767" s="1" t="s">
        <v>6216</v>
      </c>
      <c r="H1767" s="2" t="s">
        <v>6561</v>
      </c>
      <c r="J1767" s="1" t="s">
        <v>773</v>
      </c>
      <c r="K1767" s="1" t="s">
        <v>6530</v>
      </c>
      <c r="L1767" s="1">
        <v>1</v>
      </c>
      <c r="M1767" s="1" t="s">
        <v>774</v>
      </c>
      <c r="O1767" s="1" t="s">
        <v>1264</v>
      </c>
      <c r="P1767" s="1" t="s">
        <v>1265</v>
      </c>
      <c r="T1767" s="1" t="s">
        <v>1266</v>
      </c>
      <c r="W1767" s="2" t="s">
        <v>6325</v>
      </c>
      <c r="X1767" s="2" t="s">
        <v>6325</v>
      </c>
      <c r="Y1767" s="1" t="s">
        <v>775</v>
      </c>
      <c r="Z1767" s="1" t="s">
        <v>34</v>
      </c>
      <c r="AA1767" s="9" t="s">
        <v>53</v>
      </c>
      <c r="AB1767" s="2" t="s">
        <v>248</v>
      </c>
    </row>
    <row r="1768" spans="1:28" ht="36" customHeight="1" x14ac:dyDescent="0.2">
      <c r="A1768" s="1" t="s">
        <v>6562</v>
      </c>
      <c r="B1768" s="1">
        <v>1.3</v>
      </c>
      <c r="C1768" t="s">
        <v>6563</v>
      </c>
      <c r="D1768" s="1" t="s">
        <v>43</v>
      </c>
      <c r="E1768" s="1" t="s">
        <v>6211</v>
      </c>
      <c r="F1768" s="1" t="s">
        <v>6215</v>
      </c>
      <c r="G1768" s="1" t="s">
        <v>6216</v>
      </c>
      <c r="H1768" s="2" t="s">
        <v>6564</v>
      </c>
      <c r="J1768" s="1" t="s">
        <v>773</v>
      </c>
      <c r="K1768" s="1" t="s">
        <v>6530</v>
      </c>
      <c r="L1768" s="1">
        <v>1</v>
      </c>
      <c r="M1768" s="1" t="s">
        <v>774</v>
      </c>
      <c r="O1768" s="1" t="s">
        <v>1264</v>
      </c>
      <c r="P1768" s="1" t="s">
        <v>1265</v>
      </c>
      <c r="T1768" s="1" t="s">
        <v>1266</v>
      </c>
      <c r="W1768" s="2" t="s">
        <v>6325</v>
      </c>
      <c r="X1768" s="2" t="s">
        <v>6325</v>
      </c>
      <c r="Y1768" s="1" t="s">
        <v>775</v>
      </c>
      <c r="Z1768" s="1" t="s">
        <v>34</v>
      </c>
      <c r="AA1768" s="9" t="s">
        <v>53</v>
      </c>
      <c r="AB1768" s="2" t="s">
        <v>248</v>
      </c>
    </row>
    <row r="1769" spans="1:28" ht="36" customHeight="1" x14ac:dyDescent="0.2">
      <c r="A1769" s="1" t="s">
        <v>6565</v>
      </c>
      <c r="B1769" s="1" t="s">
        <v>36</v>
      </c>
      <c r="C1769" t="s">
        <v>6566</v>
      </c>
      <c r="D1769" s="1" t="s">
        <v>43</v>
      </c>
      <c r="E1769" s="1" t="s">
        <v>6211</v>
      </c>
      <c r="F1769" s="1" t="s">
        <v>6215</v>
      </c>
      <c r="G1769" s="1" t="s">
        <v>6216</v>
      </c>
      <c r="H1769" s="2" t="s">
        <v>6567</v>
      </c>
      <c r="J1769" s="1" t="s">
        <v>773</v>
      </c>
      <c r="K1769" s="1" t="s">
        <v>6530</v>
      </c>
      <c r="L1769" s="1">
        <v>1</v>
      </c>
      <c r="M1769" s="1" t="s">
        <v>774</v>
      </c>
      <c r="O1769" s="1" t="s">
        <v>1264</v>
      </c>
      <c r="P1769" s="1" t="s">
        <v>1265</v>
      </c>
      <c r="T1769" s="1" t="s">
        <v>1266</v>
      </c>
      <c r="W1769" s="2" t="s">
        <v>6325</v>
      </c>
      <c r="X1769" s="2" t="s">
        <v>6325</v>
      </c>
      <c r="Y1769" s="1" t="s">
        <v>775</v>
      </c>
      <c r="Z1769" s="1" t="s">
        <v>34</v>
      </c>
      <c r="AA1769" s="9" t="s">
        <v>53</v>
      </c>
      <c r="AB1769" s="2" t="s">
        <v>248</v>
      </c>
    </row>
    <row r="1770" spans="1:28" ht="36" customHeight="1" x14ac:dyDescent="0.2">
      <c r="A1770" s="1" t="s">
        <v>6568</v>
      </c>
      <c r="B1770" s="1" t="s">
        <v>1141</v>
      </c>
      <c r="C1770" t="s">
        <v>6569</v>
      </c>
      <c r="D1770" s="1" t="s">
        <v>43</v>
      </c>
      <c r="E1770" s="1" t="s">
        <v>6211</v>
      </c>
      <c r="F1770" s="1" t="s">
        <v>6215</v>
      </c>
      <c r="G1770" s="1" t="s">
        <v>6216</v>
      </c>
      <c r="H1770" s="2" t="s">
        <v>6570</v>
      </c>
      <c r="J1770" s="1" t="s">
        <v>773</v>
      </c>
      <c r="K1770" s="1" t="s">
        <v>6530</v>
      </c>
      <c r="L1770" s="1">
        <v>1</v>
      </c>
      <c r="M1770" s="1" t="s">
        <v>774</v>
      </c>
      <c r="O1770" s="1" t="s">
        <v>1264</v>
      </c>
      <c r="P1770" s="1" t="s">
        <v>1265</v>
      </c>
      <c r="T1770" s="1" t="s">
        <v>1266</v>
      </c>
      <c r="W1770" s="2" t="s">
        <v>6325</v>
      </c>
      <c r="X1770" s="2" t="s">
        <v>6325</v>
      </c>
      <c r="Y1770" s="1" t="s">
        <v>775</v>
      </c>
      <c r="Z1770" s="1" t="s">
        <v>34</v>
      </c>
      <c r="AA1770" s="9" t="s">
        <v>53</v>
      </c>
      <c r="AB1770" s="2" t="s">
        <v>248</v>
      </c>
    </row>
    <row r="1771" spans="1:28" ht="36" customHeight="1" x14ac:dyDescent="0.2">
      <c r="A1771" s="1" t="s">
        <v>6571</v>
      </c>
      <c r="B1771" s="1" t="s">
        <v>36</v>
      </c>
      <c r="C1771" t="s">
        <v>6572</v>
      </c>
      <c r="D1771" s="1" t="s">
        <v>43</v>
      </c>
      <c r="E1771" s="1" t="s">
        <v>6211</v>
      </c>
      <c r="F1771" s="1" t="s">
        <v>6215</v>
      </c>
      <c r="G1771" s="1" t="s">
        <v>6216</v>
      </c>
      <c r="H1771" s="2" t="s">
        <v>6573</v>
      </c>
      <c r="J1771" s="1" t="s">
        <v>773</v>
      </c>
      <c r="K1771" s="1" t="s">
        <v>6530</v>
      </c>
      <c r="L1771" s="1">
        <v>1</v>
      </c>
      <c r="M1771" s="1" t="s">
        <v>774</v>
      </c>
      <c r="O1771" s="1" t="s">
        <v>1264</v>
      </c>
      <c r="P1771" s="1" t="s">
        <v>1265</v>
      </c>
      <c r="T1771" s="1" t="s">
        <v>1266</v>
      </c>
      <c r="W1771" s="2" t="s">
        <v>6325</v>
      </c>
      <c r="X1771" s="2" t="s">
        <v>6325</v>
      </c>
      <c r="Y1771" s="1" t="s">
        <v>775</v>
      </c>
      <c r="Z1771" s="1" t="s">
        <v>34</v>
      </c>
      <c r="AA1771" s="9" t="s">
        <v>53</v>
      </c>
      <c r="AB1771" s="2" t="s">
        <v>248</v>
      </c>
    </row>
    <row r="1772" spans="1:28" ht="36" customHeight="1" x14ac:dyDescent="0.2">
      <c r="A1772" s="1" t="s">
        <v>6574</v>
      </c>
      <c r="B1772" s="1" t="s">
        <v>36</v>
      </c>
      <c r="C1772" t="s">
        <v>6575</v>
      </c>
      <c r="D1772" s="1" t="s">
        <v>43</v>
      </c>
      <c r="E1772" s="1" t="s">
        <v>6211</v>
      </c>
      <c r="F1772" s="1" t="s">
        <v>6215</v>
      </c>
      <c r="G1772" s="1" t="s">
        <v>6216</v>
      </c>
      <c r="H1772" s="2" t="s">
        <v>6576</v>
      </c>
      <c r="J1772" s="1" t="s">
        <v>773</v>
      </c>
      <c r="K1772" s="1" t="s">
        <v>6530</v>
      </c>
      <c r="L1772" s="1">
        <v>1</v>
      </c>
      <c r="M1772" s="1" t="s">
        <v>774</v>
      </c>
      <c r="O1772" s="1" t="s">
        <v>1264</v>
      </c>
      <c r="P1772" s="1" t="s">
        <v>1265</v>
      </c>
      <c r="T1772" s="1" t="s">
        <v>1266</v>
      </c>
      <c r="W1772" s="2" t="s">
        <v>6325</v>
      </c>
      <c r="X1772" s="2" t="s">
        <v>6325</v>
      </c>
      <c r="Y1772" s="1" t="s">
        <v>775</v>
      </c>
      <c r="Z1772" s="1" t="s">
        <v>34</v>
      </c>
      <c r="AA1772" s="9" t="s">
        <v>53</v>
      </c>
      <c r="AB1772" s="2" t="s">
        <v>248</v>
      </c>
    </row>
    <row r="1773" spans="1:28" ht="36" customHeight="1" x14ac:dyDescent="0.2">
      <c r="A1773" s="1" t="s">
        <v>6577</v>
      </c>
      <c r="B1773" s="1" t="s">
        <v>36</v>
      </c>
      <c r="C1773" t="s">
        <v>6578</v>
      </c>
      <c r="D1773" s="1" t="s">
        <v>43</v>
      </c>
      <c r="E1773" s="1" t="s">
        <v>6211</v>
      </c>
      <c r="F1773" s="1" t="s">
        <v>6215</v>
      </c>
      <c r="G1773" s="1" t="s">
        <v>6216</v>
      </c>
      <c r="H1773" s="2" t="s">
        <v>6579</v>
      </c>
      <c r="J1773" s="1" t="s">
        <v>773</v>
      </c>
      <c r="K1773" s="1" t="s">
        <v>6530</v>
      </c>
      <c r="L1773" s="1">
        <v>1</v>
      </c>
      <c r="M1773" s="1" t="s">
        <v>774</v>
      </c>
      <c r="O1773" s="1" t="s">
        <v>1264</v>
      </c>
      <c r="P1773" s="1" t="s">
        <v>1265</v>
      </c>
      <c r="T1773" s="1" t="s">
        <v>1266</v>
      </c>
      <c r="W1773" s="2" t="s">
        <v>6325</v>
      </c>
      <c r="X1773" s="2" t="s">
        <v>6325</v>
      </c>
      <c r="Y1773" s="1" t="s">
        <v>775</v>
      </c>
      <c r="Z1773" s="1" t="s">
        <v>34</v>
      </c>
      <c r="AA1773" s="9" t="s">
        <v>53</v>
      </c>
      <c r="AB1773" s="2" t="s">
        <v>248</v>
      </c>
    </row>
    <row r="1774" spans="1:28" ht="36" customHeight="1" x14ac:dyDescent="0.2">
      <c r="A1774" s="1" t="s">
        <v>6580</v>
      </c>
      <c r="B1774" s="1" t="s">
        <v>1141</v>
      </c>
      <c r="C1774" t="s">
        <v>6581</v>
      </c>
      <c r="D1774" s="1" t="s">
        <v>43</v>
      </c>
      <c r="E1774" s="1" t="s">
        <v>6211</v>
      </c>
      <c r="F1774" s="1" t="s">
        <v>6215</v>
      </c>
      <c r="G1774" s="1" t="s">
        <v>6216</v>
      </c>
      <c r="H1774" s="2" t="s">
        <v>6582</v>
      </c>
      <c r="J1774" s="1" t="s">
        <v>773</v>
      </c>
      <c r="K1774" s="1" t="s">
        <v>6530</v>
      </c>
      <c r="L1774" s="1">
        <v>1</v>
      </c>
      <c r="M1774" s="1" t="s">
        <v>774</v>
      </c>
      <c r="O1774" s="1" t="s">
        <v>1264</v>
      </c>
      <c r="P1774" s="1" t="s">
        <v>1265</v>
      </c>
      <c r="T1774" s="1" t="s">
        <v>1266</v>
      </c>
      <c r="W1774" s="2" t="s">
        <v>6325</v>
      </c>
      <c r="X1774" s="2" t="s">
        <v>6325</v>
      </c>
      <c r="Y1774" s="1" t="s">
        <v>775</v>
      </c>
      <c r="Z1774" s="1" t="s">
        <v>34</v>
      </c>
      <c r="AA1774" s="9" t="s">
        <v>53</v>
      </c>
      <c r="AB1774" s="2" t="s">
        <v>248</v>
      </c>
    </row>
    <row r="1775" spans="1:28" ht="36" customHeight="1" x14ac:dyDescent="0.2">
      <c r="A1775" s="1" t="s">
        <v>6583</v>
      </c>
      <c r="B1775" s="1" t="s">
        <v>36</v>
      </c>
      <c r="C1775" t="s">
        <v>6584</v>
      </c>
      <c r="D1775" s="1" t="s">
        <v>43</v>
      </c>
      <c r="E1775" s="1" t="s">
        <v>6211</v>
      </c>
      <c r="F1775" s="1" t="s">
        <v>6215</v>
      </c>
      <c r="G1775" s="1" t="s">
        <v>6216</v>
      </c>
      <c r="H1775" s="2" t="s">
        <v>6585</v>
      </c>
      <c r="J1775" s="1" t="s">
        <v>773</v>
      </c>
      <c r="K1775" s="1" t="s">
        <v>6530</v>
      </c>
      <c r="L1775" s="1">
        <v>1</v>
      </c>
      <c r="M1775" s="1" t="s">
        <v>774</v>
      </c>
      <c r="O1775" s="1" t="s">
        <v>1264</v>
      </c>
      <c r="P1775" s="1" t="s">
        <v>1265</v>
      </c>
      <c r="T1775" s="1" t="s">
        <v>1266</v>
      </c>
      <c r="W1775" s="2" t="s">
        <v>6325</v>
      </c>
      <c r="X1775" s="2" t="s">
        <v>6325</v>
      </c>
      <c r="Y1775" s="1" t="s">
        <v>775</v>
      </c>
      <c r="Z1775" s="1" t="s">
        <v>34</v>
      </c>
      <c r="AA1775" s="9" t="s">
        <v>53</v>
      </c>
      <c r="AB1775" s="2" t="s">
        <v>248</v>
      </c>
    </row>
    <row r="1776" spans="1:28" ht="36" customHeight="1" x14ac:dyDescent="0.2">
      <c r="A1776" s="1" t="s">
        <v>6586</v>
      </c>
      <c r="B1776" s="1" t="s">
        <v>36</v>
      </c>
      <c r="C1776" t="s">
        <v>6587</v>
      </c>
      <c r="D1776" s="1" t="s">
        <v>43</v>
      </c>
      <c r="E1776" s="1" t="s">
        <v>6211</v>
      </c>
      <c r="F1776" s="1" t="s">
        <v>6215</v>
      </c>
      <c r="G1776" s="1" t="s">
        <v>6216</v>
      </c>
      <c r="H1776" s="2" t="s">
        <v>6588</v>
      </c>
      <c r="J1776" s="1" t="s">
        <v>773</v>
      </c>
      <c r="K1776" s="1" t="s">
        <v>6530</v>
      </c>
      <c r="L1776" s="1">
        <v>1</v>
      </c>
      <c r="M1776" s="1" t="s">
        <v>774</v>
      </c>
      <c r="O1776" s="1" t="s">
        <v>1264</v>
      </c>
      <c r="P1776" s="1" t="s">
        <v>1265</v>
      </c>
      <c r="T1776" s="1" t="s">
        <v>1266</v>
      </c>
      <c r="W1776" s="2" t="s">
        <v>6325</v>
      </c>
      <c r="X1776" s="2" t="s">
        <v>6325</v>
      </c>
      <c r="Y1776" s="1" t="s">
        <v>775</v>
      </c>
      <c r="Z1776" s="1" t="s">
        <v>34</v>
      </c>
      <c r="AA1776" s="9" t="s">
        <v>53</v>
      </c>
      <c r="AB1776" s="2" t="s">
        <v>248</v>
      </c>
    </row>
    <row r="1777" spans="1:28" ht="36" customHeight="1" x14ac:dyDescent="0.2">
      <c r="A1777" s="1" t="s">
        <v>6589</v>
      </c>
      <c r="B1777" s="1" t="s">
        <v>36</v>
      </c>
      <c r="C1777" t="s">
        <v>6590</v>
      </c>
      <c r="D1777" s="1" t="s">
        <v>43</v>
      </c>
      <c r="E1777" s="1" t="s">
        <v>6211</v>
      </c>
      <c r="F1777" s="1" t="s">
        <v>6215</v>
      </c>
      <c r="G1777" s="1" t="s">
        <v>6216</v>
      </c>
      <c r="H1777" s="2" t="s">
        <v>6591</v>
      </c>
      <c r="J1777" s="1" t="s">
        <v>773</v>
      </c>
      <c r="K1777" s="1" t="s">
        <v>6530</v>
      </c>
      <c r="L1777" s="1">
        <v>1</v>
      </c>
      <c r="M1777" s="1" t="s">
        <v>774</v>
      </c>
      <c r="O1777" s="1" t="s">
        <v>1264</v>
      </c>
      <c r="P1777" s="1" t="s">
        <v>1265</v>
      </c>
      <c r="T1777" s="1" t="s">
        <v>1266</v>
      </c>
      <c r="W1777" s="2" t="s">
        <v>6325</v>
      </c>
      <c r="X1777" s="2" t="s">
        <v>6325</v>
      </c>
      <c r="Y1777" s="1" t="s">
        <v>775</v>
      </c>
      <c r="Z1777" s="1" t="s">
        <v>34</v>
      </c>
      <c r="AA1777" s="9" t="s">
        <v>53</v>
      </c>
      <c r="AB1777" s="2" t="s">
        <v>248</v>
      </c>
    </row>
    <row r="1778" spans="1:28" ht="36" customHeight="1" x14ac:dyDescent="0.2">
      <c r="A1778" s="1" t="s">
        <v>6592</v>
      </c>
      <c r="B1778" s="1" t="s">
        <v>1141</v>
      </c>
      <c r="C1778" t="s">
        <v>6593</v>
      </c>
      <c r="D1778" s="1" t="s">
        <v>43</v>
      </c>
      <c r="E1778" s="1" t="s">
        <v>6211</v>
      </c>
      <c r="F1778" s="1" t="s">
        <v>6215</v>
      </c>
      <c r="G1778" s="1" t="s">
        <v>6216</v>
      </c>
      <c r="H1778" s="2" t="s">
        <v>6594</v>
      </c>
      <c r="J1778" s="1" t="s">
        <v>773</v>
      </c>
      <c r="K1778" s="1" t="s">
        <v>6530</v>
      </c>
      <c r="L1778" s="1">
        <v>1</v>
      </c>
      <c r="M1778" s="1" t="s">
        <v>774</v>
      </c>
      <c r="O1778" s="1" t="s">
        <v>1264</v>
      </c>
      <c r="P1778" s="1" t="s">
        <v>1265</v>
      </c>
      <c r="T1778" s="1" t="s">
        <v>1266</v>
      </c>
      <c r="W1778" s="2" t="s">
        <v>6325</v>
      </c>
      <c r="X1778" s="2" t="s">
        <v>6325</v>
      </c>
      <c r="Y1778" s="1" t="s">
        <v>775</v>
      </c>
      <c r="Z1778" s="1" t="s">
        <v>34</v>
      </c>
      <c r="AA1778" s="9" t="s">
        <v>53</v>
      </c>
      <c r="AB1778" s="2" t="s">
        <v>248</v>
      </c>
    </row>
    <row r="1779" spans="1:28" ht="36" customHeight="1" x14ac:dyDescent="0.2">
      <c r="A1779" s="1" t="s">
        <v>6595</v>
      </c>
      <c r="B1779" s="1" t="s">
        <v>36</v>
      </c>
      <c r="C1779" t="s">
        <v>6596</v>
      </c>
      <c r="D1779" s="1" t="s">
        <v>43</v>
      </c>
      <c r="E1779" s="1" t="s">
        <v>6211</v>
      </c>
      <c r="F1779" s="1" t="s">
        <v>6215</v>
      </c>
      <c r="G1779" s="1" t="s">
        <v>6216</v>
      </c>
      <c r="H1779" s="2" t="s">
        <v>6597</v>
      </c>
      <c r="I1779" s="2" t="s">
        <v>6598</v>
      </c>
      <c r="J1779" s="1" t="s">
        <v>773</v>
      </c>
      <c r="K1779" s="1" t="s">
        <v>6530</v>
      </c>
      <c r="L1779" s="1">
        <v>1</v>
      </c>
      <c r="M1779" s="1" t="s">
        <v>774</v>
      </c>
      <c r="O1779" s="1" t="s">
        <v>1264</v>
      </c>
      <c r="P1779" s="1" t="s">
        <v>1265</v>
      </c>
      <c r="T1779" s="1" t="s">
        <v>1266</v>
      </c>
      <c r="W1779" s="2" t="s">
        <v>6325</v>
      </c>
      <c r="X1779" s="2" t="s">
        <v>6325</v>
      </c>
      <c r="Y1779" s="1" t="s">
        <v>775</v>
      </c>
      <c r="Z1779" s="1" t="s">
        <v>34</v>
      </c>
      <c r="AA1779" s="9" t="s">
        <v>53</v>
      </c>
      <c r="AB1779" s="2" t="s">
        <v>248</v>
      </c>
    </row>
    <row r="1780" spans="1:28" ht="36" customHeight="1" x14ac:dyDescent="0.2">
      <c r="A1780" s="1" t="s">
        <v>6599</v>
      </c>
      <c r="B1780" s="1" t="s">
        <v>36</v>
      </c>
      <c r="C1780" t="s">
        <v>6600</v>
      </c>
      <c r="D1780" s="1" t="s">
        <v>43</v>
      </c>
      <c r="E1780" s="1" t="s">
        <v>6211</v>
      </c>
      <c r="F1780" s="1" t="s">
        <v>6215</v>
      </c>
      <c r="G1780" s="1" t="s">
        <v>6216</v>
      </c>
      <c r="H1780" s="2" t="s">
        <v>802</v>
      </c>
      <c r="I1780" s="2" t="s">
        <v>6601</v>
      </c>
      <c r="J1780" s="1" t="s">
        <v>773</v>
      </c>
      <c r="K1780" s="1" t="s">
        <v>6530</v>
      </c>
      <c r="L1780" s="1">
        <v>1</v>
      </c>
      <c r="M1780" s="1" t="s">
        <v>774</v>
      </c>
      <c r="O1780" s="1" t="s">
        <v>1264</v>
      </c>
      <c r="P1780" s="1" t="s">
        <v>1265</v>
      </c>
      <c r="T1780" s="1" t="s">
        <v>1266</v>
      </c>
      <c r="W1780" s="2" t="s">
        <v>6325</v>
      </c>
      <c r="X1780" s="2" t="s">
        <v>6325</v>
      </c>
      <c r="Y1780" s="1" t="s">
        <v>775</v>
      </c>
      <c r="Z1780" s="1" t="s">
        <v>34</v>
      </c>
      <c r="AA1780" s="9" t="s">
        <v>53</v>
      </c>
      <c r="AB1780" s="2" t="s">
        <v>248</v>
      </c>
    </row>
    <row r="1781" spans="1:28" ht="36" customHeight="1" x14ac:dyDescent="0.2">
      <c r="A1781" s="1" t="s">
        <v>6602</v>
      </c>
      <c r="B1781" s="1" t="s">
        <v>36</v>
      </c>
      <c r="C1781" t="s">
        <v>6603</v>
      </c>
      <c r="D1781" s="1" t="s">
        <v>188</v>
      </c>
      <c r="E1781" s="1" t="s">
        <v>6211</v>
      </c>
      <c r="F1781" s="1" t="s">
        <v>6215</v>
      </c>
      <c r="G1781" s="1" t="s">
        <v>6216</v>
      </c>
      <c r="H1781" s="2" t="s">
        <v>643</v>
      </c>
      <c r="J1781" s="1" t="s">
        <v>33</v>
      </c>
      <c r="O1781" s="1" t="s">
        <v>191</v>
      </c>
      <c r="P1781" s="1" t="s">
        <v>1265</v>
      </c>
      <c r="W1781" s="2" t="s">
        <v>6604</v>
      </c>
      <c r="X1781" s="2" t="s">
        <v>6604</v>
      </c>
      <c r="Y1781" s="1" t="s">
        <v>52</v>
      </c>
      <c r="Z1781" s="1" t="s">
        <v>34</v>
      </c>
      <c r="AA1781" s="9" t="s">
        <v>53</v>
      </c>
      <c r="AB1781" s="2" t="s">
        <v>248</v>
      </c>
    </row>
    <row r="1782" spans="1:28" ht="36" customHeight="1" x14ac:dyDescent="0.2">
      <c r="A1782" s="1" t="s">
        <v>6605</v>
      </c>
      <c r="B1782" s="1" t="s">
        <v>36</v>
      </c>
      <c r="C1782" t="s">
        <v>6606</v>
      </c>
      <c r="D1782" s="1" t="s">
        <v>766</v>
      </c>
      <c r="E1782" s="1" t="s">
        <v>6211</v>
      </c>
      <c r="F1782" s="1" t="s">
        <v>6215</v>
      </c>
      <c r="G1782" s="1" t="s">
        <v>6216</v>
      </c>
      <c r="H1782" s="2" t="s">
        <v>6607</v>
      </c>
      <c r="J1782" s="1" t="s">
        <v>33</v>
      </c>
      <c r="W1782" s="2" t="s">
        <v>6333</v>
      </c>
      <c r="X1782" s="2" t="s">
        <v>6333</v>
      </c>
      <c r="Z1782" s="1" t="s">
        <v>34</v>
      </c>
    </row>
    <row r="1783" spans="1:28" ht="36" customHeight="1" x14ac:dyDescent="0.2">
      <c r="A1783" s="1" t="s">
        <v>6608</v>
      </c>
      <c r="B1783" s="1" t="s">
        <v>1141</v>
      </c>
      <c r="C1783" t="s">
        <v>6609</v>
      </c>
      <c r="D1783" s="1" t="s">
        <v>43</v>
      </c>
      <c r="E1783" s="1" t="s">
        <v>6211</v>
      </c>
      <c r="F1783" s="1" t="s">
        <v>6215</v>
      </c>
      <c r="G1783" s="1" t="s">
        <v>6216</v>
      </c>
      <c r="H1783" s="2" t="s">
        <v>6610</v>
      </c>
      <c r="J1783" s="1" t="s">
        <v>773</v>
      </c>
      <c r="K1783" s="1" t="s">
        <v>6605</v>
      </c>
      <c r="L1783" s="1">
        <v>1</v>
      </c>
      <c r="M1783" s="1" t="s">
        <v>774</v>
      </c>
      <c r="O1783" s="1" t="s">
        <v>1264</v>
      </c>
      <c r="P1783" s="1" t="s">
        <v>1265</v>
      </c>
      <c r="T1783" s="1" t="s">
        <v>1266</v>
      </c>
      <c r="W1783" s="2" t="s">
        <v>6333</v>
      </c>
      <c r="X1783" s="2" t="s">
        <v>6333</v>
      </c>
      <c r="Y1783" s="1" t="s">
        <v>775</v>
      </c>
      <c r="Z1783" s="1" t="s">
        <v>34</v>
      </c>
      <c r="AA1783" s="9" t="s">
        <v>53</v>
      </c>
      <c r="AB1783" s="2" t="s">
        <v>248</v>
      </c>
    </row>
    <row r="1784" spans="1:28" ht="36" customHeight="1" x14ac:dyDescent="0.2">
      <c r="A1784" s="1" t="s">
        <v>6611</v>
      </c>
      <c r="B1784" s="1" t="s">
        <v>1141</v>
      </c>
      <c r="C1784" t="s">
        <v>6612</v>
      </c>
      <c r="D1784" s="1" t="s">
        <v>43</v>
      </c>
      <c r="E1784" s="1" t="s">
        <v>6211</v>
      </c>
      <c r="F1784" s="1" t="s">
        <v>6215</v>
      </c>
      <c r="G1784" s="1" t="s">
        <v>6216</v>
      </c>
      <c r="H1784" s="2" t="s">
        <v>6613</v>
      </c>
      <c r="J1784" s="1" t="s">
        <v>773</v>
      </c>
      <c r="K1784" s="1" t="s">
        <v>6605</v>
      </c>
      <c r="L1784" s="1">
        <v>1</v>
      </c>
      <c r="M1784" s="1" t="s">
        <v>774</v>
      </c>
      <c r="O1784" s="1" t="s">
        <v>1264</v>
      </c>
      <c r="P1784" s="1" t="s">
        <v>1265</v>
      </c>
      <c r="T1784" s="1" t="s">
        <v>1266</v>
      </c>
      <c r="W1784" s="2" t="s">
        <v>6333</v>
      </c>
      <c r="X1784" s="2" t="s">
        <v>6333</v>
      </c>
      <c r="Y1784" s="1" t="s">
        <v>775</v>
      </c>
      <c r="Z1784" s="1" t="s">
        <v>34</v>
      </c>
      <c r="AA1784" s="9" t="s">
        <v>53</v>
      </c>
      <c r="AB1784" s="2" t="s">
        <v>248</v>
      </c>
    </row>
    <row r="1785" spans="1:28" ht="36" customHeight="1" x14ac:dyDescent="0.2">
      <c r="A1785" s="1" t="s">
        <v>6614</v>
      </c>
      <c r="B1785" s="1" t="s">
        <v>36</v>
      </c>
      <c r="C1785" t="s">
        <v>6615</v>
      </c>
      <c r="D1785" s="1" t="s">
        <v>43</v>
      </c>
      <c r="E1785" s="1" t="s">
        <v>6211</v>
      </c>
      <c r="F1785" s="1" t="s">
        <v>6215</v>
      </c>
      <c r="G1785" s="1" t="s">
        <v>6216</v>
      </c>
      <c r="H1785" s="2" t="s">
        <v>6616</v>
      </c>
      <c r="J1785" s="1" t="s">
        <v>773</v>
      </c>
      <c r="K1785" s="1" t="s">
        <v>6605</v>
      </c>
      <c r="L1785" s="1">
        <v>1</v>
      </c>
      <c r="M1785" s="1" t="s">
        <v>774</v>
      </c>
      <c r="O1785" s="1" t="s">
        <v>1264</v>
      </c>
      <c r="P1785" s="1" t="s">
        <v>1265</v>
      </c>
      <c r="T1785" s="1" t="s">
        <v>1266</v>
      </c>
      <c r="W1785" s="2" t="s">
        <v>6333</v>
      </c>
      <c r="X1785" s="2" t="s">
        <v>6333</v>
      </c>
      <c r="Y1785" s="1" t="s">
        <v>775</v>
      </c>
      <c r="Z1785" s="1" t="s">
        <v>34</v>
      </c>
      <c r="AA1785" s="9" t="s">
        <v>53</v>
      </c>
      <c r="AB1785" s="2" t="s">
        <v>248</v>
      </c>
    </row>
    <row r="1786" spans="1:28" ht="36" customHeight="1" x14ac:dyDescent="0.2">
      <c r="A1786" s="1" t="s">
        <v>6617</v>
      </c>
      <c r="B1786" s="1" t="s">
        <v>1141</v>
      </c>
      <c r="C1786" t="s">
        <v>6618</v>
      </c>
      <c r="D1786" s="1" t="s">
        <v>43</v>
      </c>
      <c r="E1786" s="1" t="s">
        <v>6211</v>
      </c>
      <c r="F1786" s="1" t="s">
        <v>6215</v>
      </c>
      <c r="G1786" s="1" t="s">
        <v>6216</v>
      </c>
      <c r="H1786" s="2" t="s">
        <v>6619</v>
      </c>
      <c r="J1786" s="1" t="s">
        <v>773</v>
      </c>
      <c r="K1786" s="1" t="s">
        <v>6605</v>
      </c>
      <c r="L1786" s="1">
        <v>1</v>
      </c>
      <c r="M1786" s="1" t="s">
        <v>774</v>
      </c>
      <c r="O1786" s="1" t="s">
        <v>1264</v>
      </c>
      <c r="P1786" s="1" t="s">
        <v>1265</v>
      </c>
      <c r="T1786" s="1" t="s">
        <v>1266</v>
      </c>
      <c r="W1786" s="2" t="s">
        <v>6333</v>
      </c>
      <c r="X1786" s="2" t="s">
        <v>6333</v>
      </c>
      <c r="Y1786" s="1" t="s">
        <v>775</v>
      </c>
      <c r="Z1786" s="1" t="s">
        <v>34</v>
      </c>
      <c r="AA1786" s="9" t="s">
        <v>53</v>
      </c>
      <c r="AB1786" s="2" t="s">
        <v>248</v>
      </c>
    </row>
    <row r="1787" spans="1:28" ht="36" customHeight="1" x14ac:dyDescent="0.2">
      <c r="A1787" s="1" t="s">
        <v>6620</v>
      </c>
      <c r="B1787" s="1" t="s">
        <v>36</v>
      </c>
      <c r="C1787" t="s">
        <v>6621</v>
      </c>
      <c r="D1787" s="1" t="s">
        <v>43</v>
      </c>
      <c r="E1787" s="1" t="s">
        <v>6211</v>
      </c>
      <c r="F1787" s="1" t="s">
        <v>6215</v>
      </c>
      <c r="G1787" s="1" t="s">
        <v>6216</v>
      </c>
      <c r="H1787" s="2" t="s">
        <v>6622</v>
      </c>
      <c r="J1787" s="1" t="s">
        <v>773</v>
      </c>
      <c r="K1787" s="1" t="s">
        <v>6605</v>
      </c>
      <c r="L1787" s="1">
        <v>1</v>
      </c>
      <c r="M1787" s="1" t="s">
        <v>774</v>
      </c>
      <c r="O1787" s="1" t="s">
        <v>1264</v>
      </c>
      <c r="P1787" s="1" t="s">
        <v>1265</v>
      </c>
      <c r="T1787" s="1" t="s">
        <v>1266</v>
      </c>
      <c r="W1787" s="2" t="s">
        <v>6333</v>
      </c>
      <c r="X1787" s="2" t="s">
        <v>6333</v>
      </c>
      <c r="Y1787" s="1" t="s">
        <v>775</v>
      </c>
      <c r="Z1787" s="1" t="s">
        <v>34</v>
      </c>
      <c r="AA1787" s="9" t="s">
        <v>53</v>
      </c>
      <c r="AB1787" s="2" t="s">
        <v>248</v>
      </c>
    </row>
    <row r="1788" spans="1:28" ht="36" customHeight="1" x14ac:dyDescent="0.2">
      <c r="A1788" s="1" t="s">
        <v>6623</v>
      </c>
      <c r="B1788" s="1" t="s">
        <v>1141</v>
      </c>
      <c r="C1788" t="s">
        <v>6624</v>
      </c>
      <c r="D1788" s="1" t="s">
        <v>43</v>
      </c>
      <c r="E1788" s="1" t="s">
        <v>6211</v>
      </c>
      <c r="F1788" s="1" t="s">
        <v>6215</v>
      </c>
      <c r="G1788" s="1" t="s">
        <v>6216</v>
      </c>
      <c r="H1788" s="2" t="s">
        <v>802</v>
      </c>
      <c r="J1788" s="1" t="s">
        <v>773</v>
      </c>
      <c r="K1788" s="1" t="s">
        <v>6605</v>
      </c>
      <c r="L1788" s="1">
        <v>1</v>
      </c>
      <c r="M1788" s="1" t="s">
        <v>774</v>
      </c>
      <c r="O1788" s="1" t="s">
        <v>1264</v>
      </c>
      <c r="P1788" s="1" t="s">
        <v>1265</v>
      </c>
      <c r="T1788" s="1" t="s">
        <v>1266</v>
      </c>
      <c r="W1788" s="2" t="s">
        <v>6333</v>
      </c>
      <c r="X1788" s="2" t="s">
        <v>6333</v>
      </c>
      <c r="Y1788" s="1" t="s">
        <v>775</v>
      </c>
      <c r="Z1788" s="1" t="s">
        <v>34</v>
      </c>
      <c r="AA1788" s="9" t="s">
        <v>53</v>
      </c>
      <c r="AB1788" s="2" t="s">
        <v>248</v>
      </c>
    </row>
    <row r="1789" spans="1:28" ht="36" customHeight="1" x14ac:dyDescent="0.2">
      <c r="A1789" s="1" t="s">
        <v>6625</v>
      </c>
      <c r="B1789" s="1" t="s">
        <v>36</v>
      </c>
      <c r="C1789" t="s">
        <v>6626</v>
      </c>
      <c r="D1789" s="1" t="s">
        <v>188</v>
      </c>
      <c r="E1789" s="1" t="s">
        <v>6211</v>
      </c>
      <c r="F1789" s="1" t="s">
        <v>6215</v>
      </c>
      <c r="G1789" s="1" t="s">
        <v>6216</v>
      </c>
      <c r="H1789" s="2" t="s">
        <v>643</v>
      </c>
      <c r="J1789" s="1" t="s">
        <v>33</v>
      </c>
      <c r="O1789" s="1" t="s">
        <v>191</v>
      </c>
      <c r="P1789" s="1" t="s">
        <v>1265</v>
      </c>
      <c r="W1789" s="2" t="s">
        <v>6627</v>
      </c>
      <c r="X1789" s="2" t="s">
        <v>6627</v>
      </c>
      <c r="Y1789" s="1" t="s">
        <v>52</v>
      </c>
      <c r="Z1789" s="1" t="s">
        <v>34</v>
      </c>
      <c r="AA1789" s="9" t="s">
        <v>53</v>
      </c>
      <c r="AB1789" s="2" t="s">
        <v>248</v>
      </c>
    </row>
    <row r="1790" spans="1:28" ht="36" customHeight="1" x14ac:dyDescent="0.2">
      <c r="A1790" s="1" t="s">
        <v>6628</v>
      </c>
      <c r="B1790" s="1" t="s">
        <v>36</v>
      </c>
      <c r="C1790" t="s">
        <v>6629</v>
      </c>
      <c r="D1790" s="1" t="s">
        <v>766</v>
      </c>
      <c r="E1790" s="1" t="s">
        <v>6211</v>
      </c>
      <c r="F1790" s="1" t="s">
        <v>6215</v>
      </c>
      <c r="G1790" s="1" t="s">
        <v>6216</v>
      </c>
      <c r="H1790" s="2" t="s">
        <v>6630</v>
      </c>
      <c r="J1790" s="1" t="s">
        <v>33</v>
      </c>
      <c r="W1790" s="2" t="s">
        <v>6341</v>
      </c>
      <c r="X1790" s="2" t="s">
        <v>6341</v>
      </c>
      <c r="Z1790" s="1" t="s">
        <v>34</v>
      </c>
    </row>
    <row r="1791" spans="1:28" ht="36" customHeight="1" x14ac:dyDescent="0.2">
      <c r="A1791" s="1" t="s">
        <v>6631</v>
      </c>
      <c r="B1791" s="1" t="s">
        <v>36</v>
      </c>
      <c r="C1791" t="s">
        <v>6632</v>
      </c>
      <c r="D1791" s="1" t="s">
        <v>43</v>
      </c>
      <c r="E1791" s="1" t="s">
        <v>6211</v>
      </c>
      <c r="F1791" s="1" t="s">
        <v>6215</v>
      </c>
      <c r="G1791" s="1" t="s">
        <v>6216</v>
      </c>
      <c r="H1791" s="2" t="s">
        <v>6633</v>
      </c>
      <c r="J1791" s="1" t="s">
        <v>773</v>
      </c>
      <c r="K1791" s="1" t="s">
        <v>6628</v>
      </c>
      <c r="L1791" s="1">
        <v>1</v>
      </c>
      <c r="M1791" s="1" t="s">
        <v>774</v>
      </c>
      <c r="O1791" s="1" t="s">
        <v>1264</v>
      </c>
      <c r="P1791" s="1" t="s">
        <v>1265</v>
      </c>
      <c r="T1791" s="1" t="s">
        <v>1266</v>
      </c>
      <c r="W1791" s="2" t="s">
        <v>6341</v>
      </c>
      <c r="X1791" s="2" t="s">
        <v>6341</v>
      </c>
      <c r="Y1791" s="1" t="s">
        <v>775</v>
      </c>
      <c r="Z1791" s="1" t="s">
        <v>34</v>
      </c>
      <c r="AA1791" s="9" t="s">
        <v>53</v>
      </c>
      <c r="AB1791" s="2" t="s">
        <v>248</v>
      </c>
    </row>
    <row r="1792" spans="1:28" ht="36" customHeight="1" x14ac:dyDescent="0.2">
      <c r="A1792" s="1" t="s">
        <v>6634</v>
      </c>
      <c r="B1792" s="1" t="s">
        <v>1141</v>
      </c>
      <c r="C1792" t="s">
        <v>6635</v>
      </c>
      <c r="D1792" s="1" t="s">
        <v>43</v>
      </c>
      <c r="E1792" s="1" t="s">
        <v>6211</v>
      </c>
      <c r="F1792" s="1" t="s">
        <v>6215</v>
      </c>
      <c r="G1792" s="1" t="s">
        <v>6216</v>
      </c>
      <c r="H1792" s="2" t="s">
        <v>6636</v>
      </c>
      <c r="J1792" s="1" t="s">
        <v>773</v>
      </c>
      <c r="K1792" s="1" t="s">
        <v>6628</v>
      </c>
      <c r="L1792" s="1">
        <v>1</v>
      </c>
      <c r="M1792" s="1" t="s">
        <v>774</v>
      </c>
      <c r="O1792" s="1" t="s">
        <v>1264</v>
      </c>
      <c r="P1792" s="1" t="s">
        <v>1265</v>
      </c>
      <c r="T1792" s="1" t="s">
        <v>1266</v>
      </c>
      <c r="W1792" s="2" t="s">
        <v>6341</v>
      </c>
      <c r="X1792" s="2" t="s">
        <v>6341</v>
      </c>
      <c r="Y1792" s="1" t="s">
        <v>775</v>
      </c>
      <c r="Z1792" s="1" t="s">
        <v>34</v>
      </c>
      <c r="AA1792" s="9" t="s">
        <v>53</v>
      </c>
      <c r="AB1792" s="2" t="s">
        <v>248</v>
      </c>
    </row>
    <row r="1793" spans="1:28" ht="36" customHeight="1" x14ac:dyDescent="0.2">
      <c r="A1793" s="1" t="s">
        <v>6637</v>
      </c>
      <c r="B1793" s="1" t="s">
        <v>1141</v>
      </c>
      <c r="C1793" t="s">
        <v>6638</v>
      </c>
      <c r="D1793" s="1" t="s">
        <v>43</v>
      </c>
      <c r="E1793" s="1" t="s">
        <v>6211</v>
      </c>
      <c r="F1793" s="1" t="s">
        <v>6215</v>
      </c>
      <c r="G1793" s="1" t="s">
        <v>6216</v>
      </c>
      <c r="H1793" s="2" t="s">
        <v>6639</v>
      </c>
      <c r="J1793" s="1" t="s">
        <v>773</v>
      </c>
      <c r="K1793" s="1" t="s">
        <v>6628</v>
      </c>
      <c r="L1793" s="1">
        <v>1</v>
      </c>
      <c r="M1793" s="1" t="s">
        <v>774</v>
      </c>
      <c r="O1793" s="1" t="s">
        <v>1264</v>
      </c>
      <c r="P1793" s="1" t="s">
        <v>1265</v>
      </c>
      <c r="T1793" s="1" t="s">
        <v>1266</v>
      </c>
      <c r="W1793" s="2" t="s">
        <v>6341</v>
      </c>
      <c r="X1793" s="2" t="s">
        <v>6341</v>
      </c>
      <c r="Y1793" s="1" t="s">
        <v>775</v>
      </c>
      <c r="Z1793" s="1" t="s">
        <v>34</v>
      </c>
      <c r="AA1793" s="9" t="s">
        <v>53</v>
      </c>
      <c r="AB1793" s="2" t="s">
        <v>248</v>
      </c>
    </row>
    <row r="1794" spans="1:28" ht="36" customHeight="1" x14ac:dyDescent="0.2">
      <c r="A1794" s="1" t="s">
        <v>6640</v>
      </c>
      <c r="B1794" s="1" t="s">
        <v>1141</v>
      </c>
      <c r="C1794" t="s">
        <v>6641</v>
      </c>
      <c r="D1794" s="1" t="s">
        <v>43</v>
      </c>
      <c r="E1794" s="1" t="s">
        <v>6211</v>
      </c>
      <c r="F1794" s="1" t="s">
        <v>6215</v>
      </c>
      <c r="G1794" s="1" t="s">
        <v>6216</v>
      </c>
      <c r="H1794" s="2" t="s">
        <v>6642</v>
      </c>
      <c r="J1794" s="1" t="s">
        <v>773</v>
      </c>
      <c r="K1794" s="1" t="s">
        <v>6628</v>
      </c>
      <c r="L1794" s="1">
        <v>1</v>
      </c>
      <c r="M1794" s="1" t="s">
        <v>774</v>
      </c>
      <c r="O1794" s="1" t="s">
        <v>1264</v>
      </c>
      <c r="P1794" s="1" t="s">
        <v>1265</v>
      </c>
      <c r="T1794" s="1" t="s">
        <v>1266</v>
      </c>
      <c r="W1794" s="2" t="s">
        <v>6341</v>
      </c>
      <c r="X1794" s="2" t="s">
        <v>6341</v>
      </c>
      <c r="Y1794" s="1" t="s">
        <v>775</v>
      </c>
      <c r="Z1794" s="1" t="s">
        <v>34</v>
      </c>
      <c r="AA1794" s="9" t="s">
        <v>53</v>
      </c>
      <c r="AB1794" s="2" t="s">
        <v>248</v>
      </c>
    </row>
    <row r="1795" spans="1:28" ht="36" customHeight="1" x14ac:dyDescent="0.2">
      <c r="A1795" s="1" t="s">
        <v>6643</v>
      </c>
      <c r="B1795" s="1" t="s">
        <v>36</v>
      </c>
      <c r="C1795" t="s">
        <v>6644</v>
      </c>
      <c r="D1795" s="1" t="s">
        <v>43</v>
      </c>
      <c r="E1795" s="1" t="s">
        <v>6211</v>
      </c>
      <c r="F1795" s="1" t="s">
        <v>6215</v>
      </c>
      <c r="G1795" s="1" t="s">
        <v>6216</v>
      </c>
      <c r="H1795" s="2" t="s">
        <v>6645</v>
      </c>
      <c r="J1795" s="1" t="s">
        <v>773</v>
      </c>
      <c r="K1795" s="1" t="s">
        <v>6628</v>
      </c>
      <c r="L1795" s="1">
        <v>1</v>
      </c>
      <c r="M1795" s="1" t="s">
        <v>774</v>
      </c>
      <c r="O1795" s="1" t="s">
        <v>1264</v>
      </c>
      <c r="P1795" s="1" t="s">
        <v>1265</v>
      </c>
      <c r="T1795" s="1" t="s">
        <v>1266</v>
      </c>
      <c r="W1795" s="2" t="s">
        <v>6341</v>
      </c>
      <c r="X1795" s="2" t="s">
        <v>6341</v>
      </c>
      <c r="Y1795" s="1" t="s">
        <v>775</v>
      </c>
      <c r="Z1795" s="1" t="s">
        <v>34</v>
      </c>
      <c r="AA1795" s="9" t="s">
        <v>53</v>
      </c>
      <c r="AB1795" s="2" t="s">
        <v>248</v>
      </c>
    </row>
    <row r="1796" spans="1:28" ht="36" customHeight="1" x14ac:dyDescent="0.2">
      <c r="A1796" s="1" t="s">
        <v>6646</v>
      </c>
      <c r="B1796" s="1" t="s">
        <v>36</v>
      </c>
      <c r="C1796" t="s">
        <v>6647</v>
      </c>
      <c r="D1796" s="1" t="s">
        <v>43</v>
      </c>
      <c r="E1796" s="1" t="s">
        <v>6211</v>
      </c>
      <c r="F1796" s="1" t="s">
        <v>6215</v>
      </c>
      <c r="G1796" s="1" t="s">
        <v>6216</v>
      </c>
      <c r="H1796" s="2" t="s">
        <v>3134</v>
      </c>
      <c r="J1796" s="1" t="s">
        <v>773</v>
      </c>
      <c r="K1796" s="1" t="s">
        <v>6628</v>
      </c>
      <c r="L1796" s="1">
        <v>1</v>
      </c>
      <c r="M1796" s="1" t="s">
        <v>774</v>
      </c>
      <c r="O1796" s="1" t="s">
        <v>1264</v>
      </c>
      <c r="P1796" s="1" t="s">
        <v>1265</v>
      </c>
      <c r="T1796" s="1" t="s">
        <v>1266</v>
      </c>
      <c r="W1796" s="2" t="s">
        <v>6341</v>
      </c>
      <c r="X1796" s="2" t="s">
        <v>6341</v>
      </c>
      <c r="Y1796" s="1" t="s">
        <v>775</v>
      </c>
      <c r="Z1796" s="1" t="s">
        <v>34</v>
      </c>
      <c r="AA1796" s="9" t="s">
        <v>53</v>
      </c>
      <c r="AB1796" s="2" t="s">
        <v>248</v>
      </c>
    </row>
    <row r="1797" spans="1:28" ht="36" customHeight="1" x14ac:dyDescent="0.2">
      <c r="A1797" s="1" t="s">
        <v>6648</v>
      </c>
      <c r="B1797" s="1" t="s">
        <v>36</v>
      </c>
      <c r="C1797" t="s">
        <v>6649</v>
      </c>
      <c r="D1797" s="1" t="s">
        <v>43</v>
      </c>
      <c r="E1797" s="1" t="s">
        <v>6211</v>
      </c>
      <c r="F1797" s="1" t="s">
        <v>6215</v>
      </c>
      <c r="G1797" s="1" t="s">
        <v>6216</v>
      </c>
      <c r="H1797" s="2" t="s">
        <v>3138</v>
      </c>
      <c r="J1797" s="1" t="s">
        <v>773</v>
      </c>
      <c r="K1797" s="1" t="s">
        <v>6628</v>
      </c>
      <c r="L1797" s="1">
        <v>1</v>
      </c>
      <c r="M1797" s="1" t="s">
        <v>774</v>
      </c>
      <c r="O1797" s="1" t="s">
        <v>1264</v>
      </c>
      <c r="P1797" s="1" t="s">
        <v>1265</v>
      </c>
      <c r="T1797" s="1" t="s">
        <v>1266</v>
      </c>
      <c r="W1797" s="2" t="s">
        <v>6341</v>
      </c>
      <c r="X1797" s="2" t="s">
        <v>6341</v>
      </c>
      <c r="Y1797" s="1" t="s">
        <v>775</v>
      </c>
      <c r="Z1797" s="1" t="s">
        <v>34</v>
      </c>
      <c r="AA1797" s="9" t="s">
        <v>53</v>
      </c>
      <c r="AB1797" s="2" t="s">
        <v>248</v>
      </c>
    </row>
    <row r="1798" spans="1:28" ht="36" customHeight="1" x14ac:dyDescent="0.2">
      <c r="A1798" s="1" t="s">
        <v>6650</v>
      </c>
      <c r="B1798" s="1" t="s">
        <v>1141</v>
      </c>
      <c r="C1798" t="s">
        <v>6651</v>
      </c>
      <c r="D1798" s="1" t="s">
        <v>43</v>
      </c>
      <c r="E1798" s="1" t="s">
        <v>6211</v>
      </c>
      <c r="F1798" s="1" t="s">
        <v>6215</v>
      </c>
      <c r="G1798" s="1" t="s">
        <v>6216</v>
      </c>
      <c r="H1798" s="2" t="s">
        <v>3141</v>
      </c>
      <c r="J1798" s="1" t="s">
        <v>773</v>
      </c>
      <c r="K1798" s="1" t="s">
        <v>6628</v>
      </c>
      <c r="L1798" s="1">
        <v>1</v>
      </c>
      <c r="M1798" s="1" t="s">
        <v>774</v>
      </c>
      <c r="O1798" s="1" t="s">
        <v>1264</v>
      </c>
      <c r="P1798" s="1" t="s">
        <v>1265</v>
      </c>
      <c r="T1798" s="1" t="s">
        <v>1266</v>
      </c>
      <c r="W1798" s="2" t="s">
        <v>6341</v>
      </c>
      <c r="X1798" s="2" t="s">
        <v>6341</v>
      </c>
      <c r="Y1798" s="1" t="s">
        <v>775</v>
      </c>
      <c r="Z1798" s="1" t="s">
        <v>34</v>
      </c>
      <c r="AA1798" s="9" t="s">
        <v>53</v>
      </c>
      <c r="AB1798" s="2" t="s">
        <v>248</v>
      </c>
    </row>
    <row r="1799" spans="1:28" ht="36" customHeight="1" x14ac:dyDescent="0.2">
      <c r="A1799" s="1" t="s">
        <v>6652</v>
      </c>
      <c r="B1799" s="1" t="s">
        <v>1141</v>
      </c>
      <c r="C1799" t="s">
        <v>6653</v>
      </c>
      <c r="D1799" s="1" t="s">
        <v>43</v>
      </c>
      <c r="E1799" s="1" t="s">
        <v>6211</v>
      </c>
      <c r="F1799" s="1" t="s">
        <v>6215</v>
      </c>
      <c r="G1799" s="1" t="s">
        <v>6216</v>
      </c>
      <c r="H1799" s="2" t="s">
        <v>3144</v>
      </c>
      <c r="J1799" s="1" t="s">
        <v>773</v>
      </c>
      <c r="K1799" s="1" t="s">
        <v>6628</v>
      </c>
      <c r="L1799" s="1">
        <v>1</v>
      </c>
      <c r="M1799" s="1" t="s">
        <v>774</v>
      </c>
      <c r="O1799" s="1" t="s">
        <v>1264</v>
      </c>
      <c r="P1799" s="1" t="s">
        <v>1265</v>
      </c>
      <c r="T1799" s="1" t="s">
        <v>1266</v>
      </c>
      <c r="W1799" s="2" t="s">
        <v>6341</v>
      </c>
      <c r="X1799" s="2" t="s">
        <v>6341</v>
      </c>
      <c r="Y1799" s="1" t="s">
        <v>775</v>
      </c>
      <c r="Z1799" s="1" t="s">
        <v>34</v>
      </c>
      <c r="AA1799" s="9" t="s">
        <v>53</v>
      </c>
      <c r="AB1799" s="2" t="s">
        <v>248</v>
      </c>
    </row>
    <row r="1800" spans="1:28" ht="36" customHeight="1" x14ac:dyDescent="0.2">
      <c r="A1800" s="1" t="s">
        <v>6654</v>
      </c>
      <c r="B1800" s="1">
        <v>1.3</v>
      </c>
      <c r="C1800" t="s">
        <v>6655</v>
      </c>
      <c r="D1800" s="1" t="s">
        <v>43</v>
      </c>
      <c r="E1800" s="1" t="s">
        <v>6211</v>
      </c>
      <c r="F1800" s="1" t="s">
        <v>6215</v>
      </c>
      <c r="G1800" s="1" t="s">
        <v>6216</v>
      </c>
      <c r="H1800" s="2" t="s">
        <v>6656</v>
      </c>
      <c r="J1800" s="1" t="s">
        <v>773</v>
      </c>
      <c r="K1800" s="1" t="s">
        <v>6628</v>
      </c>
      <c r="L1800" s="1">
        <v>1</v>
      </c>
      <c r="M1800" s="1" t="s">
        <v>774</v>
      </c>
      <c r="O1800" s="1" t="s">
        <v>1264</v>
      </c>
      <c r="P1800" s="1" t="s">
        <v>1265</v>
      </c>
      <c r="T1800" s="1" t="s">
        <v>1266</v>
      </c>
      <c r="W1800" s="2" t="s">
        <v>6341</v>
      </c>
      <c r="X1800" s="2" t="s">
        <v>6341</v>
      </c>
      <c r="Y1800" s="1" t="s">
        <v>775</v>
      </c>
      <c r="Z1800" s="1" t="s">
        <v>34</v>
      </c>
      <c r="AA1800" s="9" t="s">
        <v>53</v>
      </c>
      <c r="AB1800" s="2" t="s">
        <v>248</v>
      </c>
    </row>
    <row r="1801" spans="1:28" ht="36" customHeight="1" x14ac:dyDescent="0.2">
      <c r="A1801" s="1" t="s">
        <v>6657</v>
      </c>
      <c r="B1801" s="1" t="s">
        <v>36</v>
      </c>
      <c r="C1801" t="s">
        <v>6658</v>
      </c>
      <c r="D1801" s="1" t="s">
        <v>43</v>
      </c>
      <c r="E1801" s="1" t="s">
        <v>6211</v>
      </c>
      <c r="F1801" s="1" t="s">
        <v>6215</v>
      </c>
      <c r="G1801" s="1" t="s">
        <v>6216</v>
      </c>
      <c r="H1801" s="2" t="s">
        <v>3735</v>
      </c>
      <c r="J1801" s="1" t="s">
        <v>773</v>
      </c>
      <c r="K1801" s="1" t="s">
        <v>6628</v>
      </c>
      <c r="L1801" s="1">
        <v>1</v>
      </c>
      <c r="M1801" s="1" t="s">
        <v>774</v>
      </c>
      <c r="O1801" s="1" t="s">
        <v>1264</v>
      </c>
      <c r="P1801" s="1" t="s">
        <v>1265</v>
      </c>
      <c r="T1801" s="1" t="s">
        <v>1266</v>
      </c>
      <c r="W1801" s="2" t="s">
        <v>6341</v>
      </c>
      <c r="X1801" s="2" t="s">
        <v>6341</v>
      </c>
      <c r="Y1801" s="1" t="s">
        <v>775</v>
      </c>
      <c r="Z1801" s="1" t="s">
        <v>34</v>
      </c>
      <c r="AA1801" s="9" t="s">
        <v>53</v>
      </c>
      <c r="AB1801" s="2" t="s">
        <v>248</v>
      </c>
    </row>
    <row r="1802" spans="1:28" ht="36" customHeight="1" x14ac:dyDescent="0.2">
      <c r="A1802" s="1" t="s">
        <v>6659</v>
      </c>
      <c r="B1802" s="1" t="s">
        <v>36</v>
      </c>
      <c r="C1802" t="s">
        <v>6660</v>
      </c>
      <c r="D1802" s="1" t="s">
        <v>43</v>
      </c>
      <c r="E1802" s="1" t="s">
        <v>6211</v>
      </c>
      <c r="F1802" s="1" t="s">
        <v>6215</v>
      </c>
      <c r="G1802" s="1" t="s">
        <v>6216</v>
      </c>
      <c r="H1802" s="2" t="s">
        <v>2886</v>
      </c>
      <c r="J1802" s="1" t="s">
        <v>773</v>
      </c>
      <c r="K1802" s="1" t="s">
        <v>6628</v>
      </c>
      <c r="L1802" s="1">
        <v>1</v>
      </c>
      <c r="M1802" s="1" t="s">
        <v>774</v>
      </c>
      <c r="O1802" s="1" t="s">
        <v>1264</v>
      </c>
      <c r="P1802" s="1" t="s">
        <v>1265</v>
      </c>
      <c r="T1802" s="1" t="s">
        <v>1266</v>
      </c>
      <c r="W1802" s="2" t="s">
        <v>6341</v>
      </c>
      <c r="X1802" s="2" t="s">
        <v>6341</v>
      </c>
      <c r="Y1802" s="1" t="s">
        <v>775</v>
      </c>
      <c r="Z1802" s="1" t="s">
        <v>34</v>
      </c>
      <c r="AA1802" s="9" t="s">
        <v>53</v>
      </c>
      <c r="AB1802" s="2" t="s">
        <v>248</v>
      </c>
    </row>
    <row r="1803" spans="1:28" ht="36" customHeight="1" x14ac:dyDescent="0.2">
      <c r="A1803" s="1" t="s">
        <v>6661</v>
      </c>
      <c r="B1803" s="1" t="s">
        <v>1141</v>
      </c>
      <c r="C1803" t="s">
        <v>6662</v>
      </c>
      <c r="D1803" s="1" t="s">
        <v>43</v>
      </c>
      <c r="E1803" s="1" t="s">
        <v>6211</v>
      </c>
      <c r="F1803" s="1" t="s">
        <v>6215</v>
      </c>
      <c r="G1803" s="1" t="s">
        <v>6216</v>
      </c>
      <c r="H1803" s="2" t="s">
        <v>802</v>
      </c>
      <c r="J1803" s="1" t="s">
        <v>773</v>
      </c>
      <c r="K1803" s="1" t="s">
        <v>6628</v>
      </c>
      <c r="L1803" s="1">
        <v>1</v>
      </c>
      <c r="M1803" s="1" t="s">
        <v>774</v>
      </c>
      <c r="O1803" s="1" t="s">
        <v>1264</v>
      </c>
      <c r="P1803" s="1" t="s">
        <v>1265</v>
      </c>
      <c r="T1803" s="1" t="s">
        <v>1266</v>
      </c>
      <c r="W1803" s="2" t="s">
        <v>6341</v>
      </c>
      <c r="X1803" s="2" t="s">
        <v>6341</v>
      </c>
      <c r="Y1803" s="1" t="s">
        <v>775</v>
      </c>
      <c r="Z1803" s="1" t="s">
        <v>34</v>
      </c>
      <c r="AA1803" s="9" t="s">
        <v>53</v>
      </c>
      <c r="AB1803" s="2" t="s">
        <v>248</v>
      </c>
    </row>
    <row r="1804" spans="1:28" ht="36" customHeight="1" x14ac:dyDescent="0.2">
      <c r="A1804" s="1" t="s">
        <v>6663</v>
      </c>
      <c r="B1804" s="1" t="s">
        <v>36</v>
      </c>
      <c r="C1804" t="s">
        <v>6664</v>
      </c>
      <c r="D1804" s="1" t="s">
        <v>188</v>
      </c>
      <c r="E1804" s="1" t="s">
        <v>6211</v>
      </c>
      <c r="F1804" s="1" t="s">
        <v>6215</v>
      </c>
      <c r="G1804" s="1" t="s">
        <v>6216</v>
      </c>
      <c r="H1804" s="2" t="s">
        <v>643</v>
      </c>
      <c r="J1804" s="1" t="s">
        <v>33</v>
      </c>
      <c r="O1804" s="1" t="s">
        <v>191</v>
      </c>
      <c r="P1804" s="1" t="s">
        <v>1265</v>
      </c>
      <c r="W1804" s="2" t="s">
        <v>6665</v>
      </c>
      <c r="X1804" s="2" t="s">
        <v>6665</v>
      </c>
      <c r="Y1804" s="1" t="s">
        <v>52</v>
      </c>
      <c r="Z1804" s="1" t="s">
        <v>34</v>
      </c>
      <c r="AA1804" s="9" t="s">
        <v>53</v>
      </c>
      <c r="AB1804" s="2" t="s">
        <v>248</v>
      </c>
    </row>
    <row r="1805" spans="1:28" ht="36" customHeight="1" x14ac:dyDescent="0.2">
      <c r="A1805" s="1" t="s">
        <v>6666</v>
      </c>
      <c r="B1805" s="1" t="s">
        <v>36</v>
      </c>
      <c r="C1805" t="s">
        <v>6667</v>
      </c>
      <c r="D1805" s="1" t="s">
        <v>766</v>
      </c>
      <c r="E1805" s="1" t="s">
        <v>6211</v>
      </c>
      <c r="F1805" s="1" t="s">
        <v>6215</v>
      </c>
      <c r="G1805" s="1" t="s">
        <v>6216</v>
      </c>
      <c r="H1805" s="2" t="s">
        <v>6668</v>
      </c>
      <c r="J1805" s="1" t="s">
        <v>33</v>
      </c>
      <c r="W1805" s="2" t="s">
        <v>6348</v>
      </c>
      <c r="X1805" s="2" t="s">
        <v>6348</v>
      </c>
      <c r="Z1805" s="1" t="s">
        <v>34</v>
      </c>
    </row>
    <row r="1806" spans="1:28" ht="36" customHeight="1" x14ac:dyDescent="0.2">
      <c r="A1806" s="1" t="s">
        <v>6669</v>
      </c>
      <c r="B1806" s="1" t="s">
        <v>1141</v>
      </c>
      <c r="C1806" t="s">
        <v>6670</v>
      </c>
      <c r="D1806" s="1" t="s">
        <v>43</v>
      </c>
      <c r="E1806" s="1" t="s">
        <v>6211</v>
      </c>
      <c r="F1806" s="1" t="s">
        <v>6215</v>
      </c>
      <c r="G1806" s="1" t="s">
        <v>6216</v>
      </c>
      <c r="H1806" s="2" t="s">
        <v>6671</v>
      </c>
      <c r="J1806" s="1" t="s">
        <v>773</v>
      </c>
      <c r="K1806" s="1" t="s">
        <v>6666</v>
      </c>
      <c r="L1806" s="1">
        <v>1</v>
      </c>
      <c r="M1806" s="1" t="s">
        <v>774</v>
      </c>
      <c r="O1806" s="1" t="s">
        <v>1264</v>
      </c>
      <c r="P1806" s="1" t="s">
        <v>1265</v>
      </c>
      <c r="T1806" s="1" t="s">
        <v>1266</v>
      </c>
      <c r="W1806" s="2" t="s">
        <v>6348</v>
      </c>
      <c r="X1806" s="2" t="s">
        <v>6348</v>
      </c>
      <c r="Y1806" s="1" t="s">
        <v>775</v>
      </c>
      <c r="Z1806" s="1" t="s">
        <v>34</v>
      </c>
      <c r="AA1806" s="9" t="s">
        <v>53</v>
      </c>
      <c r="AB1806" s="2" t="s">
        <v>248</v>
      </c>
    </row>
    <row r="1807" spans="1:28" ht="36" customHeight="1" x14ac:dyDescent="0.2">
      <c r="A1807" s="1" t="s">
        <v>6672</v>
      </c>
      <c r="B1807" s="1" t="s">
        <v>36</v>
      </c>
      <c r="C1807" t="s">
        <v>6673</v>
      </c>
      <c r="D1807" s="1" t="s">
        <v>43</v>
      </c>
      <c r="E1807" s="1" t="s">
        <v>6211</v>
      </c>
      <c r="F1807" s="1" t="s">
        <v>6215</v>
      </c>
      <c r="G1807" s="1" t="s">
        <v>6216</v>
      </c>
      <c r="H1807" s="2" t="s">
        <v>6674</v>
      </c>
      <c r="J1807" s="1" t="s">
        <v>773</v>
      </c>
      <c r="K1807" s="1" t="s">
        <v>6666</v>
      </c>
      <c r="L1807" s="1">
        <v>1</v>
      </c>
      <c r="M1807" s="1" t="s">
        <v>774</v>
      </c>
      <c r="O1807" s="1" t="s">
        <v>1264</v>
      </c>
      <c r="P1807" s="1" t="s">
        <v>1265</v>
      </c>
      <c r="T1807" s="1" t="s">
        <v>1266</v>
      </c>
      <c r="W1807" s="2" t="s">
        <v>6348</v>
      </c>
      <c r="X1807" s="2" t="s">
        <v>6348</v>
      </c>
      <c r="Y1807" s="1" t="s">
        <v>775</v>
      </c>
      <c r="Z1807" s="1" t="s">
        <v>34</v>
      </c>
      <c r="AA1807" s="9" t="s">
        <v>53</v>
      </c>
      <c r="AB1807" s="2" t="s">
        <v>248</v>
      </c>
    </row>
    <row r="1808" spans="1:28" ht="36" customHeight="1" x14ac:dyDescent="0.2">
      <c r="A1808" s="1" t="s">
        <v>6675</v>
      </c>
      <c r="B1808" s="1" t="s">
        <v>36</v>
      </c>
      <c r="C1808" t="s">
        <v>6676</v>
      </c>
      <c r="D1808" s="1" t="s">
        <v>43</v>
      </c>
      <c r="E1808" s="1" t="s">
        <v>6211</v>
      </c>
      <c r="F1808" s="1" t="s">
        <v>6215</v>
      </c>
      <c r="G1808" s="1" t="s">
        <v>6216</v>
      </c>
      <c r="H1808" s="2" t="s">
        <v>6677</v>
      </c>
      <c r="J1808" s="1" t="s">
        <v>773</v>
      </c>
      <c r="K1808" s="1" t="s">
        <v>6666</v>
      </c>
      <c r="L1808" s="1">
        <v>1</v>
      </c>
      <c r="M1808" s="1" t="s">
        <v>774</v>
      </c>
      <c r="O1808" s="1" t="s">
        <v>1264</v>
      </c>
      <c r="P1808" s="1" t="s">
        <v>1265</v>
      </c>
      <c r="T1808" s="1" t="s">
        <v>1266</v>
      </c>
      <c r="W1808" s="2" t="s">
        <v>6348</v>
      </c>
      <c r="X1808" s="2" t="s">
        <v>6348</v>
      </c>
      <c r="Y1808" s="1" t="s">
        <v>775</v>
      </c>
      <c r="Z1808" s="1" t="s">
        <v>34</v>
      </c>
      <c r="AA1808" s="9" t="s">
        <v>53</v>
      </c>
      <c r="AB1808" s="2" t="s">
        <v>248</v>
      </c>
    </row>
    <row r="1809" spans="1:28" ht="36" customHeight="1" x14ac:dyDescent="0.2">
      <c r="A1809" s="1" t="s">
        <v>6678</v>
      </c>
      <c r="B1809" s="1" t="s">
        <v>36</v>
      </c>
      <c r="C1809" t="s">
        <v>6679</v>
      </c>
      <c r="D1809" s="1" t="s">
        <v>43</v>
      </c>
      <c r="E1809" s="1" t="s">
        <v>6211</v>
      </c>
      <c r="F1809" s="1" t="s">
        <v>6215</v>
      </c>
      <c r="G1809" s="1" t="s">
        <v>6216</v>
      </c>
      <c r="H1809" s="2" t="s">
        <v>802</v>
      </c>
      <c r="J1809" s="1" t="s">
        <v>773</v>
      </c>
      <c r="K1809" s="1" t="s">
        <v>6666</v>
      </c>
      <c r="L1809" s="1">
        <v>1</v>
      </c>
      <c r="M1809" s="1" t="s">
        <v>774</v>
      </c>
      <c r="O1809" s="1" t="s">
        <v>1264</v>
      </c>
      <c r="P1809" s="1" t="s">
        <v>1265</v>
      </c>
      <c r="T1809" s="1" t="s">
        <v>1266</v>
      </c>
      <c r="W1809" s="2" t="s">
        <v>6348</v>
      </c>
      <c r="X1809" s="2" t="s">
        <v>6348</v>
      </c>
      <c r="Y1809" s="1" t="s">
        <v>775</v>
      </c>
      <c r="Z1809" s="1" t="s">
        <v>34</v>
      </c>
      <c r="AA1809" s="9" t="s">
        <v>53</v>
      </c>
      <c r="AB1809" s="2" t="s">
        <v>248</v>
      </c>
    </row>
    <row r="1810" spans="1:28" ht="36" customHeight="1" x14ac:dyDescent="0.2">
      <c r="A1810" s="1" t="s">
        <v>6680</v>
      </c>
      <c r="B1810" s="1" t="s">
        <v>36</v>
      </c>
      <c r="C1810" t="s">
        <v>6681</v>
      </c>
      <c r="D1810" s="1" t="s">
        <v>188</v>
      </c>
      <c r="E1810" s="1" t="s">
        <v>6211</v>
      </c>
      <c r="F1810" s="1" t="s">
        <v>6215</v>
      </c>
      <c r="G1810" s="1" t="s">
        <v>6216</v>
      </c>
      <c r="H1810" s="2" t="s">
        <v>643</v>
      </c>
      <c r="J1810" s="1" t="s">
        <v>33</v>
      </c>
      <c r="O1810" s="1" t="s">
        <v>191</v>
      </c>
      <c r="P1810" s="1" t="s">
        <v>1265</v>
      </c>
      <c r="W1810" s="2" t="s">
        <v>6682</v>
      </c>
      <c r="X1810" s="2" t="s">
        <v>6682</v>
      </c>
      <c r="Y1810" s="1" t="s">
        <v>52</v>
      </c>
      <c r="Z1810" s="1" t="s">
        <v>34</v>
      </c>
      <c r="AA1810" s="9" t="s">
        <v>53</v>
      </c>
      <c r="AB1810" s="2" t="s">
        <v>248</v>
      </c>
    </row>
    <row r="1811" spans="1:28" ht="36" customHeight="1" x14ac:dyDescent="0.2">
      <c r="A1811" s="1" t="s">
        <v>6683</v>
      </c>
      <c r="B1811" s="1" t="s">
        <v>36</v>
      </c>
      <c r="C1811" t="s">
        <v>6684</v>
      </c>
      <c r="D1811" s="1" t="s">
        <v>766</v>
      </c>
      <c r="E1811" s="1" t="s">
        <v>6211</v>
      </c>
      <c r="F1811" s="1" t="s">
        <v>6215</v>
      </c>
      <c r="G1811" s="1" t="s">
        <v>6216</v>
      </c>
      <c r="H1811" s="2" t="s">
        <v>6685</v>
      </c>
      <c r="J1811" s="1" t="s">
        <v>33</v>
      </c>
      <c r="W1811" s="2" t="s">
        <v>6356</v>
      </c>
      <c r="X1811" s="2" t="s">
        <v>6356</v>
      </c>
      <c r="Z1811" s="1" t="s">
        <v>34</v>
      </c>
    </row>
    <row r="1812" spans="1:28" ht="36" customHeight="1" x14ac:dyDescent="0.2">
      <c r="A1812" s="1" t="s">
        <v>6686</v>
      </c>
      <c r="B1812" s="1">
        <v>1.3</v>
      </c>
      <c r="C1812" t="s">
        <v>6687</v>
      </c>
      <c r="D1812" s="1" t="s">
        <v>43</v>
      </c>
      <c r="E1812" s="1" t="s">
        <v>6211</v>
      </c>
      <c r="F1812" s="1" t="s">
        <v>6215</v>
      </c>
      <c r="G1812" s="1" t="s">
        <v>6216</v>
      </c>
      <c r="H1812" s="2" t="s">
        <v>6688</v>
      </c>
      <c r="J1812" s="1" t="s">
        <v>773</v>
      </c>
      <c r="K1812" s="1" t="s">
        <v>6683</v>
      </c>
      <c r="L1812" s="1">
        <v>1</v>
      </c>
      <c r="M1812" s="1" t="s">
        <v>774</v>
      </c>
      <c r="O1812" s="1" t="s">
        <v>1264</v>
      </c>
      <c r="P1812" s="1" t="s">
        <v>1265</v>
      </c>
      <c r="T1812" s="1" t="s">
        <v>1266</v>
      </c>
      <c r="W1812" s="2" t="s">
        <v>6356</v>
      </c>
      <c r="X1812" s="2" t="s">
        <v>6356</v>
      </c>
      <c r="Y1812" s="1" t="s">
        <v>775</v>
      </c>
      <c r="Z1812" s="1" t="s">
        <v>34</v>
      </c>
      <c r="AA1812" s="9" t="s">
        <v>53</v>
      </c>
      <c r="AB1812" s="2" t="s">
        <v>248</v>
      </c>
    </row>
    <row r="1813" spans="1:28" ht="36" customHeight="1" x14ac:dyDescent="0.2">
      <c r="A1813" s="1" t="s">
        <v>6689</v>
      </c>
      <c r="B1813" s="1" t="s">
        <v>36</v>
      </c>
      <c r="C1813" t="s">
        <v>6690</v>
      </c>
      <c r="D1813" s="1" t="s">
        <v>43</v>
      </c>
      <c r="E1813" s="1" t="s">
        <v>6211</v>
      </c>
      <c r="F1813" s="1" t="s">
        <v>6215</v>
      </c>
      <c r="G1813" s="1" t="s">
        <v>6216</v>
      </c>
      <c r="H1813" s="2" t="s">
        <v>6691</v>
      </c>
      <c r="J1813" s="1" t="s">
        <v>773</v>
      </c>
      <c r="K1813" s="1" t="s">
        <v>6683</v>
      </c>
      <c r="L1813" s="1">
        <v>1</v>
      </c>
      <c r="M1813" s="1" t="s">
        <v>774</v>
      </c>
      <c r="O1813" s="1" t="s">
        <v>1264</v>
      </c>
      <c r="P1813" s="1" t="s">
        <v>1265</v>
      </c>
      <c r="T1813" s="1" t="s">
        <v>1266</v>
      </c>
      <c r="W1813" s="2" t="s">
        <v>6356</v>
      </c>
      <c r="X1813" s="2" t="s">
        <v>6356</v>
      </c>
      <c r="Y1813" s="1" t="s">
        <v>775</v>
      </c>
      <c r="Z1813" s="1" t="s">
        <v>34</v>
      </c>
      <c r="AA1813" s="9" t="s">
        <v>53</v>
      </c>
      <c r="AB1813" s="2" t="s">
        <v>248</v>
      </c>
    </row>
    <row r="1814" spans="1:28" ht="36" customHeight="1" x14ac:dyDescent="0.2">
      <c r="A1814" s="1" t="s">
        <v>6692</v>
      </c>
      <c r="B1814" s="1" t="s">
        <v>36</v>
      </c>
      <c r="C1814" t="s">
        <v>6693</v>
      </c>
      <c r="D1814" s="1" t="s">
        <v>43</v>
      </c>
      <c r="E1814" s="1" t="s">
        <v>6211</v>
      </c>
      <c r="F1814" s="1" t="s">
        <v>6215</v>
      </c>
      <c r="G1814" s="1" t="s">
        <v>6216</v>
      </c>
      <c r="H1814" s="2" t="s">
        <v>6694</v>
      </c>
      <c r="J1814" s="1" t="s">
        <v>773</v>
      </c>
      <c r="K1814" s="1" t="s">
        <v>6683</v>
      </c>
      <c r="L1814" s="1">
        <v>1</v>
      </c>
      <c r="M1814" s="1" t="s">
        <v>774</v>
      </c>
      <c r="O1814" s="1" t="s">
        <v>1264</v>
      </c>
      <c r="P1814" s="1" t="s">
        <v>1265</v>
      </c>
      <c r="T1814" s="1" t="s">
        <v>1266</v>
      </c>
      <c r="W1814" s="2" t="s">
        <v>6356</v>
      </c>
      <c r="X1814" s="2" t="s">
        <v>6356</v>
      </c>
      <c r="Y1814" s="1" t="s">
        <v>775</v>
      </c>
      <c r="Z1814" s="1" t="s">
        <v>34</v>
      </c>
      <c r="AA1814" s="9" t="s">
        <v>53</v>
      </c>
      <c r="AB1814" s="2" t="s">
        <v>248</v>
      </c>
    </row>
    <row r="1815" spans="1:28" ht="36" customHeight="1" x14ac:dyDescent="0.2">
      <c r="A1815" s="1" t="s">
        <v>6695</v>
      </c>
      <c r="B1815" s="1" t="s">
        <v>36</v>
      </c>
      <c r="C1815" t="s">
        <v>6696</v>
      </c>
      <c r="D1815" s="1" t="s">
        <v>43</v>
      </c>
      <c r="E1815" s="1" t="s">
        <v>6211</v>
      </c>
      <c r="F1815" s="1" t="s">
        <v>6215</v>
      </c>
      <c r="G1815" s="1" t="s">
        <v>6216</v>
      </c>
      <c r="H1815" s="2" t="s">
        <v>6697</v>
      </c>
      <c r="J1815" s="1" t="s">
        <v>773</v>
      </c>
      <c r="K1815" s="1" t="s">
        <v>6683</v>
      </c>
      <c r="L1815" s="1">
        <v>1</v>
      </c>
      <c r="M1815" s="1" t="s">
        <v>774</v>
      </c>
      <c r="O1815" s="1" t="s">
        <v>1264</v>
      </c>
      <c r="P1815" s="1" t="s">
        <v>1265</v>
      </c>
      <c r="T1815" s="1" t="s">
        <v>1266</v>
      </c>
      <c r="W1815" s="2" t="s">
        <v>6356</v>
      </c>
      <c r="X1815" s="2" t="s">
        <v>6356</v>
      </c>
      <c r="Y1815" s="1" t="s">
        <v>775</v>
      </c>
      <c r="Z1815" s="1" t="s">
        <v>34</v>
      </c>
      <c r="AA1815" s="9" t="s">
        <v>53</v>
      </c>
      <c r="AB1815" s="2" t="s">
        <v>248</v>
      </c>
    </row>
    <row r="1816" spans="1:28" ht="36" customHeight="1" x14ac:dyDescent="0.2">
      <c r="A1816" s="1" t="s">
        <v>6698</v>
      </c>
      <c r="B1816" s="1" t="s">
        <v>36</v>
      </c>
      <c r="C1816" t="s">
        <v>6699</v>
      </c>
      <c r="D1816" s="1" t="s">
        <v>43</v>
      </c>
      <c r="E1816" s="1" t="s">
        <v>6211</v>
      </c>
      <c r="F1816" s="1" t="s">
        <v>6215</v>
      </c>
      <c r="G1816" s="1" t="s">
        <v>6216</v>
      </c>
      <c r="H1816" s="2" t="s">
        <v>6700</v>
      </c>
      <c r="J1816" s="1" t="s">
        <v>773</v>
      </c>
      <c r="K1816" s="1" t="s">
        <v>6683</v>
      </c>
      <c r="L1816" s="1">
        <v>1</v>
      </c>
      <c r="M1816" s="1" t="s">
        <v>774</v>
      </c>
      <c r="O1816" s="1" t="s">
        <v>1264</v>
      </c>
      <c r="P1816" s="1" t="s">
        <v>1265</v>
      </c>
      <c r="T1816" s="1" t="s">
        <v>1266</v>
      </c>
      <c r="W1816" s="2" t="s">
        <v>6356</v>
      </c>
      <c r="X1816" s="2" t="s">
        <v>6356</v>
      </c>
      <c r="Y1816" s="1" t="s">
        <v>775</v>
      </c>
      <c r="Z1816" s="1" t="s">
        <v>34</v>
      </c>
      <c r="AA1816" s="9" t="s">
        <v>53</v>
      </c>
      <c r="AB1816" s="2" t="s">
        <v>248</v>
      </c>
    </row>
    <row r="1817" spans="1:28" ht="36" customHeight="1" x14ac:dyDescent="0.2">
      <c r="A1817" s="1" t="s">
        <v>6701</v>
      </c>
      <c r="B1817" s="1" t="s">
        <v>36</v>
      </c>
      <c r="C1817" t="s">
        <v>6702</v>
      </c>
      <c r="D1817" s="1" t="s">
        <v>43</v>
      </c>
      <c r="E1817" s="1" t="s">
        <v>6211</v>
      </c>
      <c r="F1817" s="1" t="s">
        <v>6215</v>
      </c>
      <c r="G1817" s="1" t="s">
        <v>6216</v>
      </c>
      <c r="H1817" s="2" t="s">
        <v>6703</v>
      </c>
      <c r="J1817" s="1" t="s">
        <v>773</v>
      </c>
      <c r="K1817" s="1" t="s">
        <v>6683</v>
      </c>
      <c r="L1817" s="1">
        <v>1</v>
      </c>
      <c r="M1817" s="1" t="s">
        <v>774</v>
      </c>
      <c r="O1817" s="1" t="s">
        <v>1264</v>
      </c>
      <c r="P1817" s="1" t="s">
        <v>1265</v>
      </c>
      <c r="T1817" s="1" t="s">
        <v>1266</v>
      </c>
      <c r="W1817" s="2" t="s">
        <v>6356</v>
      </c>
      <c r="X1817" s="2" t="s">
        <v>6356</v>
      </c>
      <c r="Y1817" s="1" t="s">
        <v>775</v>
      </c>
      <c r="Z1817" s="1" t="s">
        <v>34</v>
      </c>
      <c r="AA1817" s="9" t="s">
        <v>53</v>
      </c>
      <c r="AB1817" s="2" t="s">
        <v>248</v>
      </c>
    </row>
    <row r="1818" spans="1:28" ht="36" customHeight="1" x14ac:dyDescent="0.2">
      <c r="A1818" s="1" t="s">
        <v>6704</v>
      </c>
      <c r="B1818" s="1" t="s">
        <v>36</v>
      </c>
      <c r="C1818" t="s">
        <v>6705</v>
      </c>
      <c r="D1818" s="1" t="s">
        <v>43</v>
      </c>
      <c r="E1818" s="1" t="s">
        <v>6211</v>
      </c>
      <c r="F1818" s="1" t="s">
        <v>6215</v>
      </c>
      <c r="G1818" s="1" t="s">
        <v>6216</v>
      </c>
      <c r="H1818" s="2" t="s">
        <v>6706</v>
      </c>
      <c r="J1818" s="1" t="s">
        <v>773</v>
      </c>
      <c r="K1818" s="1" t="s">
        <v>6683</v>
      </c>
      <c r="L1818" s="1">
        <v>1</v>
      </c>
      <c r="M1818" s="1" t="s">
        <v>774</v>
      </c>
      <c r="O1818" s="1" t="s">
        <v>1264</v>
      </c>
      <c r="P1818" s="1" t="s">
        <v>1265</v>
      </c>
      <c r="T1818" s="1" t="s">
        <v>1266</v>
      </c>
      <c r="W1818" s="2" t="s">
        <v>6356</v>
      </c>
      <c r="X1818" s="2" t="s">
        <v>6356</v>
      </c>
      <c r="Y1818" s="1" t="s">
        <v>775</v>
      </c>
      <c r="Z1818" s="1" t="s">
        <v>34</v>
      </c>
      <c r="AA1818" s="9" t="s">
        <v>53</v>
      </c>
      <c r="AB1818" s="2" t="s">
        <v>248</v>
      </c>
    </row>
    <row r="1819" spans="1:28" ht="36" customHeight="1" x14ac:dyDescent="0.2">
      <c r="A1819" s="1" t="s">
        <v>6707</v>
      </c>
      <c r="B1819" s="1" t="s">
        <v>36</v>
      </c>
      <c r="C1819" t="s">
        <v>6708</v>
      </c>
      <c r="D1819" s="1" t="s">
        <v>43</v>
      </c>
      <c r="E1819" s="1" t="s">
        <v>6211</v>
      </c>
      <c r="F1819" s="1" t="s">
        <v>6215</v>
      </c>
      <c r="G1819" s="1" t="s">
        <v>6216</v>
      </c>
      <c r="H1819" s="2" t="s">
        <v>6709</v>
      </c>
      <c r="J1819" s="1" t="s">
        <v>773</v>
      </c>
      <c r="K1819" s="1" t="s">
        <v>6683</v>
      </c>
      <c r="L1819" s="1">
        <v>1</v>
      </c>
      <c r="M1819" s="1" t="s">
        <v>774</v>
      </c>
      <c r="O1819" s="1" t="s">
        <v>1264</v>
      </c>
      <c r="P1819" s="1" t="s">
        <v>1265</v>
      </c>
      <c r="T1819" s="1" t="s">
        <v>1266</v>
      </c>
      <c r="W1819" s="2" t="s">
        <v>6356</v>
      </c>
      <c r="X1819" s="2" t="s">
        <v>6356</v>
      </c>
      <c r="Y1819" s="1" t="s">
        <v>775</v>
      </c>
      <c r="Z1819" s="1" t="s">
        <v>34</v>
      </c>
      <c r="AA1819" s="9" t="s">
        <v>53</v>
      </c>
      <c r="AB1819" s="2" t="s">
        <v>248</v>
      </c>
    </row>
    <row r="1820" spans="1:28" ht="36" customHeight="1" x14ac:dyDescent="0.2">
      <c r="A1820" s="1" t="s">
        <v>6710</v>
      </c>
      <c r="B1820" s="1">
        <v>1.3</v>
      </c>
      <c r="C1820" t="s">
        <v>6711</v>
      </c>
      <c r="D1820" s="1" t="s">
        <v>43</v>
      </c>
      <c r="E1820" s="1" t="s">
        <v>6211</v>
      </c>
      <c r="F1820" s="1" t="s">
        <v>6215</v>
      </c>
      <c r="G1820" s="1" t="s">
        <v>6216</v>
      </c>
      <c r="H1820" s="2" t="s">
        <v>802</v>
      </c>
      <c r="J1820" s="1" t="s">
        <v>773</v>
      </c>
      <c r="K1820" s="1" t="s">
        <v>6683</v>
      </c>
      <c r="L1820" s="1">
        <v>1</v>
      </c>
      <c r="M1820" s="1" t="s">
        <v>774</v>
      </c>
      <c r="O1820" s="1" t="s">
        <v>1264</v>
      </c>
      <c r="P1820" s="1" t="s">
        <v>1265</v>
      </c>
      <c r="T1820" s="1" t="s">
        <v>1266</v>
      </c>
      <c r="W1820" s="2" t="s">
        <v>6356</v>
      </c>
      <c r="X1820" s="2" t="s">
        <v>6356</v>
      </c>
      <c r="Y1820" s="1" t="s">
        <v>775</v>
      </c>
      <c r="Z1820" s="1" t="s">
        <v>34</v>
      </c>
      <c r="AA1820" s="9" t="s">
        <v>53</v>
      </c>
      <c r="AB1820" s="2" t="s">
        <v>248</v>
      </c>
    </row>
    <row r="1821" spans="1:28" ht="36" customHeight="1" x14ac:dyDescent="0.2">
      <c r="A1821" s="1" t="s">
        <v>6712</v>
      </c>
      <c r="B1821" s="1" t="s">
        <v>36</v>
      </c>
      <c r="C1821" t="s">
        <v>6713</v>
      </c>
      <c r="D1821" s="1" t="s">
        <v>188</v>
      </c>
      <c r="E1821" s="1" t="s">
        <v>6211</v>
      </c>
      <c r="F1821" s="1" t="s">
        <v>6215</v>
      </c>
      <c r="G1821" s="1" t="s">
        <v>6216</v>
      </c>
      <c r="H1821" s="2" t="s">
        <v>643</v>
      </c>
      <c r="J1821" s="1" t="s">
        <v>33</v>
      </c>
      <c r="O1821" s="1" t="s">
        <v>191</v>
      </c>
      <c r="P1821" s="1" t="s">
        <v>1265</v>
      </c>
      <c r="W1821" s="2" t="s">
        <v>6714</v>
      </c>
      <c r="X1821" s="2" t="s">
        <v>6714</v>
      </c>
      <c r="Y1821" s="1" t="s">
        <v>52</v>
      </c>
      <c r="Z1821" s="1" t="s">
        <v>34</v>
      </c>
      <c r="AA1821" s="9" t="s">
        <v>53</v>
      </c>
      <c r="AB1821" s="2" t="s">
        <v>248</v>
      </c>
    </row>
    <row r="1822" spans="1:28" ht="36" customHeight="1" x14ac:dyDescent="0.2">
      <c r="A1822" s="1" t="s">
        <v>6715</v>
      </c>
      <c r="B1822" s="1" t="s">
        <v>36</v>
      </c>
      <c r="C1822" t="s">
        <v>6716</v>
      </c>
      <c r="D1822" s="1" t="s">
        <v>766</v>
      </c>
      <c r="E1822" s="1" t="s">
        <v>6211</v>
      </c>
      <c r="F1822" s="1" t="s">
        <v>6215</v>
      </c>
      <c r="G1822" s="1" t="s">
        <v>6216</v>
      </c>
      <c r="H1822" s="2" t="s">
        <v>6717</v>
      </c>
      <c r="J1822" s="1" t="s">
        <v>33</v>
      </c>
      <c r="W1822" s="2" t="s">
        <v>6364</v>
      </c>
      <c r="X1822" s="2" t="s">
        <v>6364</v>
      </c>
      <c r="Z1822" s="1" t="s">
        <v>34</v>
      </c>
    </row>
    <row r="1823" spans="1:28" ht="36" customHeight="1" x14ac:dyDescent="0.2">
      <c r="A1823" s="1" t="s">
        <v>6718</v>
      </c>
      <c r="B1823" s="1" t="s">
        <v>36</v>
      </c>
      <c r="C1823" t="s">
        <v>6719</v>
      </c>
      <c r="D1823" s="1" t="s">
        <v>43</v>
      </c>
      <c r="E1823" s="1" t="s">
        <v>6211</v>
      </c>
      <c r="F1823" s="1" t="s">
        <v>6215</v>
      </c>
      <c r="G1823" s="1" t="s">
        <v>6216</v>
      </c>
      <c r="H1823" s="2" t="s">
        <v>6720</v>
      </c>
      <c r="J1823" s="1" t="s">
        <v>773</v>
      </c>
      <c r="K1823" s="1" t="s">
        <v>6715</v>
      </c>
      <c r="L1823" s="1">
        <v>1</v>
      </c>
      <c r="M1823" s="1" t="s">
        <v>774</v>
      </c>
      <c r="O1823" s="1" t="s">
        <v>1264</v>
      </c>
      <c r="P1823" s="1" t="s">
        <v>1265</v>
      </c>
      <c r="T1823" s="1" t="s">
        <v>1266</v>
      </c>
      <c r="W1823" s="2" t="s">
        <v>6364</v>
      </c>
      <c r="X1823" s="2" t="s">
        <v>6364</v>
      </c>
      <c r="Y1823" s="1" t="s">
        <v>775</v>
      </c>
      <c r="Z1823" s="1" t="s">
        <v>34</v>
      </c>
      <c r="AA1823" s="9" t="s">
        <v>53</v>
      </c>
      <c r="AB1823" s="2" t="s">
        <v>248</v>
      </c>
    </row>
    <row r="1824" spans="1:28" ht="36" customHeight="1" x14ac:dyDescent="0.2">
      <c r="A1824" s="1" t="s">
        <v>6721</v>
      </c>
      <c r="B1824" s="1" t="s">
        <v>36</v>
      </c>
      <c r="C1824" t="s">
        <v>6722</v>
      </c>
      <c r="D1824" s="1" t="s">
        <v>43</v>
      </c>
      <c r="E1824" s="1" t="s">
        <v>6211</v>
      </c>
      <c r="F1824" s="1" t="s">
        <v>6215</v>
      </c>
      <c r="G1824" s="1" t="s">
        <v>6216</v>
      </c>
      <c r="H1824" s="2" t="s">
        <v>6723</v>
      </c>
      <c r="J1824" s="1" t="s">
        <v>773</v>
      </c>
      <c r="K1824" s="1" t="s">
        <v>6715</v>
      </c>
      <c r="L1824" s="1">
        <v>1</v>
      </c>
      <c r="M1824" s="1" t="s">
        <v>774</v>
      </c>
      <c r="O1824" s="1" t="s">
        <v>1264</v>
      </c>
      <c r="P1824" s="1" t="s">
        <v>1265</v>
      </c>
      <c r="T1824" s="1" t="s">
        <v>1266</v>
      </c>
      <c r="W1824" s="2" t="s">
        <v>6364</v>
      </c>
      <c r="X1824" s="2" t="s">
        <v>6364</v>
      </c>
      <c r="Y1824" s="1" t="s">
        <v>775</v>
      </c>
      <c r="Z1824" s="1" t="s">
        <v>34</v>
      </c>
      <c r="AA1824" s="9" t="s">
        <v>53</v>
      </c>
      <c r="AB1824" s="2" t="s">
        <v>248</v>
      </c>
    </row>
    <row r="1825" spans="1:28" ht="36" customHeight="1" x14ac:dyDescent="0.2">
      <c r="A1825" s="1" t="s">
        <v>6724</v>
      </c>
      <c r="B1825" s="1" t="s">
        <v>36</v>
      </c>
      <c r="C1825" t="s">
        <v>6725</v>
      </c>
      <c r="D1825" s="1" t="s">
        <v>43</v>
      </c>
      <c r="E1825" s="1" t="s">
        <v>6211</v>
      </c>
      <c r="F1825" s="1" t="s">
        <v>6215</v>
      </c>
      <c r="G1825" s="1" t="s">
        <v>6216</v>
      </c>
      <c r="H1825" s="2" t="s">
        <v>6726</v>
      </c>
      <c r="J1825" s="1" t="s">
        <v>773</v>
      </c>
      <c r="K1825" s="1" t="s">
        <v>6715</v>
      </c>
      <c r="L1825" s="1">
        <v>1</v>
      </c>
      <c r="M1825" s="1" t="s">
        <v>774</v>
      </c>
      <c r="O1825" s="1" t="s">
        <v>1264</v>
      </c>
      <c r="P1825" s="1" t="s">
        <v>1265</v>
      </c>
      <c r="T1825" s="1" t="s">
        <v>1266</v>
      </c>
      <c r="W1825" s="2" t="s">
        <v>6364</v>
      </c>
      <c r="X1825" s="2" t="s">
        <v>6364</v>
      </c>
      <c r="Y1825" s="1" t="s">
        <v>775</v>
      </c>
      <c r="Z1825" s="1" t="s">
        <v>34</v>
      </c>
      <c r="AA1825" s="9" t="s">
        <v>53</v>
      </c>
      <c r="AB1825" s="2" t="s">
        <v>248</v>
      </c>
    </row>
    <row r="1826" spans="1:28" ht="36" customHeight="1" x14ac:dyDescent="0.2">
      <c r="A1826" s="1" t="s">
        <v>6727</v>
      </c>
      <c r="B1826" s="1" t="s">
        <v>36</v>
      </c>
      <c r="C1826" t="s">
        <v>6728</v>
      </c>
      <c r="D1826" s="1" t="s">
        <v>43</v>
      </c>
      <c r="E1826" s="1" t="s">
        <v>6211</v>
      </c>
      <c r="F1826" s="1" t="s">
        <v>6215</v>
      </c>
      <c r="G1826" s="1" t="s">
        <v>6216</v>
      </c>
      <c r="H1826" s="2" t="s">
        <v>4427</v>
      </c>
      <c r="J1826" s="1" t="s">
        <v>773</v>
      </c>
      <c r="K1826" s="1" t="s">
        <v>6715</v>
      </c>
      <c r="L1826" s="1">
        <v>1</v>
      </c>
      <c r="M1826" s="1" t="s">
        <v>774</v>
      </c>
      <c r="O1826" s="1" t="s">
        <v>1264</v>
      </c>
      <c r="P1826" s="1" t="s">
        <v>1265</v>
      </c>
      <c r="T1826" s="1" t="s">
        <v>1266</v>
      </c>
      <c r="W1826" s="2" t="s">
        <v>6729</v>
      </c>
      <c r="X1826" s="2" t="s">
        <v>6729</v>
      </c>
      <c r="Y1826" s="1" t="s">
        <v>775</v>
      </c>
      <c r="Z1826" s="1" t="s">
        <v>34</v>
      </c>
      <c r="AA1826" s="9" t="s">
        <v>53</v>
      </c>
      <c r="AB1826" s="2" t="s">
        <v>248</v>
      </c>
    </row>
    <row r="1827" spans="1:28" ht="36" customHeight="1" x14ac:dyDescent="0.2">
      <c r="A1827" s="1" t="s">
        <v>6730</v>
      </c>
      <c r="B1827" s="1" t="s">
        <v>36</v>
      </c>
      <c r="C1827" t="s">
        <v>6731</v>
      </c>
      <c r="D1827" s="1" t="s">
        <v>43</v>
      </c>
      <c r="E1827" s="1" t="s">
        <v>6211</v>
      </c>
      <c r="F1827" s="1" t="s">
        <v>6215</v>
      </c>
      <c r="G1827" s="1" t="s">
        <v>6216</v>
      </c>
      <c r="H1827" s="2" t="s">
        <v>6732</v>
      </c>
      <c r="J1827" s="1" t="s">
        <v>773</v>
      </c>
      <c r="K1827" s="1" t="s">
        <v>6715</v>
      </c>
      <c r="L1827" s="1">
        <v>1</v>
      </c>
      <c r="M1827" s="1" t="s">
        <v>774</v>
      </c>
      <c r="O1827" s="1" t="s">
        <v>1264</v>
      </c>
      <c r="P1827" s="1" t="s">
        <v>1265</v>
      </c>
      <c r="T1827" s="1" t="s">
        <v>1266</v>
      </c>
      <c r="W1827" s="2" t="s">
        <v>6364</v>
      </c>
      <c r="X1827" s="2" t="s">
        <v>6364</v>
      </c>
      <c r="Y1827" s="1" t="s">
        <v>775</v>
      </c>
      <c r="Z1827" s="1" t="s">
        <v>34</v>
      </c>
      <c r="AA1827" s="9" t="s">
        <v>53</v>
      </c>
      <c r="AB1827" s="2" t="s">
        <v>248</v>
      </c>
    </row>
    <row r="1828" spans="1:28" ht="36" customHeight="1" x14ac:dyDescent="0.2">
      <c r="A1828" s="1" t="s">
        <v>6733</v>
      </c>
      <c r="B1828" s="1" t="s">
        <v>36</v>
      </c>
      <c r="C1828" t="s">
        <v>6734</v>
      </c>
      <c r="D1828" s="1" t="s">
        <v>43</v>
      </c>
      <c r="E1828" s="1" t="s">
        <v>6211</v>
      </c>
      <c r="F1828" s="1" t="s">
        <v>6215</v>
      </c>
      <c r="G1828" s="1" t="s">
        <v>6216</v>
      </c>
      <c r="H1828" s="2" t="s">
        <v>6735</v>
      </c>
      <c r="J1828" s="1" t="s">
        <v>773</v>
      </c>
      <c r="K1828" s="1" t="s">
        <v>6715</v>
      </c>
      <c r="L1828" s="1">
        <v>1</v>
      </c>
      <c r="M1828" s="1" t="s">
        <v>774</v>
      </c>
      <c r="O1828" s="1" t="s">
        <v>1264</v>
      </c>
      <c r="P1828" s="1" t="s">
        <v>1265</v>
      </c>
      <c r="T1828" s="1" t="s">
        <v>1266</v>
      </c>
      <c r="W1828" s="2" t="s">
        <v>6364</v>
      </c>
      <c r="X1828" s="2" t="s">
        <v>6364</v>
      </c>
      <c r="Y1828" s="1" t="s">
        <v>775</v>
      </c>
      <c r="Z1828" s="1" t="s">
        <v>34</v>
      </c>
      <c r="AA1828" s="9" t="s">
        <v>53</v>
      </c>
      <c r="AB1828" s="2" t="s">
        <v>248</v>
      </c>
    </row>
    <row r="1829" spans="1:28" ht="36" customHeight="1" x14ac:dyDescent="0.2">
      <c r="A1829" s="1" t="s">
        <v>6736</v>
      </c>
      <c r="B1829" s="1" t="s">
        <v>36</v>
      </c>
      <c r="C1829" t="s">
        <v>6737</v>
      </c>
      <c r="D1829" s="1" t="s">
        <v>43</v>
      </c>
      <c r="E1829" s="1" t="s">
        <v>6211</v>
      </c>
      <c r="F1829" s="1" t="s">
        <v>6215</v>
      </c>
      <c r="G1829" s="1" t="s">
        <v>6216</v>
      </c>
      <c r="H1829" s="2" t="s">
        <v>6738</v>
      </c>
      <c r="J1829" s="1" t="s">
        <v>773</v>
      </c>
      <c r="K1829" s="1" t="s">
        <v>6715</v>
      </c>
      <c r="L1829" s="1">
        <v>1</v>
      </c>
      <c r="M1829" s="1" t="s">
        <v>774</v>
      </c>
      <c r="O1829" s="1" t="s">
        <v>1264</v>
      </c>
      <c r="P1829" s="1" t="s">
        <v>1265</v>
      </c>
      <c r="T1829" s="1" t="s">
        <v>1266</v>
      </c>
      <c r="W1829" s="2" t="s">
        <v>6364</v>
      </c>
      <c r="X1829" s="2" t="s">
        <v>6364</v>
      </c>
      <c r="Y1829" s="1" t="s">
        <v>775</v>
      </c>
      <c r="Z1829" s="1" t="s">
        <v>34</v>
      </c>
      <c r="AA1829" s="9" t="s">
        <v>53</v>
      </c>
      <c r="AB1829" s="2" t="s">
        <v>248</v>
      </c>
    </row>
    <row r="1830" spans="1:28" ht="36" customHeight="1" x14ac:dyDescent="0.2">
      <c r="A1830" s="1" t="s">
        <v>6739</v>
      </c>
      <c r="B1830" s="1" t="s">
        <v>1141</v>
      </c>
      <c r="C1830" t="s">
        <v>6740</v>
      </c>
      <c r="D1830" s="1" t="s">
        <v>43</v>
      </c>
      <c r="E1830" s="1" t="s">
        <v>6211</v>
      </c>
      <c r="F1830" s="1" t="s">
        <v>6215</v>
      </c>
      <c r="G1830" s="1" t="s">
        <v>6216</v>
      </c>
      <c r="H1830" s="2" t="s">
        <v>802</v>
      </c>
      <c r="J1830" s="1" t="s">
        <v>773</v>
      </c>
      <c r="K1830" s="1" t="s">
        <v>6715</v>
      </c>
      <c r="L1830" s="1">
        <v>1</v>
      </c>
      <c r="M1830" s="1" t="s">
        <v>774</v>
      </c>
      <c r="O1830" s="1" t="s">
        <v>1264</v>
      </c>
      <c r="P1830" s="1" t="s">
        <v>1265</v>
      </c>
      <c r="T1830" s="1" t="s">
        <v>1266</v>
      </c>
      <c r="W1830" s="2" t="s">
        <v>6364</v>
      </c>
      <c r="X1830" s="2" t="s">
        <v>6364</v>
      </c>
      <c r="Y1830" s="1" t="s">
        <v>775</v>
      </c>
      <c r="Z1830" s="1" t="s">
        <v>34</v>
      </c>
      <c r="AA1830" s="9" t="s">
        <v>53</v>
      </c>
      <c r="AB1830" s="2" t="s">
        <v>248</v>
      </c>
    </row>
    <row r="1831" spans="1:28" ht="36" customHeight="1" x14ac:dyDescent="0.2">
      <c r="A1831" s="1" t="s">
        <v>6741</v>
      </c>
      <c r="B1831" s="1" t="s">
        <v>36</v>
      </c>
      <c r="C1831" t="s">
        <v>6742</v>
      </c>
      <c r="D1831" s="1" t="s">
        <v>188</v>
      </c>
      <c r="E1831" s="1" t="s">
        <v>6211</v>
      </c>
      <c r="F1831" s="1" t="s">
        <v>6215</v>
      </c>
      <c r="G1831" s="1" t="s">
        <v>6216</v>
      </c>
      <c r="H1831" s="2" t="s">
        <v>643</v>
      </c>
      <c r="J1831" s="1" t="s">
        <v>33</v>
      </c>
      <c r="O1831" s="1" t="s">
        <v>191</v>
      </c>
      <c r="P1831" s="1" t="s">
        <v>1265</v>
      </c>
      <c r="W1831" s="2" t="s">
        <v>6743</v>
      </c>
      <c r="X1831" s="2" t="s">
        <v>6743</v>
      </c>
      <c r="Y1831" s="1" t="s">
        <v>52</v>
      </c>
      <c r="Z1831" s="1" t="s">
        <v>34</v>
      </c>
      <c r="AA1831" s="9" t="s">
        <v>53</v>
      </c>
      <c r="AB1831" s="2" t="s">
        <v>248</v>
      </c>
    </row>
    <row r="1832" spans="1:28" ht="36" customHeight="1" x14ac:dyDescent="0.2">
      <c r="A1832" s="1" t="s">
        <v>6744</v>
      </c>
      <c r="B1832" s="1" t="s">
        <v>36</v>
      </c>
      <c r="C1832" t="s">
        <v>6745</v>
      </c>
      <c r="D1832" s="1" t="s">
        <v>766</v>
      </c>
      <c r="E1832" s="1" t="s">
        <v>6211</v>
      </c>
      <c r="F1832" s="1" t="s">
        <v>6215</v>
      </c>
      <c r="G1832" s="1" t="s">
        <v>6216</v>
      </c>
      <c r="H1832" s="2" t="s">
        <v>6746</v>
      </c>
      <c r="J1832" s="1" t="s">
        <v>33</v>
      </c>
      <c r="W1832" s="2" t="s">
        <v>6381</v>
      </c>
      <c r="X1832" s="2" t="s">
        <v>6381</v>
      </c>
      <c r="Z1832" s="1" t="s">
        <v>34</v>
      </c>
    </row>
    <row r="1833" spans="1:28" ht="36" customHeight="1" x14ac:dyDescent="0.2">
      <c r="A1833" s="1" t="s">
        <v>6747</v>
      </c>
      <c r="B1833" s="1" t="s">
        <v>1141</v>
      </c>
      <c r="C1833" t="s">
        <v>6748</v>
      </c>
      <c r="D1833" s="1" t="s">
        <v>43</v>
      </c>
      <c r="E1833" s="1" t="s">
        <v>6211</v>
      </c>
      <c r="F1833" s="1" t="s">
        <v>6215</v>
      </c>
      <c r="G1833" s="1" t="s">
        <v>6216</v>
      </c>
      <c r="H1833" s="2" t="s">
        <v>6749</v>
      </c>
      <c r="J1833" s="1" t="s">
        <v>773</v>
      </c>
      <c r="K1833" s="1" t="s">
        <v>6744</v>
      </c>
      <c r="L1833" s="1">
        <v>1</v>
      </c>
      <c r="M1833" s="1" t="s">
        <v>774</v>
      </c>
      <c r="O1833" s="1" t="s">
        <v>1264</v>
      </c>
      <c r="P1833" s="1" t="s">
        <v>1265</v>
      </c>
      <c r="T1833" s="1" t="s">
        <v>1266</v>
      </c>
      <c r="W1833" s="2" t="s">
        <v>6381</v>
      </c>
      <c r="X1833" s="2" t="s">
        <v>6381</v>
      </c>
      <c r="Y1833" s="1" t="s">
        <v>775</v>
      </c>
      <c r="Z1833" s="1" t="s">
        <v>34</v>
      </c>
      <c r="AA1833" s="9" t="s">
        <v>53</v>
      </c>
      <c r="AB1833" s="2" t="s">
        <v>248</v>
      </c>
    </row>
    <row r="1834" spans="1:28" ht="36" customHeight="1" x14ac:dyDescent="0.2">
      <c r="A1834" s="1" t="s">
        <v>6750</v>
      </c>
      <c r="B1834" s="1" t="s">
        <v>1141</v>
      </c>
      <c r="C1834" t="s">
        <v>6751</v>
      </c>
      <c r="D1834" s="1" t="s">
        <v>43</v>
      </c>
      <c r="E1834" s="1" t="s">
        <v>6211</v>
      </c>
      <c r="F1834" s="1" t="s">
        <v>6215</v>
      </c>
      <c r="G1834" s="1" t="s">
        <v>6216</v>
      </c>
      <c r="H1834" s="2" t="s">
        <v>6752</v>
      </c>
      <c r="I1834" s="2" t="s">
        <v>6753</v>
      </c>
      <c r="J1834" s="1" t="s">
        <v>773</v>
      </c>
      <c r="K1834" s="1" t="s">
        <v>6744</v>
      </c>
      <c r="L1834" s="1">
        <v>1</v>
      </c>
      <c r="M1834" s="1" t="s">
        <v>774</v>
      </c>
      <c r="O1834" s="1" t="s">
        <v>1264</v>
      </c>
      <c r="P1834" s="1" t="s">
        <v>1265</v>
      </c>
      <c r="T1834" s="1" t="s">
        <v>1266</v>
      </c>
      <c r="W1834" s="2" t="s">
        <v>6381</v>
      </c>
      <c r="X1834" s="2" t="s">
        <v>6381</v>
      </c>
      <c r="Y1834" s="1" t="s">
        <v>775</v>
      </c>
      <c r="Z1834" s="1" t="s">
        <v>34</v>
      </c>
      <c r="AA1834" s="9" t="s">
        <v>53</v>
      </c>
      <c r="AB1834" s="2" t="s">
        <v>248</v>
      </c>
    </row>
    <row r="1835" spans="1:28" ht="36" customHeight="1" x14ac:dyDescent="0.2">
      <c r="A1835" s="1" t="s">
        <v>6754</v>
      </c>
      <c r="B1835" s="1" t="s">
        <v>36</v>
      </c>
      <c r="C1835" t="s">
        <v>6755</v>
      </c>
      <c r="D1835" s="1" t="s">
        <v>43</v>
      </c>
      <c r="E1835" s="1" t="s">
        <v>6211</v>
      </c>
      <c r="F1835" s="1" t="s">
        <v>6215</v>
      </c>
      <c r="G1835" s="1" t="s">
        <v>6216</v>
      </c>
      <c r="H1835" s="2" t="s">
        <v>6756</v>
      </c>
      <c r="I1835" s="2" t="s">
        <v>6757</v>
      </c>
      <c r="J1835" s="1" t="s">
        <v>773</v>
      </c>
      <c r="K1835" s="1" t="s">
        <v>6744</v>
      </c>
      <c r="L1835" s="1">
        <v>1</v>
      </c>
      <c r="M1835" s="1" t="s">
        <v>774</v>
      </c>
      <c r="O1835" s="1" t="s">
        <v>1264</v>
      </c>
      <c r="P1835" s="1" t="s">
        <v>1265</v>
      </c>
      <c r="T1835" s="1" t="s">
        <v>1266</v>
      </c>
      <c r="W1835" s="2" t="s">
        <v>6381</v>
      </c>
      <c r="X1835" s="2" t="s">
        <v>6381</v>
      </c>
      <c r="Y1835" s="1" t="s">
        <v>775</v>
      </c>
      <c r="Z1835" s="1" t="s">
        <v>34</v>
      </c>
      <c r="AA1835" s="9" t="s">
        <v>53</v>
      </c>
      <c r="AB1835" s="2" t="s">
        <v>248</v>
      </c>
    </row>
    <row r="1836" spans="1:28" ht="36" customHeight="1" x14ac:dyDescent="0.2">
      <c r="A1836" s="1" t="s">
        <v>6758</v>
      </c>
      <c r="B1836" s="1" t="s">
        <v>1141</v>
      </c>
      <c r="C1836" t="s">
        <v>6759</v>
      </c>
      <c r="D1836" s="1" t="s">
        <v>43</v>
      </c>
      <c r="E1836" s="1" t="s">
        <v>6211</v>
      </c>
      <c r="F1836" s="1" t="s">
        <v>6215</v>
      </c>
      <c r="G1836" s="1" t="s">
        <v>6216</v>
      </c>
      <c r="H1836" s="2" t="s">
        <v>6760</v>
      </c>
      <c r="J1836" s="1" t="s">
        <v>773</v>
      </c>
      <c r="K1836" s="1" t="s">
        <v>6744</v>
      </c>
      <c r="L1836" s="1">
        <v>1</v>
      </c>
      <c r="M1836" s="1" t="s">
        <v>774</v>
      </c>
      <c r="O1836" s="1" t="s">
        <v>1264</v>
      </c>
      <c r="P1836" s="1" t="s">
        <v>1265</v>
      </c>
      <c r="T1836" s="1" t="s">
        <v>1266</v>
      </c>
      <c r="W1836" s="2" t="s">
        <v>6381</v>
      </c>
      <c r="X1836" s="2" t="s">
        <v>6381</v>
      </c>
      <c r="Y1836" s="1" t="s">
        <v>775</v>
      </c>
      <c r="Z1836" s="1" t="s">
        <v>34</v>
      </c>
      <c r="AA1836" s="9" t="s">
        <v>53</v>
      </c>
      <c r="AB1836" s="2" t="s">
        <v>248</v>
      </c>
    </row>
    <row r="1837" spans="1:28" ht="36" customHeight="1" x14ac:dyDescent="0.2">
      <c r="A1837" s="1" t="s">
        <v>6761</v>
      </c>
      <c r="B1837" s="1" t="s">
        <v>1141</v>
      </c>
      <c r="C1837" t="s">
        <v>6762</v>
      </c>
      <c r="D1837" s="1" t="s">
        <v>43</v>
      </c>
      <c r="E1837" s="1" t="s">
        <v>6211</v>
      </c>
      <c r="F1837" s="1" t="s">
        <v>6215</v>
      </c>
      <c r="G1837" s="1" t="s">
        <v>6216</v>
      </c>
      <c r="H1837" s="2" t="s">
        <v>6763</v>
      </c>
      <c r="I1837" s="2" t="s">
        <v>6764</v>
      </c>
      <c r="J1837" s="1" t="s">
        <v>773</v>
      </c>
      <c r="K1837" s="1" t="s">
        <v>6744</v>
      </c>
      <c r="L1837" s="1">
        <v>1</v>
      </c>
      <c r="M1837" s="1" t="s">
        <v>774</v>
      </c>
      <c r="O1837" s="1" t="s">
        <v>1264</v>
      </c>
      <c r="P1837" s="1" t="s">
        <v>1265</v>
      </c>
      <c r="T1837" s="1" t="s">
        <v>1266</v>
      </c>
      <c r="W1837" s="2" t="s">
        <v>6381</v>
      </c>
      <c r="X1837" s="2" t="s">
        <v>6381</v>
      </c>
      <c r="Y1837" s="1" t="s">
        <v>775</v>
      </c>
      <c r="Z1837" s="1" t="s">
        <v>34</v>
      </c>
      <c r="AA1837" s="9" t="s">
        <v>53</v>
      </c>
      <c r="AB1837" s="2" t="s">
        <v>248</v>
      </c>
    </row>
    <row r="1838" spans="1:28" ht="36" customHeight="1" x14ac:dyDescent="0.2">
      <c r="A1838" s="1" t="s">
        <v>6765</v>
      </c>
      <c r="B1838" s="1" t="s">
        <v>1141</v>
      </c>
      <c r="C1838" t="s">
        <v>6766</v>
      </c>
      <c r="D1838" s="1" t="s">
        <v>43</v>
      </c>
      <c r="E1838" s="1" t="s">
        <v>6211</v>
      </c>
      <c r="F1838" s="1" t="s">
        <v>6215</v>
      </c>
      <c r="G1838" s="1" t="s">
        <v>6216</v>
      </c>
      <c r="H1838" s="2" t="s">
        <v>6767</v>
      </c>
      <c r="I1838" s="2" t="s">
        <v>6768</v>
      </c>
      <c r="J1838" s="1" t="s">
        <v>773</v>
      </c>
      <c r="K1838" s="1" t="s">
        <v>6744</v>
      </c>
      <c r="L1838" s="1">
        <v>1</v>
      </c>
      <c r="M1838" s="1" t="s">
        <v>774</v>
      </c>
      <c r="O1838" s="1" t="s">
        <v>1264</v>
      </c>
      <c r="P1838" s="1" t="s">
        <v>1265</v>
      </c>
      <c r="T1838" s="1" t="s">
        <v>1266</v>
      </c>
      <c r="W1838" s="2" t="s">
        <v>6381</v>
      </c>
      <c r="X1838" s="2" t="s">
        <v>6381</v>
      </c>
      <c r="Y1838" s="1" t="s">
        <v>775</v>
      </c>
      <c r="Z1838" s="1" t="s">
        <v>34</v>
      </c>
      <c r="AA1838" s="9" t="s">
        <v>53</v>
      </c>
      <c r="AB1838" s="2" t="s">
        <v>248</v>
      </c>
    </row>
    <row r="1839" spans="1:28" ht="36" customHeight="1" x14ac:dyDescent="0.2">
      <c r="A1839" s="1" t="s">
        <v>6769</v>
      </c>
      <c r="B1839" s="1" t="s">
        <v>1141</v>
      </c>
      <c r="C1839" t="s">
        <v>6770</v>
      </c>
      <c r="D1839" s="1" t="s">
        <v>43</v>
      </c>
      <c r="E1839" s="1" t="s">
        <v>6211</v>
      </c>
      <c r="F1839" s="1" t="s">
        <v>6215</v>
      </c>
      <c r="G1839" s="1" t="s">
        <v>6216</v>
      </c>
      <c r="H1839" s="2" t="s">
        <v>6771</v>
      </c>
      <c r="J1839" s="1" t="s">
        <v>773</v>
      </c>
      <c r="K1839" s="1" t="s">
        <v>6744</v>
      </c>
      <c r="L1839" s="1">
        <v>1</v>
      </c>
      <c r="M1839" s="1" t="s">
        <v>774</v>
      </c>
      <c r="O1839" s="1" t="s">
        <v>1264</v>
      </c>
      <c r="P1839" s="1" t="s">
        <v>1265</v>
      </c>
      <c r="T1839" s="1" t="s">
        <v>1266</v>
      </c>
      <c r="W1839" s="2" t="s">
        <v>6381</v>
      </c>
      <c r="X1839" s="2" t="s">
        <v>6381</v>
      </c>
      <c r="Y1839" s="1" t="s">
        <v>775</v>
      </c>
      <c r="Z1839" s="1" t="s">
        <v>34</v>
      </c>
      <c r="AA1839" s="9" t="s">
        <v>53</v>
      </c>
      <c r="AB1839" s="2" t="s">
        <v>248</v>
      </c>
    </row>
    <row r="1840" spans="1:28" ht="36" customHeight="1" x14ac:dyDescent="0.2">
      <c r="A1840" s="1" t="s">
        <v>6772</v>
      </c>
      <c r="B1840" s="1" t="s">
        <v>36</v>
      </c>
      <c r="C1840" t="s">
        <v>6773</v>
      </c>
      <c r="D1840" s="1" t="s">
        <v>43</v>
      </c>
      <c r="E1840" s="1" t="s">
        <v>6211</v>
      </c>
      <c r="F1840" s="1" t="s">
        <v>6215</v>
      </c>
      <c r="G1840" s="1" t="s">
        <v>6216</v>
      </c>
      <c r="H1840" s="2" t="s">
        <v>6774</v>
      </c>
      <c r="I1840" s="2" t="s">
        <v>6775</v>
      </c>
      <c r="J1840" s="1" t="s">
        <v>773</v>
      </c>
      <c r="K1840" s="1" t="s">
        <v>6744</v>
      </c>
      <c r="L1840" s="1">
        <v>1</v>
      </c>
      <c r="M1840" s="1" t="s">
        <v>774</v>
      </c>
      <c r="O1840" s="1" t="s">
        <v>1264</v>
      </c>
      <c r="P1840" s="1" t="s">
        <v>1265</v>
      </c>
      <c r="T1840" s="1" t="s">
        <v>1266</v>
      </c>
      <c r="W1840" s="2" t="s">
        <v>6381</v>
      </c>
      <c r="X1840" s="2" t="s">
        <v>6381</v>
      </c>
      <c r="Y1840" s="1" t="s">
        <v>775</v>
      </c>
      <c r="Z1840" s="1" t="s">
        <v>34</v>
      </c>
      <c r="AA1840" s="9" t="s">
        <v>53</v>
      </c>
      <c r="AB1840" s="2" t="s">
        <v>248</v>
      </c>
    </row>
    <row r="1841" spans="1:28" ht="36" customHeight="1" x14ac:dyDescent="0.2">
      <c r="A1841" s="1" t="s">
        <v>6776</v>
      </c>
      <c r="B1841" s="1" t="s">
        <v>1141</v>
      </c>
      <c r="C1841" t="s">
        <v>6777</v>
      </c>
      <c r="D1841" s="1" t="s">
        <v>43</v>
      </c>
      <c r="E1841" s="1" t="s">
        <v>6211</v>
      </c>
      <c r="F1841" s="1" t="s">
        <v>6215</v>
      </c>
      <c r="G1841" s="1" t="s">
        <v>6216</v>
      </c>
      <c r="H1841" s="2" t="s">
        <v>6778</v>
      </c>
      <c r="J1841" s="1" t="s">
        <v>773</v>
      </c>
      <c r="K1841" s="1" t="s">
        <v>6744</v>
      </c>
      <c r="L1841" s="1">
        <v>1</v>
      </c>
      <c r="M1841" s="1" t="s">
        <v>774</v>
      </c>
      <c r="O1841" s="1" t="s">
        <v>1264</v>
      </c>
      <c r="P1841" s="1" t="s">
        <v>1265</v>
      </c>
      <c r="T1841" s="1" t="s">
        <v>1266</v>
      </c>
      <c r="W1841" s="2" t="s">
        <v>6381</v>
      </c>
      <c r="X1841" s="2" t="s">
        <v>6381</v>
      </c>
      <c r="Y1841" s="1" t="s">
        <v>775</v>
      </c>
      <c r="Z1841" s="1" t="s">
        <v>34</v>
      </c>
      <c r="AA1841" s="9" t="s">
        <v>53</v>
      </c>
      <c r="AB1841" s="2" t="s">
        <v>248</v>
      </c>
    </row>
    <row r="1842" spans="1:28" ht="36" customHeight="1" x14ac:dyDescent="0.2">
      <c r="A1842" s="1" t="s">
        <v>6779</v>
      </c>
      <c r="B1842" s="1">
        <v>1.3</v>
      </c>
      <c r="C1842" t="s">
        <v>6780</v>
      </c>
      <c r="D1842" s="1" t="s">
        <v>43</v>
      </c>
      <c r="E1842" s="1" t="s">
        <v>6211</v>
      </c>
      <c r="F1842" s="1" t="s">
        <v>6215</v>
      </c>
      <c r="G1842" s="1" t="s">
        <v>6216</v>
      </c>
      <c r="H1842" s="2" t="s">
        <v>6781</v>
      </c>
      <c r="I1842" s="2" t="s">
        <v>6782</v>
      </c>
      <c r="J1842" s="1" t="s">
        <v>773</v>
      </c>
      <c r="K1842" s="1" t="s">
        <v>6744</v>
      </c>
      <c r="L1842" s="1">
        <v>1</v>
      </c>
      <c r="M1842" s="1" t="s">
        <v>774</v>
      </c>
      <c r="O1842" s="1" t="s">
        <v>1264</v>
      </c>
      <c r="P1842" s="1" t="s">
        <v>1265</v>
      </c>
      <c r="T1842" s="1" t="s">
        <v>1266</v>
      </c>
      <c r="W1842" s="2" t="s">
        <v>6381</v>
      </c>
      <c r="X1842" s="2" t="s">
        <v>6381</v>
      </c>
      <c r="Y1842" s="1" t="s">
        <v>775</v>
      </c>
      <c r="Z1842" s="1" t="s">
        <v>34</v>
      </c>
      <c r="AA1842" s="9" t="s">
        <v>53</v>
      </c>
      <c r="AB1842" s="2" t="s">
        <v>248</v>
      </c>
    </row>
    <row r="1843" spans="1:28" ht="36" customHeight="1" x14ac:dyDescent="0.2">
      <c r="A1843" s="1" t="s">
        <v>6783</v>
      </c>
      <c r="B1843" s="1" t="s">
        <v>1141</v>
      </c>
      <c r="C1843" t="s">
        <v>6784</v>
      </c>
      <c r="D1843" s="1" t="s">
        <v>43</v>
      </c>
      <c r="E1843" s="1" t="s">
        <v>6211</v>
      </c>
      <c r="F1843" s="1" t="s">
        <v>6215</v>
      </c>
      <c r="G1843" s="1" t="s">
        <v>6216</v>
      </c>
      <c r="H1843" s="2" t="s">
        <v>6785</v>
      </c>
      <c r="J1843" s="1" t="s">
        <v>773</v>
      </c>
      <c r="K1843" s="1" t="s">
        <v>6744</v>
      </c>
      <c r="L1843" s="1">
        <v>1</v>
      </c>
      <c r="M1843" s="1" t="s">
        <v>774</v>
      </c>
      <c r="O1843" s="1" t="s">
        <v>1264</v>
      </c>
      <c r="P1843" s="1" t="s">
        <v>1265</v>
      </c>
      <c r="T1843" s="1" t="s">
        <v>1266</v>
      </c>
      <c r="W1843" s="2" t="s">
        <v>6381</v>
      </c>
      <c r="X1843" s="2" t="s">
        <v>6381</v>
      </c>
      <c r="Y1843" s="1" t="s">
        <v>775</v>
      </c>
      <c r="Z1843" s="1" t="s">
        <v>34</v>
      </c>
      <c r="AA1843" s="9" t="s">
        <v>53</v>
      </c>
      <c r="AB1843" s="2" t="s">
        <v>248</v>
      </c>
    </row>
    <row r="1844" spans="1:28" ht="36" customHeight="1" x14ac:dyDescent="0.2">
      <c r="A1844" s="1" t="s">
        <v>6786</v>
      </c>
      <c r="B1844" s="1" t="s">
        <v>1141</v>
      </c>
      <c r="C1844" t="s">
        <v>6787</v>
      </c>
      <c r="D1844" s="1" t="s">
        <v>43</v>
      </c>
      <c r="E1844" s="1" t="s">
        <v>6211</v>
      </c>
      <c r="F1844" s="1" t="s">
        <v>6215</v>
      </c>
      <c r="G1844" s="1" t="s">
        <v>6216</v>
      </c>
      <c r="H1844" s="2" t="s">
        <v>6788</v>
      </c>
      <c r="I1844" s="2" t="s">
        <v>6789</v>
      </c>
      <c r="J1844" s="1" t="s">
        <v>773</v>
      </c>
      <c r="K1844" s="1" t="s">
        <v>6744</v>
      </c>
      <c r="L1844" s="1">
        <v>1</v>
      </c>
      <c r="M1844" s="1" t="s">
        <v>774</v>
      </c>
      <c r="O1844" s="1" t="s">
        <v>1264</v>
      </c>
      <c r="P1844" s="1" t="s">
        <v>1265</v>
      </c>
      <c r="T1844" s="1" t="s">
        <v>1266</v>
      </c>
      <c r="W1844" s="2" t="s">
        <v>6381</v>
      </c>
      <c r="X1844" s="2" t="s">
        <v>6381</v>
      </c>
      <c r="Y1844" s="1" t="s">
        <v>775</v>
      </c>
      <c r="Z1844" s="1" t="s">
        <v>34</v>
      </c>
      <c r="AA1844" s="9" t="s">
        <v>53</v>
      </c>
      <c r="AB1844" s="2" t="s">
        <v>248</v>
      </c>
    </row>
    <row r="1845" spans="1:28" ht="36" customHeight="1" x14ac:dyDescent="0.2">
      <c r="A1845" s="1" t="s">
        <v>6790</v>
      </c>
      <c r="B1845" s="1" t="s">
        <v>1141</v>
      </c>
      <c r="C1845" t="s">
        <v>6791</v>
      </c>
      <c r="D1845" s="1" t="s">
        <v>43</v>
      </c>
      <c r="E1845" s="1" t="s">
        <v>6211</v>
      </c>
      <c r="F1845" s="1" t="s">
        <v>6215</v>
      </c>
      <c r="G1845" s="1" t="s">
        <v>6216</v>
      </c>
      <c r="H1845" s="2" t="s">
        <v>6792</v>
      </c>
      <c r="I1845" s="2" t="s">
        <v>6793</v>
      </c>
      <c r="J1845" s="1" t="s">
        <v>773</v>
      </c>
      <c r="K1845" s="1" t="s">
        <v>6744</v>
      </c>
      <c r="L1845" s="1">
        <v>1</v>
      </c>
      <c r="M1845" s="1" t="s">
        <v>774</v>
      </c>
      <c r="O1845" s="1" t="s">
        <v>1264</v>
      </c>
      <c r="P1845" s="1" t="s">
        <v>1265</v>
      </c>
      <c r="T1845" s="1" t="s">
        <v>1266</v>
      </c>
      <c r="W1845" s="2" t="s">
        <v>6381</v>
      </c>
      <c r="X1845" s="2" t="s">
        <v>6381</v>
      </c>
      <c r="Y1845" s="1" t="s">
        <v>775</v>
      </c>
      <c r="Z1845" s="1" t="s">
        <v>34</v>
      </c>
      <c r="AA1845" s="9" t="s">
        <v>53</v>
      </c>
      <c r="AB1845" s="2" t="s">
        <v>248</v>
      </c>
    </row>
    <row r="1846" spans="1:28" ht="36" customHeight="1" x14ac:dyDescent="0.2">
      <c r="A1846" s="1" t="s">
        <v>6794</v>
      </c>
      <c r="B1846" s="1" t="s">
        <v>1141</v>
      </c>
      <c r="C1846" t="s">
        <v>6795</v>
      </c>
      <c r="D1846" s="1" t="s">
        <v>43</v>
      </c>
      <c r="E1846" s="1" t="s">
        <v>6211</v>
      </c>
      <c r="F1846" s="1" t="s">
        <v>6215</v>
      </c>
      <c r="G1846" s="1" t="s">
        <v>6216</v>
      </c>
      <c r="H1846" s="2" t="s">
        <v>6796</v>
      </c>
      <c r="J1846" s="1" t="s">
        <v>773</v>
      </c>
      <c r="K1846" s="1" t="s">
        <v>6744</v>
      </c>
      <c r="L1846" s="1">
        <v>1</v>
      </c>
      <c r="M1846" s="1" t="s">
        <v>774</v>
      </c>
      <c r="O1846" s="1" t="s">
        <v>1264</v>
      </c>
      <c r="P1846" s="1" t="s">
        <v>1265</v>
      </c>
      <c r="T1846" s="1" t="s">
        <v>1266</v>
      </c>
      <c r="W1846" s="2" t="s">
        <v>6381</v>
      </c>
      <c r="X1846" s="2" t="s">
        <v>6381</v>
      </c>
      <c r="Y1846" s="1" t="s">
        <v>775</v>
      </c>
      <c r="Z1846" s="1" t="s">
        <v>34</v>
      </c>
      <c r="AA1846" s="9" t="s">
        <v>53</v>
      </c>
      <c r="AB1846" s="2" t="s">
        <v>248</v>
      </c>
    </row>
    <row r="1847" spans="1:28" ht="36" customHeight="1" x14ac:dyDescent="0.2">
      <c r="A1847" s="1" t="s">
        <v>6797</v>
      </c>
      <c r="B1847" s="1" t="s">
        <v>36</v>
      </c>
      <c r="C1847" t="s">
        <v>6798</v>
      </c>
      <c r="D1847" s="1" t="s">
        <v>43</v>
      </c>
      <c r="E1847" s="1" t="s">
        <v>6211</v>
      </c>
      <c r="F1847" s="1" t="s">
        <v>6215</v>
      </c>
      <c r="G1847" s="1" t="s">
        <v>6216</v>
      </c>
      <c r="H1847" s="2" t="s">
        <v>6799</v>
      </c>
      <c r="I1847" s="2" t="s">
        <v>6800</v>
      </c>
      <c r="J1847" s="1" t="s">
        <v>773</v>
      </c>
      <c r="K1847" s="1" t="s">
        <v>6744</v>
      </c>
      <c r="L1847" s="1">
        <v>1</v>
      </c>
      <c r="M1847" s="1" t="s">
        <v>774</v>
      </c>
      <c r="O1847" s="1" t="s">
        <v>1264</v>
      </c>
      <c r="P1847" s="1" t="s">
        <v>1265</v>
      </c>
      <c r="T1847" s="1" t="s">
        <v>1266</v>
      </c>
      <c r="W1847" s="2" t="s">
        <v>6381</v>
      </c>
      <c r="X1847" s="2" t="s">
        <v>6381</v>
      </c>
      <c r="Y1847" s="1" t="s">
        <v>775</v>
      </c>
      <c r="Z1847" s="1" t="s">
        <v>34</v>
      </c>
      <c r="AA1847" s="9" t="s">
        <v>53</v>
      </c>
      <c r="AB1847" s="2" t="s">
        <v>248</v>
      </c>
    </row>
    <row r="1848" spans="1:28" ht="36" customHeight="1" x14ac:dyDescent="0.2">
      <c r="A1848" s="1" t="s">
        <v>6801</v>
      </c>
      <c r="B1848" s="1" t="s">
        <v>36</v>
      </c>
      <c r="C1848" t="s">
        <v>6802</v>
      </c>
      <c r="D1848" s="1" t="s">
        <v>43</v>
      </c>
      <c r="E1848" s="1" t="s">
        <v>6211</v>
      </c>
      <c r="F1848" s="1" t="s">
        <v>6215</v>
      </c>
      <c r="G1848" s="1" t="s">
        <v>6216</v>
      </c>
      <c r="H1848" s="2" t="s">
        <v>5884</v>
      </c>
      <c r="I1848" s="2" t="s">
        <v>6803</v>
      </c>
      <c r="J1848" s="1" t="s">
        <v>773</v>
      </c>
      <c r="K1848" s="1" t="s">
        <v>6744</v>
      </c>
      <c r="L1848" s="1">
        <v>1</v>
      </c>
      <c r="M1848" s="1" t="s">
        <v>774</v>
      </c>
      <c r="O1848" s="1" t="s">
        <v>1264</v>
      </c>
      <c r="P1848" s="1" t="s">
        <v>1265</v>
      </c>
      <c r="T1848" s="1" t="s">
        <v>1266</v>
      </c>
      <c r="W1848" s="2" t="s">
        <v>6381</v>
      </c>
      <c r="X1848" s="2" t="s">
        <v>6381</v>
      </c>
      <c r="Y1848" s="1" t="s">
        <v>775</v>
      </c>
      <c r="Z1848" s="1" t="s">
        <v>34</v>
      </c>
      <c r="AA1848" s="9" t="s">
        <v>53</v>
      </c>
      <c r="AB1848" s="2" t="s">
        <v>248</v>
      </c>
    </row>
    <row r="1849" spans="1:28" ht="36" customHeight="1" x14ac:dyDescent="0.2">
      <c r="A1849" s="1" t="s">
        <v>6804</v>
      </c>
      <c r="B1849" s="1" t="s">
        <v>36</v>
      </c>
      <c r="C1849" t="s">
        <v>6805</v>
      </c>
      <c r="D1849" s="1" t="s">
        <v>43</v>
      </c>
      <c r="E1849" s="1" t="s">
        <v>6211</v>
      </c>
      <c r="F1849" s="1" t="s">
        <v>6215</v>
      </c>
      <c r="G1849" s="1" t="s">
        <v>6216</v>
      </c>
      <c r="H1849" s="2" t="s">
        <v>5965</v>
      </c>
      <c r="I1849" s="2" t="s">
        <v>6806</v>
      </c>
      <c r="J1849" s="1" t="s">
        <v>773</v>
      </c>
      <c r="K1849" s="1" t="s">
        <v>6744</v>
      </c>
      <c r="L1849" s="1">
        <v>1</v>
      </c>
      <c r="M1849" s="1" t="s">
        <v>774</v>
      </c>
      <c r="O1849" s="1" t="s">
        <v>1264</v>
      </c>
      <c r="P1849" s="1" t="s">
        <v>1265</v>
      </c>
      <c r="T1849" s="1" t="s">
        <v>1266</v>
      </c>
      <c r="W1849" s="2" t="s">
        <v>6381</v>
      </c>
      <c r="X1849" s="2" t="s">
        <v>6381</v>
      </c>
      <c r="Y1849" s="1" t="s">
        <v>775</v>
      </c>
      <c r="Z1849" s="1" t="s">
        <v>34</v>
      </c>
      <c r="AA1849" s="9" t="s">
        <v>53</v>
      </c>
      <c r="AB1849" s="2" t="s">
        <v>248</v>
      </c>
    </row>
    <row r="1850" spans="1:28" ht="36" customHeight="1" x14ac:dyDescent="0.2">
      <c r="A1850" s="1" t="s">
        <v>6807</v>
      </c>
      <c r="B1850" s="1" t="s">
        <v>36</v>
      </c>
      <c r="C1850" t="s">
        <v>6808</v>
      </c>
      <c r="D1850" s="1" t="s">
        <v>43</v>
      </c>
      <c r="E1850" s="1" t="s">
        <v>6211</v>
      </c>
      <c r="F1850" s="1" t="s">
        <v>6215</v>
      </c>
      <c r="G1850" s="1" t="s">
        <v>6216</v>
      </c>
      <c r="H1850" s="2" t="s">
        <v>6004</v>
      </c>
      <c r="I1850" s="2" t="s">
        <v>6809</v>
      </c>
      <c r="J1850" s="1" t="s">
        <v>773</v>
      </c>
      <c r="K1850" s="1" t="s">
        <v>6744</v>
      </c>
      <c r="L1850" s="1">
        <v>1</v>
      </c>
      <c r="M1850" s="1" t="s">
        <v>774</v>
      </c>
      <c r="O1850" s="1" t="s">
        <v>1264</v>
      </c>
      <c r="P1850" s="1" t="s">
        <v>1265</v>
      </c>
      <c r="T1850" s="1" t="s">
        <v>1266</v>
      </c>
      <c r="W1850" s="2" t="s">
        <v>6381</v>
      </c>
      <c r="X1850" s="2" t="s">
        <v>6381</v>
      </c>
      <c r="Y1850" s="1" t="s">
        <v>775</v>
      </c>
      <c r="Z1850" s="1" t="s">
        <v>34</v>
      </c>
      <c r="AA1850" s="9" t="s">
        <v>53</v>
      </c>
      <c r="AB1850" s="2" t="s">
        <v>248</v>
      </c>
    </row>
    <row r="1851" spans="1:28" ht="36" customHeight="1" x14ac:dyDescent="0.2">
      <c r="A1851" s="1" t="s">
        <v>6810</v>
      </c>
      <c r="B1851" s="1" t="s">
        <v>1141</v>
      </c>
      <c r="C1851" t="s">
        <v>6811</v>
      </c>
      <c r="D1851" s="1" t="s">
        <v>43</v>
      </c>
      <c r="E1851" s="1" t="s">
        <v>6211</v>
      </c>
      <c r="F1851" s="1" t="s">
        <v>6215</v>
      </c>
      <c r="G1851" s="1" t="s">
        <v>6216</v>
      </c>
      <c r="H1851" s="2" t="s">
        <v>6812</v>
      </c>
      <c r="J1851" s="1" t="s">
        <v>773</v>
      </c>
      <c r="K1851" s="1" t="s">
        <v>6744</v>
      </c>
      <c r="L1851" s="1">
        <v>1</v>
      </c>
      <c r="M1851" s="1" t="s">
        <v>774</v>
      </c>
      <c r="O1851" s="1" t="s">
        <v>1264</v>
      </c>
      <c r="P1851" s="1" t="s">
        <v>1265</v>
      </c>
      <c r="T1851" s="1" t="s">
        <v>1266</v>
      </c>
      <c r="W1851" s="2" t="s">
        <v>6381</v>
      </c>
      <c r="X1851" s="2" t="s">
        <v>6381</v>
      </c>
      <c r="Y1851" s="1" t="s">
        <v>775</v>
      </c>
      <c r="Z1851" s="1" t="s">
        <v>34</v>
      </c>
      <c r="AA1851" s="9" t="s">
        <v>53</v>
      </c>
      <c r="AB1851" s="2" t="s">
        <v>248</v>
      </c>
    </row>
    <row r="1852" spans="1:28" ht="36" customHeight="1" x14ac:dyDescent="0.2">
      <c r="A1852" s="1" t="s">
        <v>6813</v>
      </c>
      <c r="B1852" s="1" t="s">
        <v>36</v>
      </c>
      <c r="C1852" t="s">
        <v>6814</v>
      </c>
      <c r="D1852" s="1" t="s">
        <v>43</v>
      </c>
      <c r="E1852" s="1" t="s">
        <v>6211</v>
      </c>
      <c r="F1852" s="1" t="s">
        <v>6215</v>
      </c>
      <c r="G1852" s="1" t="s">
        <v>6216</v>
      </c>
      <c r="H1852" s="2" t="s">
        <v>6815</v>
      </c>
      <c r="J1852" s="1" t="s">
        <v>773</v>
      </c>
      <c r="K1852" s="1" t="s">
        <v>6744</v>
      </c>
      <c r="L1852" s="1">
        <v>1</v>
      </c>
      <c r="M1852" s="1" t="s">
        <v>774</v>
      </c>
      <c r="O1852" s="1" t="s">
        <v>1264</v>
      </c>
      <c r="P1852" s="1" t="s">
        <v>1265</v>
      </c>
      <c r="T1852" s="1" t="s">
        <v>1266</v>
      </c>
      <c r="W1852" s="2" t="s">
        <v>6381</v>
      </c>
      <c r="X1852" s="2" t="s">
        <v>6381</v>
      </c>
      <c r="Y1852" s="1" t="s">
        <v>775</v>
      </c>
      <c r="Z1852" s="1" t="s">
        <v>34</v>
      </c>
      <c r="AA1852" s="9" t="s">
        <v>53</v>
      </c>
      <c r="AB1852" s="2" t="s">
        <v>248</v>
      </c>
    </row>
    <row r="1853" spans="1:28" ht="36" customHeight="1" x14ac:dyDescent="0.2">
      <c r="A1853" s="1" t="s">
        <v>6816</v>
      </c>
      <c r="B1853" s="1" t="s">
        <v>1141</v>
      </c>
      <c r="C1853" t="s">
        <v>6817</v>
      </c>
      <c r="D1853" s="1" t="s">
        <v>43</v>
      </c>
      <c r="E1853" s="1" t="s">
        <v>6211</v>
      </c>
      <c r="F1853" s="1" t="s">
        <v>6215</v>
      </c>
      <c r="G1853" s="1" t="s">
        <v>6216</v>
      </c>
      <c r="H1853" s="2" t="s">
        <v>6818</v>
      </c>
      <c r="J1853" s="1" t="s">
        <v>773</v>
      </c>
      <c r="K1853" s="1" t="s">
        <v>6744</v>
      </c>
      <c r="L1853" s="1">
        <v>1</v>
      </c>
      <c r="M1853" s="1" t="s">
        <v>774</v>
      </c>
      <c r="O1853" s="1" t="s">
        <v>1264</v>
      </c>
      <c r="P1853" s="1" t="s">
        <v>1265</v>
      </c>
      <c r="T1853" s="1" t="s">
        <v>1266</v>
      </c>
      <c r="W1853" s="2" t="s">
        <v>6381</v>
      </c>
      <c r="X1853" s="2" t="s">
        <v>6381</v>
      </c>
      <c r="Y1853" s="1" t="s">
        <v>775</v>
      </c>
      <c r="Z1853" s="1" t="s">
        <v>34</v>
      </c>
      <c r="AA1853" s="9" t="s">
        <v>53</v>
      </c>
      <c r="AB1853" s="2" t="s">
        <v>248</v>
      </c>
    </row>
    <row r="1854" spans="1:28" ht="36" customHeight="1" x14ac:dyDescent="0.2">
      <c r="A1854" s="1" t="s">
        <v>6819</v>
      </c>
      <c r="B1854" s="1" t="s">
        <v>1141</v>
      </c>
      <c r="C1854" t="s">
        <v>6820</v>
      </c>
      <c r="D1854" s="1" t="s">
        <v>43</v>
      </c>
      <c r="E1854" s="1" t="s">
        <v>6211</v>
      </c>
      <c r="F1854" s="1" t="s">
        <v>6215</v>
      </c>
      <c r="G1854" s="1" t="s">
        <v>6216</v>
      </c>
      <c r="H1854" s="2" t="s">
        <v>802</v>
      </c>
      <c r="J1854" s="1" t="s">
        <v>773</v>
      </c>
      <c r="K1854" s="1" t="s">
        <v>6744</v>
      </c>
      <c r="L1854" s="1">
        <v>1</v>
      </c>
      <c r="M1854" s="1" t="s">
        <v>774</v>
      </c>
      <c r="O1854" s="1" t="s">
        <v>1264</v>
      </c>
      <c r="P1854" s="1" t="s">
        <v>1265</v>
      </c>
      <c r="T1854" s="1" t="s">
        <v>1266</v>
      </c>
      <c r="W1854" s="2" t="s">
        <v>6381</v>
      </c>
      <c r="X1854" s="2" t="s">
        <v>6381</v>
      </c>
      <c r="Y1854" s="1" t="s">
        <v>775</v>
      </c>
      <c r="Z1854" s="1" t="s">
        <v>34</v>
      </c>
      <c r="AA1854" s="9" t="s">
        <v>53</v>
      </c>
      <c r="AB1854" s="2" t="s">
        <v>248</v>
      </c>
    </row>
    <row r="1855" spans="1:28" ht="36" customHeight="1" x14ac:dyDescent="0.2">
      <c r="A1855" s="1" t="s">
        <v>6821</v>
      </c>
      <c r="B1855" s="1" t="s">
        <v>36</v>
      </c>
      <c r="C1855" t="s">
        <v>6822</v>
      </c>
      <c r="D1855" s="1" t="s">
        <v>188</v>
      </c>
      <c r="E1855" s="1" t="s">
        <v>6211</v>
      </c>
      <c r="F1855" s="1" t="s">
        <v>6215</v>
      </c>
      <c r="G1855" s="1" t="s">
        <v>6216</v>
      </c>
      <c r="H1855" s="2" t="s">
        <v>643</v>
      </c>
      <c r="J1855" s="1" t="s">
        <v>33</v>
      </c>
      <c r="O1855" s="1" t="s">
        <v>191</v>
      </c>
      <c r="P1855" s="1" t="s">
        <v>1265</v>
      </c>
      <c r="W1855" s="2" t="s">
        <v>6823</v>
      </c>
      <c r="X1855" s="2" t="s">
        <v>6823</v>
      </c>
      <c r="Y1855" s="1" t="s">
        <v>52</v>
      </c>
      <c r="Z1855" s="1" t="s">
        <v>34</v>
      </c>
      <c r="AA1855" s="9" t="s">
        <v>53</v>
      </c>
      <c r="AB1855" s="2" t="s">
        <v>248</v>
      </c>
    </row>
    <row r="1856" spans="1:28" ht="36" customHeight="1" x14ac:dyDescent="0.2">
      <c r="A1856" s="1" t="s">
        <v>6824</v>
      </c>
      <c r="B1856" s="1" t="s">
        <v>36</v>
      </c>
      <c r="C1856" t="s">
        <v>6825</v>
      </c>
      <c r="D1856" s="1" t="s">
        <v>766</v>
      </c>
      <c r="E1856" s="1" t="s">
        <v>6211</v>
      </c>
      <c r="F1856" s="1" t="s">
        <v>6215</v>
      </c>
      <c r="G1856" s="1" t="s">
        <v>6216</v>
      </c>
      <c r="H1856" s="2" t="s">
        <v>6826</v>
      </c>
      <c r="J1856" s="1" t="s">
        <v>33</v>
      </c>
      <c r="W1856" s="2" t="s">
        <v>6389</v>
      </c>
      <c r="X1856" s="2" t="s">
        <v>6389</v>
      </c>
      <c r="Z1856" s="1" t="s">
        <v>34</v>
      </c>
    </row>
    <row r="1857" spans="1:28" ht="36" customHeight="1" x14ac:dyDescent="0.2">
      <c r="A1857" s="1" t="s">
        <v>6827</v>
      </c>
      <c r="B1857" s="1" t="s">
        <v>1141</v>
      </c>
      <c r="C1857" t="s">
        <v>6828</v>
      </c>
      <c r="D1857" s="1" t="s">
        <v>43</v>
      </c>
      <c r="E1857" s="1" t="s">
        <v>6211</v>
      </c>
      <c r="F1857" s="1" t="s">
        <v>6215</v>
      </c>
      <c r="G1857" s="1" t="s">
        <v>6216</v>
      </c>
      <c r="H1857" s="2" t="s">
        <v>6829</v>
      </c>
      <c r="J1857" s="1" t="s">
        <v>773</v>
      </c>
      <c r="K1857" s="1" t="s">
        <v>6824</v>
      </c>
      <c r="L1857" s="1">
        <v>1</v>
      </c>
      <c r="M1857" s="1" t="s">
        <v>774</v>
      </c>
      <c r="O1857" s="1" t="s">
        <v>1264</v>
      </c>
      <c r="P1857" s="1" t="s">
        <v>1265</v>
      </c>
      <c r="T1857" s="1" t="s">
        <v>1266</v>
      </c>
      <c r="W1857" s="2" t="s">
        <v>6389</v>
      </c>
      <c r="X1857" s="2" t="s">
        <v>6389</v>
      </c>
      <c r="Y1857" s="1" t="s">
        <v>775</v>
      </c>
      <c r="Z1857" s="1" t="s">
        <v>34</v>
      </c>
      <c r="AA1857" s="9" t="s">
        <v>53</v>
      </c>
      <c r="AB1857" s="2" t="s">
        <v>248</v>
      </c>
    </row>
    <row r="1858" spans="1:28" ht="36" customHeight="1" x14ac:dyDescent="0.2">
      <c r="A1858" s="1" t="s">
        <v>6830</v>
      </c>
      <c r="B1858" s="1" t="s">
        <v>1141</v>
      </c>
      <c r="C1858" t="s">
        <v>6831</v>
      </c>
      <c r="D1858" s="1" t="s">
        <v>43</v>
      </c>
      <c r="E1858" s="1" t="s">
        <v>6211</v>
      </c>
      <c r="F1858" s="1" t="s">
        <v>6215</v>
      </c>
      <c r="G1858" s="1" t="s">
        <v>6216</v>
      </c>
      <c r="H1858" s="2" t="s">
        <v>6832</v>
      </c>
      <c r="J1858" s="1" t="s">
        <v>773</v>
      </c>
      <c r="K1858" s="1" t="s">
        <v>6824</v>
      </c>
      <c r="L1858" s="1">
        <v>1</v>
      </c>
      <c r="M1858" s="1" t="s">
        <v>774</v>
      </c>
      <c r="O1858" s="1" t="s">
        <v>1264</v>
      </c>
      <c r="P1858" s="1" t="s">
        <v>1265</v>
      </c>
      <c r="T1858" s="1" t="s">
        <v>1266</v>
      </c>
      <c r="W1858" s="2" t="s">
        <v>6389</v>
      </c>
      <c r="X1858" s="2" t="s">
        <v>6389</v>
      </c>
      <c r="Y1858" s="1" t="s">
        <v>775</v>
      </c>
      <c r="Z1858" s="1" t="s">
        <v>34</v>
      </c>
      <c r="AA1858" s="9" t="s">
        <v>53</v>
      </c>
      <c r="AB1858" s="2" t="s">
        <v>248</v>
      </c>
    </row>
    <row r="1859" spans="1:28" ht="36" customHeight="1" x14ac:dyDescent="0.2">
      <c r="A1859" s="1" t="s">
        <v>6833</v>
      </c>
      <c r="B1859" s="1" t="s">
        <v>1141</v>
      </c>
      <c r="C1859" t="s">
        <v>6834</v>
      </c>
      <c r="D1859" s="1" t="s">
        <v>43</v>
      </c>
      <c r="E1859" s="1" t="s">
        <v>6211</v>
      </c>
      <c r="F1859" s="1" t="s">
        <v>6215</v>
      </c>
      <c r="G1859" s="1" t="s">
        <v>6216</v>
      </c>
      <c r="H1859" s="2" t="s">
        <v>6835</v>
      </c>
      <c r="J1859" s="1" t="s">
        <v>773</v>
      </c>
      <c r="K1859" s="1" t="s">
        <v>6824</v>
      </c>
      <c r="L1859" s="1">
        <v>1</v>
      </c>
      <c r="M1859" s="1" t="s">
        <v>774</v>
      </c>
      <c r="O1859" s="1" t="s">
        <v>1264</v>
      </c>
      <c r="P1859" s="1" t="s">
        <v>1265</v>
      </c>
      <c r="T1859" s="1" t="s">
        <v>1266</v>
      </c>
      <c r="W1859" s="2" t="s">
        <v>6389</v>
      </c>
      <c r="X1859" s="2" t="s">
        <v>6389</v>
      </c>
      <c r="Y1859" s="1" t="s">
        <v>775</v>
      </c>
      <c r="Z1859" s="1" t="s">
        <v>34</v>
      </c>
      <c r="AA1859" s="9" t="s">
        <v>53</v>
      </c>
      <c r="AB1859" s="2" t="s">
        <v>248</v>
      </c>
    </row>
    <row r="1860" spans="1:28" ht="36" customHeight="1" x14ac:dyDescent="0.2">
      <c r="A1860" s="1" t="s">
        <v>6836</v>
      </c>
      <c r="B1860" s="1" t="s">
        <v>1141</v>
      </c>
      <c r="C1860" t="s">
        <v>6837</v>
      </c>
      <c r="D1860" s="1" t="s">
        <v>43</v>
      </c>
      <c r="E1860" s="1" t="s">
        <v>6211</v>
      </c>
      <c r="F1860" s="1" t="s">
        <v>6215</v>
      </c>
      <c r="G1860" s="1" t="s">
        <v>6216</v>
      </c>
      <c r="H1860" s="2" t="s">
        <v>1472</v>
      </c>
      <c r="J1860" s="1" t="s">
        <v>773</v>
      </c>
      <c r="K1860" s="1" t="s">
        <v>6824</v>
      </c>
      <c r="L1860" s="1">
        <v>1</v>
      </c>
      <c r="M1860" s="1" t="s">
        <v>774</v>
      </c>
      <c r="O1860" s="1" t="s">
        <v>1264</v>
      </c>
      <c r="P1860" s="1" t="s">
        <v>1265</v>
      </c>
      <c r="T1860" s="1" t="s">
        <v>1266</v>
      </c>
      <c r="W1860" s="2" t="s">
        <v>6389</v>
      </c>
      <c r="X1860" s="2" t="s">
        <v>6389</v>
      </c>
      <c r="Y1860" s="1" t="s">
        <v>775</v>
      </c>
      <c r="Z1860" s="1" t="s">
        <v>34</v>
      </c>
      <c r="AA1860" s="9" t="s">
        <v>53</v>
      </c>
      <c r="AB1860" s="2" t="s">
        <v>248</v>
      </c>
    </row>
    <row r="1861" spans="1:28" ht="36" customHeight="1" x14ac:dyDescent="0.2">
      <c r="A1861" s="1" t="s">
        <v>6838</v>
      </c>
      <c r="B1861" s="1" t="s">
        <v>1141</v>
      </c>
      <c r="C1861" t="s">
        <v>6839</v>
      </c>
      <c r="D1861" s="1" t="s">
        <v>43</v>
      </c>
      <c r="E1861" s="1" t="s">
        <v>6211</v>
      </c>
      <c r="F1861" s="1" t="s">
        <v>6215</v>
      </c>
      <c r="G1861" s="1" t="s">
        <v>6216</v>
      </c>
      <c r="H1861" s="2" t="s">
        <v>6840</v>
      </c>
      <c r="J1861" s="1" t="s">
        <v>773</v>
      </c>
      <c r="K1861" s="1" t="s">
        <v>6824</v>
      </c>
      <c r="L1861" s="1">
        <v>1</v>
      </c>
      <c r="M1861" s="1" t="s">
        <v>774</v>
      </c>
      <c r="O1861" s="1" t="s">
        <v>1264</v>
      </c>
      <c r="P1861" s="1" t="s">
        <v>1265</v>
      </c>
      <c r="T1861" s="1" t="s">
        <v>1266</v>
      </c>
      <c r="W1861" s="2" t="s">
        <v>6389</v>
      </c>
      <c r="X1861" s="2" t="s">
        <v>6389</v>
      </c>
      <c r="Y1861" s="1" t="s">
        <v>775</v>
      </c>
      <c r="Z1861" s="1" t="s">
        <v>34</v>
      </c>
      <c r="AA1861" s="9" t="s">
        <v>53</v>
      </c>
      <c r="AB1861" s="2" t="s">
        <v>248</v>
      </c>
    </row>
    <row r="1862" spans="1:28" ht="36" customHeight="1" x14ac:dyDescent="0.2">
      <c r="A1862" s="1" t="s">
        <v>6841</v>
      </c>
      <c r="B1862" s="1" t="s">
        <v>36</v>
      </c>
      <c r="C1862" t="s">
        <v>6842</v>
      </c>
      <c r="D1862" s="1" t="s">
        <v>43</v>
      </c>
      <c r="E1862" s="1" t="s">
        <v>6211</v>
      </c>
      <c r="F1862" s="1" t="s">
        <v>6215</v>
      </c>
      <c r="G1862" s="1" t="s">
        <v>6216</v>
      </c>
      <c r="H1862" s="2" t="s">
        <v>6843</v>
      </c>
      <c r="J1862" s="1" t="s">
        <v>773</v>
      </c>
      <c r="K1862" s="1" t="s">
        <v>6824</v>
      </c>
      <c r="L1862" s="1">
        <v>1</v>
      </c>
      <c r="M1862" s="1" t="s">
        <v>774</v>
      </c>
      <c r="O1862" s="1" t="s">
        <v>1264</v>
      </c>
      <c r="P1862" s="1" t="s">
        <v>1265</v>
      </c>
      <c r="T1862" s="1" t="s">
        <v>1266</v>
      </c>
      <c r="W1862" s="2" t="s">
        <v>6389</v>
      </c>
      <c r="X1862" s="2" t="s">
        <v>6389</v>
      </c>
      <c r="Y1862" s="1" t="s">
        <v>775</v>
      </c>
      <c r="Z1862" s="1" t="s">
        <v>34</v>
      </c>
      <c r="AA1862" s="9" t="s">
        <v>53</v>
      </c>
      <c r="AB1862" s="2" t="s">
        <v>248</v>
      </c>
    </row>
    <row r="1863" spans="1:28" ht="36" customHeight="1" x14ac:dyDescent="0.2">
      <c r="A1863" s="1" t="s">
        <v>6844</v>
      </c>
      <c r="B1863" s="1" t="s">
        <v>1141</v>
      </c>
      <c r="C1863" t="s">
        <v>6845</v>
      </c>
      <c r="D1863" s="1" t="s">
        <v>43</v>
      </c>
      <c r="E1863" s="1" t="s">
        <v>6211</v>
      </c>
      <c r="F1863" s="1" t="s">
        <v>6215</v>
      </c>
      <c r="G1863" s="1" t="s">
        <v>6216</v>
      </c>
      <c r="H1863" s="2" t="s">
        <v>6846</v>
      </c>
      <c r="J1863" s="1" t="s">
        <v>773</v>
      </c>
      <c r="K1863" s="1" t="s">
        <v>6824</v>
      </c>
      <c r="L1863" s="1">
        <v>1</v>
      </c>
      <c r="M1863" s="1" t="s">
        <v>774</v>
      </c>
      <c r="O1863" s="1" t="s">
        <v>1264</v>
      </c>
      <c r="P1863" s="1" t="s">
        <v>1265</v>
      </c>
      <c r="T1863" s="1" t="s">
        <v>1266</v>
      </c>
      <c r="W1863" s="2" t="s">
        <v>6389</v>
      </c>
      <c r="X1863" s="2" t="s">
        <v>6389</v>
      </c>
      <c r="Y1863" s="1" t="s">
        <v>775</v>
      </c>
      <c r="Z1863" s="1" t="s">
        <v>34</v>
      </c>
      <c r="AA1863" s="9" t="s">
        <v>53</v>
      </c>
      <c r="AB1863" s="2" t="s">
        <v>248</v>
      </c>
    </row>
    <row r="1864" spans="1:28" ht="36" customHeight="1" x14ac:dyDescent="0.2">
      <c r="A1864" s="1" t="s">
        <v>6847</v>
      </c>
      <c r="B1864" s="1" t="s">
        <v>1141</v>
      </c>
      <c r="C1864" t="s">
        <v>6848</v>
      </c>
      <c r="D1864" s="1" t="s">
        <v>43</v>
      </c>
      <c r="E1864" s="1" t="s">
        <v>6211</v>
      </c>
      <c r="F1864" s="1" t="s">
        <v>6215</v>
      </c>
      <c r="G1864" s="1" t="s">
        <v>6216</v>
      </c>
      <c r="H1864" s="2" t="s">
        <v>6849</v>
      </c>
      <c r="J1864" s="1" t="s">
        <v>773</v>
      </c>
      <c r="K1864" s="1" t="s">
        <v>6824</v>
      </c>
      <c r="L1864" s="1">
        <v>1</v>
      </c>
      <c r="M1864" s="1" t="s">
        <v>774</v>
      </c>
      <c r="O1864" s="1" t="s">
        <v>1264</v>
      </c>
      <c r="P1864" s="1" t="s">
        <v>1265</v>
      </c>
      <c r="T1864" s="1" t="s">
        <v>1266</v>
      </c>
      <c r="W1864" s="2" t="s">
        <v>6389</v>
      </c>
      <c r="X1864" s="2" t="s">
        <v>6389</v>
      </c>
      <c r="Y1864" s="1" t="s">
        <v>775</v>
      </c>
      <c r="Z1864" s="1" t="s">
        <v>34</v>
      </c>
      <c r="AA1864" s="9" t="s">
        <v>53</v>
      </c>
      <c r="AB1864" s="2" t="s">
        <v>248</v>
      </c>
    </row>
    <row r="1865" spans="1:28" ht="36" customHeight="1" x14ac:dyDescent="0.2">
      <c r="A1865" s="1" t="s">
        <v>6850</v>
      </c>
      <c r="B1865" s="1">
        <v>1.3</v>
      </c>
      <c r="C1865" t="s">
        <v>6851</v>
      </c>
      <c r="D1865" s="1" t="s">
        <v>43</v>
      </c>
      <c r="E1865" s="1" t="s">
        <v>6211</v>
      </c>
      <c r="F1865" s="1" t="s">
        <v>6215</v>
      </c>
      <c r="G1865" s="1" t="s">
        <v>6216</v>
      </c>
      <c r="H1865" s="2" t="s">
        <v>6494</v>
      </c>
      <c r="J1865" s="1" t="s">
        <v>773</v>
      </c>
      <c r="K1865" s="1" t="s">
        <v>6824</v>
      </c>
      <c r="L1865" s="1">
        <v>1</v>
      </c>
      <c r="M1865" s="1" t="s">
        <v>774</v>
      </c>
      <c r="O1865" s="1" t="s">
        <v>1264</v>
      </c>
      <c r="P1865" s="1" t="s">
        <v>1265</v>
      </c>
      <c r="T1865" s="1" t="s">
        <v>1266</v>
      </c>
      <c r="W1865" s="2" t="s">
        <v>6389</v>
      </c>
      <c r="X1865" s="2" t="s">
        <v>6389</v>
      </c>
      <c r="Y1865" s="1" t="s">
        <v>775</v>
      </c>
      <c r="Z1865" s="1" t="s">
        <v>34</v>
      </c>
      <c r="AA1865" s="9" t="s">
        <v>53</v>
      </c>
      <c r="AB1865" s="2" t="s">
        <v>248</v>
      </c>
    </row>
    <row r="1866" spans="1:28" ht="36" customHeight="1" x14ac:dyDescent="0.2">
      <c r="A1866" s="1" t="s">
        <v>6852</v>
      </c>
      <c r="B1866" s="1" t="s">
        <v>1141</v>
      </c>
      <c r="C1866" t="s">
        <v>6853</v>
      </c>
      <c r="D1866" s="1" t="s">
        <v>43</v>
      </c>
      <c r="E1866" s="1" t="s">
        <v>6211</v>
      </c>
      <c r="F1866" s="1" t="s">
        <v>6215</v>
      </c>
      <c r="G1866" s="1" t="s">
        <v>6216</v>
      </c>
      <c r="H1866" s="2" t="s">
        <v>6854</v>
      </c>
      <c r="J1866" s="1" t="s">
        <v>773</v>
      </c>
      <c r="K1866" s="1" t="s">
        <v>6824</v>
      </c>
      <c r="L1866" s="1">
        <v>1</v>
      </c>
      <c r="M1866" s="1" t="s">
        <v>774</v>
      </c>
      <c r="O1866" s="1" t="s">
        <v>1264</v>
      </c>
      <c r="P1866" s="1" t="s">
        <v>1265</v>
      </c>
      <c r="T1866" s="1" t="s">
        <v>1266</v>
      </c>
      <c r="W1866" s="2" t="s">
        <v>6389</v>
      </c>
      <c r="X1866" s="2" t="s">
        <v>6389</v>
      </c>
      <c r="Y1866" s="1" t="s">
        <v>775</v>
      </c>
      <c r="Z1866" s="1" t="s">
        <v>34</v>
      </c>
      <c r="AA1866" s="9" t="s">
        <v>53</v>
      </c>
      <c r="AB1866" s="2" t="s">
        <v>248</v>
      </c>
    </row>
    <row r="1867" spans="1:28" ht="36" customHeight="1" x14ac:dyDescent="0.2">
      <c r="A1867" s="1" t="s">
        <v>6855</v>
      </c>
      <c r="B1867" s="1" t="s">
        <v>36</v>
      </c>
      <c r="C1867" t="s">
        <v>6856</v>
      </c>
      <c r="D1867" s="1" t="s">
        <v>43</v>
      </c>
      <c r="E1867" s="1" t="s">
        <v>6211</v>
      </c>
      <c r="F1867" s="1" t="s">
        <v>6215</v>
      </c>
      <c r="G1867" s="1" t="s">
        <v>6216</v>
      </c>
      <c r="H1867" s="2" t="s">
        <v>6857</v>
      </c>
      <c r="J1867" s="1" t="s">
        <v>773</v>
      </c>
      <c r="K1867" s="1" t="s">
        <v>6824</v>
      </c>
      <c r="L1867" s="1">
        <v>1</v>
      </c>
      <c r="M1867" s="1" t="s">
        <v>774</v>
      </c>
      <c r="O1867" s="1" t="s">
        <v>1264</v>
      </c>
      <c r="P1867" s="1" t="s">
        <v>1265</v>
      </c>
      <c r="T1867" s="1" t="s">
        <v>1266</v>
      </c>
      <c r="W1867" s="2" t="s">
        <v>6389</v>
      </c>
      <c r="X1867" s="2" t="s">
        <v>6389</v>
      </c>
      <c r="Y1867" s="1" t="s">
        <v>775</v>
      </c>
      <c r="Z1867" s="1" t="s">
        <v>34</v>
      </c>
      <c r="AA1867" s="9" t="s">
        <v>53</v>
      </c>
      <c r="AB1867" s="2" t="s">
        <v>248</v>
      </c>
    </row>
    <row r="1868" spans="1:28" ht="36" customHeight="1" x14ac:dyDescent="0.2">
      <c r="A1868" s="1" t="s">
        <v>6858</v>
      </c>
      <c r="B1868" s="1" t="s">
        <v>36</v>
      </c>
      <c r="C1868" t="s">
        <v>6859</v>
      </c>
      <c r="D1868" s="1" t="s">
        <v>43</v>
      </c>
      <c r="E1868" s="1" t="s">
        <v>6211</v>
      </c>
      <c r="F1868" s="1" t="s">
        <v>6215</v>
      </c>
      <c r="G1868" s="1" t="s">
        <v>6216</v>
      </c>
      <c r="H1868" s="2" t="s">
        <v>6860</v>
      </c>
      <c r="J1868" s="1" t="s">
        <v>773</v>
      </c>
      <c r="K1868" s="1" t="s">
        <v>6824</v>
      </c>
      <c r="L1868" s="1">
        <v>1</v>
      </c>
      <c r="M1868" s="1" t="s">
        <v>774</v>
      </c>
      <c r="O1868" s="1" t="s">
        <v>1264</v>
      </c>
      <c r="P1868" s="1" t="s">
        <v>1265</v>
      </c>
      <c r="T1868" s="1" t="s">
        <v>1266</v>
      </c>
      <c r="W1868" s="2" t="s">
        <v>6389</v>
      </c>
      <c r="X1868" s="2" t="s">
        <v>6389</v>
      </c>
      <c r="Y1868" s="1" t="s">
        <v>775</v>
      </c>
      <c r="Z1868" s="1" t="s">
        <v>34</v>
      </c>
      <c r="AA1868" s="9" t="s">
        <v>53</v>
      </c>
      <c r="AB1868" s="2" t="s">
        <v>248</v>
      </c>
    </row>
    <row r="1869" spans="1:28" ht="36" customHeight="1" x14ac:dyDescent="0.2">
      <c r="A1869" s="1" t="s">
        <v>6861</v>
      </c>
      <c r="B1869" s="1" t="s">
        <v>1141</v>
      </c>
      <c r="C1869" t="s">
        <v>6862</v>
      </c>
      <c r="D1869" s="1" t="s">
        <v>43</v>
      </c>
      <c r="E1869" s="1" t="s">
        <v>6211</v>
      </c>
      <c r="F1869" s="1" t="s">
        <v>6215</v>
      </c>
      <c r="G1869" s="1" t="s">
        <v>6216</v>
      </c>
      <c r="H1869" s="2" t="s">
        <v>6863</v>
      </c>
      <c r="J1869" s="1" t="s">
        <v>773</v>
      </c>
      <c r="K1869" s="1" t="s">
        <v>6824</v>
      </c>
      <c r="L1869" s="1">
        <v>1</v>
      </c>
      <c r="M1869" s="1" t="s">
        <v>774</v>
      </c>
      <c r="O1869" s="1" t="s">
        <v>1264</v>
      </c>
      <c r="P1869" s="1" t="s">
        <v>1265</v>
      </c>
      <c r="T1869" s="1" t="s">
        <v>1266</v>
      </c>
      <c r="W1869" s="2" t="s">
        <v>6389</v>
      </c>
      <c r="X1869" s="2" t="s">
        <v>6389</v>
      </c>
      <c r="Y1869" s="1" t="s">
        <v>775</v>
      </c>
      <c r="Z1869" s="1" t="s">
        <v>34</v>
      </c>
      <c r="AA1869" s="9" t="s">
        <v>53</v>
      </c>
      <c r="AB1869" s="2" t="s">
        <v>248</v>
      </c>
    </row>
    <row r="1870" spans="1:28" ht="36" customHeight="1" x14ac:dyDescent="0.2">
      <c r="A1870" s="1" t="s">
        <v>6864</v>
      </c>
      <c r="B1870" s="1" t="s">
        <v>36</v>
      </c>
      <c r="C1870" t="s">
        <v>6865</v>
      </c>
      <c r="D1870" s="1" t="s">
        <v>43</v>
      </c>
      <c r="E1870" s="1" t="s">
        <v>6211</v>
      </c>
      <c r="F1870" s="1" t="s">
        <v>6215</v>
      </c>
      <c r="G1870" s="1" t="s">
        <v>6216</v>
      </c>
      <c r="H1870" s="2" t="s">
        <v>6866</v>
      </c>
      <c r="J1870" s="1" t="s">
        <v>773</v>
      </c>
      <c r="K1870" s="1" t="s">
        <v>6824</v>
      </c>
      <c r="L1870" s="1">
        <v>1</v>
      </c>
      <c r="M1870" s="1" t="s">
        <v>774</v>
      </c>
      <c r="O1870" s="1" t="s">
        <v>1264</v>
      </c>
      <c r="P1870" s="1" t="s">
        <v>1265</v>
      </c>
      <c r="T1870" s="1" t="s">
        <v>1266</v>
      </c>
      <c r="W1870" s="2" t="s">
        <v>6389</v>
      </c>
      <c r="X1870" s="2" t="s">
        <v>6389</v>
      </c>
      <c r="Y1870" s="1" t="s">
        <v>775</v>
      </c>
      <c r="Z1870" s="1" t="s">
        <v>34</v>
      </c>
      <c r="AA1870" s="9" t="s">
        <v>53</v>
      </c>
      <c r="AB1870" s="2" t="s">
        <v>248</v>
      </c>
    </row>
    <row r="1871" spans="1:28" ht="36" customHeight="1" x14ac:dyDescent="0.2">
      <c r="A1871" s="1" t="s">
        <v>6867</v>
      </c>
      <c r="B1871" s="1" t="s">
        <v>1141</v>
      </c>
      <c r="C1871" t="s">
        <v>6868</v>
      </c>
      <c r="D1871" s="1" t="s">
        <v>43</v>
      </c>
      <c r="E1871" s="1" t="s">
        <v>6211</v>
      </c>
      <c r="F1871" s="1" t="s">
        <v>6215</v>
      </c>
      <c r="G1871" s="1" t="s">
        <v>6216</v>
      </c>
      <c r="H1871" s="2" t="s">
        <v>6869</v>
      </c>
      <c r="J1871" s="1" t="s">
        <v>773</v>
      </c>
      <c r="K1871" s="1" t="s">
        <v>6824</v>
      </c>
      <c r="L1871" s="1">
        <v>1</v>
      </c>
      <c r="M1871" s="1" t="s">
        <v>774</v>
      </c>
      <c r="O1871" s="1" t="s">
        <v>1264</v>
      </c>
      <c r="P1871" s="1" t="s">
        <v>1265</v>
      </c>
      <c r="T1871" s="1" t="s">
        <v>1266</v>
      </c>
      <c r="W1871" s="2" t="s">
        <v>6389</v>
      </c>
      <c r="X1871" s="2" t="s">
        <v>6389</v>
      </c>
      <c r="Y1871" s="1" t="s">
        <v>775</v>
      </c>
      <c r="Z1871" s="1" t="s">
        <v>34</v>
      </c>
      <c r="AA1871" s="9" t="s">
        <v>53</v>
      </c>
      <c r="AB1871" s="2" t="s">
        <v>248</v>
      </c>
    </row>
    <row r="1872" spans="1:28" ht="36" customHeight="1" x14ac:dyDescent="0.2">
      <c r="A1872" s="1" t="s">
        <v>6870</v>
      </c>
      <c r="B1872" s="1" t="s">
        <v>36</v>
      </c>
      <c r="C1872" t="s">
        <v>6871</v>
      </c>
      <c r="D1872" s="1" t="s">
        <v>43</v>
      </c>
      <c r="E1872" s="1" t="s">
        <v>6211</v>
      </c>
      <c r="F1872" s="1" t="s">
        <v>6215</v>
      </c>
      <c r="G1872" s="1" t="s">
        <v>6216</v>
      </c>
      <c r="H1872" s="2" t="s">
        <v>6872</v>
      </c>
      <c r="J1872" s="1" t="s">
        <v>773</v>
      </c>
      <c r="K1872" s="1" t="s">
        <v>6824</v>
      </c>
      <c r="L1872" s="1">
        <v>1</v>
      </c>
      <c r="M1872" s="1" t="s">
        <v>774</v>
      </c>
      <c r="O1872" s="1" t="s">
        <v>1264</v>
      </c>
      <c r="P1872" s="1" t="s">
        <v>1265</v>
      </c>
      <c r="T1872" s="1" t="s">
        <v>1266</v>
      </c>
      <c r="W1872" s="2" t="s">
        <v>6389</v>
      </c>
      <c r="X1872" s="2" t="s">
        <v>6389</v>
      </c>
      <c r="Y1872" s="1" t="s">
        <v>775</v>
      </c>
      <c r="Z1872" s="1" t="s">
        <v>34</v>
      </c>
      <c r="AA1872" s="9" t="s">
        <v>53</v>
      </c>
      <c r="AB1872" s="2" t="s">
        <v>248</v>
      </c>
    </row>
    <row r="1873" spans="1:28" ht="36" customHeight="1" x14ac:dyDescent="0.2">
      <c r="A1873" s="1" t="s">
        <v>6873</v>
      </c>
      <c r="B1873" s="1" t="s">
        <v>36</v>
      </c>
      <c r="C1873" t="s">
        <v>6874</v>
      </c>
      <c r="D1873" s="1" t="s">
        <v>43</v>
      </c>
      <c r="E1873" s="1" t="s">
        <v>6211</v>
      </c>
      <c r="F1873" s="1" t="s">
        <v>6215</v>
      </c>
      <c r="G1873" s="1" t="s">
        <v>6216</v>
      </c>
      <c r="H1873" s="2" t="s">
        <v>802</v>
      </c>
      <c r="J1873" s="1" t="s">
        <v>773</v>
      </c>
      <c r="K1873" s="1" t="s">
        <v>6824</v>
      </c>
      <c r="L1873" s="1">
        <v>1</v>
      </c>
      <c r="M1873" s="1" t="s">
        <v>774</v>
      </c>
      <c r="O1873" s="1" t="s">
        <v>1264</v>
      </c>
      <c r="P1873" s="1" t="s">
        <v>1265</v>
      </c>
      <c r="T1873" s="1" t="s">
        <v>1266</v>
      </c>
      <c r="W1873" s="2" t="s">
        <v>6389</v>
      </c>
      <c r="X1873" s="2" t="s">
        <v>6389</v>
      </c>
      <c r="Y1873" s="1" t="s">
        <v>775</v>
      </c>
      <c r="Z1873" s="1" t="s">
        <v>34</v>
      </c>
      <c r="AA1873" s="9" t="s">
        <v>53</v>
      </c>
      <c r="AB1873" s="2" t="s">
        <v>248</v>
      </c>
    </row>
    <row r="1874" spans="1:28" ht="36" customHeight="1" x14ac:dyDescent="0.2">
      <c r="A1874" s="1" t="s">
        <v>6875</v>
      </c>
      <c r="B1874" s="1" t="s">
        <v>36</v>
      </c>
      <c r="C1874" t="s">
        <v>6876</v>
      </c>
      <c r="D1874" s="1" t="s">
        <v>188</v>
      </c>
      <c r="E1874" s="1" t="s">
        <v>6211</v>
      </c>
      <c r="F1874" s="1" t="s">
        <v>6215</v>
      </c>
      <c r="G1874" s="1" t="s">
        <v>6216</v>
      </c>
      <c r="H1874" s="2" t="s">
        <v>643</v>
      </c>
      <c r="J1874" s="1" t="s">
        <v>33</v>
      </c>
      <c r="O1874" s="1" t="s">
        <v>191</v>
      </c>
      <c r="P1874" s="1" t="s">
        <v>1265</v>
      </c>
      <c r="W1874" s="2" t="s">
        <v>6877</v>
      </c>
      <c r="X1874" s="2" t="s">
        <v>6877</v>
      </c>
      <c r="Y1874" s="1" t="s">
        <v>52</v>
      </c>
      <c r="Z1874" s="1" t="s">
        <v>34</v>
      </c>
      <c r="AA1874" s="9" t="s">
        <v>53</v>
      </c>
      <c r="AB1874" s="2" t="s">
        <v>248</v>
      </c>
    </row>
    <row r="1875" spans="1:28" ht="36" customHeight="1" x14ac:dyDescent="0.2">
      <c r="A1875" s="1" t="s">
        <v>6878</v>
      </c>
      <c r="B1875" s="1" t="s">
        <v>36</v>
      </c>
      <c r="C1875" t="s">
        <v>6879</v>
      </c>
      <c r="D1875" s="1" t="s">
        <v>766</v>
      </c>
      <c r="E1875" s="1" t="s">
        <v>6211</v>
      </c>
      <c r="F1875" s="1" t="s">
        <v>6215</v>
      </c>
      <c r="G1875" s="1" t="s">
        <v>6216</v>
      </c>
      <c r="H1875" s="2" t="s">
        <v>6880</v>
      </c>
      <c r="J1875" s="1" t="s">
        <v>33</v>
      </c>
      <c r="W1875" s="2" t="s">
        <v>6397</v>
      </c>
      <c r="X1875" s="2" t="s">
        <v>6397</v>
      </c>
      <c r="Z1875" s="1" t="s">
        <v>34</v>
      </c>
    </row>
    <row r="1876" spans="1:28" ht="36" customHeight="1" x14ac:dyDescent="0.2">
      <c r="A1876" s="1" t="s">
        <v>6881</v>
      </c>
      <c r="B1876" s="1" t="s">
        <v>36</v>
      </c>
      <c r="C1876" t="s">
        <v>6882</v>
      </c>
      <c r="D1876" s="1" t="s">
        <v>43</v>
      </c>
      <c r="E1876" s="1" t="s">
        <v>6211</v>
      </c>
      <c r="F1876" s="1" t="s">
        <v>6215</v>
      </c>
      <c r="G1876" s="1" t="s">
        <v>6216</v>
      </c>
      <c r="H1876" s="2" t="s">
        <v>6832</v>
      </c>
      <c r="J1876" s="1" t="s">
        <v>773</v>
      </c>
      <c r="K1876" s="1" t="s">
        <v>6878</v>
      </c>
      <c r="L1876" s="1">
        <v>1</v>
      </c>
      <c r="M1876" s="1" t="s">
        <v>774</v>
      </c>
      <c r="O1876" s="1" t="s">
        <v>1264</v>
      </c>
      <c r="P1876" s="1" t="s">
        <v>1265</v>
      </c>
      <c r="T1876" s="1" t="s">
        <v>1266</v>
      </c>
      <c r="W1876" s="2" t="s">
        <v>6397</v>
      </c>
      <c r="X1876" s="2" t="s">
        <v>6397</v>
      </c>
      <c r="Y1876" s="1" t="s">
        <v>775</v>
      </c>
      <c r="Z1876" s="1" t="s">
        <v>34</v>
      </c>
      <c r="AA1876" s="9" t="s">
        <v>53</v>
      </c>
      <c r="AB1876" s="2" t="s">
        <v>248</v>
      </c>
    </row>
    <row r="1877" spans="1:28" ht="36" customHeight="1" x14ac:dyDescent="0.2">
      <c r="A1877" s="1" t="s">
        <v>6883</v>
      </c>
      <c r="B1877" s="1" t="s">
        <v>36</v>
      </c>
      <c r="C1877" t="s">
        <v>6884</v>
      </c>
      <c r="D1877" s="1" t="s">
        <v>43</v>
      </c>
      <c r="E1877" s="1" t="s">
        <v>6211</v>
      </c>
      <c r="F1877" s="1" t="s">
        <v>6215</v>
      </c>
      <c r="G1877" s="1" t="s">
        <v>6216</v>
      </c>
      <c r="H1877" s="2" t="s">
        <v>6835</v>
      </c>
      <c r="J1877" s="1" t="s">
        <v>773</v>
      </c>
      <c r="K1877" s="1" t="s">
        <v>6878</v>
      </c>
      <c r="L1877" s="1">
        <v>1</v>
      </c>
      <c r="M1877" s="1" t="s">
        <v>774</v>
      </c>
      <c r="O1877" s="1" t="s">
        <v>1264</v>
      </c>
      <c r="P1877" s="1" t="s">
        <v>1265</v>
      </c>
      <c r="T1877" s="1" t="s">
        <v>1266</v>
      </c>
      <c r="W1877" s="2" t="s">
        <v>6397</v>
      </c>
      <c r="X1877" s="2" t="s">
        <v>6397</v>
      </c>
      <c r="Y1877" s="1" t="s">
        <v>775</v>
      </c>
      <c r="Z1877" s="1" t="s">
        <v>34</v>
      </c>
      <c r="AA1877" s="9" t="s">
        <v>53</v>
      </c>
      <c r="AB1877" s="2" t="s">
        <v>248</v>
      </c>
    </row>
    <row r="1878" spans="1:28" ht="36" customHeight="1" x14ac:dyDescent="0.2">
      <c r="A1878" s="1" t="s">
        <v>6885</v>
      </c>
      <c r="B1878" s="1" t="s">
        <v>36</v>
      </c>
      <c r="C1878" t="s">
        <v>6886</v>
      </c>
      <c r="D1878" s="1" t="s">
        <v>43</v>
      </c>
      <c r="E1878" s="1" t="s">
        <v>6211</v>
      </c>
      <c r="F1878" s="1" t="s">
        <v>6215</v>
      </c>
      <c r="G1878" s="1" t="s">
        <v>6216</v>
      </c>
      <c r="H1878" s="2" t="s">
        <v>1472</v>
      </c>
      <c r="J1878" s="1" t="s">
        <v>773</v>
      </c>
      <c r="K1878" s="1" t="s">
        <v>6878</v>
      </c>
      <c r="L1878" s="1">
        <v>1</v>
      </c>
      <c r="M1878" s="1" t="s">
        <v>774</v>
      </c>
      <c r="O1878" s="1" t="s">
        <v>1264</v>
      </c>
      <c r="P1878" s="1" t="s">
        <v>1265</v>
      </c>
      <c r="T1878" s="1" t="s">
        <v>1266</v>
      </c>
      <c r="W1878" s="2" t="s">
        <v>6397</v>
      </c>
      <c r="X1878" s="2" t="s">
        <v>6397</v>
      </c>
      <c r="Y1878" s="1" t="s">
        <v>775</v>
      </c>
      <c r="Z1878" s="1" t="s">
        <v>34</v>
      </c>
      <c r="AA1878" s="9" t="s">
        <v>53</v>
      </c>
      <c r="AB1878" s="2" t="s">
        <v>248</v>
      </c>
    </row>
    <row r="1879" spans="1:28" ht="36" customHeight="1" x14ac:dyDescent="0.2">
      <c r="A1879" s="1" t="s">
        <v>6887</v>
      </c>
      <c r="B1879" s="1" t="s">
        <v>36</v>
      </c>
      <c r="C1879" t="s">
        <v>6888</v>
      </c>
      <c r="D1879" s="1" t="s">
        <v>43</v>
      </c>
      <c r="E1879" s="1" t="s">
        <v>6211</v>
      </c>
      <c r="F1879" s="1" t="s">
        <v>6215</v>
      </c>
      <c r="G1879" s="1" t="s">
        <v>6216</v>
      </c>
      <c r="H1879" s="2" t="s">
        <v>6336</v>
      </c>
      <c r="J1879" s="1" t="s">
        <v>773</v>
      </c>
      <c r="K1879" s="1" t="s">
        <v>6878</v>
      </c>
      <c r="L1879" s="1">
        <v>1</v>
      </c>
      <c r="M1879" s="1" t="s">
        <v>774</v>
      </c>
      <c r="O1879" s="1" t="s">
        <v>1264</v>
      </c>
      <c r="P1879" s="1" t="s">
        <v>1265</v>
      </c>
      <c r="T1879" s="1" t="s">
        <v>1266</v>
      </c>
      <c r="W1879" s="2" t="s">
        <v>6397</v>
      </c>
      <c r="X1879" s="2" t="s">
        <v>6397</v>
      </c>
      <c r="Y1879" s="1" t="s">
        <v>775</v>
      </c>
      <c r="Z1879" s="1" t="s">
        <v>34</v>
      </c>
      <c r="AA1879" s="9" t="s">
        <v>53</v>
      </c>
      <c r="AB1879" s="2" t="s">
        <v>248</v>
      </c>
    </row>
    <row r="1880" spans="1:28" ht="36" customHeight="1" x14ac:dyDescent="0.2">
      <c r="A1880" s="1" t="s">
        <v>6889</v>
      </c>
      <c r="B1880" s="1" t="s">
        <v>36</v>
      </c>
      <c r="C1880" t="s">
        <v>6890</v>
      </c>
      <c r="D1880" s="1" t="s">
        <v>43</v>
      </c>
      <c r="E1880" s="1" t="s">
        <v>6211</v>
      </c>
      <c r="F1880" s="1" t="s">
        <v>6215</v>
      </c>
      <c r="G1880" s="1" t="s">
        <v>6216</v>
      </c>
      <c r="H1880" s="2" t="s">
        <v>2089</v>
      </c>
      <c r="J1880" s="1" t="s">
        <v>773</v>
      </c>
      <c r="K1880" s="1" t="s">
        <v>6878</v>
      </c>
      <c r="L1880" s="1">
        <v>1</v>
      </c>
      <c r="M1880" s="1" t="s">
        <v>774</v>
      </c>
      <c r="O1880" s="1" t="s">
        <v>1264</v>
      </c>
      <c r="P1880" s="1" t="s">
        <v>1265</v>
      </c>
      <c r="T1880" s="1" t="s">
        <v>1266</v>
      </c>
      <c r="W1880" s="2" t="s">
        <v>6397</v>
      </c>
      <c r="X1880" s="2" t="s">
        <v>6397</v>
      </c>
      <c r="Y1880" s="1" t="s">
        <v>775</v>
      </c>
      <c r="Z1880" s="1" t="s">
        <v>34</v>
      </c>
      <c r="AA1880" s="9" t="s">
        <v>53</v>
      </c>
      <c r="AB1880" s="2" t="s">
        <v>248</v>
      </c>
    </row>
    <row r="1881" spans="1:28" ht="36" customHeight="1" x14ac:dyDescent="0.2">
      <c r="A1881" s="1" t="s">
        <v>6891</v>
      </c>
      <c r="B1881" s="1" t="s">
        <v>36</v>
      </c>
      <c r="C1881" t="s">
        <v>6892</v>
      </c>
      <c r="D1881" s="1" t="s">
        <v>43</v>
      </c>
      <c r="E1881" s="1" t="s">
        <v>6211</v>
      </c>
      <c r="F1881" s="1" t="s">
        <v>6215</v>
      </c>
      <c r="G1881" s="1" t="s">
        <v>6216</v>
      </c>
      <c r="H1881" s="2" t="s">
        <v>6846</v>
      </c>
      <c r="J1881" s="1" t="s">
        <v>773</v>
      </c>
      <c r="K1881" s="1" t="s">
        <v>6878</v>
      </c>
      <c r="L1881" s="1">
        <v>1</v>
      </c>
      <c r="M1881" s="1" t="s">
        <v>774</v>
      </c>
      <c r="O1881" s="1" t="s">
        <v>1264</v>
      </c>
      <c r="P1881" s="1" t="s">
        <v>1265</v>
      </c>
      <c r="T1881" s="1" t="s">
        <v>1266</v>
      </c>
      <c r="W1881" s="2" t="s">
        <v>6397</v>
      </c>
      <c r="X1881" s="2" t="s">
        <v>6397</v>
      </c>
      <c r="Y1881" s="1" t="s">
        <v>775</v>
      </c>
      <c r="Z1881" s="1" t="s">
        <v>34</v>
      </c>
      <c r="AA1881" s="9" t="s">
        <v>53</v>
      </c>
      <c r="AB1881" s="2" t="s">
        <v>248</v>
      </c>
    </row>
    <row r="1882" spans="1:28" ht="36" customHeight="1" x14ac:dyDescent="0.2">
      <c r="A1882" s="1" t="s">
        <v>6893</v>
      </c>
      <c r="B1882" s="1" t="s">
        <v>36</v>
      </c>
      <c r="C1882" t="s">
        <v>6894</v>
      </c>
      <c r="D1882" s="1" t="s">
        <v>43</v>
      </c>
      <c r="E1882" s="1" t="s">
        <v>6211</v>
      </c>
      <c r="F1882" s="1" t="s">
        <v>6215</v>
      </c>
      <c r="G1882" s="1" t="s">
        <v>6216</v>
      </c>
      <c r="H1882" s="2" t="s">
        <v>6494</v>
      </c>
      <c r="J1882" s="1" t="s">
        <v>773</v>
      </c>
      <c r="K1882" s="1" t="s">
        <v>6878</v>
      </c>
      <c r="L1882" s="1">
        <v>1</v>
      </c>
      <c r="M1882" s="1" t="s">
        <v>774</v>
      </c>
      <c r="O1882" s="1" t="s">
        <v>1264</v>
      </c>
      <c r="P1882" s="1" t="s">
        <v>1265</v>
      </c>
      <c r="T1882" s="1" t="s">
        <v>1266</v>
      </c>
      <c r="W1882" s="2" t="s">
        <v>6397</v>
      </c>
      <c r="X1882" s="2" t="s">
        <v>6397</v>
      </c>
      <c r="Y1882" s="1" t="s">
        <v>775</v>
      </c>
      <c r="Z1882" s="1" t="s">
        <v>34</v>
      </c>
      <c r="AA1882" s="9" t="s">
        <v>53</v>
      </c>
      <c r="AB1882" s="2" t="s">
        <v>248</v>
      </c>
    </row>
    <row r="1883" spans="1:28" ht="36" customHeight="1" x14ac:dyDescent="0.2">
      <c r="A1883" s="1" t="s">
        <v>6895</v>
      </c>
      <c r="B1883" s="1" t="s">
        <v>36</v>
      </c>
      <c r="C1883" t="s">
        <v>6896</v>
      </c>
      <c r="D1883" s="1" t="s">
        <v>43</v>
      </c>
      <c r="E1883" s="1" t="s">
        <v>6211</v>
      </c>
      <c r="F1883" s="1" t="s">
        <v>6215</v>
      </c>
      <c r="G1883" s="1" t="s">
        <v>6216</v>
      </c>
      <c r="H1883" s="2" t="s">
        <v>6854</v>
      </c>
      <c r="J1883" s="1" t="s">
        <v>773</v>
      </c>
      <c r="K1883" s="1" t="s">
        <v>6878</v>
      </c>
      <c r="L1883" s="1">
        <v>1</v>
      </c>
      <c r="M1883" s="1" t="s">
        <v>774</v>
      </c>
      <c r="O1883" s="1" t="s">
        <v>1264</v>
      </c>
      <c r="P1883" s="1" t="s">
        <v>1265</v>
      </c>
      <c r="T1883" s="1" t="s">
        <v>1266</v>
      </c>
      <c r="W1883" s="2" t="s">
        <v>6397</v>
      </c>
      <c r="X1883" s="2" t="s">
        <v>6397</v>
      </c>
      <c r="Y1883" s="1" t="s">
        <v>775</v>
      </c>
      <c r="Z1883" s="1" t="s">
        <v>34</v>
      </c>
      <c r="AA1883" s="9" t="s">
        <v>53</v>
      </c>
      <c r="AB1883" s="2" t="s">
        <v>248</v>
      </c>
    </row>
    <row r="1884" spans="1:28" ht="36" customHeight="1" x14ac:dyDescent="0.2">
      <c r="A1884" s="1" t="s">
        <v>6897</v>
      </c>
      <c r="B1884" s="1" t="s">
        <v>36</v>
      </c>
      <c r="C1884" t="s">
        <v>6898</v>
      </c>
      <c r="D1884" s="1" t="s">
        <v>43</v>
      </c>
      <c r="E1884" s="1" t="s">
        <v>6211</v>
      </c>
      <c r="F1884" s="1" t="s">
        <v>6215</v>
      </c>
      <c r="G1884" s="1" t="s">
        <v>6216</v>
      </c>
      <c r="H1884" s="2" t="s">
        <v>6857</v>
      </c>
      <c r="J1884" s="1" t="s">
        <v>773</v>
      </c>
      <c r="K1884" s="1" t="s">
        <v>6878</v>
      </c>
      <c r="L1884" s="1">
        <v>1</v>
      </c>
      <c r="M1884" s="1" t="s">
        <v>774</v>
      </c>
      <c r="O1884" s="1" t="s">
        <v>1264</v>
      </c>
      <c r="P1884" s="1" t="s">
        <v>1265</v>
      </c>
      <c r="T1884" s="1" t="s">
        <v>1266</v>
      </c>
      <c r="W1884" s="2" t="s">
        <v>6397</v>
      </c>
      <c r="X1884" s="2" t="s">
        <v>6397</v>
      </c>
      <c r="Y1884" s="1" t="s">
        <v>775</v>
      </c>
      <c r="Z1884" s="1" t="s">
        <v>34</v>
      </c>
      <c r="AA1884" s="9" t="s">
        <v>53</v>
      </c>
      <c r="AB1884" s="2" t="s">
        <v>248</v>
      </c>
    </row>
    <row r="1885" spans="1:28" ht="36" customHeight="1" x14ac:dyDescent="0.2">
      <c r="A1885" s="1" t="s">
        <v>6899</v>
      </c>
      <c r="B1885" s="1" t="s">
        <v>36</v>
      </c>
      <c r="C1885" t="s">
        <v>6900</v>
      </c>
      <c r="D1885" s="1" t="s">
        <v>43</v>
      </c>
      <c r="E1885" s="1" t="s">
        <v>6211</v>
      </c>
      <c r="F1885" s="1" t="s">
        <v>6215</v>
      </c>
      <c r="G1885" s="1" t="s">
        <v>6216</v>
      </c>
      <c r="H1885" s="2" t="s">
        <v>6860</v>
      </c>
      <c r="J1885" s="1" t="s">
        <v>773</v>
      </c>
      <c r="K1885" s="1" t="s">
        <v>6878</v>
      </c>
      <c r="L1885" s="1">
        <v>1</v>
      </c>
      <c r="M1885" s="1" t="s">
        <v>774</v>
      </c>
      <c r="O1885" s="1" t="s">
        <v>1264</v>
      </c>
      <c r="P1885" s="1" t="s">
        <v>1265</v>
      </c>
      <c r="T1885" s="1" t="s">
        <v>1266</v>
      </c>
      <c r="W1885" s="2" t="s">
        <v>6397</v>
      </c>
      <c r="X1885" s="2" t="s">
        <v>6397</v>
      </c>
      <c r="Y1885" s="1" t="s">
        <v>775</v>
      </c>
      <c r="Z1885" s="1" t="s">
        <v>34</v>
      </c>
      <c r="AA1885" s="9" t="s">
        <v>53</v>
      </c>
      <c r="AB1885" s="2" t="s">
        <v>248</v>
      </c>
    </row>
    <row r="1886" spans="1:28" ht="36" customHeight="1" x14ac:dyDescent="0.2">
      <c r="A1886" s="1" t="s">
        <v>6901</v>
      </c>
      <c r="B1886" s="1" t="s">
        <v>36</v>
      </c>
      <c r="C1886" t="s">
        <v>6902</v>
      </c>
      <c r="D1886" s="1" t="s">
        <v>43</v>
      </c>
      <c r="E1886" s="1" t="s">
        <v>6211</v>
      </c>
      <c r="F1886" s="1" t="s">
        <v>6215</v>
      </c>
      <c r="G1886" s="1" t="s">
        <v>6216</v>
      </c>
      <c r="H1886" s="2" t="s">
        <v>6903</v>
      </c>
      <c r="J1886" s="1" t="s">
        <v>773</v>
      </c>
      <c r="K1886" s="1" t="s">
        <v>6878</v>
      </c>
      <c r="L1886" s="1">
        <v>1</v>
      </c>
      <c r="M1886" s="1" t="s">
        <v>774</v>
      </c>
      <c r="O1886" s="1" t="s">
        <v>1264</v>
      </c>
      <c r="P1886" s="1" t="s">
        <v>1265</v>
      </c>
      <c r="T1886" s="1" t="s">
        <v>1266</v>
      </c>
      <c r="W1886" s="2" t="s">
        <v>6397</v>
      </c>
      <c r="X1886" s="2" t="s">
        <v>6397</v>
      </c>
      <c r="Y1886" s="1" t="s">
        <v>775</v>
      </c>
      <c r="Z1886" s="1" t="s">
        <v>34</v>
      </c>
      <c r="AA1886" s="9" t="s">
        <v>53</v>
      </c>
      <c r="AB1886" s="2" t="s">
        <v>248</v>
      </c>
    </row>
    <row r="1887" spans="1:28" ht="36" customHeight="1" x14ac:dyDescent="0.2">
      <c r="A1887" s="1" t="s">
        <v>6904</v>
      </c>
      <c r="B1887" s="1" t="s">
        <v>36</v>
      </c>
      <c r="C1887" t="s">
        <v>6905</v>
      </c>
      <c r="D1887" s="1" t="s">
        <v>43</v>
      </c>
      <c r="E1887" s="1" t="s">
        <v>6211</v>
      </c>
      <c r="F1887" s="1" t="s">
        <v>6215</v>
      </c>
      <c r="G1887" s="1" t="s">
        <v>6216</v>
      </c>
      <c r="H1887" s="2" t="s">
        <v>6872</v>
      </c>
      <c r="J1887" s="1" t="s">
        <v>773</v>
      </c>
      <c r="K1887" s="1" t="s">
        <v>6878</v>
      </c>
      <c r="L1887" s="1">
        <v>1</v>
      </c>
      <c r="M1887" s="1" t="s">
        <v>774</v>
      </c>
      <c r="O1887" s="1" t="s">
        <v>1264</v>
      </c>
      <c r="P1887" s="1" t="s">
        <v>1265</v>
      </c>
      <c r="T1887" s="1" t="s">
        <v>1266</v>
      </c>
      <c r="W1887" s="2" t="s">
        <v>6397</v>
      </c>
      <c r="X1887" s="2" t="s">
        <v>6397</v>
      </c>
      <c r="Y1887" s="1" t="s">
        <v>775</v>
      </c>
      <c r="Z1887" s="1" t="s">
        <v>34</v>
      </c>
      <c r="AA1887" s="9" t="s">
        <v>53</v>
      </c>
      <c r="AB1887" s="2" t="s">
        <v>248</v>
      </c>
    </row>
    <row r="1888" spans="1:28" ht="36" customHeight="1" x14ac:dyDescent="0.2">
      <c r="A1888" s="1" t="s">
        <v>6906</v>
      </c>
      <c r="B1888" s="1" t="s">
        <v>36</v>
      </c>
      <c r="C1888" t="s">
        <v>6907</v>
      </c>
      <c r="D1888" s="1" t="s">
        <v>43</v>
      </c>
      <c r="E1888" s="1" t="s">
        <v>6211</v>
      </c>
      <c r="F1888" s="1" t="s">
        <v>6215</v>
      </c>
      <c r="G1888" s="1" t="s">
        <v>6216</v>
      </c>
      <c r="H1888" s="2" t="s">
        <v>802</v>
      </c>
      <c r="J1888" s="1" t="s">
        <v>773</v>
      </c>
      <c r="K1888" s="1" t="s">
        <v>6878</v>
      </c>
      <c r="L1888" s="1">
        <v>1</v>
      </c>
      <c r="M1888" s="1" t="s">
        <v>774</v>
      </c>
      <c r="O1888" s="1" t="s">
        <v>1264</v>
      </c>
      <c r="P1888" s="1" t="s">
        <v>1265</v>
      </c>
      <c r="T1888" s="1" t="s">
        <v>1266</v>
      </c>
      <c r="W1888" s="2" t="s">
        <v>6397</v>
      </c>
      <c r="X1888" s="2" t="s">
        <v>6397</v>
      </c>
      <c r="Y1888" s="1" t="s">
        <v>775</v>
      </c>
      <c r="Z1888" s="1" t="s">
        <v>34</v>
      </c>
      <c r="AA1888" s="9" t="s">
        <v>53</v>
      </c>
      <c r="AB1888" s="2" t="s">
        <v>248</v>
      </c>
    </row>
    <row r="1889" spans="1:28" ht="36" customHeight="1" x14ac:dyDescent="0.2">
      <c r="A1889" s="1" t="s">
        <v>6908</v>
      </c>
      <c r="B1889" s="1" t="s">
        <v>36</v>
      </c>
      <c r="C1889" t="s">
        <v>6909</v>
      </c>
      <c r="D1889" s="1" t="s">
        <v>188</v>
      </c>
      <c r="E1889" s="1" t="s">
        <v>6211</v>
      </c>
      <c r="F1889" s="1" t="s">
        <v>6215</v>
      </c>
      <c r="G1889" s="1" t="s">
        <v>6216</v>
      </c>
      <c r="H1889" s="2" t="s">
        <v>643</v>
      </c>
      <c r="J1889" s="1" t="s">
        <v>33</v>
      </c>
      <c r="O1889" s="1" t="s">
        <v>191</v>
      </c>
      <c r="P1889" s="1" t="s">
        <v>1265</v>
      </c>
      <c r="W1889" s="2" t="s">
        <v>6910</v>
      </c>
      <c r="X1889" s="2" t="s">
        <v>6910</v>
      </c>
      <c r="Y1889" s="1" t="s">
        <v>52</v>
      </c>
      <c r="Z1889" s="1" t="s">
        <v>34</v>
      </c>
      <c r="AA1889" s="9" t="s">
        <v>53</v>
      </c>
      <c r="AB1889" s="2" t="s">
        <v>248</v>
      </c>
    </row>
    <row r="1890" spans="1:28" ht="36" customHeight="1" x14ac:dyDescent="0.2">
      <c r="A1890" s="1" t="s">
        <v>6911</v>
      </c>
      <c r="B1890" s="1" t="s">
        <v>36</v>
      </c>
      <c r="C1890" t="s">
        <v>6912</v>
      </c>
      <c r="D1890" s="1" t="s">
        <v>766</v>
      </c>
      <c r="E1890" s="1" t="s">
        <v>6211</v>
      </c>
      <c r="F1890" s="1" t="s">
        <v>6215</v>
      </c>
      <c r="G1890" s="1" t="s">
        <v>6216</v>
      </c>
      <c r="H1890" s="2" t="s">
        <v>6913</v>
      </c>
      <c r="I1890" s="2" t="s">
        <v>6914</v>
      </c>
      <c r="J1890" s="1" t="s">
        <v>33</v>
      </c>
      <c r="W1890" s="2" t="s">
        <v>6412</v>
      </c>
      <c r="X1890" s="2" t="s">
        <v>6412</v>
      </c>
      <c r="Z1890" s="1" t="s">
        <v>34</v>
      </c>
    </row>
    <row r="1891" spans="1:28" ht="36" customHeight="1" x14ac:dyDescent="0.2">
      <c r="A1891" s="1" t="s">
        <v>6915</v>
      </c>
      <c r="B1891" s="1" t="s">
        <v>36</v>
      </c>
      <c r="C1891" t="s">
        <v>6916</v>
      </c>
      <c r="D1891" s="1" t="s">
        <v>43</v>
      </c>
      <c r="E1891" s="1" t="s">
        <v>6211</v>
      </c>
      <c r="F1891" s="1" t="s">
        <v>6215</v>
      </c>
      <c r="G1891" s="1" t="s">
        <v>6216</v>
      </c>
      <c r="H1891" s="2" t="s">
        <v>6917</v>
      </c>
      <c r="I1891" s="2" t="s">
        <v>6918</v>
      </c>
      <c r="J1891" s="1" t="s">
        <v>773</v>
      </c>
      <c r="K1891" s="1" t="s">
        <v>6911</v>
      </c>
      <c r="L1891" s="1">
        <v>1</v>
      </c>
      <c r="M1891" s="1" t="s">
        <v>774</v>
      </c>
      <c r="O1891" s="1" t="s">
        <v>1264</v>
      </c>
      <c r="P1891" s="1" t="s">
        <v>1265</v>
      </c>
      <c r="T1891" s="1" t="s">
        <v>1266</v>
      </c>
      <c r="W1891" s="2" t="s">
        <v>6412</v>
      </c>
      <c r="X1891" s="2" t="s">
        <v>6412</v>
      </c>
      <c r="Y1891" s="1" t="s">
        <v>775</v>
      </c>
      <c r="Z1891" s="1" t="s">
        <v>34</v>
      </c>
      <c r="AA1891" s="9" t="s">
        <v>53</v>
      </c>
      <c r="AB1891" s="2" t="s">
        <v>248</v>
      </c>
    </row>
    <row r="1892" spans="1:28" ht="36" customHeight="1" x14ac:dyDescent="0.2">
      <c r="A1892" s="1" t="s">
        <v>6919</v>
      </c>
      <c r="B1892" s="1" t="s">
        <v>36</v>
      </c>
      <c r="C1892" t="s">
        <v>6920</v>
      </c>
      <c r="D1892" s="1" t="s">
        <v>43</v>
      </c>
      <c r="E1892" s="1" t="s">
        <v>6211</v>
      </c>
      <c r="F1892" s="1" t="s">
        <v>6215</v>
      </c>
      <c r="G1892" s="1" t="s">
        <v>6216</v>
      </c>
      <c r="H1892" s="2" t="s">
        <v>6921</v>
      </c>
      <c r="I1892" s="2" t="s">
        <v>6922</v>
      </c>
      <c r="J1892" s="1" t="s">
        <v>773</v>
      </c>
      <c r="K1892" s="1" t="s">
        <v>6911</v>
      </c>
      <c r="L1892" s="1">
        <v>1</v>
      </c>
      <c r="M1892" s="1" t="s">
        <v>774</v>
      </c>
      <c r="O1892" s="1" t="s">
        <v>1264</v>
      </c>
      <c r="P1892" s="1" t="s">
        <v>1265</v>
      </c>
      <c r="T1892" s="1" t="s">
        <v>1266</v>
      </c>
      <c r="W1892" s="2" t="s">
        <v>6412</v>
      </c>
      <c r="X1892" s="2" t="s">
        <v>6412</v>
      </c>
      <c r="Y1892" s="1" t="s">
        <v>775</v>
      </c>
      <c r="Z1892" s="1" t="s">
        <v>34</v>
      </c>
      <c r="AA1892" s="9" t="s">
        <v>53</v>
      </c>
      <c r="AB1892" s="2" t="s">
        <v>248</v>
      </c>
    </row>
    <row r="1893" spans="1:28" ht="36" customHeight="1" x14ac:dyDescent="0.2">
      <c r="A1893" s="1" t="s">
        <v>6923</v>
      </c>
      <c r="B1893" s="1" t="s">
        <v>36</v>
      </c>
      <c r="C1893" t="s">
        <v>6924</v>
      </c>
      <c r="D1893" s="1" t="s">
        <v>43</v>
      </c>
      <c r="E1893" s="1" t="s">
        <v>6211</v>
      </c>
      <c r="F1893" s="1" t="s">
        <v>6215</v>
      </c>
      <c r="G1893" s="1" t="s">
        <v>6216</v>
      </c>
      <c r="H1893" s="2" t="s">
        <v>6925</v>
      </c>
      <c r="I1893" s="2" t="s">
        <v>6926</v>
      </c>
      <c r="J1893" s="1" t="s">
        <v>773</v>
      </c>
      <c r="K1893" s="1" t="s">
        <v>6911</v>
      </c>
      <c r="L1893" s="1">
        <v>1</v>
      </c>
      <c r="M1893" s="1" t="s">
        <v>774</v>
      </c>
      <c r="O1893" s="1" t="s">
        <v>1264</v>
      </c>
      <c r="P1893" s="1" t="s">
        <v>1265</v>
      </c>
      <c r="T1893" s="1" t="s">
        <v>1266</v>
      </c>
      <c r="W1893" s="2" t="s">
        <v>6412</v>
      </c>
      <c r="X1893" s="2" t="s">
        <v>6412</v>
      </c>
      <c r="Y1893" s="1" t="s">
        <v>775</v>
      </c>
      <c r="Z1893" s="1" t="s">
        <v>34</v>
      </c>
      <c r="AA1893" s="9" t="s">
        <v>53</v>
      </c>
      <c r="AB1893" s="2" t="s">
        <v>248</v>
      </c>
    </row>
    <row r="1894" spans="1:28" ht="36" customHeight="1" x14ac:dyDescent="0.2">
      <c r="A1894" s="1" t="s">
        <v>6927</v>
      </c>
      <c r="B1894" s="1" t="s">
        <v>36</v>
      </c>
      <c r="C1894" t="s">
        <v>6928</v>
      </c>
      <c r="D1894" s="1" t="s">
        <v>43</v>
      </c>
      <c r="E1894" s="1" t="s">
        <v>6211</v>
      </c>
      <c r="F1894" s="1" t="s">
        <v>6215</v>
      </c>
      <c r="G1894" s="1" t="s">
        <v>6216</v>
      </c>
      <c r="H1894" s="2" t="s">
        <v>6929</v>
      </c>
      <c r="I1894" s="2" t="s">
        <v>6930</v>
      </c>
      <c r="J1894" s="1" t="s">
        <v>773</v>
      </c>
      <c r="K1894" s="1" t="s">
        <v>6911</v>
      </c>
      <c r="L1894" s="1">
        <v>1</v>
      </c>
      <c r="M1894" s="1" t="s">
        <v>774</v>
      </c>
      <c r="O1894" s="1" t="s">
        <v>1264</v>
      </c>
      <c r="P1894" s="1" t="s">
        <v>1265</v>
      </c>
      <c r="T1894" s="1" t="s">
        <v>1266</v>
      </c>
      <c r="W1894" s="2" t="s">
        <v>6412</v>
      </c>
      <c r="X1894" s="2" t="s">
        <v>6412</v>
      </c>
      <c r="Y1894" s="1" t="s">
        <v>775</v>
      </c>
      <c r="Z1894" s="1" t="s">
        <v>34</v>
      </c>
      <c r="AA1894" s="9" t="s">
        <v>53</v>
      </c>
      <c r="AB1894" s="2" t="s">
        <v>248</v>
      </c>
    </row>
    <row r="1895" spans="1:28" ht="36" customHeight="1" x14ac:dyDescent="0.2">
      <c r="A1895" s="1" t="s">
        <v>6931</v>
      </c>
      <c r="B1895" s="1" t="s">
        <v>36</v>
      </c>
      <c r="C1895" t="s">
        <v>6932</v>
      </c>
      <c r="D1895" s="1" t="s">
        <v>43</v>
      </c>
      <c r="E1895" s="1" t="s">
        <v>6211</v>
      </c>
      <c r="F1895" s="1" t="s">
        <v>6215</v>
      </c>
      <c r="G1895" s="1" t="s">
        <v>6216</v>
      </c>
      <c r="H1895" s="2" t="s">
        <v>6933</v>
      </c>
      <c r="I1895" s="2" t="s">
        <v>6926</v>
      </c>
      <c r="J1895" s="1" t="s">
        <v>773</v>
      </c>
      <c r="K1895" s="1" t="s">
        <v>6911</v>
      </c>
      <c r="L1895" s="1">
        <v>1</v>
      </c>
      <c r="M1895" s="1" t="s">
        <v>774</v>
      </c>
      <c r="O1895" s="1" t="s">
        <v>1264</v>
      </c>
      <c r="P1895" s="1" t="s">
        <v>1265</v>
      </c>
      <c r="T1895" s="1" t="s">
        <v>1266</v>
      </c>
      <c r="W1895" s="2" t="s">
        <v>6412</v>
      </c>
      <c r="X1895" s="2" t="s">
        <v>6412</v>
      </c>
      <c r="Y1895" s="1" t="s">
        <v>775</v>
      </c>
      <c r="Z1895" s="1" t="s">
        <v>34</v>
      </c>
      <c r="AA1895" s="9" t="s">
        <v>53</v>
      </c>
      <c r="AB1895" s="2" t="s">
        <v>248</v>
      </c>
    </row>
    <row r="1896" spans="1:28" ht="36" customHeight="1" x14ac:dyDescent="0.2">
      <c r="A1896" s="1" t="s">
        <v>6934</v>
      </c>
      <c r="B1896" s="1" t="s">
        <v>36</v>
      </c>
      <c r="C1896" t="s">
        <v>6935</v>
      </c>
      <c r="D1896" s="1" t="s">
        <v>43</v>
      </c>
      <c r="E1896" s="1" t="s">
        <v>6211</v>
      </c>
      <c r="F1896" s="1" t="s">
        <v>6215</v>
      </c>
      <c r="G1896" s="1" t="s">
        <v>6216</v>
      </c>
      <c r="H1896" s="2" t="s">
        <v>6936</v>
      </c>
      <c r="I1896" s="2" t="s">
        <v>6937</v>
      </c>
      <c r="J1896" s="1" t="s">
        <v>773</v>
      </c>
      <c r="K1896" s="1" t="s">
        <v>6911</v>
      </c>
      <c r="L1896" s="1">
        <v>1</v>
      </c>
      <c r="M1896" s="1" t="s">
        <v>774</v>
      </c>
      <c r="O1896" s="1" t="s">
        <v>1264</v>
      </c>
      <c r="P1896" s="1" t="s">
        <v>1265</v>
      </c>
      <c r="T1896" s="1" t="s">
        <v>1266</v>
      </c>
      <c r="W1896" s="2" t="s">
        <v>6412</v>
      </c>
      <c r="X1896" s="2" t="s">
        <v>6412</v>
      </c>
      <c r="Y1896" s="1" t="s">
        <v>775</v>
      </c>
      <c r="Z1896" s="1" t="s">
        <v>34</v>
      </c>
      <c r="AA1896" s="9" t="s">
        <v>53</v>
      </c>
      <c r="AB1896" s="2" t="s">
        <v>248</v>
      </c>
    </row>
    <row r="1897" spans="1:28" ht="36" customHeight="1" x14ac:dyDescent="0.2">
      <c r="A1897" s="1" t="s">
        <v>6938</v>
      </c>
      <c r="B1897" s="1" t="s">
        <v>36</v>
      </c>
      <c r="C1897" t="s">
        <v>6939</v>
      </c>
      <c r="D1897" s="1" t="s">
        <v>43</v>
      </c>
      <c r="E1897" s="1" t="s">
        <v>6211</v>
      </c>
      <c r="F1897" s="1" t="s">
        <v>6215</v>
      </c>
      <c r="G1897" s="1" t="s">
        <v>6216</v>
      </c>
      <c r="H1897" s="2" t="s">
        <v>802</v>
      </c>
      <c r="J1897" s="1" t="s">
        <v>773</v>
      </c>
      <c r="K1897" s="1" t="s">
        <v>6911</v>
      </c>
      <c r="L1897" s="1">
        <v>1</v>
      </c>
      <c r="M1897" s="1" t="s">
        <v>774</v>
      </c>
      <c r="O1897" s="1" t="s">
        <v>1264</v>
      </c>
      <c r="P1897" s="1" t="s">
        <v>1265</v>
      </c>
      <c r="T1897" s="1" t="s">
        <v>1266</v>
      </c>
      <c r="W1897" s="2" t="s">
        <v>6412</v>
      </c>
      <c r="X1897" s="2" t="s">
        <v>6412</v>
      </c>
      <c r="Y1897" s="1" t="s">
        <v>775</v>
      </c>
      <c r="Z1897" s="1" t="s">
        <v>34</v>
      </c>
      <c r="AA1897" s="9" t="s">
        <v>53</v>
      </c>
      <c r="AB1897" s="2" t="s">
        <v>248</v>
      </c>
    </row>
    <row r="1898" spans="1:28" ht="36" customHeight="1" x14ac:dyDescent="0.2">
      <c r="A1898" s="1" t="s">
        <v>6940</v>
      </c>
      <c r="B1898" s="1" t="s">
        <v>36</v>
      </c>
      <c r="C1898" t="s">
        <v>6941</v>
      </c>
      <c r="D1898" s="1" t="s">
        <v>188</v>
      </c>
      <c r="E1898" s="1" t="s">
        <v>6211</v>
      </c>
      <c r="F1898" s="1" t="s">
        <v>6215</v>
      </c>
      <c r="G1898" s="1" t="s">
        <v>6216</v>
      </c>
      <c r="H1898" s="2" t="s">
        <v>643</v>
      </c>
      <c r="J1898" s="1" t="s">
        <v>33</v>
      </c>
      <c r="O1898" s="1" t="s">
        <v>191</v>
      </c>
      <c r="P1898" s="1" t="s">
        <v>1265</v>
      </c>
      <c r="W1898" s="2" t="s">
        <v>6942</v>
      </c>
      <c r="X1898" s="2" t="s">
        <v>6942</v>
      </c>
      <c r="Y1898" s="1" t="s">
        <v>52</v>
      </c>
      <c r="Z1898" s="1" t="s">
        <v>34</v>
      </c>
      <c r="AA1898" s="9" t="s">
        <v>53</v>
      </c>
      <c r="AB1898" s="2" t="s">
        <v>248</v>
      </c>
    </row>
    <row r="1899" spans="1:28" ht="36" customHeight="1" x14ac:dyDescent="0.2">
      <c r="A1899" s="1" t="s">
        <v>6943</v>
      </c>
      <c r="B1899" s="1" t="s">
        <v>36</v>
      </c>
      <c r="C1899" t="s">
        <v>6944</v>
      </c>
      <c r="D1899" s="1" t="s">
        <v>766</v>
      </c>
      <c r="E1899" s="1" t="s">
        <v>6211</v>
      </c>
      <c r="F1899" s="1" t="s">
        <v>6215</v>
      </c>
      <c r="G1899" s="1" t="s">
        <v>6216</v>
      </c>
      <c r="H1899" s="2" t="s">
        <v>6945</v>
      </c>
      <c r="J1899" s="1" t="s">
        <v>33</v>
      </c>
      <c r="W1899" s="2" t="s">
        <v>6420</v>
      </c>
      <c r="X1899" s="2" t="s">
        <v>6420</v>
      </c>
      <c r="Z1899" s="1" t="s">
        <v>34</v>
      </c>
    </row>
    <row r="1900" spans="1:28" ht="36" customHeight="1" x14ac:dyDescent="0.2">
      <c r="A1900" s="1" t="s">
        <v>6946</v>
      </c>
      <c r="B1900" s="1" t="s">
        <v>36</v>
      </c>
      <c r="C1900" t="s">
        <v>6947</v>
      </c>
      <c r="D1900" s="1" t="s">
        <v>43</v>
      </c>
      <c r="E1900" s="1" t="s">
        <v>6211</v>
      </c>
      <c r="F1900" s="1" t="s">
        <v>6215</v>
      </c>
      <c r="G1900" s="1" t="s">
        <v>6216</v>
      </c>
      <c r="H1900" s="2" t="s">
        <v>6948</v>
      </c>
      <c r="J1900" s="1" t="s">
        <v>773</v>
      </c>
      <c r="K1900" s="1" t="s">
        <v>6943</v>
      </c>
      <c r="L1900" s="1">
        <v>1</v>
      </c>
      <c r="M1900" s="1" t="s">
        <v>774</v>
      </c>
      <c r="O1900" s="1" t="s">
        <v>1264</v>
      </c>
      <c r="P1900" s="1" t="s">
        <v>1265</v>
      </c>
      <c r="T1900" s="1" t="s">
        <v>1266</v>
      </c>
      <c r="W1900" s="2" t="s">
        <v>6420</v>
      </c>
      <c r="X1900" s="2" t="s">
        <v>6420</v>
      </c>
      <c r="Y1900" s="1" t="s">
        <v>775</v>
      </c>
      <c r="Z1900" s="1" t="s">
        <v>34</v>
      </c>
      <c r="AA1900" s="9" t="s">
        <v>53</v>
      </c>
      <c r="AB1900" s="2" t="s">
        <v>248</v>
      </c>
    </row>
    <row r="1901" spans="1:28" ht="36" customHeight="1" x14ac:dyDescent="0.2">
      <c r="A1901" s="1" t="s">
        <v>6949</v>
      </c>
      <c r="B1901" s="1" t="s">
        <v>36</v>
      </c>
      <c r="C1901" t="s">
        <v>6950</v>
      </c>
      <c r="D1901" s="1" t="s">
        <v>43</v>
      </c>
      <c r="E1901" s="1" t="s">
        <v>6211</v>
      </c>
      <c r="F1901" s="1" t="s">
        <v>6215</v>
      </c>
      <c r="G1901" s="1" t="s">
        <v>6216</v>
      </c>
      <c r="H1901" s="2" t="s">
        <v>6951</v>
      </c>
      <c r="J1901" s="1" t="s">
        <v>773</v>
      </c>
      <c r="K1901" s="1" t="s">
        <v>6943</v>
      </c>
      <c r="L1901" s="1">
        <v>1</v>
      </c>
      <c r="M1901" s="1" t="s">
        <v>774</v>
      </c>
      <c r="O1901" s="1" t="s">
        <v>1264</v>
      </c>
      <c r="P1901" s="1" t="s">
        <v>1265</v>
      </c>
      <c r="T1901" s="1" t="s">
        <v>1266</v>
      </c>
      <c r="W1901" s="2" t="s">
        <v>6420</v>
      </c>
      <c r="X1901" s="2" t="s">
        <v>6420</v>
      </c>
      <c r="Y1901" s="1" t="s">
        <v>775</v>
      </c>
      <c r="Z1901" s="1" t="s">
        <v>34</v>
      </c>
      <c r="AA1901" s="9" t="s">
        <v>53</v>
      </c>
      <c r="AB1901" s="2" t="s">
        <v>248</v>
      </c>
    </row>
    <row r="1902" spans="1:28" ht="36" customHeight="1" x14ac:dyDescent="0.2">
      <c r="A1902" s="1" t="s">
        <v>6952</v>
      </c>
      <c r="B1902" s="1" t="s">
        <v>36</v>
      </c>
      <c r="C1902" t="s">
        <v>6953</v>
      </c>
      <c r="D1902" s="1" t="s">
        <v>43</v>
      </c>
      <c r="E1902" s="1" t="s">
        <v>6211</v>
      </c>
      <c r="F1902" s="1" t="s">
        <v>6215</v>
      </c>
      <c r="G1902" s="1" t="s">
        <v>6216</v>
      </c>
      <c r="H1902" s="2" t="s">
        <v>6954</v>
      </c>
      <c r="I1902" s="2" t="s">
        <v>6955</v>
      </c>
      <c r="J1902" s="1" t="s">
        <v>773</v>
      </c>
      <c r="K1902" s="1" t="s">
        <v>6943</v>
      </c>
      <c r="L1902" s="1">
        <v>1</v>
      </c>
      <c r="M1902" s="1" t="s">
        <v>774</v>
      </c>
      <c r="O1902" s="1" t="s">
        <v>1264</v>
      </c>
      <c r="P1902" s="1" t="s">
        <v>1265</v>
      </c>
      <c r="T1902" s="1" t="s">
        <v>1266</v>
      </c>
      <c r="W1902" s="2" t="s">
        <v>6420</v>
      </c>
      <c r="X1902" s="2" t="s">
        <v>6420</v>
      </c>
      <c r="Y1902" s="1" t="s">
        <v>775</v>
      </c>
      <c r="Z1902" s="1" t="s">
        <v>34</v>
      </c>
      <c r="AA1902" s="9" t="s">
        <v>53</v>
      </c>
      <c r="AB1902" s="2" t="s">
        <v>248</v>
      </c>
    </row>
    <row r="1903" spans="1:28" ht="36" customHeight="1" x14ac:dyDescent="0.2">
      <c r="A1903" s="1" t="s">
        <v>6956</v>
      </c>
      <c r="B1903" s="1" t="s">
        <v>36</v>
      </c>
      <c r="C1903" t="s">
        <v>6957</v>
      </c>
      <c r="D1903" s="1" t="s">
        <v>43</v>
      </c>
      <c r="E1903" s="1" t="s">
        <v>6211</v>
      </c>
      <c r="F1903" s="1" t="s">
        <v>6215</v>
      </c>
      <c r="G1903" s="1" t="s">
        <v>6216</v>
      </c>
      <c r="H1903" s="2" t="s">
        <v>802</v>
      </c>
      <c r="J1903" s="1" t="s">
        <v>773</v>
      </c>
      <c r="K1903" s="1" t="s">
        <v>6943</v>
      </c>
      <c r="L1903" s="1">
        <v>1</v>
      </c>
      <c r="M1903" s="1" t="s">
        <v>774</v>
      </c>
      <c r="O1903" s="1" t="s">
        <v>1264</v>
      </c>
      <c r="P1903" s="1" t="s">
        <v>1265</v>
      </c>
      <c r="T1903" s="1" t="s">
        <v>1266</v>
      </c>
      <c r="W1903" s="2" t="s">
        <v>6420</v>
      </c>
      <c r="X1903" s="2" t="s">
        <v>6420</v>
      </c>
      <c r="Y1903" s="1" t="s">
        <v>775</v>
      </c>
      <c r="Z1903" s="1" t="s">
        <v>34</v>
      </c>
      <c r="AA1903" s="9" t="s">
        <v>53</v>
      </c>
      <c r="AB1903" s="2" t="s">
        <v>248</v>
      </c>
    </row>
    <row r="1904" spans="1:28" ht="36" customHeight="1" x14ac:dyDescent="0.2">
      <c r="A1904" s="1" t="s">
        <v>6958</v>
      </c>
      <c r="B1904" s="1" t="s">
        <v>36</v>
      </c>
      <c r="C1904" t="s">
        <v>6959</v>
      </c>
      <c r="D1904" s="1" t="s">
        <v>188</v>
      </c>
      <c r="E1904" s="1" t="s">
        <v>6211</v>
      </c>
      <c r="F1904" s="1" t="s">
        <v>6215</v>
      </c>
      <c r="G1904" s="1" t="s">
        <v>6216</v>
      </c>
      <c r="H1904" s="2" t="s">
        <v>643</v>
      </c>
      <c r="J1904" s="1" t="s">
        <v>33</v>
      </c>
      <c r="O1904" s="1" t="s">
        <v>191</v>
      </c>
      <c r="P1904" s="1" t="s">
        <v>1265</v>
      </c>
      <c r="W1904" s="1" t="s">
        <v>6960</v>
      </c>
      <c r="X1904" s="2" t="s">
        <v>6960</v>
      </c>
      <c r="Y1904" s="1" t="s">
        <v>52</v>
      </c>
      <c r="Z1904" s="1" t="s">
        <v>34</v>
      </c>
      <c r="AA1904" s="9" t="s">
        <v>53</v>
      </c>
      <c r="AB1904" s="2" t="s">
        <v>248</v>
      </c>
    </row>
    <row r="1905" spans="1:28" ht="36" customHeight="1" x14ac:dyDescent="0.2">
      <c r="A1905" s="1" t="s">
        <v>6961</v>
      </c>
      <c r="B1905" s="1" t="s">
        <v>36</v>
      </c>
      <c r="C1905" t="s">
        <v>6962</v>
      </c>
      <c r="D1905" s="1" t="s">
        <v>766</v>
      </c>
      <c r="E1905" s="1" t="s">
        <v>6211</v>
      </c>
      <c r="F1905" s="1" t="s">
        <v>6215</v>
      </c>
      <c r="G1905" s="1" t="s">
        <v>6963</v>
      </c>
      <c r="H1905" s="2" t="s">
        <v>6964</v>
      </c>
      <c r="I1905" s="10" t="s">
        <v>6965</v>
      </c>
      <c r="J1905" s="1" t="s">
        <v>33</v>
      </c>
      <c r="W1905" s="2" t="s">
        <v>2657</v>
      </c>
      <c r="X1905" s="2" t="s">
        <v>2657</v>
      </c>
      <c r="Z1905" s="1" t="s">
        <v>34</v>
      </c>
    </row>
    <row r="1906" spans="1:28" ht="36" customHeight="1" x14ac:dyDescent="0.2">
      <c r="A1906" s="1" t="s">
        <v>6966</v>
      </c>
      <c r="B1906" s="1" t="s">
        <v>1141</v>
      </c>
      <c r="C1906" t="s">
        <v>6967</v>
      </c>
      <c r="D1906" s="1" t="s">
        <v>43</v>
      </c>
      <c r="E1906" s="1" t="s">
        <v>6211</v>
      </c>
      <c r="F1906" s="1" t="s">
        <v>6215</v>
      </c>
      <c r="G1906" s="1" t="s">
        <v>6963</v>
      </c>
      <c r="H1906" s="2" t="s">
        <v>6968</v>
      </c>
      <c r="J1906" s="1" t="s">
        <v>773</v>
      </c>
      <c r="K1906" s="1" t="s">
        <v>6961</v>
      </c>
      <c r="L1906" s="1">
        <v>1</v>
      </c>
      <c r="M1906" s="1" t="s">
        <v>774</v>
      </c>
      <c r="O1906" s="1" t="s">
        <v>1264</v>
      </c>
      <c r="P1906" s="1" t="s">
        <v>1265</v>
      </c>
      <c r="T1906" s="1" t="s">
        <v>1266</v>
      </c>
      <c r="W1906" s="2" t="s">
        <v>2657</v>
      </c>
      <c r="X1906" s="2" t="s">
        <v>2657</v>
      </c>
      <c r="Y1906" s="1" t="s">
        <v>775</v>
      </c>
      <c r="Z1906" s="1" t="s">
        <v>34</v>
      </c>
      <c r="AA1906" s="9" t="s">
        <v>53</v>
      </c>
      <c r="AB1906" s="2" t="s">
        <v>248</v>
      </c>
    </row>
    <row r="1907" spans="1:28" ht="36" customHeight="1" x14ac:dyDescent="0.2">
      <c r="A1907" s="1" t="s">
        <v>6969</v>
      </c>
      <c r="B1907" s="1" t="s">
        <v>36</v>
      </c>
      <c r="C1907" t="s">
        <v>6970</v>
      </c>
      <c r="D1907" s="1" t="s">
        <v>188</v>
      </c>
      <c r="E1907" s="1" t="s">
        <v>6211</v>
      </c>
      <c r="F1907" s="1" t="s">
        <v>6215</v>
      </c>
      <c r="G1907" s="1" t="s">
        <v>6963</v>
      </c>
      <c r="H1907" s="2" t="s">
        <v>6971</v>
      </c>
      <c r="J1907" s="1" t="s">
        <v>33</v>
      </c>
      <c r="O1907" s="1" t="s">
        <v>191</v>
      </c>
      <c r="P1907" s="1" t="s">
        <v>1265</v>
      </c>
      <c r="W1907" s="2" t="s">
        <v>6972</v>
      </c>
      <c r="X1907" s="2" t="s">
        <v>6972</v>
      </c>
      <c r="Y1907" s="1" t="s">
        <v>52</v>
      </c>
      <c r="Z1907" s="1" t="s">
        <v>34</v>
      </c>
      <c r="AA1907" s="9" t="s">
        <v>53</v>
      </c>
      <c r="AB1907" s="2" t="s">
        <v>248</v>
      </c>
    </row>
    <row r="1908" spans="1:28" ht="36" customHeight="1" x14ac:dyDescent="0.2">
      <c r="A1908" s="1" t="s">
        <v>6973</v>
      </c>
      <c r="B1908" s="1" t="s">
        <v>1141</v>
      </c>
      <c r="C1908" t="s">
        <v>6974</v>
      </c>
      <c r="D1908" s="1" t="s">
        <v>43</v>
      </c>
      <c r="E1908" s="1" t="s">
        <v>6211</v>
      </c>
      <c r="F1908" s="1" t="s">
        <v>6215</v>
      </c>
      <c r="G1908" s="1" t="s">
        <v>6963</v>
      </c>
      <c r="H1908" s="2" t="s">
        <v>6249</v>
      </c>
      <c r="J1908" s="1" t="s">
        <v>773</v>
      </c>
      <c r="K1908" s="1" t="s">
        <v>6961</v>
      </c>
      <c r="L1908" s="1">
        <v>1</v>
      </c>
      <c r="M1908" s="1" t="s">
        <v>774</v>
      </c>
      <c r="O1908" s="1" t="s">
        <v>1264</v>
      </c>
      <c r="P1908" s="1" t="s">
        <v>1265</v>
      </c>
      <c r="T1908" s="1" t="s">
        <v>1266</v>
      </c>
      <c r="W1908" s="2" t="s">
        <v>2657</v>
      </c>
      <c r="X1908" s="2" t="s">
        <v>2657</v>
      </c>
      <c r="Y1908" s="1" t="s">
        <v>775</v>
      </c>
      <c r="Z1908" s="1" t="s">
        <v>34</v>
      </c>
      <c r="AA1908" s="9" t="s">
        <v>53</v>
      </c>
      <c r="AB1908" s="2" t="s">
        <v>248</v>
      </c>
    </row>
    <row r="1909" spans="1:28" ht="36" customHeight="1" x14ac:dyDescent="0.2">
      <c r="A1909" s="1" t="s">
        <v>6975</v>
      </c>
      <c r="B1909" s="1" t="s">
        <v>1141</v>
      </c>
      <c r="C1909" t="s">
        <v>6976</v>
      </c>
      <c r="D1909" s="1" t="s">
        <v>43</v>
      </c>
      <c r="E1909" s="1" t="s">
        <v>6211</v>
      </c>
      <c r="F1909" s="1" t="s">
        <v>6215</v>
      </c>
      <c r="G1909" s="1" t="s">
        <v>6963</v>
      </c>
      <c r="H1909" s="2" t="s">
        <v>6253</v>
      </c>
      <c r="J1909" s="1" t="s">
        <v>773</v>
      </c>
      <c r="K1909" s="1" t="s">
        <v>6961</v>
      </c>
      <c r="L1909" s="1">
        <v>1</v>
      </c>
      <c r="M1909" s="1" t="s">
        <v>774</v>
      </c>
      <c r="O1909" s="1" t="s">
        <v>1264</v>
      </c>
      <c r="P1909" s="1" t="s">
        <v>1265</v>
      </c>
      <c r="T1909" s="1" t="s">
        <v>1266</v>
      </c>
      <c r="W1909" s="2" t="s">
        <v>2657</v>
      </c>
      <c r="X1909" s="2" t="s">
        <v>2657</v>
      </c>
      <c r="Y1909" s="1" t="s">
        <v>775</v>
      </c>
      <c r="Z1909" s="1" t="s">
        <v>34</v>
      </c>
      <c r="AA1909" s="9" t="s">
        <v>53</v>
      </c>
      <c r="AB1909" s="2" t="s">
        <v>248</v>
      </c>
    </row>
    <row r="1910" spans="1:28" ht="36" customHeight="1" x14ac:dyDescent="0.2">
      <c r="A1910" s="1" t="s">
        <v>6977</v>
      </c>
      <c r="B1910" s="1" t="s">
        <v>1141</v>
      </c>
      <c r="C1910" t="s">
        <v>6978</v>
      </c>
      <c r="D1910" s="1" t="s">
        <v>43</v>
      </c>
      <c r="E1910" s="1" t="s">
        <v>6211</v>
      </c>
      <c r="F1910" s="1" t="s">
        <v>6215</v>
      </c>
      <c r="G1910" s="1" t="s">
        <v>6963</v>
      </c>
      <c r="H1910" s="2" t="s">
        <v>6261</v>
      </c>
      <c r="J1910" s="1" t="s">
        <v>773</v>
      </c>
      <c r="K1910" s="1" t="s">
        <v>6961</v>
      </c>
      <c r="L1910" s="1">
        <v>1</v>
      </c>
      <c r="M1910" s="1" t="s">
        <v>774</v>
      </c>
      <c r="O1910" s="1" t="s">
        <v>1264</v>
      </c>
      <c r="P1910" s="1" t="s">
        <v>1265</v>
      </c>
      <c r="T1910" s="1" t="s">
        <v>1266</v>
      </c>
      <c r="W1910" s="2" t="s">
        <v>2657</v>
      </c>
      <c r="X1910" s="2" t="s">
        <v>2657</v>
      </c>
      <c r="Y1910" s="1" t="s">
        <v>775</v>
      </c>
      <c r="Z1910" s="1" t="s">
        <v>34</v>
      </c>
      <c r="AA1910" s="9" t="s">
        <v>53</v>
      </c>
      <c r="AB1910" s="2" t="s">
        <v>248</v>
      </c>
    </row>
    <row r="1911" spans="1:28" ht="36" customHeight="1" x14ac:dyDescent="0.2">
      <c r="A1911" s="1" t="s">
        <v>6979</v>
      </c>
      <c r="B1911" s="1" t="s">
        <v>36</v>
      </c>
      <c r="C1911" t="s">
        <v>6980</v>
      </c>
      <c r="D1911" s="1" t="s">
        <v>43</v>
      </c>
      <c r="E1911" s="1" t="s">
        <v>6211</v>
      </c>
      <c r="F1911" s="1" t="s">
        <v>6215</v>
      </c>
      <c r="G1911" s="1" t="s">
        <v>6963</v>
      </c>
      <c r="H1911" s="2" t="s">
        <v>6981</v>
      </c>
      <c r="J1911" s="1" t="s">
        <v>773</v>
      </c>
      <c r="K1911" s="1" t="s">
        <v>6961</v>
      </c>
      <c r="L1911" s="1">
        <v>1</v>
      </c>
      <c r="M1911" s="1" t="s">
        <v>774</v>
      </c>
      <c r="O1911" s="1" t="s">
        <v>1264</v>
      </c>
      <c r="P1911" s="1" t="s">
        <v>1265</v>
      </c>
      <c r="T1911" s="1" t="s">
        <v>1266</v>
      </c>
      <c r="W1911" s="2" t="s">
        <v>2657</v>
      </c>
      <c r="X1911" s="2" t="s">
        <v>2657</v>
      </c>
      <c r="Y1911" s="1" t="s">
        <v>775</v>
      </c>
      <c r="Z1911" s="1" t="s">
        <v>34</v>
      </c>
      <c r="AA1911" s="9" t="s">
        <v>53</v>
      </c>
      <c r="AB1911" s="2" t="s">
        <v>248</v>
      </c>
    </row>
    <row r="1912" spans="1:28" ht="36" customHeight="1" x14ac:dyDescent="0.2">
      <c r="A1912" s="1" t="s">
        <v>6982</v>
      </c>
      <c r="B1912" s="1" t="s">
        <v>1141</v>
      </c>
      <c r="C1912" t="s">
        <v>6983</v>
      </c>
      <c r="D1912" s="1" t="s">
        <v>43</v>
      </c>
      <c r="E1912" s="1" t="s">
        <v>6211</v>
      </c>
      <c r="F1912" s="1" t="s">
        <v>6215</v>
      </c>
      <c r="G1912" s="1" t="s">
        <v>6963</v>
      </c>
      <c r="H1912" s="2" t="s">
        <v>6984</v>
      </c>
      <c r="J1912" s="1" t="s">
        <v>773</v>
      </c>
      <c r="K1912" s="1" t="s">
        <v>6961</v>
      </c>
      <c r="L1912" s="1">
        <v>1</v>
      </c>
      <c r="M1912" s="1" t="s">
        <v>774</v>
      </c>
      <c r="O1912" s="1" t="s">
        <v>1264</v>
      </c>
      <c r="P1912" s="1" t="s">
        <v>1265</v>
      </c>
      <c r="T1912" s="1" t="s">
        <v>1266</v>
      </c>
      <c r="W1912" s="2" t="s">
        <v>2657</v>
      </c>
      <c r="X1912" s="2" t="s">
        <v>2657</v>
      </c>
      <c r="Y1912" s="1" t="s">
        <v>775</v>
      </c>
      <c r="Z1912" s="1" t="s">
        <v>34</v>
      </c>
      <c r="AA1912" s="9" t="s">
        <v>53</v>
      </c>
      <c r="AB1912" s="2" t="s">
        <v>248</v>
      </c>
    </row>
    <row r="1913" spans="1:28" ht="36" customHeight="1" x14ac:dyDescent="0.2">
      <c r="A1913" s="1" t="s">
        <v>6985</v>
      </c>
      <c r="B1913" s="1" t="s">
        <v>36</v>
      </c>
      <c r="C1913" t="s">
        <v>6986</v>
      </c>
      <c r="D1913" s="1" t="s">
        <v>43</v>
      </c>
      <c r="E1913" s="1" t="s">
        <v>6211</v>
      </c>
      <c r="F1913" s="1" t="s">
        <v>6215</v>
      </c>
      <c r="G1913" s="1" t="s">
        <v>6963</v>
      </c>
      <c r="H1913" s="2" t="s">
        <v>6987</v>
      </c>
      <c r="I1913" s="2" t="s">
        <v>6988</v>
      </c>
      <c r="J1913" s="1" t="s">
        <v>773</v>
      </c>
      <c r="K1913" s="1" t="s">
        <v>6961</v>
      </c>
      <c r="L1913" s="1">
        <v>1</v>
      </c>
      <c r="M1913" s="1" t="s">
        <v>774</v>
      </c>
      <c r="O1913" s="1" t="s">
        <v>1264</v>
      </c>
      <c r="P1913" s="1" t="s">
        <v>1265</v>
      </c>
      <c r="T1913" s="1" t="s">
        <v>1266</v>
      </c>
      <c r="W1913" s="2" t="s">
        <v>2657</v>
      </c>
      <c r="X1913" s="2" t="s">
        <v>2657</v>
      </c>
      <c r="Y1913" s="1" t="s">
        <v>775</v>
      </c>
      <c r="Z1913" s="1" t="s">
        <v>34</v>
      </c>
      <c r="AA1913" s="9" t="s">
        <v>53</v>
      </c>
      <c r="AB1913" s="2" t="s">
        <v>248</v>
      </c>
    </row>
    <row r="1914" spans="1:28" ht="36" customHeight="1" x14ac:dyDescent="0.2">
      <c r="A1914" s="1" t="s">
        <v>6989</v>
      </c>
      <c r="B1914" s="1" t="s">
        <v>36</v>
      </c>
      <c r="C1914" t="s">
        <v>6990</v>
      </c>
      <c r="D1914" s="1" t="s">
        <v>43</v>
      </c>
      <c r="E1914" s="1" t="s">
        <v>6211</v>
      </c>
      <c r="F1914" s="1" t="s">
        <v>6215</v>
      </c>
      <c r="G1914" s="1" t="s">
        <v>6963</v>
      </c>
      <c r="H1914" s="2" t="s">
        <v>6991</v>
      </c>
      <c r="J1914" s="1" t="s">
        <v>773</v>
      </c>
      <c r="K1914" s="1" t="s">
        <v>6961</v>
      </c>
      <c r="L1914" s="1">
        <v>1</v>
      </c>
      <c r="M1914" s="1" t="s">
        <v>774</v>
      </c>
      <c r="O1914" s="1" t="s">
        <v>1264</v>
      </c>
      <c r="P1914" s="1" t="s">
        <v>1265</v>
      </c>
      <c r="T1914" s="1" t="s">
        <v>1266</v>
      </c>
      <c r="W1914" s="2" t="s">
        <v>2657</v>
      </c>
      <c r="X1914" s="2" t="s">
        <v>2657</v>
      </c>
      <c r="Y1914" s="1" t="s">
        <v>775</v>
      </c>
      <c r="Z1914" s="1" t="s">
        <v>34</v>
      </c>
      <c r="AA1914" s="9" t="s">
        <v>53</v>
      </c>
      <c r="AB1914" s="2" t="s">
        <v>248</v>
      </c>
    </row>
    <row r="1915" spans="1:28" ht="36" customHeight="1" x14ac:dyDescent="0.2">
      <c r="A1915" s="1" t="s">
        <v>6992</v>
      </c>
      <c r="B1915" s="1" t="s">
        <v>1141</v>
      </c>
      <c r="C1915" t="s">
        <v>6993</v>
      </c>
      <c r="D1915" s="1" t="s">
        <v>43</v>
      </c>
      <c r="E1915" s="1" t="s">
        <v>6211</v>
      </c>
      <c r="F1915" s="1" t="s">
        <v>6215</v>
      </c>
      <c r="G1915" s="1" t="s">
        <v>6963</v>
      </c>
      <c r="H1915" s="2" t="s">
        <v>6994</v>
      </c>
      <c r="J1915" s="1" t="s">
        <v>773</v>
      </c>
      <c r="K1915" s="1" t="s">
        <v>6961</v>
      </c>
      <c r="L1915" s="1">
        <v>1</v>
      </c>
      <c r="M1915" s="1" t="s">
        <v>774</v>
      </c>
      <c r="O1915" s="1" t="s">
        <v>1264</v>
      </c>
      <c r="P1915" s="1" t="s">
        <v>1265</v>
      </c>
      <c r="T1915" s="1" t="s">
        <v>1266</v>
      </c>
      <c r="W1915" s="2" t="s">
        <v>2657</v>
      </c>
      <c r="X1915" s="2" t="s">
        <v>2657</v>
      </c>
      <c r="Y1915" s="1" t="s">
        <v>775</v>
      </c>
      <c r="Z1915" s="1" t="s">
        <v>34</v>
      </c>
      <c r="AA1915" s="9" t="s">
        <v>53</v>
      </c>
      <c r="AB1915" s="2" t="s">
        <v>248</v>
      </c>
    </row>
    <row r="1916" spans="1:28" ht="36" customHeight="1" x14ac:dyDescent="0.2">
      <c r="A1916" s="1" t="s">
        <v>6995</v>
      </c>
      <c r="B1916" s="1" t="s">
        <v>1141</v>
      </c>
      <c r="C1916" t="s">
        <v>6996</v>
      </c>
      <c r="D1916" s="1" t="s">
        <v>188</v>
      </c>
      <c r="E1916" s="1" t="s">
        <v>6211</v>
      </c>
      <c r="F1916" s="1" t="s">
        <v>6215</v>
      </c>
      <c r="G1916" s="1" t="s">
        <v>6963</v>
      </c>
      <c r="H1916" s="2" t="s">
        <v>6997</v>
      </c>
      <c r="J1916" s="1" t="s">
        <v>33</v>
      </c>
      <c r="O1916" s="1" t="s">
        <v>191</v>
      </c>
      <c r="P1916" s="1" t="s">
        <v>1265</v>
      </c>
      <c r="W1916" s="2" t="s">
        <v>6998</v>
      </c>
      <c r="X1916" s="2" t="s">
        <v>6998</v>
      </c>
      <c r="Y1916" s="1" t="s">
        <v>52</v>
      </c>
      <c r="Z1916" s="1" t="s">
        <v>34</v>
      </c>
      <c r="AA1916" s="9" t="s">
        <v>53</v>
      </c>
      <c r="AB1916" s="2" t="s">
        <v>248</v>
      </c>
    </row>
    <row r="1917" spans="1:28" ht="36" customHeight="1" x14ac:dyDescent="0.2">
      <c r="A1917" s="1" t="s">
        <v>6999</v>
      </c>
      <c r="B1917" s="1" t="s">
        <v>36</v>
      </c>
      <c r="C1917" t="s">
        <v>7000</v>
      </c>
      <c r="D1917" s="1" t="s">
        <v>43</v>
      </c>
      <c r="E1917" s="1" t="s">
        <v>6211</v>
      </c>
      <c r="F1917" s="1" t="s">
        <v>6215</v>
      </c>
      <c r="G1917" s="1" t="s">
        <v>6963</v>
      </c>
      <c r="H1917" s="2" t="s">
        <v>7001</v>
      </c>
      <c r="J1917" s="1" t="s">
        <v>773</v>
      </c>
      <c r="K1917" s="1" t="s">
        <v>6961</v>
      </c>
      <c r="L1917" s="1">
        <v>2</v>
      </c>
      <c r="M1917" s="1" t="s">
        <v>774</v>
      </c>
      <c r="O1917" s="1" t="s">
        <v>1264</v>
      </c>
      <c r="P1917" s="1" t="s">
        <v>1265</v>
      </c>
      <c r="T1917" s="1" t="s">
        <v>1266</v>
      </c>
      <c r="W1917" s="2" t="s">
        <v>2657</v>
      </c>
      <c r="X1917" s="2" t="s">
        <v>2657</v>
      </c>
      <c r="Y1917" s="1" t="s">
        <v>775</v>
      </c>
      <c r="Z1917" s="1" t="s">
        <v>34</v>
      </c>
      <c r="AA1917" s="9" t="s">
        <v>53</v>
      </c>
      <c r="AB1917" s="2" t="s">
        <v>248</v>
      </c>
    </row>
    <row r="1918" spans="1:28" ht="36" customHeight="1" x14ac:dyDescent="0.2">
      <c r="A1918" s="1" t="s">
        <v>7002</v>
      </c>
      <c r="B1918" s="1" t="s">
        <v>36</v>
      </c>
      <c r="C1918" t="s">
        <v>7003</v>
      </c>
      <c r="D1918" s="1" t="s">
        <v>766</v>
      </c>
      <c r="E1918" s="1" t="s">
        <v>6211</v>
      </c>
      <c r="F1918" s="1" t="s">
        <v>6215</v>
      </c>
      <c r="G1918" s="1" t="s">
        <v>6963</v>
      </c>
      <c r="H1918" s="2" t="s">
        <v>7004</v>
      </c>
      <c r="I1918" s="10" t="s">
        <v>7005</v>
      </c>
      <c r="J1918" s="1" t="s">
        <v>33</v>
      </c>
      <c r="W1918" s="2" t="s">
        <v>2657</v>
      </c>
      <c r="X1918" s="2" t="s">
        <v>2657</v>
      </c>
      <c r="Z1918" s="1" t="s">
        <v>34</v>
      </c>
    </row>
    <row r="1919" spans="1:28" ht="36" customHeight="1" x14ac:dyDescent="0.2">
      <c r="A1919" s="1" t="s">
        <v>7006</v>
      </c>
      <c r="B1919" s="1" t="s">
        <v>36</v>
      </c>
      <c r="C1919" t="s">
        <v>7007</v>
      </c>
      <c r="D1919" s="1" t="s">
        <v>43</v>
      </c>
      <c r="E1919" s="1" t="s">
        <v>6211</v>
      </c>
      <c r="F1919" s="1" t="s">
        <v>6215</v>
      </c>
      <c r="G1919" s="1" t="s">
        <v>6963</v>
      </c>
      <c r="H1919" s="2" t="s">
        <v>6296</v>
      </c>
      <c r="I1919" s="2" t="s">
        <v>7008</v>
      </c>
      <c r="J1919" s="1" t="s">
        <v>773</v>
      </c>
      <c r="K1919" s="1" t="s">
        <v>7002</v>
      </c>
      <c r="L1919" s="1">
        <v>1</v>
      </c>
      <c r="M1919" s="1" t="s">
        <v>774</v>
      </c>
      <c r="O1919" s="1" t="s">
        <v>1264</v>
      </c>
      <c r="P1919" s="1" t="s">
        <v>1265</v>
      </c>
      <c r="T1919" s="1" t="s">
        <v>1266</v>
      </c>
      <c r="W1919" s="2" t="s">
        <v>2657</v>
      </c>
      <c r="X1919" s="2" t="s">
        <v>2657</v>
      </c>
      <c r="Y1919" s="1" t="s">
        <v>775</v>
      </c>
      <c r="Z1919" s="1" t="s">
        <v>34</v>
      </c>
      <c r="AA1919" s="9" t="s">
        <v>53</v>
      </c>
      <c r="AB1919" s="2" t="s">
        <v>248</v>
      </c>
    </row>
    <row r="1920" spans="1:28" ht="36" customHeight="1" x14ac:dyDescent="0.2">
      <c r="A1920" s="1" t="s">
        <v>7009</v>
      </c>
      <c r="B1920" s="1" t="s">
        <v>1141</v>
      </c>
      <c r="C1920" t="s">
        <v>7010</v>
      </c>
      <c r="D1920" s="1" t="s">
        <v>188</v>
      </c>
      <c r="E1920" s="1" t="s">
        <v>6211</v>
      </c>
      <c r="F1920" s="1" t="s">
        <v>6215</v>
      </c>
      <c r="G1920" s="1" t="s">
        <v>6963</v>
      </c>
      <c r="H1920" s="2" t="s">
        <v>7011</v>
      </c>
      <c r="J1920" s="1" t="s">
        <v>33</v>
      </c>
      <c r="O1920" s="1" t="s">
        <v>191</v>
      </c>
      <c r="P1920" s="1" t="s">
        <v>1265</v>
      </c>
      <c r="W1920" s="2" t="s">
        <v>7012</v>
      </c>
      <c r="X1920" s="2" t="s">
        <v>7012</v>
      </c>
      <c r="Y1920" s="1" t="s">
        <v>52</v>
      </c>
      <c r="Z1920" s="1" t="s">
        <v>34</v>
      </c>
      <c r="AA1920" s="9" t="s">
        <v>53</v>
      </c>
      <c r="AB1920" s="2" t="s">
        <v>248</v>
      </c>
    </row>
    <row r="1921" spans="1:28" ht="36" customHeight="1" x14ac:dyDescent="0.2">
      <c r="A1921" s="1" t="s">
        <v>7013</v>
      </c>
      <c r="B1921" s="1" t="s">
        <v>36</v>
      </c>
      <c r="C1921" t="s">
        <v>7014</v>
      </c>
      <c r="D1921" s="1" t="s">
        <v>43</v>
      </c>
      <c r="E1921" s="1" t="s">
        <v>6211</v>
      </c>
      <c r="F1921" s="1" t="s">
        <v>6215</v>
      </c>
      <c r="G1921" s="1" t="s">
        <v>6963</v>
      </c>
      <c r="H1921" s="2" t="s">
        <v>6304</v>
      </c>
      <c r="I1921" s="2" t="s">
        <v>7015</v>
      </c>
      <c r="J1921" s="1" t="s">
        <v>773</v>
      </c>
      <c r="K1921" s="1" t="s">
        <v>7002</v>
      </c>
      <c r="L1921" s="1">
        <v>1</v>
      </c>
      <c r="M1921" s="1" t="s">
        <v>774</v>
      </c>
      <c r="O1921" s="1" t="s">
        <v>1264</v>
      </c>
      <c r="P1921" s="1" t="s">
        <v>1265</v>
      </c>
      <c r="T1921" s="1" t="s">
        <v>1266</v>
      </c>
      <c r="W1921" s="2" t="s">
        <v>2657</v>
      </c>
      <c r="X1921" s="2" t="s">
        <v>2657</v>
      </c>
      <c r="Y1921" s="1" t="s">
        <v>775</v>
      </c>
      <c r="Z1921" s="1" t="s">
        <v>34</v>
      </c>
      <c r="AA1921" s="9" t="s">
        <v>53</v>
      </c>
      <c r="AB1921" s="2" t="s">
        <v>248</v>
      </c>
    </row>
    <row r="1922" spans="1:28" ht="36" customHeight="1" x14ac:dyDescent="0.2">
      <c r="A1922" s="1" t="s">
        <v>7016</v>
      </c>
      <c r="B1922" s="1" t="s">
        <v>1141</v>
      </c>
      <c r="C1922" t="s">
        <v>7017</v>
      </c>
      <c r="D1922" s="1" t="s">
        <v>188</v>
      </c>
      <c r="E1922" s="1" t="s">
        <v>6211</v>
      </c>
      <c r="F1922" s="1" t="s">
        <v>6215</v>
      </c>
      <c r="G1922" s="1" t="s">
        <v>6963</v>
      </c>
      <c r="H1922" s="2" t="s">
        <v>7011</v>
      </c>
      <c r="J1922" s="1" t="s">
        <v>33</v>
      </c>
      <c r="O1922" s="1" t="s">
        <v>191</v>
      </c>
      <c r="P1922" s="1" t="s">
        <v>1265</v>
      </c>
      <c r="W1922" s="2" t="s">
        <v>7018</v>
      </c>
      <c r="X1922" s="2" t="s">
        <v>7018</v>
      </c>
      <c r="Y1922" s="1" t="s">
        <v>52</v>
      </c>
      <c r="Z1922" s="1" t="s">
        <v>34</v>
      </c>
      <c r="AA1922" s="9" t="s">
        <v>53</v>
      </c>
      <c r="AB1922" s="2" t="s">
        <v>248</v>
      </c>
    </row>
    <row r="1923" spans="1:28" ht="36" customHeight="1" x14ac:dyDescent="0.2">
      <c r="A1923" s="1" t="s">
        <v>7019</v>
      </c>
      <c r="B1923" s="1" t="s">
        <v>36</v>
      </c>
      <c r="C1923" t="s">
        <v>7020</v>
      </c>
      <c r="D1923" s="1" t="s">
        <v>43</v>
      </c>
      <c r="E1923" s="1" t="s">
        <v>6211</v>
      </c>
      <c r="F1923" s="1" t="s">
        <v>6215</v>
      </c>
      <c r="G1923" s="1" t="s">
        <v>6963</v>
      </c>
      <c r="H1923" s="2" t="s">
        <v>6312</v>
      </c>
      <c r="I1923" s="2" t="s">
        <v>7021</v>
      </c>
      <c r="J1923" s="1" t="s">
        <v>773</v>
      </c>
      <c r="K1923" s="1" t="s">
        <v>7002</v>
      </c>
      <c r="L1923" s="1">
        <v>1</v>
      </c>
      <c r="M1923" s="1" t="s">
        <v>774</v>
      </c>
      <c r="O1923" s="1" t="s">
        <v>1264</v>
      </c>
      <c r="P1923" s="1" t="s">
        <v>1265</v>
      </c>
      <c r="T1923" s="1" t="s">
        <v>1266</v>
      </c>
      <c r="W1923" s="2" t="s">
        <v>2657</v>
      </c>
      <c r="X1923" s="2" t="s">
        <v>2657</v>
      </c>
      <c r="Y1923" s="1" t="s">
        <v>775</v>
      </c>
      <c r="Z1923" s="1" t="s">
        <v>34</v>
      </c>
      <c r="AA1923" s="9" t="s">
        <v>53</v>
      </c>
      <c r="AB1923" s="2" t="s">
        <v>248</v>
      </c>
    </row>
    <row r="1924" spans="1:28" ht="36" customHeight="1" x14ac:dyDescent="0.2">
      <c r="A1924" s="1" t="s">
        <v>7022</v>
      </c>
      <c r="B1924" s="1" t="s">
        <v>1141</v>
      </c>
      <c r="C1924" t="s">
        <v>7023</v>
      </c>
      <c r="D1924" s="1" t="s">
        <v>188</v>
      </c>
      <c r="E1924" s="1" t="s">
        <v>6211</v>
      </c>
      <c r="F1924" s="1" t="s">
        <v>6215</v>
      </c>
      <c r="G1924" s="1" t="s">
        <v>6963</v>
      </c>
      <c r="H1924" s="2" t="s">
        <v>7011</v>
      </c>
      <c r="J1924" s="1" t="s">
        <v>33</v>
      </c>
      <c r="O1924" s="1" t="s">
        <v>191</v>
      </c>
      <c r="P1924" s="1" t="s">
        <v>1265</v>
      </c>
      <c r="W1924" s="2" t="s">
        <v>7024</v>
      </c>
      <c r="X1924" s="2" t="s">
        <v>7024</v>
      </c>
      <c r="Y1924" s="1" t="s">
        <v>52</v>
      </c>
      <c r="Z1924" s="1" t="s">
        <v>34</v>
      </c>
      <c r="AA1924" s="9" t="s">
        <v>53</v>
      </c>
      <c r="AB1924" s="2" t="s">
        <v>248</v>
      </c>
    </row>
    <row r="1925" spans="1:28" ht="36" customHeight="1" x14ac:dyDescent="0.2">
      <c r="A1925" s="1" t="s">
        <v>7025</v>
      </c>
      <c r="B1925" s="1" t="s">
        <v>36</v>
      </c>
      <c r="C1925" t="s">
        <v>7026</v>
      </c>
      <c r="D1925" s="1" t="s">
        <v>43</v>
      </c>
      <c r="E1925" s="1" t="s">
        <v>6211</v>
      </c>
      <c r="F1925" s="1" t="s">
        <v>6215</v>
      </c>
      <c r="G1925" s="1" t="s">
        <v>6963</v>
      </c>
      <c r="H1925" s="2" t="s">
        <v>6320</v>
      </c>
      <c r="I1925" s="2" t="s">
        <v>7027</v>
      </c>
      <c r="J1925" s="1" t="s">
        <v>773</v>
      </c>
      <c r="K1925" s="1" t="s">
        <v>7002</v>
      </c>
      <c r="L1925" s="1">
        <v>1</v>
      </c>
      <c r="M1925" s="1" t="s">
        <v>774</v>
      </c>
      <c r="O1925" s="1" t="s">
        <v>1264</v>
      </c>
      <c r="P1925" s="1" t="s">
        <v>1265</v>
      </c>
      <c r="T1925" s="1" t="s">
        <v>1266</v>
      </c>
      <c r="W1925" s="2" t="s">
        <v>2657</v>
      </c>
      <c r="X1925" s="2" t="s">
        <v>2657</v>
      </c>
      <c r="Y1925" s="1" t="s">
        <v>775</v>
      </c>
      <c r="Z1925" s="1" t="s">
        <v>34</v>
      </c>
      <c r="AA1925" s="9" t="s">
        <v>53</v>
      </c>
      <c r="AB1925" s="2" t="s">
        <v>248</v>
      </c>
    </row>
    <row r="1926" spans="1:28" ht="36" customHeight="1" x14ac:dyDescent="0.2">
      <c r="A1926" s="1" t="s">
        <v>7028</v>
      </c>
      <c r="B1926" s="1" t="s">
        <v>1141</v>
      </c>
      <c r="C1926" t="s">
        <v>7029</v>
      </c>
      <c r="D1926" s="1" t="s">
        <v>188</v>
      </c>
      <c r="E1926" s="1" t="s">
        <v>6211</v>
      </c>
      <c r="F1926" s="1" t="s">
        <v>6215</v>
      </c>
      <c r="G1926" s="1" t="s">
        <v>6963</v>
      </c>
      <c r="H1926" s="2" t="s">
        <v>7011</v>
      </c>
      <c r="J1926" s="1" t="s">
        <v>33</v>
      </c>
      <c r="O1926" s="1" t="s">
        <v>191</v>
      </c>
      <c r="P1926" s="1" t="s">
        <v>1265</v>
      </c>
      <c r="W1926" s="2" t="s">
        <v>7030</v>
      </c>
      <c r="X1926" s="2" t="s">
        <v>7030</v>
      </c>
      <c r="Y1926" s="1" t="s">
        <v>52</v>
      </c>
      <c r="Z1926" s="1" t="s">
        <v>34</v>
      </c>
      <c r="AA1926" s="9" t="s">
        <v>53</v>
      </c>
      <c r="AB1926" s="2" t="s">
        <v>248</v>
      </c>
    </row>
    <row r="1927" spans="1:28" ht="36" customHeight="1" x14ac:dyDescent="0.2">
      <c r="A1927" s="1" t="s">
        <v>7031</v>
      </c>
      <c r="B1927" s="1" t="s">
        <v>36</v>
      </c>
      <c r="C1927" t="s">
        <v>7032</v>
      </c>
      <c r="D1927" s="1" t="s">
        <v>43</v>
      </c>
      <c r="E1927" s="1" t="s">
        <v>6211</v>
      </c>
      <c r="F1927" s="1" t="s">
        <v>6215</v>
      </c>
      <c r="G1927" s="1" t="s">
        <v>6963</v>
      </c>
      <c r="H1927" s="2" t="s">
        <v>6328</v>
      </c>
      <c r="I1927" s="2" t="s">
        <v>7033</v>
      </c>
      <c r="J1927" s="1" t="s">
        <v>773</v>
      </c>
      <c r="K1927" s="1" t="s">
        <v>7002</v>
      </c>
      <c r="L1927" s="1">
        <v>1</v>
      </c>
      <c r="M1927" s="1" t="s">
        <v>774</v>
      </c>
      <c r="O1927" s="1" t="s">
        <v>1264</v>
      </c>
      <c r="P1927" s="1" t="s">
        <v>1265</v>
      </c>
      <c r="T1927" s="1" t="s">
        <v>1266</v>
      </c>
      <c r="W1927" s="2" t="s">
        <v>2657</v>
      </c>
      <c r="X1927" s="2" t="s">
        <v>2657</v>
      </c>
      <c r="Y1927" s="1" t="s">
        <v>775</v>
      </c>
      <c r="Z1927" s="1" t="s">
        <v>34</v>
      </c>
      <c r="AA1927" s="9" t="s">
        <v>53</v>
      </c>
      <c r="AB1927" s="2" t="s">
        <v>248</v>
      </c>
    </row>
    <row r="1928" spans="1:28" ht="36" customHeight="1" x14ac:dyDescent="0.2">
      <c r="A1928" s="1" t="s">
        <v>7034</v>
      </c>
      <c r="B1928" s="1" t="s">
        <v>1141</v>
      </c>
      <c r="C1928" t="s">
        <v>7035</v>
      </c>
      <c r="D1928" s="1" t="s">
        <v>188</v>
      </c>
      <c r="E1928" s="1" t="s">
        <v>6211</v>
      </c>
      <c r="F1928" s="1" t="s">
        <v>6215</v>
      </c>
      <c r="G1928" s="1" t="s">
        <v>6963</v>
      </c>
      <c r="H1928" s="2" t="s">
        <v>7011</v>
      </c>
      <c r="J1928" s="1" t="s">
        <v>33</v>
      </c>
      <c r="O1928" s="1" t="s">
        <v>191</v>
      </c>
      <c r="P1928" s="1" t="s">
        <v>1265</v>
      </c>
      <c r="W1928" s="2" t="s">
        <v>7036</v>
      </c>
      <c r="X1928" s="2" t="s">
        <v>7036</v>
      </c>
      <c r="Y1928" s="1" t="s">
        <v>52</v>
      </c>
      <c r="Z1928" s="1" t="s">
        <v>34</v>
      </c>
      <c r="AA1928" s="9" t="s">
        <v>53</v>
      </c>
      <c r="AB1928" s="2" t="s">
        <v>248</v>
      </c>
    </row>
    <row r="1929" spans="1:28" ht="36" customHeight="1" x14ac:dyDescent="0.2">
      <c r="A1929" s="1" t="s">
        <v>7037</v>
      </c>
      <c r="B1929" s="1" t="s">
        <v>36</v>
      </c>
      <c r="C1929" t="s">
        <v>7038</v>
      </c>
      <c r="D1929" s="1" t="s">
        <v>43</v>
      </c>
      <c r="E1929" s="1" t="s">
        <v>6211</v>
      </c>
      <c r="F1929" s="1" t="s">
        <v>6215</v>
      </c>
      <c r="G1929" s="1" t="s">
        <v>6963</v>
      </c>
      <c r="H1929" s="2" t="s">
        <v>6336</v>
      </c>
      <c r="I1929" s="21" t="s">
        <v>7039</v>
      </c>
      <c r="J1929" s="1" t="s">
        <v>773</v>
      </c>
      <c r="K1929" s="1" t="s">
        <v>7002</v>
      </c>
      <c r="L1929" s="1">
        <v>1</v>
      </c>
      <c r="M1929" s="1" t="s">
        <v>774</v>
      </c>
      <c r="O1929" s="1" t="s">
        <v>1264</v>
      </c>
      <c r="P1929" s="1" t="s">
        <v>1265</v>
      </c>
      <c r="T1929" s="1" t="s">
        <v>1266</v>
      </c>
      <c r="W1929" s="2" t="s">
        <v>2657</v>
      </c>
      <c r="X1929" s="2" t="s">
        <v>2657</v>
      </c>
      <c r="Y1929" s="1" t="s">
        <v>775</v>
      </c>
      <c r="Z1929" s="1" t="s">
        <v>34</v>
      </c>
      <c r="AA1929" s="9" t="s">
        <v>53</v>
      </c>
      <c r="AB1929" s="2" t="s">
        <v>248</v>
      </c>
    </row>
    <row r="1930" spans="1:28" ht="36" customHeight="1" x14ac:dyDescent="0.2">
      <c r="A1930" s="1" t="s">
        <v>7040</v>
      </c>
      <c r="B1930" s="1" t="s">
        <v>1141</v>
      </c>
      <c r="C1930" t="s">
        <v>7041</v>
      </c>
      <c r="D1930" s="1" t="s">
        <v>188</v>
      </c>
      <c r="E1930" s="1" t="s">
        <v>6211</v>
      </c>
      <c r="F1930" s="1" t="s">
        <v>6215</v>
      </c>
      <c r="G1930" s="1" t="s">
        <v>6963</v>
      </c>
      <c r="H1930" s="2" t="s">
        <v>7011</v>
      </c>
      <c r="J1930" s="1" t="s">
        <v>33</v>
      </c>
      <c r="O1930" s="1" t="s">
        <v>191</v>
      </c>
      <c r="P1930" s="1" t="s">
        <v>1265</v>
      </c>
      <c r="W1930" s="2" t="s">
        <v>7042</v>
      </c>
      <c r="X1930" s="2" t="s">
        <v>7042</v>
      </c>
      <c r="Y1930" s="1" t="s">
        <v>52</v>
      </c>
      <c r="Z1930" s="1" t="s">
        <v>34</v>
      </c>
      <c r="AA1930" s="9" t="s">
        <v>53</v>
      </c>
      <c r="AB1930" s="2" t="s">
        <v>248</v>
      </c>
    </row>
    <row r="1931" spans="1:28" ht="36" customHeight="1" x14ac:dyDescent="0.2">
      <c r="A1931" s="1" t="s">
        <v>7043</v>
      </c>
      <c r="B1931" s="1" t="s">
        <v>36</v>
      </c>
      <c r="C1931" t="s">
        <v>7044</v>
      </c>
      <c r="D1931" s="1" t="s">
        <v>43</v>
      </c>
      <c r="E1931" s="1" t="s">
        <v>6211</v>
      </c>
      <c r="F1931" s="1" t="s">
        <v>6215</v>
      </c>
      <c r="G1931" s="1" t="s">
        <v>6963</v>
      </c>
      <c r="H1931" s="2" t="s">
        <v>3368</v>
      </c>
      <c r="I1931" s="21" t="s">
        <v>7045</v>
      </c>
      <c r="J1931" s="1" t="s">
        <v>773</v>
      </c>
      <c r="K1931" s="1" t="s">
        <v>7002</v>
      </c>
      <c r="L1931" s="1">
        <v>1</v>
      </c>
      <c r="M1931" s="1" t="s">
        <v>774</v>
      </c>
      <c r="O1931" s="1" t="s">
        <v>1264</v>
      </c>
      <c r="P1931" s="1" t="s">
        <v>1265</v>
      </c>
      <c r="T1931" s="1" t="s">
        <v>1266</v>
      </c>
      <c r="W1931" s="2" t="s">
        <v>2657</v>
      </c>
      <c r="X1931" s="2" t="s">
        <v>2657</v>
      </c>
      <c r="Y1931" s="1" t="s">
        <v>775</v>
      </c>
      <c r="Z1931" s="1" t="s">
        <v>34</v>
      </c>
      <c r="AA1931" s="9" t="s">
        <v>53</v>
      </c>
      <c r="AB1931" s="2" t="s">
        <v>248</v>
      </c>
    </row>
    <row r="1932" spans="1:28" ht="36" customHeight="1" x14ac:dyDescent="0.2">
      <c r="A1932" s="1" t="s">
        <v>7046</v>
      </c>
      <c r="B1932" s="1" t="s">
        <v>1141</v>
      </c>
      <c r="C1932" t="s">
        <v>7047</v>
      </c>
      <c r="D1932" s="1" t="s">
        <v>188</v>
      </c>
      <c r="E1932" s="1" t="s">
        <v>6211</v>
      </c>
      <c r="F1932" s="1" t="s">
        <v>6215</v>
      </c>
      <c r="G1932" s="1" t="s">
        <v>6963</v>
      </c>
      <c r="H1932" s="2" t="s">
        <v>7011</v>
      </c>
      <c r="J1932" s="1" t="s">
        <v>33</v>
      </c>
      <c r="O1932" s="1" t="s">
        <v>191</v>
      </c>
      <c r="P1932" s="1" t="s">
        <v>1265</v>
      </c>
      <c r="W1932" s="2" t="s">
        <v>7048</v>
      </c>
      <c r="X1932" s="2" t="s">
        <v>7048</v>
      </c>
      <c r="Y1932" s="1" t="s">
        <v>52</v>
      </c>
      <c r="Z1932" s="1" t="s">
        <v>34</v>
      </c>
      <c r="AA1932" s="9" t="s">
        <v>53</v>
      </c>
      <c r="AB1932" s="2" t="s">
        <v>248</v>
      </c>
    </row>
    <row r="1933" spans="1:28" ht="36" customHeight="1" x14ac:dyDescent="0.2">
      <c r="A1933" s="1" t="s">
        <v>7049</v>
      </c>
      <c r="B1933" s="1" t="s">
        <v>36</v>
      </c>
      <c r="C1933" t="s">
        <v>7050</v>
      </c>
      <c r="D1933" s="1" t="s">
        <v>43</v>
      </c>
      <c r="E1933" s="1" t="s">
        <v>6211</v>
      </c>
      <c r="F1933" s="1" t="s">
        <v>6215</v>
      </c>
      <c r="G1933" s="1" t="s">
        <v>6963</v>
      </c>
      <c r="H1933" s="2" t="s">
        <v>6351</v>
      </c>
      <c r="I1933" s="21" t="s">
        <v>7051</v>
      </c>
      <c r="J1933" s="1" t="s">
        <v>773</v>
      </c>
      <c r="K1933" s="1" t="s">
        <v>7002</v>
      </c>
      <c r="L1933" s="1">
        <v>1</v>
      </c>
      <c r="M1933" s="1" t="s">
        <v>774</v>
      </c>
      <c r="O1933" s="1" t="s">
        <v>1264</v>
      </c>
      <c r="P1933" s="1" t="s">
        <v>1265</v>
      </c>
      <c r="T1933" s="1" t="s">
        <v>1266</v>
      </c>
      <c r="W1933" s="2" t="s">
        <v>2657</v>
      </c>
      <c r="X1933" s="2" t="s">
        <v>2657</v>
      </c>
      <c r="Y1933" s="1" t="s">
        <v>775</v>
      </c>
      <c r="Z1933" s="1" t="s">
        <v>34</v>
      </c>
      <c r="AA1933" s="9" t="s">
        <v>53</v>
      </c>
      <c r="AB1933" s="2" t="s">
        <v>248</v>
      </c>
    </row>
    <row r="1934" spans="1:28" ht="36" customHeight="1" x14ac:dyDescent="0.2">
      <c r="A1934" s="1" t="s">
        <v>7052</v>
      </c>
      <c r="B1934" s="1" t="s">
        <v>1141</v>
      </c>
      <c r="C1934" t="s">
        <v>7053</v>
      </c>
      <c r="D1934" s="1" t="s">
        <v>188</v>
      </c>
      <c r="E1934" s="1" t="s">
        <v>6211</v>
      </c>
      <c r="F1934" s="1" t="s">
        <v>6215</v>
      </c>
      <c r="G1934" s="1" t="s">
        <v>6963</v>
      </c>
      <c r="H1934" s="2" t="s">
        <v>7011</v>
      </c>
      <c r="J1934" s="1" t="s">
        <v>33</v>
      </c>
      <c r="O1934" s="1" t="s">
        <v>191</v>
      </c>
      <c r="P1934" s="1" t="s">
        <v>1265</v>
      </c>
      <c r="W1934" s="2" t="s">
        <v>7054</v>
      </c>
      <c r="X1934" s="2" t="s">
        <v>7054</v>
      </c>
      <c r="Y1934" s="1" t="s">
        <v>52</v>
      </c>
      <c r="Z1934" s="1" t="s">
        <v>34</v>
      </c>
      <c r="AA1934" s="9" t="s">
        <v>53</v>
      </c>
      <c r="AB1934" s="2" t="s">
        <v>248</v>
      </c>
    </row>
    <row r="1935" spans="1:28" ht="36" customHeight="1" x14ac:dyDescent="0.2">
      <c r="A1935" s="1" t="s">
        <v>7055</v>
      </c>
      <c r="B1935" s="1" t="s">
        <v>36</v>
      </c>
      <c r="C1935" t="s">
        <v>7056</v>
      </c>
      <c r="D1935" s="1" t="s">
        <v>43</v>
      </c>
      <c r="E1935" s="1" t="s">
        <v>6211</v>
      </c>
      <c r="F1935" s="1" t="s">
        <v>6215</v>
      </c>
      <c r="G1935" s="1" t="s">
        <v>6963</v>
      </c>
      <c r="H1935" s="2" t="s">
        <v>4427</v>
      </c>
      <c r="I1935" s="21" t="s">
        <v>7057</v>
      </c>
      <c r="J1935" s="1" t="s">
        <v>773</v>
      </c>
      <c r="K1935" s="1" t="s">
        <v>7002</v>
      </c>
      <c r="L1935" s="1">
        <v>1</v>
      </c>
      <c r="M1935" s="1" t="s">
        <v>774</v>
      </c>
      <c r="O1935" s="1" t="s">
        <v>1264</v>
      </c>
      <c r="P1935" s="1" t="s">
        <v>1265</v>
      </c>
      <c r="T1935" s="1" t="s">
        <v>1266</v>
      </c>
      <c r="W1935" s="2" t="s">
        <v>2657</v>
      </c>
      <c r="X1935" s="2" t="s">
        <v>2657</v>
      </c>
      <c r="Y1935" s="1" t="s">
        <v>775</v>
      </c>
      <c r="Z1935" s="1" t="s">
        <v>34</v>
      </c>
      <c r="AA1935" s="9" t="s">
        <v>53</v>
      </c>
      <c r="AB1935" s="2" t="s">
        <v>248</v>
      </c>
    </row>
    <row r="1936" spans="1:28" ht="36" customHeight="1" x14ac:dyDescent="0.2">
      <c r="A1936" s="1" t="s">
        <v>7058</v>
      </c>
      <c r="B1936" s="1" t="s">
        <v>1141</v>
      </c>
      <c r="C1936" t="s">
        <v>7059</v>
      </c>
      <c r="D1936" s="1" t="s">
        <v>188</v>
      </c>
      <c r="E1936" s="1" t="s">
        <v>6211</v>
      </c>
      <c r="F1936" s="1" t="s">
        <v>6215</v>
      </c>
      <c r="G1936" s="1" t="s">
        <v>6963</v>
      </c>
      <c r="H1936" s="2" t="s">
        <v>7011</v>
      </c>
      <c r="J1936" s="1" t="s">
        <v>33</v>
      </c>
      <c r="O1936" s="1" t="s">
        <v>191</v>
      </c>
      <c r="P1936" s="1" t="s">
        <v>1265</v>
      </c>
      <c r="W1936" s="2" t="s">
        <v>7060</v>
      </c>
      <c r="X1936" s="2" t="s">
        <v>7060</v>
      </c>
      <c r="Y1936" s="1" t="s">
        <v>52</v>
      </c>
      <c r="Z1936" s="1" t="s">
        <v>34</v>
      </c>
      <c r="AA1936" s="9" t="s">
        <v>53</v>
      </c>
      <c r="AB1936" s="2" t="s">
        <v>248</v>
      </c>
    </row>
    <row r="1937" spans="1:28" ht="36" customHeight="1" x14ac:dyDescent="0.2">
      <c r="A1937" s="1" t="s">
        <v>7061</v>
      </c>
      <c r="B1937" s="1" t="s">
        <v>36</v>
      </c>
      <c r="C1937" t="s">
        <v>7062</v>
      </c>
      <c r="D1937" s="1" t="s">
        <v>43</v>
      </c>
      <c r="E1937" s="1" t="s">
        <v>6211</v>
      </c>
      <c r="F1937" s="1" t="s">
        <v>6215</v>
      </c>
      <c r="G1937" s="1" t="s">
        <v>6963</v>
      </c>
      <c r="H1937" s="2" t="s">
        <v>6359</v>
      </c>
      <c r="I1937" s="21" t="s">
        <v>7063</v>
      </c>
      <c r="J1937" s="1" t="s">
        <v>773</v>
      </c>
      <c r="K1937" s="1" t="s">
        <v>7002</v>
      </c>
      <c r="L1937" s="1">
        <v>1</v>
      </c>
      <c r="M1937" s="1" t="s">
        <v>774</v>
      </c>
      <c r="O1937" s="1" t="s">
        <v>1264</v>
      </c>
      <c r="P1937" s="1" t="s">
        <v>1265</v>
      </c>
      <c r="T1937" s="1" t="s">
        <v>1266</v>
      </c>
      <c r="W1937" s="2" t="s">
        <v>2657</v>
      </c>
      <c r="X1937" s="2" t="s">
        <v>2657</v>
      </c>
      <c r="Y1937" s="1" t="s">
        <v>775</v>
      </c>
      <c r="Z1937" s="1" t="s">
        <v>34</v>
      </c>
      <c r="AA1937" s="9" t="s">
        <v>53</v>
      </c>
      <c r="AB1937" s="2" t="s">
        <v>248</v>
      </c>
    </row>
    <row r="1938" spans="1:28" ht="36" customHeight="1" x14ac:dyDescent="0.2">
      <c r="A1938" s="1" t="s">
        <v>7064</v>
      </c>
      <c r="B1938" s="1">
        <v>1.3</v>
      </c>
      <c r="C1938" t="s">
        <v>7065</v>
      </c>
      <c r="D1938" s="1" t="s">
        <v>188</v>
      </c>
      <c r="E1938" s="1" t="s">
        <v>6211</v>
      </c>
      <c r="F1938" s="1" t="s">
        <v>6215</v>
      </c>
      <c r="G1938" s="1" t="s">
        <v>6963</v>
      </c>
      <c r="H1938" s="2" t="s">
        <v>7011</v>
      </c>
      <c r="J1938" s="1" t="s">
        <v>33</v>
      </c>
      <c r="O1938" s="1" t="s">
        <v>191</v>
      </c>
      <c r="P1938" s="1" t="s">
        <v>1265</v>
      </c>
      <c r="W1938" s="2" t="s">
        <v>7066</v>
      </c>
      <c r="X1938" s="2" t="s">
        <v>7066</v>
      </c>
      <c r="Y1938" s="1" t="s">
        <v>52</v>
      </c>
      <c r="Z1938" s="1" t="s">
        <v>34</v>
      </c>
      <c r="AA1938" s="9" t="s">
        <v>53</v>
      </c>
      <c r="AB1938" s="2" t="s">
        <v>248</v>
      </c>
    </row>
    <row r="1939" spans="1:28" ht="36" customHeight="1" x14ac:dyDescent="0.2">
      <c r="A1939" s="1" t="s">
        <v>7067</v>
      </c>
      <c r="B1939" s="1" t="s">
        <v>36</v>
      </c>
      <c r="C1939" t="s">
        <v>7068</v>
      </c>
      <c r="D1939" s="1" t="s">
        <v>43</v>
      </c>
      <c r="E1939" s="1" t="s">
        <v>6211</v>
      </c>
      <c r="F1939" s="1" t="s">
        <v>6215</v>
      </c>
      <c r="G1939" s="1" t="s">
        <v>6963</v>
      </c>
      <c r="H1939" s="2" t="s">
        <v>6376</v>
      </c>
      <c r="I1939" s="21" t="s">
        <v>7069</v>
      </c>
      <c r="J1939" s="1" t="s">
        <v>773</v>
      </c>
      <c r="K1939" s="1" t="s">
        <v>7002</v>
      </c>
      <c r="L1939" s="1">
        <v>1</v>
      </c>
      <c r="M1939" s="1" t="s">
        <v>774</v>
      </c>
      <c r="O1939" s="1" t="s">
        <v>1264</v>
      </c>
      <c r="P1939" s="1" t="s">
        <v>1265</v>
      </c>
      <c r="T1939" s="1" t="s">
        <v>1266</v>
      </c>
      <c r="W1939" s="2" t="s">
        <v>2657</v>
      </c>
      <c r="X1939" s="2" t="s">
        <v>2657</v>
      </c>
      <c r="Y1939" s="1" t="s">
        <v>775</v>
      </c>
      <c r="Z1939" s="1" t="s">
        <v>34</v>
      </c>
      <c r="AA1939" s="9" t="s">
        <v>53</v>
      </c>
      <c r="AB1939" s="2" t="s">
        <v>248</v>
      </c>
    </row>
    <row r="1940" spans="1:28" ht="36" customHeight="1" x14ac:dyDescent="0.2">
      <c r="A1940" s="1" t="s">
        <v>7070</v>
      </c>
      <c r="B1940" s="1" t="s">
        <v>1141</v>
      </c>
      <c r="C1940" t="s">
        <v>7071</v>
      </c>
      <c r="D1940" s="1" t="s">
        <v>188</v>
      </c>
      <c r="E1940" s="1" t="s">
        <v>6211</v>
      </c>
      <c r="F1940" s="1" t="s">
        <v>6215</v>
      </c>
      <c r="G1940" s="1" t="s">
        <v>6963</v>
      </c>
      <c r="H1940" s="2" t="s">
        <v>7011</v>
      </c>
      <c r="J1940" s="1" t="s">
        <v>33</v>
      </c>
      <c r="O1940" s="1" t="s">
        <v>191</v>
      </c>
      <c r="P1940" s="1" t="s">
        <v>1265</v>
      </c>
      <c r="W1940" s="2" t="s">
        <v>7072</v>
      </c>
      <c r="X1940" s="2" t="s">
        <v>7072</v>
      </c>
      <c r="Y1940" s="1" t="s">
        <v>52</v>
      </c>
      <c r="Z1940" s="1" t="s">
        <v>34</v>
      </c>
      <c r="AA1940" s="9" t="s">
        <v>53</v>
      </c>
      <c r="AB1940" s="2" t="s">
        <v>248</v>
      </c>
    </row>
    <row r="1941" spans="1:28" ht="36" customHeight="1" x14ac:dyDescent="0.2">
      <c r="A1941" s="1" t="s">
        <v>7073</v>
      </c>
      <c r="B1941" s="1" t="s">
        <v>36</v>
      </c>
      <c r="C1941" t="s">
        <v>7074</v>
      </c>
      <c r="D1941" s="1" t="s">
        <v>43</v>
      </c>
      <c r="E1941" s="1" t="s">
        <v>6211</v>
      </c>
      <c r="F1941" s="1" t="s">
        <v>6215</v>
      </c>
      <c r="G1941" s="1" t="s">
        <v>6963</v>
      </c>
      <c r="H1941" s="2" t="s">
        <v>6384</v>
      </c>
      <c r="I1941" s="21" t="s">
        <v>7075</v>
      </c>
      <c r="J1941" s="1" t="s">
        <v>773</v>
      </c>
      <c r="K1941" s="1" t="s">
        <v>7002</v>
      </c>
      <c r="L1941" s="1">
        <v>1</v>
      </c>
      <c r="M1941" s="1" t="s">
        <v>774</v>
      </c>
      <c r="O1941" s="1" t="s">
        <v>1264</v>
      </c>
      <c r="P1941" s="1" t="s">
        <v>1265</v>
      </c>
      <c r="T1941" s="1" t="s">
        <v>1266</v>
      </c>
      <c r="W1941" s="2" t="s">
        <v>2657</v>
      </c>
      <c r="X1941" s="2" t="s">
        <v>2657</v>
      </c>
      <c r="Y1941" s="1" t="s">
        <v>775</v>
      </c>
      <c r="Z1941" s="1" t="s">
        <v>34</v>
      </c>
      <c r="AA1941" s="9" t="s">
        <v>53</v>
      </c>
      <c r="AB1941" s="2" t="s">
        <v>248</v>
      </c>
    </row>
    <row r="1942" spans="1:28" ht="36" customHeight="1" x14ac:dyDescent="0.2">
      <c r="A1942" s="1" t="s">
        <v>7076</v>
      </c>
      <c r="B1942" s="1" t="s">
        <v>36</v>
      </c>
      <c r="C1942" t="s">
        <v>7077</v>
      </c>
      <c r="D1942" s="1" t="s">
        <v>188</v>
      </c>
      <c r="E1942" s="1" t="s">
        <v>6211</v>
      </c>
      <c r="F1942" s="1" t="s">
        <v>6215</v>
      </c>
      <c r="G1942" s="1" t="s">
        <v>6963</v>
      </c>
      <c r="H1942" s="2" t="s">
        <v>7011</v>
      </c>
      <c r="J1942" s="1" t="s">
        <v>33</v>
      </c>
      <c r="O1942" s="1" t="s">
        <v>191</v>
      </c>
      <c r="P1942" s="1" t="s">
        <v>1265</v>
      </c>
      <c r="W1942" s="2" t="s">
        <v>7078</v>
      </c>
      <c r="X1942" s="2" t="s">
        <v>7078</v>
      </c>
      <c r="Y1942" s="1" t="s">
        <v>52</v>
      </c>
      <c r="Z1942" s="1" t="s">
        <v>34</v>
      </c>
      <c r="AA1942" s="9" t="s">
        <v>53</v>
      </c>
      <c r="AB1942" s="2" t="s">
        <v>248</v>
      </c>
    </row>
    <row r="1943" spans="1:28" ht="36" customHeight="1" x14ac:dyDescent="0.2">
      <c r="A1943" s="1" t="s">
        <v>7079</v>
      </c>
      <c r="B1943" s="1" t="s">
        <v>36</v>
      </c>
      <c r="C1943" t="s">
        <v>7080</v>
      </c>
      <c r="D1943" s="1" t="s">
        <v>43</v>
      </c>
      <c r="E1943" s="1" t="s">
        <v>6211</v>
      </c>
      <c r="F1943" s="1" t="s">
        <v>6215</v>
      </c>
      <c r="G1943" s="1" t="s">
        <v>6963</v>
      </c>
      <c r="H1943" s="2" t="s">
        <v>6392</v>
      </c>
      <c r="I1943" s="2" t="s">
        <v>7081</v>
      </c>
      <c r="J1943" s="1" t="s">
        <v>773</v>
      </c>
      <c r="K1943" s="1" t="s">
        <v>7002</v>
      </c>
      <c r="L1943" s="1">
        <v>1</v>
      </c>
      <c r="M1943" s="1" t="s">
        <v>774</v>
      </c>
      <c r="O1943" s="1" t="s">
        <v>1264</v>
      </c>
      <c r="P1943" s="1" t="s">
        <v>1265</v>
      </c>
      <c r="T1943" s="1" t="s">
        <v>1266</v>
      </c>
      <c r="W1943" s="2" t="s">
        <v>2657</v>
      </c>
      <c r="X1943" s="2" t="s">
        <v>2657</v>
      </c>
      <c r="Y1943" s="1" t="s">
        <v>775</v>
      </c>
      <c r="Z1943" s="1" t="s">
        <v>34</v>
      </c>
      <c r="AA1943" s="9" t="s">
        <v>53</v>
      </c>
      <c r="AB1943" s="2" t="s">
        <v>248</v>
      </c>
    </row>
    <row r="1944" spans="1:28" ht="36" customHeight="1" x14ac:dyDescent="0.2">
      <c r="A1944" s="1" t="s">
        <v>7082</v>
      </c>
      <c r="B1944" s="1" t="s">
        <v>36</v>
      </c>
      <c r="C1944" t="s">
        <v>7083</v>
      </c>
      <c r="D1944" s="1" t="s">
        <v>188</v>
      </c>
      <c r="E1944" s="1" t="s">
        <v>6211</v>
      </c>
      <c r="F1944" s="1" t="s">
        <v>6215</v>
      </c>
      <c r="G1944" s="1" t="s">
        <v>6963</v>
      </c>
      <c r="H1944" s="2" t="s">
        <v>7011</v>
      </c>
      <c r="J1944" s="1" t="s">
        <v>33</v>
      </c>
      <c r="O1944" s="1" t="s">
        <v>191</v>
      </c>
      <c r="P1944" s="1" t="s">
        <v>1265</v>
      </c>
      <c r="W1944" s="2" t="s">
        <v>7084</v>
      </c>
      <c r="X1944" s="2" t="s">
        <v>7084</v>
      </c>
      <c r="Y1944" s="1" t="s">
        <v>52</v>
      </c>
      <c r="Z1944" s="1" t="s">
        <v>34</v>
      </c>
      <c r="AA1944" s="9" t="s">
        <v>53</v>
      </c>
      <c r="AB1944" s="2" t="s">
        <v>248</v>
      </c>
    </row>
    <row r="1945" spans="1:28" ht="36" customHeight="1" x14ac:dyDescent="0.2">
      <c r="A1945" s="1" t="s">
        <v>7085</v>
      </c>
      <c r="B1945" s="1" t="s">
        <v>36</v>
      </c>
      <c r="C1945" t="s">
        <v>7086</v>
      </c>
      <c r="D1945" s="1" t="s">
        <v>43</v>
      </c>
      <c r="E1945" s="1" t="s">
        <v>6211</v>
      </c>
      <c r="F1945" s="1" t="s">
        <v>6215</v>
      </c>
      <c r="G1945" s="1" t="s">
        <v>6963</v>
      </c>
      <c r="H1945" s="2" t="s">
        <v>2080</v>
      </c>
      <c r="I1945" s="2" t="s">
        <v>7087</v>
      </c>
      <c r="J1945" s="1" t="s">
        <v>773</v>
      </c>
      <c r="K1945" s="1" t="s">
        <v>7002</v>
      </c>
      <c r="L1945" s="1">
        <v>1</v>
      </c>
      <c r="M1945" s="1" t="s">
        <v>774</v>
      </c>
      <c r="O1945" s="1" t="s">
        <v>1264</v>
      </c>
      <c r="P1945" s="1" t="s">
        <v>1265</v>
      </c>
      <c r="T1945" s="1" t="s">
        <v>1266</v>
      </c>
      <c r="W1945" s="2" t="s">
        <v>2657</v>
      </c>
      <c r="X1945" s="2" t="s">
        <v>2657</v>
      </c>
      <c r="Y1945" s="1" t="s">
        <v>775</v>
      </c>
      <c r="Z1945" s="1" t="s">
        <v>34</v>
      </c>
      <c r="AA1945" s="9" t="s">
        <v>53</v>
      </c>
      <c r="AB1945" s="2" t="s">
        <v>248</v>
      </c>
    </row>
    <row r="1946" spans="1:28" ht="36" customHeight="1" x14ac:dyDescent="0.2">
      <c r="A1946" s="1" t="s">
        <v>7088</v>
      </c>
      <c r="B1946" s="1" t="s">
        <v>1141</v>
      </c>
      <c r="C1946" t="s">
        <v>7089</v>
      </c>
      <c r="D1946" s="1" t="s">
        <v>188</v>
      </c>
      <c r="E1946" s="1" t="s">
        <v>6211</v>
      </c>
      <c r="F1946" s="1" t="s">
        <v>6215</v>
      </c>
      <c r="G1946" s="1" t="s">
        <v>6963</v>
      </c>
      <c r="H1946" s="2" t="s">
        <v>7011</v>
      </c>
      <c r="J1946" s="1" t="s">
        <v>33</v>
      </c>
      <c r="O1946" s="1" t="s">
        <v>191</v>
      </c>
      <c r="P1946" s="1" t="s">
        <v>1265</v>
      </c>
      <c r="W1946" s="2" t="s">
        <v>7090</v>
      </c>
      <c r="X1946" s="2" t="s">
        <v>7090</v>
      </c>
      <c r="Y1946" s="1" t="s">
        <v>52</v>
      </c>
      <c r="Z1946" s="1" t="s">
        <v>34</v>
      </c>
      <c r="AA1946" s="9" t="s">
        <v>53</v>
      </c>
      <c r="AB1946" s="2" t="s">
        <v>248</v>
      </c>
    </row>
    <row r="1947" spans="1:28" ht="36" customHeight="1" x14ac:dyDescent="0.2">
      <c r="A1947" s="1" t="s">
        <v>7091</v>
      </c>
      <c r="B1947" s="1" t="s">
        <v>36</v>
      </c>
      <c r="C1947" t="s">
        <v>7092</v>
      </c>
      <c r="D1947" s="1" t="s">
        <v>43</v>
      </c>
      <c r="E1947" s="1" t="s">
        <v>6211</v>
      </c>
      <c r="F1947" s="1" t="s">
        <v>6215</v>
      </c>
      <c r="G1947" s="1" t="s">
        <v>6963</v>
      </c>
      <c r="H1947" s="2" t="s">
        <v>7093</v>
      </c>
      <c r="I1947" s="2" t="s">
        <v>7094</v>
      </c>
      <c r="J1947" s="1" t="s">
        <v>773</v>
      </c>
      <c r="K1947" s="1" t="s">
        <v>7002</v>
      </c>
      <c r="L1947" s="1">
        <v>1</v>
      </c>
      <c r="M1947" s="1" t="s">
        <v>774</v>
      </c>
      <c r="O1947" s="1" t="s">
        <v>1264</v>
      </c>
      <c r="P1947" s="1" t="s">
        <v>1265</v>
      </c>
      <c r="T1947" s="1" t="s">
        <v>1266</v>
      </c>
      <c r="W1947" s="2" t="s">
        <v>2657</v>
      </c>
      <c r="X1947" s="2" t="s">
        <v>2657</v>
      </c>
      <c r="Y1947" s="1" t="s">
        <v>775</v>
      </c>
      <c r="Z1947" s="1" t="s">
        <v>34</v>
      </c>
      <c r="AA1947" s="9" t="s">
        <v>53</v>
      </c>
      <c r="AB1947" s="2" t="s">
        <v>248</v>
      </c>
    </row>
    <row r="1948" spans="1:28" ht="36" customHeight="1" x14ac:dyDescent="0.2">
      <c r="A1948" s="1" t="s">
        <v>7095</v>
      </c>
      <c r="B1948" s="1" t="s">
        <v>36</v>
      </c>
      <c r="C1948" t="s">
        <v>7096</v>
      </c>
      <c r="D1948" s="1" t="s">
        <v>188</v>
      </c>
      <c r="E1948" s="1" t="s">
        <v>6211</v>
      </c>
      <c r="F1948" s="1" t="s">
        <v>6215</v>
      </c>
      <c r="G1948" s="1" t="s">
        <v>6963</v>
      </c>
      <c r="H1948" s="2" t="s">
        <v>7011</v>
      </c>
      <c r="J1948" s="1" t="s">
        <v>33</v>
      </c>
      <c r="O1948" s="1" t="s">
        <v>191</v>
      </c>
      <c r="P1948" s="1" t="s">
        <v>1265</v>
      </c>
      <c r="W1948" s="2" t="s">
        <v>7097</v>
      </c>
      <c r="X1948" s="2" t="s">
        <v>7097</v>
      </c>
      <c r="Y1948" s="1" t="s">
        <v>52</v>
      </c>
      <c r="Z1948" s="1" t="s">
        <v>34</v>
      </c>
      <c r="AA1948" s="9" t="s">
        <v>53</v>
      </c>
      <c r="AB1948" s="2" t="s">
        <v>248</v>
      </c>
    </row>
    <row r="1949" spans="1:28" ht="36" customHeight="1" x14ac:dyDescent="0.2">
      <c r="A1949" s="1" t="s">
        <v>7098</v>
      </c>
      <c r="B1949" s="1" t="s">
        <v>36</v>
      </c>
      <c r="C1949" t="s">
        <v>7099</v>
      </c>
      <c r="D1949" s="1" t="s">
        <v>43</v>
      </c>
      <c r="E1949" s="1" t="s">
        <v>6211</v>
      </c>
      <c r="F1949" s="1" t="s">
        <v>6215</v>
      </c>
      <c r="G1949" s="1" t="s">
        <v>6963</v>
      </c>
      <c r="H1949" s="2" t="s">
        <v>6423</v>
      </c>
      <c r="I1949" s="2" t="s">
        <v>7100</v>
      </c>
      <c r="J1949" s="1" t="s">
        <v>773</v>
      </c>
      <c r="K1949" s="1" t="s">
        <v>7002</v>
      </c>
      <c r="L1949" s="1">
        <v>1</v>
      </c>
      <c r="M1949" s="1" t="s">
        <v>774</v>
      </c>
      <c r="O1949" s="1" t="s">
        <v>1264</v>
      </c>
      <c r="P1949" s="1" t="s">
        <v>1265</v>
      </c>
      <c r="T1949" s="1" t="s">
        <v>1266</v>
      </c>
      <c r="W1949" s="2" t="s">
        <v>2657</v>
      </c>
      <c r="X1949" s="2" t="s">
        <v>2657</v>
      </c>
      <c r="Y1949" s="1" t="s">
        <v>775</v>
      </c>
      <c r="Z1949" s="1" t="s">
        <v>34</v>
      </c>
      <c r="AA1949" s="9" t="s">
        <v>53</v>
      </c>
      <c r="AB1949" s="2" t="s">
        <v>248</v>
      </c>
    </row>
    <row r="1950" spans="1:28" ht="36" customHeight="1" x14ac:dyDescent="0.2">
      <c r="A1950" s="1" t="s">
        <v>7101</v>
      </c>
      <c r="B1950" s="1" t="s">
        <v>1141</v>
      </c>
      <c r="C1950" t="s">
        <v>7102</v>
      </c>
      <c r="D1950" s="1" t="s">
        <v>188</v>
      </c>
      <c r="E1950" s="1" t="s">
        <v>6211</v>
      </c>
      <c r="F1950" s="1" t="s">
        <v>6215</v>
      </c>
      <c r="G1950" s="1" t="s">
        <v>6963</v>
      </c>
      <c r="H1950" s="2" t="s">
        <v>7011</v>
      </c>
      <c r="J1950" s="1" t="s">
        <v>33</v>
      </c>
      <c r="O1950" s="1" t="s">
        <v>191</v>
      </c>
      <c r="P1950" s="1" t="s">
        <v>1265</v>
      </c>
      <c r="W1950" s="2" t="s">
        <v>7103</v>
      </c>
      <c r="X1950" s="2" t="s">
        <v>7103</v>
      </c>
      <c r="Y1950" s="1" t="s">
        <v>52</v>
      </c>
      <c r="Z1950" s="1" t="s">
        <v>34</v>
      </c>
      <c r="AA1950" s="9" t="s">
        <v>53</v>
      </c>
      <c r="AB1950" s="2" t="s">
        <v>248</v>
      </c>
    </row>
    <row r="1951" spans="1:28" ht="36" customHeight="1" x14ac:dyDescent="0.2">
      <c r="A1951" s="1" t="s">
        <v>7104</v>
      </c>
      <c r="B1951" s="1" t="s">
        <v>36</v>
      </c>
      <c r="C1951" t="s">
        <v>7105</v>
      </c>
      <c r="D1951" s="1" t="s">
        <v>43</v>
      </c>
      <c r="E1951" s="1" t="s">
        <v>6211</v>
      </c>
      <c r="F1951" s="1" t="s">
        <v>6215</v>
      </c>
      <c r="G1951" s="1" t="s">
        <v>6963</v>
      </c>
      <c r="H1951" s="2" t="s">
        <v>6407</v>
      </c>
      <c r="I1951" s="2" t="s">
        <v>7106</v>
      </c>
      <c r="J1951" s="1" t="s">
        <v>773</v>
      </c>
      <c r="K1951" s="1" t="s">
        <v>7002</v>
      </c>
      <c r="L1951" s="1">
        <v>1</v>
      </c>
      <c r="M1951" s="1" t="s">
        <v>774</v>
      </c>
      <c r="O1951" s="1" t="s">
        <v>1264</v>
      </c>
      <c r="P1951" s="1" t="s">
        <v>1265</v>
      </c>
      <c r="T1951" s="1" t="s">
        <v>1266</v>
      </c>
      <c r="W1951" s="2" t="s">
        <v>2657</v>
      </c>
      <c r="X1951" s="2" t="s">
        <v>2657</v>
      </c>
      <c r="Y1951" s="1" t="s">
        <v>775</v>
      </c>
      <c r="Z1951" s="1" t="s">
        <v>34</v>
      </c>
      <c r="AA1951" s="9" t="s">
        <v>53</v>
      </c>
      <c r="AB1951" s="2" t="s">
        <v>248</v>
      </c>
    </row>
    <row r="1952" spans="1:28" ht="36" customHeight="1" x14ac:dyDescent="0.2">
      <c r="A1952" s="1" t="s">
        <v>7107</v>
      </c>
      <c r="B1952" s="1" t="s">
        <v>1141</v>
      </c>
      <c r="C1952" t="s">
        <v>7108</v>
      </c>
      <c r="D1952" s="1" t="s">
        <v>188</v>
      </c>
      <c r="E1952" s="1" t="s">
        <v>6211</v>
      </c>
      <c r="F1952" s="1" t="s">
        <v>6215</v>
      </c>
      <c r="G1952" s="1" t="s">
        <v>6963</v>
      </c>
      <c r="H1952" s="2" t="s">
        <v>7011</v>
      </c>
      <c r="J1952" s="1" t="s">
        <v>33</v>
      </c>
      <c r="O1952" s="1" t="s">
        <v>191</v>
      </c>
      <c r="P1952" s="1" t="s">
        <v>1265</v>
      </c>
      <c r="W1952" s="2" t="s">
        <v>7109</v>
      </c>
      <c r="X1952" s="2" t="s">
        <v>7109</v>
      </c>
      <c r="Y1952" s="1" t="s">
        <v>52</v>
      </c>
      <c r="Z1952" s="1" t="s">
        <v>34</v>
      </c>
      <c r="AA1952" s="9" t="s">
        <v>53</v>
      </c>
      <c r="AB1952" s="2" t="s">
        <v>248</v>
      </c>
    </row>
    <row r="1953" spans="1:28" ht="36" customHeight="1" x14ac:dyDescent="0.2">
      <c r="A1953" s="1" t="s">
        <v>7110</v>
      </c>
      <c r="B1953" s="1" t="s">
        <v>1141</v>
      </c>
      <c r="C1953" t="s">
        <v>7111</v>
      </c>
      <c r="D1953" s="1" t="s">
        <v>43</v>
      </c>
      <c r="E1953" s="1" t="s">
        <v>6211</v>
      </c>
      <c r="F1953" s="1" t="s">
        <v>6215</v>
      </c>
      <c r="G1953" s="1" t="s">
        <v>6963</v>
      </c>
      <c r="H1953" s="2" t="s">
        <v>802</v>
      </c>
      <c r="J1953" s="1" t="s">
        <v>773</v>
      </c>
      <c r="K1953" s="1" t="s">
        <v>7002</v>
      </c>
      <c r="L1953" s="1">
        <v>1</v>
      </c>
      <c r="M1953" s="1" t="s">
        <v>774</v>
      </c>
      <c r="O1953" s="1" t="s">
        <v>1264</v>
      </c>
      <c r="P1953" s="1" t="s">
        <v>1265</v>
      </c>
      <c r="T1953" s="1" t="s">
        <v>1266</v>
      </c>
      <c r="W1953" s="2" t="s">
        <v>2657</v>
      </c>
      <c r="X1953" s="2" t="s">
        <v>2657</v>
      </c>
      <c r="Y1953" s="1" t="s">
        <v>775</v>
      </c>
      <c r="Z1953" s="1" t="s">
        <v>34</v>
      </c>
      <c r="AA1953" s="9" t="s">
        <v>53</v>
      </c>
      <c r="AB1953" s="2" t="s">
        <v>248</v>
      </c>
    </row>
    <row r="1954" spans="1:28" ht="36" customHeight="1" x14ac:dyDescent="0.2">
      <c r="A1954" s="1" t="s">
        <v>7112</v>
      </c>
      <c r="B1954" s="1" t="s">
        <v>36</v>
      </c>
      <c r="C1954" t="s">
        <v>7113</v>
      </c>
      <c r="D1954" s="1" t="s">
        <v>188</v>
      </c>
      <c r="E1954" s="1" t="s">
        <v>6211</v>
      </c>
      <c r="F1954" s="1" t="s">
        <v>6215</v>
      </c>
      <c r="G1954" s="1" t="s">
        <v>6963</v>
      </c>
      <c r="H1954" s="2" t="s">
        <v>643</v>
      </c>
      <c r="J1954" s="1" t="s">
        <v>33</v>
      </c>
      <c r="O1954" s="1" t="s">
        <v>191</v>
      </c>
      <c r="P1954" s="1" t="s">
        <v>1265</v>
      </c>
      <c r="W1954" s="2" t="s">
        <v>7114</v>
      </c>
      <c r="X1954" s="2" t="s">
        <v>7114</v>
      </c>
      <c r="Y1954" s="1" t="s">
        <v>52</v>
      </c>
      <c r="Z1954" s="1" t="s">
        <v>34</v>
      </c>
      <c r="AA1954" s="9" t="s">
        <v>53</v>
      </c>
      <c r="AB1954" s="2" t="s">
        <v>248</v>
      </c>
    </row>
    <row r="1955" spans="1:28" ht="36" customHeight="1" x14ac:dyDescent="0.2">
      <c r="A1955" s="1" t="s">
        <v>7115</v>
      </c>
      <c r="B1955" s="1" t="s">
        <v>1141</v>
      </c>
      <c r="C1955" t="s">
        <v>7116</v>
      </c>
      <c r="D1955" s="1" t="s">
        <v>43</v>
      </c>
      <c r="E1955" s="1" t="s">
        <v>6211</v>
      </c>
      <c r="F1955" s="1" t="s">
        <v>6215</v>
      </c>
      <c r="G1955" s="1" t="s">
        <v>6963</v>
      </c>
      <c r="H1955" s="2" t="s">
        <v>7117</v>
      </c>
      <c r="J1955" s="1" t="s">
        <v>773</v>
      </c>
      <c r="K1955" s="1" t="s">
        <v>7002</v>
      </c>
      <c r="L1955" s="1">
        <v>2</v>
      </c>
      <c r="M1955" s="1" t="s">
        <v>774</v>
      </c>
      <c r="O1955" s="1" t="s">
        <v>1264</v>
      </c>
      <c r="P1955" s="1" t="s">
        <v>1265</v>
      </c>
      <c r="T1955" s="1" t="s">
        <v>1266</v>
      </c>
      <c r="W1955" s="2" t="s">
        <v>2657</v>
      </c>
      <c r="X1955" s="2" t="s">
        <v>2657</v>
      </c>
      <c r="Y1955" s="1" t="s">
        <v>775</v>
      </c>
      <c r="Z1955" s="1" t="s">
        <v>34</v>
      </c>
      <c r="AA1955" s="9" t="s">
        <v>53</v>
      </c>
      <c r="AB1955" s="2" t="s">
        <v>248</v>
      </c>
    </row>
    <row r="1956" spans="1:28" ht="36" customHeight="1" x14ac:dyDescent="0.2">
      <c r="A1956" s="1" t="s">
        <v>7118</v>
      </c>
      <c r="B1956" s="1" t="s">
        <v>36</v>
      </c>
      <c r="C1956" t="s">
        <v>7119</v>
      </c>
      <c r="D1956" s="1" t="s">
        <v>766</v>
      </c>
      <c r="E1956" s="1" t="s">
        <v>6211</v>
      </c>
      <c r="F1956" s="1" t="s">
        <v>7120</v>
      </c>
      <c r="G1956" s="1" t="s">
        <v>7121</v>
      </c>
      <c r="H1956" s="2" t="s">
        <v>7122</v>
      </c>
      <c r="J1956" s="1" t="s">
        <v>33</v>
      </c>
      <c r="W1956" s="2" t="s">
        <v>241</v>
      </c>
      <c r="X1956" s="2" t="s">
        <v>241</v>
      </c>
      <c r="Z1956" s="1" t="s">
        <v>34</v>
      </c>
    </row>
    <row r="1957" spans="1:28" ht="36" customHeight="1" x14ac:dyDescent="0.2">
      <c r="A1957" s="1" t="s">
        <v>7123</v>
      </c>
      <c r="B1957" s="1" t="s">
        <v>36</v>
      </c>
      <c r="C1957" t="s">
        <v>7124</v>
      </c>
      <c r="D1957" s="1" t="s">
        <v>43</v>
      </c>
      <c r="E1957" s="1" t="s">
        <v>6211</v>
      </c>
      <c r="F1957" s="1" t="s">
        <v>7120</v>
      </c>
      <c r="G1957" s="1" t="s">
        <v>7121</v>
      </c>
      <c r="H1957" s="2" t="s">
        <v>7125</v>
      </c>
      <c r="J1957" s="1" t="s">
        <v>773</v>
      </c>
      <c r="K1957" s="1" t="s">
        <v>7118</v>
      </c>
      <c r="L1957" s="1">
        <v>1</v>
      </c>
      <c r="M1957" s="1" t="s">
        <v>774</v>
      </c>
      <c r="O1957" s="1" t="s">
        <v>1264</v>
      </c>
      <c r="P1957" s="1" t="s">
        <v>1265</v>
      </c>
      <c r="T1957" s="1" t="s">
        <v>1266</v>
      </c>
      <c r="W1957" s="2" t="s">
        <v>241</v>
      </c>
      <c r="X1957" s="2" t="s">
        <v>241</v>
      </c>
      <c r="Y1957" s="1" t="s">
        <v>775</v>
      </c>
      <c r="Z1957" s="1" t="s">
        <v>34</v>
      </c>
      <c r="AA1957" s="9" t="s">
        <v>53</v>
      </c>
      <c r="AB1957" s="2" t="s">
        <v>248</v>
      </c>
    </row>
    <row r="1958" spans="1:28" ht="36" customHeight="1" x14ac:dyDescent="0.2">
      <c r="A1958" s="1" t="s">
        <v>7126</v>
      </c>
      <c r="B1958" s="1" t="s">
        <v>36</v>
      </c>
      <c r="C1958" t="s">
        <v>7127</v>
      </c>
      <c r="D1958" s="1" t="s">
        <v>43</v>
      </c>
      <c r="E1958" s="1" t="s">
        <v>6211</v>
      </c>
      <c r="F1958" s="1" t="s">
        <v>7120</v>
      </c>
      <c r="G1958" s="1" t="s">
        <v>7121</v>
      </c>
      <c r="H1958" s="2" t="s">
        <v>7128</v>
      </c>
      <c r="J1958" s="1" t="s">
        <v>773</v>
      </c>
      <c r="K1958" s="1" t="s">
        <v>7118</v>
      </c>
      <c r="L1958" s="1">
        <v>1</v>
      </c>
      <c r="M1958" s="1" t="s">
        <v>774</v>
      </c>
      <c r="O1958" s="1" t="s">
        <v>1264</v>
      </c>
      <c r="P1958" s="1" t="s">
        <v>1265</v>
      </c>
      <c r="T1958" s="1" t="s">
        <v>1266</v>
      </c>
      <c r="W1958" s="2" t="s">
        <v>241</v>
      </c>
      <c r="X1958" s="2" t="s">
        <v>241</v>
      </c>
      <c r="Y1958" s="1" t="s">
        <v>775</v>
      </c>
      <c r="Z1958" s="1" t="s">
        <v>34</v>
      </c>
      <c r="AA1958" s="9" t="s">
        <v>53</v>
      </c>
      <c r="AB1958" s="2" t="s">
        <v>248</v>
      </c>
    </row>
    <row r="1959" spans="1:28" ht="36" customHeight="1" x14ac:dyDescent="0.2">
      <c r="A1959" s="1" t="s">
        <v>7129</v>
      </c>
      <c r="B1959" s="1" t="s">
        <v>36</v>
      </c>
      <c r="C1959" t="s">
        <v>7130</v>
      </c>
      <c r="D1959" s="1" t="s">
        <v>43</v>
      </c>
      <c r="E1959" s="1" t="s">
        <v>6211</v>
      </c>
      <c r="F1959" s="1" t="s">
        <v>7120</v>
      </c>
      <c r="G1959" s="1" t="s">
        <v>7121</v>
      </c>
      <c r="H1959" s="2" t="s">
        <v>7131</v>
      </c>
      <c r="J1959" s="1" t="s">
        <v>773</v>
      </c>
      <c r="K1959" s="1" t="s">
        <v>7118</v>
      </c>
      <c r="L1959" s="1">
        <v>2</v>
      </c>
      <c r="M1959" s="1" t="s">
        <v>774</v>
      </c>
      <c r="O1959" s="1" t="s">
        <v>1264</v>
      </c>
      <c r="P1959" s="1" t="s">
        <v>1265</v>
      </c>
      <c r="T1959" s="1" t="s">
        <v>1266</v>
      </c>
      <c r="W1959" s="2" t="s">
        <v>241</v>
      </c>
      <c r="X1959" s="2" t="s">
        <v>241</v>
      </c>
      <c r="Y1959" s="1" t="s">
        <v>775</v>
      </c>
      <c r="Z1959" s="1" t="s">
        <v>34</v>
      </c>
      <c r="AA1959" s="9" t="s">
        <v>53</v>
      </c>
      <c r="AB1959" s="2" t="s">
        <v>248</v>
      </c>
    </row>
    <row r="1960" spans="1:28" ht="36" customHeight="1" x14ac:dyDescent="0.2">
      <c r="A1960" s="1" t="s">
        <v>7132</v>
      </c>
      <c r="B1960" s="1" t="s">
        <v>36</v>
      </c>
      <c r="C1960" t="s">
        <v>7133</v>
      </c>
      <c r="D1960" s="1" t="s">
        <v>766</v>
      </c>
      <c r="E1960" s="1" t="s">
        <v>6211</v>
      </c>
      <c r="F1960" s="1" t="s">
        <v>7120</v>
      </c>
      <c r="G1960" s="1" t="s">
        <v>7121</v>
      </c>
      <c r="H1960" s="2" t="s">
        <v>7134</v>
      </c>
      <c r="J1960" s="1" t="s">
        <v>33</v>
      </c>
      <c r="W1960" s="2" t="s">
        <v>7135</v>
      </c>
      <c r="X1960" s="2" t="s">
        <v>7135</v>
      </c>
      <c r="Z1960" s="1" t="s">
        <v>34</v>
      </c>
    </row>
    <row r="1961" spans="1:28" ht="36" customHeight="1" x14ac:dyDescent="0.2">
      <c r="A1961" s="1" t="s">
        <v>7136</v>
      </c>
      <c r="B1961" s="1" t="s">
        <v>36</v>
      </c>
      <c r="C1961" t="s">
        <v>7137</v>
      </c>
      <c r="D1961" s="1" t="s">
        <v>43</v>
      </c>
      <c r="E1961" s="1" t="s">
        <v>6211</v>
      </c>
      <c r="F1961" s="1" t="s">
        <v>7120</v>
      </c>
      <c r="G1961" s="1" t="s">
        <v>7121</v>
      </c>
      <c r="H1961" s="2" t="s">
        <v>6275</v>
      </c>
      <c r="J1961" s="1" t="s">
        <v>773</v>
      </c>
      <c r="K1961" s="1" t="s">
        <v>7132</v>
      </c>
      <c r="L1961" s="1">
        <v>1</v>
      </c>
      <c r="M1961" s="1" t="s">
        <v>774</v>
      </c>
      <c r="O1961" s="1" t="s">
        <v>1264</v>
      </c>
      <c r="P1961" s="1" t="s">
        <v>1265</v>
      </c>
      <c r="T1961" s="1" t="s">
        <v>1266</v>
      </c>
      <c r="W1961" s="2" t="s">
        <v>7135</v>
      </c>
      <c r="X1961" s="2" t="s">
        <v>7135</v>
      </c>
      <c r="Y1961" s="1" t="s">
        <v>775</v>
      </c>
      <c r="Z1961" s="1" t="s">
        <v>34</v>
      </c>
      <c r="AA1961" s="9" t="s">
        <v>53</v>
      </c>
      <c r="AB1961" s="2" t="s">
        <v>248</v>
      </c>
    </row>
    <row r="1962" spans="1:28" ht="36" customHeight="1" x14ac:dyDescent="0.2">
      <c r="A1962" s="1" t="s">
        <v>7138</v>
      </c>
      <c r="B1962" s="1" t="s">
        <v>36</v>
      </c>
      <c r="C1962" t="s">
        <v>7139</v>
      </c>
      <c r="D1962" s="1" t="s">
        <v>43</v>
      </c>
      <c r="E1962" s="1" t="s">
        <v>6211</v>
      </c>
      <c r="F1962" s="1" t="s">
        <v>7120</v>
      </c>
      <c r="G1962" s="1" t="s">
        <v>7121</v>
      </c>
      <c r="H1962" s="2" t="s">
        <v>6282</v>
      </c>
      <c r="J1962" s="1" t="s">
        <v>773</v>
      </c>
      <c r="K1962" s="1" t="s">
        <v>7132</v>
      </c>
      <c r="L1962" s="1">
        <v>1</v>
      </c>
      <c r="M1962" s="1" t="s">
        <v>774</v>
      </c>
      <c r="O1962" s="1" t="s">
        <v>1264</v>
      </c>
      <c r="P1962" s="1" t="s">
        <v>1265</v>
      </c>
      <c r="T1962" s="1" t="s">
        <v>1266</v>
      </c>
      <c r="W1962" s="2" t="s">
        <v>7135</v>
      </c>
      <c r="X1962" s="2" t="s">
        <v>7135</v>
      </c>
      <c r="Y1962" s="1" t="s">
        <v>775</v>
      </c>
      <c r="Z1962" s="1" t="s">
        <v>34</v>
      </c>
      <c r="AA1962" s="9" t="s">
        <v>53</v>
      </c>
      <c r="AB1962" s="2" t="s">
        <v>248</v>
      </c>
    </row>
    <row r="1963" spans="1:28" ht="36" customHeight="1" x14ac:dyDescent="0.2">
      <c r="A1963" s="1" t="s">
        <v>7140</v>
      </c>
      <c r="B1963" s="1" t="s">
        <v>36</v>
      </c>
      <c r="C1963" t="s">
        <v>7141</v>
      </c>
      <c r="D1963" s="1" t="s">
        <v>43</v>
      </c>
      <c r="E1963" s="1" t="s">
        <v>6211</v>
      </c>
      <c r="F1963" s="1" t="s">
        <v>7120</v>
      </c>
      <c r="G1963" s="1" t="s">
        <v>7121</v>
      </c>
      <c r="H1963" s="2" t="s">
        <v>6289</v>
      </c>
      <c r="J1963" s="1" t="s">
        <v>773</v>
      </c>
      <c r="K1963" s="1" t="s">
        <v>7132</v>
      </c>
      <c r="L1963" s="1">
        <v>1</v>
      </c>
      <c r="M1963" s="1" t="s">
        <v>774</v>
      </c>
      <c r="O1963" s="1" t="s">
        <v>1264</v>
      </c>
      <c r="P1963" s="1" t="s">
        <v>1265</v>
      </c>
      <c r="T1963" s="1" t="s">
        <v>1266</v>
      </c>
      <c r="W1963" s="2" t="s">
        <v>7135</v>
      </c>
      <c r="X1963" s="2" t="s">
        <v>7135</v>
      </c>
      <c r="Y1963" s="1" t="s">
        <v>775</v>
      </c>
      <c r="Z1963" s="1" t="s">
        <v>34</v>
      </c>
      <c r="AA1963" s="9" t="s">
        <v>53</v>
      </c>
      <c r="AB1963" s="2" t="s">
        <v>248</v>
      </c>
    </row>
    <row r="1964" spans="1:28" ht="36" customHeight="1" x14ac:dyDescent="0.2">
      <c r="A1964" s="1" t="s">
        <v>7142</v>
      </c>
      <c r="B1964" s="1" t="s">
        <v>36</v>
      </c>
      <c r="C1964" t="s">
        <v>7143</v>
      </c>
      <c r="D1964" s="1" t="s">
        <v>43</v>
      </c>
      <c r="E1964" s="1" t="s">
        <v>6211</v>
      </c>
      <c r="F1964" s="1" t="s">
        <v>7120</v>
      </c>
      <c r="G1964" s="1" t="s">
        <v>7121</v>
      </c>
      <c r="H1964" s="2" t="s">
        <v>7144</v>
      </c>
      <c r="J1964" s="1" t="s">
        <v>773</v>
      </c>
      <c r="K1964" s="1" t="s">
        <v>7132</v>
      </c>
      <c r="L1964" s="1">
        <v>1</v>
      </c>
      <c r="M1964" s="1" t="s">
        <v>774</v>
      </c>
      <c r="O1964" s="1" t="s">
        <v>1264</v>
      </c>
      <c r="P1964" s="1" t="s">
        <v>1265</v>
      </c>
      <c r="T1964" s="1" t="s">
        <v>1266</v>
      </c>
      <c r="W1964" s="2" t="s">
        <v>7135</v>
      </c>
      <c r="X1964" s="2" t="s">
        <v>7135</v>
      </c>
      <c r="Y1964" s="1" t="s">
        <v>775</v>
      </c>
      <c r="Z1964" s="1" t="s">
        <v>34</v>
      </c>
      <c r="AA1964" s="9" t="s">
        <v>53</v>
      </c>
      <c r="AB1964" s="2" t="s">
        <v>248</v>
      </c>
    </row>
    <row r="1965" spans="1:28" ht="36" customHeight="1" x14ac:dyDescent="0.2">
      <c r="A1965" s="1" t="s">
        <v>7145</v>
      </c>
      <c r="B1965" s="1" t="s">
        <v>36</v>
      </c>
      <c r="C1965" t="s">
        <v>7146</v>
      </c>
      <c r="D1965" s="1" t="s">
        <v>43</v>
      </c>
      <c r="E1965" s="1" t="s">
        <v>6211</v>
      </c>
      <c r="F1965" s="1" t="s">
        <v>7120</v>
      </c>
      <c r="G1965" s="1" t="s">
        <v>7121</v>
      </c>
      <c r="H1965" s="2" t="s">
        <v>6304</v>
      </c>
      <c r="J1965" s="1" t="s">
        <v>773</v>
      </c>
      <c r="K1965" s="1" t="s">
        <v>7132</v>
      </c>
      <c r="L1965" s="1">
        <v>1</v>
      </c>
      <c r="M1965" s="1" t="s">
        <v>774</v>
      </c>
      <c r="O1965" s="1" t="s">
        <v>1264</v>
      </c>
      <c r="P1965" s="1" t="s">
        <v>1265</v>
      </c>
      <c r="T1965" s="1" t="s">
        <v>1266</v>
      </c>
      <c r="W1965" s="2" t="s">
        <v>7135</v>
      </c>
      <c r="X1965" s="2" t="s">
        <v>7135</v>
      </c>
      <c r="Y1965" s="1" t="s">
        <v>775</v>
      </c>
      <c r="Z1965" s="1" t="s">
        <v>34</v>
      </c>
      <c r="AA1965" s="9" t="s">
        <v>53</v>
      </c>
      <c r="AB1965" s="2" t="s">
        <v>248</v>
      </c>
    </row>
    <row r="1966" spans="1:28" ht="36" customHeight="1" x14ac:dyDescent="0.2">
      <c r="A1966" s="1" t="s">
        <v>7147</v>
      </c>
      <c r="B1966" s="1" t="s">
        <v>36</v>
      </c>
      <c r="C1966" t="s">
        <v>7148</v>
      </c>
      <c r="D1966" s="1" t="s">
        <v>43</v>
      </c>
      <c r="E1966" s="1" t="s">
        <v>6211</v>
      </c>
      <c r="F1966" s="1" t="s">
        <v>7120</v>
      </c>
      <c r="G1966" s="1" t="s">
        <v>7121</v>
      </c>
      <c r="H1966" s="2" t="s">
        <v>6312</v>
      </c>
      <c r="J1966" s="1" t="s">
        <v>773</v>
      </c>
      <c r="K1966" s="1" t="s">
        <v>7132</v>
      </c>
      <c r="L1966" s="1">
        <v>1</v>
      </c>
      <c r="M1966" s="1" t="s">
        <v>774</v>
      </c>
      <c r="O1966" s="1" t="s">
        <v>1264</v>
      </c>
      <c r="P1966" s="1" t="s">
        <v>1265</v>
      </c>
      <c r="T1966" s="1" t="s">
        <v>1266</v>
      </c>
      <c r="W1966" s="2" t="s">
        <v>7135</v>
      </c>
      <c r="X1966" s="2" t="s">
        <v>7135</v>
      </c>
      <c r="Y1966" s="1" t="s">
        <v>775</v>
      </c>
      <c r="Z1966" s="1" t="s">
        <v>34</v>
      </c>
      <c r="AA1966" s="9" t="s">
        <v>53</v>
      </c>
      <c r="AB1966" s="2" t="s">
        <v>248</v>
      </c>
    </row>
    <row r="1967" spans="1:28" ht="36" customHeight="1" x14ac:dyDescent="0.2">
      <c r="A1967" s="1" t="s">
        <v>7149</v>
      </c>
      <c r="B1967" s="1" t="s">
        <v>36</v>
      </c>
      <c r="C1967" t="s">
        <v>7150</v>
      </c>
      <c r="D1967" s="1" t="s">
        <v>43</v>
      </c>
      <c r="E1967" s="1" t="s">
        <v>6211</v>
      </c>
      <c r="F1967" s="1" t="s">
        <v>7120</v>
      </c>
      <c r="G1967" s="1" t="s">
        <v>7121</v>
      </c>
      <c r="H1967" s="2" t="s">
        <v>6320</v>
      </c>
      <c r="J1967" s="1" t="s">
        <v>773</v>
      </c>
      <c r="K1967" s="1" t="s">
        <v>7132</v>
      </c>
      <c r="L1967" s="1">
        <v>1</v>
      </c>
      <c r="M1967" s="1" t="s">
        <v>774</v>
      </c>
      <c r="O1967" s="1" t="s">
        <v>1264</v>
      </c>
      <c r="P1967" s="1" t="s">
        <v>1265</v>
      </c>
      <c r="T1967" s="1" t="s">
        <v>1266</v>
      </c>
      <c r="W1967" s="2" t="s">
        <v>7135</v>
      </c>
      <c r="X1967" s="2" t="s">
        <v>7135</v>
      </c>
      <c r="Y1967" s="1" t="s">
        <v>775</v>
      </c>
      <c r="Z1967" s="1" t="s">
        <v>34</v>
      </c>
      <c r="AA1967" s="9" t="s">
        <v>53</v>
      </c>
      <c r="AB1967" s="2" t="s">
        <v>248</v>
      </c>
    </row>
    <row r="1968" spans="1:28" ht="36" customHeight="1" x14ac:dyDescent="0.2">
      <c r="A1968" s="1" t="s">
        <v>7151</v>
      </c>
      <c r="B1968" s="1" t="s">
        <v>36</v>
      </c>
      <c r="C1968" t="s">
        <v>7152</v>
      </c>
      <c r="D1968" s="1" t="s">
        <v>43</v>
      </c>
      <c r="E1968" s="1" t="s">
        <v>6211</v>
      </c>
      <c r="F1968" s="1" t="s">
        <v>7120</v>
      </c>
      <c r="G1968" s="1" t="s">
        <v>7121</v>
      </c>
      <c r="H1968" s="2" t="s">
        <v>6328</v>
      </c>
      <c r="J1968" s="1" t="s">
        <v>773</v>
      </c>
      <c r="K1968" s="1" t="s">
        <v>7132</v>
      </c>
      <c r="L1968" s="1">
        <v>1</v>
      </c>
      <c r="M1968" s="1" t="s">
        <v>774</v>
      </c>
      <c r="O1968" s="1" t="s">
        <v>1264</v>
      </c>
      <c r="P1968" s="1" t="s">
        <v>1265</v>
      </c>
      <c r="T1968" s="1" t="s">
        <v>1266</v>
      </c>
      <c r="W1968" s="2" t="s">
        <v>7135</v>
      </c>
      <c r="X1968" s="2" t="s">
        <v>7135</v>
      </c>
      <c r="Y1968" s="1" t="s">
        <v>775</v>
      </c>
      <c r="Z1968" s="1" t="s">
        <v>34</v>
      </c>
      <c r="AA1968" s="9" t="s">
        <v>53</v>
      </c>
      <c r="AB1968" s="2" t="s">
        <v>248</v>
      </c>
    </row>
    <row r="1969" spans="1:28" ht="36" customHeight="1" x14ac:dyDescent="0.2">
      <c r="A1969" s="1" t="s">
        <v>7153</v>
      </c>
      <c r="B1969" s="1" t="s">
        <v>36</v>
      </c>
      <c r="C1969" t="s">
        <v>7154</v>
      </c>
      <c r="D1969" s="1" t="s">
        <v>43</v>
      </c>
      <c r="E1969" s="1" t="s">
        <v>6211</v>
      </c>
      <c r="F1969" s="1" t="s">
        <v>7120</v>
      </c>
      <c r="G1969" s="1" t="s">
        <v>7121</v>
      </c>
      <c r="H1969" s="2" t="s">
        <v>6336</v>
      </c>
      <c r="J1969" s="1" t="s">
        <v>773</v>
      </c>
      <c r="K1969" s="1" t="s">
        <v>7132</v>
      </c>
      <c r="L1969" s="1">
        <v>1</v>
      </c>
      <c r="M1969" s="1" t="s">
        <v>774</v>
      </c>
      <c r="O1969" s="1" t="s">
        <v>1264</v>
      </c>
      <c r="P1969" s="1" t="s">
        <v>1265</v>
      </c>
      <c r="T1969" s="1" t="s">
        <v>1266</v>
      </c>
      <c r="W1969" s="2" t="s">
        <v>7135</v>
      </c>
      <c r="X1969" s="2" t="s">
        <v>7135</v>
      </c>
      <c r="Y1969" s="1" t="s">
        <v>775</v>
      </c>
      <c r="Z1969" s="1" t="s">
        <v>34</v>
      </c>
      <c r="AA1969" s="9" t="s">
        <v>53</v>
      </c>
      <c r="AB1969" s="2" t="s">
        <v>248</v>
      </c>
    </row>
    <row r="1970" spans="1:28" ht="36" customHeight="1" x14ac:dyDescent="0.2">
      <c r="A1970" s="1" t="s">
        <v>7155</v>
      </c>
      <c r="B1970" s="1" t="s">
        <v>36</v>
      </c>
      <c r="C1970" t="s">
        <v>7156</v>
      </c>
      <c r="D1970" s="1" t="s">
        <v>43</v>
      </c>
      <c r="E1970" s="1" t="s">
        <v>6211</v>
      </c>
      <c r="F1970" s="1" t="s">
        <v>7120</v>
      </c>
      <c r="G1970" s="1" t="s">
        <v>7121</v>
      </c>
      <c r="H1970" s="2" t="s">
        <v>3368</v>
      </c>
      <c r="J1970" s="1" t="s">
        <v>773</v>
      </c>
      <c r="K1970" s="1" t="s">
        <v>7132</v>
      </c>
      <c r="L1970" s="1">
        <v>1</v>
      </c>
      <c r="M1970" s="1" t="s">
        <v>774</v>
      </c>
      <c r="O1970" s="1" t="s">
        <v>1264</v>
      </c>
      <c r="P1970" s="1" t="s">
        <v>1265</v>
      </c>
      <c r="T1970" s="1" t="s">
        <v>1266</v>
      </c>
      <c r="W1970" s="2" t="s">
        <v>7135</v>
      </c>
      <c r="X1970" s="2" t="s">
        <v>7135</v>
      </c>
      <c r="Y1970" s="1" t="s">
        <v>775</v>
      </c>
      <c r="Z1970" s="1" t="s">
        <v>34</v>
      </c>
      <c r="AA1970" s="9" t="s">
        <v>53</v>
      </c>
      <c r="AB1970" s="2" t="s">
        <v>248</v>
      </c>
    </row>
    <row r="1971" spans="1:28" ht="36" customHeight="1" x14ac:dyDescent="0.2">
      <c r="A1971" s="1" t="s">
        <v>7157</v>
      </c>
      <c r="B1971" s="1" t="s">
        <v>36</v>
      </c>
      <c r="C1971" t="s">
        <v>7158</v>
      </c>
      <c r="D1971" s="1" t="s">
        <v>43</v>
      </c>
      <c r="E1971" s="1" t="s">
        <v>6211</v>
      </c>
      <c r="F1971" s="1" t="s">
        <v>7120</v>
      </c>
      <c r="G1971" s="1" t="s">
        <v>7121</v>
      </c>
      <c r="H1971" s="2" t="s">
        <v>6351</v>
      </c>
      <c r="J1971" s="1" t="s">
        <v>773</v>
      </c>
      <c r="K1971" s="1" t="s">
        <v>7132</v>
      </c>
      <c r="L1971" s="1">
        <v>1</v>
      </c>
      <c r="M1971" s="1" t="s">
        <v>774</v>
      </c>
      <c r="O1971" s="1" t="s">
        <v>1264</v>
      </c>
      <c r="P1971" s="1" t="s">
        <v>1265</v>
      </c>
      <c r="T1971" s="1" t="s">
        <v>1266</v>
      </c>
      <c r="W1971" s="2" t="s">
        <v>7135</v>
      </c>
      <c r="X1971" s="2" t="s">
        <v>7135</v>
      </c>
      <c r="Y1971" s="1" t="s">
        <v>775</v>
      </c>
      <c r="Z1971" s="1" t="s">
        <v>34</v>
      </c>
      <c r="AA1971" s="9" t="s">
        <v>53</v>
      </c>
      <c r="AB1971" s="2" t="s">
        <v>248</v>
      </c>
    </row>
    <row r="1972" spans="1:28" ht="36" customHeight="1" x14ac:dyDescent="0.2">
      <c r="A1972" s="1" t="s">
        <v>7159</v>
      </c>
      <c r="B1972" s="1" t="s">
        <v>36</v>
      </c>
      <c r="C1972" t="s">
        <v>7160</v>
      </c>
      <c r="D1972" s="1" t="s">
        <v>43</v>
      </c>
      <c r="E1972" s="1" t="s">
        <v>6211</v>
      </c>
      <c r="F1972" s="1" t="s">
        <v>7120</v>
      </c>
      <c r="G1972" s="1" t="s">
        <v>7121</v>
      </c>
      <c r="H1972" s="2" t="s">
        <v>6359</v>
      </c>
      <c r="J1972" s="1" t="s">
        <v>773</v>
      </c>
      <c r="K1972" s="1" t="s">
        <v>7132</v>
      </c>
      <c r="L1972" s="1">
        <v>1</v>
      </c>
      <c r="M1972" s="1" t="s">
        <v>774</v>
      </c>
      <c r="O1972" s="1" t="s">
        <v>1264</v>
      </c>
      <c r="P1972" s="1" t="s">
        <v>1265</v>
      </c>
      <c r="T1972" s="1" t="s">
        <v>1266</v>
      </c>
      <c r="W1972" s="2" t="s">
        <v>7135</v>
      </c>
      <c r="X1972" s="2" t="s">
        <v>7135</v>
      </c>
      <c r="Y1972" s="1" t="s">
        <v>775</v>
      </c>
      <c r="Z1972" s="1" t="s">
        <v>34</v>
      </c>
      <c r="AA1972" s="9" t="s">
        <v>53</v>
      </c>
      <c r="AB1972" s="2" t="s">
        <v>248</v>
      </c>
    </row>
    <row r="1973" spans="1:28" ht="36" customHeight="1" x14ac:dyDescent="0.2">
      <c r="A1973" s="1" t="s">
        <v>7161</v>
      </c>
      <c r="B1973" s="1" t="s">
        <v>36</v>
      </c>
      <c r="C1973" t="s">
        <v>7162</v>
      </c>
      <c r="D1973" s="1" t="s">
        <v>43</v>
      </c>
      <c r="E1973" s="1" t="s">
        <v>6211</v>
      </c>
      <c r="F1973" s="1" t="s">
        <v>7120</v>
      </c>
      <c r="G1973" s="1" t="s">
        <v>7121</v>
      </c>
      <c r="H1973" s="2" t="s">
        <v>6367</v>
      </c>
      <c r="J1973" s="1" t="s">
        <v>773</v>
      </c>
      <c r="K1973" s="1" t="s">
        <v>7132</v>
      </c>
      <c r="L1973" s="1">
        <v>1</v>
      </c>
      <c r="M1973" s="1" t="s">
        <v>774</v>
      </c>
      <c r="O1973" s="1" t="s">
        <v>1264</v>
      </c>
      <c r="P1973" s="1" t="s">
        <v>1265</v>
      </c>
      <c r="T1973" s="1" t="s">
        <v>1266</v>
      </c>
      <c r="W1973" s="2" t="s">
        <v>7163</v>
      </c>
      <c r="X1973" s="2" t="s">
        <v>7163</v>
      </c>
      <c r="Y1973" s="1" t="s">
        <v>775</v>
      </c>
      <c r="Z1973" s="1" t="s">
        <v>34</v>
      </c>
      <c r="AA1973" s="9" t="s">
        <v>53</v>
      </c>
      <c r="AB1973" s="2" t="s">
        <v>248</v>
      </c>
    </row>
    <row r="1974" spans="1:28" ht="36" customHeight="1" x14ac:dyDescent="0.2">
      <c r="A1974" s="1" t="s">
        <v>7164</v>
      </c>
      <c r="B1974" s="1" t="s">
        <v>36</v>
      </c>
      <c r="C1974" t="s">
        <v>7165</v>
      </c>
      <c r="D1974" s="1" t="s">
        <v>43</v>
      </c>
      <c r="E1974" s="1" t="s">
        <v>6211</v>
      </c>
      <c r="F1974" s="1" t="s">
        <v>7120</v>
      </c>
      <c r="G1974" s="1" t="s">
        <v>7121</v>
      </c>
      <c r="H1974" s="2" t="s">
        <v>6376</v>
      </c>
      <c r="J1974" s="1" t="s">
        <v>773</v>
      </c>
      <c r="K1974" s="1" t="s">
        <v>7132</v>
      </c>
      <c r="L1974" s="1">
        <v>1</v>
      </c>
      <c r="M1974" s="1" t="s">
        <v>774</v>
      </c>
      <c r="O1974" s="1" t="s">
        <v>1264</v>
      </c>
      <c r="P1974" s="1" t="s">
        <v>1265</v>
      </c>
      <c r="T1974" s="1" t="s">
        <v>1266</v>
      </c>
      <c r="W1974" s="2" t="s">
        <v>7135</v>
      </c>
      <c r="X1974" s="2" t="s">
        <v>7135</v>
      </c>
      <c r="Y1974" s="1" t="s">
        <v>775</v>
      </c>
      <c r="Z1974" s="1" t="s">
        <v>34</v>
      </c>
      <c r="AA1974" s="9" t="s">
        <v>53</v>
      </c>
      <c r="AB1974" s="2" t="s">
        <v>248</v>
      </c>
    </row>
    <row r="1975" spans="1:28" ht="36" customHeight="1" x14ac:dyDescent="0.2">
      <c r="A1975" s="1" t="s">
        <v>7166</v>
      </c>
      <c r="B1975" s="1" t="s">
        <v>36</v>
      </c>
      <c r="C1975" t="s">
        <v>7167</v>
      </c>
      <c r="D1975" s="1" t="s">
        <v>43</v>
      </c>
      <c r="E1975" s="1" t="s">
        <v>6211</v>
      </c>
      <c r="F1975" s="1" t="s">
        <v>7120</v>
      </c>
      <c r="G1975" s="1" t="s">
        <v>7121</v>
      </c>
      <c r="H1975" s="2" t="s">
        <v>6384</v>
      </c>
      <c r="J1975" s="1" t="s">
        <v>773</v>
      </c>
      <c r="K1975" s="1" t="s">
        <v>7132</v>
      </c>
      <c r="L1975" s="1">
        <v>1</v>
      </c>
      <c r="M1975" s="1" t="s">
        <v>774</v>
      </c>
      <c r="O1975" s="1" t="s">
        <v>1264</v>
      </c>
      <c r="P1975" s="1" t="s">
        <v>1265</v>
      </c>
      <c r="T1975" s="1" t="s">
        <v>1266</v>
      </c>
      <c r="W1975" s="2" t="s">
        <v>7135</v>
      </c>
      <c r="X1975" s="2" t="s">
        <v>7135</v>
      </c>
      <c r="Y1975" s="1" t="s">
        <v>775</v>
      </c>
      <c r="Z1975" s="1" t="s">
        <v>34</v>
      </c>
      <c r="AA1975" s="9" t="s">
        <v>53</v>
      </c>
      <c r="AB1975" s="2" t="s">
        <v>248</v>
      </c>
    </row>
    <row r="1976" spans="1:28" ht="36" customHeight="1" x14ac:dyDescent="0.2">
      <c r="A1976" s="1" t="s">
        <v>7168</v>
      </c>
      <c r="B1976" s="1" t="s">
        <v>36</v>
      </c>
      <c r="C1976" t="s">
        <v>7169</v>
      </c>
      <c r="D1976" s="1" t="s">
        <v>43</v>
      </c>
      <c r="E1976" s="1" t="s">
        <v>6211</v>
      </c>
      <c r="F1976" s="1" t="s">
        <v>7120</v>
      </c>
      <c r="G1976" s="1" t="s">
        <v>7121</v>
      </c>
      <c r="H1976" s="2" t="s">
        <v>6392</v>
      </c>
      <c r="J1976" s="1" t="s">
        <v>773</v>
      </c>
      <c r="K1976" s="1" t="s">
        <v>7132</v>
      </c>
      <c r="L1976" s="1">
        <v>1</v>
      </c>
      <c r="M1976" s="1" t="s">
        <v>774</v>
      </c>
      <c r="O1976" s="1" t="s">
        <v>1264</v>
      </c>
      <c r="P1976" s="1" t="s">
        <v>1265</v>
      </c>
      <c r="T1976" s="1" t="s">
        <v>1266</v>
      </c>
      <c r="W1976" s="2" t="s">
        <v>7135</v>
      </c>
      <c r="X1976" s="2" t="s">
        <v>7135</v>
      </c>
      <c r="Y1976" s="1" t="s">
        <v>775</v>
      </c>
      <c r="Z1976" s="1" t="s">
        <v>34</v>
      </c>
      <c r="AA1976" s="9" t="s">
        <v>53</v>
      </c>
      <c r="AB1976" s="2" t="s">
        <v>248</v>
      </c>
    </row>
    <row r="1977" spans="1:28" ht="36" customHeight="1" x14ac:dyDescent="0.2">
      <c r="A1977" s="1" t="s">
        <v>7170</v>
      </c>
      <c r="B1977" s="1" t="s">
        <v>36</v>
      </c>
      <c r="C1977" t="s">
        <v>7171</v>
      </c>
      <c r="D1977" s="1" t="s">
        <v>43</v>
      </c>
      <c r="E1977" s="1" t="s">
        <v>6211</v>
      </c>
      <c r="F1977" s="1" t="s">
        <v>7120</v>
      </c>
      <c r="G1977" s="1" t="s">
        <v>7121</v>
      </c>
      <c r="H1977" s="2" t="s">
        <v>2080</v>
      </c>
      <c r="J1977" s="1" t="s">
        <v>773</v>
      </c>
      <c r="K1977" s="1" t="s">
        <v>7132</v>
      </c>
      <c r="L1977" s="1">
        <v>1</v>
      </c>
      <c r="M1977" s="1" t="s">
        <v>774</v>
      </c>
      <c r="O1977" s="1" t="s">
        <v>1264</v>
      </c>
      <c r="P1977" s="1" t="s">
        <v>1265</v>
      </c>
      <c r="T1977" s="1" t="s">
        <v>1266</v>
      </c>
      <c r="W1977" s="2" t="s">
        <v>7135</v>
      </c>
      <c r="X1977" s="2" t="s">
        <v>7135</v>
      </c>
      <c r="Y1977" s="1" t="s">
        <v>775</v>
      </c>
      <c r="Z1977" s="1" t="s">
        <v>34</v>
      </c>
      <c r="AA1977" s="9" t="s">
        <v>53</v>
      </c>
      <c r="AB1977" s="2" t="s">
        <v>248</v>
      </c>
    </row>
    <row r="1978" spans="1:28" ht="36" customHeight="1" x14ac:dyDescent="0.2">
      <c r="A1978" s="1" t="s">
        <v>7172</v>
      </c>
      <c r="B1978" s="1" t="s">
        <v>36</v>
      </c>
      <c r="C1978" t="s">
        <v>7173</v>
      </c>
      <c r="D1978" s="1" t="s">
        <v>43</v>
      </c>
      <c r="E1978" s="1" t="s">
        <v>6211</v>
      </c>
      <c r="F1978" s="1" t="s">
        <v>7120</v>
      </c>
      <c r="G1978" s="1" t="s">
        <v>7121</v>
      </c>
      <c r="H1978" s="2" t="s">
        <v>6407</v>
      </c>
      <c r="J1978" s="1" t="s">
        <v>773</v>
      </c>
      <c r="K1978" s="1" t="s">
        <v>7132</v>
      </c>
      <c r="L1978" s="1">
        <v>1</v>
      </c>
      <c r="M1978" s="1" t="s">
        <v>774</v>
      </c>
      <c r="O1978" s="1" t="s">
        <v>1264</v>
      </c>
      <c r="P1978" s="1" t="s">
        <v>1265</v>
      </c>
      <c r="T1978" s="1" t="s">
        <v>1266</v>
      </c>
      <c r="W1978" s="2" t="s">
        <v>7135</v>
      </c>
      <c r="X1978" s="2" t="s">
        <v>7135</v>
      </c>
      <c r="Y1978" s="1" t="s">
        <v>775</v>
      </c>
      <c r="Z1978" s="1" t="s">
        <v>34</v>
      </c>
      <c r="AA1978" s="9" t="s">
        <v>53</v>
      </c>
      <c r="AB1978" s="2" t="s">
        <v>248</v>
      </c>
    </row>
    <row r="1979" spans="1:28" ht="36" customHeight="1" x14ac:dyDescent="0.2">
      <c r="A1979" s="1" t="s">
        <v>7174</v>
      </c>
      <c r="B1979" s="1" t="s">
        <v>36</v>
      </c>
      <c r="C1979" t="s">
        <v>7175</v>
      </c>
      <c r="D1979" s="1" t="s">
        <v>43</v>
      </c>
      <c r="E1979" s="1" t="s">
        <v>6211</v>
      </c>
      <c r="F1979" s="1" t="s">
        <v>7120</v>
      </c>
      <c r="G1979" s="1" t="s">
        <v>7121</v>
      </c>
      <c r="H1979" s="2" t="s">
        <v>6415</v>
      </c>
      <c r="J1979" s="1" t="s">
        <v>773</v>
      </c>
      <c r="K1979" s="1" t="s">
        <v>7132</v>
      </c>
      <c r="L1979" s="1">
        <v>1</v>
      </c>
      <c r="M1979" s="1" t="s">
        <v>774</v>
      </c>
      <c r="O1979" s="1" t="s">
        <v>1264</v>
      </c>
      <c r="P1979" s="1" t="s">
        <v>1265</v>
      </c>
      <c r="T1979" s="1" t="s">
        <v>1266</v>
      </c>
      <c r="W1979" s="2" t="s">
        <v>7135</v>
      </c>
      <c r="X1979" s="2" t="s">
        <v>7135</v>
      </c>
      <c r="Y1979" s="1" t="s">
        <v>775</v>
      </c>
      <c r="Z1979" s="1" t="s">
        <v>34</v>
      </c>
      <c r="AA1979" s="9" t="s">
        <v>53</v>
      </c>
      <c r="AB1979" s="2" t="s">
        <v>248</v>
      </c>
    </row>
    <row r="1980" spans="1:28" ht="36" customHeight="1" x14ac:dyDescent="0.2">
      <c r="A1980" s="1" t="s">
        <v>7176</v>
      </c>
      <c r="B1980" s="1" t="s">
        <v>36</v>
      </c>
      <c r="C1980" t="s">
        <v>7177</v>
      </c>
      <c r="D1980" s="1" t="s">
        <v>43</v>
      </c>
      <c r="E1980" s="1" t="s">
        <v>6211</v>
      </c>
      <c r="F1980" s="1" t="s">
        <v>7120</v>
      </c>
      <c r="G1980" s="1" t="s">
        <v>7121</v>
      </c>
      <c r="H1980" s="2" t="s">
        <v>6423</v>
      </c>
      <c r="J1980" s="1" t="s">
        <v>773</v>
      </c>
      <c r="K1980" s="1" t="s">
        <v>7132</v>
      </c>
      <c r="L1980" s="1">
        <v>1</v>
      </c>
      <c r="M1980" s="1" t="s">
        <v>774</v>
      </c>
      <c r="O1980" s="1" t="s">
        <v>1264</v>
      </c>
      <c r="P1980" s="1" t="s">
        <v>1265</v>
      </c>
      <c r="T1980" s="1" t="s">
        <v>1266</v>
      </c>
      <c r="W1980" s="2" t="s">
        <v>7135</v>
      </c>
      <c r="X1980" s="2" t="s">
        <v>7135</v>
      </c>
      <c r="Y1980" s="1" t="s">
        <v>775</v>
      </c>
      <c r="Z1980" s="1" t="s">
        <v>34</v>
      </c>
      <c r="AA1980" s="9" t="s">
        <v>53</v>
      </c>
      <c r="AB1980" s="2" t="s">
        <v>248</v>
      </c>
    </row>
    <row r="1981" spans="1:28" ht="36" customHeight="1" x14ac:dyDescent="0.2">
      <c r="A1981" s="1" t="s">
        <v>7178</v>
      </c>
      <c r="B1981" s="1" t="s">
        <v>36</v>
      </c>
      <c r="C1981" t="s">
        <v>7179</v>
      </c>
      <c r="D1981" s="1" t="s">
        <v>43</v>
      </c>
      <c r="E1981" s="1" t="s">
        <v>6211</v>
      </c>
      <c r="F1981" s="1" t="s">
        <v>7120</v>
      </c>
      <c r="G1981" s="1" t="s">
        <v>7121</v>
      </c>
      <c r="H1981" s="2" t="s">
        <v>802</v>
      </c>
      <c r="J1981" s="1" t="s">
        <v>773</v>
      </c>
      <c r="K1981" s="1" t="s">
        <v>7132</v>
      </c>
      <c r="L1981" s="1">
        <v>1</v>
      </c>
      <c r="M1981" s="1" t="s">
        <v>774</v>
      </c>
      <c r="O1981" s="1" t="s">
        <v>1264</v>
      </c>
      <c r="P1981" s="1" t="s">
        <v>1265</v>
      </c>
      <c r="T1981" s="1" t="s">
        <v>1266</v>
      </c>
      <c r="W1981" s="2" t="s">
        <v>7135</v>
      </c>
      <c r="X1981" s="2" t="s">
        <v>7135</v>
      </c>
      <c r="Y1981" s="1" t="s">
        <v>775</v>
      </c>
      <c r="Z1981" s="1" t="s">
        <v>34</v>
      </c>
      <c r="AA1981" s="9" t="s">
        <v>53</v>
      </c>
      <c r="AB1981" s="2" t="s">
        <v>248</v>
      </c>
    </row>
    <row r="1982" spans="1:28" ht="36" customHeight="1" x14ac:dyDescent="0.2">
      <c r="A1982" s="1" t="s">
        <v>7180</v>
      </c>
      <c r="B1982" s="1" t="s">
        <v>36</v>
      </c>
      <c r="C1982" t="s">
        <v>7181</v>
      </c>
      <c r="D1982" s="1" t="s">
        <v>188</v>
      </c>
      <c r="E1982" s="1" t="s">
        <v>6211</v>
      </c>
      <c r="F1982" s="1" t="s">
        <v>7120</v>
      </c>
      <c r="G1982" s="1" t="s">
        <v>7121</v>
      </c>
      <c r="H1982" s="2" t="s">
        <v>7182</v>
      </c>
      <c r="J1982" s="1" t="s">
        <v>33</v>
      </c>
      <c r="O1982" s="1" t="s">
        <v>191</v>
      </c>
      <c r="P1982" s="1" t="s">
        <v>1265</v>
      </c>
      <c r="W1982" s="2" t="s">
        <v>7183</v>
      </c>
      <c r="X1982" s="2" t="s">
        <v>7183</v>
      </c>
      <c r="Y1982" s="1" t="s">
        <v>52</v>
      </c>
      <c r="Z1982" s="1" t="s">
        <v>34</v>
      </c>
      <c r="AA1982" s="9" t="s">
        <v>53</v>
      </c>
      <c r="AB1982" s="2" t="s">
        <v>248</v>
      </c>
    </row>
    <row r="1983" spans="1:28" ht="36" customHeight="1" x14ac:dyDescent="0.2">
      <c r="A1983" s="1" t="s">
        <v>7184</v>
      </c>
      <c r="B1983" s="1" t="s">
        <v>36</v>
      </c>
      <c r="C1983" t="s">
        <v>7185</v>
      </c>
      <c r="D1983" s="1" t="s">
        <v>43</v>
      </c>
      <c r="E1983" s="1" t="s">
        <v>6211</v>
      </c>
      <c r="F1983" s="1" t="s">
        <v>7120</v>
      </c>
      <c r="G1983" s="1" t="s">
        <v>7121</v>
      </c>
      <c r="H1983" s="2" t="s">
        <v>7186</v>
      </c>
      <c r="J1983" s="1" t="s">
        <v>47</v>
      </c>
      <c r="M1983" s="1" t="s">
        <v>236</v>
      </c>
      <c r="O1983" s="1" t="s">
        <v>1264</v>
      </c>
      <c r="P1983" s="1" t="s">
        <v>1265</v>
      </c>
      <c r="T1983" s="1" t="s">
        <v>1266</v>
      </c>
      <c r="W1983" s="2" t="s">
        <v>2657</v>
      </c>
      <c r="X1983" s="2" t="s">
        <v>2657</v>
      </c>
      <c r="Y1983" s="1" t="s">
        <v>52</v>
      </c>
      <c r="Z1983" s="1" t="s">
        <v>34</v>
      </c>
      <c r="AA1983" s="9" t="s">
        <v>53</v>
      </c>
      <c r="AB1983" s="2" t="s">
        <v>248</v>
      </c>
    </row>
    <row r="1984" spans="1:28" ht="36" customHeight="1" x14ac:dyDescent="0.2">
      <c r="A1984" s="1" t="s">
        <v>7187</v>
      </c>
      <c r="B1984" s="1" t="s">
        <v>36</v>
      </c>
      <c r="C1984" t="s">
        <v>7188</v>
      </c>
      <c r="D1984" s="1" t="s">
        <v>188</v>
      </c>
      <c r="E1984" s="1" t="s">
        <v>6211</v>
      </c>
      <c r="F1984" s="1" t="s">
        <v>7120</v>
      </c>
      <c r="G1984" s="1" t="s">
        <v>7121</v>
      </c>
      <c r="H1984" s="2" t="s">
        <v>7189</v>
      </c>
      <c r="J1984" s="1" t="s">
        <v>33</v>
      </c>
      <c r="O1984" s="1" t="s">
        <v>191</v>
      </c>
      <c r="P1984" s="1" t="s">
        <v>1265</v>
      </c>
      <c r="W1984" s="2" t="s">
        <v>7190</v>
      </c>
      <c r="X1984" s="2" t="s">
        <v>7191</v>
      </c>
      <c r="Y1984" s="1" t="s">
        <v>52</v>
      </c>
      <c r="Z1984" s="1" t="s">
        <v>34</v>
      </c>
      <c r="AA1984" s="9" t="s">
        <v>53</v>
      </c>
      <c r="AB1984" s="2" t="s">
        <v>248</v>
      </c>
    </row>
    <row r="1985" spans="1:28" ht="36" customHeight="1" x14ac:dyDescent="0.2">
      <c r="A1985" s="1" t="s">
        <v>7192</v>
      </c>
      <c r="B1985" s="1" t="s">
        <v>36</v>
      </c>
      <c r="C1985" t="s">
        <v>7193</v>
      </c>
      <c r="D1985" s="1" t="s">
        <v>766</v>
      </c>
      <c r="E1985" s="1" t="s">
        <v>6211</v>
      </c>
      <c r="F1985" s="1" t="s">
        <v>7120</v>
      </c>
      <c r="G1985" s="1" t="s">
        <v>7194</v>
      </c>
      <c r="H1985" s="2" t="s">
        <v>7195</v>
      </c>
      <c r="J1985" s="1" t="s">
        <v>33</v>
      </c>
      <c r="W1985" s="2" t="s">
        <v>241</v>
      </c>
      <c r="X1985" s="2" t="s">
        <v>241</v>
      </c>
      <c r="Z1985" s="1" t="s">
        <v>34</v>
      </c>
    </row>
    <row r="1986" spans="1:28" ht="36" customHeight="1" x14ac:dyDescent="0.2">
      <c r="A1986" s="1" t="s">
        <v>7196</v>
      </c>
      <c r="B1986" s="1" t="s">
        <v>1141</v>
      </c>
      <c r="C1986" t="s">
        <v>7197</v>
      </c>
      <c r="D1986" s="1" t="s">
        <v>43</v>
      </c>
      <c r="E1986" s="1" t="s">
        <v>6211</v>
      </c>
      <c r="F1986" s="1" t="s">
        <v>7120</v>
      </c>
      <c r="G1986" s="1" t="s">
        <v>7194</v>
      </c>
      <c r="H1986" s="2" t="s">
        <v>7198</v>
      </c>
      <c r="J1986" s="1" t="s">
        <v>773</v>
      </c>
      <c r="K1986" s="1" t="s">
        <v>7192</v>
      </c>
      <c r="L1986" s="1">
        <v>1</v>
      </c>
      <c r="M1986" s="1" t="s">
        <v>774</v>
      </c>
      <c r="O1986" s="1" t="s">
        <v>1264</v>
      </c>
      <c r="P1986" s="1" t="s">
        <v>1265</v>
      </c>
      <c r="T1986" s="1" t="s">
        <v>1266</v>
      </c>
      <c r="W1986" s="2" t="s">
        <v>241</v>
      </c>
      <c r="X1986" s="2" t="s">
        <v>241</v>
      </c>
      <c r="Y1986" s="1" t="s">
        <v>775</v>
      </c>
      <c r="Z1986" s="1" t="s">
        <v>34</v>
      </c>
      <c r="AA1986" s="9" t="s">
        <v>53</v>
      </c>
      <c r="AB1986" s="2" t="s">
        <v>248</v>
      </c>
    </row>
    <row r="1987" spans="1:28" ht="36" customHeight="1" x14ac:dyDescent="0.2">
      <c r="A1987" s="1" t="s">
        <v>7199</v>
      </c>
      <c r="B1987" s="1" t="s">
        <v>1141</v>
      </c>
      <c r="C1987" t="s">
        <v>7200</v>
      </c>
      <c r="D1987" s="1" t="s">
        <v>43</v>
      </c>
      <c r="E1987" s="1" t="s">
        <v>6211</v>
      </c>
      <c r="F1987" s="1" t="s">
        <v>7120</v>
      </c>
      <c r="G1987" s="1" t="s">
        <v>7194</v>
      </c>
      <c r="H1987" s="2" t="s">
        <v>7201</v>
      </c>
      <c r="J1987" s="1" t="s">
        <v>773</v>
      </c>
      <c r="K1987" s="1" t="s">
        <v>7192</v>
      </c>
      <c r="L1987" s="1">
        <v>1</v>
      </c>
      <c r="M1987" s="1" t="s">
        <v>774</v>
      </c>
      <c r="O1987" s="1" t="s">
        <v>1264</v>
      </c>
      <c r="P1987" s="1" t="s">
        <v>1265</v>
      </c>
      <c r="T1987" s="1" t="s">
        <v>1266</v>
      </c>
      <c r="W1987" s="2" t="s">
        <v>241</v>
      </c>
      <c r="X1987" s="2" t="s">
        <v>241</v>
      </c>
      <c r="Y1987" s="1" t="s">
        <v>775</v>
      </c>
      <c r="Z1987" s="1" t="s">
        <v>34</v>
      </c>
      <c r="AA1987" s="9" t="s">
        <v>53</v>
      </c>
      <c r="AB1987" s="2" t="s">
        <v>248</v>
      </c>
    </row>
    <row r="1988" spans="1:28" ht="36" customHeight="1" x14ac:dyDescent="0.2">
      <c r="A1988" s="1" t="s">
        <v>7202</v>
      </c>
      <c r="B1988" s="1" t="s">
        <v>1141</v>
      </c>
      <c r="C1988" t="s">
        <v>7203</v>
      </c>
      <c r="D1988" s="1" t="s">
        <v>43</v>
      </c>
      <c r="E1988" s="1" t="s">
        <v>6211</v>
      </c>
      <c r="F1988" s="1" t="s">
        <v>7120</v>
      </c>
      <c r="G1988" s="1" t="s">
        <v>7194</v>
      </c>
      <c r="H1988" s="2" t="s">
        <v>7204</v>
      </c>
      <c r="J1988" s="1" t="s">
        <v>773</v>
      </c>
      <c r="K1988" s="1" t="s">
        <v>7192</v>
      </c>
      <c r="L1988" s="1">
        <v>2</v>
      </c>
      <c r="M1988" s="1" t="s">
        <v>774</v>
      </c>
      <c r="O1988" s="1" t="s">
        <v>1264</v>
      </c>
      <c r="P1988" s="1" t="s">
        <v>1265</v>
      </c>
      <c r="T1988" s="1" t="s">
        <v>1266</v>
      </c>
      <c r="W1988" s="2" t="s">
        <v>241</v>
      </c>
      <c r="X1988" s="2" t="s">
        <v>241</v>
      </c>
      <c r="Y1988" s="1" t="s">
        <v>775</v>
      </c>
      <c r="Z1988" s="1" t="s">
        <v>34</v>
      </c>
      <c r="AA1988" s="9" t="s">
        <v>53</v>
      </c>
      <c r="AB1988" s="2" t="s">
        <v>248</v>
      </c>
    </row>
    <row r="1989" spans="1:28" ht="36" customHeight="1" x14ac:dyDescent="0.2">
      <c r="A1989" s="1" t="s">
        <v>7205</v>
      </c>
      <c r="B1989" s="1" t="s">
        <v>36</v>
      </c>
      <c r="C1989" t="s">
        <v>7206</v>
      </c>
      <c r="D1989" s="1" t="s">
        <v>766</v>
      </c>
      <c r="E1989" s="1" t="s">
        <v>6211</v>
      </c>
      <c r="F1989" s="1" t="s">
        <v>7120</v>
      </c>
      <c r="G1989" s="1" t="s">
        <v>7194</v>
      </c>
      <c r="H1989" s="2" t="s">
        <v>7207</v>
      </c>
      <c r="J1989" s="1" t="s">
        <v>33</v>
      </c>
      <c r="W1989" s="2" t="s">
        <v>7208</v>
      </c>
      <c r="X1989" s="2" t="s">
        <v>7208</v>
      </c>
      <c r="Z1989" s="1" t="s">
        <v>34</v>
      </c>
    </row>
    <row r="1990" spans="1:28" ht="36" customHeight="1" x14ac:dyDescent="0.2">
      <c r="A1990" s="1" t="s">
        <v>7209</v>
      </c>
      <c r="B1990" s="1" t="s">
        <v>36</v>
      </c>
      <c r="C1990" t="s">
        <v>7210</v>
      </c>
      <c r="D1990" s="1" t="s">
        <v>43</v>
      </c>
      <c r="E1990" s="1" t="s">
        <v>6211</v>
      </c>
      <c r="F1990" s="1" t="s">
        <v>7120</v>
      </c>
      <c r="G1990" s="1" t="s">
        <v>7194</v>
      </c>
      <c r="H1990" s="2" t="s">
        <v>7211</v>
      </c>
      <c r="J1990" s="1" t="s">
        <v>773</v>
      </c>
      <c r="K1990" s="1" t="s">
        <v>7205</v>
      </c>
      <c r="L1990" s="1">
        <v>1</v>
      </c>
      <c r="M1990" s="1" t="s">
        <v>774</v>
      </c>
      <c r="O1990" s="1" t="s">
        <v>1264</v>
      </c>
      <c r="P1990" s="1" t="s">
        <v>1265</v>
      </c>
      <c r="T1990" s="1" t="s">
        <v>1266</v>
      </c>
      <c r="W1990" s="2" t="s">
        <v>7208</v>
      </c>
      <c r="X1990" s="2" t="s">
        <v>7208</v>
      </c>
      <c r="Y1990" s="1" t="s">
        <v>775</v>
      </c>
      <c r="Z1990" s="1" t="s">
        <v>34</v>
      </c>
      <c r="AA1990" s="9" t="s">
        <v>53</v>
      </c>
      <c r="AB1990" s="2" t="s">
        <v>248</v>
      </c>
    </row>
    <row r="1991" spans="1:28" ht="36" customHeight="1" x14ac:dyDescent="0.2">
      <c r="A1991" s="1" t="s">
        <v>7212</v>
      </c>
      <c r="B1991" s="1" t="s">
        <v>36</v>
      </c>
      <c r="C1991" t="s">
        <v>7213</v>
      </c>
      <c r="D1991" s="1" t="s">
        <v>43</v>
      </c>
      <c r="E1991" s="1" t="s">
        <v>6211</v>
      </c>
      <c r="F1991" s="1" t="s">
        <v>7120</v>
      </c>
      <c r="G1991" s="1" t="s">
        <v>7194</v>
      </c>
      <c r="H1991" s="2" t="s">
        <v>7214</v>
      </c>
      <c r="I1991" s="2" t="s">
        <v>7215</v>
      </c>
      <c r="J1991" s="1" t="s">
        <v>773</v>
      </c>
      <c r="K1991" s="1" t="s">
        <v>7205</v>
      </c>
      <c r="L1991" s="1">
        <v>1</v>
      </c>
      <c r="M1991" s="1" t="s">
        <v>774</v>
      </c>
      <c r="O1991" s="1" t="s">
        <v>1264</v>
      </c>
      <c r="P1991" s="1" t="s">
        <v>1265</v>
      </c>
      <c r="T1991" s="1" t="s">
        <v>1266</v>
      </c>
      <c r="W1991" s="2" t="s">
        <v>7208</v>
      </c>
      <c r="X1991" s="2" t="s">
        <v>7208</v>
      </c>
      <c r="Y1991" s="1" t="s">
        <v>775</v>
      </c>
      <c r="Z1991" s="1" t="s">
        <v>34</v>
      </c>
      <c r="AA1991" s="9" t="s">
        <v>53</v>
      </c>
      <c r="AB1991" s="2" t="s">
        <v>248</v>
      </c>
    </row>
    <row r="1992" spans="1:28" ht="36" customHeight="1" x14ac:dyDescent="0.2">
      <c r="A1992" s="1" t="s">
        <v>7216</v>
      </c>
      <c r="B1992" s="1" t="s">
        <v>36</v>
      </c>
      <c r="C1992" t="s">
        <v>7217</v>
      </c>
      <c r="D1992" s="1" t="s">
        <v>43</v>
      </c>
      <c r="E1992" s="1" t="s">
        <v>6211</v>
      </c>
      <c r="F1992" s="1" t="s">
        <v>7120</v>
      </c>
      <c r="G1992" s="1" t="s">
        <v>7194</v>
      </c>
      <c r="H1992" s="2" t="s">
        <v>7218</v>
      </c>
      <c r="J1992" s="1" t="s">
        <v>773</v>
      </c>
      <c r="K1992" s="1" t="s">
        <v>7205</v>
      </c>
      <c r="L1992" s="1">
        <v>1</v>
      </c>
      <c r="M1992" s="1" t="s">
        <v>774</v>
      </c>
      <c r="O1992" s="1" t="s">
        <v>1264</v>
      </c>
      <c r="P1992" s="1" t="s">
        <v>1265</v>
      </c>
      <c r="T1992" s="1" t="s">
        <v>1266</v>
      </c>
      <c r="W1992" s="2" t="s">
        <v>7208</v>
      </c>
      <c r="X1992" s="2" t="s">
        <v>7208</v>
      </c>
      <c r="Y1992" s="1" t="s">
        <v>775</v>
      </c>
      <c r="Z1992" s="1" t="s">
        <v>34</v>
      </c>
      <c r="AA1992" s="9" t="s">
        <v>53</v>
      </c>
      <c r="AB1992" s="2" t="s">
        <v>248</v>
      </c>
    </row>
    <row r="1993" spans="1:28" ht="36" customHeight="1" x14ac:dyDescent="0.2">
      <c r="A1993" s="1" t="s">
        <v>7219</v>
      </c>
      <c r="B1993" s="1" t="s">
        <v>1141</v>
      </c>
      <c r="C1993" t="s">
        <v>7220</v>
      </c>
      <c r="D1993" s="1" t="s">
        <v>43</v>
      </c>
      <c r="E1993" s="1" t="s">
        <v>6211</v>
      </c>
      <c r="F1993" s="1" t="s">
        <v>7120</v>
      </c>
      <c r="G1993" s="1" t="s">
        <v>7194</v>
      </c>
      <c r="H1993" s="2" t="s">
        <v>7221</v>
      </c>
      <c r="J1993" s="1" t="s">
        <v>773</v>
      </c>
      <c r="K1993" s="1" t="s">
        <v>7205</v>
      </c>
      <c r="L1993" s="1">
        <v>1</v>
      </c>
      <c r="M1993" s="1" t="s">
        <v>774</v>
      </c>
      <c r="O1993" s="1" t="s">
        <v>1264</v>
      </c>
      <c r="P1993" s="1" t="s">
        <v>1265</v>
      </c>
      <c r="T1993" s="1" t="s">
        <v>1266</v>
      </c>
      <c r="W1993" s="2" t="s">
        <v>7208</v>
      </c>
      <c r="X1993" s="2" t="s">
        <v>7208</v>
      </c>
      <c r="Y1993" s="1" t="s">
        <v>775</v>
      </c>
      <c r="Z1993" s="1" t="s">
        <v>34</v>
      </c>
      <c r="AA1993" s="9" t="s">
        <v>53</v>
      </c>
      <c r="AB1993" s="2" t="s">
        <v>248</v>
      </c>
    </row>
    <row r="1994" spans="1:28" ht="36" customHeight="1" x14ac:dyDescent="0.2">
      <c r="A1994" s="1" t="s">
        <v>7222</v>
      </c>
      <c r="B1994" s="1" t="s">
        <v>1141</v>
      </c>
      <c r="C1994" t="s">
        <v>7223</v>
      </c>
      <c r="D1994" s="1" t="s">
        <v>43</v>
      </c>
      <c r="E1994" s="1" t="s">
        <v>6211</v>
      </c>
      <c r="F1994" s="1" t="s">
        <v>7120</v>
      </c>
      <c r="G1994" s="1" t="s">
        <v>7194</v>
      </c>
      <c r="H1994" s="2" t="s">
        <v>7224</v>
      </c>
      <c r="J1994" s="1" t="s">
        <v>773</v>
      </c>
      <c r="K1994" s="1" t="s">
        <v>7205</v>
      </c>
      <c r="L1994" s="1">
        <v>1</v>
      </c>
      <c r="M1994" s="1" t="s">
        <v>774</v>
      </c>
      <c r="O1994" s="1" t="s">
        <v>1264</v>
      </c>
      <c r="P1994" s="1" t="s">
        <v>1265</v>
      </c>
      <c r="T1994" s="1" t="s">
        <v>1266</v>
      </c>
      <c r="W1994" s="2" t="s">
        <v>7208</v>
      </c>
      <c r="X1994" s="2" t="s">
        <v>7208</v>
      </c>
      <c r="Y1994" s="1" t="s">
        <v>775</v>
      </c>
      <c r="Z1994" s="1" t="s">
        <v>34</v>
      </c>
      <c r="AA1994" s="9" t="s">
        <v>53</v>
      </c>
      <c r="AB1994" s="2" t="s">
        <v>248</v>
      </c>
    </row>
    <row r="1995" spans="1:28" ht="36" customHeight="1" x14ac:dyDescent="0.2">
      <c r="A1995" s="1" t="s">
        <v>7225</v>
      </c>
      <c r="B1995" s="1" t="s">
        <v>1141</v>
      </c>
      <c r="C1995" t="s">
        <v>7226</v>
      </c>
      <c r="D1995" s="1" t="s">
        <v>43</v>
      </c>
      <c r="E1995" s="1" t="s">
        <v>6211</v>
      </c>
      <c r="F1995" s="1" t="s">
        <v>7120</v>
      </c>
      <c r="G1995" s="1" t="s">
        <v>7194</v>
      </c>
      <c r="H1995" s="2" t="s">
        <v>802</v>
      </c>
      <c r="J1995" s="1" t="s">
        <v>773</v>
      </c>
      <c r="K1995" s="1" t="s">
        <v>7205</v>
      </c>
      <c r="L1995" s="1">
        <v>1</v>
      </c>
      <c r="M1995" s="1" t="s">
        <v>774</v>
      </c>
      <c r="O1995" s="1" t="s">
        <v>1264</v>
      </c>
      <c r="P1995" s="1" t="s">
        <v>1265</v>
      </c>
      <c r="T1995" s="1" t="s">
        <v>1266</v>
      </c>
      <c r="W1995" s="2" t="s">
        <v>7208</v>
      </c>
      <c r="X1995" s="2" t="s">
        <v>7208</v>
      </c>
      <c r="Y1995" s="1" t="s">
        <v>775</v>
      </c>
      <c r="Z1995" s="1" t="s">
        <v>34</v>
      </c>
      <c r="AA1995" s="9" t="s">
        <v>53</v>
      </c>
      <c r="AB1995" s="2" t="s">
        <v>248</v>
      </c>
    </row>
    <row r="1996" spans="1:28" ht="36" customHeight="1" x14ac:dyDescent="0.2">
      <c r="A1996" s="1" t="s">
        <v>7227</v>
      </c>
      <c r="B1996" s="1" t="s">
        <v>36</v>
      </c>
      <c r="C1996" t="s">
        <v>7228</v>
      </c>
      <c r="D1996" s="1" t="s">
        <v>188</v>
      </c>
      <c r="E1996" s="1" t="s">
        <v>6211</v>
      </c>
      <c r="F1996" s="1" t="s">
        <v>7120</v>
      </c>
      <c r="G1996" s="1" t="s">
        <v>7194</v>
      </c>
      <c r="H1996" s="2" t="s">
        <v>643</v>
      </c>
      <c r="J1996" s="1" t="s">
        <v>33</v>
      </c>
      <c r="O1996" s="1" t="s">
        <v>191</v>
      </c>
      <c r="P1996" s="1" t="s">
        <v>1265</v>
      </c>
      <c r="W1996" s="2" t="s">
        <v>7229</v>
      </c>
      <c r="X1996" s="2" t="s">
        <v>7229</v>
      </c>
      <c r="Y1996" s="1" t="s">
        <v>52</v>
      </c>
      <c r="Z1996" s="1" t="s">
        <v>34</v>
      </c>
      <c r="AA1996" s="9" t="s">
        <v>53</v>
      </c>
      <c r="AB1996" s="2" t="s">
        <v>248</v>
      </c>
    </row>
    <row r="1997" spans="1:28" ht="36" customHeight="1" x14ac:dyDescent="0.2">
      <c r="A1997" s="1" t="s">
        <v>7230</v>
      </c>
      <c r="B1997" s="1" t="s">
        <v>36</v>
      </c>
      <c r="C1997" t="s">
        <v>7231</v>
      </c>
      <c r="D1997" s="1" t="s">
        <v>766</v>
      </c>
      <c r="E1997" s="1" t="s">
        <v>6211</v>
      </c>
      <c r="F1997" s="1" t="s">
        <v>7120</v>
      </c>
      <c r="G1997" s="1" t="s">
        <v>7194</v>
      </c>
      <c r="H1997" s="2" t="s">
        <v>7232</v>
      </c>
      <c r="J1997" s="1" t="s">
        <v>33</v>
      </c>
      <c r="W1997" s="2" t="s">
        <v>7233</v>
      </c>
      <c r="X1997" s="2" t="s">
        <v>7233</v>
      </c>
      <c r="Z1997" s="1" t="s">
        <v>34</v>
      </c>
    </row>
    <row r="1998" spans="1:28" ht="36" customHeight="1" x14ac:dyDescent="0.2">
      <c r="A1998" s="1" t="s">
        <v>7234</v>
      </c>
      <c r="B1998" s="1" t="s">
        <v>1141</v>
      </c>
      <c r="C1998" t="s">
        <v>7235</v>
      </c>
      <c r="D1998" s="1" t="s">
        <v>43</v>
      </c>
      <c r="E1998" s="1" t="s">
        <v>6211</v>
      </c>
      <c r="F1998" s="1" t="s">
        <v>7120</v>
      </c>
      <c r="G1998" s="1" t="s">
        <v>7194</v>
      </c>
      <c r="H1998" s="2" t="s">
        <v>7236</v>
      </c>
      <c r="J1998" s="1" t="s">
        <v>773</v>
      </c>
      <c r="K1998" s="1" t="s">
        <v>7230</v>
      </c>
      <c r="L1998" s="1">
        <v>1</v>
      </c>
      <c r="M1998" s="1" t="s">
        <v>774</v>
      </c>
      <c r="O1998" s="1" t="s">
        <v>1264</v>
      </c>
      <c r="P1998" s="1" t="s">
        <v>1265</v>
      </c>
      <c r="T1998" s="1" t="s">
        <v>1266</v>
      </c>
      <c r="W1998" s="2" t="s">
        <v>7233</v>
      </c>
      <c r="X1998" s="2" t="s">
        <v>7233</v>
      </c>
      <c r="Y1998" s="1" t="s">
        <v>775</v>
      </c>
      <c r="Z1998" s="1" t="s">
        <v>34</v>
      </c>
      <c r="AA1998" s="9" t="s">
        <v>53</v>
      </c>
      <c r="AB1998" s="2" t="s">
        <v>248</v>
      </c>
    </row>
    <row r="1999" spans="1:28" ht="36" customHeight="1" x14ac:dyDescent="0.2">
      <c r="A1999" s="1" t="s">
        <v>7237</v>
      </c>
      <c r="B1999" s="1" t="s">
        <v>1141</v>
      </c>
      <c r="C1999" t="s">
        <v>7238</v>
      </c>
      <c r="D1999" s="1" t="s">
        <v>43</v>
      </c>
      <c r="E1999" s="1" t="s">
        <v>6211</v>
      </c>
      <c r="F1999" s="1" t="s">
        <v>7120</v>
      </c>
      <c r="G1999" s="1" t="s">
        <v>7194</v>
      </c>
      <c r="H1999" s="2" t="s">
        <v>7239</v>
      </c>
      <c r="J1999" s="1" t="s">
        <v>773</v>
      </c>
      <c r="K1999" s="1" t="s">
        <v>7230</v>
      </c>
      <c r="L1999" s="1">
        <v>1</v>
      </c>
      <c r="M1999" s="1" t="s">
        <v>774</v>
      </c>
      <c r="O1999" s="1" t="s">
        <v>1264</v>
      </c>
      <c r="P1999" s="1" t="s">
        <v>1265</v>
      </c>
      <c r="T1999" s="1" t="s">
        <v>1266</v>
      </c>
      <c r="W1999" s="2" t="s">
        <v>7233</v>
      </c>
      <c r="X1999" s="2" t="s">
        <v>7233</v>
      </c>
      <c r="Y1999" s="1" t="s">
        <v>775</v>
      </c>
      <c r="Z1999" s="1" t="s">
        <v>34</v>
      </c>
      <c r="AA1999" s="9" t="s">
        <v>53</v>
      </c>
      <c r="AB1999" s="2" t="s">
        <v>248</v>
      </c>
    </row>
    <row r="2000" spans="1:28" ht="36" customHeight="1" x14ac:dyDescent="0.2">
      <c r="A2000" s="1" t="s">
        <v>7240</v>
      </c>
      <c r="B2000" s="1" t="s">
        <v>36</v>
      </c>
      <c r="C2000" t="s">
        <v>7241</v>
      </c>
      <c r="D2000" s="1" t="s">
        <v>43</v>
      </c>
      <c r="E2000" s="1" t="s">
        <v>6211</v>
      </c>
      <c r="F2000" s="1" t="s">
        <v>7120</v>
      </c>
      <c r="G2000" s="1" t="s">
        <v>7194</v>
      </c>
      <c r="H2000" s="2" t="s">
        <v>7242</v>
      </c>
      <c r="J2000" s="1" t="s">
        <v>773</v>
      </c>
      <c r="K2000" s="1" t="s">
        <v>7230</v>
      </c>
      <c r="L2000" s="1">
        <v>1</v>
      </c>
      <c r="M2000" s="1" t="s">
        <v>774</v>
      </c>
      <c r="O2000" s="1" t="s">
        <v>1264</v>
      </c>
      <c r="P2000" s="1" t="s">
        <v>1265</v>
      </c>
      <c r="T2000" s="1" t="s">
        <v>1266</v>
      </c>
      <c r="W2000" s="2" t="s">
        <v>7233</v>
      </c>
      <c r="X2000" s="2" t="s">
        <v>7233</v>
      </c>
      <c r="Y2000" s="1" t="s">
        <v>775</v>
      </c>
      <c r="Z2000" s="1" t="s">
        <v>34</v>
      </c>
      <c r="AA2000" s="9" t="s">
        <v>53</v>
      </c>
      <c r="AB2000" s="2" t="s">
        <v>248</v>
      </c>
    </row>
    <row r="2001" spans="1:28" ht="36" customHeight="1" x14ac:dyDescent="0.2">
      <c r="A2001" s="1" t="s">
        <v>7243</v>
      </c>
      <c r="B2001" s="1" t="s">
        <v>36</v>
      </c>
      <c r="C2001" t="s">
        <v>7244</v>
      </c>
      <c r="D2001" s="1" t="s">
        <v>43</v>
      </c>
      <c r="E2001" s="1" t="s">
        <v>6211</v>
      </c>
      <c r="F2001" s="1" t="s">
        <v>7120</v>
      </c>
      <c r="G2001" s="1" t="s">
        <v>7194</v>
      </c>
      <c r="H2001" s="2" t="s">
        <v>7245</v>
      </c>
      <c r="J2001" s="1" t="s">
        <v>773</v>
      </c>
      <c r="K2001" s="1" t="s">
        <v>7230</v>
      </c>
      <c r="L2001" s="1">
        <v>1</v>
      </c>
      <c r="M2001" s="1" t="s">
        <v>774</v>
      </c>
      <c r="O2001" s="1" t="s">
        <v>1264</v>
      </c>
      <c r="P2001" s="1" t="s">
        <v>1265</v>
      </c>
      <c r="T2001" s="1" t="s">
        <v>1266</v>
      </c>
      <c r="W2001" s="2" t="s">
        <v>7233</v>
      </c>
      <c r="X2001" s="2" t="s">
        <v>7233</v>
      </c>
      <c r="Y2001" s="1" t="s">
        <v>775</v>
      </c>
      <c r="Z2001" s="1" t="s">
        <v>34</v>
      </c>
      <c r="AA2001" s="9" t="s">
        <v>53</v>
      </c>
      <c r="AB2001" s="2" t="s">
        <v>248</v>
      </c>
    </row>
    <row r="2002" spans="1:28" ht="36" customHeight="1" x14ac:dyDescent="0.2">
      <c r="A2002" s="1" t="s">
        <v>7246</v>
      </c>
      <c r="B2002" s="1" t="s">
        <v>1141</v>
      </c>
      <c r="C2002" t="s">
        <v>7247</v>
      </c>
      <c r="D2002" s="1" t="s">
        <v>43</v>
      </c>
      <c r="E2002" s="1" t="s">
        <v>6211</v>
      </c>
      <c r="F2002" s="1" t="s">
        <v>7120</v>
      </c>
      <c r="G2002" s="1" t="s">
        <v>7194</v>
      </c>
      <c r="H2002" s="2" t="s">
        <v>802</v>
      </c>
      <c r="J2002" s="1" t="s">
        <v>773</v>
      </c>
      <c r="K2002" s="1" t="s">
        <v>7230</v>
      </c>
      <c r="L2002" s="1">
        <v>1</v>
      </c>
      <c r="M2002" s="1" t="s">
        <v>774</v>
      </c>
      <c r="O2002" s="1" t="s">
        <v>1264</v>
      </c>
      <c r="P2002" s="1" t="s">
        <v>1265</v>
      </c>
      <c r="T2002" s="1" t="s">
        <v>1266</v>
      </c>
      <c r="W2002" s="2" t="s">
        <v>7233</v>
      </c>
      <c r="X2002" s="2" t="s">
        <v>7233</v>
      </c>
      <c r="Y2002" s="1" t="s">
        <v>775</v>
      </c>
      <c r="Z2002" s="1" t="s">
        <v>34</v>
      </c>
      <c r="AA2002" s="9" t="s">
        <v>53</v>
      </c>
      <c r="AB2002" s="2" t="s">
        <v>248</v>
      </c>
    </row>
    <row r="2003" spans="1:28" ht="36" customHeight="1" x14ac:dyDescent="0.2">
      <c r="A2003" s="1" t="s">
        <v>7248</v>
      </c>
      <c r="B2003" s="1" t="s">
        <v>36</v>
      </c>
      <c r="C2003" t="s">
        <v>7249</v>
      </c>
      <c r="D2003" s="1" t="s">
        <v>188</v>
      </c>
      <c r="E2003" s="1" t="s">
        <v>6211</v>
      </c>
      <c r="F2003" s="1" t="s">
        <v>7120</v>
      </c>
      <c r="G2003" s="1" t="s">
        <v>7194</v>
      </c>
      <c r="H2003" s="2" t="s">
        <v>643</v>
      </c>
      <c r="J2003" s="1" t="s">
        <v>33</v>
      </c>
      <c r="O2003" s="1" t="s">
        <v>191</v>
      </c>
      <c r="P2003" s="1" t="s">
        <v>1265</v>
      </c>
      <c r="W2003" s="2" t="s">
        <v>7250</v>
      </c>
      <c r="X2003" s="2" t="s">
        <v>7250</v>
      </c>
      <c r="Y2003" s="1" t="s">
        <v>52</v>
      </c>
      <c r="Z2003" s="1" t="s">
        <v>34</v>
      </c>
      <c r="AA2003" s="9" t="s">
        <v>53</v>
      </c>
      <c r="AB2003" s="2" t="s">
        <v>248</v>
      </c>
    </row>
    <row r="2004" spans="1:28" ht="36" customHeight="1" x14ac:dyDescent="0.2">
      <c r="A2004" s="1" t="s">
        <v>7251</v>
      </c>
      <c r="B2004" s="1" t="s">
        <v>36</v>
      </c>
      <c r="C2004" t="s">
        <v>7252</v>
      </c>
      <c r="D2004" s="1" t="s">
        <v>766</v>
      </c>
      <c r="E2004" s="1" t="s">
        <v>6211</v>
      </c>
      <c r="F2004" s="1" t="s">
        <v>7120</v>
      </c>
      <c r="G2004" s="1" t="s">
        <v>7194</v>
      </c>
      <c r="H2004" s="2" t="s">
        <v>7253</v>
      </c>
      <c r="I2004" s="2" t="s">
        <v>7254</v>
      </c>
      <c r="J2004" s="1" t="s">
        <v>33</v>
      </c>
      <c r="W2004" s="2" t="s">
        <v>7255</v>
      </c>
      <c r="X2004" s="2" t="s">
        <v>7255</v>
      </c>
      <c r="Z2004" s="1" t="s">
        <v>34</v>
      </c>
    </row>
    <row r="2005" spans="1:28" ht="36" customHeight="1" x14ac:dyDescent="0.2">
      <c r="A2005" s="1" t="s">
        <v>7256</v>
      </c>
      <c r="B2005" s="1" t="s">
        <v>36</v>
      </c>
      <c r="C2005" t="s">
        <v>7257</v>
      </c>
      <c r="D2005" s="1" t="s">
        <v>43</v>
      </c>
      <c r="E2005" s="1" t="s">
        <v>6211</v>
      </c>
      <c r="F2005" s="1" t="s">
        <v>7120</v>
      </c>
      <c r="G2005" s="1" t="s">
        <v>7194</v>
      </c>
      <c r="H2005" s="2" t="s">
        <v>6275</v>
      </c>
      <c r="J2005" s="1" t="s">
        <v>773</v>
      </c>
      <c r="K2005" s="1" t="s">
        <v>7251</v>
      </c>
      <c r="L2005" s="1">
        <v>1</v>
      </c>
      <c r="M2005" s="1" t="s">
        <v>774</v>
      </c>
      <c r="O2005" s="1" t="s">
        <v>1264</v>
      </c>
      <c r="P2005" s="1" t="s">
        <v>1265</v>
      </c>
      <c r="T2005" s="1" t="s">
        <v>1266</v>
      </c>
      <c r="W2005" s="2" t="s">
        <v>7255</v>
      </c>
      <c r="X2005" s="2" t="s">
        <v>7255</v>
      </c>
      <c r="Y2005" s="1" t="s">
        <v>775</v>
      </c>
      <c r="Z2005" s="1" t="s">
        <v>34</v>
      </c>
      <c r="AA2005" s="9" t="s">
        <v>53</v>
      </c>
      <c r="AB2005" s="2" t="s">
        <v>248</v>
      </c>
    </row>
    <row r="2006" spans="1:28" ht="36" customHeight="1" x14ac:dyDescent="0.2">
      <c r="A2006" s="1" t="s">
        <v>7258</v>
      </c>
      <c r="B2006" s="1" t="s">
        <v>36</v>
      </c>
      <c r="C2006" t="s">
        <v>7259</v>
      </c>
      <c r="D2006" s="1" t="s">
        <v>43</v>
      </c>
      <c r="E2006" s="1" t="s">
        <v>6211</v>
      </c>
      <c r="F2006" s="1" t="s">
        <v>7120</v>
      </c>
      <c r="G2006" s="1" t="s">
        <v>7194</v>
      </c>
      <c r="H2006" s="2" t="s">
        <v>6282</v>
      </c>
      <c r="J2006" s="1" t="s">
        <v>773</v>
      </c>
      <c r="K2006" s="1" t="s">
        <v>7251</v>
      </c>
      <c r="L2006" s="1">
        <v>1</v>
      </c>
      <c r="M2006" s="1" t="s">
        <v>774</v>
      </c>
      <c r="O2006" s="1" t="s">
        <v>1264</v>
      </c>
      <c r="P2006" s="1" t="s">
        <v>1265</v>
      </c>
      <c r="T2006" s="1" t="s">
        <v>1266</v>
      </c>
      <c r="W2006" s="2" t="s">
        <v>7255</v>
      </c>
      <c r="X2006" s="2" t="s">
        <v>7255</v>
      </c>
      <c r="Y2006" s="1" t="s">
        <v>775</v>
      </c>
      <c r="Z2006" s="1" t="s">
        <v>34</v>
      </c>
      <c r="AA2006" s="9" t="s">
        <v>53</v>
      </c>
      <c r="AB2006" s="2" t="s">
        <v>248</v>
      </c>
    </row>
    <row r="2007" spans="1:28" ht="36" customHeight="1" x14ac:dyDescent="0.2">
      <c r="A2007" s="1" t="s">
        <v>7260</v>
      </c>
      <c r="B2007" s="1" t="s">
        <v>1141</v>
      </c>
      <c r="C2007" t="s">
        <v>7261</v>
      </c>
      <c r="D2007" s="1" t="s">
        <v>43</v>
      </c>
      <c r="E2007" s="1" t="s">
        <v>6211</v>
      </c>
      <c r="F2007" s="1" t="s">
        <v>7120</v>
      </c>
      <c r="G2007" s="1" t="s">
        <v>7194</v>
      </c>
      <c r="H2007" s="2" t="s">
        <v>6289</v>
      </c>
      <c r="J2007" s="1" t="s">
        <v>773</v>
      </c>
      <c r="K2007" s="1" t="s">
        <v>7251</v>
      </c>
      <c r="L2007" s="1">
        <v>1</v>
      </c>
      <c r="M2007" s="1" t="s">
        <v>774</v>
      </c>
      <c r="O2007" s="1" t="s">
        <v>1264</v>
      </c>
      <c r="P2007" s="1" t="s">
        <v>1265</v>
      </c>
      <c r="T2007" s="1" t="s">
        <v>1266</v>
      </c>
      <c r="W2007" s="2" t="s">
        <v>7255</v>
      </c>
      <c r="X2007" s="2" t="s">
        <v>7255</v>
      </c>
      <c r="Y2007" s="1" t="s">
        <v>775</v>
      </c>
      <c r="Z2007" s="1" t="s">
        <v>34</v>
      </c>
      <c r="AA2007" s="9" t="s">
        <v>53</v>
      </c>
      <c r="AB2007" s="2" t="s">
        <v>248</v>
      </c>
    </row>
    <row r="2008" spans="1:28" ht="36" customHeight="1" x14ac:dyDescent="0.2">
      <c r="A2008" s="1" t="s">
        <v>7262</v>
      </c>
      <c r="B2008" s="1" t="s">
        <v>1141</v>
      </c>
      <c r="C2008" t="s">
        <v>7263</v>
      </c>
      <c r="D2008" s="1" t="s">
        <v>43</v>
      </c>
      <c r="E2008" s="1" t="s">
        <v>6211</v>
      </c>
      <c r="F2008" s="1" t="s">
        <v>7120</v>
      </c>
      <c r="G2008" s="1" t="s">
        <v>7194</v>
      </c>
      <c r="H2008" s="2" t="s">
        <v>7144</v>
      </c>
      <c r="J2008" s="1" t="s">
        <v>773</v>
      </c>
      <c r="K2008" s="1" t="s">
        <v>7251</v>
      </c>
      <c r="L2008" s="1">
        <v>1</v>
      </c>
      <c r="M2008" s="1" t="s">
        <v>774</v>
      </c>
      <c r="O2008" s="1" t="s">
        <v>1264</v>
      </c>
      <c r="P2008" s="1" t="s">
        <v>1265</v>
      </c>
      <c r="T2008" s="1" t="s">
        <v>1266</v>
      </c>
      <c r="W2008" s="2" t="s">
        <v>7255</v>
      </c>
      <c r="X2008" s="2" t="s">
        <v>7255</v>
      </c>
      <c r="Y2008" s="1" t="s">
        <v>775</v>
      </c>
      <c r="Z2008" s="1" t="s">
        <v>34</v>
      </c>
      <c r="AA2008" s="9" t="s">
        <v>53</v>
      </c>
      <c r="AB2008" s="2" t="s">
        <v>248</v>
      </c>
    </row>
    <row r="2009" spans="1:28" ht="36" customHeight="1" x14ac:dyDescent="0.2">
      <c r="A2009" s="1" t="s">
        <v>7264</v>
      </c>
      <c r="B2009" s="1" t="s">
        <v>1141</v>
      </c>
      <c r="C2009" t="s">
        <v>7265</v>
      </c>
      <c r="D2009" s="1" t="s">
        <v>43</v>
      </c>
      <c r="E2009" s="1" t="s">
        <v>6211</v>
      </c>
      <c r="F2009" s="1" t="s">
        <v>7120</v>
      </c>
      <c r="G2009" s="1" t="s">
        <v>7194</v>
      </c>
      <c r="H2009" s="2" t="s">
        <v>6304</v>
      </c>
      <c r="J2009" s="1" t="s">
        <v>773</v>
      </c>
      <c r="K2009" s="1" t="s">
        <v>7251</v>
      </c>
      <c r="L2009" s="1">
        <v>1</v>
      </c>
      <c r="M2009" s="1" t="s">
        <v>774</v>
      </c>
      <c r="O2009" s="1" t="s">
        <v>1264</v>
      </c>
      <c r="P2009" s="1" t="s">
        <v>1265</v>
      </c>
      <c r="T2009" s="1" t="s">
        <v>1266</v>
      </c>
      <c r="W2009" s="2" t="s">
        <v>7255</v>
      </c>
      <c r="X2009" s="2" t="s">
        <v>7255</v>
      </c>
      <c r="Y2009" s="1" t="s">
        <v>775</v>
      </c>
      <c r="Z2009" s="1" t="s">
        <v>34</v>
      </c>
      <c r="AA2009" s="9" t="s">
        <v>53</v>
      </c>
      <c r="AB2009" s="2" t="s">
        <v>248</v>
      </c>
    </row>
    <row r="2010" spans="1:28" ht="36" customHeight="1" x14ac:dyDescent="0.2">
      <c r="A2010" s="1" t="s">
        <v>7266</v>
      </c>
      <c r="B2010" s="1" t="s">
        <v>36</v>
      </c>
      <c r="C2010" t="s">
        <v>7267</v>
      </c>
      <c r="D2010" s="1" t="s">
        <v>43</v>
      </c>
      <c r="E2010" s="1" t="s">
        <v>6211</v>
      </c>
      <c r="F2010" s="1" t="s">
        <v>7120</v>
      </c>
      <c r="G2010" s="1" t="s">
        <v>7194</v>
      </c>
      <c r="H2010" s="2" t="s">
        <v>6312</v>
      </c>
      <c r="J2010" s="1" t="s">
        <v>773</v>
      </c>
      <c r="K2010" s="1" t="s">
        <v>7251</v>
      </c>
      <c r="L2010" s="1">
        <v>1</v>
      </c>
      <c r="M2010" s="1" t="s">
        <v>774</v>
      </c>
      <c r="O2010" s="1" t="s">
        <v>1264</v>
      </c>
      <c r="P2010" s="1" t="s">
        <v>1265</v>
      </c>
      <c r="T2010" s="1" t="s">
        <v>1266</v>
      </c>
      <c r="W2010" s="2" t="s">
        <v>7255</v>
      </c>
      <c r="X2010" s="2" t="s">
        <v>7255</v>
      </c>
      <c r="Y2010" s="1" t="s">
        <v>775</v>
      </c>
      <c r="Z2010" s="1" t="s">
        <v>34</v>
      </c>
      <c r="AA2010" s="9" t="s">
        <v>53</v>
      </c>
      <c r="AB2010" s="2" t="s">
        <v>248</v>
      </c>
    </row>
    <row r="2011" spans="1:28" ht="36" customHeight="1" x14ac:dyDescent="0.2">
      <c r="A2011" s="1" t="s">
        <v>7268</v>
      </c>
      <c r="B2011" s="1" t="s">
        <v>36</v>
      </c>
      <c r="C2011" t="s">
        <v>7269</v>
      </c>
      <c r="D2011" s="1" t="s">
        <v>43</v>
      </c>
      <c r="E2011" s="1" t="s">
        <v>6211</v>
      </c>
      <c r="F2011" s="1" t="s">
        <v>7120</v>
      </c>
      <c r="G2011" s="1" t="s">
        <v>7194</v>
      </c>
      <c r="H2011" s="2" t="s">
        <v>6320</v>
      </c>
      <c r="J2011" s="1" t="s">
        <v>773</v>
      </c>
      <c r="K2011" s="1" t="s">
        <v>7251</v>
      </c>
      <c r="L2011" s="1">
        <v>1</v>
      </c>
      <c r="M2011" s="1" t="s">
        <v>774</v>
      </c>
      <c r="O2011" s="1" t="s">
        <v>1264</v>
      </c>
      <c r="P2011" s="1" t="s">
        <v>1265</v>
      </c>
      <c r="T2011" s="1" t="s">
        <v>1266</v>
      </c>
      <c r="W2011" s="2" t="s">
        <v>7255</v>
      </c>
      <c r="X2011" s="2" t="s">
        <v>7255</v>
      </c>
      <c r="Y2011" s="1" t="s">
        <v>775</v>
      </c>
      <c r="Z2011" s="1" t="s">
        <v>34</v>
      </c>
      <c r="AA2011" s="9" t="s">
        <v>53</v>
      </c>
      <c r="AB2011" s="2" t="s">
        <v>248</v>
      </c>
    </row>
    <row r="2012" spans="1:28" ht="36" customHeight="1" x14ac:dyDescent="0.2">
      <c r="A2012" s="1" t="s">
        <v>7270</v>
      </c>
      <c r="B2012" s="1" t="s">
        <v>36</v>
      </c>
      <c r="C2012" t="s">
        <v>7271</v>
      </c>
      <c r="D2012" s="1" t="s">
        <v>43</v>
      </c>
      <c r="E2012" s="1" t="s">
        <v>6211</v>
      </c>
      <c r="F2012" s="1" t="s">
        <v>7120</v>
      </c>
      <c r="G2012" s="1" t="s">
        <v>7194</v>
      </c>
      <c r="H2012" s="2" t="s">
        <v>7272</v>
      </c>
      <c r="J2012" s="1" t="s">
        <v>773</v>
      </c>
      <c r="K2012" s="1" t="s">
        <v>7251</v>
      </c>
      <c r="L2012" s="1">
        <v>1</v>
      </c>
      <c r="M2012" s="1" t="s">
        <v>774</v>
      </c>
      <c r="O2012" s="1" t="s">
        <v>1264</v>
      </c>
      <c r="P2012" s="1" t="s">
        <v>1265</v>
      </c>
      <c r="T2012" s="1" t="s">
        <v>1266</v>
      </c>
      <c r="W2012" s="2" t="s">
        <v>7255</v>
      </c>
      <c r="X2012" s="2" t="s">
        <v>7255</v>
      </c>
      <c r="Y2012" s="1" t="s">
        <v>775</v>
      </c>
      <c r="Z2012" s="1" t="s">
        <v>34</v>
      </c>
      <c r="AA2012" s="9" t="s">
        <v>53</v>
      </c>
      <c r="AB2012" s="2" t="s">
        <v>248</v>
      </c>
    </row>
    <row r="2013" spans="1:28" ht="36" customHeight="1" x14ac:dyDescent="0.2">
      <c r="A2013" s="1" t="s">
        <v>7273</v>
      </c>
      <c r="B2013" s="1" t="s">
        <v>1141</v>
      </c>
      <c r="C2013" t="s">
        <v>7274</v>
      </c>
      <c r="D2013" s="1" t="s">
        <v>43</v>
      </c>
      <c r="E2013" s="1" t="s">
        <v>6211</v>
      </c>
      <c r="F2013" s="1" t="s">
        <v>7120</v>
      </c>
      <c r="G2013" s="1" t="s">
        <v>7194</v>
      </c>
      <c r="H2013" s="2" t="s">
        <v>2089</v>
      </c>
      <c r="J2013" s="1" t="s">
        <v>773</v>
      </c>
      <c r="K2013" s="1" t="s">
        <v>7251</v>
      </c>
      <c r="L2013" s="1">
        <v>1</v>
      </c>
      <c r="M2013" s="1" t="s">
        <v>774</v>
      </c>
      <c r="O2013" s="1" t="s">
        <v>1264</v>
      </c>
      <c r="P2013" s="1" t="s">
        <v>1265</v>
      </c>
      <c r="T2013" s="1" t="s">
        <v>1266</v>
      </c>
      <c r="W2013" s="2" t="s">
        <v>7255</v>
      </c>
      <c r="X2013" s="2" t="s">
        <v>7255</v>
      </c>
      <c r="Y2013" s="1" t="s">
        <v>775</v>
      </c>
      <c r="Z2013" s="1" t="s">
        <v>34</v>
      </c>
      <c r="AA2013" s="9" t="s">
        <v>53</v>
      </c>
      <c r="AB2013" s="2" t="s">
        <v>248</v>
      </c>
    </row>
    <row r="2014" spans="1:28" ht="36" customHeight="1" x14ac:dyDescent="0.2">
      <c r="A2014" s="1" t="s">
        <v>7275</v>
      </c>
      <c r="B2014" s="1" t="s">
        <v>1141</v>
      </c>
      <c r="C2014" t="s">
        <v>7276</v>
      </c>
      <c r="D2014" s="1" t="s">
        <v>43</v>
      </c>
      <c r="E2014" s="1" t="s">
        <v>6211</v>
      </c>
      <c r="F2014" s="1" t="s">
        <v>7120</v>
      </c>
      <c r="G2014" s="1" t="s">
        <v>7194</v>
      </c>
      <c r="H2014" s="2" t="s">
        <v>2355</v>
      </c>
      <c r="J2014" s="1" t="s">
        <v>773</v>
      </c>
      <c r="K2014" s="1" t="s">
        <v>7251</v>
      </c>
      <c r="L2014" s="1">
        <v>1</v>
      </c>
      <c r="M2014" s="1" t="s">
        <v>774</v>
      </c>
      <c r="O2014" s="1" t="s">
        <v>1264</v>
      </c>
      <c r="P2014" s="1" t="s">
        <v>1265</v>
      </c>
      <c r="T2014" s="1" t="s">
        <v>1266</v>
      </c>
      <c r="W2014" s="2" t="s">
        <v>7255</v>
      </c>
      <c r="X2014" s="2" t="s">
        <v>7255</v>
      </c>
      <c r="Y2014" s="1" t="s">
        <v>775</v>
      </c>
      <c r="Z2014" s="1" t="s">
        <v>34</v>
      </c>
      <c r="AA2014" s="9" t="s">
        <v>53</v>
      </c>
      <c r="AB2014" s="2" t="s">
        <v>248</v>
      </c>
    </row>
    <row r="2015" spans="1:28" ht="36" customHeight="1" x14ac:dyDescent="0.2">
      <c r="A2015" s="1" t="s">
        <v>7277</v>
      </c>
      <c r="B2015" s="1">
        <v>1.3</v>
      </c>
      <c r="C2015" t="s">
        <v>7278</v>
      </c>
      <c r="D2015" s="1" t="s">
        <v>43</v>
      </c>
      <c r="E2015" s="1" t="s">
        <v>6211</v>
      </c>
      <c r="F2015" s="1" t="s">
        <v>7120</v>
      </c>
      <c r="G2015" s="1" t="s">
        <v>7194</v>
      </c>
      <c r="H2015" s="2" t="s">
        <v>3368</v>
      </c>
      <c r="J2015" s="1" t="s">
        <v>773</v>
      </c>
      <c r="K2015" s="1" t="s">
        <v>7251</v>
      </c>
      <c r="L2015" s="1">
        <v>1</v>
      </c>
      <c r="M2015" s="1" t="s">
        <v>774</v>
      </c>
      <c r="O2015" s="1" t="s">
        <v>1264</v>
      </c>
      <c r="P2015" s="1" t="s">
        <v>1265</v>
      </c>
      <c r="T2015" s="1" t="s">
        <v>1266</v>
      </c>
      <c r="W2015" s="2" t="s">
        <v>7255</v>
      </c>
      <c r="X2015" s="2" t="s">
        <v>7255</v>
      </c>
      <c r="Y2015" s="1" t="s">
        <v>775</v>
      </c>
      <c r="Z2015" s="1" t="s">
        <v>34</v>
      </c>
      <c r="AA2015" s="9" t="s">
        <v>53</v>
      </c>
      <c r="AB2015" s="2" t="s">
        <v>248</v>
      </c>
    </row>
    <row r="2016" spans="1:28" ht="36" customHeight="1" x14ac:dyDescent="0.2">
      <c r="A2016" s="1" t="s">
        <v>7279</v>
      </c>
      <c r="B2016" s="1" t="s">
        <v>1141</v>
      </c>
      <c r="C2016" t="s">
        <v>7280</v>
      </c>
      <c r="D2016" s="1" t="s">
        <v>43</v>
      </c>
      <c r="E2016" s="1" t="s">
        <v>6211</v>
      </c>
      <c r="F2016" s="1" t="s">
        <v>7120</v>
      </c>
      <c r="G2016" s="1" t="s">
        <v>7194</v>
      </c>
      <c r="H2016" s="2" t="s">
        <v>6351</v>
      </c>
      <c r="J2016" s="1" t="s">
        <v>773</v>
      </c>
      <c r="K2016" s="1" t="s">
        <v>7251</v>
      </c>
      <c r="L2016" s="1">
        <v>1</v>
      </c>
      <c r="M2016" s="1" t="s">
        <v>774</v>
      </c>
      <c r="O2016" s="1" t="s">
        <v>1264</v>
      </c>
      <c r="P2016" s="1" t="s">
        <v>1265</v>
      </c>
      <c r="T2016" s="1" t="s">
        <v>1266</v>
      </c>
      <c r="W2016" s="2" t="s">
        <v>7255</v>
      </c>
      <c r="X2016" s="2" t="s">
        <v>7255</v>
      </c>
      <c r="Y2016" s="1" t="s">
        <v>775</v>
      </c>
      <c r="Z2016" s="1" t="s">
        <v>34</v>
      </c>
      <c r="AA2016" s="9" t="s">
        <v>53</v>
      </c>
      <c r="AB2016" s="2" t="s">
        <v>248</v>
      </c>
    </row>
    <row r="2017" spans="1:28" ht="36" customHeight="1" x14ac:dyDescent="0.2">
      <c r="A2017" s="1" t="s">
        <v>7281</v>
      </c>
      <c r="B2017" s="1" t="s">
        <v>36</v>
      </c>
      <c r="C2017" t="s">
        <v>7282</v>
      </c>
      <c r="D2017" s="1" t="s">
        <v>43</v>
      </c>
      <c r="E2017" s="1" t="s">
        <v>6211</v>
      </c>
      <c r="F2017" s="1" t="s">
        <v>7120</v>
      </c>
      <c r="G2017" s="1" t="s">
        <v>7194</v>
      </c>
      <c r="H2017" s="2" t="s">
        <v>6359</v>
      </c>
      <c r="J2017" s="1" t="s">
        <v>773</v>
      </c>
      <c r="K2017" s="1" t="s">
        <v>7251</v>
      </c>
      <c r="L2017" s="1">
        <v>1</v>
      </c>
      <c r="M2017" s="1" t="s">
        <v>774</v>
      </c>
      <c r="O2017" s="1" t="s">
        <v>1264</v>
      </c>
      <c r="P2017" s="1" t="s">
        <v>1265</v>
      </c>
      <c r="T2017" s="1" t="s">
        <v>1266</v>
      </c>
      <c r="W2017" s="2" t="s">
        <v>7255</v>
      </c>
      <c r="X2017" s="2" t="s">
        <v>7255</v>
      </c>
      <c r="Y2017" s="1" t="s">
        <v>775</v>
      </c>
      <c r="Z2017" s="1" t="s">
        <v>34</v>
      </c>
      <c r="AA2017" s="9" t="s">
        <v>53</v>
      </c>
      <c r="AB2017" s="2" t="s">
        <v>248</v>
      </c>
    </row>
    <row r="2018" spans="1:28" ht="36" customHeight="1" x14ac:dyDescent="0.2">
      <c r="A2018" s="1" t="s">
        <v>7283</v>
      </c>
      <c r="B2018" s="1" t="s">
        <v>36</v>
      </c>
      <c r="C2018" t="s">
        <v>7284</v>
      </c>
      <c r="D2018" s="1" t="s">
        <v>43</v>
      </c>
      <c r="E2018" s="1" t="s">
        <v>6211</v>
      </c>
      <c r="F2018" s="1" t="s">
        <v>7120</v>
      </c>
      <c r="G2018" s="1" t="s">
        <v>7194</v>
      </c>
      <c r="H2018" s="2" t="s">
        <v>4427</v>
      </c>
      <c r="J2018" s="1" t="s">
        <v>773</v>
      </c>
      <c r="K2018" s="1" t="s">
        <v>7251</v>
      </c>
      <c r="L2018" s="1">
        <v>1</v>
      </c>
      <c r="M2018" s="1" t="s">
        <v>774</v>
      </c>
      <c r="O2018" s="1" t="s">
        <v>1264</v>
      </c>
      <c r="P2018" s="1" t="s">
        <v>1265</v>
      </c>
      <c r="T2018" s="1" t="s">
        <v>1266</v>
      </c>
      <c r="W2018" s="2" t="s">
        <v>7233</v>
      </c>
      <c r="X2018" s="2" t="s">
        <v>7233</v>
      </c>
      <c r="Y2018" s="1" t="s">
        <v>775</v>
      </c>
      <c r="Z2018" s="1" t="s">
        <v>34</v>
      </c>
      <c r="AA2018" s="9" t="s">
        <v>53</v>
      </c>
      <c r="AB2018" s="2" t="s">
        <v>248</v>
      </c>
    </row>
    <row r="2019" spans="1:28" ht="36" customHeight="1" x14ac:dyDescent="0.2">
      <c r="A2019" s="1" t="s">
        <v>7285</v>
      </c>
      <c r="B2019" s="1" t="s">
        <v>36</v>
      </c>
      <c r="C2019" t="s">
        <v>7286</v>
      </c>
      <c r="D2019" s="1" t="s">
        <v>43</v>
      </c>
      <c r="E2019" s="1" t="s">
        <v>6211</v>
      </c>
      <c r="F2019" s="1" t="s">
        <v>7120</v>
      </c>
      <c r="G2019" s="1" t="s">
        <v>7194</v>
      </c>
      <c r="H2019" s="2" t="s">
        <v>6376</v>
      </c>
      <c r="J2019" s="1" t="s">
        <v>773</v>
      </c>
      <c r="K2019" s="1" t="s">
        <v>7251</v>
      </c>
      <c r="L2019" s="1">
        <v>1</v>
      </c>
      <c r="M2019" s="1" t="s">
        <v>774</v>
      </c>
      <c r="O2019" s="1" t="s">
        <v>1264</v>
      </c>
      <c r="P2019" s="1" t="s">
        <v>1265</v>
      </c>
      <c r="T2019" s="1" t="s">
        <v>1266</v>
      </c>
      <c r="W2019" s="2" t="s">
        <v>7255</v>
      </c>
      <c r="X2019" s="2" t="s">
        <v>7255</v>
      </c>
      <c r="Y2019" s="1" t="s">
        <v>775</v>
      </c>
      <c r="Z2019" s="1" t="s">
        <v>34</v>
      </c>
      <c r="AA2019" s="9" t="s">
        <v>53</v>
      </c>
      <c r="AB2019" s="2" t="s">
        <v>248</v>
      </c>
    </row>
    <row r="2020" spans="1:28" ht="36" customHeight="1" x14ac:dyDescent="0.2">
      <c r="A2020" s="1" t="s">
        <v>7287</v>
      </c>
      <c r="B2020" s="1" t="s">
        <v>36</v>
      </c>
      <c r="C2020" t="s">
        <v>7288</v>
      </c>
      <c r="D2020" s="1" t="s">
        <v>43</v>
      </c>
      <c r="E2020" s="1" t="s">
        <v>6211</v>
      </c>
      <c r="F2020" s="1" t="s">
        <v>7120</v>
      </c>
      <c r="G2020" s="1" t="s">
        <v>7194</v>
      </c>
      <c r="H2020" s="2" t="s">
        <v>7289</v>
      </c>
      <c r="J2020" s="1" t="s">
        <v>773</v>
      </c>
      <c r="K2020" s="1" t="s">
        <v>7251</v>
      </c>
      <c r="L2020" s="1">
        <v>1</v>
      </c>
      <c r="M2020" s="1" t="s">
        <v>774</v>
      </c>
      <c r="O2020" s="1" t="s">
        <v>1264</v>
      </c>
      <c r="P2020" s="1" t="s">
        <v>1265</v>
      </c>
      <c r="T2020" s="1" t="s">
        <v>1266</v>
      </c>
      <c r="W2020" s="2" t="s">
        <v>7255</v>
      </c>
      <c r="X2020" s="2" t="s">
        <v>7255</v>
      </c>
      <c r="Y2020" s="1" t="s">
        <v>775</v>
      </c>
      <c r="Z2020" s="1" t="s">
        <v>34</v>
      </c>
      <c r="AA2020" s="9" t="s">
        <v>53</v>
      </c>
      <c r="AB2020" s="2" t="s">
        <v>248</v>
      </c>
    </row>
    <row r="2021" spans="1:28" ht="36" customHeight="1" x14ac:dyDescent="0.2">
      <c r="A2021" s="1" t="s">
        <v>7290</v>
      </c>
      <c r="B2021" s="1" t="s">
        <v>1141</v>
      </c>
      <c r="C2021" t="s">
        <v>7291</v>
      </c>
      <c r="D2021" s="1" t="s">
        <v>43</v>
      </c>
      <c r="E2021" s="1" t="s">
        <v>6211</v>
      </c>
      <c r="F2021" s="1" t="s">
        <v>7120</v>
      </c>
      <c r="G2021" s="1" t="s">
        <v>7194</v>
      </c>
      <c r="H2021" s="2" t="s">
        <v>2080</v>
      </c>
      <c r="J2021" s="1" t="s">
        <v>773</v>
      </c>
      <c r="K2021" s="1" t="s">
        <v>7251</v>
      </c>
      <c r="L2021" s="1">
        <v>1</v>
      </c>
      <c r="M2021" s="1" t="s">
        <v>774</v>
      </c>
      <c r="O2021" s="1" t="s">
        <v>1264</v>
      </c>
      <c r="P2021" s="1" t="s">
        <v>1265</v>
      </c>
      <c r="T2021" s="1" t="s">
        <v>1266</v>
      </c>
      <c r="W2021" s="2" t="s">
        <v>7255</v>
      </c>
      <c r="X2021" s="2" t="s">
        <v>7255</v>
      </c>
      <c r="Y2021" s="1" t="s">
        <v>775</v>
      </c>
      <c r="Z2021" s="1" t="s">
        <v>34</v>
      </c>
      <c r="AA2021" s="9" t="s">
        <v>53</v>
      </c>
      <c r="AB2021" s="2" t="s">
        <v>248</v>
      </c>
    </row>
    <row r="2022" spans="1:28" ht="36" customHeight="1" x14ac:dyDescent="0.2">
      <c r="A2022" s="1" t="s">
        <v>7292</v>
      </c>
      <c r="B2022" s="1" t="s">
        <v>36</v>
      </c>
      <c r="C2022" t="s">
        <v>7293</v>
      </c>
      <c r="D2022" s="1" t="s">
        <v>43</v>
      </c>
      <c r="E2022" s="1" t="s">
        <v>6211</v>
      </c>
      <c r="F2022" s="1" t="s">
        <v>7120</v>
      </c>
      <c r="G2022" s="1" t="s">
        <v>7194</v>
      </c>
      <c r="H2022" s="2" t="s">
        <v>6407</v>
      </c>
      <c r="J2022" s="1" t="s">
        <v>773</v>
      </c>
      <c r="K2022" s="1" t="s">
        <v>7251</v>
      </c>
      <c r="L2022" s="1">
        <v>1</v>
      </c>
      <c r="M2022" s="1" t="s">
        <v>774</v>
      </c>
      <c r="O2022" s="1" t="s">
        <v>1264</v>
      </c>
      <c r="P2022" s="1" t="s">
        <v>1265</v>
      </c>
      <c r="T2022" s="1" t="s">
        <v>1266</v>
      </c>
      <c r="W2022" s="2" t="s">
        <v>7255</v>
      </c>
      <c r="X2022" s="2" t="s">
        <v>7255</v>
      </c>
      <c r="Y2022" s="1" t="s">
        <v>775</v>
      </c>
      <c r="Z2022" s="1" t="s">
        <v>34</v>
      </c>
      <c r="AA2022" s="9" t="s">
        <v>53</v>
      </c>
      <c r="AB2022" s="2" t="s">
        <v>248</v>
      </c>
    </row>
    <row r="2023" spans="1:28" ht="36" customHeight="1" x14ac:dyDescent="0.2">
      <c r="A2023" s="1" t="s">
        <v>7294</v>
      </c>
      <c r="B2023" s="1" t="s">
        <v>36</v>
      </c>
      <c r="C2023" t="s">
        <v>7295</v>
      </c>
      <c r="D2023" s="1" t="s">
        <v>43</v>
      </c>
      <c r="E2023" s="1" t="s">
        <v>6211</v>
      </c>
      <c r="F2023" s="1" t="s">
        <v>7120</v>
      </c>
      <c r="G2023" s="1" t="s">
        <v>7194</v>
      </c>
      <c r="H2023" s="2" t="s">
        <v>6415</v>
      </c>
      <c r="J2023" s="1" t="s">
        <v>773</v>
      </c>
      <c r="K2023" s="1" t="s">
        <v>7251</v>
      </c>
      <c r="L2023" s="1">
        <v>1</v>
      </c>
      <c r="M2023" s="1" t="s">
        <v>774</v>
      </c>
      <c r="O2023" s="1" t="s">
        <v>1264</v>
      </c>
      <c r="P2023" s="1" t="s">
        <v>1265</v>
      </c>
      <c r="T2023" s="1" t="s">
        <v>1266</v>
      </c>
      <c r="W2023" s="2" t="s">
        <v>7255</v>
      </c>
      <c r="X2023" s="2" t="s">
        <v>7255</v>
      </c>
      <c r="Y2023" s="1" t="s">
        <v>775</v>
      </c>
      <c r="Z2023" s="1" t="s">
        <v>34</v>
      </c>
      <c r="AA2023" s="9" t="s">
        <v>53</v>
      </c>
      <c r="AB2023" s="2" t="s">
        <v>248</v>
      </c>
    </row>
    <row r="2024" spans="1:28" ht="36" customHeight="1" x14ac:dyDescent="0.2">
      <c r="A2024" s="1" t="s">
        <v>7296</v>
      </c>
      <c r="B2024" s="1" t="s">
        <v>1141</v>
      </c>
      <c r="C2024" t="s">
        <v>7297</v>
      </c>
      <c r="D2024" s="1" t="s">
        <v>43</v>
      </c>
      <c r="E2024" s="1" t="s">
        <v>6211</v>
      </c>
      <c r="F2024" s="1" t="s">
        <v>7120</v>
      </c>
      <c r="G2024" s="1" t="s">
        <v>7194</v>
      </c>
      <c r="H2024" s="2" t="s">
        <v>6423</v>
      </c>
      <c r="J2024" s="1" t="s">
        <v>773</v>
      </c>
      <c r="K2024" s="1" t="s">
        <v>7251</v>
      </c>
      <c r="L2024" s="1">
        <v>1</v>
      </c>
      <c r="M2024" s="1" t="s">
        <v>774</v>
      </c>
      <c r="O2024" s="1" t="s">
        <v>1264</v>
      </c>
      <c r="P2024" s="1" t="s">
        <v>1265</v>
      </c>
      <c r="T2024" s="1" t="s">
        <v>1266</v>
      </c>
      <c r="W2024" s="2" t="s">
        <v>7255</v>
      </c>
      <c r="X2024" s="2" t="s">
        <v>7255</v>
      </c>
      <c r="Y2024" s="1" t="s">
        <v>775</v>
      </c>
      <c r="Z2024" s="1" t="s">
        <v>34</v>
      </c>
      <c r="AA2024" s="9" t="s">
        <v>53</v>
      </c>
      <c r="AB2024" s="2" t="s">
        <v>248</v>
      </c>
    </row>
    <row r="2025" spans="1:28" ht="36" customHeight="1" x14ac:dyDescent="0.2">
      <c r="A2025" s="1" t="s">
        <v>7298</v>
      </c>
      <c r="B2025" s="1">
        <v>1.3</v>
      </c>
      <c r="C2025" t="s">
        <v>7299</v>
      </c>
      <c r="D2025" s="1" t="s">
        <v>43</v>
      </c>
      <c r="E2025" s="1" t="s">
        <v>6211</v>
      </c>
      <c r="F2025" s="1" t="s">
        <v>7120</v>
      </c>
      <c r="G2025" s="1" t="s">
        <v>7194</v>
      </c>
      <c r="H2025" s="2" t="s">
        <v>802</v>
      </c>
      <c r="J2025" s="1" t="s">
        <v>773</v>
      </c>
      <c r="K2025" s="1" t="s">
        <v>7251</v>
      </c>
      <c r="L2025" s="1">
        <v>1</v>
      </c>
      <c r="M2025" s="1" t="s">
        <v>774</v>
      </c>
      <c r="O2025" s="1" t="s">
        <v>1264</v>
      </c>
      <c r="P2025" s="1" t="s">
        <v>1265</v>
      </c>
      <c r="T2025" s="1" t="s">
        <v>1266</v>
      </c>
      <c r="W2025" s="2" t="s">
        <v>7255</v>
      </c>
      <c r="X2025" s="2" t="s">
        <v>7255</v>
      </c>
      <c r="Y2025" s="1" t="s">
        <v>775</v>
      </c>
      <c r="Z2025" s="1" t="s">
        <v>34</v>
      </c>
      <c r="AA2025" s="9" t="s">
        <v>53</v>
      </c>
      <c r="AB2025" s="2" t="s">
        <v>248</v>
      </c>
    </row>
    <row r="2026" spans="1:28" ht="36" customHeight="1" x14ac:dyDescent="0.2">
      <c r="A2026" s="1" t="s">
        <v>7300</v>
      </c>
      <c r="B2026" s="1" t="s">
        <v>36</v>
      </c>
      <c r="C2026" t="s">
        <v>7301</v>
      </c>
      <c r="D2026" s="1" t="s">
        <v>188</v>
      </c>
      <c r="E2026" s="1" t="s">
        <v>6211</v>
      </c>
      <c r="F2026" s="1" t="s">
        <v>7120</v>
      </c>
      <c r="G2026" s="1" t="s">
        <v>7194</v>
      </c>
      <c r="H2026" s="2" t="s">
        <v>643</v>
      </c>
      <c r="J2026" s="1" t="s">
        <v>33</v>
      </c>
      <c r="O2026" s="1" t="s">
        <v>191</v>
      </c>
      <c r="P2026" s="1" t="s">
        <v>1265</v>
      </c>
      <c r="W2026" s="2" t="s">
        <v>7302</v>
      </c>
      <c r="X2026" s="2" t="s">
        <v>7302</v>
      </c>
      <c r="Y2026" s="1" t="s">
        <v>52</v>
      </c>
      <c r="Z2026" s="1" t="s">
        <v>34</v>
      </c>
      <c r="AA2026" s="9" t="s">
        <v>53</v>
      </c>
      <c r="AB2026" s="2" t="s">
        <v>248</v>
      </c>
    </row>
    <row r="2027" spans="1:28" ht="36" customHeight="1" x14ac:dyDescent="0.2">
      <c r="A2027" s="1" t="s">
        <v>7303</v>
      </c>
      <c r="B2027" s="1" t="s">
        <v>36</v>
      </c>
      <c r="C2027" t="s">
        <v>7304</v>
      </c>
      <c r="D2027" s="1" t="s">
        <v>766</v>
      </c>
      <c r="E2027" s="1" t="s">
        <v>6211</v>
      </c>
      <c r="F2027" s="1" t="s">
        <v>7120</v>
      </c>
      <c r="G2027" s="1" t="s">
        <v>7194</v>
      </c>
      <c r="H2027" s="2" t="s">
        <v>7305</v>
      </c>
      <c r="J2027" s="1" t="s">
        <v>33</v>
      </c>
      <c r="W2027" s="2" t="s">
        <v>7306</v>
      </c>
      <c r="X2027" s="2" t="s">
        <v>7306</v>
      </c>
      <c r="Z2027" s="1" t="s">
        <v>34</v>
      </c>
    </row>
    <row r="2028" spans="1:28" ht="36" customHeight="1" x14ac:dyDescent="0.2">
      <c r="A2028" s="1" t="s">
        <v>7307</v>
      </c>
      <c r="B2028" s="1" t="s">
        <v>1141</v>
      </c>
      <c r="C2028" t="s">
        <v>7308</v>
      </c>
      <c r="D2028" s="1" t="s">
        <v>43</v>
      </c>
      <c r="E2028" s="1" t="s">
        <v>6211</v>
      </c>
      <c r="F2028" s="1" t="s">
        <v>7120</v>
      </c>
      <c r="G2028" s="1" t="s">
        <v>7194</v>
      </c>
      <c r="H2028" s="2" t="s">
        <v>7236</v>
      </c>
      <c r="J2028" s="1" t="s">
        <v>773</v>
      </c>
      <c r="K2028" s="1" t="s">
        <v>7303</v>
      </c>
      <c r="L2028" s="1">
        <v>1</v>
      </c>
      <c r="M2028" s="1" t="s">
        <v>774</v>
      </c>
      <c r="O2028" s="1" t="s">
        <v>1264</v>
      </c>
      <c r="P2028" s="1" t="s">
        <v>1265</v>
      </c>
      <c r="T2028" s="1" t="s">
        <v>1266</v>
      </c>
      <c r="W2028" s="2" t="s">
        <v>7306</v>
      </c>
      <c r="X2028" s="2" t="s">
        <v>7306</v>
      </c>
      <c r="Y2028" s="1" t="s">
        <v>775</v>
      </c>
      <c r="Z2028" s="1" t="s">
        <v>34</v>
      </c>
      <c r="AA2028" s="9" t="s">
        <v>53</v>
      </c>
      <c r="AB2028" s="2" t="s">
        <v>248</v>
      </c>
    </row>
    <row r="2029" spans="1:28" ht="36" customHeight="1" x14ac:dyDescent="0.2">
      <c r="A2029" s="1" t="s">
        <v>7309</v>
      </c>
      <c r="B2029" s="1" t="s">
        <v>1141</v>
      </c>
      <c r="C2029" t="s">
        <v>7310</v>
      </c>
      <c r="D2029" s="1" t="s">
        <v>43</v>
      </c>
      <c r="E2029" s="1" t="s">
        <v>6211</v>
      </c>
      <c r="F2029" s="1" t="s">
        <v>7120</v>
      </c>
      <c r="G2029" s="1" t="s">
        <v>7194</v>
      </c>
      <c r="H2029" s="2" t="s">
        <v>7311</v>
      </c>
      <c r="J2029" s="1" t="s">
        <v>773</v>
      </c>
      <c r="K2029" s="1" t="s">
        <v>7303</v>
      </c>
      <c r="L2029" s="1">
        <v>1</v>
      </c>
      <c r="M2029" s="1" t="s">
        <v>774</v>
      </c>
      <c r="O2029" s="1" t="s">
        <v>1264</v>
      </c>
      <c r="P2029" s="1" t="s">
        <v>1265</v>
      </c>
      <c r="T2029" s="1" t="s">
        <v>1266</v>
      </c>
      <c r="W2029" s="2" t="s">
        <v>7306</v>
      </c>
      <c r="X2029" s="2" t="s">
        <v>7306</v>
      </c>
      <c r="Y2029" s="1" t="s">
        <v>775</v>
      </c>
      <c r="Z2029" s="1" t="s">
        <v>34</v>
      </c>
      <c r="AA2029" s="9" t="s">
        <v>53</v>
      </c>
      <c r="AB2029" s="2" t="s">
        <v>248</v>
      </c>
    </row>
    <row r="2030" spans="1:28" ht="36" customHeight="1" x14ac:dyDescent="0.2">
      <c r="A2030" s="1" t="s">
        <v>7312</v>
      </c>
      <c r="B2030" s="1" t="s">
        <v>36</v>
      </c>
      <c r="C2030" t="s">
        <v>7313</v>
      </c>
      <c r="D2030" s="1" t="s">
        <v>43</v>
      </c>
      <c r="E2030" s="1" t="s">
        <v>6211</v>
      </c>
      <c r="F2030" s="1" t="s">
        <v>7120</v>
      </c>
      <c r="G2030" s="1" t="s">
        <v>7194</v>
      </c>
      <c r="H2030" s="2" t="s">
        <v>7242</v>
      </c>
      <c r="J2030" s="1" t="s">
        <v>773</v>
      </c>
      <c r="K2030" s="1" t="s">
        <v>7303</v>
      </c>
      <c r="L2030" s="1">
        <v>1</v>
      </c>
      <c r="M2030" s="1" t="s">
        <v>774</v>
      </c>
      <c r="O2030" s="1" t="s">
        <v>1264</v>
      </c>
      <c r="P2030" s="1" t="s">
        <v>1265</v>
      </c>
      <c r="T2030" s="1" t="s">
        <v>1266</v>
      </c>
      <c r="W2030" s="2" t="s">
        <v>7306</v>
      </c>
      <c r="X2030" s="2" t="s">
        <v>7306</v>
      </c>
      <c r="Y2030" s="1" t="s">
        <v>775</v>
      </c>
      <c r="Z2030" s="1" t="s">
        <v>34</v>
      </c>
      <c r="AA2030" s="9" t="s">
        <v>53</v>
      </c>
      <c r="AB2030" s="2" t="s">
        <v>248</v>
      </c>
    </row>
    <row r="2031" spans="1:28" ht="36" customHeight="1" x14ac:dyDescent="0.2">
      <c r="A2031" s="1" t="s">
        <v>7314</v>
      </c>
      <c r="B2031" s="1" t="s">
        <v>36</v>
      </c>
      <c r="C2031" t="s">
        <v>7315</v>
      </c>
      <c r="D2031" s="1" t="s">
        <v>43</v>
      </c>
      <c r="E2031" s="1" t="s">
        <v>6211</v>
      </c>
      <c r="F2031" s="1" t="s">
        <v>7120</v>
      </c>
      <c r="G2031" s="1" t="s">
        <v>7194</v>
      </c>
      <c r="H2031" s="2" t="s">
        <v>7245</v>
      </c>
      <c r="J2031" s="1" t="s">
        <v>773</v>
      </c>
      <c r="K2031" s="1" t="s">
        <v>7303</v>
      </c>
      <c r="L2031" s="1">
        <v>1</v>
      </c>
      <c r="M2031" s="1" t="s">
        <v>774</v>
      </c>
      <c r="O2031" s="1" t="s">
        <v>1264</v>
      </c>
      <c r="P2031" s="1" t="s">
        <v>1265</v>
      </c>
      <c r="T2031" s="1" t="s">
        <v>1266</v>
      </c>
      <c r="W2031" s="2" t="s">
        <v>7306</v>
      </c>
      <c r="X2031" s="2" t="s">
        <v>7306</v>
      </c>
      <c r="Y2031" s="1" t="s">
        <v>775</v>
      </c>
      <c r="Z2031" s="1" t="s">
        <v>34</v>
      </c>
      <c r="AA2031" s="9" t="s">
        <v>53</v>
      </c>
      <c r="AB2031" s="2" t="s">
        <v>248</v>
      </c>
    </row>
    <row r="2032" spans="1:28" ht="36" customHeight="1" x14ac:dyDescent="0.2">
      <c r="A2032" s="1" t="s">
        <v>7316</v>
      </c>
      <c r="B2032" s="1" t="s">
        <v>1141</v>
      </c>
      <c r="C2032" t="s">
        <v>7317</v>
      </c>
      <c r="D2032" s="1" t="s">
        <v>43</v>
      </c>
      <c r="E2032" s="1" t="s">
        <v>6211</v>
      </c>
      <c r="F2032" s="1" t="s">
        <v>7120</v>
      </c>
      <c r="G2032" s="1" t="s">
        <v>7194</v>
      </c>
      <c r="H2032" s="2" t="s">
        <v>7318</v>
      </c>
      <c r="J2032" s="1" t="s">
        <v>773</v>
      </c>
      <c r="K2032" s="1" t="s">
        <v>7303</v>
      </c>
      <c r="L2032" s="1">
        <v>1</v>
      </c>
      <c r="M2032" s="1" t="s">
        <v>774</v>
      </c>
      <c r="O2032" s="1" t="s">
        <v>1264</v>
      </c>
      <c r="P2032" s="1" t="s">
        <v>1265</v>
      </c>
      <c r="T2032" s="1" t="s">
        <v>1266</v>
      </c>
      <c r="W2032" s="2" t="s">
        <v>7306</v>
      </c>
      <c r="X2032" s="2" t="s">
        <v>7306</v>
      </c>
      <c r="Y2032" s="1" t="s">
        <v>775</v>
      </c>
      <c r="Z2032" s="1" t="s">
        <v>34</v>
      </c>
      <c r="AA2032" s="9" t="s">
        <v>53</v>
      </c>
      <c r="AB2032" s="2" t="s">
        <v>248</v>
      </c>
    </row>
    <row r="2033" spans="1:28" ht="36" customHeight="1" x14ac:dyDescent="0.2">
      <c r="A2033" s="1" t="s">
        <v>7319</v>
      </c>
      <c r="B2033" s="1" t="s">
        <v>1141</v>
      </c>
      <c r="C2033" t="s">
        <v>7320</v>
      </c>
      <c r="D2033" s="1" t="s">
        <v>43</v>
      </c>
      <c r="E2033" s="1" t="s">
        <v>6211</v>
      </c>
      <c r="F2033" s="1" t="s">
        <v>7120</v>
      </c>
      <c r="G2033" s="1" t="s">
        <v>7194</v>
      </c>
      <c r="H2033" s="2" t="s">
        <v>802</v>
      </c>
      <c r="J2033" s="1" t="s">
        <v>773</v>
      </c>
      <c r="K2033" s="1" t="s">
        <v>7303</v>
      </c>
      <c r="L2033" s="1">
        <v>1</v>
      </c>
      <c r="M2033" s="1" t="s">
        <v>774</v>
      </c>
      <c r="O2033" s="1" t="s">
        <v>1264</v>
      </c>
      <c r="P2033" s="1" t="s">
        <v>1265</v>
      </c>
      <c r="T2033" s="1" t="s">
        <v>1266</v>
      </c>
      <c r="W2033" s="2" t="s">
        <v>7306</v>
      </c>
      <c r="X2033" s="2" t="s">
        <v>7306</v>
      </c>
      <c r="Y2033" s="1" t="s">
        <v>775</v>
      </c>
      <c r="Z2033" s="1" t="s">
        <v>34</v>
      </c>
      <c r="AA2033" s="9" t="s">
        <v>53</v>
      </c>
      <c r="AB2033" s="2" t="s">
        <v>248</v>
      </c>
    </row>
    <row r="2034" spans="1:28" ht="36" customHeight="1" x14ac:dyDescent="0.2">
      <c r="A2034" s="1" t="s">
        <v>7321</v>
      </c>
      <c r="B2034" s="1" t="s">
        <v>36</v>
      </c>
      <c r="C2034" t="s">
        <v>7322</v>
      </c>
      <c r="D2034" s="1" t="s">
        <v>188</v>
      </c>
      <c r="E2034" s="1" t="s">
        <v>6211</v>
      </c>
      <c r="F2034" s="1" t="s">
        <v>7120</v>
      </c>
      <c r="G2034" s="1" t="s">
        <v>7194</v>
      </c>
      <c r="H2034" s="2" t="s">
        <v>643</v>
      </c>
      <c r="J2034" s="1" t="s">
        <v>33</v>
      </c>
      <c r="O2034" s="1" t="s">
        <v>191</v>
      </c>
      <c r="P2034" s="1" t="s">
        <v>1265</v>
      </c>
      <c r="W2034" s="2" t="s">
        <v>7323</v>
      </c>
      <c r="X2034" s="2" t="s">
        <v>7323</v>
      </c>
      <c r="Y2034" s="1" t="s">
        <v>52</v>
      </c>
      <c r="Z2034" s="1" t="s">
        <v>34</v>
      </c>
      <c r="AA2034" s="9" t="s">
        <v>53</v>
      </c>
      <c r="AB2034" s="2" t="s">
        <v>248</v>
      </c>
    </row>
    <row r="2035" spans="1:28" ht="36" customHeight="1" x14ac:dyDescent="0.2">
      <c r="A2035" s="1" t="s">
        <v>7324</v>
      </c>
      <c r="B2035" s="1" t="s">
        <v>36</v>
      </c>
      <c r="C2035" t="s">
        <v>7325</v>
      </c>
      <c r="D2035" s="1" t="s">
        <v>766</v>
      </c>
      <c r="E2035" s="1" t="s">
        <v>6211</v>
      </c>
      <c r="F2035" s="1" t="s">
        <v>7120</v>
      </c>
      <c r="G2035" s="1" t="s">
        <v>7194</v>
      </c>
      <c r="H2035" s="2" t="s">
        <v>7326</v>
      </c>
      <c r="I2035" s="2" t="s">
        <v>7215</v>
      </c>
      <c r="J2035" s="1" t="s">
        <v>33</v>
      </c>
      <c r="W2035" s="2" t="s">
        <v>7327</v>
      </c>
      <c r="X2035" s="2" t="s">
        <v>7327</v>
      </c>
      <c r="Z2035" s="1" t="s">
        <v>34</v>
      </c>
    </row>
    <row r="2036" spans="1:28" ht="36" customHeight="1" x14ac:dyDescent="0.2">
      <c r="A2036" s="1" t="s">
        <v>7328</v>
      </c>
      <c r="B2036" s="1" t="s">
        <v>36</v>
      </c>
      <c r="C2036" t="s">
        <v>7329</v>
      </c>
      <c r="D2036" s="1" t="s">
        <v>43</v>
      </c>
      <c r="E2036" s="1" t="s">
        <v>6211</v>
      </c>
      <c r="F2036" s="1" t="s">
        <v>7120</v>
      </c>
      <c r="G2036" s="1" t="s">
        <v>7194</v>
      </c>
      <c r="H2036" s="2" t="s">
        <v>6275</v>
      </c>
      <c r="J2036" s="1" t="s">
        <v>773</v>
      </c>
      <c r="K2036" s="1" t="s">
        <v>7324</v>
      </c>
      <c r="L2036" s="1">
        <v>1</v>
      </c>
      <c r="M2036" s="1" t="s">
        <v>774</v>
      </c>
      <c r="O2036" s="1" t="s">
        <v>1264</v>
      </c>
      <c r="P2036" s="1" t="s">
        <v>1265</v>
      </c>
      <c r="T2036" s="1" t="s">
        <v>1266</v>
      </c>
      <c r="W2036" s="2" t="s">
        <v>7327</v>
      </c>
      <c r="X2036" s="2" t="s">
        <v>7327</v>
      </c>
      <c r="Y2036" s="1" t="s">
        <v>775</v>
      </c>
      <c r="Z2036" s="1" t="s">
        <v>34</v>
      </c>
      <c r="AA2036" s="9" t="s">
        <v>53</v>
      </c>
      <c r="AB2036" s="2" t="s">
        <v>248</v>
      </c>
    </row>
    <row r="2037" spans="1:28" ht="36" customHeight="1" x14ac:dyDescent="0.2">
      <c r="A2037" s="1" t="s">
        <v>7330</v>
      </c>
      <c r="B2037" s="1" t="s">
        <v>36</v>
      </c>
      <c r="C2037" t="s">
        <v>7331</v>
      </c>
      <c r="D2037" s="1" t="s">
        <v>43</v>
      </c>
      <c r="E2037" s="1" t="s">
        <v>6211</v>
      </c>
      <c r="F2037" s="1" t="s">
        <v>7120</v>
      </c>
      <c r="G2037" s="1" t="s">
        <v>7194</v>
      </c>
      <c r="H2037" s="2" t="s">
        <v>7332</v>
      </c>
      <c r="J2037" s="1" t="s">
        <v>773</v>
      </c>
      <c r="K2037" s="1" t="s">
        <v>7324</v>
      </c>
      <c r="L2037" s="1">
        <v>1</v>
      </c>
      <c r="M2037" s="1" t="s">
        <v>774</v>
      </c>
      <c r="O2037" s="1" t="s">
        <v>1264</v>
      </c>
      <c r="P2037" s="1" t="s">
        <v>1265</v>
      </c>
      <c r="T2037" s="1" t="s">
        <v>1266</v>
      </c>
      <c r="W2037" s="2" t="s">
        <v>7327</v>
      </c>
      <c r="X2037" s="2" t="s">
        <v>7327</v>
      </c>
      <c r="Y2037" s="1" t="s">
        <v>775</v>
      </c>
      <c r="Z2037" s="1" t="s">
        <v>34</v>
      </c>
      <c r="AA2037" s="9" t="s">
        <v>53</v>
      </c>
      <c r="AB2037" s="2" t="s">
        <v>248</v>
      </c>
    </row>
    <row r="2038" spans="1:28" ht="36" customHeight="1" x14ac:dyDescent="0.2">
      <c r="A2038" s="1" t="s">
        <v>7333</v>
      </c>
      <c r="B2038" s="1" t="s">
        <v>36</v>
      </c>
      <c r="C2038" t="s">
        <v>7334</v>
      </c>
      <c r="D2038" s="1" t="s">
        <v>43</v>
      </c>
      <c r="E2038" s="1" t="s">
        <v>6211</v>
      </c>
      <c r="F2038" s="1" t="s">
        <v>7120</v>
      </c>
      <c r="G2038" s="1" t="s">
        <v>7194</v>
      </c>
      <c r="H2038" s="2" t="s">
        <v>6282</v>
      </c>
      <c r="J2038" s="1" t="s">
        <v>773</v>
      </c>
      <c r="K2038" s="1" t="s">
        <v>7324</v>
      </c>
      <c r="L2038" s="1">
        <v>1</v>
      </c>
      <c r="M2038" s="1" t="s">
        <v>774</v>
      </c>
      <c r="O2038" s="1" t="s">
        <v>1264</v>
      </c>
      <c r="P2038" s="1" t="s">
        <v>1265</v>
      </c>
      <c r="T2038" s="1" t="s">
        <v>1266</v>
      </c>
      <c r="W2038" s="2" t="s">
        <v>7327</v>
      </c>
      <c r="X2038" s="2" t="s">
        <v>7327</v>
      </c>
      <c r="Y2038" s="1" t="s">
        <v>775</v>
      </c>
      <c r="Z2038" s="1" t="s">
        <v>34</v>
      </c>
      <c r="AA2038" s="9" t="s">
        <v>53</v>
      </c>
      <c r="AB2038" s="2" t="s">
        <v>248</v>
      </c>
    </row>
    <row r="2039" spans="1:28" ht="36" customHeight="1" x14ac:dyDescent="0.2">
      <c r="A2039" s="1" t="s">
        <v>7335</v>
      </c>
      <c r="B2039" s="1" t="s">
        <v>1141</v>
      </c>
      <c r="C2039" t="s">
        <v>7336</v>
      </c>
      <c r="D2039" s="1" t="s">
        <v>43</v>
      </c>
      <c r="E2039" s="1" t="s">
        <v>6211</v>
      </c>
      <c r="F2039" s="1" t="s">
        <v>7120</v>
      </c>
      <c r="G2039" s="1" t="s">
        <v>7194</v>
      </c>
      <c r="H2039" s="2" t="s">
        <v>6289</v>
      </c>
      <c r="J2039" s="1" t="s">
        <v>773</v>
      </c>
      <c r="K2039" s="1" t="s">
        <v>7324</v>
      </c>
      <c r="L2039" s="1">
        <v>1</v>
      </c>
      <c r="M2039" s="1" t="s">
        <v>774</v>
      </c>
      <c r="O2039" s="1" t="s">
        <v>1264</v>
      </c>
      <c r="P2039" s="1" t="s">
        <v>1265</v>
      </c>
      <c r="T2039" s="1" t="s">
        <v>1266</v>
      </c>
      <c r="W2039" s="2" t="s">
        <v>7327</v>
      </c>
      <c r="X2039" s="2" t="s">
        <v>7327</v>
      </c>
      <c r="Y2039" s="1" t="s">
        <v>775</v>
      </c>
      <c r="Z2039" s="1" t="s">
        <v>34</v>
      </c>
      <c r="AA2039" s="9" t="s">
        <v>53</v>
      </c>
      <c r="AB2039" s="2" t="s">
        <v>248</v>
      </c>
    </row>
    <row r="2040" spans="1:28" ht="36" customHeight="1" x14ac:dyDescent="0.2">
      <c r="A2040" s="1" t="s">
        <v>7337</v>
      </c>
      <c r="B2040" s="1" t="s">
        <v>1141</v>
      </c>
      <c r="C2040" t="s">
        <v>7338</v>
      </c>
      <c r="D2040" s="1" t="s">
        <v>43</v>
      </c>
      <c r="E2040" s="1" t="s">
        <v>6211</v>
      </c>
      <c r="F2040" s="1" t="s">
        <v>7120</v>
      </c>
      <c r="G2040" s="1" t="s">
        <v>7194</v>
      </c>
      <c r="H2040" s="2" t="s">
        <v>7144</v>
      </c>
      <c r="J2040" s="1" t="s">
        <v>773</v>
      </c>
      <c r="K2040" s="1" t="s">
        <v>7324</v>
      </c>
      <c r="L2040" s="1">
        <v>1</v>
      </c>
      <c r="M2040" s="1" t="s">
        <v>774</v>
      </c>
      <c r="O2040" s="1" t="s">
        <v>1264</v>
      </c>
      <c r="P2040" s="1" t="s">
        <v>1265</v>
      </c>
      <c r="T2040" s="1" t="s">
        <v>1266</v>
      </c>
      <c r="W2040" s="2" t="s">
        <v>7327</v>
      </c>
      <c r="X2040" s="2" t="s">
        <v>7327</v>
      </c>
      <c r="Y2040" s="1" t="s">
        <v>775</v>
      </c>
      <c r="Z2040" s="1" t="s">
        <v>34</v>
      </c>
      <c r="AA2040" s="9" t="s">
        <v>53</v>
      </c>
      <c r="AB2040" s="2" t="s">
        <v>248</v>
      </c>
    </row>
    <row r="2041" spans="1:28" ht="36" customHeight="1" x14ac:dyDescent="0.2">
      <c r="A2041" s="1" t="s">
        <v>7339</v>
      </c>
      <c r="B2041" s="1" t="s">
        <v>1141</v>
      </c>
      <c r="C2041" t="s">
        <v>7340</v>
      </c>
      <c r="D2041" s="1" t="s">
        <v>43</v>
      </c>
      <c r="E2041" s="1" t="s">
        <v>6211</v>
      </c>
      <c r="F2041" s="1" t="s">
        <v>7120</v>
      </c>
      <c r="G2041" s="1" t="s">
        <v>7194</v>
      </c>
      <c r="H2041" s="2" t="s">
        <v>6304</v>
      </c>
      <c r="J2041" s="1" t="s">
        <v>773</v>
      </c>
      <c r="K2041" s="1" t="s">
        <v>7324</v>
      </c>
      <c r="L2041" s="1">
        <v>1</v>
      </c>
      <c r="M2041" s="1" t="s">
        <v>774</v>
      </c>
      <c r="O2041" s="1" t="s">
        <v>1264</v>
      </c>
      <c r="P2041" s="1" t="s">
        <v>1265</v>
      </c>
      <c r="T2041" s="1" t="s">
        <v>1266</v>
      </c>
      <c r="W2041" s="2" t="s">
        <v>7327</v>
      </c>
      <c r="X2041" s="2" t="s">
        <v>7327</v>
      </c>
      <c r="Y2041" s="1" t="s">
        <v>775</v>
      </c>
      <c r="Z2041" s="1" t="s">
        <v>34</v>
      </c>
      <c r="AA2041" s="9" t="s">
        <v>53</v>
      </c>
      <c r="AB2041" s="2" t="s">
        <v>248</v>
      </c>
    </row>
    <row r="2042" spans="1:28" ht="36" customHeight="1" x14ac:dyDescent="0.2">
      <c r="A2042" s="1" t="s">
        <v>7341</v>
      </c>
      <c r="B2042" s="1" t="s">
        <v>36</v>
      </c>
      <c r="C2042" t="s">
        <v>7342</v>
      </c>
      <c r="D2042" s="1" t="s">
        <v>43</v>
      </c>
      <c r="E2042" s="1" t="s">
        <v>6211</v>
      </c>
      <c r="F2042" s="1" t="s">
        <v>7120</v>
      </c>
      <c r="G2042" s="1" t="s">
        <v>7194</v>
      </c>
      <c r="H2042" s="2" t="s">
        <v>6312</v>
      </c>
      <c r="J2042" s="1" t="s">
        <v>773</v>
      </c>
      <c r="K2042" s="1" t="s">
        <v>7324</v>
      </c>
      <c r="L2042" s="1">
        <v>1</v>
      </c>
      <c r="M2042" s="1" t="s">
        <v>774</v>
      </c>
      <c r="O2042" s="1" t="s">
        <v>1264</v>
      </c>
      <c r="P2042" s="1" t="s">
        <v>1265</v>
      </c>
      <c r="T2042" s="1" t="s">
        <v>1266</v>
      </c>
      <c r="W2042" s="2" t="s">
        <v>7327</v>
      </c>
      <c r="X2042" s="2" t="s">
        <v>7327</v>
      </c>
      <c r="Y2042" s="1" t="s">
        <v>775</v>
      </c>
      <c r="Z2042" s="1" t="s">
        <v>34</v>
      </c>
      <c r="AA2042" s="9" t="s">
        <v>53</v>
      </c>
      <c r="AB2042" s="2" t="s">
        <v>248</v>
      </c>
    </row>
    <row r="2043" spans="1:28" ht="36" customHeight="1" x14ac:dyDescent="0.2">
      <c r="A2043" s="1" t="s">
        <v>7343</v>
      </c>
      <c r="B2043" s="1" t="s">
        <v>36</v>
      </c>
      <c r="C2043" t="s">
        <v>7344</v>
      </c>
      <c r="D2043" s="1" t="s">
        <v>43</v>
      </c>
      <c r="E2043" s="1" t="s">
        <v>6211</v>
      </c>
      <c r="F2043" s="1" t="s">
        <v>7120</v>
      </c>
      <c r="G2043" s="1" t="s">
        <v>7194</v>
      </c>
      <c r="H2043" s="2" t="s">
        <v>6320</v>
      </c>
      <c r="J2043" s="1" t="s">
        <v>773</v>
      </c>
      <c r="K2043" s="1" t="s">
        <v>7324</v>
      </c>
      <c r="L2043" s="1">
        <v>1</v>
      </c>
      <c r="M2043" s="1" t="s">
        <v>774</v>
      </c>
      <c r="O2043" s="1" t="s">
        <v>1264</v>
      </c>
      <c r="P2043" s="1" t="s">
        <v>1265</v>
      </c>
      <c r="T2043" s="1" t="s">
        <v>1266</v>
      </c>
      <c r="W2043" s="2" t="s">
        <v>7327</v>
      </c>
      <c r="X2043" s="2" t="s">
        <v>7327</v>
      </c>
      <c r="Y2043" s="1" t="s">
        <v>775</v>
      </c>
      <c r="Z2043" s="1" t="s">
        <v>34</v>
      </c>
      <c r="AA2043" s="9" t="s">
        <v>53</v>
      </c>
      <c r="AB2043" s="2" t="s">
        <v>248</v>
      </c>
    </row>
    <row r="2044" spans="1:28" ht="36" customHeight="1" x14ac:dyDescent="0.2">
      <c r="A2044" s="1" t="s">
        <v>7345</v>
      </c>
      <c r="B2044" s="1" t="s">
        <v>1141</v>
      </c>
      <c r="C2044" t="s">
        <v>7346</v>
      </c>
      <c r="D2044" s="1" t="s">
        <v>43</v>
      </c>
      <c r="E2044" s="1" t="s">
        <v>6211</v>
      </c>
      <c r="F2044" s="1" t="s">
        <v>7120</v>
      </c>
      <c r="G2044" s="1" t="s">
        <v>7194</v>
      </c>
      <c r="H2044" s="2" t="s">
        <v>2089</v>
      </c>
      <c r="J2044" s="1" t="s">
        <v>773</v>
      </c>
      <c r="K2044" s="1" t="s">
        <v>7324</v>
      </c>
      <c r="L2044" s="1">
        <v>1</v>
      </c>
      <c r="M2044" s="1" t="s">
        <v>774</v>
      </c>
      <c r="O2044" s="1" t="s">
        <v>1264</v>
      </c>
      <c r="P2044" s="1" t="s">
        <v>1265</v>
      </c>
      <c r="T2044" s="1" t="s">
        <v>1266</v>
      </c>
      <c r="W2044" s="2" t="s">
        <v>7327</v>
      </c>
      <c r="X2044" s="2" t="s">
        <v>7327</v>
      </c>
      <c r="Y2044" s="1" t="s">
        <v>775</v>
      </c>
      <c r="Z2044" s="1" t="s">
        <v>34</v>
      </c>
      <c r="AA2044" s="9" t="s">
        <v>53</v>
      </c>
      <c r="AB2044" s="2" t="s">
        <v>248</v>
      </c>
    </row>
    <row r="2045" spans="1:28" ht="36" customHeight="1" x14ac:dyDescent="0.2">
      <c r="A2045" s="1" t="s">
        <v>7347</v>
      </c>
      <c r="B2045" s="1" t="s">
        <v>1141</v>
      </c>
      <c r="C2045" t="s">
        <v>7348</v>
      </c>
      <c r="D2045" s="1" t="s">
        <v>43</v>
      </c>
      <c r="E2045" s="1" t="s">
        <v>6211</v>
      </c>
      <c r="F2045" s="1" t="s">
        <v>7120</v>
      </c>
      <c r="G2045" s="1" t="s">
        <v>7194</v>
      </c>
      <c r="H2045" s="2" t="s">
        <v>2355</v>
      </c>
      <c r="J2045" s="1" t="s">
        <v>773</v>
      </c>
      <c r="K2045" s="1" t="s">
        <v>7324</v>
      </c>
      <c r="L2045" s="1">
        <v>1</v>
      </c>
      <c r="M2045" s="1" t="s">
        <v>774</v>
      </c>
      <c r="O2045" s="1" t="s">
        <v>1264</v>
      </c>
      <c r="P2045" s="1" t="s">
        <v>1265</v>
      </c>
      <c r="T2045" s="1" t="s">
        <v>1266</v>
      </c>
      <c r="W2045" s="2" t="s">
        <v>7327</v>
      </c>
      <c r="X2045" s="2" t="s">
        <v>7327</v>
      </c>
      <c r="Y2045" s="1" t="s">
        <v>775</v>
      </c>
      <c r="Z2045" s="1" t="s">
        <v>34</v>
      </c>
      <c r="AA2045" s="9" t="s">
        <v>53</v>
      </c>
      <c r="AB2045" s="2" t="s">
        <v>248</v>
      </c>
    </row>
    <row r="2046" spans="1:28" ht="36" customHeight="1" x14ac:dyDescent="0.2">
      <c r="A2046" s="1" t="s">
        <v>7349</v>
      </c>
      <c r="B2046" s="1">
        <v>1.3</v>
      </c>
      <c r="C2046" t="s">
        <v>7350</v>
      </c>
      <c r="D2046" s="1" t="s">
        <v>43</v>
      </c>
      <c r="E2046" s="1" t="s">
        <v>6211</v>
      </c>
      <c r="F2046" s="1" t="s">
        <v>7120</v>
      </c>
      <c r="G2046" s="1" t="s">
        <v>7194</v>
      </c>
      <c r="H2046" s="2" t="s">
        <v>3368</v>
      </c>
      <c r="J2046" s="1" t="s">
        <v>773</v>
      </c>
      <c r="K2046" s="1" t="s">
        <v>7324</v>
      </c>
      <c r="L2046" s="1">
        <v>1</v>
      </c>
      <c r="M2046" s="1" t="s">
        <v>774</v>
      </c>
      <c r="O2046" s="1" t="s">
        <v>1264</v>
      </c>
      <c r="P2046" s="1" t="s">
        <v>1265</v>
      </c>
      <c r="T2046" s="1" t="s">
        <v>1266</v>
      </c>
      <c r="W2046" s="2" t="s">
        <v>7327</v>
      </c>
      <c r="X2046" s="2" t="s">
        <v>7327</v>
      </c>
      <c r="Y2046" s="1" t="s">
        <v>775</v>
      </c>
      <c r="Z2046" s="1" t="s">
        <v>34</v>
      </c>
      <c r="AA2046" s="9" t="s">
        <v>53</v>
      </c>
      <c r="AB2046" s="2" t="s">
        <v>248</v>
      </c>
    </row>
    <row r="2047" spans="1:28" ht="36" customHeight="1" x14ac:dyDescent="0.2">
      <c r="A2047" s="1" t="s">
        <v>7351</v>
      </c>
      <c r="B2047" s="1" t="s">
        <v>1141</v>
      </c>
      <c r="C2047" t="s">
        <v>7352</v>
      </c>
      <c r="D2047" s="1" t="s">
        <v>43</v>
      </c>
      <c r="E2047" s="1" t="s">
        <v>6211</v>
      </c>
      <c r="F2047" s="1" t="s">
        <v>7120</v>
      </c>
      <c r="G2047" s="1" t="s">
        <v>7194</v>
      </c>
      <c r="H2047" s="2" t="s">
        <v>6351</v>
      </c>
      <c r="J2047" s="1" t="s">
        <v>773</v>
      </c>
      <c r="K2047" s="1" t="s">
        <v>7324</v>
      </c>
      <c r="L2047" s="1">
        <v>1</v>
      </c>
      <c r="M2047" s="1" t="s">
        <v>774</v>
      </c>
      <c r="O2047" s="1" t="s">
        <v>1264</v>
      </c>
      <c r="P2047" s="1" t="s">
        <v>1265</v>
      </c>
      <c r="T2047" s="1" t="s">
        <v>1266</v>
      </c>
      <c r="W2047" s="2" t="s">
        <v>7327</v>
      </c>
      <c r="X2047" s="2" t="s">
        <v>7327</v>
      </c>
      <c r="Y2047" s="1" t="s">
        <v>775</v>
      </c>
      <c r="Z2047" s="1" t="s">
        <v>34</v>
      </c>
      <c r="AA2047" s="9" t="s">
        <v>53</v>
      </c>
      <c r="AB2047" s="2" t="s">
        <v>248</v>
      </c>
    </row>
    <row r="2048" spans="1:28" ht="36" customHeight="1" x14ac:dyDescent="0.2">
      <c r="A2048" s="1" t="s">
        <v>7353</v>
      </c>
      <c r="B2048" s="1" t="s">
        <v>36</v>
      </c>
      <c r="C2048" t="s">
        <v>7354</v>
      </c>
      <c r="D2048" s="1" t="s">
        <v>43</v>
      </c>
      <c r="E2048" s="1" t="s">
        <v>6211</v>
      </c>
      <c r="F2048" s="1" t="s">
        <v>7120</v>
      </c>
      <c r="G2048" s="1" t="s">
        <v>7194</v>
      </c>
      <c r="H2048" s="2" t="s">
        <v>6359</v>
      </c>
      <c r="J2048" s="1" t="s">
        <v>773</v>
      </c>
      <c r="K2048" s="1" t="s">
        <v>7324</v>
      </c>
      <c r="L2048" s="1">
        <v>1</v>
      </c>
      <c r="M2048" s="1" t="s">
        <v>774</v>
      </c>
      <c r="O2048" s="1" t="s">
        <v>1264</v>
      </c>
      <c r="P2048" s="1" t="s">
        <v>1265</v>
      </c>
      <c r="T2048" s="1" t="s">
        <v>1266</v>
      </c>
      <c r="W2048" s="2" t="s">
        <v>7327</v>
      </c>
      <c r="X2048" s="2" t="s">
        <v>7327</v>
      </c>
      <c r="Y2048" s="1" t="s">
        <v>775</v>
      </c>
      <c r="Z2048" s="1" t="s">
        <v>34</v>
      </c>
      <c r="AA2048" s="9" t="s">
        <v>53</v>
      </c>
      <c r="AB2048" s="2" t="s">
        <v>248</v>
      </c>
    </row>
    <row r="2049" spans="1:28" ht="36" customHeight="1" x14ac:dyDescent="0.2">
      <c r="A2049" s="1" t="s">
        <v>7355</v>
      </c>
      <c r="B2049" s="1" t="s">
        <v>36</v>
      </c>
      <c r="C2049" t="s">
        <v>7356</v>
      </c>
      <c r="D2049" s="1" t="s">
        <v>43</v>
      </c>
      <c r="E2049" s="1" t="s">
        <v>6211</v>
      </c>
      <c r="F2049" s="1" t="s">
        <v>7120</v>
      </c>
      <c r="G2049" s="1" t="s">
        <v>7194</v>
      </c>
      <c r="H2049" s="2" t="s">
        <v>4427</v>
      </c>
      <c r="J2049" s="1" t="s">
        <v>773</v>
      </c>
      <c r="K2049" s="1" t="s">
        <v>7324</v>
      </c>
      <c r="L2049" s="1">
        <v>1</v>
      </c>
      <c r="M2049" s="1" t="s">
        <v>774</v>
      </c>
      <c r="O2049" s="1" t="s">
        <v>1264</v>
      </c>
      <c r="P2049" s="1" t="s">
        <v>1265</v>
      </c>
      <c r="T2049" s="1" t="s">
        <v>1266</v>
      </c>
      <c r="W2049" s="2" t="s">
        <v>7306</v>
      </c>
      <c r="X2049" s="2" t="s">
        <v>7306</v>
      </c>
      <c r="Y2049" s="1" t="s">
        <v>775</v>
      </c>
      <c r="Z2049" s="1" t="s">
        <v>34</v>
      </c>
      <c r="AA2049" s="9" t="s">
        <v>53</v>
      </c>
      <c r="AB2049" s="2" t="s">
        <v>248</v>
      </c>
    </row>
    <row r="2050" spans="1:28" ht="36" customHeight="1" x14ac:dyDescent="0.2">
      <c r="A2050" s="1" t="s">
        <v>7357</v>
      </c>
      <c r="B2050" s="1" t="s">
        <v>36</v>
      </c>
      <c r="C2050" t="s">
        <v>7358</v>
      </c>
      <c r="D2050" s="1" t="s">
        <v>43</v>
      </c>
      <c r="E2050" s="1" t="s">
        <v>6211</v>
      </c>
      <c r="F2050" s="1" t="s">
        <v>7120</v>
      </c>
      <c r="G2050" s="1" t="s">
        <v>7194</v>
      </c>
      <c r="H2050" s="2" t="s">
        <v>6376</v>
      </c>
      <c r="J2050" s="1" t="s">
        <v>773</v>
      </c>
      <c r="K2050" s="1" t="s">
        <v>7324</v>
      </c>
      <c r="L2050" s="1">
        <v>1</v>
      </c>
      <c r="M2050" s="1" t="s">
        <v>774</v>
      </c>
      <c r="O2050" s="1" t="s">
        <v>1264</v>
      </c>
      <c r="P2050" s="1" t="s">
        <v>1265</v>
      </c>
      <c r="T2050" s="1" t="s">
        <v>1266</v>
      </c>
      <c r="W2050" s="2" t="s">
        <v>7327</v>
      </c>
      <c r="X2050" s="2" t="s">
        <v>7327</v>
      </c>
      <c r="Y2050" s="1" t="s">
        <v>775</v>
      </c>
      <c r="Z2050" s="1" t="s">
        <v>34</v>
      </c>
      <c r="AA2050" s="9" t="s">
        <v>53</v>
      </c>
      <c r="AB2050" s="2" t="s">
        <v>248</v>
      </c>
    </row>
    <row r="2051" spans="1:28" ht="36" customHeight="1" x14ac:dyDescent="0.2">
      <c r="A2051" s="1" t="s">
        <v>7359</v>
      </c>
      <c r="B2051" s="1" t="s">
        <v>36</v>
      </c>
      <c r="C2051" t="s">
        <v>7360</v>
      </c>
      <c r="D2051" s="1" t="s">
        <v>188</v>
      </c>
      <c r="E2051" s="1" t="s">
        <v>6211</v>
      </c>
      <c r="F2051" s="1" t="s">
        <v>7120</v>
      </c>
      <c r="G2051" s="1" t="s">
        <v>7194</v>
      </c>
      <c r="H2051" s="2" t="s">
        <v>7361</v>
      </c>
      <c r="J2051" s="1" t="s">
        <v>33</v>
      </c>
      <c r="O2051" s="1" t="s">
        <v>191</v>
      </c>
      <c r="P2051" s="1" t="s">
        <v>1265</v>
      </c>
      <c r="W2051" s="2" t="s">
        <v>7362</v>
      </c>
      <c r="X2051" s="2" t="s">
        <v>7362</v>
      </c>
      <c r="Y2051" s="1" t="s">
        <v>52</v>
      </c>
      <c r="Z2051" s="1" t="s">
        <v>34</v>
      </c>
      <c r="AA2051" s="9" t="s">
        <v>53</v>
      </c>
      <c r="AB2051" s="2" t="s">
        <v>248</v>
      </c>
    </row>
    <row r="2052" spans="1:28" ht="36" customHeight="1" x14ac:dyDescent="0.2">
      <c r="A2052" s="1" t="s">
        <v>7363</v>
      </c>
      <c r="B2052" s="1" t="s">
        <v>36</v>
      </c>
      <c r="C2052" t="s">
        <v>7364</v>
      </c>
      <c r="D2052" s="1" t="s">
        <v>43</v>
      </c>
      <c r="E2052" s="1" t="s">
        <v>6211</v>
      </c>
      <c r="F2052" s="1" t="s">
        <v>7120</v>
      </c>
      <c r="G2052" s="1" t="s">
        <v>7194</v>
      </c>
      <c r="H2052" s="2" t="s">
        <v>7289</v>
      </c>
      <c r="J2052" s="1" t="s">
        <v>773</v>
      </c>
      <c r="K2052" s="1" t="s">
        <v>7324</v>
      </c>
      <c r="L2052" s="1">
        <v>1</v>
      </c>
      <c r="M2052" s="1" t="s">
        <v>774</v>
      </c>
      <c r="O2052" s="1" t="s">
        <v>1264</v>
      </c>
      <c r="P2052" s="1" t="s">
        <v>1265</v>
      </c>
      <c r="T2052" s="1" t="s">
        <v>1266</v>
      </c>
      <c r="W2052" s="2" t="s">
        <v>7327</v>
      </c>
      <c r="X2052" s="2" t="s">
        <v>7327</v>
      </c>
      <c r="Y2052" s="1" t="s">
        <v>775</v>
      </c>
      <c r="Z2052" s="1" t="s">
        <v>34</v>
      </c>
      <c r="AA2052" s="9" t="s">
        <v>53</v>
      </c>
      <c r="AB2052" s="2" t="s">
        <v>248</v>
      </c>
    </row>
    <row r="2053" spans="1:28" ht="36" customHeight="1" x14ac:dyDescent="0.2">
      <c r="A2053" s="1" t="s">
        <v>7365</v>
      </c>
      <c r="B2053" s="1" t="s">
        <v>1141</v>
      </c>
      <c r="C2053" t="s">
        <v>7366</v>
      </c>
      <c r="D2053" s="1" t="s">
        <v>43</v>
      </c>
      <c r="E2053" s="1" t="s">
        <v>6211</v>
      </c>
      <c r="F2053" s="1" t="s">
        <v>7120</v>
      </c>
      <c r="G2053" s="1" t="s">
        <v>7194</v>
      </c>
      <c r="H2053" s="2" t="s">
        <v>2080</v>
      </c>
      <c r="J2053" s="1" t="s">
        <v>773</v>
      </c>
      <c r="K2053" s="1" t="s">
        <v>7324</v>
      </c>
      <c r="L2053" s="1">
        <v>1</v>
      </c>
      <c r="M2053" s="1" t="s">
        <v>774</v>
      </c>
      <c r="O2053" s="1" t="s">
        <v>1264</v>
      </c>
      <c r="P2053" s="1" t="s">
        <v>1265</v>
      </c>
      <c r="T2053" s="1" t="s">
        <v>1266</v>
      </c>
      <c r="W2053" s="2" t="s">
        <v>7327</v>
      </c>
      <c r="X2053" s="2" t="s">
        <v>7327</v>
      </c>
      <c r="Y2053" s="1" t="s">
        <v>775</v>
      </c>
      <c r="Z2053" s="1" t="s">
        <v>34</v>
      </c>
      <c r="AA2053" s="9" t="s">
        <v>53</v>
      </c>
      <c r="AB2053" s="2" t="s">
        <v>248</v>
      </c>
    </row>
    <row r="2054" spans="1:28" ht="36" customHeight="1" x14ac:dyDescent="0.2">
      <c r="A2054" s="1" t="s">
        <v>7367</v>
      </c>
      <c r="B2054" s="1" t="s">
        <v>36</v>
      </c>
      <c r="C2054" t="s">
        <v>7368</v>
      </c>
      <c r="D2054" s="1" t="s">
        <v>43</v>
      </c>
      <c r="E2054" s="1" t="s">
        <v>6211</v>
      </c>
      <c r="F2054" s="1" t="s">
        <v>7120</v>
      </c>
      <c r="G2054" s="1" t="s">
        <v>7194</v>
      </c>
      <c r="H2054" s="2" t="s">
        <v>6407</v>
      </c>
      <c r="J2054" s="1" t="s">
        <v>773</v>
      </c>
      <c r="K2054" s="1" t="s">
        <v>7324</v>
      </c>
      <c r="L2054" s="1">
        <v>1</v>
      </c>
      <c r="M2054" s="1" t="s">
        <v>774</v>
      </c>
      <c r="O2054" s="1" t="s">
        <v>1264</v>
      </c>
      <c r="P2054" s="1" t="s">
        <v>1265</v>
      </c>
      <c r="T2054" s="1" t="s">
        <v>1266</v>
      </c>
      <c r="W2054" s="2" t="s">
        <v>7327</v>
      </c>
      <c r="X2054" s="2" t="s">
        <v>7327</v>
      </c>
      <c r="Y2054" s="1" t="s">
        <v>775</v>
      </c>
      <c r="Z2054" s="1" t="s">
        <v>34</v>
      </c>
      <c r="AA2054" s="9" t="s">
        <v>53</v>
      </c>
      <c r="AB2054" s="2" t="s">
        <v>248</v>
      </c>
    </row>
    <row r="2055" spans="1:28" ht="36" customHeight="1" x14ac:dyDescent="0.2">
      <c r="A2055" s="1" t="s">
        <v>7369</v>
      </c>
      <c r="B2055" s="1" t="s">
        <v>36</v>
      </c>
      <c r="C2055" t="s">
        <v>7370</v>
      </c>
      <c r="D2055" s="1" t="s">
        <v>43</v>
      </c>
      <c r="E2055" s="1" t="s">
        <v>6211</v>
      </c>
      <c r="F2055" s="1" t="s">
        <v>7120</v>
      </c>
      <c r="G2055" s="1" t="s">
        <v>7194</v>
      </c>
      <c r="H2055" s="2" t="s">
        <v>6415</v>
      </c>
      <c r="J2055" s="1" t="s">
        <v>773</v>
      </c>
      <c r="K2055" s="1" t="s">
        <v>7324</v>
      </c>
      <c r="L2055" s="1">
        <v>1</v>
      </c>
      <c r="M2055" s="1" t="s">
        <v>774</v>
      </c>
      <c r="O2055" s="1" t="s">
        <v>1264</v>
      </c>
      <c r="P2055" s="1" t="s">
        <v>1265</v>
      </c>
      <c r="T2055" s="1" t="s">
        <v>1266</v>
      </c>
      <c r="W2055" s="2" t="s">
        <v>7327</v>
      </c>
      <c r="X2055" s="2" t="s">
        <v>7327</v>
      </c>
      <c r="Y2055" s="1" t="s">
        <v>775</v>
      </c>
      <c r="Z2055" s="1" t="s">
        <v>34</v>
      </c>
      <c r="AA2055" s="9" t="s">
        <v>53</v>
      </c>
      <c r="AB2055" s="2" t="s">
        <v>248</v>
      </c>
    </row>
    <row r="2056" spans="1:28" ht="36" customHeight="1" x14ac:dyDescent="0.2">
      <c r="A2056" s="1" t="s">
        <v>7371</v>
      </c>
      <c r="B2056" s="1" t="s">
        <v>1141</v>
      </c>
      <c r="C2056" t="s">
        <v>7372</v>
      </c>
      <c r="D2056" s="1" t="s">
        <v>43</v>
      </c>
      <c r="E2056" s="1" t="s">
        <v>6211</v>
      </c>
      <c r="F2056" s="1" t="s">
        <v>7120</v>
      </c>
      <c r="G2056" s="1" t="s">
        <v>7194</v>
      </c>
      <c r="H2056" s="2" t="s">
        <v>6423</v>
      </c>
      <c r="J2056" s="1" t="s">
        <v>773</v>
      </c>
      <c r="K2056" s="1" t="s">
        <v>7324</v>
      </c>
      <c r="L2056" s="1">
        <v>1</v>
      </c>
      <c r="M2056" s="1" t="s">
        <v>774</v>
      </c>
      <c r="O2056" s="1" t="s">
        <v>1264</v>
      </c>
      <c r="P2056" s="1" t="s">
        <v>1265</v>
      </c>
      <c r="T2056" s="1" t="s">
        <v>1266</v>
      </c>
      <c r="W2056" s="2" t="s">
        <v>7327</v>
      </c>
      <c r="X2056" s="2" t="s">
        <v>7327</v>
      </c>
      <c r="Y2056" s="1" t="s">
        <v>775</v>
      </c>
      <c r="Z2056" s="1" t="s">
        <v>34</v>
      </c>
      <c r="AA2056" s="9" t="s">
        <v>53</v>
      </c>
      <c r="AB2056" s="2" t="s">
        <v>248</v>
      </c>
    </row>
    <row r="2057" spans="1:28" ht="36" customHeight="1" x14ac:dyDescent="0.2">
      <c r="A2057" s="1" t="s">
        <v>7373</v>
      </c>
      <c r="B2057" s="1">
        <v>1.3</v>
      </c>
      <c r="C2057" t="s">
        <v>7374</v>
      </c>
      <c r="D2057" s="1" t="s">
        <v>43</v>
      </c>
      <c r="E2057" s="1" t="s">
        <v>6211</v>
      </c>
      <c r="F2057" s="1" t="s">
        <v>7120</v>
      </c>
      <c r="G2057" s="1" t="s">
        <v>7194</v>
      </c>
      <c r="H2057" s="2" t="s">
        <v>802</v>
      </c>
      <c r="J2057" s="1" t="s">
        <v>773</v>
      </c>
      <c r="K2057" s="1" t="s">
        <v>7324</v>
      </c>
      <c r="L2057" s="1">
        <v>1</v>
      </c>
      <c r="M2057" s="1" t="s">
        <v>774</v>
      </c>
      <c r="O2057" s="1" t="s">
        <v>1264</v>
      </c>
      <c r="P2057" s="1" t="s">
        <v>1265</v>
      </c>
      <c r="T2057" s="1" t="s">
        <v>1266</v>
      </c>
      <c r="W2057" s="2" t="s">
        <v>7327</v>
      </c>
      <c r="X2057" s="2" t="s">
        <v>7327</v>
      </c>
      <c r="Y2057" s="1" t="s">
        <v>775</v>
      </c>
      <c r="Z2057" s="1" t="s">
        <v>34</v>
      </c>
      <c r="AA2057" s="9" t="s">
        <v>53</v>
      </c>
      <c r="AB2057" s="2" t="s">
        <v>248</v>
      </c>
    </row>
    <row r="2058" spans="1:28" ht="36" customHeight="1" x14ac:dyDescent="0.2">
      <c r="A2058" s="1" t="s">
        <v>7375</v>
      </c>
      <c r="B2058" s="1" t="s">
        <v>36</v>
      </c>
      <c r="C2058" t="s">
        <v>7376</v>
      </c>
      <c r="D2058" s="1" t="s">
        <v>188</v>
      </c>
      <c r="E2058" s="1" t="s">
        <v>6211</v>
      </c>
      <c r="F2058" s="1" t="s">
        <v>7120</v>
      </c>
      <c r="G2058" s="1" t="s">
        <v>7194</v>
      </c>
      <c r="H2058" s="2" t="s">
        <v>643</v>
      </c>
      <c r="J2058" s="1" t="s">
        <v>33</v>
      </c>
      <c r="O2058" s="1" t="s">
        <v>191</v>
      </c>
      <c r="P2058" s="1" t="s">
        <v>1265</v>
      </c>
      <c r="W2058" s="2" t="s">
        <v>7377</v>
      </c>
      <c r="X2058" s="2" t="s">
        <v>7377</v>
      </c>
      <c r="Y2058" s="1" t="s">
        <v>52</v>
      </c>
      <c r="Z2058" s="1" t="s">
        <v>34</v>
      </c>
      <c r="AA2058" s="9" t="s">
        <v>53</v>
      </c>
      <c r="AB2058" s="2" t="s">
        <v>248</v>
      </c>
    </row>
    <row r="2059" spans="1:28" ht="36" customHeight="1" x14ac:dyDescent="0.2">
      <c r="A2059" s="1" t="s">
        <v>7378</v>
      </c>
      <c r="B2059" s="1" t="s">
        <v>36</v>
      </c>
      <c r="C2059" t="s">
        <v>7379</v>
      </c>
      <c r="D2059" s="1" t="s">
        <v>766</v>
      </c>
      <c r="E2059" s="1" t="s">
        <v>6211</v>
      </c>
      <c r="F2059" s="1" t="s">
        <v>7120</v>
      </c>
      <c r="G2059" s="1" t="s">
        <v>7194</v>
      </c>
      <c r="H2059" s="2" t="s">
        <v>7380</v>
      </c>
      <c r="J2059" s="1" t="s">
        <v>33</v>
      </c>
      <c r="W2059" s="2" t="s">
        <v>7381</v>
      </c>
      <c r="X2059" s="2" t="s">
        <v>7381</v>
      </c>
      <c r="Z2059" s="1" t="s">
        <v>34</v>
      </c>
    </row>
    <row r="2060" spans="1:28" ht="36" customHeight="1" x14ac:dyDescent="0.2">
      <c r="A2060" s="1" t="s">
        <v>7382</v>
      </c>
      <c r="B2060" s="1" t="s">
        <v>1141</v>
      </c>
      <c r="C2060" t="s">
        <v>7383</v>
      </c>
      <c r="D2060" s="1" t="s">
        <v>43</v>
      </c>
      <c r="E2060" s="1" t="s">
        <v>6211</v>
      </c>
      <c r="F2060" s="1" t="s">
        <v>7120</v>
      </c>
      <c r="G2060" s="1" t="s">
        <v>7194</v>
      </c>
      <c r="H2060" s="2" t="s">
        <v>7236</v>
      </c>
      <c r="J2060" s="1" t="s">
        <v>773</v>
      </c>
      <c r="K2060" s="1" t="s">
        <v>7378</v>
      </c>
      <c r="L2060" s="1">
        <v>1</v>
      </c>
      <c r="M2060" s="1" t="s">
        <v>774</v>
      </c>
      <c r="O2060" s="1" t="s">
        <v>1264</v>
      </c>
      <c r="P2060" s="1" t="s">
        <v>1265</v>
      </c>
      <c r="T2060" s="1" t="s">
        <v>1266</v>
      </c>
      <c r="W2060" s="2" t="s">
        <v>7381</v>
      </c>
      <c r="X2060" s="2" t="s">
        <v>7381</v>
      </c>
      <c r="Y2060" s="1" t="s">
        <v>775</v>
      </c>
      <c r="Z2060" s="1" t="s">
        <v>34</v>
      </c>
      <c r="AA2060" s="9" t="s">
        <v>53</v>
      </c>
      <c r="AB2060" s="2" t="s">
        <v>248</v>
      </c>
    </row>
    <row r="2061" spans="1:28" ht="36" customHeight="1" x14ac:dyDescent="0.2">
      <c r="A2061" s="1" t="s">
        <v>7384</v>
      </c>
      <c r="B2061" s="1" t="s">
        <v>36</v>
      </c>
      <c r="C2061" t="s">
        <v>7385</v>
      </c>
      <c r="D2061" s="1" t="s">
        <v>43</v>
      </c>
      <c r="E2061" s="1" t="s">
        <v>6211</v>
      </c>
      <c r="F2061" s="1" t="s">
        <v>7120</v>
      </c>
      <c r="G2061" s="1" t="s">
        <v>7194</v>
      </c>
      <c r="H2061" s="2" t="s">
        <v>7386</v>
      </c>
      <c r="J2061" s="1" t="s">
        <v>773</v>
      </c>
      <c r="K2061" s="1" t="s">
        <v>7378</v>
      </c>
      <c r="L2061" s="1">
        <v>1</v>
      </c>
      <c r="M2061" s="1" t="s">
        <v>774</v>
      </c>
      <c r="O2061" s="1" t="s">
        <v>1264</v>
      </c>
      <c r="P2061" s="1" t="s">
        <v>1265</v>
      </c>
      <c r="T2061" s="1" t="s">
        <v>1266</v>
      </c>
      <c r="W2061" s="2" t="s">
        <v>7381</v>
      </c>
      <c r="X2061" s="2" t="s">
        <v>7381</v>
      </c>
      <c r="Y2061" s="1" t="s">
        <v>775</v>
      </c>
      <c r="Z2061" s="1" t="s">
        <v>34</v>
      </c>
      <c r="AA2061" s="9" t="s">
        <v>53</v>
      </c>
      <c r="AB2061" s="2" t="s">
        <v>248</v>
      </c>
    </row>
    <row r="2062" spans="1:28" ht="36" customHeight="1" x14ac:dyDescent="0.2">
      <c r="A2062" s="1" t="s">
        <v>7387</v>
      </c>
      <c r="B2062" s="1" t="s">
        <v>36</v>
      </c>
      <c r="C2062" t="s">
        <v>7388</v>
      </c>
      <c r="D2062" s="1" t="s">
        <v>43</v>
      </c>
      <c r="E2062" s="1" t="s">
        <v>6211</v>
      </c>
      <c r="F2062" s="1" t="s">
        <v>7120</v>
      </c>
      <c r="G2062" s="1" t="s">
        <v>7194</v>
      </c>
      <c r="H2062" s="2" t="s">
        <v>7389</v>
      </c>
      <c r="J2062" s="1" t="s">
        <v>773</v>
      </c>
      <c r="K2062" s="1" t="s">
        <v>7378</v>
      </c>
      <c r="L2062" s="1">
        <v>1</v>
      </c>
      <c r="M2062" s="1" t="s">
        <v>774</v>
      </c>
      <c r="O2062" s="1" t="s">
        <v>1264</v>
      </c>
      <c r="P2062" s="1" t="s">
        <v>1265</v>
      </c>
      <c r="T2062" s="1" t="s">
        <v>1266</v>
      </c>
      <c r="W2062" s="2" t="s">
        <v>7381</v>
      </c>
      <c r="X2062" s="2" t="s">
        <v>7381</v>
      </c>
      <c r="Y2062" s="1" t="s">
        <v>775</v>
      </c>
      <c r="Z2062" s="1" t="s">
        <v>34</v>
      </c>
      <c r="AA2062" s="9" t="s">
        <v>53</v>
      </c>
      <c r="AB2062" s="2" t="s">
        <v>248</v>
      </c>
    </row>
    <row r="2063" spans="1:28" ht="36" customHeight="1" x14ac:dyDescent="0.2">
      <c r="A2063" s="1" t="s">
        <v>7390</v>
      </c>
      <c r="B2063" s="1" t="s">
        <v>36</v>
      </c>
      <c r="C2063" t="s">
        <v>7391</v>
      </c>
      <c r="D2063" s="1" t="s">
        <v>43</v>
      </c>
      <c r="E2063" s="1" t="s">
        <v>6211</v>
      </c>
      <c r="F2063" s="1" t="s">
        <v>7120</v>
      </c>
      <c r="G2063" s="1" t="s">
        <v>7194</v>
      </c>
      <c r="H2063" s="2" t="s">
        <v>7392</v>
      </c>
      <c r="J2063" s="1" t="s">
        <v>773</v>
      </c>
      <c r="K2063" s="1" t="s">
        <v>7378</v>
      </c>
      <c r="L2063" s="1">
        <v>1</v>
      </c>
      <c r="M2063" s="1" t="s">
        <v>774</v>
      </c>
      <c r="O2063" s="1" t="s">
        <v>1264</v>
      </c>
      <c r="P2063" s="1" t="s">
        <v>1265</v>
      </c>
      <c r="T2063" s="1" t="s">
        <v>1266</v>
      </c>
      <c r="W2063" s="2" t="s">
        <v>7381</v>
      </c>
      <c r="X2063" s="2" t="s">
        <v>7381</v>
      </c>
      <c r="Y2063" s="1" t="s">
        <v>775</v>
      </c>
      <c r="Z2063" s="1" t="s">
        <v>34</v>
      </c>
      <c r="AA2063" s="9" t="s">
        <v>53</v>
      </c>
      <c r="AB2063" s="2" t="s">
        <v>248</v>
      </c>
    </row>
    <row r="2064" spans="1:28" ht="36" customHeight="1" x14ac:dyDescent="0.2">
      <c r="A2064" s="1" t="s">
        <v>7393</v>
      </c>
      <c r="B2064" s="1" t="s">
        <v>36</v>
      </c>
      <c r="C2064" t="s">
        <v>7394</v>
      </c>
      <c r="D2064" s="1" t="s">
        <v>43</v>
      </c>
      <c r="E2064" s="1" t="s">
        <v>6211</v>
      </c>
      <c r="F2064" s="1" t="s">
        <v>7120</v>
      </c>
      <c r="G2064" s="1" t="s">
        <v>7194</v>
      </c>
      <c r="H2064" s="2" t="s">
        <v>7395</v>
      </c>
      <c r="J2064" s="1" t="s">
        <v>773</v>
      </c>
      <c r="K2064" s="1" t="s">
        <v>7378</v>
      </c>
      <c r="L2064" s="1">
        <v>1</v>
      </c>
      <c r="M2064" s="1" t="s">
        <v>774</v>
      </c>
      <c r="O2064" s="1" t="s">
        <v>1264</v>
      </c>
      <c r="P2064" s="1" t="s">
        <v>1265</v>
      </c>
      <c r="T2064" s="1" t="s">
        <v>1266</v>
      </c>
      <c r="W2064" s="2" t="s">
        <v>7381</v>
      </c>
      <c r="X2064" s="2" t="s">
        <v>7381</v>
      </c>
      <c r="Y2064" s="1" t="s">
        <v>775</v>
      </c>
      <c r="Z2064" s="1" t="s">
        <v>34</v>
      </c>
      <c r="AA2064" s="9" t="s">
        <v>53</v>
      </c>
      <c r="AB2064" s="2" t="s">
        <v>248</v>
      </c>
    </row>
    <row r="2065" spans="1:28" ht="36" customHeight="1" x14ac:dyDescent="0.2">
      <c r="A2065" s="1" t="s">
        <v>7396</v>
      </c>
      <c r="B2065" s="1" t="s">
        <v>36</v>
      </c>
      <c r="C2065" t="s">
        <v>7397</v>
      </c>
      <c r="D2065" s="1" t="s">
        <v>43</v>
      </c>
      <c r="E2065" s="1" t="s">
        <v>6211</v>
      </c>
      <c r="F2065" s="1" t="s">
        <v>7120</v>
      </c>
      <c r="G2065" s="1" t="s">
        <v>7194</v>
      </c>
      <c r="H2065" s="2" t="s">
        <v>7398</v>
      </c>
      <c r="I2065" s="2" t="s">
        <v>7399</v>
      </c>
      <c r="J2065" s="1" t="s">
        <v>773</v>
      </c>
      <c r="K2065" s="1" t="s">
        <v>7378</v>
      </c>
      <c r="L2065" s="1">
        <v>1</v>
      </c>
      <c r="M2065" s="1" t="s">
        <v>774</v>
      </c>
      <c r="O2065" s="1" t="s">
        <v>1264</v>
      </c>
      <c r="P2065" s="1" t="s">
        <v>1265</v>
      </c>
      <c r="T2065" s="1" t="s">
        <v>1266</v>
      </c>
      <c r="W2065" s="2" t="s">
        <v>7381</v>
      </c>
      <c r="X2065" s="2" t="s">
        <v>7381</v>
      </c>
      <c r="Y2065" s="1" t="s">
        <v>775</v>
      </c>
      <c r="Z2065" s="1" t="s">
        <v>34</v>
      </c>
      <c r="AA2065" s="9" t="s">
        <v>53</v>
      </c>
      <c r="AB2065" s="2" t="s">
        <v>248</v>
      </c>
    </row>
    <row r="2066" spans="1:28" ht="36" customHeight="1" x14ac:dyDescent="0.2">
      <c r="A2066" s="1" t="s">
        <v>7400</v>
      </c>
      <c r="B2066" s="1" t="s">
        <v>1141</v>
      </c>
      <c r="C2066" t="s">
        <v>7401</v>
      </c>
      <c r="D2066" s="1" t="s">
        <v>43</v>
      </c>
      <c r="E2066" s="1" t="s">
        <v>6211</v>
      </c>
      <c r="F2066" s="1" t="s">
        <v>7120</v>
      </c>
      <c r="G2066" s="1" t="s">
        <v>7194</v>
      </c>
      <c r="H2066" s="2" t="s">
        <v>802</v>
      </c>
      <c r="J2066" s="1" t="s">
        <v>773</v>
      </c>
      <c r="K2066" s="1" t="s">
        <v>7378</v>
      </c>
      <c r="L2066" s="1">
        <v>1</v>
      </c>
      <c r="M2066" s="1" t="s">
        <v>774</v>
      </c>
      <c r="O2066" s="1" t="s">
        <v>1264</v>
      </c>
      <c r="P2066" s="1" t="s">
        <v>1265</v>
      </c>
      <c r="T2066" s="1" t="s">
        <v>1266</v>
      </c>
      <c r="W2066" s="2" t="s">
        <v>7381</v>
      </c>
      <c r="X2066" s="2" t="s">
        <v>7381</v>
      </c>
      <c r="Y2066" s="1" t="s">
        <v>775</v>
      </c>
      <c r="Z2066" s="1" t="s">
        <v>34</v>
      </c>
      <c r="AA2066" s="9" t="s">
        <v>53</v>
      </c>
      <c r="AB2066" s="2" t="s">
        <v>248</v>
      </c>
    </row>
    <row r="2067" spans="1:28" ht="36" customHeight="1" x14ac:dyDescent="0.2">
      <c r="A2067" s="1" t="s">
        <v>7402</v>
      </c>
      <c r="B2067" s="1" t="s">
        <v>36</v>
      </c>
      <c r="C2067" t="s">
        <v>7403</v>
      </c>
      <c r="D2067" s="1" t="s">
        <v>188</v>
      </c>
      <c r="E2067" s="1" t="s">
        <v>6211</v>
      </c>
      <c r="F2067" s="1" t="s">
        <v>7120</v>
      </c>
      <c r="G2067" s="1" t="s">
        <v>7194</v>
      </c>
      <c r="H2067" s="2" t="s">
        <v>643</v>
      </c>
      <c r="J2067" s="1" t="s">
        <v>33</v>
      </c>
      <c r="O2067" s="1" t="s">
        <v>191</v>
      </c>
      <c r="P2067" s="1" t="s">
        <v>1265</v>
      </c>
      <c r="W2067" s="2" t="s">
        <v>7404</v>
      </c>
      <c r="X2067" s="2" t="s">
        <v>7404</v>
      </c>
      <c r="Y2067" s="1" t="s">
        <v>52</v>
      </c>
      <c r="Z2067" s="1" t="s">
        <v>34</v>
      </c>
      <c r="AA2067" s="9" t="s">
        <v>53</v>
      </c>
      <c r="AB2067" s="2" t="s">
        <v>248</v>
      </c>
    </row>
    <row r="2068" spans="1:28" ht="36" customHeight="1" x14ac:dyDescent="0.2">
      <c r="A2068" s="1" t="s">
        <v>7405</v>
      </c>
      <c r="B2068" s="1" t="s">
        <v>36</v>
      </c>
      <c r="C2068" t="s">
        <v>7406</v>
      </c>
      <c r="D2068" s="1" t="s">
        <v>766</v>
      </c>
      <c r="E2068" s="1" t="s">
        <v>6211</v>
      </c>
      <c r="F2068" s="1" t="s">
        <v>7120</v>
      </c>
      <c r="G2068" s="1" t="s">
        <v>7194</v>
      </c>
      <c r="H2068" s="2" t="s">
        <v>7407</v>
      </c>
      <c r="J2068" s="1" t="s">
        <v>33</v>
      </c>
      <c r="W2068" s="2" t="s">
        <v>7408</v>
      </c>
      <c r="X2068" s="2" t="s">
        <v>7408</v>
      </c>
      <c r="Z2068" s="1" t="s">
        <v>34</v>
      </c>
    </row>
    <row r="2069" spans="1:28" ht="36" customHeight="1" x14ac:dyDescent="0.2">
      <c r="A2069" s="1" t="s">
        <v>7409</v>
      </c>
      <c r="B2069" s="1" t="s">
        <v>36</v>
      </c>
      <c r="C2069" t="s">
        <v>7410</v>
      </c>
      <c r="D2069" s="1" t="s">
        <v>43</v>
      </c>
      <c r="E2069" s="1" t="s">
        <v>6211</v>
      </c>
      <c r="F2069" s="1" t="s">
        <v>7120</v>
      </c>
      <c r="G2069" s="1" t="s">
        <v>7194</v>
      </c>
      <c r="H2069" s="2" t="s">
        <v>6275</v>
      </c>
      <c r="J2069" s="1" t="s">
        <v>773</v>
      </c>
      <c r="K2069" s="1" t="s">
        <v>7405</v>
      </c>
      <c r="L2069" s="1">
        <v>1</v>
      </c>
      <c r="M2069" s="1" t="s">
        <v>774</v>
      </c>
      <c r="O2069" s="1" t="s">
        <v>1264</v>
      </c>
      <c r="P2069" s="1" t="s">
        <v>1265</v>
      </c>
      <c r="T2069" s="1" t="s">
        <v>1266</v>
      </c>
      <c r="W2069" s="2" t="s">
        <v>7408</v>
      </c>
      <c r="X2069" s="2" t="s">
        <v>7408</v>
      </c>
      <c r="Y2069" s="1" t="s">
        <v>775</v>
      </c>
      <c r="Z2069" s="1" t="s">
        <v>34</v>
      </c>
      <c r="AA2069" s="9" t="s">
        <v>53</v>
      </c>
      <c r="AB2069" s="2" t="s">
        <v>248</v>
      </c>
    </row>
    <row r="2070" spans="1:28" ht="36" customHeight="1" x14ac:dyDescent="0.2">
      <c r="A2070" s="1" t="s">
        <v>7411</v>
      </c>
      <c r="B2070" s="1" t="s">
        <v>36</v>
      </c>
      <c r="C2070" t="s">
        <v>7412</v>
      </c>
      <c r="D2070" s="1" t="s">
        <v>43</v>
      </c>
      <c r="E2070" s="1" t="s">
        <v>6211</v>
      </c>
      <c r="F2070" s="1" t="s">
        <v>7120</v>
      </c>
      <c r="G2070" s="1" t="s">
        <v>7194</v>
      </c>
      <c r="H2070" s="2" t="s">
        <v>6282</v>
      </c>
      <c r="J2070" s="1" t="s">
        <v>773</v>
      </c>
      <c r="K2070" s="1" t="s">
        <v>7405</v>
      </c>
      <c r="L2070" s="1">
        <v>1</v>
      </c>
      <c r="M2070" s="1" t="s">
        <v>774</v>
      </c>
      <c r="O2070" s="1" t="s">
        <v>1264</v>
      </c>
      <c r="P2070" s="1" t="s">
        <v>1265</v>
      </c>
      <c r="T2070" s="1" t="s">
        <v>1266</v>
      </c>
      <c r="W2070" s="2" t="s">
        <v>7408</v>
      </c>
      <c r="X2070" s="2" t="s">
        <v>7408</v>
      </c>
      <c r="Y2070" s="1" t="s">
        <v>775</v>
      </c>
      <c r="Z2070" s="1" t="s">
        <v>34</v>
      </c>
      <c r="AA2070" s="9" t="s">
        <v>53</v>
      </c>
      <c r="AB2070" s="2" t="s">
        <v>248</v>
      </c>
    </row>
    <row r="2071" spans="1:28" ht="36" customHeight="1" x14ac:dyDescent="0.2">
      <c r="A2071" s="1" t="s">
        <v>7413</v>
      </c>
      <c r="B2071" s="1" t="s">
        <v>1141</v>
      </c>
      <c r="C2071" t="s">
        <v>7414</v>
      </c>
      <c r="D2071" s="1" t="s">
        <v>43</v>
      </c>
      <c r="E2071" s="1" t="s">
        <v>6211</v>
      </c>
      <c r="F2071" s="1" t="s">
        <v>7120</v>
      </c>
      <c r="G2071" s="1" t="s">
        <v>7194</v>
      </c>
      <c r="H2071" s="2" t="s">
        <v>6289</v>
      </c>
      <c r="J2071" s="1" t="s">
        <v>773</v>
      </c>
      <c r="K2071" s="1" t="s">
        <v>7405</v>
      </c>
      <c r="L2071" s="1">
        <v>1</v>
      </c>
      <c r="M2071" s="1" t="s">
        <v>774</v>
      </c>
      <c r="O2071" s="1" t="s">
        <v>1264</v>
      </c>
      <c r="P2071" s="1" t="s">
        <v>1265</v>
      </c>
      <c r="T2071" s="1" t="s">
        <v>1266</v>
      </c>
      <c r="W2071" s="2" t="s">
        <v>7408</v>
      </c>
      <c r="X2071" s="2" t="s">
        <v>7408</v>
      </c>
      <c r="Y2071" s="1" t="s">
        <v>775</v>
      </c>
      <c r="Z2071" s="1" t="s">
        <v>34</v>
      </c>
      <c r="AA2071" s="9" t="s">
        <v>53</v>
      </c>
      <c r="AB2071" s="2" t="s">
        <v>248</v>
      </c>
    </row>
    <row r="2072" spans="1:28" ht="36" customHeight="1" x14ac:dyDescent="0.2">
      <c r="A2072" s="1" t="s">
        <v>7415</v>
      </c>
      <c r="B2072" s="1" t="s">
        <v>1141</v>
      </c>
      <c r="C2072" t="s">
        <v>7416</v>
      </c>
      <c r="D2072" s="1" t="s">
        <v>43</v>
      </c>
      <c r="E2072" s="1" t="s">
        <v>6211</v>
      </c>
      <c r="F2072" s="1" t="s">
        <v>7120</v>
      </c>
      <c r="G2072" s="1" t="s">
        <v>7194</v>
      </c>
      <c r="H2072" s="2" t="s">
        <v>7144</v>
      </c>
      <c r="J2072" s="1" t="s">
        <v>773</v>
      </c>
      <c r="K2072" s="1" t="s">
        <v>7405</v>
      </c>
      <c r="L2072" s="1">
        <v>1</v>
      </c>
      <c r="M2072" s="1" t="s">
        <v>774</v>
      </c>
      <c r="O2072" s="1" t="s">
        <v>1264</v>
      </c>
      <c r="P2072" s="1" t="s">
        <v>1265</v>
      </c>
      <c r="T2072" s="1" t="s">
        <v>1266</v>
      </c>
      <c r="W2072" s="2" t="s">
        <v>7408</v>
      </c>
      <c r="X2072" s="2" t="s">
        <v>7408</v>
      </c>
      <c r="Y2072" s="1" t="s">
        <v>775</v>
      </c>
      <c r="Z2072" s="1" t="s">
        <v>34</v>
      </c>
      <c r="AA2072" s="9" t="s">
        <v>53</v>
      </c>
      <c r="AB2072" s="2" t="s">
        <v>248</v>
      </c>
    </row>
    <row r="2073" spans="1:28" ht="36" customHeight="1" x14ac:dyDescent="0.2">
      <c r="A2073" s="1" t="s">
        <v>7417</v>
      </c>
      <c r="B2073" s="1" t="s">
        <v>1141</v>
      </c>
      <c r="C2073" t="s">
        <v>7418</v>
      </c>
      <c r="D2073" s="1" t="s">
        <v>43</v>
      </c>
      <c r="E2073" s="1" t="s">
        <v>6211</v>
      </c>
      <c r="F2073" s="1" t="s">
        <v>7120</v>
      </c>
      <c r="G2073" s="1" t="s">
        <v>7194</v>
      </c>
      <c r="H2073" s="2" t="s">
        <v>6304</v>
      </c>
      <c r="J2073" s="1" t="s">
        <v>773</v>
      </c>
      <c r="K2073" s="1" t="s">
        <v>7405</v>
      </c>
      <c r="L2073" s="1">
        <v>1</v>
      </c>
      <c r="M2073" s="1" t="s">
        <v>774</v>
      </c>
      <c r="O2073" s="1" t="s">
        <v>1264</v>
      </c>
      <c r="P2073" s="1" t="s">
        <v>1265</v>
      </c>
      <c r="T2073" s="1" t="s">
        <v>1266</v>
      </c>
      <c r="W2073" s="2" t="s">
        <v>7408</v>
      </c>
      <c r="X2073" s="2" t="s">
        <v>7408</v>
      </c>
      <c r="Y2073" s="1" t="s">
        <v>775</v>
      </c>
      <c r="Z2073" s="1" t="s">
        <v>34</v>
      </c>
      <c r="AA2073" s="9" t="s">
        <v>53</v>
      </c>
      <c r="AB2073" s="2" t="s">
        <v>248</v>
      </c>
    </row>
    <row r="2074" spans="1:28" ht="36" customHeight="1" x14ac:dyDescent="0.2">
      <c r="A2074" s="1" t="s">
        <v>7419</v>
      </c>
      <c r="B2074" s="1" t="s">
        <v>36</v>
      </c>
      <c r="C2074" t="s">
        <v>7420</v>
      </c>
      <c r="D2074" s="1" t="s">
        <v>43</v>
      </c>
      <c r="E2074" s="1" t="s">
        <v>6211</v>
      </c>
      <c r="F2074" s="1" t="s">
        <v>7120</v>
      </c>
      <c r="G2074" s="1" t="s">
        <v>7194</v>
      </c>
      <c r="H2074" s="2" t="s">
        <v>6312</v>
      </c>
      <c r="J2074" s="1" t="s">
        <v>773</v>
      </c>
      <c r="K2074" s="1" t="s">
        <v>7405</v>
      </c>
      <c r="L2074" s="1">
        <v>1</v>
      </c>
      <c r="M2074" s="1" t="s">
        <v>774</v>
      </c>
      <c r="O2074" s="1" t="s">
        <v>1264</v>
      </c>
      <c r="P2074" s="1" t="s">
        <v>1265</v>
      </c>
      <c r="T2074" s="1" t="s">
        <v>1266</v>
      </c>
      <c r="W2074" s="2" t="s">
        <v>7408</v>
      </c>
      <c r="X2074" s="2" t="s">
        <v>7408</v>
      </c>
      <c r="Y2074" s="1" t="s">
        <v>775</v>
      </c>
      <c r="Z2074" s="1" t="s">
        <v>34</v>
      </c>
      <c r="AA2074" s="9" t="s">
        <v>53</v>
      </c>
      <c r="AB2074" s="2" t="s">
        <v>248</v>
      </c>
    </row>
    <row r="2075" spans="1:28" ht="36" customHeight="1" x14ac:dyDescent="0.2">
      <c r="A2075" s="1" t="s">
        <v>7421</v>
      </c>
      <c r="B2075" s="1" t="s">
        <v>36</v>
      </c>
      <c r="C2075" t="s">
        <v>7422</v>
      </c>
      <c r="D2075" s="1" t="s">
        <v>43</v>
      </c>
      <c r="E2075" s="1" t="s">
        <v>6211</v>
      </c>
      <c r="F2075" s="1" t="s">
        <v>7120</v>
      </c>
      <c r="G2075" s="1" t="s">
        <v>7194</v>
      </c>
      <c r="H2075" s="2" t="s">
        <v>6320</v>
      </c>
      <c r="J2075" s="1" t="s">
        <v>773</v>
      </c>
      <c r="K2075" s="1" t="s">
        <v>7405</v>
      </c>
      <c r="L2075" s="1">
        <v>1</v>
      </c>
      <c r="M2075" s="1" t="s">
        <v>774</v>
      </c>
      <c r="O2075" s="1" t="s">
        <v>1264</v>
      </c>
      <c r="P2075" s="1" t="s">
        <v>1265</v>
      </c>
      <c r="T2075" s="1" t="s">
        <v>1266</v>
      </c>
      <c r="W2075" s="2" t="s">
        <v>7408</v>
      </c>
      <c r="X2075" s="2" t="s">
        <v>7408</v>
      </c>
      <c r="Y2075" s="1" t="s">
        <v>775</v>
      </c>
      <c r="Z2075" s="1" t="s">
        <v>34</v>
      </c>
      <c r="AA2075" s="9" t="s">
        <v>53</v>
      </c>
      <c r="AB2075" s="2" t="s">
        <v>248</v>
      </c>
    </row>
    <row r="2076" spans="1:28" ht="36" customHeight="1" x14ac:dyDescent="0.2">
      <c r="A2076" s="1" t="s">
        <v>7423</v>
      </c>
      <c r="B2076" s="1" t="s">
        <v>1141</v>
      </c>
      <c r="C2076" t="s">
        <v>7424</v>
      </c>
      <c r="D2076" s="1" t="s">
        <v>43</v>
      </c>
      <c r="E2076" s="1" t="s">
        <v>6211</v>
      </c>
      <c r="F2076" s="1" t="s">
        <v>7120</v>
      </c>
      <c r="G2076" s="1" t="s">
        <v>7194</v>
      </c>
      <c r="H2076" s="2" t="s">
        <v>2089</v>
      </c>
      <c r="J2076" s="1" t="s">
        <v>773</v>
      </c>
      <c r="K2076" s="1" t="s">
        <v>7405</v>
      </c>
      <c r="L2076" s="1">
        <v>1</v>
      </c>
      <c r="M2076" s="1" t="s">
        <v>774</v>
      </c>
      <c r="O2076" s="1" t="s">
        <v>1264</v>
      </c>
      <c r="P2076" s="1" t="s">
        <v>1265</v>
      </c>
      <c r="T2076" s="1" t="s">
        <v>1266</v>
      </c>
      <c r="W2076" s="2" t="s">
        <v>7408</v>
      </c>
      <c r="X2076" s="2" t="s">
        <v>7408</v>
      </c>
      <c r="Y2076" s="1" t="s">
        <v>775</v>
      </c>
      <c r="Z2076" s="1" t="s">
        <v>34</v>
      </c>
      <c r="AA2076" s="9" t="s">
        <v>53</v>
      </c>
      <c r="AB2076" s="2" t="s">
        <v>248</v>
      </c>
    </row>
    <row r="2077" spans="1:28" ht="36" customHeight="1" x14ac:dyDescent="0.2">
      <c r="A2077" s="1" t="s">
        <v>7425</v>
      </c>
      <c r="B2077" s="1" t="s">
        <v>1141</v>
      </c>
      <c r="C2077" t="s">
        <v>7426</v>
      </c>
      <c r="D2077" s="1" t="s">
        <v>43</v>
      </c>
      <c r="E2077" s="1" t="s">
        <v>6211</v>
      </c>
      <c r="F2077" s="1" t="s">
        <v>7120</v>
      </c>
      <c r="G2077" s="1" t="s">
        <v>7194</v>
      </c>
      <c r="H2077" s="2" t="s">
        <v>2355</v>
      </c>
      <c r="J2077" s="1" t="s">
        <v>773</v>
      </c>
      <c r="K2077" s="1" t="s">
        <v>7405</v>
      </c>
      <c r="L2077" s="1">
        <v>1</v>
      </c>
      <c r="M2077" s="1" t="s">
        <v>774</v>
      </c>
      <c r="O2077" s="1" t="s">
        <v>1264</v>
      </c>
      <c r="P2077" s="1" t="s">
        <v>1265</v>
      </c>
      <c r="T2077" s="1" t="s">
        <v>1266</v>
      </c>
      <c r="W2077" s="2" t="s">
        <v>7408</v>
      </c>
      <c r="X2077" s="2" t="s">
        <v>7408</v>
      </c>
      <c r="Y2077" s="1" t="s">
        <v>775</v>
      </c>
      <c r="Z2077" s="1" t="s">
        <v>34</v>
      </c>
      <c r="AA2077" s="9" t="s">
        <v>53</v>
      </c>
      <c r="AB2077" s="2" t="s">
        <v>248</v>
      </c>
    </row>
    <row r="2078" spans="1:28" ht="36" customHeight="1" x14ac:dyDescent="0.2">
      <c r="A2078" s="1" t="s">
        <v>7427</v>
      </c>
      <c r="B2078" s="1">
        <v>1.3</v>
      </c>
      <c r="C2078" t="s">
        <v>7428</v>
      </c>
      <c r="D2078" s="1" t="s">
        <v>43</v>
      </c>
      <c r="E2078" s="1" t="s">
        <v>6211</v>
      </c>
      <c r="F2078" s="1" t="s">
        <v>7120</v>
      </c>
      <c r="G2078" s="1" t="s">
        <v>7194</v>
      </c>
      <c r="H2078" s="2" t="s">
        <v>3368</v>
      </c>
      <c r="J2078" s="1" t="s">
        <v>773</v>
      </c>
      <c r="K2078" s="1" t="s">
        <v>7405</v>
      </c>
      <c r="L2078" s="1">
        <v>1</v>
      </c>
      <c r="M2078" s="1" t="s">
        <v>774</v>
      </c>
      <c r="O2078" s="1" t="s">
        <v>1264</v>
      </c>
      <c r="P2078" s="1" t="s">
        <v>1265</v>
      </c>
      <c r="T2078" s="1" t="s">
        <v>1266</v>
      </c>
      <c r="W2078" s="2" t="s">
        <v>7408</v>
      </c>
      <c r="X2078" s="2" t="s">
        <v>7408</v>
      </c>
      <c r="Y2078" s="1" t="s">
        <v>775</v>
      </c>
      <c r="Z2078" s="1" t="s">
        <v>34</v>
      </c>
      <c r="AA2078" s="9" t="s">
        <v>53</v>
      </c>
      <c r="AB2078" s="2" t="s">
        <v>248</v>
      </c>
    </row>
    <row r="2079" spans="1:28" ht="36" customHeight="1" x14ac:dyDescent="0.2">
      <c r="A2079" s="1" t="s">
        <v>7429</v>
      </c>
      <c r="B2079" s="1" t="s">
        <v>1141</v>
      </c>
      <c r="C2079" t="s">
        <v>7430</v>
      </c>
      <c r="D2079" s="1" t="s">
        <v>43</v>
      </c>
      <c r="E2079" s="1" t="s">
        <v>6211</v>
      </c>
      <c r="F2079" s="1" t="s">
        <v>7120</v>
      </c>
      <c r="G2079" s="1" t="s">
        <v>7194</v>
      </c>
      <c r="H2079" s="2" t="s">
        <v>6351</v>
      </c>
      <c r="J2079" s="1" t="s">
        <v>773</v>
      </c>
      <c r="K2079" s="1" t="s">
        <v>7405</v>
      </c>
      <c r="L2079" s="1">
        <v>1</v>
      </c>
      <c r="M2079" s="1" t="s">
        <v>774</v>
      </c>
      <c r="O2079" s="1" t="s">
        <v>1264</v>
      </c>
      <c r="P2079" s="1" t="s">
        <v>1265</v>
      </c>
      <c r="T2079" s="1" t="s">
        <v>1266</v>
      </c>
      <c r="W2079" s="2" t="s">
        <v>7408</v>
      </c>
      <c r="X2079" s="2" t="s">
        <v>7408</v>
      </c>
      <c r="Y2079" s="1" t="s">
        <v>775</v>
      </c>
      <c r="Z2079" s="1" t="s">
        <v>34</v>
      </c>
      <c r="AA2079" s="9" t="s">
        <v>53</v>
      </c>
      <c r="AB2079" s="2" t="s">
        <v>248</v>
      </c>
    </row>
    <row r="2080" spans="1:28" ht="36" customHeight="1" x14ac:dyDescent="0.2">
      <c r="A2080" s="1" t="s">
        <v>7431</v>
      </c>
      <c r="B2080" s="1" t="s">
        <v>36</v>
      </c>
      <c r="C2080" t="s">
        <v>7432</v>
      </c>
      <c r="D2080" s="1" t="s">
        <v>43</v>
      </c>
      <c r="E2080" s="1" t="s">
        <v>6211</v>
      </c>
      <c r="F2080" s="1" t="s">
        <v>7120</v>
      </c>
      <c r="G2080" s="1" t="s">
        <v>7194</v>
      </c>
      <c r="H2080" s="2" t="s">
        <v>6359</v>
      </c>
      <c r="J2080" s="1" t="s">
        <v>773</v>
      </c>
      <c r="K2080" s="1" t="s">
        <v>7405</v>
      </c>
      <c r="L2080" s="1">
        <v>1</v>
      </c>
      <c r="M2080" s="1" t="s">
        <v>774</v>
      </c>
      <c r="O2080" s="1" t="s">
        <v>1264</v>
      </c>
      <c r="P2080" s="1" t="s">
        <v>1265</v>
      </c>
      <c r="T2080" s="1" t="s">
        <v>1266</v>
      </c>
      <c r="W2080" s="2" t="s">
        <v>7408</v>
      </c>
      <c r="X2080" s="2" t="s">
        <v>7408</v>
      </c>
      <c r="Y2080" s="1" t="s">
        <v>775</v>
      </c>
      <c r="Z2080" s="1" t="s">
        <v>34</v>
      </c>
      <c r="AA2080" s="9" t="s">
        <v>53</v>
      </c>
      <c r="AB2080" s="2" t="s">
        <v>248</v>
      </c>
    </row>
    <row r="2081" spans="1:28" ht="36" customHeight="1" x14ac:dyDescent="0.2">
      <c r="A2081" s="1" t="s">
        <v>7433</v>
      </c>
      <c r="B2081" s="1" t="s">
        <v>36</v>
      </c>
      <c r="C2081" t="s">
        <v>7434</v>
      </c>
      <c r="D2081" s="1" t="s">
        <v>43</v>
      </c>
      <c r="E2081" s="1" t="s">
        <v>6211</v>
      </c>
      <c r="F2081" s="1" t="s">
        <v>7120</v>
      </c>
      <c r="G2081" s="1" t="s">
        <v>7194</v>
      </c>
      <c r="H2081" s="2" t="s">
        <v>4427</v>
      </c>
      <c r="J2081" s="1" t="s">
        <v>773</v>
      </c>
      <c r="K2081" s="1" t="s">
        <v>7405</v>
      </c>
      <c r="L2081" s="1">
        <v>1</v>
      </c>
      <c r="M2081" s="1" t="s">
        <v>774</v>
      </c>
      <c r="O2081" s="1" t="s">
        <v>1264</v>
      </c>
      <c r="P2081" s="1" t="s">
        <v>1265</v>
      </c>
      <c r="T2081" s="1" t="s">
        <v>1266</v>
      </c>
      <c r="W2081" s="2" t="s">
        <v>7381</v>
      </c>
      <c r="X2081" s="2" t="s">
        <v>7381</v>
      </c>
      <c r="Y2081" s="1" t="s">
        <v>775</v>
      </c>
      <c r="Z2081" s="1" t="s">
        <v>34</v>
      </c>
      <c r="AA2081" s="9" t="s">
        <v>53</v>
      </c>
      <c r="AB2081" s="2" t="s">
        <v>248</v>
      </c>
    </row>
    <row r="2082" spans="1:28" ht="36" customHeight="1" x14ac:dyDescent="0.2">
      <c r="A2082" s="1" t="s">
        <v>7435</v>
      </c>
      <c r="B2082" s="1" t="s">
        <v>36</v>
      </c>
      <c r="C2082" t="s">
        <v>7436</v>
      </c>
      <c r="D2082" s="1" t="s">
        <v>43</v>
      </c>
      <c r="E2082" s="1" t="s">
        <v>6211</v>
      </c>
      <c r="F2082" s="1" t="s">
        <v>7120</v>
      </c>
      <c r="G2082" s="1" t="s">
        <v>7194</v>
      </c>
      <c r="H2082" s="2" t="s">
        <v>6376</v>
      </c>
      <c r="J2082" s="1" t="s">
        <v>773</v>
      </c>
      <c r="K2082" s="1" t="s">
        <v>7405</v>
      </c>
      <c r="L2082" s="1">
        <v>1</v>
      </c>
      <c r="M2082" s="1" t="s">
        <v>774</v>
      </c>
      <c r="O2082" s="1" t="s">
        <v>1264</v>
      </c>
      <c r="P2082" s="1" t="s">
        <v>1265</v>
      </c>
      <c r="T2082" s="1" t="s">
        <v>1266</v>
      </c>
      <c r="W2082" s="2" t="s">
        <v>7408</v>
      </c>
      <c r="X2082" s="2" t="s">
        <v>7408</v>
      </c>
      <c r="Y2082" s="1" t="s">
        <v>775</v>
      </c>
      <c r="Z2082" s="1" t="s">
        <v>34</v>
      </c>
      <c r="AA2082" s="9" t="s">
        <v>53</v>
      </c>
      <c r="AB2082" s="2" t="s">
        <v>248</v>
      </c>
    </row>
    <row r="2083" spans="1:28" ht="36" customHeight="1" x14ac:dyDescent="0.2">
      <c r="A2083" s="1" t="s">
        <v>7437</v>
      </c>
      <c r="B2083" s="1" t="s">
        <v>36</v>
      </c>
      <c r="C2083" t="s">
        <v>7438</v>
      </c>
      <c r="D2083" s="1" t="s">
        <v>188</v>
      </c>
      <c r="E2083" s="1" t="s">
        <v>6211</v>
      </c>
      <c r="F2083" s="1" t="s">
        <v>7120</v>
      </c>
      <c r="G2083" s="1" t="s">
        <v>7194</v>
      </c>
      <c r="H2083" s="2" t="s">
        <v>7439</v>
      </c>
      <c r="J2083" s="1" t="s">
        <v>33</v>
      </c>
      <c r="O2083" s="1" t="s">
        <v>191</v>
      </c>
      <c r="P2083" s="1" t="s">
        <v>1265</v>
      </c>
      <c r="W2083" s="2" t="s">
        <v>7440</v>
      </c>
      <c r="X2083" s="2" t="s">
        <v>7440</v>
      </c>
      <c r="Y2083" s="1" t="s">
        <v>52</v>
      </c>
      <c r="Z2083" s="1" t="s">
        <v>34</v>
      </c>
      <c r="AA2083" s="9" t="s">
        <v>53</v>
      </c>
      <c r="AB2083" s="2" t="s">
        <v>248</v>
      </c>
    </row>
    <row r="2084" spans="1:28" ht="36" customHeight="1" x14ac:dyDescent="0.2">
      <c r="A2084" s="1" t="s">
        <v>7441</v>
      </c>
      <c r="B2084" s="1" t="s">
        <v>36</v>
      </c>
      <c r="C2084" t="s">
        <v>7442</v>
      </c>
      <c r="D2084" s="1" t="s">
        <v>43</v>
      </c>
      <c r="E2084" s="1" t="s">
        <v>6211</v>
      </c>
      <c r="F2084" s="1" t="s">
        <v>7120</v>
      </c>
      <c r="G2084" s="1" t="s">
        <v>7194</v>
      </c>
      <c r="H2084" s="2" t="s">
        <v>7289</v>
      </c>
      <c r="J2084" s="1" t="s">
        <v>773</v>
      </c>
      <c r="K2084" s="1" t="s">
        <v>7405</v>
      </c>
      <c r="L2084" s="1">
        <v>1</v>
      </c>
      <c r="M2084" s="1" t="s">
        <v>774</v>
      </c>
      <c r="O2084" s="1" t="s">
        <v>1264</v>
      </c>
      <c r="P2084" s="1" t="s">
        <v>1265</v>
      </c>
      <c r="T2084" s="1" t="s">
        <v>1266</v>
      </c>
      <c r="W2084" s="2" t="s">
        <v>7408</v>
      </c>
      <c r="X2084" s="2" t="s">
        <v>7408</v>
      </c>
      <c r="Y2084" s="1" t="s">
        <v>775</v>
      </c>
      <c r="Z2084" s="1" t="s">
        <v>34</v>
      </c>
      <c r="AA2084" s="9" t="s">
        <v>53</v>
      </c>
      <c r="AB2084" s="2" t="s">
        <v>248</v>
      </c>
    </row>
    <row r="2085" spans="1:28" ht="36" customHeight="1" x14ac:dyDescent="0.2">
      <c r="A2085" s="1" t="s">
        <v>7443</v>
      </c>
      <c r="B2085" s="1" t="s">
        <v>1141</v>
      </c>
      <c r="C2085" t="s">
        <v>7444</v>
      </c>
      <c r="D2085" s="1" t="s">
        <v>43</v>
      </c>
      <c r="E2085" s="1" t="s">
        <v>6211</v>
      </c>
      <c r="F2085" s="1" t="s">
        <v>7120</v>
      </c>
      <c r="G2085" s="1" t="s">
        <v>7194</v>
      </c>
      <c r="H2085" s="2" t="s">
        <v>2080</v>
      </c>
      <c r="J2085" s="1" t="s">
        <v>773</v>
      </c>
      <c r="K2085" s="1" t="s">
        <v>7405</v>
      </c>
      <c r="L2085" s="1">
        <v>1</v>
      </c>
      <c r="M2085" s="1" t="s">
        <v>774</v>
      </c>
      <c r="O2085" s="1" t="s">
        <v>1264</v>
      </c>
      <c r="P2085" s="1" t="s">
        <v>1265</v>
      </c>
      <c r="T2085" s="1" t="s">
        <v>1266</v>
      </c>
      <c r="W2085" s="2" t="s">
        <v>7408</v>
      </c>
      <c r="X2085" s="2" t="s">
        <v>7408</v>
      </c>
      <c r="Y2085" s="1" t="s">
        <v>775</v>
      </c>
      <c r="Z2085" s="1" t="s">
        <v>34</v>
      </c>
      <c r="AA2085" s="9" t="s">
        <v>53</v>
      </c>
      <c r="AB2085" s="2" t="s">
        <v>248</v>
      </c>
    </row>
    <row r="2086" spans="1:28" ht="36" customHeight="1" x14ac:dyDescent="0.2">
      <c r="A2086" s="1" t="s">
        <v>7445</v>
      </c>
      <c r="B2086" s="1" t="s">
        <v>36</v>
      </c>
      <c r="C2086" t="s">
        <v>7446</v>
      </c>
      <c r="D2086" s="1" t="s">
        <v>43</v>
      </c>
      <c r="E2086" s="1" t="s">
        <v>6211</v>
      </c>
      <c r="F2086" s="1" t="s">
        <v>7120</v>
      </c>
      <c r="G2086" s="1" t="s">
        <v>7194</v>
      </c>
      <c r="H2086" s="2" t="s">
        <v>6407</v>
      </c>
      <c r="J2086" s="1" t="s">
        <v>773</v>
      </c>
      <c r="K2086" s="1" t="s">
        <v>7405</v>
      </c>
      <c r="L2086" s="1">
        <v>1</v>
      </c>
      <c r="M2086" s="1" t="s">
        <v>774</v>
      </c>
      <c r="O2086" s="1" t="s">
        <v>1264</v>
      </c>
      <c r="P2086" s="1" t="s">
        <v>1265</v>
      </c>
      <c r="T2086" s="1" t="s">
        <v>1266</v>
      </c>
      <c r="W2086" s="2" t="s">
        <v>7408</v>
      </c>
      <c r="X2086" s="2" t="s">
        <v>7408</v>
      </c>
      <c r="Y2086" s="1" t="s">
        <v>775</v>
      </c>
      <c r="Z2086" s="1" t="s">
        <v>34</v>
      </c>
      <c r="AA2086" s="9" t="s">
        <v>53</v>
      </c>
      <c r="AB2086" s="2" t="s">
        <v>248</v>
      </c>
    </row>
    <row r="2087" spans="1:28" ht="36" customHeight="1" x14ac:dyDescent="0.2">
      <c r="A2087" s="1" t="s">
        <v>7447</v>
      </c>
      <c r="B2087" s="1" t="s">
        <v>1141</v>
      </c>
      <c r="C2087" t="s">
        <v>7448</v>
      </c>
      <c r="D2087" s="1" t="s">
        <v>43</v>
      </c>
      <c r="E2087" s="1" t="s">
        <v>6211</v>
      </c>
      <c r="F2087" s="1" t="s">
        <v>7120</v>
      </c>
      <c r="G2087" s="1" t="s">
        <v>7194</v>
      </c>
      <c r="H2087" s="2" t="s">
        <v>6423</v>
      </c>
      <c r="J2087" s="1" t="s">
        <v>773</v>
      </c>
      <c r="K2087" s="1" t="s">
        <v>7405</v>
      </c>
      <c r="L2087" s="1">
        <v>1</v>
      </c>
      <c r="M2087" s="1" t="s">
        <v>774</v>
      </c>
      <c r="O2087" s="1" t="s">
        <v>1264</v>
      </c>
      <c r="P2087" s="1" t="s">
        <v>1265</v>
      </c>
      <c r="T2087" s="1" t="s">
        <v>1266</v>
      </c>
      <c r="W2087" s="2" t="s">
        <v>7408</v>
      </c>
      <c r="X2087" s="2" t="s">
        <v>7408</v>
      </c>
      <c r="Y2087" s="1" t="s">
        <v>775</v>
      </c>
      <c r="Z2087" s="1" t="s">
        <v>34</v>
      </c>
      <c r="AA2087" s="9" t="s">
        <v>53</v>
      </c>
      <c r="AB2087" s="2" t="s">
        <v>248</v>
      </c>
    </row>
    <row r="2088" spans="1:28" ht="36" customHeight="1" x14ac:dyDescent="0.2">
      <c r="A2088" s="1" t="s">
        <v>7449</v>
      </c>
      <c r="B2088" s="1">
        <v>1.3</v>
      </c>
      <c r="C2088" t="s">
        <v>7450</v>
      </c>
      <c r="D2088" s="1" t="s">
        <v>43</v>
      </c>
      <c r="E2088" s="1" t="s">
        <v>6211</v>
      </c>
      <c r="F2088" s="1" t="s">
        <v>7120</v>
      </c>
      <c r="G2088" s="1" t="s">
        <v>7194</v>
      </c>
      <c r="H2088" s="2" t="s">
        <v>802</v>
      </c>
      <c r="J2088" s="1" t="s">
        <v>773</v>
      </c>
      <c r="K2088" s="1" t="s">
        <v>7405</v>
      </c>
      <c r="L2088" s="1">
        <v>1</v>
      </c>
      <c r="M2088" s="1" t="s">
        <v>774</v>
      </c>
      <c r="O2088" s="1" t="s">
        <v>1264</v>
      </c>
      <c r="P2088" s="1" t="s">
        <v>1265</v>
      </c>
      <c r="T2088" s="1" t="s">
        <v>1266</v>
      </c>
      <c r="W2088" s="2" t="s">
        <v>7408</v>
      </c>
      <c r="X2088" s="2" t="s">
        <v>7408</v>
      </c>
      <c r="Y2088" s="1" t="s">
        <v>775</v>
      </c>
      <c r="Z2088" s="1" t="s">
        <v>34</v>
      </c>
      <c r="AA2088" s="9" t="s">
        <v>53</v>
      </c>
      <c r="AB2088" s="2" t="s">
        <v>248</v>
      </c>
    </row>
    <row r="2089" spans="1:28" ht="36" customHeight="1" x14ac:dyDescent="0.2">
      <c r="A2089" s="1" t="s">
        <v>7451</v>
      </c>
      <c r="B2089" s="1" t="s">
        <v>36</v>
      </c>
      <c r="C2089" t="s">
        <v>7452</v>
      </c>
      <c r="D2089" s="1" t="s">
        <v>188</v>
      </c>
      <c r="E2089" s="1" t="s">
        <v>6211</v>
      </c>
      <c r="F2089" s="1" t="s">
        <v>7120</v>
      </c>
      <c r="G2089" s="1" t="s">
        <v>7194</v>
      </c>
      <c r="H2089" s="2" t="s">
        <v>643</v>
      </c>
      <c r="J2089" s="1" t="s">
        <v>33</v>
      </c>
      <c r="O2089" s="1" t="s">
        <v>191</v>
      </c>
      <c r="P2089" s="1" t="s">
        <v>1265</v>
      </c>
      <c r="W2089" s="2" t="s">
        <v>7453</v>
      </c>
      <c r="X2089" s="2" t="s">
        <v>7453</v>
      </c>
      <c r="Y2089" s="1" t="s">
        <v>52</v>
      </c>
      <c r="Z2089" s="1" t="s">
        <v>34</v>
      </c>
      <c r="AA2089" s="9" t="s">
        <v>53</v>
      </c>
      <c r="AB2089" s="2" t="s">
        <v>248</v>
      </c>
    </row>
    <row r="2090" spans="1:28" ht="36" customHeight="1" x14ac:dyDescent="0.2">
      <c r="A2090" s="1" t="s">
        <v>7454</v>
      </c>
      <c r="B2090" s="1" t="s">
        <v>36</v>
      </c>
      <c r="C2090" t="s">
        <v>7455</v>
      </c>
      <c r="D2090" s="1" t="s">
        <v>766</v>
      </c>
      <c r="E2090" s="1" t="s">
        <v>6211</v>
      </c>
      <c r="F2090" s="1" t="s">
        <v>7120</v>
      </c>
      <c r="G2090" s="1" t="s">
        <v>7194</v>
      </c>
      <c r="H2090" s="2" t="s">
        <v>7456</v>
      </c>
      <c r="J2090" s="1" t="s">
        <v>33</v>
      </c>
      <c r="W2090" s="2" t="s">
        <v>7381</v>
      </c>
      <c r="X2090" s="2" t="s">
        <v>7381</v>
      </c>
      <c r="Z2090" s="1" t="s">
        <v>34</v>
      </c>
    </row>
    <row r="2091" spans="1:28" ht="36" customHeight="1" x14ac:dyDescent="0.2">
      <c r="A2091" s="1" t="s">
        <v>7457</v>
      </c>
      <c r="B2091" s="1" t="s">
        <v>1141</v>
      </c>
      <c r="C2091" t="s">
        <v>7458</v>
      </c>
      <c r="D2091" s="1" t="s">
        <v>43</v>
      </c>
      <c r="E2091" s="1" t="s">
        <v>6211</v>
      </c>
      <c r="F2091" s="1" t="s">
        <v>7120</v>
      </c>
      <c r="G2091" s="1" t="s">
        <v>7194</v>
      </c>
      <c r="H2091" s="2" t="s">
        <v>7236</v>
      </c>
      <c r="J2091" s="1" t="s">
        <v>773</v>
      </c>
      <c r="K2091" s="1" t="s">
        <v>7454</v>
      </c>
      <c r="L2091" s="1">
        <v>1</v>
      </c>
      <c r="M2091" s="1" t="s">
        <v>774</v>
      </c>
      <c r="O2091" s="1" t="s">
        <v>1264</v>
      </c>
      <c r="P2091" s="1" t="s">
        <v>1265</v>
      </c>
      <c r="T2091" s="1" t="s">
        <v>1266</v>
      </c>
      <c r="W2091" s="2" t="s">
        <v>7381</v>
      </c>
      <c r="X2091" s="2" t="s">
        <v>7381</v>
      </c>
      <c r="Y2091" s="1" t="s">
        <v>775</v>
      </c>
      <c r="Z2091" s="1" t="s">
        <v>34</v>
      </c>
      <c r="AA2091" s="9" t="s">
        <v>53</v>
      </c>
      <c r="AB2091" s="2" t="s">
        <v>248</v>
      </c>
    </row>
    <row r="2092" spans="1:28" ht="36" customHeight="1" x14ac:dyDescent="0.2">
      <c r="A2092" s="1" t="s">
        <v>7459</v>
      </c>
      <c r="B2092" s="1" t="s">
        <v>36</v>
      </c>
      <c r="C2092" t="s">
        <v>7460</v>
      </c>
      <c r="D2092" s="1" t="s">
        <v>43</v>
      </c>
      <c r="E2092" s="1" t="s">
        <v>6211</v>
      </c>
      <c r="F2092" s="1" t="s">
        <v>7120</v>
      </c>
      <c r="G2092" s="1" t="s">
        <v>7194</v>
      </c>
      <c r="H2092" s="2" t="s">
        <v>7461</v>
      </c>
      <c r="J2092" s="1" t="s">
        <v>773</v>
      </c>
      <c r="K2092" s="1" t="s">
        <v>7454</v>
      </c>
      <c r="L2092" s="1">
        <v>1</v>
      </c>
      <c r="M2092" s="1" t="s">
        <v>774</v>
      </c>
      <c r="O2092" s="1" t="s">
        <v>1264</v>
      </c>
      <c r="P2092" s="1" t="s">
        <v>1265</v>
      </c>
      <c r="T2092" s="1" t="s">
        <v>1266</v>
      </c>
      <c r="W2092" s="2" t="s">
        <v>7381</v>
      </c>
      <c r="X2092" s="2" t="s">
        <v>7381</v>
      </c>
      <c r="Y2092" s="1" t="s">
        <v>775</v>
      </c>
      <c r="Z2092" s="1" t="s">
        <v>34</v>
      </c>
      <c r="AA2092" s="9" t="s">
        <v>53</v>
      </c>
      <c r="AB2092" s="2" t="s">
        <v>248</v>
      </c>
    </row>
    <row r="2093" spans="1:28" ht="36" customHeight="1" x14ac:dyDescent="0.2">
      <c r="A2093" s="1" t="s">
        <v>7462</v>
      </c>
      <c r="B2093" s="1" t="s">
        <v>36</v>
      </c>
      <c r="C2093" t="s">
        <v>7463</v>
      </c>
      <c r="D2093" s="1" t="s">
        <v>43</v>
      </c>
      <c r="E2093" s="1" t="s">
        <v>6211</v>
      </c>
      <c r="F2093" s="1" t="s">
        <v>7120</v>
      </c>
      <c r="G2093" s="1" t="s">
        <v>7194</v>
      </c>
      <c r="H2093" s="2" t="s">
        <v>7389</v>
      </c>
      <c r="J2093" s="1" t="s">
        <v>773</v>
      </c>
      <c r="K2093" s="1" t="s">
        <v>7454</v>
      </c>
      <c r="L2093" s="1">
        <v>1</v>
      </c>
      <c r="M2093" s="1" t="s">
        <v>774</v>
      </c>
      <c r="O2093" s="1" t="s">
        <v>1264</v>
      </c>
      <c r="P2093" s="1" t="s">
        <v>1265</v>
      </c>
      <c r="T2093" s="1" t="s">
        <v>1266</v>
      </c>
      <c r="W2093" s="2" t="s">
        <v>7381</v>
      </c>
      <c r="X2093" s="2" t="s">
        <v>7381</v>
      </c>
      <c r="Y2093" s="1" t="s">
        <v>775</v>
      </c>
      <c r="Z2093" s="1" t="s">
        <v>34</v>
      </c>
      <c r="AA2093" s="9" t="s">
        <v>53</v>
      </c>
      <c r="AB2093" s="2" t="s">
        <v>248</v>
      </c>
    </row>
    <row r="2094" spans="1:28" ht="36" customHeight="1" x14ac:dyDescent="0.2">
      <c r="A2094" s="1" t="s">
        <v>7464</v>
      </c>
      <c r="B2094" s="1" t="s">
        <v>36</v>
      </c>
      <c r="C2094" t="s">
        <v>7465</v>
      </c>
      <c r="D2094" s="1" t="s">
        <v>43</v>
      </c>
      <c r="E2094" s="1" t="s">
        <v>6211</v>
      </c>
      <c r="F2094" s="1" t="s">
        <v>7120</v>
      </c>
      <c r="G2094" s="1" t="s">
        <v>7194</v>
      </c>
      <c r="H2094" s="2" t="s">
        <v>7466</v>
      </c>
      <c r="J2094" s="1" t="s">
        <v>773</v>
      </c>
      <c r="K2094" s="1" t="s">
        <v>7454</v>
      </c>
      <c r="L2094" s="1">
        <v>1</v>
      </c>
      <c r="M2094" s="1" t="s">
        <v>774</v>
      </c>
      <c r="O2094" s="1" t="s">
        <v>1264</v>
      </c>
      <c r="P2094" s="1" t="s">
        <v>1265</v>
      </c>
      <c r="T2094" s="1" t="s">
        <v>1266</v>
      </c>
      <c r="W2094" s="2" t="s">
        <v>7381</v>
      </c>
      <c r="X2094" s="2" t="s">
        <v>7381</v>
      </c>
      <c r="Y2094" s="1" t="s">
        <v>775</v>
      </c>
      <c r="Z2094" s="1" t="s">
        <v>34</v>
      </c>
      <c r="AA2094" s="9" t="s">
        <v>53</v>
      </c>
      <c r="AB2094" s="2" t="s">
        <v>248</v>
      </c>
    </row>
    <row r="2095" spans="1:28" ht="36" customHeight="1" x14ac:dyDescent="0.2">
      <c r="A2095" s="1" t="s">
        <v>7467</v>
      </c>
      <c r="B2095" s="1" t="s">
        <v>36</v>
      </c>
      <c r="C2095" t="s">
        <v>7468</v>
      </c>
      <c r="D2095" s="1" t="s">
        <v>43</v>
      </c>
      <c r="E2095" s="1" t="s">
        <v>6211</v>
      </c>
      <c r="F2095" s="1" t="s">
        <v>7120</v>
      </c>
      <c r="G2095" s="1" t="s">
        <v>7194</v>
      </c>
      <c r="H2095" s="2" t="s">
        <v>7469</v>
      </c>
      <c r="J2095" s="1" t="s">
        <v>773</v>
      </c>
      <c r="K2095" s="1" t="s">
        <v>7454</v>
      </c>
      <c r="L2095" s="1">
        <v>1</v>
      </c>
      <c r="M2095" s="1" t="s">
        <v>774</v>
      </c>
      <c r="O2095" s="1" t="s">
        <v>1264</v>
      </c>
      <c r="P2095" s="1" t="s">
        <v>1265</v>
      </c>
      <c r="T2095" s="1" t="s">
        <v>1266</v>
      </c>
      <c r="W2095" s="2" t="s">
        <v>7381</v>
      </c>
      <c r="X2095" s="2" t="s">
        <v>7381</v>
      </c>
      <c r="Y2095" s="1" t="s">
        <v>775</v>
      </c>
      <c r="Z2095" s="1" t="s">
        <v>34</v>
      </c>
      <c r="AA2095" s="9" t="s">
        <v>53</v>
      </c>
      <c r="AB2095" s="2" t="s">
        <v>248</v>
      </c>
    </row>
    <row r="2096" spans="1:28" ht="36" customHeight="1" x14ac:dyDescent="0.2">
      <c r="A2096" s="1" t="s">
        <v>7470</v>
      </c>
      <c r="B2096" s="1" t="s">
        <v>36</v>
      </c>
      <c r="C2096" t="s">
        <v>7471</v>
      </c>
      <c r="D2096" s="1" t="s">
        <v>43</v>
      </c>
      <c r="E2096" s="1" t="s">
        <v>6211</v>
      </c>
      <c r="F2096" s="1" t="s">
        <v>7120</v>
      </c>
      <c r="G2096" s="1" t="s">
        <v>7194</v>
      </c>
      <c r="H2096" s="2" t="s">
        <v>7398</v>
      </c>
      <c r="I2096" s="2" t="s">
        <v>7472</v>
      </c>
      <c r="J2096" s="1" t="s">
        <v>773</v>
      </c>
      <c r="K2096" s="1" t="s">
        <v>7454</v>
      </c>
      <c r="L2096" s="1">
        <v>1</v>
      </c>
      <c r="M2096" s="1" t="s">
        <v>774</v>
      </c>
      <c r="O2096" s="1" t="s">
        <v>1264</v>
      </c>
      <c r="P2096" s="1" t="s">
        <v>1265</v>
      </c>
      <c r="T2096" s="1" t="s">
        <v>1266</v>
      </c>
      <c r="W2096" s="2" t="s">
        <v>7381</v>
      </c>
      <c r="X2096" s="2" t="s">
        <v>7381</v>
      </c>
      <c r="Y2096" s="1" t="s">
        <v>775</v>
      </c>
      <c r="Z2096" s="1" t="s">
        <v>34</v>
      </c>
      <c r="AA2096" s="9" t="s">
        <v>53</v>
      </c>
      <c r="AB2096" s="2" t="s">
        <v>248</v>
      </c>
    </row>
    <row r="2097" spans="1:28" ht="36" customHeight="1" x14ac:dyDescent="0.2">
      <c r="A2097" s="1" t="s">
        <v>7473</v>
      </c>
      <c r="B2097" s="1" t="s">
        <v>1141</v>
      </c>
      <c r="C2097" t="s">
        <v>7474</v>
      </c>
      <c r="D2097" s="1" t="s">
        <v>43</v>
      </c>
      <c r="E2097" s="1" t="s">
        <v>6211</v>
      </c>
      <c r="F2097" s="1" t="s">
        <v>7120</v>
      </c>
      <c r="G2097" s="1" t="s">
        <v>7194</v>
      </c>
      <c r="H2097" s="2" t="s">
        <v>802</v>
      </c>
      <c r="J2097" s="1" t="s">
        <v>773</v>
      </c>
      <c r="K2097" s="1" t="s">
        <v>7454</v>
      </c>
      <c r="L2097" s="1">
        <v>1</v>
      </c>
      <c r="M2097" s="1" t="s">
        <v>774</v>
      </c>
      <c r="O2097" s="1" t="s">
        <v>1264</v>
      </c>
      <c r="P2097" s="1" t="s">
        <v>1265</v>
      </c>
      <c r="T2097" s="1" t="s">
        <v>1266</v>
      </c>
      <c r="W2097" s="2" t="s">
        <v>7381</v>
      </c>
      <c r="X2097" s="2" t="s">
        <v>7381</v>
      </c>
      <c r="Y2097" s="1" t="s">
        <v>775</v>
      </c>
      <c r="Z2097" s="1" t="s">
        <v>34</v>
      </c>
      <c r="AA2097" s="9" t="s">
        <v>53</v>
      </c>
      <c r="AB2097" s="2" t="s">
        <v>248</v>
      </c>
    </row>
    <row r="2098" spans="1:28" ht="36" customHeight="1" x14ac:dyDescent="0.2">
      <c r="A2098" s="1" t="s">
        <v>7475</v>
      </c>
      <c r="B2098" s="1" t="s">
        <v>36</v>
      </c>
      <c r="C2098" t="s">
        <v>7476</v>
      </c>
      <c r="D2098" s="1" t="s">
        <v>188</v>
      </c>
      <c r="E2098" s="1" t="s">
        <v>6211</v>
      </c>
      <c r="F2098" s="1" t="s">
        <v>7120</v>
      </c>
      <c r="G2098" s="1" t="s">
        <v>7194</v>
      </c>
      <c r="H2098" s="2" t="s">
        <v>643</v>
      </c>
      <c r="J2098" s="1" t="s">
        <v>33</v>
      </c>
      <c r="O2098" s="1" t="s">
        <v>191</v>
      </c>
      <c r="P2098" s="1" t="s">
        <v>1265</v>
      </c>
      <c r="W2098" s="2" t="s">
        <v>7477</v>
      </c>
      <c r="X2098" s="2" t="s">
        <v>7477</v>
      </c>
      <c r="Y2098" s="1" t="s">
        <v>52</v>
      </c>
      <c r="Z2098" s="1" t="s">
        <v>34</v>
      </c>
      <c r="AA2098" s="9" t="s">
        <v>53</v>
      </c>
      <c r="AB2098" s="2" t="s">
        <v>248</v>
      </c>
    </row>
    <row r="2099" spans="1:28" ht="36" customHeight="1" x14ac:dyDescent="0.2">
      <c r="A2099" s="1" t="s">
        <v>7478</v>
      </c>
      <c r="B2099" s="1" t="s">
        <v>36</v>
      </c>
      <c r="C2099" t="s">
        <v>7479</v>
      </c>
      <c r="D2099" s="1" t="s">
        <v>766</v>
      </c>
      <c r="E2099" s="1" t="s">
        <v>6211</v>
      </c>
      <c r="F2099" s="1" t="s">
        <v>7120</v>
      </c>
      <c r="G2099" s="1" t="s">
        <v>7194</v>
      </c>
      <c r="H2099" s="2" t="s">
        <v>7480</v>
      </c>
      <c r="J2099" s="1" t="s">
        <v>33</v>
      </c>
      <c r="W2099" s="2" t="s">
        <v>7408</v>
      </c>
      <c r="X2099" s="2" t="s">
        <v>7408</v>
      </c>
      <c r="Z2099" s="1" t="s">
        <v>34</v>
      </c>
    </row>
    <row r="2100" spans="1:28" ht="36" customHeight="1" x14ac:dyDescent="0.2">
      <c r="A2100" s="1" t="s">
        <v>7481</v>
      </c>
      <c r="B2100" s="1" t="s">
        <v>36</v>
      </c>
      <c r="C2100" t="s">
        <v>7482</v>
      </c>
      <c r="D2100" s="1" t="s">
        <v>43</v>
      </c>
      <c r="E2100" s="1" t="s">
        <v>6211</v>
      </c>
      <c r="F2100" s="1" t="s">
        <v>7120</v>
      </c>
      <c r="G2100" s="1" t="s">
        <v>7194</v>
      </c>
      <c r="H2100" s="2" t="s">
        <v>6275</v>
      </c>
      <c r="J2100" s="1" t="s">
        <v>773</v>
      </c>
      <c r="K2100" s="1" t="s">
        <v>7478</v>
      </c>
      <c r="L2100" s="1">
        <v>1</v>
      </c>
      <c r="M2100" s="1" t="s">
        <v>774</v>
      </c>
      <c r="O2100" s="1" t="s">
        <v>1264</v>
      </c>
      <c r="P2100" s="1" t="s">
        <v>1265</v>
      </c>
      <c r="T2100" s="1" t="s">
        <v>1266</v>
      </c>
      <c r="W2100" s="2" t="s">
        <v>7408</v>
      </c>
      <c r="X2100" s="2" t="s">
        <v>7408</v>
      </c>
      <c r="Y2100" s="1" t="s">
        <v>775</v>
      </c>
      <c r="Z2100" s="1" t="s">
        <v>34</v>
      </c>
      <c r="AA2100" s="9" t="s">
        <v>53</v>
      </c>
      <c r="AB2100" s="2" t="s">
        <v>248</v>
      </c>
    </row>
    <row r="2101" spans="1:28" ht="36" customHeight="1" x14ac:dyDescent="0.2">
      <c r="A2101" s="1" t="s">
        <v>7483</v>
      </c>
      <c r="B2101" s="1" t="s">
        <v>36</v>
      </c>
      <c r="C2101" t="s">
        <v>7484</v>
      </c>
      <c r="D2101" s="1" t="s">
        <v>43</v>
      </c>
      <c r="E2101" s="1" t="s">
        <v>6211</v>
      </c>
      <c r="F2101" s="1" t="s">
        <v>7120</v>
      </c>
      <c r="G2101" s="1" t="s">
        <v>7194</v>
      </c>
      <c r="H2101" s="2" t="s">
        <v>6282</v>
      </c>
      <c r="J2101" s="1" t="s">
        <v>773</v>
      </c>
      <c r="K2101" s="1" t="s">
        <v>7478</v>
      </c>
      <c r="L2101" s="1">
        <v>1</v>
      </c>
      <c r="M2101" s="1" t="s">
        <v>774</v>
      </c>
      <c r="O2101" s="1" t="s">
        <v>1264</v>
      </c>
      <c r="P2101" s="1" t="s">
        <v>1265</v>
      </c>
      <c r="T2101" s="1" t="s">
        <v>1266</v>
      </c>
      <c r="W2101" s="2" t="s">
        <v>7408</v>
      </c>
      <c r="X2101" s="2" t="s">
        <v>7408</v>
      </c>
      <c r="Y2101" s="1" t="s">
        <v>775</v>
      </c>
      <c r="Z2101" s="1" t="s">
        <v>34</v>
      </c>
      <c r="AA2101" s="9" t="s">
        <v>53</v>
      </c>
      <c r="AB2101" s="2" t="s">
        <v>248</v>
      </c>
    </row>
    <row r="2102" spans="1:28" ht="36" customHeight="1" x14ac:dyDescent="0.2">
      <c r="A2102" s="1" t="s">
        <v>7485</v>
      </c>
      <c r="B2102" s="1" t="s">
        <v>1141</v>
      </c>
      <c r="C2102" t="s">
        <v>7486</v>
      </c>
      <c r="D2102" s="1" t="s">
        <v>43</v>
      </c>
      <c r="E2102" s="1" t="s">
        <v>6211</v>
      </c>
      <c r="F2102" s="1" t="s">
        <v>7120</v>
      </c>
      <c r="G2102" s="1" t="s">
        <v>7194</v>
      </c>
      <c r="H2102" s="2" t="s">
        <v>6289</v>
      </c>
      <c r="J2102" s="1" t="s">
        <v>773</v>
      </c>
      <c r="K2102" s="1" t="s">
        <v>7478</v>
      </c>
      <c r="L2102" s="1">
        <v>1</v>
      </c>
      <c r="M2102" s="1" t="s">
        <v>774</v>
      </c>
      <c r="O2102" s="1" t="s">
        <v>1264</v>
      </c>
      <c r="P2102" s="1" t="s">
        <v>1265</v>
      </c>
      <c r="T2102" s="1" t="s">
        <v>1266</v>
      </c>
      <c r="W2102" s="2" t="s">
        <v>7408</v>
      </c>
      <c r="X2102" s="2" t="s">
        <v>7408</v>
      </c>
      <c r="Y2102" s="1" t="s">
        <v>775</v>
      </c>
      <c r="Z2102" s="1" t="s">
        <v>34</v>
      </c>
      <c r="AA2102" s="9" t="s">
        <v>53</v>
      </c>
      <c r="AB2102" s="2" t="s">
        <v>248</v>
      </c>
    </row>
    <row r="2103" spans="1:28" ht="36" customHeight="1" x14ac:dyDescent="0.2">
      <c r="A2103" s="1" t="s">
        <v>7487</v>
      </c>
      <c r="B2103" s="1" t="s">
        <v>1141</v>
      </c>
      <c r="C2103" t="s">
        <v>7488</v>
      </c>
      <c r="D2103" s="1" t="s">
        <v>43</v>
      </c>
      <c r="E2103" s="1" t="s">
        <v>6211</v>
      </c>
      <c r="F2103" s="1" t="s">
        <v>7120</v>
      </c>
      <c r="G2103" s="1" t="s">
        <v>7194</v>
      </c>
      <c r="H2103" s="2" t="s">
        <v>7144</v>
      </c>
      <c r="J2103" s="1" t="s">
        <v>773</v>
      </c>
      <c r="K2103" s="1" t="s">
        <v>7478</v>
      </c>
      <c r="L2103" s="1">
        <v>1</v>
      </c>
      <c r="M2103" s="1" t="s">
        <v>774</v>
      </c>
      <c r="O2103" s="1" t="s">
        <v>1264</v>
      </c>
      <c r="P2103" s="1" t="s">
        <v>1265</v>
      </c>
      <c r="T2103" s="1" t="s">
        <v>1266</v>
      </c>
      <c r="W2103" s="2" t="s">
        <v>7408</v>
      </c>
      <c r="X2103" s="2" t="s">
        <v>7408</v>
      </c>
      <c r="Y2103" s="1" t="s">
        <v>775</v>
      </c>
      <c r="Z2103" s="1" t="s">
        <v>34</v>
      </c>
      <c r="AA2103" s="9" t="s">
        <v>53</v>
      </c>
      <c r="AB2103" s="2" t="s">
        <v>248</v>
      </c>
    </row>
    <row r="2104" spans="1:28" ht="36" customHeight="1" x14ac:dyDescent="0.2">
      <c r="A2104" s="1" t="s">
        <v>7489</v>
      </c>
      <c r="B2104" s="1" t="s">
        <v>1141</v>
      </c>
      <c r="C2104" t="s">
        <v>7490</v>
      </c>
      <c r="D2104" s="1" t="s">
        <v>43</v>
      </c>
      <c r="E2104" s="1" t="s">
        <v>6211</v>
      </c>
      <c r="F2104" s="1" t="s">
        <v>7120</v>
      </c>
      <c r="G2104" s="1" t="s">
        <v>7194</v>
      </c>
      <c r="H2104" s="2" t="s">
        <v>6304</v>
      </c>
      <c r="J2104" s="1" t="s">
        <v>773</v>
      </c>
      <c r="K2104" s="1" t="s">
        <v>7478</v>
      </c>
      <c r="L2104" s="1">
        <v>1</v>
      </c>
      <c r="M2104" s="1" t="s">
        <v>774</v>
      </c>
      <c r="O2104" s="1" t="s">
        <v>1264</v>
      </c>
      <c r="P2104" s="1" t="s">
        <v>1265</v>
      </c>
      <c r="T2104" s="1" t="s">
        <v>1266</v>
      </c>
      <c r="W2104" s="2" t="s">
        <v>7408</v>
      </c>
      <c r="X2104" s="2" t="s">
        <v>7408</v>
      </c>
      <c r="Y2104" s="1" t="s">
        <v>775</v>
      </c>
      <c r="Z2104" s="1" t="s">
        <v>34</v>
      </c>
      <c r="AA2104" s="9" t="s">
        <v>53</v>
      </c>
      <c r="AB2104" s="2" t="s">
        <v>248</v>
      </c>
    </row>
    <row r="2105" spans="1:28" ht="36" customHeight="1" x14ac:dyDescent="0.2">
      <c r="A2105" s="1" t="s">
        <v>7491</v>
      </c>
      <c r="B2105" s="1" t="s">
        <v>36</v>
      </c>
      <c r="C2105" t="s">
        <v>7492</v>
      </c>
      <c r="D2105" s="1" t="s">
        <v>43</v>
      </c>
      <c r="E2105" s="1" t="s">
        <v>6211</v>
      </c>
      <c r="F2105" s="1" t="s">
        <v>7120</v>
      </c>
      <c r="G2105" s="1" t="s">
        <v>7194</v>
      </c>
      <c r="H2105" s="2" t="s">
        <v>6312</v>
      </c>
      <c r="J2105" s="1" t="s">
        <v>773</v>
      </c>
      <c r="K2105" s="1" t="s">
        <v>7478</v>
      </c>
      <c r="L2105" s="1">
        <v>1</v>
      </c>
      <c r="M2105" s="1" t="s">
        <v>774</v>
      </c>
      <c r="O2105" s="1" t="s">
        <v>1264</v>
      </c>
      <c r="P2105" s="1" t="s">
        <v>1265</v>
      </c>
      <c r="T2105" s="1" t="s">
        <v>1266</v>
      </c>
      <c r="W2105" s="2" t="s">
        <v>7408</v>
      </c>
      <c r="X2105" s="2" t="s">
        <v>7408</v>
      </c>
      <c r="Y2105" s="1" t="s">
        <v>775</v>
      </c>
      <c r="Z2105" s="1" t="s">
        <v>34</v>
      </c>
      <c r="AA2105" s="9" t="s">
        <v>53</v>
      </c>
      <c r="AB2105" s="2" t="s">
        <v>248</v>
      </c>
    </row>
    <row r="2106" spans="1:28" ht="36" customHeight="1" x14ac:dyDescent="0.2">
      <c r="A2106" s="1" t="s">
        <v>7493</v>
      </c>
      <c r="B2106" s="1" t="s">
        <v>36</v>
      </c>
      <c r="C2106" t="s">
        <v>7494</v>
      </c>
      <c r="D2106" s="1" t="s">
        <v>43</v>
      </c>
      <c r="E2106" s="1" t="s">
        <v>6211</v>
      </c>
      <c r="F2106" s="1" t="s">
        <v>7120</v>
      </c>
      <c r="G2106" s="1" t="s">
        <v>7194</v>
      </c>
      <c r="H2106" s="2" t="s">
        <v>6320</v>
      </c>
      <c r="J2106" s="1" t="s">
        <v>773</v>
      </c>
      <c r="K2106" s="1" t="s">
        <v>7478</v>
      </c>
      <c r="L2106" s="1">
        <v>1</v>
      </c>
      <c r="M2106" s="1" t="s">
        <v>774</v>
      </c>
      <c r="O2106" s="1" t="s">
        <v>1264</v>
      </c>
      <c r="P2106" s="1" t="s">
        <v>1265</v>
      </c>
      <c r="T2106" s="1" t="s">
        <v>1266</v>
      </c>
      <c r="W2106" s="2" t="s">
        <v>7408</v>
      </c>
      <c r="X2106" s="2" t="s">
        <v>7408</v>
      </c>
      <c r="Y2106" s="1" t="s">
        <v>775</v>
      </c>
      <c r="Z2106" s="1" t="s">
        <v>34</v>
      </c>
      <c r="AA2106" s="9" t="s">
        <v>53</v>
      </c>
      <c r="AB2106" s="2" t="s">
        <v>248</v>
      </c>
    </row>
    <row r="2107" spans="1:28" ht="36" customHeight="1" x14ac:dyDescent="0.2">
      <c r="A2107" s="1" t="s">
        <v>7495</v>
      </c>
      <c r="B2107" s="1" t="s">
        <v>1141</v>
      </c>
      <c r="C2107" t="s">
        <v>7496</v>
      </c>
      <c r="D2107" s="1" t="s">
        <v>43</v>
      </c>
      <c r="E2107" s="1" t="s">
        <v>6211</v>
      </c>
      <c r="F2107" s="1" t="s">
        <v>7120</v>
      </c>
      <c r="G2107" s="1" t="s">
        <v>7194</v>
      </c>
      <c r="H2107" s="2" t="s">
        <v>2089</v>
      </c>
      <c r="J2107" s="1" t="s">
        <v>773</v>
      </c>
      <c r="K2107" s="1" t="s">
        <v>7478</v>
      </c>
      <c r="L2107" s="1">
        <v>1</v>
      </c>
      <c r="M2107" s="1" t="s">
        <v>774</v>
      </c>
      <c r="O2107" s="1" t="s">
        <v>1264</v>
      </c>
      <c r="P2107" s="1" t="s">
        <v>1265</v>
      </c>
      <c r="T2107" s="1" t="s">
        <v>1266</v>
      </c>
      <c r="W2107" s="2" t="s">
        <v>7408</v>
      </c>
      <c r="X2107" s="2" t="s">
        <v>7408</v>
      </c>
      <c r="Y2107" s="1" t="s">
        <v>775</v>
      </c>
      <c r="Z2107" s="1" t="s">
        <v>34</v>
      </c>
      <c r="AA2107" s="9" t="s">
        <v>53</v>
      </c>
      <c r="AB2107" s="2" t="s">
        <v>248</v>
      </c>
    </row>
    <row r="2108" spans="1:28" ht="36" customHeight="1" x14ac:dyDescent="0.2">
      <c r="A2108" s="1" t="s">
        <v>7497</v>
      </c>
      <c r="B2108" s="1" t="s">
        <v>1141</v>
      </c>
      <c r="C2108" t="s">
        <v>7498</v>
      </c>
      <c r="D2108" s="1" t="s">
        <v>43</v>
      </c>
      <c r="E2108" s="1" t="s">
        <v>6211</v>
      </c>
      <c r="F2108" s="1" t="s">
        <v>7120</v>
      </c>
      <c r="G2108" s="1" t="s">
        <v>7194</v>
      </c>
      <c r="H2108" s="2" t="s">
        <v>2355</v>
      </c>
      <c r="J2108" s="1" t="s">
        <v>773</v>
      </c>
      <c r="K2108" s="1" t="s">
        <v>7478</v>
      </c>
      <c r="L2108" s="1">
        <v>1</v>
      </c>
      <c r="M2108" s="1" t="s">
        <v>774</v>
      </c>
      <c r="O2108" s="1" t="s">
        <v>1264</v>
      </c>
      <c r="P2108" s="1" t="s">
        <v>1265</v>
      </c>
      <c r="T2108" s="1" t="s">
        <v>1266</v>
      </c>
      <c r="W2108" s="2" t="s">
        <v>7408</v>
      </c>
      <c r="X2108" s="2" t="s">
        <v>7408</v>
      </c>
      <c r="Y2108" s="1" t="s">
        <v>775</v>
      </c>
      <c r="Z2108" s="1" t="s">
        <v>34</v>
      </c>
      <c r="AA2108" s="9" t="s">
        <v>53</v>
      </c>
      <c r="AB2108" s="2" t="s">
        <v>248</v>
      </c>
    </row>
    <row r="2109" spans="1:28" ht="36" customHeight="1" x14ac:dyDescent="0.2">
      <c r="A2109" s="1" t="s">
        <v>7499</v>
      </c>
      <c r="B2109" s="1">
        <v>1.3</v>
      </c>
      <c r="C2109" t="s">
        <v>7500</v>
      </c>
      <c r="D2109" s="1" t="s">
        <v>43</v>
      </c>
      <c r="E2109" s="1" t="s">
        <v>6211</v>
      </c>
      <c r="F2109" s="1" t="s">
        <v>7120</v>
      </c>
      <c r="G2109" s="1" t="s">
        <v>7194</v>
      </c>
      <c r="H2109" s="2" t="s">
        <v>3368</v>
      </c>
      <c r="J2109" s="1" t="s">
        <v>773</v>
      </c>
      <c r="K2109" s="1" t="s">
        <v>7478</v>
      </c>
      <c r="L2109" s="1">
        <v>1</v>
      </c>
      <c r="M2109" s="1" t="s">
        <v>774</v>
      </c>
      <c r="O2109" s="1" t="s">
        <v>1264</v>
      </c>
      <c r="P2109" s="1" t="s">
        <v>1265</v>
      </c>
      <c r="T2109" s="1" t="s">
        <v>1266</v>
      </c>
      <c r="W2109" s="2" t="s">
        <v>7408</v>
      </c>
      <c r="X2109" s="2" t="s">
        <v>7408</v>
      </c>
      <c r="Y2109" s="1" t="s">
        <v>775</v>
      </c>
      <c r="Z2109" s="1" t="s">
        <v>34</v>
      </c>
      <c r="AA2109" s="9" t="s">
        <v>53</v>
      </c>
      <c r="AB2109" s="2" t="s">
        <v>248</v>
      </c>
    </row>
    <row r="2110" spans="1:28" ht="36" customHeight="1" x14ac:dyDescent="0.2">
      <c r="A2110" s="1" t="s">
        <v>7501</v>
      </c>
      <c r="B2110" s="1" t="s">
        <v>1141</v>
      </c>
      <c r="C2110" t="s">
        <v>7502</v>
      </c>
      <c r="D2110" s="1" t="s">
        <v>43</v>
      </c>
      <c r="E2110" s="1" t="s">
        <v>6211</v>
      </c>
      <c r="F2110" s="1" t="s">
        <v>7120</v>
      </c>
      <c r="G2110" s="1" t="s">
        <v>7194</v>
      </c>
      <c r="H2110" s="2" t="s">
        <v>6351</v>
      </c>
      <c r="J2110" s="1" t="s">
        <v>773</v>
      </c>
      <c r="K2110" s="1" t="s">
        <v>7478</v>
      </c>
      <c r="L2110" s="1">
        <v>1</v>
      </c>
      <c r="M2110" s="1" t="s">
        <v>774</v>
      </c>
      <c r="O2110" s="1" t="s">
        <v>1264</v>
      </c>
      <c r="P2110" s="1" t="s">
        <v>1265</v>
      </c>
      <c r="T2110" s="1" t="s">
        <v>1266</v>
      </c>
      <c r="W2110" s="2" t="s">
        <v>7408</v>
      </c>
      <c r="X2110" s="2" t="s">
        <v>7408</v>
      </c>
      <c r="Y2110" s="1" t="s">
        <v>775</v>
      </c>
      <c r="Z2110" s="1" t="s">
        <v>34</v>
      </c>
      <c r="AA2110" s="9" t="s">
        <v>53</v>
      </c>
      <c r="AB2110" s="2" t="s">
        <v>248</v>
      </c>
    </row>
    <row r="2111" spans="1:28" ht="36" customHeight="1" x14ac:dyDescent="0.2">
      <c r="A2111" s="1" t="s">
        <v>7503</v>
      </c>
      <c r="B2111" s="1" t="s">
        <v>36</v>
      </c>
      <c r="C2111" t="s">
        <v>7504</v>
      </c>
      <c r="D2111" s="1" t="s">
        <v>43</v>
      </c>
      <c r="E2111" s="1" t="s">
        <v>6211</v>
      </c>
      <c r="F2111" s="1" t="s">
        <v>7120</v>
      </c>
      <c r="G2111" s="1" t="s">
        <v>7194</v>
      </c>
      <c r="H2111" s="2" t="s">
        <v>6359</v>
      </c>
      <c r="J2111" s="1" t="s">
        <v>773</v>
      </c>
      <c r="K2111" s="1" t="s">
        <v>7478</v>
      </c>
      <c r="L2111" s="1">
        <v>1</v>
      </c>
      <c r="M2111" s="1" t="s">
        <v>774</v>
      </c>
      <c r="O2111" s="1" t="s">
        <v>1264</v>
      </c>
      <c r="P2111" s="1" t="s">
        <v>1265</v>
      </c>
      <c r="T2111" s="1" t="s">
        <v>1266</v>
      </c>
      <c r="W2111" s="2" t="s">
        <v>7408</v>
      </c>
      <c r="X2111" s="2" t="s">
        <v>7408</v>
      </c>
      <c r="Y2111" s="1" t="s">
        <v>775</v>
      </c>
      <c r="Z2111" s="1" t="s">
        <v>34</v>
      </c>
      <c r="AA2111" s="9" t="s">
        <v>53</v>
      </c>
      <c r="AB2111" s="2" t="s">
        <v>248</v>
      </c>
    </row>
    <row r="2112" spans="1:28" ht="36" customHeight="1" x14ac:dyDescent="0.2">
      <c r="A2112" s="1" t="s">
        <v>7505</v>
      </c>
      <c r="B2112" s="1" t="s">
        <v>36</v>
      </c>
      <c r="C2112" t="s">
        <v>7506</v>
      </c>
      <c r="D2112" s="1" t="s">
        <v>43</v>
      </c>
      <c r="E2112" s="1" t="s">
        <v>6211</v>
      </c>
      <c r="F2112" s="1" t="s">
        <v>7120</v>
      </c>
      <c r="G2112" s="1" t="s">
        <v>7194</v>
      </c>
      <c r="H2112" s="2" t="s">
        <v>4427</v>
      </c>
      <c r="J2112" s="1" t="s">
        <v>773</v>
      </c>
      <c r="K2112" s="1" t="s">
        <v>7478</v>
      </c>
      <c r="L2112" s="1">
        <v>1</v>
      </c>
      <c r="M2112" s="1" t="s">
        <v>774</v>
      </c>
      <c r="O2112" s="1" t="s">
        <v>1264</v>
      </c>
      <c r="P2112" s="1" t="s">
        <v>1265</v>
      </c>
      <c r="T2112" s="1" t="s">
        <v>1266</v>
      </c>
      <c r="W2112" s="2" t="s">
        <v>7381</v>
      </c>
      <c r="X2112" s="2" t="s">
        <v>7381</v>
      </c>
      <c r="Y2112" s="1" t="s">
        <v>775</v>
      </c>
      <c r="Z2112" s="1" t="s">
        <v>34</v>
      </c>
      <c r="AA2112" s="9" t="s">
        <v>53</v>
      </c>
      <c r="AB2112" s="2" t="s">
        <v>248</v>
      </c>
    </row>
    <row r="2113" spans="1:28" ht="36" customHeight="1" x14ac:dyDescent="0.2">
      <c r="A2113" s="1" t="s">
        <v>7507</v>
      </c>
      <c r="B2113" s="1" t="s">
        <v>36</v>
      </c>
      <c r="C2113" t="s">
        <v>7508</v>
      </c>
      <c r="D2113" s="1" t="s">
        <v>43</v>
      </c>
      <c r="E2113" s="1" t="s">
        <v>6211</v>
      </c>
      <c r="F2113" s="1" t="s">
        <v>7120</v>
      </c>
      <c r="G2113" s="1" t="s">
        <v>7194</v>
      </c>
      <c r="H2113" s="2" t="s">
        <v>6376</v>
      </c>
      <c r="J2113" s="1" t="s">
        <v>773</v>
      </c>
      <c r="K2113" s="1" t="s">
        <v>7478</v>
      </c>
      <c r="L2113" s="1">
        <v>1</v>
      </c>
      <c r="M2113" s="1" t="s">
        <v>774</v>
      </c>
      <c r="O2113" s="1" t="s">
        <v>1264</v>
      </c>
      <c r="P2113" s="1" t="s">
        <v>1265</v>
      </c>
      <c r="T2113" s="1" t="s">
        <v>1266</v>
      </c>
      <c r="W2113" s="2" t="s">
        <v>7408</v>
      </c>
      <c r="X2113" s="2" t="s">
        <v>7408</v>
      </c>
      <c r="Y2113" s="1" t="s">
        <v>775</v>
      </c>
      <c r="Z2113" s="1" t="s">
        <v>34</v>
      </c>
      <c r="AA2113" s="9" t="s">
        <v>53</v>
      </c>
      <c r="AB2113" s="2" t="s">
        <v>248</v>
      </c>
    </row>
    <row r="2114" spans="1:28" ht="36" customHeight="1" x14ac:dyDescent="0.2">
      <c r="A2114" s="1" t="s">
        <v>7509</v>
      </c>
      <c r="B2114" s="1" t="s">
        <v>36</v>
      </c>
      <c r="C2114" t="s">
        <v>7510</v>
      </c>
      <c r="D2114" s="1" t="s">
        <v>188</v>
      </c>
      <c r="E2114" s="1" t="s">
        <v>6211</v>
      </c>
      <c r="F2114" s="1" t="s">
        <v>7120</v>
      </c>
      <c r="G2114" s="1" t="s">
        <v>7194</v>
      </c>
      <c r="H2114" s="2" t="s">
        <v>7511</v>
      </c>
      <c r="J2114" s="1" t="s">
        <v>33</v>
      </c>
      <c r="O2114" s="1" t="s">
        <v>191</v>
      </c>
      <c r="P2114" s="1" t="s">
        <v>1265</v>
      </c>
      <c r="W2114" s="2" t="s">
        <v>7512</v>
      </c>
      <c r="X2114" s="2" t="s">
        <v>7512</v>
      </c>
      <c r="Y2114" s="1" t="s">
        <v>52</v>
      </c>
      <c r="Z2114" s="1" t="s">
        <v>34</v>
      </c>
      <c r="AA2114" s="9" t="s">
        <v>53</v>
      </c>
      <c r="AB2114" s="2" t="s">
        <v>248</v>
      </c>
    </row>
    <row r="2115" spans="1:28" ht="36" customHeight="1" x14ac:dyDescent="0.2">
      <c r="A2115" s="1" t="s">
        <v>7513</v>
      </c>
      <c r="B2115" s="1" t="s">
        <v>36</v>
      </c>
      <c r="C2115" t="s">
        <v>7514</v>
      </c>
      <c r="D2115" s="1" t="s">
        <v>43</v>
      </c>
      <c r="E2115" s="1" t="s">
        <v>6211</v>
      </c>
      <c r="F2115" s="1" t="s">
        <v>7120</v>
      </c>
      <c r="G2115" s="1" t="s">
        <v>7194</v>
      </c>
      <c r="H2115" s="2" t="s">
        <v>7289</v>
      </c>
      <c r="J2115" s="1" t="s">
        <v>773</v>
      </c>
      <c r="K2115" s="1" t="s">
        <v>7478</v>
      </c>
      <c r="L2115" s="1">
        <v>1</v>
      </c>
      <c r="M2115" s="1" t="s">
        <v>774</v>
      </c>
      <c r="O2115" s="1" t="s">
        <v>1264</v>
      </c>
      <c r="P2115" s="1" t="s">
        <v>1265</v>
      </c>
      <c r="T2115" s="1" t="s">
        <v>1266</v>
      </c>
      <c r="W2115" s="2" t="s">
        <v>7408</v>
      </c>
      <c r="X2115" s="2" t="s">
        <v>7408</v>
      </c>
      <c r="Y2115" s="1" t="s">
        <v>775</v>
      </c>
      <c r="Z2115" s="1" t="s">
        <v>34</v>
      </c>
      <c r="AA2115" s="9" t="s">
        <v>53</v>
      </c>
      <c r="AB2115" s="2" t="s">
        <v>248</v>
      </c>
    </row>
    <row r="2116" spans="1:28" ht="36" customHeight="1" x14ac:dyDescent="0.2">
      <c r="A2116" s="1" t="s">
        <v>7515</v>
      </c>
      <c r="B2116" s="1" t="s">
        <v>1141</v>
      </c>
      <c r="C2116" t="s">
        <v>7516</v>
      </c>
      <c r="D2116" s="1" t="s">
        <v>43</v>
      </c>
      <c r="E2116" s="1" t="s">
        <v>6211</v>
      </c>
      <c r="F2116" s="1" t="s">
        <v>7120</v>
      </c>
      <c r="G2116" s="1" t="s">
        <v>7194</v>
      </c>
      <c r="H2116" s="2" t="s">
        <v>2080</v>
      </c>
      <c r="J2116" s="1" t="s">
        <v>773</v>
      </c>
      <c r="K2116" s="1" t="s">
        <v>7478</v>
      </c>
      <c r="L2116" s="1">
        <v>1</v>
      </c>
      <c r="M2116" s="1" t="s">
        <v>774</v>
      </c>
      <c r="O2116" s="1" t="s">
        <v>1264</v>
      </c>
      <c r="P2116" s="1" t="s">
        <v>1265</v>
      </c>
      <c r="T2116" s="1" t="s">
        <v>1266</v>
      </c>
      <c r="W2116" s="2" t="s">
        <v>7408</v>
      </c>
      <c r="X2116" s="2" t="s">
        <v>7408</v>
      </c>
      <c r="Y2116" s="1" t="s">
        <v>775</v>
      </c>
      <c r="Z2116" s="1" t="s">
        <v>34</v>
      </c>
      <c r="AA2116" s="9" t="s">
        <v>53</v>
      </c>
      <c r="AB2116" s="2" t="s">
        <v>248</v>
      </c>
    </row>
    <row r="2117" spans="1:28" ht="36" customHeight="1" x14ac:dyDescent="0.2">
      <c r="A2117" s="1" t="s">
        <v>7517</v>
      </c>
      <c r="B2117" s="1" t="s">
        <v>36</v>
      </c>
      <c r="C2117" t="s">
        <v>7518</v>
      </c>
      <c r="D2117" s="1" t="s">
        <v>43</v>
      </c>
      <c r="E2117" s="1" t="s">
        <v>6211</v>
      </c>
      <c r="F2117" s="1" t="s">
        <v>7120</v>
      </c>
      <c r="G2117" s="1" t="s">
        <v>7194</v>
      </c>
      <c r="H2117" s="2" t="s">
        <v>6407</v>
      </c>
      <c r="J2117" s="1" t="s">
        <v>773</v>
      </c>
      <c r="K2117" s="1" t="s">
        <v>7478</v>
      </c>
      <c r="L2117" s="1">
        <v>1</v>
      </c>
      <c r="M2117" s="1" t="s">
        <v>774</v>
      </c>
      <c r="O2117" s="1" t="s">
        <v>1264</v>
      </c>
      <c r="P2117" s="1" t="s">
        <v>1265</v>
      </c>
      <c r="T2117" s="1" t="s">
        <v>1266</v>
      </c>
      <c r="W2117" s="2" t="s">
        <v>7408</v>
      </c>
      <c r="X2117" s="2" t="s">
        <v>7408</v>
      </c>
      <c r="Y2117" s="1" t="s">
        <v>775</v>
      </c>
      <c r="Z2117" s="1" t="s">
        <v>34</v>
      </c>
      <c r="AA2117" s="9" t="s">
        <v>53</v>
      </c>
      <c r="AB2117" s="2" t="s">
        <v>248</v>
      </c>
    </row>
    <row r="2118" spans="1:28" ht="36" customHeight="1" x14ac:dyDescent="0.2">
      <c r="A2118" s="1" t="s">
        <v>7519</v>
      </c>
      <c r="B2118" s="1" t="s">
        <v>1141</v>
      </c>
      <c r="C2118" t="s">
        <v>7520</v>
      </c>
      <c r="D2118" s="1" t="s">
        <v>43</v>
      </c>
      <c r="E2118" s="1" t="s">
        <v>6211</v>
      </c>
      <c r="F2118" s="1" t="s">
        <v>7120</v>
      </c>
      <c r="G2118" s="1" t="s">
        <v>7194</v>
      </c>
      <c r="H2118" s="2" t="s">
        <v>6423</v>
      </c>
      <c r="J2118" s="1" t="s">
        <v>773</v>
      </c>
      <c r="K2118" s="1" t="s">
        <v>7478</v>
      </c>
      <c r="L2118" s="1">
        <v>1</v>
      </c>
      <c r="M2118" s="1" t="s">
        <v>774</v>
      </c>
      <c r="O2118" s="1" t="s">
        <v>1264</v>
      </c>
      <c r="P2118" s="1" t="s">
        <v>1265</v>
      </c>
      <c r="T2118" s="1" t="s">
        <v>1266</v>
      </c>
      <c r="W2118" s="2" t="s">
        <v>7408</v>
      </c>
      <c r="X2118" s="2" t="s">
        <v>7408</v>
      </c>
      <c r="Y2118" s="1" t="s">
        <v>775</v>
      </c>
      <c r="Z2118" s="1" t="s">
        <v>34</v>
      </c>
      <c r="AA2118" s="9" t="s">
        <v>53</v>
      </c>
      <c r="AB2118" s="2" t="s">
        <v>248</v>
      </c>
    </row>
    <row r="2119" spans="1:28" ht="36" customHeight="1" x14ac:dyDescent="0.2">
      <c r="A2119" s="1" t="s">
        <v>7521</v>
      </c>
      <c r="B2119" s="1">
        <v>1.3</v>
      </c>
      <c r="C2119" t="s">
        <v>7522</v>
      </c>
      <c r="D2119" s="1" t="s">
        <v>43</v>
      </c>
      <c r="E2119" s="1" t="s">
        <v>6211</v>
      </c>
      <c r="F2119" s="1" t="s">
        <v>7120</v>
      </c>
      <c r="G2119" s="1" t="s">
        <v>7194</v>
      </c>
      <c r="H2119" s="2" t="s">
        <v>802</v>
      </c>
      <c r="J2119" s="1" t="s">
        <v>773</v>
      </c>
      <c r="K2119" s="1" t="s">
        <v>7478</v>
      </c>
      <c r="L2119" s="1">
        <v>1</v>
      </c>
      <c r="M2119" s="1" t="s">
        <v>774</v>
      </c>
      <c r="O2119" s="1" t="s">
        <v>1264</v>
      </c>
      <c r="P2119" s="1" t="s">
        <v>1265</v>
      </c>
      <c r="T2119" s="1" t="s">
        <v>1266</v>
      </c>
      <c r="W2119" s="2" t="s">
        <v>7408</v>
      </c>
      <c r="X2119" s="2" t="s">
        <v>7408</v>
      </c>
      <c r="Y2119" s="1" t="s">
        <v>775</v>
      </c>
      <c r="Z2119" s="1" t="s">
        <v>34</v>
      </c>
      <c r="AA2119" s="9" t="s">
        <v>53</v>
      </c>
      <c r="AB2119" s="2" t="s">
        <v>248</v>
      </c>
    </row>
    <row r="2120" spans="1:28" ht="36" customHeight="1" x14ac:dyDescent="0.2">
      <c r="A2120" s="1" t="s">
        <v>7523</v>
      </c>
      <c r="B2120" s="1" t="s">
        <v>36</v>
      </c>
      <c r="C2120" t="s">
        <v>7524</v>
      </c>
      <c r="D2120" s="1" t="s">
        <v>188</v>
      </c>
      <c r="E2120" s="1" t="s">
        <v>6211</v>
      </c>
      <c r="F2120" s="1" t="s">
        <v>7120</v>
      </c>
      <c r="G2120" s="1" t="s">
        <v>7194</v>
      </c>
      <c r="H2120" s="2" t="s">
        <v>643</v>
      </c>
      <c r="J2120" s="1" t="s">
        <v>33</v>
      </c>
      <c r="O2120" s="1" t="s">
        <v>191</v>
      </c>
      <c r="P2120" s="1" t="s">
        <v>1265</v>
      </c>
      <c r="W2120" s="2" t="s">
        <v>7525</v>
      </c>
      <c r="X2120" s="2" t="s">
        <v>7525</v>
      </c>
      <c r="Y2120" s="1" t="s">
        <v>52</v>
      </c>
      <c r="Z2120" s="1" t="s">
        <v>34</v>
      </c>
      <c r="AA2120" s="9" t="s">
        <v>53</v>
      </c>
      <c r="AB2120" s="2" t="s">
        <v>248</v>
      </c>
    </row>
    <row r="2121" spans="1:28" ht="36" customHeight="1" x14ac:dyDescent="0.2">
      <c r="A2121" s="1" t="s">
        <v>7526</v>
      </c>
      <c r="B2121" s="1" t="s">
        <v>36</v>
      </c>
      <c r="C2121" t="s">
        <v>7527</v>
      </c>
      <c r="D2121" s="1" t="s">
        <v>766</v>
      </c>
      <c r="E2121" s="1" t="s">
        <v>6211</v>
      </c>
      <c r="F2121" s="1" t="s">
        <v>7120</v>
      </c>
      <c r="G2121" s="1" t="s">
        <v>7194</v>
      </c>
      <c r="H2121" s="2" t="s">
        <v>7528</v>
      </c>
      <c r="J2121" s="1" t="s">
        <v>33</v>
      </c>
      <c r="W2121" s="2" t="s">
        <v>7529</v>
      </c>
      <c r="X2121" s="2" t="s">
        <v>7529</v>
      </c>
      <c r="Z2121" s="1" t="s">
        <v>34</v>
      </c>
    </row>
    <row r="2122" spans="1:28" ht="36" customHeight="1" x14ac:dyDescent="0.2">
      <c r="A2122" s="1" t="s">
        <v>7530</v>
      </c>
      <c r="B2122" s="1">
        <v>1.3</v>
      </c>
      <c r="C2122" t="s">
        <v>7531</v>
      </c>
      <c r="D2122" s="1" t="s">
        <v>43</v>
      </c>
      <c r="E2122" s="1" t="s">
        <v>6211</v>
      </c>
      <c r="F2122" s="1" t="s">
        <v>7120</v>
      </c>
      <c r="G2122" s="1" t="s">
        <v>7194</v>
      </c>
      <c r="H2122" s="2" t="s">
        <v>7236</v>
      </c>
      <c r="J2122" s="1" t="s">
        <v>773</v>
      </c>
      <c r="K2122" s="1" t="s">
        <v>7526</v>
      </c>
      <c r="L2122" s="1">
        <v>1</v>
      </c>
      <c r="M2122" s="1" t="s">
        <v>774</v>
      </c>
      <c r="O2122" s="1" t="s">
        <v>1264</v>
      </c>
      <c r="P2122" s="1" t="s">
        <v>1265</v>
      </c>
      <c r="T2122" s="1" t="s">
        <v>1266</v>
      </c>
      <c r="W2122" s="2" t="s">
        <v>7529</v>
      </c>
      <c r="X2122" s="2" t="s">
        <v>7529</v>
      </c>
      <c r="Y2122" s="1" t="s">
        <v>775</v>
      </c>
      <c r="Z2122" s="1" t="s">
        <v>34</v>
      </c>
      <c r="AA2122" s="9" t="s">
        <v>53</v>
      </c>
      <c r="AB2122" s="2" t="s">
        <v>248</v>
      </c>
    </row>
    <row r="2123" spans="1:28" ht="36" customHeight="1" x14ac:dyDescent="0.2">
      <c r="A2123" s="1" t="s">
        <v>7532</v>
      </c>
      <c r="B2123" s="1" t="s">
        <v>36</v>
      </c>
      <c r="C2123" t="s">
        <v>7533</v>
      </c>
      <c r="D2123" s="1" t="s">
        <v>43</v>
      </c>
      <c r="E2123" s="1" t="s">
        <v>6211</v>
      </c>
      <c r="F2123" s="1" t="s">
        <v>7120</v>
      </c>
      <c r="G2123" s="1" t="s">
        <v>7194</v>
      </c>
      <c r="H2123" s="2" t="s">
        <v>7386</v>
      </c>
      <c r="J2123" s="1" t="s">
        <v>773</v>
      </c>
      <c r="K2123" s="1" t="s">
        <v>7526</v>
      </c>
      <c r="L2123" s="1">
        <v>1</v>
      </c>
      <c r="M2123" s="1" t="s">
        <v>774</v>
      </c>
      <c r="O2123" s="1" t="s">
        <v>1264</v>
      </c>
      <c r="P2123" s="1" t="s">
        <v>1265</v>
      </c>
      <c r="T2123" s="1" t="s">
        <v>1266</v>
      </c>
      <c r="W2123" s="2" t="s">
        <v>7529</v>
      </c>
      <c r="X2123" s="2" t="s">
        <v>7529</v>
      </c>
      <c r="Y2123" s="1" t="s">
        <v>775</v>
      </c>
      <c r="Z2123" s="1" t="s">
        <v>34</v>
      </c>
      <c r="AA2123" s="9" t="s">
        <v>53</v>
      </c>
      <c r="AB2123" s="2" t="s">
        <v>248</v>
      </c>
    </row>
    <row r="2124" spans="1:28" ht="36" customHeight="1" x14ac:dyDescent="0.2">
      <c r="A2124" s="1" t="s">
        <v>7534</v>
      </c>
      <c r="B2124" s="1" t="s">
        <v>36</v>
      </c>
      <c r="C2124" t="s">
        <v>7535</v>
      </c>
      <c r="D2124" s="1" t="s">
        <v>43</v>
      </c>
      <c r="E2124" s="1" t="s">
        <v>6211</v>
      </c>
      <c r="F2124" s="1" t="s">
        <v>7120</v>
      </c>
      <c r="G2124" s="1" t="s">
        <v>7194</v>
      </c>
      <c r="H2124" s="2" t="s">
        <v>7389</v>
      </c>
      <c r="J2124" s="1" t="s">
        <v>773</v>
      </c>
      <c r="K2124" s="1" t="s">
        <v>7526</v>
      </c>
      <c r="L2124" s="1">
        <v>1</v>
      </c>
      <c r="M2124" s="1" t="s">
        <v>774</v>
      </c>
      <c r="O2124" s="1" t="s">
        <v>1264</v>
      </c>
      <c r="P2124" s="1" t="s">
        <v>1265</v>
      </c>
      <c r="T2124" s="1" t="s">
        <v>1266</v>
      </c>
      <c r="W2124" s="2" t="s">
        <v>7529</v>
      </c>
      <c r="X2124" s="2" t="s">
        <v>7529</v>
      </c>
      <c r="Y2124" s="1" t="s">
        <v>775</v>
      </c>
      <c r="Z2124" s="1" t="s">
        <v>34</v>
      </c>
      <c r="AA2124" s="9" t="s">
        <v>53</v>
      </c>
      <c r="AB2124" s="2" t="s">
        <v>248</v>
      </c>
    </row>
    <row r="2125" spans="1:28" ht="36" customHeight="1" x14ac:dyDescent="0.2">
      <c r="A2125" s="1" t="s">
        <v>7536</v>
      </c>
      <c r="B2125" s="1" t="s">
        <v>36</v>
      </c>
      <c r="C2125" t="s">
        <v>7537</v>
      </c>
      <c r="D2125" s="1" t="s">
        <v>43</v>
      </c>
      <c r="E2125" s="1" t="s">
        <v>6211</v>
      </c>
      <c r="F2125" s="1" t="s">
        <v>7120</v>
      </c>
      <c r="G2125" s="1" t="s">
        <v>7194</v>
      </c>
      <c r="H2125" s="2" t="s">
        <v>7392</v>
      </c>
      <c r="J2125" s="1" t="s">
        <v>773</v>
      </c>
      <c r="K2125" s="1" t="s">
        <v>7526</v>
      </c>
      <c r="L2125" s="1">
        <v>1</v>
      </c>
      <c r="M2125" s="1" t="s">
        <v>774</v>
      </c>
      <c r="O2125" s="1" t="s">
        <v>1264</v>
      </c>
      <c r="P2125" s="1" t="s">
        <v>1265</v>
      </c>
      <c r="T2125" s="1" t="s">
        <v>1266</v>
      </c>
      <c r="W2125" s="2" t="s">
        <v>7529</v>
      </c>
      <c r="X2125" s="2" t="s">
        <v>7529</v>
      </c>
      <c r="Y2125" s="1" t="s">
        <v>775</v>
      </c>
      <c r="Z2125" s="1" t="s">
        <v>34</v>
      </c>
      <c r="AA2125" s="9" t="s">
        <v>53</v>
      </c>
      <c r="AB2125" s="2" t="s">
        <v>248</v>
      </c>
    </row>
    <row r="2126" spans="1:28" ht="36" customHeight="1" x14ac:dyDescent="0.2">
      <c r="A2126" s="1" t="s">
        <v>7538</v>
      </c>
      <c r="B2126" s="1" t="s">
        <v>36</v>
      </c>
      <c r="C2126" t="s">
        <v>7539</v>
      </c>
      <c r="D2126" s="1" t="s">
        <v>43</v>
      </c>
      <c r="E2126" s="1" t="s">
        <v>6211</v>
      </c>
      <c r="F2126" s="1" t="s">
        <v>7120</v>
      </c>
      <c r="G2126" s="1" t="s">
        <v>7194</v>
      </c>
      <c r="H2126" s="2" t="s">
        <v>7395</v>
      </c>
      <c r="J2126" s="1" t="s">
        <v>773</v>
      </c>
      <c r="K2126" s="1" t="s">
        <v>7526</v>
      </c>
      <c r="L2126" s="1">
        <v>1</v>
      </c>
      <c r="M2126" s="1" t="s">
        <v>774</v>
      </c>
      <c r="O2126" s="1" t="s">
        <v>1264</v>
      </c>
      <c r="P2126" s="1" t="s">
        <v>1265</v>
      </c>
      <c r="T2126" s="1" t="s">
        <v>1266</v>
      </c>
      <c r="W2126" s="2" t="s">
        <v>7529</v>
      </c>
      <c r="X2126" s="2" t="s">
        <v>7529</v>
      </c>
      <c r="Y2126" s="1" t="s">
        <v>775</v>
      </c>
      <c r="Z2126" s="1" t="s">
        <v>34</v>
      </c>
      <c r="AA2126" s="9" t="s">
        <v>53</v>
      </c>
      <c r="AB2126" s="2" t="s">
        <v>248</v>
      </c>
    </row>
    <row r="2127" spans="1:28" ht="36" customHeight="1" x14ac:dyDescent="0.2">
      <c r="A2127" s="1" t="s">
        <v>7540</v>
      </c>
      <c r="B2127" s="1" t="s">
        <v>36</v>
      </c>
      <c r="C2127" t="s">
        <v>7541</v>
      </c>
      <c r="D2127" s="1" t="s">
        <v>43</v>
      </c>
      <c r="E2127" s="1" t="s">
        <v>6211</v>
      </c>
      <c r="F2127" s="1" t="s">
        <v>7120</v>
      </c>
      <c r="G2127" s="1" t="s">
        <v>7194</v>
      </c>
      <c r="H2127" s="2" t="s">
        <v>7469</v>
      </c>
      <c r="J2127" s="1" t="s">
        <v>773</v>
      </c>
      <c r="K2127" s="1" t="s">
        <v>7526</v>
      </c>
      <c r="L2127" s="1">
        <v>1</v>
      </c>
      <c r="M2127" s="1" t="s">
        <v>774</v>
      </c>
      <c r="O2127" s="1" t="s">
        <v>1264</v>
      </c>
      <c r="P2127" s="1" t="s">
        <v>1265</v>
      </c>
      <c r="T2127" s="1" t="s">
        <v>1266</v>
      </c>
      <c r="W2127" s="2" t="s">
        <v>7529</v>
      </c>
      <c r="X2127" s="2" t="s">
        <v>7529</v>
      </c>
      <c r="Y2127" s="1" t="s">
        <v>775</v>
      </c>
      <c r="Z2127" s="1" t="s">
        <v>34</v>
      </c>
      <c r="AA2127" s="9" t="s">
        <v>53</v>
      </c>
      <c r="AB2127" s="2" t="s">
        <v>248</v>
      </c>
    </row>
    <row r="2128" spans="1:28" ht="36" customHeight="1" x14ac:dyDescent="0.2">
      <c r="A2128" s="1" t="s">
        <v>7542</v>
      </c>
      <c r="B2128" s="1">
        <v>1.3</v>
      </c>
      <c r="C2128" t="s">
        <v>7543</v>
      </c>
      <c r="D2128" s="1" t="s">
        <v>43</v>
      </c>
      <c r="E2128" s="1" t="s">
        <v>6211</v>
      </c>
      <c r="F2128" s="1" t="s">
        <v>7120</v>
      </c>
      <c r="G2128" s="1" t="s">
        <v>7194</v>
      </c>
      <c r="H2128" s="2" t="s">
        <v>802</v>
      </c>
      <c r="J2128" s="1" t="s">
        <v>773</v>
      </c>
      <c r="K2128" s="1" t="s">
        <v>7526</v>
      </c>
      <c r="L2128" s="1">
        <v>1</v>
      </c>
      <c r="M2128" s="1" t="s">
        <v>774</v>
      </c>
      <c r="O2128" s="1" t="s">
        <v>1264</v>
      </c>
      <c r="P2128" s="1" t="s">
        <v>1265</v>
      </c>
      <c r="T2128" s="1" t="s">
        <v>1266</v>
      </c>
      <c r="W2128" s="2" t="s">
        <v>7529</v>
      </c>
      <c r="X2128" s="2" t="s">
        <v>7529</v>
      </c>
      <c r="Y2128" s="1" t="s">
        <v>775</v>
      </c>
      <c r="Z2128" s="1" t="s">
        <v>34</v>
      </c>
      <c r="AA2128" s="9" t="s">
        <v>53</v>
      </c>
      <c r="AB2128" s="2" t="s">
        <v>248</v>
      </c>
    </row>
    <row r="2129" spans="1:28" ht="36" customHeight="1" x14ac:dyDescent="0.2">
      <c r="A2129" s="1" t="s">
        <v>7544</v>
      </c>
      <c r="B2129" s="1" t="s">
        <v>36</v>
      </c>
      <c r="C2129" t="s">
        <v>7545</v>
      </c>
      <c r="D2129" s="1" t="s">
        <v>188</v>
      </c>
      <c r="E2129" s="1" t="s">
        <v>6211</v>
      </c>
      <c r="F2129" s="1" t="s">
        <v>7120</v>
      </c>
      <c r="G2129" s="1" t="s">
        <v>7194</v>
      </c>
      <c r="H2129" s="2" t="s">
        <v>643</v>
      </c>
      <c r="J2129" s="1" t="s">
        <v>33</v>
      </c>
      <c r="O2129" s="1" t="s">
        <v>191</v>
      </c>
      <c r="P2129" s="1" t="s">
        <v>1265</v>
      </c>
      <c r="W2129" s="2" t="s">
        <v>7546</v>
      </c>
      <c r="X2129" s="2" t="s">
        <v>7546</v>
      </c>
      <c r="Y2129" s="1" t="s">
        <v>52</v>
      </c>
      <c r="Z2129" s="1" t="s">
        <v>34</v>
      </c>
      <c r="AA2129" s="9" t="s">
        <v>53</v>
      </c>
      <c r="AB2129" s="2" t="s">
        <v>248</v>
      </c>
    </row>
    <row r="2130" spans="1:28" ht="36" customHeight="1" x14ac:dyDescent="0.2">
      <c r="A2130" s="1" t="s">
        <v>7547</v>
      </c>
      <c r="B2130" s="1" t="s">
        <v>36</v>
      </c>
      <c r="C2130" t="s">
        <v>7548</v>
      </c>
      <c r="D2130" s="1" t="s">
        <v>766</v>
      </c>
      <c r="E2130" s="1" t="s">
        <v>6211</v>
      </c>
      <c r="F2130" s="1" t="s">
        <v>7120</v>
      </c>
      <c r="G2130" s="1" t="s">
        <v>7194</v>
      </c>
      <c r="H2130" s="2" t="s">
        <v>7549</v>
      </c>
      <c r="J2130" s="1" t="s">
        <v>33</v>
      </c>
      <c r="W2130" s="2" t="s">
        <v>7550</v>
      </c>
      <c r="X2130" s="2" t="s">
        <v>7550</v>
      </c>
      <c r="Z2130" s="1" t="s">
        <v>34</v>
      </c>
    </row>
    <row r="2131" spans="1:28" ht="36" customHeight="1" x14ac:dyDescent="0.2">
      <c r="A2131" s="1" t="s">
        <v>7551</v>
      </c>
      <c r="B2131" s="1" t="s">
        <v>1141</v>
      </c>
      <c r="C2131" t="s">
        <v>7552</v>
      </c>
      <c r="D2131" s="1" t="s">
        <v>43</v>
      </c>
      <c r="E2131" s="1" t="s">
        <v>6211</v>
      </c>
      <c r="F2131" s="1" t="s">
        <v>7120</v>
      </c>
      <c r="G2131" s="1" t="s">
        <v>7194</v>
      </c>
      <c r="H2131" s="2" t="s">
        <v>6304</v>
      </c>
      <c r="J2131" s="1" t="s">
        <v>773</v>
      </c>
      <c r="K2131" s="1" t="s">
        <v>7547</v>
      </c>
      <c r="L2131" s="1">
        <v>1</v>
      </c>
      <c r="M2131" s="1" t="s">
        <v>774</v>
      </c>
      <c r="O2131" s="1" t="s">
        <v>1264</v>
      </c>
      <c r="P2131" s="1" t="s">
        <v>1265</v>
      </c>
      <c r="T2131" s="1" t="s">
        <v>1266</v>
      </c>
      <c r="W2131" s="2" t="s">
        <v>7550</v>
      </c>
      <c r="X2131" s="2" t="s">
        <v>7550</v>
      </c>
      <c r="Y2131" s="1" t="s">
        <v>775</v>
      </c>
      <c r="Z2131" s="1" t="s">
        <v>34</v>
      </c>
      <c r="AA2131" s="9" t="s">
        <v>53</v>
      </c>
      <c r="AB2131" s="2" t="s">
        <v>248</v>
      </c>
    </row>
    <row r="2132" spans="1:28" ht="36" customHeight="1" x14ac:dyDescent="0.2">
      <c r="A2132" s="1" t="s">
        <v>7553</v>
      </c>
      <c r="B2132" s="1" t="s">
        <v>36</v>
      </c>
      <c r="C2132" t="s">
        <v>7554</v>
      </c>
      <c r="D2132" s="1" t="s">
        <v>43</v>
      </c>
      <c r="E2132" s="1" t="s">
        <v>6211</v>
      </c>
      <c r="F2132" s="1" t="s">
        <v>7120</v>
      </c>
      <c r="G2132" s="1" t="s">
        <v>7194</v>
      </c>
      <c r="H2132" s="2" t="s">
        <v>6312</v>
      </c>
      <c r="J2132" s="1" t="s">
        <v>773</v>
      </c>
      <c r="K2132" s="1" t="s">
        <v>7547</v>
      </c>
      <c r="L2132" s="1">
        <v>1</v>
      </c>
      <c r="M2132" s="1" t="s">
        <v>774</v>
      </c>
      <c r="O2132" s="1" t="s">
        <v>1264</v>
      </c>
      <c r="P2132" s="1" t="s">
        <v>1265</v>
      </c>
      <c r="T2132" s="1" t="s">
        <v>1266</v>
      </c>
      <c r="W2132" s="2" t="s">
        <v>7550</v>
      </c>
      <c r="X2132" s="2" t="s">
        <v>7550</v>
      </c>
      <c r="Y2132" s="1" t="s">
        <v>775</v>
      </c>
      <c r="Z2132" s="1" t="s">
        <v>34</v>
      </c>
      <c r="AA2132" s="9" t="s">
        <v>53</v>
      </c>
      <c r="AB2132" s="2" t="s">
        <v>248</v>
      </c>
    </row>
    <row r="2133" spans="1:28" ht="36" customHeight="1" x14ac:dyDescent="0.2">
      <c r="A2133" s="1" t="s">
        <v>7555</v>
      </c>
      <c r="B2133" s="1" t="s">
        <v>36</v>
      </c>
      <c r="C2133" t="s">
        <v>7556</v>
      </c>
      <c r="D2133" s="1" t="s">
        <v>43</v>
      </c>
      <c r="E2133" s="1" t="s">
        <v>6211</v>
      </c>
      <c r="F2133" s="1" t="s">
        <v>7120</v>
      </c>
      <c r="G2133" s="1" t="s">
        <v>7194</v>
      </c>
      <c r="H2133" s="2" t="s">
        <v>6320</v>
      </c>
      <c r="J2133" s="1" t="s">
        <v>773</v>
      </c>
      <c r="K2133" s="1" t="s">
        <v>7547</v>
      </c>
      <c r="L2133" s="1">
        <v>1</v>
      </c>
      <c r="M2133" s="1" t="s">
        <v>774</v>
      </c>
      <c r="O2133" s="1" t="s">
        <v>1264</v>
      </c>
      <c r="P2133" s="1" t="s">
        <v>1265</v>
      </c>
      <c r="T2133" s="1" t="s">
        <v>1266</v>
      </c>
      <c r="W2133" s="2" t="s">
        <v>7550</v>
      </c>
      <c r="X2133" s="2" t="s">
        <v>7550</v>
      </c>
      <c r="Y2133" s="1" t="s">
        <v>775</v>
      </c>
      <c r="Z2133" s="1" t="s">
        <v>34</v>
      </c>
      <c r="AA2133" s="9" t="s">
        <v>53</v>
      </c>
      <c r="AB2133" s="2" t="s">
        <v>248</v>
      </c>
    </row>
    <row r="2134" spans="1:28" ht="36" customHeight="1" x14ac:dyDescent="0.2">
      <c r="A2134" s="1" t="s">
        <v>7557</v>
      </c>
      <c r="B2134" s="1" t="s">
        <v>1141</v>
      </c>
      <c r="C2134" t="s">
        <v>7558</v>
      </c>
      <c r="D2134" s="1" t="s">
        <v>43</v>
      </c>
      <c r="E2134" s="1" t="s">
        <v>6211</v>
      </c>
      <c r="F2134" s="1" t="s">
        <v>7120</v>
      </c>
      <c r="G2134" s="1" t="s">
        <v>7194</v>
      </c>
      <c r="H2134" s="2" t="s">
        <v>6423</v>
      </c>
      <c r="J2134" s="1" t="s">
        <v>773</v>
      </c>
      <c r="K2134" s="1" t="s">
        <v>7547</v>
      </c>
      <c r="L2134" s="1">
        <v>1</v>
      </c>
      <c r="M2134" s="1" t="s">
        <v>774</v>
      </c>
      <c r="O2134" s="1" t="s">
        <v>1264</v>
      </c>
      <c r="P2134" s="1" t="s">
        <v>1265</v>
      </c>
      <c r="T2134" s="1" t="s">
        <v>1266</v>
      </c>
      <c r="W2134" s="2" t="s">
        <v>7550</v>
      </c>
      <c r="X2134" s="2" t="s">
        <v>7550</v>
      </c>
      <c r="Y2134" s="1" t="s">
        <v>775</v>
      </c>
      <c r="Z2134" s="1" t="s">
        <v>34</v>
      </c>
      <c r="AA2134" s="9" t="s">
        <v>53</v>
      </c>
      <c r="AB2134" s="2" t="s">
        <v>248</v>
      </c>
    </row>
    <row r="2135" spans="1:28" ht="36" customHeight="1" x14ac:dyDescent="0.2">
      <c r="A2135" s="1" t="s">
        <v>7559</v>
      </c>
      <c r="B2135" s="1" t="s">
        <v>1141</v>
      </c>
      <c r="C2135" t="s">
        <v>7560</v>
      </c>
      <c r="D2135" s="1" t="s">
        <v>43</v>
      </c>
      <c r="E2135" s="1" t="s">
        <v>6211</v>
      </c>
      <c r="F2135" s="1" t="s">
        <v>7120</v>
      </c>
      <c r="G2135" s="1" t="s">
        <v>7194</v>
      </c>
      <c r="H2135" s="2" t="s">
        <v>802</v>
      </c>
      <c r="J2135" s="1" t="s">
        <v>773</v>
      </c>
      <c r="K2135" s="1" t="s">
        <v>7547</v>
      </c>
      <c r="L2135" s="1">
        <v>1</v>
      </c>
      <c r="M2135" s="1" t="s">
        <v>774</v>
      </c>
      <c r="O2135" s="1" t="s">
        <v>1264</v>
      </c>
      <c r="P2135" s="1" t="s">
        <v>1265</v>
      </c>
      <c r="T2135" s="1" t="s">
        <v>1266</v>
      </c>
      <c r="W2135" s="2" t="s">
        <v>7550</v>
      </c>
      <c r="X2135" s="2" t="s">
        <v>7550</v>
      </c>
      <c r="Y2135" s="1" t="s">
        <v>775</v>
      </c>
      <c r="Z2135" s="1" t="s">
        <v>34</v>
      </c>
      <c r="AA2135" s="9" t="s">
        <v>53</v>
      </c>
      <c r="AB2135" s="2" t="s">
        <v>248</v>
      </c>
    </row>
    <row r="2136" spans="1:28" ht="36" customHeight="1" x14ac:dyDescent="0.2">
      <c r="A2136" s="1" t="s">
        <v>7561</v>
      </c>
      <c r="B2136" s="1" t="s">
        <v>36</v>
      </c>
      <c r="C2136" t="s">
        <v>7562</v>
      </c>
      <c r="D2136" s="1" t="s">
        <v>188</v>
      </c>
      <c r="E2136" s="1" t="s">
        <v>6211</v>
      </c>
      <c r="F2136" s="1" t="s">
        <v>7120</v>
      </c>
      <c r="G2136" s="1" t="s">
        <v>7194</v>
      </c>
      <c r="H2136" s="2" t="s">
        <v>643</v>
      </c>
      <c r="J2136" s="1" t="s">
        <v>33</v>
      </c>
      <c r="O2136" s="1" t="s">
        <v>191</v>
      </c>
      <c r="P2136" s="1" t="s">
        <v>1265</v>
      </c>
      <c r="W2136" s="2" t="s">
        <v>7563</v>
      </c>
      <c r="X2136" s="2" t="s">
        <v>7563</v>
      </c>
      <c r="Y2136" s="1" t="s">
        <v>52</v>
      </c>
      <c r="Z2136" s="1" t="s">
        <v>34</v>
      </c>
      <c r="AA2136" s="9" t="s">
        <v>53</v>
      </c>
      <c r="AB2136" s="2" t="s">
        <v>248</v>
      </c>
    </row>
    <row r="2137" spans="1:28" ht="36" customHeight="1" x14ac:dyDescent="0.2">
      <c r="A2137" s="1" t="s">
        <v>7564</v>
      </c>
      <c r="B2137" s="1" t="s">
        <v>36</v>
      </c>
      <c r="C2137" t="s">
        <v>7565</v>
      </c>
      <c r="D2137" s="1" t="s">
        <v>766</v>
      </c>
      <c r="E2137" s="1" t="s">
        <v>6211</v>
      </c>
      <c r="F2137" s="1" t="s">
        <v>7120</v>
      </c>
      <c r="G2137" s="1" t="s">
        <v>7194</v>
      </c>
      <c r="H2137" s="2" t="s">
        <v>7566</v>
      </c>
      <c r="J2137" s="1" t="s">
        <v>33</v>
      </c>
      <c r="W2137" s="2" t="s">
        <v>7567</v>
      </c>
      <c r="X2137" s="2" t="s">
        <v>7567</v>
      </c>
      <c r="Z2137" s="1" t="s">
        <v>34</v>
      </c>
    </row>
    <row r="2138" spans="1:28" ht="36" customHeight="1" x14ac:dyDescent="0.2">
      <c r="A2138" s="1" t="s">
        <v>7568</v>
      </c>
      <c r="B2138" s="1" t="s">
        <v>1141</v>
      </c>
      <c r="C2138" t="s">
        <v>7569</v>
      </c>
      <c r="D2138" s="1" t="s">
        <v>43</v>
      </c>
      <c r="E2138" s="1" t="s">
        <v>6211</v>
      </c>
      <c r="F2138" s="1" t="s">
        <v>7120</v>
      </c>
      <c r="G2138" s="1" t="s">
        <v>7194</v>
      </c>
      <c r="H2138" s="2" t="s">
        <v>7236</v>
      </c>
      <c r="J2138" s="1" t="s">
        <v>773</v>
      </c>
      <c r="K2138" s="1" t="s">
        <v>7564</v>
      </c>
      <c r="L2138" s="1">
        <v>1</v>
      </c>
      <c r="M2138" s="1" t="s">
        <v>774</v>
      </c>
      <c r="O2138" s="1" t="s">
        <v>1264</v>
      </c>
      <c r="P2138" s="1" t="s">
        <v>1265</v>
      </c>
      <c r="T2138" s="1" t="s">
        <v>1266</v>
      </c>
      <c r="W2138" s="2" t="s">
        <v>7567</v>
      </c>
      <c r="X2138" s="2" t="s">
        <v>7567</v>
      </c>
      <c r="Y2138" s="1" t="s">
        <v>775</v>
      </c>
      <c r="Z2138" s="1" t="s">
        <v>34</v>
      </c>
      <c r="AA2138" s="9" t="s">
        <v>53</v>
      </c>
      <c r="AB2138" s="2" t="s">
        <v>248</v>
      </c>
    </row>
    <row r="2139" spans="1:28" ht="36" customHeight="1" x14ac:dyDescent="0.2">
      <c r="A2139" s="1" t="s">
        <v>7570</v>
      </c>
      <c r="B2139" s="1" t="s">
        <v>1141</v>
      </c>
      <c r="C2139" t="s">
        <v>7571</v>
      </c>
      <c r="D2139" s="1" t="s">
        <v>43</v>
      </c>
      <c r="E2139" s="1" t="s">
        <v>6211</v>
      </c>
      <c r="F2139" s="1" t="s">
        <v>7120</v>
      </c>
      <c r="G2139" s="1" t="s">
        <v>7194</v>
      </c>
      <c r="H2139" s="2" t="s">
        <v>7572</v>
      </c>
      <c r="J2139" s="1" t="s">
        <v>773</v>
      </c>
      <c r="K2139" s="1" t="s">
        <v>7564</v>
      </c>
      <c r="L2139" s="1">
        <v>1</v>
      </c>
      <c r="M2139" s="1" t="s">
        <v>774</v>
      </c>
      <c r="O2139" s="1" t="s">
        <v>1264</v>
      </c>
      <c r="P2139" s="1" t="s">
        <v>1265</v>
      </c>
      <c r="T2139" s="1" t="s">
        <v>1266</v>
      </c>
      <c r="W2139" s="2" t="s">
        <v>7567</v>
      </c>
      <c r="X2139" s="2" t="s">
        <v>7567</v>
      </c>
      <c r="Y2139" s="1" t="s">
        <v>775</v>
      </c>
      <c r="Z2139" s="1" t="s">
        <v>34</v>
      </c>
      <c r="AA2139" s="9" t="s">
        <v>53</v>
      </c>
      <c r="AB2139" s="2" t="s">
        <v>248</v>
      </c>
    </row>
    <row r="2140" spans="1:28" ht="36" customHeight="1" x14ac:dyDescent="0.2">
      <c r="A2140" s="1" t="s">
        <v>7573</v>
      </c>
      <c r="B2140" s="1" t="s">
        <v>1141</v>
      </c>
      <c r="C2140" t="s">
        <v>7574</v>
      </c>
      <c r="D2140" s="1" t="s">
        <v>43</v>
      </c>
      <c r="E2140" s="1" t="s">
        <v>6211</v>
      </c>
      <c r="F2140" s="1" t="s">
        <v>7120</v>
      </c>
      <c r="G2140" s="1" t="s">
        <v>7194</v>
      </c>
      <c r="H2140" s="2" t="s">
        <v>7575</v>
      </c>
      <c r="J2140" s="1" t="s">
        <v>773</v>
      </c>
      <c r="K2140" s="1" t="s">
        <v>7564</v>
      </c>
      <c r="L2140" s="1">
        <v>1</v>
      </c>
      <c r="M2140" s="1" t="s">
        <v>774</v>
      </c>
      <c r="O2140" s="1" t="s">
        <v>1264</v>
      </c>
      <c r="P2140" s="1" t="s">
        <v>1265</v>
      </c>
      <c r="T2140" s="1" t="s">
        <v>1266</v>
      </c>
      <c r="W2140" s="2" t="s">
        <v>7567</v>
      </c>
      <c r="X2140" s="2" t="s">
        <v>7567</v>
      </c>
      <c r="Y2140" s="1" t="s">
        <v>775</v>
      </c>
      <c r="Z2140" s="1" t="s">
        <v>34</v>
      </c>
      <c r="AA2140" s="9" t="s">
        <v>53</v>
      </c>
      <c r="AB2140" s="2" t="s">
        <v>248</v>
      </c>
    </row>
    <row r="2141" spans="1:28" ht="36" customHeight="1" x14ac:dyDescent="0.2">
      <c r="A2141" s="1" t="s">
        <v>7576</v>
      </c>
      <c r="B2141" s="1" t="s">
        <v>36</v>
      </c>
      <c r="C2141" t="s">
        <v>7577</v>
      </c>
      <c r="D2141" s="1" t="s">
        <v>43</v>
      </c>
      <c r="E2141" s="1" t="s">
        <v>6211</v>
      </c>
      <c r="F2141" s="1" t="s">
        <v>7120</v>
      </c>
      <c r="G2141" s="1" t="s">
        <v>7194</v>
      </c>
      <c r="H2141" s="2" t="s">
        <v>7578</v>
      </c>
      <c r="J2141" s="1" t="s">
        <v>773</v>
      </c>
      <c r="K2141" s="1" t="s">
        <v>7564</v>
      </c>
      <c r="L2141" s="1">
        <v>1</v>
      </c>
      <c r="M2141" s="1" t="s">
        <v>774</v>
      </c>
      <c r="O2141" s="1" t="s">
        <v>1264</v>
      </c>
      <c r="P2141" s="1" t="s">
        <v>1265</v>
      </c>
      <c r="T2141" s="1" t="s">
        <v>1266</v>
      </c>
      <c r="W2141" s="2" t="s">
        <v>7567</v>
      </c>
      <c r="X2141" s="2" t="s">
        <v>7567</v>
      </c>
      <c r="Y2141" s="1" t="s">
        <v>775</v>
      </c>
      <c r="Z2141" s="1" t="s">
        <v>34</v>
      </c>
      <c r="AA2141" s="9" t="s">
        <v>53</v>
      </c>
      <c r="AB2141" s="2" t="s">
        <v>248</v>
      </c>
    </row>
    <row r="2142" spans="1:28" ht="36" customHeight="1" x14ac:dyDescent="0.2">
      <c r="A2142" s="1" t="s">
        <v>7579</v>
      </c>
      <c r="B2142" s="1" t="s">
        <v>36</v>
      </c>
      <c r="C2142" t="s">
        <v>7580</v>
      </c>
      <c r="D2142" s="1" t="s">
        <v>43</v>
      </c>
      <c r="E2142" s="1" t="s">
        <v>6211</v>
      </c>
      <c r="F2142" s="1" t="s">
        <v>7120</v>
      </c>
      <c r="G2142" s="1" t="s">
        <v>7194</v>
      </c>
      <c r="H2142" s="2" t="s">
        <v>7581</v>
      </c>
      <c r="J2142" s="1" t="s">
        <v>773</v>
      </c>
      <c r="K2142" s="1" t="s">
        <v>7564</v>
      </c>
      <c r="L2142" s="1">
        <v>1</v>
      </c>
      <c r="M2142" s="1" t="s">
        <v>774</v>
      </c>
      <c r="O2142" s="1" t="s">
        <v>1264</v>
      </c>
      <c r="P2142" s="1" t="s">
        <v>1265</v>
      </c>
      <c r="T2142" s="1" t="s">
        <v>1266</v>
      </c>
      <c r="W2142" s="2" t="s">
        <v>7567</v>
      </c>
      <c r="X2142" s="2" t="s">
        <v>7567</v>
      </c>
      <c r="Y2142" s="1" t="s">
        <v>775</v>
      </c>
      <c r="Z2142" s="1" t="s">
        <v>34</v>
      </c>
      <c r="AA2142" s="9" t="s">
        <v>53</v>
      </c>
      <c r="AB2142" s="2" t="s">
        <v>248</v>
      </c>
    </row>
    <row r="2143" spans="1:28" ht="36" customHeight="1" x14ac:dyDescent="0.2">
      <c r="A2143" s="1" t="s">
        <v>7582</v>
      </c>
      <c r="B2143" s="1" t="s">
        <v>1141</v>
      </c>
      <c r="C2143" t="s">
        <v>7583</v>
      </c>
      <c r="D2143" s="1" t="s">
        <v>43</v>
      </c>
      <c r="E2143" s="1" t="s">
        <v>6211</v>
      </c>
      <c r="F2143" s="1" t="s">
        <v>7120</v>
      </c>
      <c r="G2143" s="1" t="s">
        <v>7194</v>
      </c>
      <c r="H2143" s="2" t="s">
        <v>802</v>
      </c>
      <c r="J2143" s="1" t="s">
        <v>773</v>
      </c>
      <c r="K2143" s="1" t="s">
        <v>7564</v>
      </c>
      <c r="L2143" s="1">
        <v>1</v>
      </c>
      <c r="M2143" s="1" t="s">
        <v>774</v>
      </c>
      <c r="O2143" s="1" t="s">
        <v>1264</v>
      </c>
      <c r="P2143" s="1" t="s">
        <v>1265</v>
      </c>
      <c r="T2143" s="1" t="s">
        <v>1266</v>
      </c>
      <c r="W2143" s="2" t="s">
        <v>7567</v>
      </c>
      <c r="X2143" s="2" t="s">
        <v>7567</v>
      </c>
      <c r="Y2143" s="1" t="s">
        <v>775</v>
      </c>
      <c r="Z2143" s="1" t="s">
        <v>34</v>
      </c>
      <c r="AA2143" s="9" t="s">
        <v>53</v>
      </c>
      <c r="AB2143" s="2" t="s">
        <v>248</v>
      </c>
    </row>
    <row r="2144" spans="1:28" ht="36" customHeight="1" x14ac:dyDescent="0.2">
      <c r="A2144" s="1" t="s">
        <v>7584</v>
      </c>
      <c r="B2144" s="1" t="s">
        <v>36</v>
      </c>
      <c r="C2144" t="s">
        <v>7585</v>
      </c>
      <c r="D2144" s="1" t="s">
        <v>188</v>
      </c>
      <c r="E2144" s="1" t="s">
        <v>6211</v>
      </c>
      <c r="F2144" s="1" t="s">
        <v>7120</v>
      </c>
      <c r="G2144" s="1" t="s">
        <v>7194</v>
      </c>
      <c r="H2144" s="2" t="s">
        <v>643</v>
      </c>
      <c r="J2144" s="1" t="s">
        <v>33</v>
      </c>
      <c r="O2144" s="1" t="s">
        <v>191</v>
      </c>
      <c r="P2144" s="1" t="s">
        <v>1265</v>
      </c>
      <c r="W2144" s="2" t="s">
        <v>7586</v>
      </c>
      <c r="X2144" s="2" t="s">
        <v>7586</v>
      </c>
      <c r="Y2144" s="1" t="s">
        <v>52</v>
      </c>
      <c r="Z2144" s="1" t="s">
        <v>34</v>
      </c>
      <c r="AA2144" s="9" t="s">
        <v>53</v>
      </c>
      <c r="AB2144" s="2" t="s">
        <v>248</v>
      </c>
    </row>
    <row r="2145" spans="1:28" ht="36" customHeight="1" x14ac:dyDescent="0.2">
      <c r="A2145" s="1" t="s">
        <v>7587</v>
      </c>
      <c r="B2145" s="1" t="s">
        <v>36</v>
      </c>
      <c r="C2145" t="s">
        <v>7588</v>
      </c>
      <c r="D2145" s="1" t="s">
        <v>766</v>
      </c>
      <c r="E2145" s="1" t="s">
        <v>6211</v>
      </c>
      <c r="F2145" s="1" t="s">
        <v>7120</v>
      </c>
      <c r="G2145" s="1" t="s">
        <v>7194</v>
      </c>
      <c r="H2145" s="2" t="s">
        <v>7589</v>
      </c>
      <c r="J2145" s="1" t="s">
        <v>33</v>
      </c>
      <c r="W2145" s="2" t="s">
        <v>7567</v>
      </c>
      <c r="X2145" s="2" t="s">
        <v>7567</v>
      </c>
      <c r="Z2145" s="1" t="s">
        <v>34</v>
      </c>
    </row>
    <row r="2146" spans="1:28" ht="36" customHeight="1" x14ac:dyDescent="0.2">
      <c r="A2146" s="1" t="s">
        <v>7590</v>
      </c>
      <c r="B2146" s="1" t="s">
        <v>1141</v>
      </c>
      <c r="C2146" t="s">
        <v>7591</v>
      </c>
      <c r="D2146" s="1" t="s">
        <v>43</v>
      </c>
      <c r="E2146" s="1" t="s">
        <v>6211</v>
      </c>
      <c r="F2146" s="1" t="s">
        <v>7120</v>
      </c>
      <c r="G2146" s="1" t="s">
        <v>7194</v>
      </c>
      <c r="H2146" s="2" t="s">
        <v>7144</v>
      </c>
      <c r="J2146" s="1" t="s">
        <v>773</v>
      </c>
      <c r="K2146" s="1" t="s">
        <v>7587</v>
      </c>
      <c r="L2146" s="1">
        <v>1</v>
      </c>
      <c r="M2146" s="1" t="s">
        <v>774</v>
      </c>
      <c r="O2146" s="1" t="s">
        <v>1264</v>
      </c>
      <c r="P2146" s="1" t="s">
        <v>1265</v>
      </c>
      <c r="T2146" s="1" t="s">
        <v>1266</v>
      </c>
      <c r="W2146" s="2" t="s">
        <v>7567</v>
      </c>
      <c r="X2146" s="2" t="s">
        <v>7567</v>
      </c>
      <c r="Y2146" s="1" t="s">
        <v>775</v>
      </c>
      <c r="Z2146" s="1" t="s">
        <v>34</v>
      </c>
      <c r="AA2146" s="9" t="s">
        <v>53</v>
      </c>
      <c r="AB2146" s="2" t="s">
        <v>248</v>
      </c>
    </row>
    <row r="2147" spans="1:28" ht="36" customHeight="1" x14ac:dyDescent="0.2">
      <c r="A2147" s="1" t="s">
        <v>7592</v>
      </c>
      <c r="B2147" s="1" t="s">
        <v>1141</v>
      </c>
      <c r="C2147" t="s">
        <v>7593</v>
      </c>
      <c r="D2147" s="1" t="s">
        <v>43</v>
      </c>
      <c r="E2147" s="1" t="s">
        <v>6211</v>
      </c>
      <c r="F2147" s="1" t="s">
        <v>7120</v>
      </c>
      <c r="G2147" s="1" t="s">
        <v>7194</v>
      </c>
      <c r="H2147" s="2" t="s">
        <v>6304</v>
      </c>
      <c r="J2147" s="1" t="s">
        <v>773</v>
      </c>
      <c r="K2147" s="1" t="s">
        <v>7587</v>
      </c>
      <c r="L2147" s="1">
        <v>1</v>
      </c>
      <c r="M2147" s="1" t="s">
        <v>774</v>
      </c>
      <c r="O2147" s="1" t="s">
        <v>1264</v>
      </c>
      <c r="P2147" s="1" t="s">
        <v>1265</v>
      </c>
      <c r="T2147" s="1" t="s">
        <v>1266</v>
      </c>
      <c r="W2147" s="2" t="s">
        <v>7567</v>
      </c>
      <c r="X2147" s="2" t="s">
        <v>7567</v>
      </c>
      <c r="Y2147" s="1" t="s">
        <v>775</v>
      </c>
      <c r="Z2147" s="1" t="s">
        <v>34</v>
      </c>
      <c r="AA2147" s="9" t="s">
        <v>53</v>
      </c>
      <c r="AB2147" s="2" t="s">
        <v>248</v>
      </c>
    </row>
    <row r="2148" spans="1:28" ht="36" customHeight="1" x14ac:dyDescent="0.2">
      <c r="A2148" s="1" t="s">
        <v>7594</v>
      </c>
      <c r="B2148" s="1" t="s">
        <v>36</v>
      </c>
      <c r="C2148" t="s">
        <v>7595</v>
      </c>
      <c r="D2148" s="1" t="s">
        <v>43</v>
      </c>
      <c r="E2148" s="1" t="s">
        <v>6211</v>
      </c>
      <c r="F2148" s="1" t="s">
        <v>7120</v>
      </c>
      <c r="G2148" s="1" t="s">
        <v>7194</v>
      </c>
      <c r="H2148" s="2" t="s">
        <v>6312</v>
      </c>
      <c r="J2148" s="1" t="s">
        <v>773</v>
      </c>
      <c r="K2148" s="1" t="s">
        <v>7587</v>
      </c>
      <c r="L2148" s="1">
        <v>1</v>
      </c>
      <c r="M2148" s="1" t="s">
        <v>774</v>
      </c>
      <c r="O2148" s="1" t="s">
        <v>1264</v>
      </c>
      <c r="P2148" s="1" t="s">
        <v>1265</v>
      </c>
      <c r="T2148" s="1" t="s">
        <v>1266</v>
      </c>
      <c r="W2148" s="2" t="s">
        <v>7567</v>
      </c>
      <c r="X2148" s="2" t="s">
        <v>7567</v>
      </c>
      <c r="Y2148" s="1" t="s">
        <v>775</v>
      </c>
      <c r="Z2148" s="1" t="s">
        <v>34</v>
      </c>
      <c r="AA2148" s="9" t="s">
        <v>53</v>
      </c>
      <c r="AB2148" s="2" t="s">
        <v>248</v>
      </c>
    </row>
    <row r="2149" spans="1:28" ht="36" customHeight="1" x14ac:dyDescent="0.2">
      <c r="A2149" s="1" t="s">
        <v>7596</v>
      </c>
      <c r="B2149" s="1" t="s">
        <v>36</v>
      </c>
      <c r="C2149" t="s">
        <v>7597</v>
      </c>
      <c r="D2149" s="1" t="s">
        <v>43</v>
      </c>
      <c r="E2149" s="1" t="s">
        <v>6211</v>
      </c>
      <c r="F2149" s="1" t="s">
        <v>7120</v>
      </c>
      <c r="G2149" s="1" t="s">
        <v>7194</v>
      </c>
      <c r="H2149" s="2" t="s">
        <v>6320</v>
      </c>
      <c r="J2149" s="1" t="s">
        <v>773</v>
      </c>
      <c r="K2149" s="1" t="s">
        <v>7587</v>
      </c>
      <c r="L2149" s="1">
        <v>1</v>
      </c>
      <c r="M2149" s="1" t="s">
        <v>774</v>
      </c>
      <c r="O2149" s="1" t="s">
        <v>1264</v>
      </c>
      <c r="P2149" s="1" t="s">
        <v>1265</v>
      </c>
      <c r="T2149" s="1" t="s">
        <v>1266</v>
      </c>
      <c r="W2149" s="2" t="s">
        <v>7567</v>
      </c>
      <c r="X2149" s="2" t="s">
        <v>7567</v>
      </c>
      <c r="Y2149" s="1" t="s">
        <v>775</v>
      </c>
      <c r="Z2149" s="1" t="s">
        <v>34</v>
      </c>
      <c r="AA2149" s="9" t="s">
        <v>53</v>
      </c>
      <c r="AB2149" s="2" t="s">
        <v>248</v>
      </c>
    </row>
    <row r="2150" spans="1:28" ht="36" customHeight="1" x14ac:dyDescent="0.2">
      <c r="A2150" s="1" t="s">
        <v>7598</v>
      </c>
      <c r="B2150" s="1" t="s">
        <v>1141</v>
      </c>
      <c r="C2150" t="s">
        <v>7599</v>
      </c>
      <c r="D2150" s="1" t="s">
        <v>43</v>
      </c>
      <c r="E2150" s="1" t="s">
        <v>6211</v>
      </c>
      <c r="F2150" s="1" t="s">
        <v>7120</v>
      </c>
      <c r="G2150" s="1" t="s">
        <v>7194</v>
      </c>
      <c r="H2150" s="2" t="s">
        <v>2089</v>
      </c>
      <c r="J2150" s="1" t="s">
        <v>773</v>
      </c>
      <c r="K2150" s="1" t="s">
        <v>7587</v>
      </c>
      <c r="L2150" s="1">
        <v>1</v>
      </c>
      <c r="M2150" s="1" t="s">
        <v>774</v>
      </c>
      <c r="O2150" s="1" t="s">
        <v>1264</v>
      </c>
      <c r="P2150" s="1" t="s">
        <v>1265</v>
      </c>
      <c r="T2150" s="1" t="s">
        <v>1266</v>
      </c>
      <c r="W2150" s="2" t="s">
        <v>7567</v>
      </c>
      <c r="X2150" s="2" t="s">
        <v>7567</v>
      </c>
      <c r="Y2150" s="1" t="s">
        <v>775</v>
      </c>
      <c r="Z2150" s="1" t="s">
        <v>34</v>
      </c>
      <c r="AA2150" s="9" t="s">
        <v>53</v>
      </c>
      <c r="AB2150" s="2" t="s">
        <v>248</v>
      </c>
    </row>
    <row r="2151" spans="1:28" ht="36" customHeight="1" x14ac:dyDescent="0.2">
      <c r="A2151" s="1" t="s">
        <v>7600</v>
      </c>
      <c r="B2151" s="1" t="s">
        <v>1141</v>
      </c>
      <c r="C2151" t="s">
        <v>7601</v>
      </c>
      <c r="D2151" s="1" t="s">
        <v>43</v>
      </c>
      <c r="E2151" s="1" t="s">
        <v>6211</v>
      </c>
      <c r="F2151" s="1" t="s">
        <v>7120</v>
      </c>
      <c r="G2151" s="1" t="s">
        <v>7194</v>
      </c>
      <c r="H2151" s="2" t="s">
        <v>2355</v>
      </c>
      <c r="J2151" s="1" t="s">
        <v>773</v>
      </c>
      <c r="K2151" s="1" t="s">
        <v>7587</v>
      </c>
      <c r="L2151" s="1">
        <v>1</v>
      </c>
      <c r="M2151" s="1" t="s">
        <v>774</v>
      </c>
      <c r="O2151" s="1" t="s">
        <v>1264</v>
      </c>
      <c r="P2151" s="1" t="s">
        <v>1265</v>
      </c>
      <c r="T2151" s="1" t="s">
        <v>1266</v>
      </c>
      <c r="W2151" s="2" t="s">
        <v>7567</v>
      </c>
      <c r="X2151" s="2" t="s">
        <v>7567</v>
      </c>
      <c r="Y2151" s="1" t="s">
        <v>775</v>
      </c>
      <c r="Z2151" s="1" t="s">
        <v>34</v>
      </c>
      <c r="AA2151" s="9" t="s">
        <v>53</v>
      </c>
      <c r="AB2151" s="2" t="s">
        <v>248</v>
      </c>
    </row>
    <row r="2152" spans="1:28" ht="36" customHeight="1" x14ac:dyDescent="0.2">
      <c r="A2152" s="1" t="s">
        <v>7602</v>
      </c>
      <c r="B2152" s="1" t="s">
        <v>1141</v>
      </c>
      <c r="C2152" t="s">
        <v>7603</v>
      </c>
      <c r="D2152" s="1" t="s">
        <v>43</v>
      </c>
      <c r="E2152" s="1" t="s">
        <v>6211</v>
      </c>
      <c r="F2152" s="1" t="s">
        <v>7120</v>
      </c>
      <c r="G2152" s="1" t="s">
        <v>7194</v>
      </c>
      <c r="H2152" s="2" t="s">
        <v>3368</v>
      </c>
      <c r="J2152" s="1" t="s">
        <v>773</v>
      </c>
      <c r="K2152" s="1" t="s">
        <v>7587</v>
      </c>
      <c r="L2152" s="1">
        <v>1</v>
      </c>
      <c r="M2152" s="1" t="s">
        <v>774</v>
      </c>
      <c r="O2152" s="1" t="s">
        <v>1264</v>
      </c>
      <c r="P2152" s="1" t="s">
        <v>1265</v>
      </c>
      <c r="T2152" s="1" t="s">
        <v>1266</v>
      </c>
      <c r="W2152" s="2" t="s">
        <v>7567</v>
      </c>
      <c r="X2152" s="2" t="s">
        <v>7567</v>
      </c>
      <c r="Y2152" s="1" t="s">
        <v>775</v>
      </c>
      <c r="Z2152" s="1" t="s">
        <v>34</v>
      </c>
      <c r="AA2152" s="9" t="s">
        <v>53</v>
      </c>
      <c r="AB2152" s="2" t="s">
        <v>248</v>
      </c>
    </row>
    <row r="2153" spans="1:28" ht="36" customHeight="1" x14ac:dyDescent="0.2">
      <c r="A2153" s="1" t="s">
        <v>7604</v>
      </c>
      <c r="B2153" s="1" t="s">
        <v>1141</v>
      </c>
      <c r="C2153" t="s">
        <v>7605</v>
      </c>
      <c r="D2153" s="1" t="s">
        <v>43</v>
      </c>
      <c r="E2153" s="1" t="s">
        <v>6211</v>
      </c>
      <c r="F2153" s="1" t="s">
        <v>7120</v>
      </c>
      <c r="G2153" s="1" t="s">
        <v>7194</v>
      </c>
      <c r="H2153" s="2" t="s">
        <v>6351</v>
      </c>
      <c r="J2153" s="1" t="s">
        <v>773</v>
      </c>
      <c r="K2153" s="1" t="s">
        <v>7587</v>
      </c>
      <c r="L2153" s="1">
        <v>1</v>
      </c>
      <c r="M2153" s="1" t="s">
        <v>774</v>
      </c>
      <c r="O2153" s="1" t="s">
        <v>1264</v>
      </c>
      <c r="P2153" s="1" t="s">
        <v>1265</v>
      </c>
      <c r="T2153" s="1" t="s">
        <v>1266</v>
      </c>
      <c r="W2153" s="2" t="s">
        <v>7567</v>
      </c>
      <c r="X2153" s="2" t="s">
        <v>7567</v>
      </c>
      <c r="Y2153" s="1" t="s">
        <v>775</v>
      </c>
      <c r="Z2153" s="1" t="s">
        <v>34</v>
      </c>
      <c r="AA2153" s="9" t="s">
        <v>53</v>
      </c>
      <c r="AB2153" s="2" t="s">
        <v>248</v>
      </c>
    </row>
    <row r="2154" spans="1:28" ht="36" customHeight="1" x14ac:dyDescent="0.2">
      <c r="A2154" s="1" t="s">
        <v>7606</v>
      </c>
      <c r="B2154" s="1" t="s">
        <v>36</v>
      </c>
      <c r="C2154" t="s">
        <v>7607</v>
      </c>
      <c r="D2154" s="1" t="s">
        <v>43</v>
      </c>
      <c r="E2154" s="1" t="s">
        <v>6211</v>
      </c>
      <c r="F2154" s="1" t="s">
        <v>7120</v>
      </c>
      <c r="G2154" s="1" t="s">
        <v>7194</v>
      </c>
      <c r="H2154" s="2" t="s">
        <v>6359</v>
      </c>
      <c r="J2154" s="1" t="s">
        <v>773</v>
      </c>
      <c r="K2154" s="1" t="s">
        <v>7587</v>
      </c>
      <c r="L2154" s="1">
        <v>1</v>
      </c>
      <c r="M2154" s="1" t="s">
        <v>774</v>
      </c>
      <c r="O2154" s="1" t="s">
        <v>1264</v>
      </c>
      <c r="P2154" s="1" t="s">
        <v>1265</v>
      </c>
      <c r="T2154" s="1" t="s">
        <v>1266</v>
      </c>
      <c r="W2154" s="2" t="s">
        <v>7567</v>
      </c>
      <c r="X2154" s="2" t="s">
        <v>7567</v>
      </c>
      <c r="Y2154" s="1" t="s">
        <v>775</v>
      </c>
      <c r="Z2154" s="1" t="s">
        <v>34</v>
      </c>
      <c r="AA2154" s="9" t="s">
        <v>53</v>
      </c>
      <c r="AB2154" s="2" t="s">
        <v>248</v>
      </c>
    </row>
    <row r="2155" spans="1:28" ht="36" customHeight="1" x14ac:dyDescent="0.2">
      <c r="A2155" s="1" t="s">
        <v>7608</v>
      </c>
      <c r="B2155" s="1" t="s">
        <v>36</v>
      </c>
      <c r="C2155" t="s">
        <v>7609</v>
      </c>
      <c r="D2155" s="1" t="s">
        <v>43</v>
      </c>
      <c r="E2155" s="1" t="s">
        <v>6211</v>
      </c>
      <c r="F2155" s="1" t="s">
        <v>7120</v>
      </c>
      <c r="G2155" s="1" t="s">
        <v>7194</v>
      </c>
      <c r="H2155" s="2" t="s">
        <v>4427</v>
      </c>
      <c r="J2155" s="1" t="s">
        <v>773</v>
      </c>
      <c r="K2155" s="1" t="s">
        <v>7587</v>
      </c>
      <c r="L2155" s="1">
        <v>1</v>
      </c>
      <c r="M2155" s="1" t="s">
        <v>774</v>
      </c>
      <c r="O2155" s="1" t="s">
        <v>1264</v>
      </c>
      <c r="P2155" s="1" t="s">
        <v>1265</v>
      </c>
      <c r="T2155" s="1" t="s">
        <v>1266</v>
      </c>
      <c r="W2155" s="2" t="s">
        <v>7567</v>
      </c>
      <c r="X2155" s="2" t="s">
        <v>7567</v>
      </c>
      <c r="Y2155" s="1" t="s">
        <v>775</v>
      </c>
      <c r="Z2155" s="1" t="s">
        <v>34</v>
      </c>
      <c r="AA2155" s="9" t="s">
        <v>53</v>
      </c>
      <c r="AB2155" s="2" t="s">
        <v>248</v>
      </c>
    </row>
    <row r="2156" spans="1:28" ht="36" customHeight="1" x14ac:dyDescent="0.2">
      <c r="A2156" s="1" t="s">
        <v>7610</v>
      </c>
      <c r="B2156" s="1" t="s">
        <v>36</v>
      </c>
      <c r="C2156" t="s">
        <v>7611</v>
      </c>
      <c r="D2156" s="1" t="s">
        <v>43</v>
      </c>
      <c r="E2156" s="1" t="s">
        <v>6211</v>
      </c>
      <c r="F2156" s="1" t="s">
        <v>7120</v>
      </c>
      <c r="G2156" s="1" t="s">
        <v>7194</v>
      </c>
      <c r="H2156" s="2" t="s">
        <v>6376</v>
      </c>
      <c r="J2156" s="1" t="s">
        <v>773</v>
      </c>
      <c r="K2156" s="1" t="s">
        <v>7587</v>
      </c>
      <c r="L2156" s="1">
        <v>1</v>
      </c>
      <c r="M2156" s="1" t="s">
        <v>774</v>
      </c>
      <c r="O2156" s="1" t="s">
        <v>1264</v>
      </c>
      <c r="P2156" s="1" t="s">
        <v>1265</v>
      </c>
      <c r="T2156" s="1" t="s">
        <v>1266</v>
      </c>
      <c r="W2156" s="2" t="s">
        <v>7567</v>
      </c>
      <c r="X2156" s="2" t="s">
        <v>7567</v>
      </c>
      <c r="Y2156" s="1" t="s">
        <v>775</v>
      </c>
      <c r="Z2156" s="1" t="s">
        <v>34</v>
      </c>
      <c r="AA2156" s="9" t="s">
        <v>53</v>
      </c>
      <c r="AB2156" s="2" t="s">
        <v>248</v>
      </c>
    </row>
    <row r="2157" spans="1:28" ht="36" customHeight="1" x14ac:dyDescent="0.2">
      <c r="A2157" s="1" t="s">
        <v>7612</v>
      </c>
      <c r="B2157" s="1" t="s">
        <v>36</v>
      </c>
      <c r="C2157" t="s">
        <v>7613</v>
      </c>
      <c r="D2157" s="1" t="s">
        <v>43</v>
      </c>
      <c r="E2157" s="1" t="s">
        <v>6211</v>
      </c>
      <c r="F2157" s="1" t="s">
        <v>7120</v>
      </c>
      <c r="G2157" s="1" t="s">
        <v>7194</v>
      </c>
      <c r="H2157" s="2" t="s">
        <v>7289</v>
      </c>
      <c r="J2157" s="1" t="s">
        <v>773</v>
      </c>
      <c r="K2157" s="1" t="s">
        <v>7587</v>
      </c>
      <c r="L2157" s="1">
        <v>1</v>
      </c>
      <c r="M2157" s="1" t="s">
        <v>774</v>
      </c>
      <c r="O2157" s="1" t="s">
        <v>1264</v>
      </c>
      <c r="P2157" s="1" t="s">
        <v>1265</v>
      </c>
      <c r="T2157" s="1" t="s">
        <v>1266</v>
      </c>
      <c r="W2157" s="2" t="s">
        <v>7567</v>
      </c>
      <c r="X2157" s="2" t="s">
        <v>7567</v>
      </c>
      <c r="Y2157" s="1" t="s">
        <v>775</v>
      </c>
      <c r="Z2157" s="1" t="s">
        <v>34</v>
      </c>
      <c r="AA2157" s="9" t="s">
        <v>53</v>
      </c>
      <c r="AB2157" s="2" t="s">
        <v>248</v>
      </c>
    </row>
    <row r="2158" spans="1:28" ht="36" customHeight="1" x14ac:dyDescent="0.2">
      <c r="A2158" s="1" t="s">
        <v>7614</v>
      </c>
      <c r="B2158" s="1" t="s">
        <v>1141</v>
      </c>
      <c r="C2158" t="s">
        <v>7615</v>
      </c>
      <c r="D2158" s="1" t="s">
        <v>43</v>
      </c>
      <c r="E2158" s="1" t="s">
        <v>6211</v>
      </c>
      <c r="F2158" s="1" t="s">
        <v>7120</v>
      </c>
      <c r="G2158" s="1" t="s">
        <v>7194</v>
      </c>
      <c r="H2158" s="2" t="s">
        <v>2080</v>
      </c>
      <c r="J2158" s="1" t="s">
        <v>773</v>
      </c>
      <c r="K2158" s="1" t="s">
        <v>7587</v>
      </c>
      <c r="L2158" s="1">
        <v>1</v>
      </c>
      <c r="M2158" s="1" t="s">
        <v>774</v>
      </c>
      <c r="O2158" s="1" t="s">
        <v>1264</v>
      </c>
      <c r="P2158" s="1" t="s">
        <v>1265</v>
      </c>
      <c r="T2158" s="1" t="s">
        <v>1266</v>
      </c>
      <c r="W2158" s="2" t="s">
        <v>7567</v>
      </c>
      <c r="X2158" s="2" t="s">
        <v>7567</v>
      </c>
      <c r="Y2158" s="1" t="s">
        <v>775</v>
      </c>
      <c r="Z2158" s="1" t="s">
        <v>34</v>
      </c>
      <c r="AA2158" s="9" t="s">
        <v>53</v>
      </c>
      <c r="AB2158" s="2" t="s">
        <v>248</v>
      </c>
    </row>
    <row r="2159" spans="1:28" ht="36" customHeight="1" x14ac:dyDescent="0.2">
      <c r="A2159" s="1" t="s">
        <v>7616</v>
      </c>
      <c r="B2159" s="1" t="s">
        <v>36</v>
      </c>
      <c r="C2159" t="s">
        <v>7617</v>
      </c>
      <c r="D2159" s="1" t="s">
        <v>43</v>
      </c>
      <c r="E2159" s="1" t="s">
        <v>6211</v>
      </c>
      <c r="F2159" s="1" t="s">
        <v>7120</v>
      </c>
      <c r="G2159" s="1" t="s">
        <v>7194</v>
      </c>
      <c r="H2159" s="2" t="s">
        <v>7618</v>
      </c>
      <c r="I2159" s="2" t="s">
        <v>6926</v>
      </c>
      <c r="J2159" s="1" t="s">
        <v>773</v>
      </c>
      <c r="K2159" s="1" t="s">
        <v>7587</v>
      </c>
      <c r="L2159" s="1">
        <v>1</v>
      </c>
      <c r="M2159" s="1" t="s">
        <v>774</v>
      </c>
      <c r="O2159" s="1" t="s">
        <v>1264</v>
      </c>
      <c r="P2159" s="1" t="s">
        <v>1265</v>
      </c>
      <c r="T2159" s="1" t="s">
        <v>1266</v>
      </c>
      <c r="W2159" s="2" t="s">
        <v>7567</v>
      </c>
      <c r="X2159" s="2" t="s">
        <v>7567</v>
      </c>
      <c r="Y2159" s="1" t="s">
        <v>775</v>
      </c>
      <c r="Z2159" s="1" t="s">
        <v>34</v>
      </c>
      <c r="AA2159" s="9" t="s">
        <v>53</v>
      </c>
      <c r="AB2159" s="2" t="s">
        <v>248</v>
      </c>
    </row>
    <row r="2160" spans="1:28" ht="36" customHeight="1" x14ac:dyDescent="0.2">
      <c r="A2160" s="1" t="s">
        <v>7619</v>
      </c>
      <c r="B2160" s="1" t="s">
        <v>36</v>
      </c>
      <c r="C2160" t="s">
        <v>7620</v>
      </c>
      <c r="D2160" s="1" t="s">
        <v>43</v>
      </c>
      <c r="E2160" s="1" t="s">
        <v>6211</v>
      </c>
      <c r="F2160" s="1" t="s">
        <v>7120</v>
      </c>
      <c r="G2160" s="1" t="s">
        <v>7194</v>
      </c>
      <c r="H2160" s="2" t="s">
        <v>7621</v>
      </c>
      <c r="I2160" s="2" t="s">
        <v>7622</v>
      </c>
      <c r="J2160" s="1" t="s">
        <v>773</v>
      </c>
      <c r="K2160" s="1" t="s">
        <v>7587</v>
      </c>
      <c r="L2160" s="1">
        <v>1</v>
      </c>
      <c r="M2160" s="1" t="s">
        <v>774</v>
      </c>
      <c r="O2160" s="1" t="s">
        <v>1264</v>
      </c>
      <c r="P2160" s="1" t="s">
        <v>1265</v>
      </c>
      <c r="T2160" s="1" t="s">
        <v>1266</v>
      </c>
      <c r="W2160" s="2" t="s">
        <v>7567</v>
      </c>
      <c r="X2160" s="2" t="s">
        <v>7567</v>
      </c>
      <c r="Y2160" s="1" t="s">
        <v>775</v>
      </c>
      <c r="Z2160" s="1" t="s">
        <v>34</v>
      </c>
      <c r="AA2160" s="9" t="s">
        <v>53</v>
      </c>
      <c r="AB2160" s="2" t="s">
        <v>248</v>
      </c>
    </row>
    <row r="2161" spans="1:28" ht="36" customHeight="1" x14ac:dyDescent="0.2">
      <c r="A2161" s="1" t="s">
        <v>7623</v>
      </c>
      <c r="B2161" s="1" t="s">
        <v>1141</v>
      </c>
      <c r="C2161" t="s">
        <v>7624</v>
      </c>
      <c r="D2161" s="1" t="s">
        <v>43</v>
      </c>
      <c r="E2161" s="1" t="s">
        <v>6211</v>
      </c>
      <c r="F2161" s="1" t="s">
        <v>7120</v>
      </c>
      <c r="G2161" s="1" t="s">
        <v>7194</v>
      </c>
      <c r="H2161" s="2" t="s">
        <v>6423</v>
      </c>
      <c r="J2161" s="1" t="s">
        <v>773</v>
      </c>
      <c r="K2161" s="1" t="s">
        <v>7587</v>
      </c>
      <c r="L2161" s="1">
        <v>1</v>
      </c>
      <c r="M2161" s="1" t="s">
        <v>774</v>
      </c>
      <c r="O2161" s="1" t="s">
        <v>1264</v>
      </c>
      <c r="P2161" s="1" t="s">
        <v>1265</v>
      </c>
      <c r="T2161" s="1" t="s">
        <v>1266</v>
      </c>
      <c r="W2161" s="2" t="s">
        <v>7567</v>
      </c>
      <c r="X2161" s="2" t="s">
        <v>7567</v>
      </c>
      <c r="Y2161" s="1" t="s">
        <v>775</v>
      </c>
      <c r="Z2161" s="1" t="s">
        <v>34</v>
      </c>
      <c r="AA2161" s="9" t="s">
        <v>53</v>
      </c>
      <c r="AB2161" s="2" t="s">
        <v>248</v>
      </c>
    </row>
    <row r="2162" spans="1:28" ht="36" customHeight="1" x14ac:dyDescent="0.2">
      <c r="A2162" s="1" t="s">
        <v>7625</v>
      </c>
      <c r="B2162" s="1" t="s">
        <v>1141</v>
      </c>
      <c r="C2162" t="s">
        <v>7626</v>
      </c>
      <c r="D2162" s="1" t="s">
        <v>43</v>
      </c>
      <c r="E2162" s="1" t="s">
        <v>6211</v>
      </c>
      <c r="F2162" s="1" t="s">
        <v>7120</v>
      </c>
      <c r="G2162" s="1" t="s">
        <v>7194</v>
      </c>
      <c r="H2162" s="2" t="s">
        <v>802</v>
      </c>
      <c r="J2162" s="1" t="s">
        <v>773</v>
      </c>
      <c r="K2162" s="1" t="s">
        <v>7587</v>
      </c>
      <c r="L2162" s="1">
        <v>1</v>
      </c>
      <c r="M2162" s="1" t="s">
        <v>774</v>
      </c>
      <c r="O2162" s="1" t="s">
        <v>1264</v>
      </c>
      <c r="P2162" s="1" t="s">
        <v>1265</v>
      </c>
      <c r="T2162" s="1" t="s">
        <v>1266</v>
      </c>
      <c r="W2162" s="2" t="s">
        <v>7567</v>
      </c>
      <c r="X2162" s="2" t="s">
        <v>7567</v>
      </c>
      <c r="Y2162" s="1" t="s">
        <v>775</v>
      </c>
      <c r="Z2162" s="1" t="s">
        <v>34</v>
      </c>
      <c r="AA2162" s="9" t="s">
        <v>53</v>
      </c>
      <c r="AB2162" s="2" t="s">
        <v>248</v>
      </c>
    </row>
    <row r="2163" spans="1:28" ht="36" customHeight="1" x14ac:dyDescent="0.2">
      <c r="A2163" s="1" t="s">
        <v>7627</v>
      </c>
      <c r="B2163" s="1" t="s">
        <v>36</v>
      </c>
      <c r="C2163" t="s">
        <v>7628</v>
      </c>
      <c r="D2163" s="1" t="s">
        <v>188</v>
      </c>
      <c r="E2163" s="1" t="s">
        <v>6211</v>
      </c>
      <c r="F2163" s="1" t="s">
        <v>7120</v>
      </c>
      <c r="G2163" s="1" t="s">
        <v>7194</v>
      </c>
      <c r="H2163" s="2" t="s">
        <v>643</v>
      </c>
      <c r="J2163" s="1" t="s">
        <v>33</v>
      </c>
      <c r="O2163" s="1" t="s">
        <v>191</v>
      </c>
      <c r="P2163" s="1" t="s">
        <v>1265</v>
      </c>
      <c r="W2163" s="2" t="s">
        <v>7629</v>
      </c>
      <c r="X2163" s="2" t="s">
        <v>7629</v>
      </c>
      <c r="Y2163" s="1" t="s">
        <v>52</v>
      </c>
      <c r="Z2163" s="1" t="s">
        <v>34</v>
      </c>
      <c r="AA2163" s="9" t="s">
        <v>53</v>
      </c>
      <c r="AB2163" s="2" t="s">
        <v>248</v>
      </c>
    </row>
    <row r="2164" spans="1:28" ht="36" customHeight="1" x14ac:dyDescent="0.2">
      <c r="A2164" s="1" t="s">
        <v>7630</v>
      </c>
      <c r="B2164" s="1" t="s">
        <v>36</v>
      </c>
      <c r="C2164" t="s">
        <v>7631</v>
      </c>
      <c r="D2164" s="1" t="s">
        <v>766</v>
      </c>
      <c r="E2164" s="1" t="s">
        <v>6211</v>
      </c>
      <c r="F2164" s="1" t="s">
        <v>2769</v>
      </c>
      <c r="G2164" s="1" t="s">
        <v>7632</v>
      </c>
      <c r="H2164" s="2" t="s">
        <v>7633</v>
      </c>
      <c r="J2164" s="1" t="s">
        <v>33</v>
      </c>
      <c r="W2164" s="2" t="s">
        <v>241</v>
      </c>
      <c r="X2164" s="2" t="s">
        <v>241</v>
      </c>
      <c r="Z2164" s="1" t="s">
        <v>34</v>
      </c>
    </row>
    <row r="2165" spans="1:28" ht="36" customHeight="1" x14ac:dyDescent="0.2">
      <c r="A2165" s="1" t="s">
        <v>7634</v>
      </c>
      <c r="B2165" s="1" t="s">
        <v>36</v>
      </c>
      <c r="C2165" t="s">
        <v>7635</v>
      </c>
      <c r="D2165" s="1" t="s">
        <v>43</v>
      </c>
      <c r="E2165" s="1" t="s">
        <v>6211</v>
      </c>
      <c r="F2165" s="1" t="s">
        <v>2769</v>
      </c>
      <c r="G2165" s="1" t="s">
        <v>7632</v>
      </c>
      <c r="H2165" s="2" t="s">
        <v>7636</v>
      </c>
      <c r="I2165" s="2" t="s">
        <v>7637</v>
      </c>
      <c r="J2165" s="1" t="s">
        <v>773</v>
      </c>
      <c r="K2165" s="1" t="s">
        <v>7630</v>
      </c>
      <c r="L2165" s="1">
        <v>1</v>
      </c>
      <c r="M2165" s="1" t="s">
        <v>774</v>
      </c>
      <c r="O2165" s="1" t="s">
        <v>1264</v>
      </c>
      <c r="P2165" s="1" t="s">
        <v>1265</v>
      </c>
      <c r="T2165" s="1" t="s">
        <v>1266</v>
      </c>
      <c r="W2165" s="2" t="s">
        <v>241</v>
      </c>
      <c r="X2165" s="2" t="s">
        <v>241</v>
      </c>
      <c r="Y2165" s="1" t="s">
        <v>775</v>
      </c>
      <c r="Z2165" s="1" t="s">
        <v>34</v>
      </c>
      <c r="AA2165" s="9" t="s">
        <v>53</v>
      </c>
      <c r="AB2165" s="2" t="s">
        <v>248</v>
      </c>
    </row>
    <row r="2166" spans="1:28" ht="36" customHeight="1" x14ac:dyDescent="0.2">
      <c r="A2166" s="1" t="s">
        <v>7638</v>
      </c>
      <c r="B2166" s="1" t="s">
        <v>36</v>
      </c>
      <c r="C2166" t="s">
        <v>7639</v>
      </c>
      <c r="D2166" s="1" t="s">
        <v>43</v>
      </c>
      <c r="E2166" s="1" t="s">
        <v>6211</v>
      </c>
      <c r="F2166" s="1" t="s">
        <v>2769</v>
      </c>
      <c r="G2166" s="1" t="s">
        <v>7632</v>
      </c>
      <c r="H2166" s="2" t="s">
        <v>7640</v>
      </c>
      <c r="I2166" s="2" t="s">
        <v>7641</v>
      </c>
      <c r="J2166" s="1" t="s">
        <v>773</v>
      </c>
      <c r="K2166" s="1" t="s">
        <v>7630</v>
      </c>
      <c r="L2166" s="1">
        <v>1</v>
      </c>
      <c r="M2166" s="1" t="s">
        <v>774</v>
      </c>
      <c r="O2166" s="1" t="s">
        <v>1264</v>
      </c>
      <c r="P2166" s="1" t="s">
        <v>1265</v>
      </c>
      <c r="T2166" s="1" t="s">
        <v>1266</v>
      </c>
      <c r="W2166" s="2" t="s">
        <v>241</v>
      </c>
      <c r="X2166" s="2" t="s">
        <v>241</v>
      </c>
      <c r="Y2166" s="1" t="s">
        <v>775</v>
      </c>
      <c r="Z2166" s="1" t="s">
        <v>34</v>
      </c>
      <c r="AA2166" s="9" t="s">
        <v>53</v>
      </c>
      <c r="AB2166" s="2" t="s">
        <v>248</v>
      </c>
    </row>
    <row r="2167" spans="1:28" ht="36" customHeight="1" x14ac:dyDescent="0.2">
      <c r="A2167" s="1" t="s">
        <v>7642</v>
      </c>
      <c r="B2167" s="1" t="s">
        <v>36</v>
      </c>
      <c r="C2167" t="s">
        <v>7643</v>
      </c>
      <c r="D2167" s="1" t="s">
        <v>43</v>
      </c>
      <c r="E2167" s="1" t="s">
        <v>6211</v>
      </c>
      <c r="F2167" s="1" t="s">
        <v>2769</v>
      </c>
      <c r="G2167" s="1" t="s">
        <v>7632</v>
      </c>
      <c r="H2167" s="2" t="s">
        <v>7644</v>
      </c>
      <c r="J2167" s="1" t="s">
        <v>773</v>
      </c>
      <c r="K2167" s="1" t="s">
        <v>7630</v>
      </c>
      <c r="L2167" s="1">
        <v>1</v>
      </c>
      <c r="M2167" s="1" t="s">
        <v>774</v>
      </c>
      <c r="O2167" s="1" t="s">
        <v>1264</v>
      </c>
      <c r="P2167" s="1" t="s">
        <v>1265</v>
      </c>
      <c r="T2167" s="1" t="s">
        <v>1266</v>
      </c>
      <c r="W2167" s="2" t="s">
        <v>241</v>
      </c>
      <c r="X2167" s="2" t="s">
        <v>241</v>
      </c>
      <c r="Y2167" s="1" t="s">
        <v>775</v>
      </c>
      <c r="Z2167" s="1" t="s">
        <v>34</v>
      </c>
      <c r="AA2167" s="9" t="s">
        <v>53</v>
      </c>
      <c r="AB2167" s="2" t="s">
        <v>248</v>
      </c>
    </row>
    <row r="2168" spans="1:28" ht="36" customHeight="1" x14ac:dyDescent="0.2">
      <c r="A2168" s="1" t="s">
        <v>7645</v>
      </c>
      <c r="B2168" s="1" t="s">
        <v>36</v>
      </c>
      <c r="C2168" t="s">
        <v>7646</v>
      </c>
      <c r="D2168" s="1" t="s">
        <v>43</v>
      </c>
      <c r="E2168" s="1" t="s">
        <v>6211</v>
      </c>
      <c r="F2168" s="1" t="s">
        <v>2769</v>
      </c>
      <c r="G2168" s="1" t="s">
        <v>7632</v>
      </c>
      <c r="H2168" s="2" t="s">
        <v>7647</v>
      </c>
      <c r="J2168" s="1" t="s">
        <v>773</v>
      </c>
      <c r="K2168" s="1" t="s">
        <v>7630</v>
      </c>
      <c r="L2168" s="1">
        <v>1</v>
      </c>
      <c r="M2168" s="1" t="s">
        <v>774</v>
      </c>
      <c r="O2168" s="1" t="s">
        <v>1264</v>
      </c>
      <c r="P2168" s="1" t="s">
        <v>1265</v>
      </c>
      <c r="T2168" s="1" t="s">
        <v>1266</v>
      </c>
      <c r="W2168" s="2" t="s">
        <v>241</v>
      </c>
      <c r="X2168" s="2" t="s">
        <v>241</v>
      </c>
      <c r="Y2168" s="1" t="s">
        <v>775</v>
      </c>
      <c r="Z2168" s="1" t="s">
        <v>34</v>
      </c>
      <c r="AA2168" s="9" t="s">
        <v>53</v>
      </c>
      <c r="AB2168" s="2" t="s">
        <v>248</v>
      </c>
    </row>
    <row r="2169" spans="1:28" ht="36" customHeight="1" x14ac:dyDescent="0.2">
      <c r="A2169" s="1" t="s">
        <v>7648</v>
      </c>
      <c r="B2169" s="1" t="s">
        <v>36</v>
      </c>
      <c r="C2169" t="s">
        <v>7649</v>
      </c>
      <c r="D2169" s="1" t="s">
        <v>43</v>
      </c>
      <c r="E2169" s="1" t="s">
        <v>6211</v>
      </c>
      <c r="F2169" s="1" t="s">
        <v>2769</v>
      </c>
      <c r="G2169" s="1" t="s">
        <v>7632</v>
      </c>
      <c r="H2169" s="2" t="s">
        <v>7650</v>
      </c>
      <c r="J2169" s="1" t="s">
        <v>773</v>
      </c>
      <c r="K2169" s="1" t="s">
        <v>7630</v>
      </c>
      <c r="L2169" s="1">
        <v>2</v>
      </c>
      <c r="M2169" s="1" t="s">
        <v>774</v>
      </c>
      <c r="O2169" s="1" t="s">
        <v>1264</v>
      </c>
      <c r="P2169" s="1" t="s">
        <v>1265</v>
      </c>
      <c r="T2169" s="1" t="s">
        <v>1266</v>
      </c>
      <c r="W2169" s="2" t="s">
        <v>241</v>
      </c>
      <c r="X2169" s="2" t="s">
        <v>241</v>
      </c>
      <c r="Y2169" s="1" t="s">
        <v>775</v>
      </c>
      <c r="Z2169" s="1" t="s">
        <v>34</v>
      </c>
      <c r="AA2169" s="9" t="s">
        <v>53</v>
      </c>
      <c r="AB2169" s="2" t="s">
        <v>248</v>
      </c>
    </row>
    <row r="2170" spans="1:28" ht="36" customHeight="1" x14ac:dyDescent="0.2">
      <c r="A2170" s="1" t="s">
        <v>7651</v>
      </c>
      <c r="B2170" s="1" t="s">
        <v>36</v>
      </c>
      <c r="C2170" t="s">
        <v>7652</v>
      </c>
      <c r="D2170" s="1" t="s">
        <v>766</v>
      </c>
      <c r="E2170" s="1" t="s">
        <v>6211</v>
      </c>
      <c r="F2170" s="1" t="s">
        <v>2769</v>
      </c>
      <c r="G2170" s="1" t="s">
        <v>7653</v>
      </c>
      <c r="H2170" s="2" t="s">
        <v>7654</v>
      </c>
      <c r="J2170" s="1" t="s">
        <v>33</v>
      </c>
      <c r="W2170" s="2" t="s">
        <v>241</v>
      </c>
      <c r="X2170" s="2" t="s">
        <v>241</v>
      </c>
      <c r="Z2170" s="1" t="s">
        <v>34</v>
      </c>
    </row>
    <row r="2171" spans="1:28" ht="36" customHeight="1" x14ac:dyDescent="0.2">
      <c r="A2171" s="1" t="s">
        <v>7655</v>
      </c>
      <c r="B2171" s="1" t="s">
        <v>1141</v>
      </c>
      <c r="C2171" t="s">
        <v>7656</v>
      </c>
      <c r="D2171" s="1" t="s">
        <v>43</v>
      </c>
      <c r="E2171" s="1" t="s">
        <v>6211</v>
      </c>
      <c r="F2171" s="1" t="s">
        <v>2769</v>
      </c>
      <c r="G2171" s="1" t="s">
        <v>7653</v>
      </c>
      <c r="H2171" s="2" t="s">
        <v>7657</v>
      </c>
      <c r="J2171" s="1" t="s">
        <v>773</v>
      </c>
      <c r="K2171" s="1" t="s">
        <v>7651</v>
      </c>
      <c r="L2171" s="1">
        <v>1</v>
      </c>
      <c r="M2171" s="1" t="s">
        <v>774</v>
      </c>
      <c r="O2171" s="1" t="s">
        <v>1264</v>
      </c>
      <c r="P2171" s="1" t="s">
        <v>1265</v>
      </c>
      <c r="T2171" s="1" t="s">
        <v>1266</v>
      </c>
      <c r="W2171" s="2" t="s">
        <v>241</v>
      </c>
      <c r="X2171" s="2" t="s">
        <v>241</v>
      </c>
      <c r="Y2171" s="1" t="s">
        <v>775</v>
      </c>
      <c r="Z2171" s="1" t="s">
        <v>34</v>
      </c>
      <c r="AA2171" s="9" t="s">
        <v>53</v>
      </c>
      <c r="AB2171" s="2" t="s">
        <v>248</v>
      </c>
    </row>
    <row r="2172" spans="1:28" ht="36" customHeight="1" x14ac:dyDescent="0.2">
      <c r="A2172" s="1" t="s">
        <v>7658</v>
      </c>
      <c r="B2172" s="1" t="s">
        <v>1141</v>
      </c>
      <c r="C2172" t="s">
        <v>7659</v>
      </c>
      <c r="D2172" s="1" t="s">
        <v>43</v>
      </c>
      <c r="E2172" s="1" t="s">
        <v>6211</v>
      </c>
      <c r="F2172" s="1" t="s">
        <v>2769</v>
      </c>
      <c r="G2172" s="1" t="s">
        <v>7653</v>
      </c>
      <c r="H2172" s="2" t="s">
        <v>7660</v>
      </c>
      <c r="J2172" s="1" t="s">
        <v>773</v>
      </c>
      <c r="K2172" s="1" t="s">
        <v>7651</v>
      </c>
      <c r="L2172" s="1">
        <v>1</v>
      </c>
      <c r="M2172" s="1" t="s">
        <v>774</v>
      </c>
      <c r="O2172" s="1" t="s">
        <v>1264</v>
      </c>
      <c r="P2172" s="1" t="s">
        <v>1265</v>
      </c>
      <c r="T2172" s="1" t="s">
        <v>1266</v>
      </c>
      <c r="W2172" s="2" t="s">
        <v>241</v>
      </c>
      <c r="X2172" s="2" t="s">
        <v>241</v>
      </c>
      <c r="Y2172" s="1" t="s">
        <v>775</v>
      </c>
      <c r="Z2172" s="1" t="s">
        <v>34</v>
      </c>
      <c r="AA2172" s="9" t="s">
        <v>53</v>
      </c>
      <c r="AB2172" s="2" t="s">
        <v>248</v>
      </c>
    </row>
    <row r="2173" spans="1:28" ht="36" customHeight="1" x14ac:dyDescent="0.2">
      <c r="A2173" s="1" t="s">
        <v>7661</v>
      </c>
      <c r="B2173" s="1" t="s">
        <v>1141</v>
      </c>
      <c r="C2173" t="s">
        <v>7662</v>
      </c>
      <c r="D2173" s="1" t="s">
        <v>43</v>
      </c>
      <c r="E2173" s="1" t="s">
        <v>6211</v>
      </c>
      <c r="F2173" s="1" t="s">
        <v>2769</v>
      </c>
      <c r="G2173" s="1" t="s">
        <v>7653</v>
      </c>
      <c r="H2173" s="2" t="s">
        <v>7663</v>
      </c>
      <c r="J2173" s="1" t="s">
        <v>773</v>
      </c>
      <c r="K2173" s="1" t="s">
        <v>7651</v>
      </c>
      <c r="L2173" s="1">
        <v>1</v>
      </c>
      <c r="M2173" s="1" t="s">
        <v>774</v>
      </c>
      <c r="O2173" s="1" t="s">
        <v>1264</v>
      </c>
      <c r="P2173" s="1" t="s">
        <v>1265</v>
      </c>
      <c r="T2173" s="1" t="s">
        <v>1266</v>
      </c>
      <c r="W2173" s="2" t="s">
        <v>241</v>
      </c>
      <c r="X2173" s="2" t="s">
        <v>241</v>
      </c>
      <c r="Y2173" s="1" t="s">
        <v>775</v>
      </c>
      <c r="Z2173" s="1" t="s">
        <v>34</v>
      </c>
      <c r="AA2173" s="9" t="s">
        <v>53</v>
      </c>
      <c r="AB2173" s="2" t="s">
        <v>248</v>
      </c>
    </row>
    <row r="2174" spans="1:28" ht="36" customHeight="1" x14ac:dyDescent="0.2">
      <c r="A2174" s="1" t="s">
        <v>7664</v>
      </c>
      <c r="B2174" s="1" t="s">
        <v>1141</v>
      </c>
      <c r="C2174" t="s">
        <v>7665</v>
      </c>
      <c r="D2174" s="1" t="s">
        <v>43</v>
      </c>
      <c r="E2174" s="1" t="s">
        <v>6211</v>
      </c>
      <c r="F2174" s="1" t="s">
        <v>2769</v>
      </c>
      <c r="G2174" s="1" t="s">
        <v>7653</v>
      </c>
      <c r="H2174" s="2" t="s">
        <v>7666</v>
      </c>
      <c r="J2174" s="1" t="s">
        <v>773</v>
      </c>
      <c r="K2174" s="1" t="s">
        <v>7651</v>
      </c>
      <c r="L2174" s="1">
        <v>1</v>
      </c>
      <c r="M2174" s="1" t="s">
        <v>774</v>
      </c>
      <c r="O2174" s="1" t="s">
        <v>1264</v>
      </c>
      <c r="P2174" s="1" t="s">
        <v>1265</v>
      </c>
      <c r="T2174" s="1" t="s">
        <v>1266</v>
      </c>
      <c r="W2174" s="2" t="s">
        <v>241</v>
      </c>
      <c r="X2174" s="2" t="s">
        <v>241</v>
      </c>
      <c r="Y2174" s="1" t="s">
        <v>775</v>
      </c>
      <c r="Z2174" s="1" t="s">
        <v>34</v>
      </c>
      <c r="AA2174" s="9" t="s">
        <v>53</v>
      </c>
      <c r="AB2174" s="2" t="s">
        <v>248</v>
      </c>
    </row>
    <row r="2175" spans="1:28" ht="36" customHeight="1" x14ac:dyDescent="0.2">
      <c r="A2175" s="1" t="s">
        <v>7667</v>
      </c>
      <c r="B2175" s="1" t="s">
        <v>1141</v>
      </c>
      <c r="C2175" t="s">
        <v>7668</v>
      </c>
      <c r="D2175" s="1" t="s">
        <v>43</v>
      </c>
      <c r="E2175" s="1" t="s">
        <v>6211</v>
      </c>
      <c r="F2175" s="1" t="s">
        <v>2769</v>
      </c>
      <c r="G2175" s="1" t="s">
        <v>7653</v>
      </c>
      <c r="H2175" s="2" t="s">
        <v>7669</v>
      </c>
      <c r="J2175" s="1" t="s">
        <v>773</v>
      </c>
      <c r="K2175" s="1" t="s">
        <v>7651</v>
      </c>
      <c r="L2175" s="1">
        <v>1</v>
      </c>
      <c r="M2175" s="1" t="s">
        <v>774</v>
      </c>
      <c r="O2175" s="1" t="s">
        <v>1264</v>
      </c>
      <c r="P2175" s="1" t="s">
        <v>1265</v>
      </c>
      <c r="T2175" s="1" t="s">
        <v>1266</v>
      </c>
      <c r="W2175" s="2" t="s">
        <v>241</v>
      </c>
      <c r="X2175" s="2" t="s">
        <v>241</v>
      </c>
      <c r="Y2175" s="1" t="s">
        <v>775</v>
      </c>
      <c r="Z2175" s="1" t="s">
        <v>34</v>
      </c>
      <c r="AA2175" s="9" t="s">
        <v>53</v>
      </c>
      <c r="AB2175" s="2" t="s">
        <v>248</v>
      </c>
    </row>
    <row r="2176" spans="1:28" ht="36" customHeight="1" x14ac:dyDescent="0.2">
      <c r="A2176" s="1" t="s">
        <v>7670</v>
      </c>
      <c r="B2176" s="1" t="s">
        <v>1141</v>
      </c>
      <c r="C2176" t="s">
        <v>7671</v>
      </c>
      <c r="D2176" s="1" t="s">
        <v>43</v>
      </c>
      <c r="E2176" s="1" t="s">
        <v>6211</v>
      </c>
      <c r="F2176" s="1" t="s">
        <v>2769</v>
      </c>
      <c r="G2176" s="1" t="s">
        <v>7653</v>
      </c>
      <c r="H2176" s="2" t="s">
        <v>7672</v>
      </c>
      <c r="J2176" s="1" t="s">
        <v>773</v>
      </c>
      <c r="K2176" s="1" t="s">
        <v>7651</v>
      </c>
      <c r="L2176" s="1">
        <v>1</v>
      </c>
      <c r="M2176" s="1" t="s">
        <v>774</v>
      </c>
      <c r="O2176" s="1" t="s">
        <v>1264</v>
      </c>
      <c r="P2176" s="1" t="s">
        <v>1265</v>
      </c>
      <c r="T2176" s="1" t="s">
        <v>1266</v>
      </c>
      <c r="W2176" s="2" t="s">
        <v>241</v>
      </c>
      <c r="X2176" s="2" t="s">
        <v>241</v>
      </c>
      <c r="Y2176" s="1" t="s">
        <v>775</v>
      </c>
      <c r="Z2176" s="1" t="s">
        <v>34</v>
      </c>
      <c r="AA2176" s="9" t="s">
        <v>53</v>
      </c>
      <c r="AB2176" s="2" t="s">
        <v>248</v>
      </c>
    </row>
    <row r="2177" spans="1:28" ht="36" customHeight="1" x14ac:dyDescent="0.2">
      <c r="A2177" s="1" t="s">
        <v>7673</v>
      </c>
      <c r="B2177" s="1" t="s">
        <v>1141</v>
      </c>
      <c r="C2177" t="s">
        <v>7674</v>
      </c>
      <c r="D2177" s="1" t="s">
        <v>43</v>
      </c>
      <c r="E2177" s="1" t="s">
        <v>6211</v>
      </c>
      <c r="F2177" s="1" t="s">
        <v>2769</v>
      </c>
      <c r="G2177" s="1" t="s">
        <v>7653</v>
      </c>
      <c r="H2177" s="2" t="s">
        <v>7675</v>
      </c>
      <c r="J2177" s="1" t="s">
        <v>773</v>
      </c>
      <c r="K2177" s="1" t="s">
        <v>7651</v>
      </c>
      <c r="L2177" s="1">
        <v>1</v>
      </c>
      <c r="M2177" s="1" t="s">
        <v>774</v>
      </c>
      <c r="O2177" s="1" t="s">
        <v>1264</v>
      </c>
      <c r="P2177" s="1" t="s">
        <v>1265</v>
      </c>
      <c r="T2177" s="1" t="s">
        <v>1266</v>
      </c>
      <c r="W2177" s="2" t="s">
        <v>241</v>
      </c>
      <c r="X2177" s="2" t="s">
        <v>241</v>
      </c>
      <c r="Y2177" s="1" t="s">
        <v>775</v>
      </c>
      <c r="Z2177" s="1" t="s">
        <v>34</v>
      </c>
      <c r="AA2177" s="9" t="s">
        <v>53</v>
      </c>
      <c r="AB2177" s="2" t="s">
        <v>248</v>
      </c>
    </row>
    <row r="2178" spans="1:28" ht="36" customHeight="1" x14ac:dyDescent="0.2">
      <c r="A2178" s="1" t="s">
        <v>7676</v>
      </c>
      <c r="B2178" s="1" t="s">
        <v>1141</v>
      </c>
      <c r="C2178" t="s">
        <v>7677</v>
      </c>
      <c r="D2178" s="1" t="s">
        <v>43</v>
      </c>
      <c r="E2178" s="1" t="s">
        <v>6211</v>
      </c>
      <c r="F2178" s="1" t="s">
        <v>2769</v>
      </c>
      <c r="G2178" s="1" t="s">
        <v>7653</v>
      </c>
      <c r="H2178" s="2" t="s">
        <v>7678</v>
      </c>
      <c r="J2178" s="1" t="s">
        <v>773</v>
      </c>
      <c r="K2178" s="1" t="s">
        <v>7651</v>
      </c>
      <c r="L2178" s="1">
        <v>1</v>
      </c>
      <c r="M2178" s="1" t="s">
        <v>774</v>
      </c>
      <c r="O2178" s="1" t="s">
        <v>1264</v>
      </c>
      <c r="P2178" s="1" t="s">
        <v>1265</v>
      </c>
      <c r="T2178" s="1" t="s">
        <v>1266</v>
      </c>
      <c r="W2178" s="2" t="s">
        <v>241</v>
      </c>
      <c r="X2178" s="2" t="s">
        <v>241</v>
      </c>
      <c r="Y2178" s="1" t="s">
        <v>775</v>
      </c>
      <c r="Z2178" s="1" t="s">
        <v>34</v>
      </c>
      <c r="AA2178" s="9" t="s">
        <v>53</v>
      </c>
      <c r="AB2178" s="2" t="s">
        <v>248</v>
      </c>
    </row>
    <row r="2179" spans="1:28" ht="36" customHeight="1" x14ac:dyDescent="0.2">
      <c r="A2179" s="1" t="s">
        <v>7679</v>
      </c>
      <c r="B2179" s="1" t="s">
        <v>36</v>
      </c>
      <c r="C2179" t="s">
        <v>7680</v>
      </c>
      <c r="D2179" s="1" t="s">
        <v>43</v>
      </c>
      <c r="E2179" s="1" t="s">
        <v>6211</v>
      </c>
      <c r="F2179" s="1" t="s">
        <v>2769</v>
      </c>
      <c r="G2179" s="1" t="s">
        <v>7653</v>
      </c>
      <c r="H2179" s="2" t="s">
        <v>7681</v>
      </c>
      <c r="J2179" s="1" t="s">
        <v>773</v>
      </c>
      <c r="K2179" s="1" t="s">
        <v>7651</v>
      </c>
      <c r="L2179" s="1">
        <v>1</v>
      </c>
      <c r="M2179" s="1" t="s">
        <v>774</v>
      </c>
      <c r="O2179" s="1" t="s">
        <v>1264</v>
      </c>
      <c r="P2179" s="1" t="s">
        <v>1265</v>
      </c>
      <c r="T2179" s="1" t="s">
        <v>1266</v>
      </c>
      <c r="W2179" s="2" t="s">
        <v>241</v>
      </c>
      <c r="X2179" s="2" t="s">
        <v>241</v>
      </c>
      <c r="Y2179" s="1" t="s">
        <v>775</v>
      </c>
      <c r="Z2179" s="1" t="s">
        <v>34</v>
      </c>
      <c r="AA2179" s="9" t="s">
        <v>53</v>
      </c>
      <c r="AB2179" s="2" t="s">
        <v>248</v>
      </c>
    </row>
    <row r="2180" spans="1:28" ht="36" customHeight="1" x14ac:dyDescent="0.2">
      <c r="A2180" s="1" t="s">
        <v>7682</v>
      </c>
      <c r="B2180" s="1">
        <v>1.3</v>
      </c>
      <c r="C2180" t="s">
        <v>7683</v>
      </c>
      <c r="D2180" s="1" t="s">
        <v>43</v>
      </c>
      <c r="E2180" s="1" t="s">
        <v>6211</v>
      </c>
      <c r="F2180" s="1" t="s">
        <v>2769</v>
      </c>
      <c r="G2180" s="1" t="s">
        <v>7653</v>
      </c>
      <c r="H2180" s="2" t="s">
        <v>7684</v>
      </c>
      <c r="J2180" s="1" t="s">
        <v>773</v>
      </c>
      <c r="K2180" s="1" t="s">
        <v>7651</v>
      </c>
      <c r="L2180" s="1">
        <v>1</v>
      </c>
      <c r="M2180" s="1" t="s">
        <v>774</v>
      </c>
      <c r="O2180" s="1" t="s">
        <v>1264</v>
      </c>
      <c r="P2180" s="1" t="s">
        <v>1265</v>
      </c>
      <c r="T2180" s="1" t="s">
        <v>1266</v>
      </c>
      <c r="W2180" s="2" t="s">
        <v>241</v>
      </c>
      <c r="X2180" s="2" t="s">
        <v>241</v>
      </c>
      <c r="Y2180" s="1" t="s">
        <v>775</v>
      </c>
      <c r="Z2180" s="1" t="s">
        <v>34</v>
      </c>
      <c r="AA2180" s="9" t="s">
        <v>53</v>
      </c>
      <c r="AB2180" s="2" t="s">
        <v>248</v>
      </c>
    </row>
    <row r="2181" spans="1:28" ht="36" customHeight="1" x14ac:dyDescent="0.2">
      <c r="A2181" s="1" t="s">
        <v>7685</v>
      </c>
      <c r="B2181" s="1" t="s">
        <v>1141</v>
      </c>
      <c r="C2181" t="s">
        <v>7686</v>
      </c>
      <c r="D2181" s="1" t="s">
        <v>43</v>
      </c>
      <c r="E2181" s="1" t="s">
        <v>6211</v>
      </c>
      <c r="F2181" s="1" t="s">
        <v>2769</v>
      </c>
      <c r="G2181" s="1" t="s">
        <v>7653</v>
      </c>
      <c r="H2181" s="2" t="s">
        <v>7687</v>
      </c>
      <c r="J2181" s="1" t="s">
        <v>773</v>
      </c>
      <c r="K2181" s="1" t="s">
        <v>7651</v>
      </c>
      <c r="L2181" s="1">
        <v>1</v>
      </c>
      <c r="M2181" s="1" t="s">
        <v>774</v>
      </c>
      <c r="O2181" s="1" t="s">
        <v>1264</v>
      </c>
      <c r="P2181" s="1" t="s">
        <v>1265</v>
      </c>
      <c r="T2181" s="1" t="s">
        <v>1266</v>
      </c>
      <c r="W2181" s="2" t="s">
        <v>241</v>
      </c>
      <c r="X2181" s="2" t="s">
        <v>241</v>
      </c>
      <c r="Y2181" s="1" t="s">
        <v>775</v>
      </c>
      <c r="Z2181" s="1" t="s">
        <v>34</v>
      </c>
      <c r="AA2181" s="9" t="s">
        <v>53</v>
      </c>
      <c r="AB2181" s="2" t="s">
        <v>248</v>
      </c>
    </row>
    <row r="2182" spans="1:28" ht="36" customHeight="1" x14ac:dyDescent="0.2">
      <c r="A2182" s="1" t="s">
        <v>7688</v>
      </c>
      <c r="B2182" s="1" t="s">
        <v>36</v>
      </c>
      <c r="C2182" t="s">
        <v>7689</v>
      </c>
      <c r="D2182" s="1" t="s">
        <v>43</v>
      </c>
      <c r="E2182" s="1" t="s">
        <v>6211</v>
      </c>
      <c r="F2182" s="1" t="s">
        <v>2769</v>
      </c>
      <c r="G2182" s="1" t="s">
        <v>7653</v>
      </c>
      <c r="H2182" s="2" t="s">
        <v>802</v>
      </c>
      <c r="J2182" s="1" t="s">
        <v>773</v>
      </c>
      <c r="K2182" s="1" t="s">
        <v>7651</v>
      </c>
      <c r="L2182" s="1">
        <v>1</v>
      </c>
      <c r="M2182" s="1" t="s">
        <v>774</v>
      </c>
      <c r="O2182" s="1" t="s">
        <v>1264</v>
      </c>
      <c r="P2182" s="1" t="s">
        <v>1265</v>
      </c>
      <c r="T2182" s="1" t="s">
        <v>1266</v>
      </c>
      <c r="W2182" s="2" t="s">
        <v>241</v>
      </c>
      <c r="X2182" s="2" t="s">
        <v>241</v>
      </c>
      <c r="Y2182" s="1" t="s">
        <v>775</v>
      </c>
      <c r="Z2182" s="1" t="s">
        <v>34</v>
      </c>
      <c r="AA2182" s="9" t="s">
        <v>53</v>
      </c>
      <c r="AB2182" s="2" t="s">
        <v>248</v>
      </c>
    </row>
    <row r="2183" spans="1:28" ht="36" customHeight="1" x14ac:dyDescent="0.2">
      <c r="A2183" s="1" t="s">
        <v>7690</v>
      </c>
      <c r="B2183" s="1" t="s">
        <v>36</v>
      </c>
      <c r="C2183" t="s">
        <v>7691</v>
      </c>
      <c r="D2183" s="1" t="s">
        <v>188</v>
      </c>
      <c r="E2183" s="1" t="s">
        <v>6211</v>
      </c>
      <c r="F2183" s="1" t="s">
        <v>2769</v>
      </c>
      <c r="G2183" s="1" t="s">
        <v>7653</v>
      </c>
      <c r="H2183" s="2" t="s">
        <v>643</v>
      </c>
      <c r="J2183" s="1" t="s">
        <v>33</v>
      </c>
      <c r="O2183" s="1" t="s">
        <v>191</v>
      </c>
      <c r="P2183" s="1" t="s">
        <v>1265</v>
      </c>
      <c r="W2183" s="2" t="s">
        <v>7692</v>
      </c>
      <c r="X2183" s="2" t="s">
        <v>7692</v>
      </c>
      <c r="Y2183" s="1" t="s">
        <v>52</v>
      </c>
      <c r="Z2183" s="1" t="s">
        <v>34</v>
      </c>
      <c r="AA2183" s="9" t="s">
        <v>53</v>
      </c>
      <c r="AB2183" s="2" t="s">
        <v>248</v>
      </c>
    </row>
    <row r="2184" spans="1:28" ht="36" customHeight="1" x14ac:dyDescent="0.2">
      <c r="A2184" s="1" t="s">
        <v>7693</v>
      </c>
      <c r="B2184" s="1" t="s">
        <v>1141</v>
      </c>
      <c r="C2184" t="s">
        <v>7694</v>
      </c>
      <c r="D2184" s="1" t="s">
        <v>43</v>
      </c>
      <c r="E2184" s="1" t="s">
        <v>6211</v>
      </c>
      <c r="F2184" s="1" t="s">
        <v>2769</v>
      </c>
      <c r="G2184" s="1" t="s">
        <v>7653</v>
      </c>
      <c r="H2184" s="2" t="s">
        <v>7695</v>
      </c>
      <c r="J2184" s="1" t="s">
        <v>773</v>
      </c>
      <c r="K2184" s="1" t="s">
        <v>7651</v>
      </c>
      <c r="L2184" s="1">
        <v>2</v>
      </c>
      <c r="M2184" s="1" t="s">
        <v>774</v>
      </c>
      <c r="O2184" s="1" t="s">
        <v>1264</v>
      </c>
      <c r="P2184" s="1" t="s">
        <v>1265</v>
      </c>
      <c r="T2184" s="1" t="s">
        <v>1266</v>
      </c>
      <c r="W2184" s="2" t="s">
        <v>241</v>
      </c>
      <c r="X2184" s="2" t="s">
        <v>241</v>
      </c>
      <c r="Y2184" s="1" t="s">
        <v>775</v>
      </c>
      <c r="Z2184" s="1" t="s">
        <v>34</v>
      </c>
      <c r="AA2184" s="9" t="s">
        <v>53</v>
      </c>
      <c r="AB2184" s="2" t="s">
        <v>248</v>
      </c>
    </row>
    <row r="2185" spans="1:28" ht="36" customHeight="1" x14ac:dyDescent="0.2">
      <c r="A2185" s="1" t="s">
        <v>7696</v>
      </c>
      <c r="B2185" s="1" t="s">
        <v>36</v>
      </c>
      <c r="C2185" t="s">
        <v>7697</v>
      </c>
      <c r="D2185" s="1" t="s">
        <v>766</v>
      </c>
      <c r="E2185" s="1" t="s">
        <v>6211</v>
      </c>
      <c r="F2185" s="1" t="s">
        <v>2769</v>
      </c>
      <c r="G2185" s="1" t="s">
        <v>7653</v>
      </c>
      <c r="H2185" s="2" t="s">
        <v>7698</v>
      </c>
      <c r="J2185" s="1" t="s">
        <v>33</v>
      </c>
      <c r="W2185" s="2" t="s">
        <v>241</v>
      </c>
      <c r="X2185" s="2" t="s">
        <v>241</v>
      </c>
      <c r="Z2185" s="1" t="s">
        <v>34</v>
      </c>
    </row>
    <row r="2186" spans="1:28" ht="36" customHeight="1" x14ac:dyDescent="0.2">
      <c r="A2186" s="1" t="s">
        <v>7699</v>
      </c>
      <c r="B2186" s="1" t="s">
        <v>36</v>
      </c>
      <c r="C2186" t="s">
        <v>7700</v>
      </c>
      <c r="D2186" s="1" t="s">
        <v>43</v>
      </c>
      <c r="E2186" s="1" t="s">
        <v>6211</v>
      </c>
      <c r="F2186" s="1" t="s">
        <v>2769</v>
      </c>
      <c r="G2186" s="1" t="s">
        <v>7653</v>
      </c>
      <c r="H2186" s="2" t="s">
        <v>6275</v>
      </c>
      <c r="J2186" s="1" t="s">
        <v>773</v>
      </c>
      <c r="K2186" s="1" t="s">
        <v>7696</v>
      </c>
      <c r="L2186" s="1">
        <v>1</v>
      </c>
      <c r="M2186" s="1" t="s">
        <v>774</v>
      </c>
      <c r="O2186" s="1" t="s">
        <v>1264</v>
      </c>
      <c r="P2186" s="1" t="s">
        <v>1265</v>
      </c>
      <c r="T2186" s="1" t="s">
        <v>1266</v>
      </c>
      <c r="W2186" s="2" t="s">
        <v>241</v>
      </c>
      <c r="X2186" s="2" t="s">
        <v>241</v>
      </c>
      <c r="Y2186" s="1" t="s">
        <v>775</v>
      </c>
      <c r="Z2186" s="1" t="s">
        <v>34</v>
      </c>
      <c r="AA2186" s="9" t="s">
        <v>53</v>
      </c>
      <c r="AB2186" s="2" t="s">
        <v>248</v>
      </c>
    </row>
    <row r="2187" spans="1:28" ht="36" customHeight="1" x14ac:dyDescent="0.2">
      <c r="A2187" s="1" t="s">
        <v>7701</v>
      </c>
      <c r="B2187" s="1" t="s">
        <v>1141</v>
      </c>
      <c r="C2187" t="s">
        <v>7702</v>
      </c>
      <c r="D2187" s="1" t="s">
        <v>188</v>
      </c>
      <c r="E2187" s="1" t="s">
        <v>6211</v>
      </c>
      <c r="F2187" s="1" t="s">
        <v>2769</v>
      </c>
      <c r="G2187" s="1" t="s">
        <v>7653</v>
      </c>
      <c r="H2187" s="2" t="s">
        <v>7703</v>
      </c>
      <c r="J2187" s="1" t="s">
        <v>33</v>
      </c>
      <c r="O2187" s="1" t="s">
        <v>191</v>
      </c>
      <c r="P2187" s="1" t="s">
        <v>1265</v>
      </c>
      <c r="W2187" s="2" t="s">
        <v>7704</v>
      </c>
      <c r="X2187" s="2" t="s">
        <v>7704</v>
      </c>
      <c r="Y2187" s="1" t="s">
        <v>52</v>
      </c>
      <c r="Z2187" s="1" t="s">
        <v>34</v>
      </c>
      <c r="AA2187" s="9" t="s">
        <v>53</v>
      </c>
      <c r="AB2187" s="2" t="s">
        <v>248</v>
      </c>
    </row>
    <row r="2188" spans="1:28" ht="36" customHeight="1" x14ac:dyDescent="0.2">
      <c r="A2188" s="1" t="s">
        <v>7705</v>
      </c>
      <c r="B2188" s="1" t="s">
        <v>36</v>
      </c>
      <c r="C2188" t="s">
        <v>7706</v>
      </c>
      <c r="D2188" s="1" t="s">
        <v>43</v>
      </c>
      <c r="E2188" s="1" t="s">
        <v>6211</v>
      </c>
      <c r="F2188" s="1" t="s">
        <v>2769</v>
      </c>
      <c r="G2188" s="1" t="s">
        <v>7653</v>
      </c>
      <c r="H2188" s="2" t="s">
        <v>6282</v>
      </c>
      <c r="J2188" s="1" t="s">
        <v>773</v>
      </c>
      <c r="K2188" s="1" t="s">
        <v>7696</v>
      </c>
      <c r="L2188" s="1">
        <v>1</v>
      </c>
      <c r="M2188" s="1" t="s">
        <v>774</v>
      </c>
      <c r="O2188" s="1" t="s">
        <v>1264</v>
      </c>
      <c r="P2188" s="1" t="s">
        <v>1265</v>
      </c>
      <c r="T2188" s="1" t="s">
        <v>1266</v>
      </c>
      <c r="W2188" s="2" t="s">
        <v>241</v>
      </c>
      <c r="X2188" s="2" t="s">
        <v>241</v>
      </c>
      <c r="Y2188" s="1" t="s">
        <v>775</v>
      </c>
      <c r="Z2188" s="1" t="s">
        <v>34</v>
      </c>
      <c r="AA2188" s="9" t="s">
        <v>53</v>
      </c>
      <c r="AB2188" s="2" t="s">
        <v>248</v>
      </c>
    </row>
    <row r="2189" spans="1:28" ht="36" customHeight="1" x14ac:dyDescent="0.2">
      <c r="A2189" s="1" t="s">
        <v>7707</v>
      </c>
      <c r="B2189" s="1" t="s">
        <v>1141</v>
      </c>
      <c r="C2189" t="s">
        <v>7708</v>
      </c>
      <c r="D2189" s="1" t="s">
        <v>188</v>
      </c>
      <c r="E2189" s="1" t="s">
        <v>6211</v>
      </c>
      <c r="F2189" s="1" t="s">
        <v>2769</v>
      </c>
      <c r="G2189" s="1" t="s">
        <v>7653</v>
      </c>
      <c r="H2189" s="2" t="s">
        <v>7703</v>
      </c>
      <c r="J2189" s="1" t="s">
        <v>33</v>
      </c>
      <c r="O2189" s="1" t="s">
        <v>191</v>
      </c>
      <c r="P2189" s="1" t="s">
        <v>1265</v>
      </c>
      <c r="W2189" s="2" t="s">
        <v>7709</v>
      </c>
      <c r="X2189" s="2" t="s">
        <v>7709</v>
      </c>
      <c r="Y2189" s="1" t="s">
        <v>52</v>
      </c>
      <c r="Z2189" s="1" t="s">
        <v>34</v>
      </c>
      <c r="AA2189" s="9" t="s">
        <v>53</v>
      </c>
      <c r="AB2189" s="2" t="s">
        <v>248</v>
      </c>
    </row>
    <row r="2190" spans="1:28" ht="36" customHeight="1" x14ac:dyDescent="0.2">
      <c r="A2190" s="1" t="s">
        <v>7710</v>
      </c>
      <c r="B2190" s="1" t="s">
        <v>1141</v>
      </c>
      <c r="C2190" t="s">
        <v>7711</v>
      </c>
      <c r="D2190" s="1" t="s">
        <v>43</v>
      </c>
      <c r="E2190" s="1" t="s">
        <v>6211</v>
      </c>
      <c r="F2190" s="1" t="s">
        <v>2769</v>
      </c>
      <c r="G2190" s="1" t="s">
        <v>7653</v>
      </c>
      <c r="H2190" s="2" t="s">
        <v>6289</v>
      </c>
      <c r="J2190" s="1" t="s">
        <v>773</v>
      </c>
      <c r="K2190" s="1" t="s">
        <v>7696</v>
      </c>
      <c r="L2190" s="1">
        <v>1</v>
      </c>
      <c r="M2190" s="1" t="s">
        <v>774</v>
      </c>
      <c r="O2190" s="1" t="s">
        <v>1264</v>
      </c>
      <c r="P2190" s="1" t="s">
        <v>1265</v>
      </c>
      <c r="T2190" s="1" t="s">
        <v>1266</v>
      </c>
      <c r="W2190" s="2" t="s">
        <v>241</v>
      </c>
      <c r="X2190" s="2" t="s">
        <v>241</v>
      </c>
      <c r="Y2190" s="1" t="s">
        <v>775</v>
      </c>
      <c r="Z2190" s="1" t="s">
        <v>34</v>
      </c>
      <c r="AA2190" s="9" t="s">
        <v>53</v>
      </c>
      <c r="AB2190" s="2" t="s">
        <v>248</v>
      </c>
    </row>
    <row r="2191" spans="1:28" ht="36" customHeight="1" x14ac:dyDescent="0.2">
      <c r="A2191" s="1" t="s">
        <v>7712</v>
      </c>
      <c r="B2191" s="1" t="s">
        <v>1141</v>
      </c>
      <c r="C2191" t="s">
        <v>7713</v>
      </c>
      <c r="D2191" s="1" t="s">
        <v>188</v>
      </c>
      <c r="E2191" s="1" t="s">
        <v>6211</v>
      </c>
      <c r="F2191" s="1" t="s">
        <v>2769</v>
      </c>
      <c r="G2191" s="1" t="s">
        <v>7653</v>
      </c>
      <c r="H2191" s="2" t="s">
        <v>7703</v>
      </c>
      <c r="J2191" s="1" t="s">
        <v>33</v>
      </c>
      <c r="O2191" s="1" t="s">
        <v>191</v>
      </c>
      <c r="P2191" s="1" t="s">
        <v>1265</v>
      </c>
      <c r="W2191" s="2" t="s">
        <v>7714</v>
      </c>
      <c r="X2191" s="2" t="s">
        <v>7714</v>
      </c>
      <c r="Y2191" s="1" t="s">
        <v>52</v>
      </c>
      <c r="Z2191" s="1" t="s">
        <v>34</v>
      </c>
      <c r="AA2191" s="9" t="s">
        <v>53</v>
      </c>
      <c r="AB2191" s="2" t="s">
        <v>248</v>
      </c>
    </row>
    <row r="2192" spans="1:28" ht="36" customHeight="1" x14ac:dyDescent="0.2">
      <c r="A2192" s="1" t="s">
        <v>7715</v>
      </c>
      <c r="B2192" s="1" t="s">
        <v>1141</v>
      </c>
      <c r="C2192" t="s">
        <v>7716</v>
      </c>
      <c r="D2192" s="1" t="s">
        <v>43</v>
      </c>
      <c r="E2192" s="1" t="s">
        <v>6211</v>
      </c>
      <c r="F2192" s="1" t="s">
        <v>2769</v>
      </c>
      <c r="G2192" s="1" t="s">
        <v>7653</v>
      </c>
      <c r="H2192" s="2" t="s">
        <v>7144</v>
      </c>
      <c r="J2192" s="1" t="s">
        <v>773</v>
      </c>
      <c r="K2192" s="1" t="s">
        <v>7696</v>
      </c>
      <c r="L2192" s="1">
        <v>1</v>
      </c>
      <c r="M2192" s="1" t="s">
        <v>774</v>
      </c>
      <c r="O2192" s="1" t="s">
        <v>1264</v>
      </c>
      <c r="P2192" s="1" t="s">
        <v>1265</v>
      </c>
      <c r="T2192" s="1" t="s">
        <v>1266</v>
      </c>
      <c r="W2192" s="2" t="s">
        <v>241</v>
      </c>
      <c r="X2192" s="2" t="s">
        <v>241</v>
      </c>
      <c r="Y2192" s="1" t="s">
        <v>775</v>
      </c>
      <c r="Z2192" s="1" t="s">
        <v>34</v>
      </c>
      <c r="AA2192" s="9" t="s">
        <v>53</v>
      </c>
      <c r="AB2192" s="2" t="s">
        <v>248</v>
      </c>
    </row>
    <row r="2193" spans="1:28" ht="36" customHeight="1" x14ac:dyDescent="0.2">
      <c r="A2193" s="1" t="s">
        <v>7717</v>
      </c>
      <c r="B2193" s="1" t="s">
        <v>1141</v>
      </c>
      <c r="C2193" t="s">
        <v>7718</v>
      </c>
      <c r="D2193" s="1" t="s">
        <v>188</v>
      </c>
      <c r="E2193" s="1" t="s">
        <v>6211</v>
      </c>
      <c r="F2193" s="1" t="s">
        <v>2769</v>
      </c>
      <c r="G2193" s="1" t="s">
        <v>7653</v>
      </c>
      <c r="H2193" s="2" t="s">
        <v>7703</v>
      </c>
      <c r="J2193" s="1" t="s">
        <v>33</v>
      </c>
      <c r="O2193" s="1" t="s">
        <v>191</v>
      </c>
      <c r="P2193" s="1" t="s">
        <v>1265</v>
      </c>
      <c r="W2193" s="2" t="s">
        <v>7719</v>
      </c>
      <c r="X2193" s="2" t="s">
        <v>7719</v>
      </c>
      <c r="Y2193" s="1" t="s">
        <v>52</v>
      </c>
      <c r="Z2193" s="1" t="s">
        <v>34</v>
      </c>
      <c r="AA2193" s="9" t="s">
        <v>53</v>
      </c>
      <c r="AB2193" s="2" t="s">
        <v>248</v>
      </c>
    </row>
    <row r="2194" spans="1:28" ht="36" customHeight="1" x14ac:dyDescent="0.2">
      <c r="A2194" s="1" t="s">
        <v>7720</v>
      </c>
      <c r="B2194" s="1" t="s">
        <v>1141</v>
      </c>
      <c r="C2194" t="s">
        <v>7721</v>
      </c>
      <c r="D2194" s="1" t="s">
        <v>43</v>
      </c>
      <c r="E2194" s="1" t="s">
        <v>6211</v>
      </c>
      <c r="F2194" s="1" t="s">
        <v>2769</v>
      </c>
      <c r="G2194" s="1" t="s">
        <v>7653</v>
      </c>
      <c r="H2194" s="2" t="s">
        <v>6304</v>
      </c>
      <c r="J2194" s="1" t="s">
        <v>773</v>
      </c>
      <c r="K2194" s="1" t="s">
        <v>7696</v>
      </c>
      <c r="L2194" s="1">
        <v>1</v>
      </c>
      <c r="M2194" s="1" t="s">
        <v>774</v>
      </c>
      <c r="O2194" s="1" t="s">
        <v>1264</v>
      </c>
      <c r="P2194" s="1" t="s">
        <v>1265</v>
      </c>
      <c r="T2194" s="1" t="s">
        <v>1266</v>
      </c>
      <c r="W2194" s="2" t="s">
        <v>241</v>
      </c>
      <c r="X2194" s="2" t="s">
        <v>241</v>
      </c>
      <c r="Y2194" s="1" t="s">
        <v>775</v>
      </c>
      <c r="Z2194" s="1" t="s">
        <v>34</v>
      </c>
      <c r="AA2194" s="9" t="s">
        <v>53</v>
      </c>
      <c r="AB2194" s="2" t="s">
        <v>248</v>
      </c>
    </row>
    <row r="2195" spans="1:28" ht="36" customHeight="1" x14ac:dyDescent="0.2">
      <c r="A2195" s="1" t="s">
        <v>7722</v>
      </c>
      <c r="B2195" s="1" t="s">
        <v>1141</v>
      </c>
      <c r="C2195" t="s">
        <v>7723</v>
      </c>
      <c r="D2195" s="1" t="s">
        <v>188</v>
      </c>
      <c r="E2195" s="1" t="s">
        <v>6211</v>
      </c>
      <c r="F2195" s="1" t="s">
        <v>2769</v>
      </c>
      <c r="G2195" s="1" t="s">
        <v>7653</v>
      </c>
      <c r="H2195" s="2" t="s">
        <v>7703</v>
      </c>
      <c r="J2195" s="1" t="s">
        <v>33</v>
      </c>
      <c r="O2195" s="1" t="s">
        <v>191</v>
      </c>
      <c r="P2195" s="1" t="s">
        <v>1265</v>
      </c>
      <c r="W2195" s="2" t="s">
        <v>7724</v>
      </c>
      <c r="X2195" s="2" t="s">
        <v>7724</v>
      </c>
      <c r="Y2195" s="1" t="s">
        <v>52</v>
      </c>
      <c r="Z2195" s="1" t="s">
        <v>34</v>
      </c>
      <c r="AA2195" s="9" t="s">
        <v>53</v>
      </c>
      <c r="AB2195" s="2" t="s">
        <v>248</v>
      </c>
    </row>
    <row r="2196" spans="1:28" ht="36" customHeight="1" x14ac:dyDescent="0.2">
      <c r="A2196" s="1" t="s">
        <v>7725</v>
      </c>
      <c r="B2196" s="1" t="s">
        <v>36</v>
      </c>
      <c r="C2196" t="s">
        <v>7726</v>
      </c>
      <c r="D2196" s="1" t="s">
        <v>43</v>
      </c>
      <c r="E2196" s="1" t="s">
        <v>6211</v>
      </c>
      <c r="F2196" s="1" t="s">
        <v>2769</v>
      </c>
      <c r="G2196" s="1" t="s">
        <v>7653</v>
      </c>
      <c r="H2196" s="2" t="s">
        <v>6312</v>
      </c>
      <c r="J2196" s="1" t="s">
        <v>773</v>
      </c>
      <c r="K2196" s="1" t="s">
        <v>7696</v>
      </c>
      <c r="L2196" s="1">
        <v>1</v>
      </c>
      <c r="M2196" s="1" t="s">
        <v>774</v>
      </c>
      <c r="O2196" s="1" t="s">
        <v>1264</v>
      </c>
      <c r="P2196" s="1" t="s">
        <v>1265</v>
      </c>
      <c r="T2196" s="1" t="s">
        <v>1266</v>
      </c>
      <c r="W2196" s="2" t="s">
        <v>241</v>
      </c>
      <c r="X2196" s="2" t="s">
        <v>241</v>
      </c>
      <c r="Y2196" s="1" t="s">
        <v>775</v>
      </c>
      <c r="Z2196" s="1" t="s">
        <v>34</v>
      </c>
      <c r="AA2196" s="9" t="s">
        <v>53</v>
      </c>
      <c r="AB2196" s="2" t="s">
        <v>248</v>
      </c>
    </row>
    <row r="2197" spans="1:28" ht="36" customHeight="1" x14ac:dyDescent="0.2">
      <c r="A2197" s="1" t="s">
        <v>7727</v>
      </c>
      <c r="B2197" s="1" t="s">
        <v>1141</v>
      </c>
      <c r="C2197" t="s">
        <v>7728</v>
      </c>
      <c r="D2197" s="1" t="s">
        <v>188</v>
      </c>
      <c r="E2197" s="1" t="s">
        <v>6211</v>
      </c>
      <c r="F2197" s="1" t="s">
        <v>2769</v>
      </c>
      <c r="G2197" s="1" t="s">
        <v>7653</v>
      </c>
      <c r="H2197" s="2" t="s">
        <v>7703</v>
      </c>
      <c r="J2197" s="1" t="s">
        <v>33</v>
      </c>
      <c r="O2197" s="1" t="s">
        <v>191</v>
      </c>
      <c r="P2197" s="1" t="s">
        <v>1265</v>
      </c>
      <c r="W2197" s="2" t="s">
        <v>7729</v>
      </c>
      <c r="X2197" s="2" t="s">
        <v>7729</v>
      </c>
      <c r="Y2197" s="1" t="s">
        <v>52</v>
      </c>
      <c r="Z2197" s="1" t="s">
        <v>34</v>
      </c>
      <c r="AA2197" s="9" t="s">
        <v>53</v>
      </c>
      <c r="AB2197" s="2" t="s">
        <v>248</v>
      </c>
    </row>
    <row r="2198" spans="1:28" ht="36" customHeight="1" x14ac:dyDescent="0.2">
      <c r="A2198" s="1" t="s">
        <v>7730</v>
      </c>
      <c r="B2198" s="1" t="s">
        <v>36</v>
      </c>
      <c r="C2198" t="s">
        <v>7731</v>
      </c>
      <c r="D2198" s="1" t="s">
        <v>43</v>
      </c>
      <c r="E2198" s="1" t="s">
        <v>6211</v>
      </c>
      <c r="F2198" s="1" t="s">
        <v>2769</v>
      </c>
      <c r="G2198" s="1" t="s">
        <v>7653</v>
      </c>
      <c r="H2198" s="2" t="s">
        <v>6320</v>
      </c>
      <c r="J2198" s="1" t="s">
        <v>773</v>
      </c>
      <c r="K2198" s="1" t="s">
        <v>7696</v>
      </c>
      <c r="L2198" s="1">
        <v>1</v>
      </c>
      <c r="M2198" s="1" t="s">
        <v>774</v>
      </c>
      <c r="O2198" s="1" t="s">
        <v>1264</v>
      </c>
      <c r="P2198" s="1" t="s">
        <v>1265</v>
      </c>
      <c r="T2198" s="1" t="s">
        <v>1266</v>
      </c>
      <c r="W2198" s="2" t="s">
        <v>241</v>
      </c>
      <c r="X2198" s="2" t="s">
        <v>241</v>
      </c>
      <c r="Y2198" s="1" t="s">
        <v>775</v>
      </c>
      <c r="Z2198" s="1" t="s">
        <v>34</v>
      </c>
      <c r="AA2198" s="9" t="s">
        <v>53</v>
      </c>
      <c r="AB2198" s="2" t="s">
        <v>248</v>
      </c>
    </row>
    <row r="2199" spans="1:28" ht="36" customHeight="1" x14ac:dyDescent="0.2">
      <c r="A2199" s="1" t="s">
        <v>7732</v>
      </c>
      <c r="B2199" s="1" t="s">
        <v>1141</v>
      </c>
      <c r="C2199" t="s">
        <v>7733</v>
      </c>
      <c r="D2199" s="1" t="s">
        <v>188</v>
      </c>
      <c r="E2199" s="1" t="s">
        <v>6211</v>
      </c>
      <c r="F2199" s="1" t="s">
        <v>2769</v>
      </c>
      <c r="G2199" s="1" t="s">
        <v>7653</v>
      </c>
      <c r="H2199" s="2" t="s">
        <v>7703</v>
      </c>
      <c r="J2199" s="1" t="s">
        <v>33</v>
      </c>
      <c r="O2199" s="1" t="s">
        <v>191</v>
      </c>
      <c r="P2199" s="1" t="s">
        <v>1265</v>
      </c>
      <c r="W2199" s="2" t="s">
        <v>7734</v>
      </c>
      <c r="X2199" s="2" t="s">
        <v>7734</v>
      </c>
      <c r="Y2199" s="1" t="s">
        <v>52</v>
      </c>
      <c r="Z2199" s="1" t="s">
        <v>34</v>
      </c>
      <c r="AA2199" s="9" t="s">
        <v>53</v>
      </c>
      <c r="AB2199" s="2" t="s">
        <v>248</v>
      </c>
    </row>
    <row r="2200" spans="1:28" ht="36" customHeight="1" x14ac:dyDescent="0.2">
      <c r="A2200" s="1" t="s">
        <v>7735</v>
      </c>
      <c r="B2200" s="1" t="s">
        <v>1141</v>
      </c>
      <c r="C2200" t="s">
        <v>7736</v>
      </c>
      <c r="D2200" s="1" t="s">
        <v>43</v>
      </c>
      <c r="E2200" s="1" t="s">
        <v>6211</v>
      </c>
      <c r="F2200" s="1" t="s">
        <v>2769</v>
      </c>
      <c r="G2200" s="1" t="s">
        <v>7653</v>
      </c>
      <c r="H2200" s="2" t="s">
        <v>2089</v>
      </c>
      <c r="J2200" s="1" t="s">
        <v>773</v>
      </c>
      <c r="K2200" s="1" t="s">
        <v>7696</v>
      </c>
      <c r="L2200" s="1">
        <v>1</v>
      </c>
      <c r="M2200" s="1" t="s">
        <v>774</v>
      </c>
      <c r="O2200" s="1" t="s">
        <v>1264</v>
      </c>
      <c r="P2200" s="1" t="s">
        <v>1265</v>
      </c>
      <c r="T2200" s="1" t="s">
        <v>1266</v>
      </c>
      <c r="W2200" s="2" t="s">
        <v>241</v>
      </c>
      <c r="X2200" s="2" t="s">
        <v>241</v>
      </c>
      <c r="Y2200" s="1" t="s">
        <v>775</v>
      </c>
      <c r="Z2200" s="1" t="s">
        <v>34</v>
      </c>
      <c r="AA2200" s="9" t="s">
        <v>53</v>
      </c>
      <c r="AB2200" s="2" t="s">
        <v>248</v>
      </c>
    </row>
    <row r="2201" spans="1:28" ht="36" customHeight="1" x14ac:dyDescent="0.2">
      <c r="A2201" s="1" t="s">
        <v>7737</v>
      </c>
      <c r="B2201" s="1" t="s">
        <v>1141</v>
      </c>
      <c r="C2201" t="s">
        <v>7738</v>
      </c>
      <c r="D2201" s="1" t="s">
        <v>188</v>
      </c>
      <c r="E2201" s="1" t="s">
        <v>6211</v>
      </c>
      <c r="F2201" s="1" t="s">
        <v>2769</v>
      </c>
      <c r="G2201" s="1" t="s">
        <v>7653</v>
      </c>
      <c r="H2201" s="2" t="s">
        <v>7703</v>
      </c>
      <c r="J2201" s="1" t="s">
        <v>33</v>
      </c>
      <c r="O2201" s="1" t="s">
        <v>191</v>
      </c>
      <c r="P2201" s="1" t="s">
        <v>1265</v>
      </c>
      <c r="W2201" s="2" t="s">
        <v>7739</v>
      </c>
      <c r="X2201" s="2" t="s">
        <v>7739</v>
      </c>
      <c r="Y2201" s="1" t="s">
        <v>52</v>
      </c>
      <c r="Z2201" s="1" t="s">
        <v>34</v>
      </c>
      <c r="AA2201" s="9" t="s">
        <v>53</v>
      </c>
      <c r="AB2201" s="2" t="s">
        <v>248</v>
      </c>
    </row>
    <row r="2202" spans="1:28" ht="36" customHeight="1" x14ac:dyDescent="0.2">
      <c r="A2202" s="1" t="s">
        <v>7740</v>
      </c>
      <c r="B2202" s="1" t="s">
        <v>1141</v>
      </c>
      <c r="C2202" t="s">
        <v>7741</v>
      </c>
      <c r="D2202" s="1" t="s">
        <v>43</v>
      </c>
      <c r="E2202" s="1" t="s">
        <v>6211</v>
      </c>
      <c r="F2202" s="1" t="s">
        <v>2769</v>
      </c>
      <c r="G2202" s="1" t="s">
        <v>7653</v>
      </c>
      <c r="H2202" s="2" t="s">
        <v>2355</v>
      </c>
      <c r="J2202" s="1" t="s">
        <v>773</v>
      </c>
      <c r="K2202" s="1" t="s">
        <v>7696</v>
      </c>
      <c r="L2202" s="1">
        <v>1</v>
      </c>
      <c r="M2202" s="1" t="s">
        <v>774</v>
      </c>
      <c r="O2202" s="1" t="s">
        <v>1264</v>
      </c>
      <c r="P2202" s="1" t="s">
        <v>1265</v>
      </c>
      <c r="T2202" s="1" t="s">
        <v>1266</v>
      </c>
      <c r="W2202" s="2" t="s">
        <v>241</v>
      </c>
      <c r="X2202" s="2" t="s">
        <v>241</v>
      </c>
      <c r="Y2202" s="1" t="s">
        <v>775</v>
      </c>
      <c r="Z2202" s="1" t="s">
        <v>34</v>
      </c>
      <c r="AA2202" s="9" t="s">
        <v>53</v>
      </c>
      <c r="AB2202" s="2" t="s">
        <v>248</v>
      </c>
    </row>
    <row r="2203" spans="1:28" ht="36" customHeight="1" x14ac:dyDescent="0.2">
      <c r="A2203" s="1" t="s">
        <v>7742</v>
      </c>
      <c r="B2203" s="1" t="s">
        <v>1141</v>
      </c>
      <c r="C2203" t="s">
        <v>7743</v>
      </c>
      <c r="D2203" s="1" t="s">
        <v>188</v>
      </c>
      <c r="E2203" s="1" t="s">
        <v>6211</v>
      </c>
      <c r="F2203" s="1" t="s">
        <v>2769</v>
      </c>
      <c r="G2203" s="1" t="s">
        <v>7653</v>
      </c>
      <c r="H2203" s="2" t="s">
        <v>7703</v>
      </c>
      <c r="J2203" s="1" t="s">
        <v>33</v>
      </c>
      <c r="O2203" s="1" t="s">
        <v>191</v>
      </c>
      <c r="P2203" s="1" t="s">
        <v>1265</v>
      </c>
      <c r="W2203" s="2" t="s">
        <v>7744</v>
      </c>
      <c r="X2203" s="2" t="s">
        <v>7744</v>
      </c>
      <c r="Y2203" s="1" t="s">
        <v>52</v>
      </c>
      <c r="Z2203" s="1" t="s">
        <v>34</v>
      </c>
      <c r="AA2203" s="9" t="s">
        <v>53</v>
      </c>
      <c r="AB2203" s="2" t="s">
        <v>248</v>
      </c>
    </row>
    <row r="2204" spans="1:28" ht="36" customHeight="1" x14ac:dyDescent="0.2">
      <c r="A2204" s="1" t="s">
        <v>7745</v>
      </c>
      <c r="B2204" s="1">
        <v>1.3</v>
      </c>
      <c r="C2204" t="s">
        <v>7746</v>
      </c>
      <c r="D2204" s="1" t="s">
        <v>43</v>
      </c>
      <c r="E2204" s="1" t="s">
        <v>6211</v>
      </c>
      <c r="F2204" s="1" t="s">
        <v>2769</v>
      </c>
      <c r="G2204" s="1" t="s">
        <v>7653</v>
      </c>
      <c r="H2204" s="2" t="s">
        <v>3368</v>
      </c>
      <c r="J2204" s="1" t="s">
        <v>773</v>
      </c>
      <c r="K2204" s="1" t="s">
        <v>7696</v>
      </c>
      <c r="L2204" s="1">
        <v>1</v>
      </c>
      <c r="M2204" s="1" t="s">
        <v>774</v>
      </c>
      <c r="O2204" s="1" t="s">
        <v>1264</v>
      </c>
      <c r="P2204" s="1" t="s">
        <v>1265</v>
      </c>
      <c r="T2204" s="1" t="s">
        <v>1266</v>
      </c>
      <c r="W2204" s="2" t="s">
        <v>241</v>
      </c>
      <c r="X2204" s="2" t="s">
        <v>241</v>
      </c>
      <c r="Y2204" s="1" t="s">
        <v>775</v>
      </c>
      <c r="Z2204" s="1" t="s">
        <v>34</v>
      </c>
      <c r="AA2204" s="9" t="s">
        <v>53</v>
      </c>
      <c r="AB2204" s="2" t="s">
        <v>248</v>
      </c>
    </row>
    <row r="2205" spans="1:28" ht="36" customHeight="1" x14ac:dyDescent="0.2">
      <c r="A2205" s="1" t="s">
        <v>7747</v>
      </c>
      <c r="B2205" s="1">
        <v>1.3</v>
      </c>
      <c r="C2205" t="s">
        <v>7748</v>
      </c>
      <c r="D2205" s="1" t="s">
        <v>188</v>
      </c>
      <c r="E2205" s="1" t="s">
        <v>6211</v>
      </c>
      <c r="F2205" s="1" t="s">
        <v>2769</v>
      </c>
      <c r="G2205" s="1" t="s">
        <v>7653</v>
      </c>
      <c r="H2205" s="2" t="s">
        <v>7703</v>
      </c>
      <c r="J2205" s="1" t="s">
        <v>33</v>
      </c>
      <c r="O2205" s="1" t="s">
        <v>191</v>
      </c>
      <c r="P2205" s="1" t="s">
        <v>1265</v>
      </c>
      <c r="W2205" s="2" t="s">
        <v>7749</v>
      </c>
      <c r="X2205" s="2" t="s">
        <v>7749</v>
      </c>
      <c r="Y2205" s="1" t="s">
        <v>52</v>
      </c>
      <c r="Z2205" s="1" t="s">
        <v>34</v>
      </c>
      <c r="AA2205" s="9" t="s">
        <v>53</v>
      </c>
      <c r="AB2205" s="2" t="s">
        <v>248</v>
      </c>
    </row>
    <row r="2206" spans="1:28" ht="36" customHeight="1" x14ac:dyDescent="0.2">
      <c r="A2206" s="1" t="s">
        <v>7750</v>
      </c>
      <c r="B2206" s="1" t="s">
        <v>1141</v>
      </c>
      <c r="C2206" t="s">
        <v>7751</v>
      </c>
      <c r="D2206" s="1" t="s">
        <v>43</v>
      </c>
      <c r="E2206" s="1" t="s">
        <v>6211</v>
      </c>
      <c r="F2206" s="1" t="s">
        <v>2769</v>
      </c>
      <c r="G2206" s="1" t="s">
        <v>7653</v>
      </c>
      <c r="H2206" s="2" t="s">
        <v>6351</v>
      </c>
      <c r="J2206" s="1" t="s">
        <v>773</v>
      </c>
      <c r="K2206" s="1" t="s">
        <v>7696</v>
      </c>
      <c r="L2206" s="1">
        <v>1</v>
      </c>
      <c r="M2206" s="1" t="s">
        <v>774</v>
      </c>
      <c r="O2206" s="1" t="s">
        <v>1264</v>
      </c>
      <c r="P2206" s="1" t="s">
        <v>1265</v>
      </c>
      <c r="T2206" s="1" t="s">
        <v>1266</v>
      </c>
      <c r="W2206" s="2" t="s">
        <v>241</v>
      </c>
      <c r="X2206" s="2" t="s">
        <v>241</v>
      </c>
      <c r="Y2206" s="1" t="s">
        <v>775</v>
      </c>
      <c r="Z2206" s="1" t="s">
        <v>34</v>
      </c>
      <c r="AA2206" s="9" t="s">
        <v>53</v>
      </c>
      <c r="AB2206" s="2" t="s">
        <v>248</v>
      </c>
    </row>
    <row r="2207" spans="1:28" ht="36" customHeight="1" x14ac:dyDescent="0.2">
      <c r="A2207" s="1" t="s">
        <v>7752</v>
      </c>
      <c r="B2207" s="1" t="s">
        <v>1141</v>
      </c>
      <c r="C2207" t="s">
        <v>7753</v>
      </c>
      <c r="D2207" s="1" t="s">
        <v>188</v>
      </c>
      <c r="E2207" s="1" t="s">
        <v>6211</v>
      </c>
      <c r="F2207" s="1" t="s">
        <v>2769</v>
      </c>
      <c r="G2207" s="1" t="s">
        <v>7653</v>
      </c>
      <c r="H2207" s="2" t="s">
        <v>7703</v>
      </c>
      <c r="J2207" s="1" t="s">
        <v>33</v>
      </c>
      <c r="O2207" s="1" t="s">
        <v>191</v>
      </c>
      <c r="P2207" s="1" t="s">
        <v>1265</v>
      </c>
      <c r="W2207" s="2" t="s">
        <v>7754</v>
      </c>
      <c r="X2207" s="2" t="s">
        <v>7754</v>
      </c>
      <c r="Y2207" s="1" t="s">
        <v>52</v>
      </c>
      <c r="Z2207" s="1" t="s">
        <v>34</v>
      </c>
      <c r="AA2207" s="9" t="s">
        <v>53</v>
      </c>
      <c r="AB2207" s="2" t="s">
        <v>248</v>
      </c>
    </row>
    <row r="2208" spans="1:28" ht="36" customHeight="1" x14ac:dyDescent="0.2">
      <c r="A2208" s="1" t="s">
        <v>7755</v>
      </c>
      <c r="B2208" s="1" t="s">
        <v>36</v>
      </c>
      <c r="C2208" t="s">
        <v>7756</v>
      </c>
      <c r="D2208" s="1" t="s">
        <v>43</v>
      </c>
      <c r="E2208" s="1" t="s">
        <v>6211</v>
      </c>
      <c r="F2208" s="1" t="s">
        <v>2769</v>
      </c>
      <c r="G2208" s="1" t="s">
        <v>7653</v>
      </c>
      <c r="H2208" s="2" t="s">
        <v>6359</v>
      </c>
      <c r="J2208" s="1" t="s">
        <v>773</v>
      </c>
      <c r="K2208" s="1" t="s">
        <v>7696</v>
      </c>
      <c r="L2208" s="1">
        <v>1</v>
      </c>
      <c r="M2208" s="1" t="s">
        <v>774</v>
      </c>
      <c r="O2208" s="1" t="s">
        <v>1264</v>
      </c>
      <c r="P2208" s="1" t="s">
        <v>1265</v>
      </c>
      <c r="T2208" s="1" t="s">
        <v>1266</v>
      </c>
      <c r="W2208" s="2" t="s">
        <v>241</v>
      </c>
      <c r="X2208" s="2" t="s">
        <v>241</v>
      </c>
      <c r="Y2208" s="1" t="s">
        <v>775</v>
      </c>
      <c r="Z2208" s="1" t="s">
        <v>34</v>
      </c>
      <c r="AA2208" s="9" t="s">
        <v>53</v>
      </c>
      <c r="AB2208" s="2" t="s">
        <v>248</v>
      </c>
    </row>
    <row r="2209" spans="1:28" ht="36" customHeight="1" x14ac:dyDescent="0.2">
      <c r="A2209" s="1" t="s">
        <v>7757</v>
      </c>
      <c r="B2209" s="1" t="s">
        <v>1141</v>
      </c>
      <c r="C2209" t="s">
        <v>7758</v>
      </c>
      <c r="D2209" s="1" t="s">
        <v>188</v>
      </c>
      <c r="E2209" s="1" t="s">
        <v>6211</v>
      </c>
      <c r="F2209" s="1" t="s">
        <v>2769</v>
      </c>
      <c r="G2209" s="1" t="s">
        <v>7653</v>
      </c>
      <c r="H2209" s="2" t="s">
        <v>7703</v>
      </c>
      <c r="J2209" s="1" t="s">
        <v>33</v>
      </c>
      <c r="O2209" s="1" t="s">
        <v>191</v>
      </c>
      <c r="P2209" s="1" t="s">
        <v>1265</v>
      </c>
      <c r="W2209" s="2" t="s">
        <v>7759</v>
      </c>
      <c r="X2209" s="2" t="s">
        <v>7759</v>
      </c>
      <c r="Y2209" s="1" t="s">
        <v>52</v>
      </c>
      <c r="Z2209" s="1" t="s">
        <v>34</v>
      </c>
      <c r="AA2209" s="9" t="s">
        <v>53</v>
      </c>
      <c r="AB2209" s="2" t="s">
        <v>248</v>
      </c>
    </row>
    <row r="2210" spans="1:28" ht="36" customHeight="1" x14ac:dyDescent="0.2">
      <c r="A2210" s="1" t="s">
        <v>7760</v>
      </c>
      <c r="B2210" s="1" t="s">
        <v>36</v>
      </c>
      <c r="C2210" t="s">
        <v>7761</v>
      </c>
      <c r="D2210" s="1" t="s">
        <v>43</v>
      </c>
      <c r="E2210" s="1" t="s">
        <v>6211</v>
      </c>
      <c r="F2210" s="1" t="s">
        <v>2769</v>
      </c>
      <c r="G2210" s="1" t="s">
        <v>7653</v>
      </c>
      <c r="H2210" s="2" t="s">
        <v>4427</v>
      </c>
      <c r="J2210" s="1" t="s">
        <v>773</v>
      </c>
      <c r="K2210" s="1" t="s">
        <v>7696</v>
      </c>
      <c r="L2210" s="1">
        <v>1</v>
      </c>
      <c r="M2210" s="1" t="s">
        <v>774</v>
      </c>
      <c r="O2210" s="1" t="s">
        <v>1264</v>
      </c>
      <c r="P2210" s="1" t="s">
        <v>1265</v>
      </c>
      <c r="T2210" s="1" t="s">
        <v>1266</v>
      </c>
      <c r="W2210" s="2" t="s">
        <v>2657</v>
      </c>
      <c r="X2210" s="2" t="s">
        <v>2657</v>
      </c>
      <c r="Y2210" s="1" t="s">
        <v>775</v>
      </c>
      <c r="Z2210" s="1" t="s">
        <v>34</v>
      </c>
      <c r="AA2210" s="9" t="s">
        <v>53</v>
      </c>
      <c r="AB2210" s="2" t="s">
        <v>248</v>
      </c>
    </row>
    <row r="2211" spans="1:28" ht="36" customHeight="1" x14ac:dyDescent="0.2">
      <c r="A2211" s="1" t="s">
        <v>7762</v>
      </c>
      <c r="B2211" s="1" t="s">
        <v>1141</v>
      </c>
      <c r="C2211" t="s">
        <v>7763</v>
      </c>
      <c r="D2211" s="1" t="s">
        <v>188</v>
      </c>
      <c r="E2211" s="1" t="s">
        <v>6211</v>
      </c>
      <c r="F2211" s="1" t="s">
        <v>2769</v>
      </c>
      <c r="G2211" s="1" t="s">
        <v>7653</v>
      </c>
      <c r="H2211" s="2" t="s">
        <v>7703</v>
      </c>
      <c r="J2211" s="1" t="s">
        <v>33</v>
      </c>
      <c r="O2211" s="1" t="s">
        <v>191</v>
      </c>
      <c r="P2211" s="1" t="s">
        <v>1265</v>
      </c>
      <c r="W2211" s="2" t="s">
        <v>7764</v>
      </c>
      <c r="X2211" s="2" t="s">
        <v>7764</v>
      </c>
      <c r="Y2211" s="1" t="s">
        <v>52</v>
      </c>
      <c r="Z2211" s="1" t="s">
        <v>34</v>
      </c>
      <c r="AA2211" s="9" t="s">
        <v>53</v>
      </c>
      <c r="AB2211" s="2" t="s">
        <v>248</v>
      </c>
    </row>
    <row r="2212" spans="1:28" ht="36" customHeight="1" x14ac:dyDescent="0.2">
      <c r="A2212" s="1" t="s">
        <v>7765</v>
      </c>
      <c r="B2212" s="1" t="s">
        <v>36</v>
      </c>
      <c r="C2212" t="s">
        <v>7766</v>
      </c>
      <c r="D2212" s="1" t="s">
        <v>43</v>
      </c>
      <c r="E2212" s="1" t="s">
        <v>6211</v>
      </c>
      <c r="F2212" s="1" t="s">
        <v>2769</v>
      </c>
      <c r="G2212" s="1" t="s">
        <v>7653</v>
      </c>
      <c r="H2212" s="2" t="s">
        <v>6376</v>
      </c>
      <c r="J2212" s="1" t="s">
        <v>773</v>
      </c>
      <c r="K2212" s="1" t="s">
        <v>7696</v>
      </c>
      <c r="L2212" s="1">
        <v>1</v>
      </c>
      <c r="M2212" s="1" t="s">
        <v>774</v>
      </c>
      <c r="O2212" s="1" t="s">
        <v>1264</v>
      </c>
      <c r="P2212" s="1" t="s">
        <v>1265</v>
      </c>
      <c r="T2212" s="1" t="s">
        <v>1266</v>
      </c>
      <c r="W2212" s="2" t="s">
        <v>241</v>
      </c>
      <c r="X2212" s="2" t="s">
        <v>241</v>
      </c>
      <c r="Y2212" s="1" t="s">
        <v>775</v>
      </c>
      <c r="Z2212" s="1" t="s">
        <v>34</v>
      </c>
      <c r="AA2212" s="9" t="s">
        <v>53</v>
      </c>
      <c r="AB2212" s="2" t="s">
        <v>248</v>
      </c>
    </row>
    <row r="2213" spans="1:28" ht="36" customHeight="1" x14ac:dyDescent="0.2">
      <c r="A2213" s="1" t="s">
        <v>7767</v>
      </c>
      <c r="B2213" s="1" t="s">
        <v>1141</v>
      </c>
      <c r="C2213" t="s">
        <v>7768</v>
      </c>
      <c r="D2213" s="1" t="s">
        <v>188</v>
      </c>
      <c r="E2213" s="1" t="s">
        <v>6211</v>
      </c>
      <c r="F2213" s="1" t="s">
        <v>2769</v>
      </c>
      <c r="G2213" s="1" t="s">
        <v>7653</v>
      </c>
      <c r="H2213" s="2" t="s">
        <v>7703</v>
      </c>
      <c r="J2213" s="1" t="s">
        <v>33</v>
      </c>
      <c r="O2213" s="1" t="s">
        <v>191</v>
      </c>
      <c r="P2213" s="1" t="s">
        <v>1265</v>
      </c>
      <c r="W2213" s="2" t="s">
        <v>7769</v>
      </c>
      <c r="X2213" s="2" t="s">
        <v>7769</v>
      </c>
      <c r="Y2213" s="1" t="s">
        <v>52</v>
      </c>
      <c r="Z2213" s="1" t="s">
        <v>34</v>
      </c>
      <c r="AA2213" s="9" t="s">
        <v>53</v>
      </c>
      <c r="AB2213" s="2" t="s">
        <v>248</v>
      </c>
    </row>
    <row r="2214" spans="1:28" ht="36" customHeight="1" x14ac:dyDescent="0.2">
      <c r="A2214" s="1" t="s">
        <v>7770</v>
      </c>
      <c r="B2214" s="1" t="s">
        <v>36</v>
      </c>
      <c r="C2214" t="s">
        <v>7771</v>
      </c>
      <c r="D2214" s="1" t="s">
        <v>43</v>
      </c>
      <c r="E2214" s="1" t="s">
        <v>6211</v>
      </c>
      <c r="F2214" s="1" t="s">
        <v>2769</v>
      </c>
      <c r="G2214" s="1" t="s">
        <v>7653</v>
      </c>
      <c r="H2214" s="2" t="s">
        <v>6384</v>
      </c>
      <c r="J2214" s="1" t="s">
        <v>773</v>
      </c>
      <c r="K2214" s="1" t="s">
        <v>7696</v>
      </c>
      <c r="L2214" s="1">
        <v>1</v>
      </c>
      <c r="M2214" s="1" t="s">
        <v>774</v>
      </c>
      <c r="O2214" s="1" t="s">
        <v>1264</v>
      </c>
      <c r="P2214" s="1" t="s">
        <v>1265</v>
      </c>
      <c r="T2214" s="1" t="s">
        <v>1266</v>
      </c>
      <c r="W2214" s="2" t="s">
        <v>241</v>
      </c>
      <c r="X2214" s="2" t="s">
        <v>241</v>
      </c>
      <c r="Y2214" s="1" t="s">
        <v>775</v>
      </c>
      <c r="Z2214" s="1" t="s">
        <v>34</v>
      </c>
      <c r="AA2214" s="9" t="s">
        <v>53</v>
      </c>
      <c r="AB2214" s="2" t="s">
        <v>248</v>
      </c>
    </row>
    <row r="2215" spans="1:28" ht="36" customHeight="1" x14ac:dyDescent="0.2">
      <c r="A2215" s="1" t="s">
        <v>7772</v>
      </c>
      <c r="B2215" s="1" t="s">
        <v>36</v>
      </c>
      <c r="C2215" t="s">
        <v>7773</v>
      </c>
      <c r="D2215" s="1" t="s">
        <v>188</v>
      </c>
      <c r="E2215" s="1" t="s">
        <v>6211</v>
      </c>
      <c r="F2215" s="1" t="s">
        <v>2769</v>
      </c>
      <c r="G2215" s="1" t="s">
        <v>7653</v>
      </c>
      <c r="H2215" s="2" t="s">
        <v>7703</v>
      </c>
      <c r="J2215" s="1" t="s">
        <v>33</v>
      </c>
      <c r="O2215" s="1" t="s">
        <v>191</v>
      </c>
      <c r="P2215" s="1" t="s">
        <v>1265</v>
      </c>
      <c r="W2215" s="2" t="s">
        <v>7774</v>
      </c>
      <c r="X2215" s="2" t="s">
        <v>7774</v>
      </c>
      <c r="Y2215" s="1" t="s">
        <v>52</v>
      </c>
      <c r="Z2215" s="1" t="s">
        <v>34</v>
      </c>
      <c r="AA2215" s="9" t="s">
        <v>53</v>
      </c>
      <c r="AB2215" s="2" t="s">
        <v>248</v>
      </c>
    </row>
    <row r="2216" spans="1:28" ht="36" customHeight="1" x14ac:dyDescent="0.2">
      <c r="A2216" s="1" t="s">
        <v>7775</v>
      </c>
      <c r="B2216" s="1" t="s">
        <v>36</v>
      </c>
      <c r="C2216" t="s">
        <v>7776</v>
      </c>
      <c r="D2216" s="1" t="s">
        <v>43</v>
      </c>
      <c r="E2216" s="1" t="s">
        <v>6211</v>
      </c>
      <c r="F2216" s="1" t="s">
        <v>2769</v>
      </c>
      <c r="G2216" s="1" t="s">
        <v>7653</v>
      </c>
      <c r="H2216" s="2" t="s">
        <v>6392</v>
      </c>
      <c r="J2216" s="1" t="s">
        <v>773</v>
      </c>
      <c r="K2216" s="1" t="s">
        <v>7696</v>
      </c>
      <c r="L2216" s="1">
        <v>1</v>
      </c>
      <c r="M2216" s="1" t="s">
        <v>774</v>
      </c>
      <c r="O2216" s="1" t="s">
        <v>1264</v>
      </c>
      <c r="P2216" s="1" t="s">
        <v>1265</v>
      </c>
      <c r="T2216" s="1" t="s">
        <v>1266</v>
      </c>
      <c r="W2216" s="2" t="s">
        <v>241</v>
      </c>
      <c r="X2216" s="2" t="s">
        <v>241</v>
      </c>
      <c r="Y2216" s="1" t="s">
        <v>775</v>
      </c>
      <c r="Z2216" s="1" t="s">
        <v>34</v>
      </c>
      <c r="AA2216" s="9" t="s">
        <v>53</v>
      </c>
      <c r="AB2216" s="2" t="s">
        <v>248</v>
      </c>
    </row>
    <row r="2217" spans="1:28" ht="36" customHeight="1" x14ac:dyDescent="0.2">
      <c r="A2217" s="1" t="s">
        <v>7777</v>
      </c>
      <c r="B2217" s="1" t="s">
        <v>36</v>
      </c>
      <c r="C2217" t="s">
        <v>7778</v>
      </c>
      <c r="D2217" s="1" t="s">
        <v>188</v>
      </c>
      <c r="E2217" s="1" t="s">
        <v>6211</v>
      </c>
      <c r="F2217" s="1" t="s">
        <v>2769</v>
      </c>
      <c r="G2217" s="1" t="s">
        <v>7653</v>
      </c>
      <c r="H2217" s="2" t="s">
        <v>7703</v>
      </c>
      <c r="J2217" s="1" t="s">
        <v>33</v>
      </c>
      <c r="O2217" s="1" t="s">
        <v>191</v>
      </c>
      <c r="P2217" s="1" t="s">
        <v>1265</v>
      </c>
      <c r="W2217" s="2" t="s">
        <v>7779</v>
      </c>
      <c r="X2217" s="2" t="s">
        <v>7779</v>
      </c>
      <c r="Y2217" s="1" t="s">
        <v>52</v>
      </c>
      <c r="Z2217" s="1" t="s">
        <v>34</v>
      </c>
      <c r="AA2217" s="9" t="s">
        <v>53</v>
      </c>
      <c r="AB2217" s="2" t="s">
        <v>248</v>
      </c>
    </row>
    <row r="2218" spans="1:28" ht="36" customHeight="1" x14ac:dyDescent="0.2">
      <c r="A2218" s="1" t="s">
        <v>7780</v>
      </c>
      <c r="B2218" s="1" t="s">
        <v>1141</v>
      </c>
      <c r="C2218" t="s">
        <v>7781</v>
      </c>
      <c r="D2218" s="1" t="s">
        <v>43</v>
      </c>
      <c r="E2218" s="1" t="s">
        <v>6211</v>
      </c>
      <c r="F2218" s="1" t="s">
        <v>2769</v>
      </c>
      <c r="G2218" s="1" t="s">
        <v>7653</v>
      </c>
      <c r="H2218" s="2" t="s">
        <v>2080</v>
      </c>
      <c r="J2218" s="1" t="s">
        <v>773</v>
      </c>
      <c r="K2218" s="1" t="s">
        <v>7696</v>
      </c>
      <c r="L2218" s="1">
        <v>1</v>
      </c>
      <c r="M2218" s="1" t="s">
        <v>774</v>
      </c>
      <c r="O2218" s="1" t="s">
        <v>1264</v>
      </c>
      <c r="P2218" s="1" t="s">
        <v>1265</v>
      </c>
      <c r="T2218" s="1" t="s">
        <v>1266</v>
      </c>
      <c r="W2218" s="2" t="s">
        <v>241</v>
      </c>
      <c r="X2218" s="2" t="s">
        <v>241</v>
      </c>
      <c r="Y2218" s="1" t="s">
        <v>775</v>
      </c>
      <c r="Z2218" s="1" t="s">
        <v>34</v>
      </c>
      <c r="AA2218" s="9" t="s">
        <v>53</v>
      </c>
      <c r="AB2218" s="2" t="s">
        <v>248</v>
      </c>
    </row>
    <row r="2219" spans="1:28" ht="36" customHeight="1" x14ac:dyDescent="0.2">
      <c r="A2219" s="1" t="s">
        <v>7782</v>
      </c>
      <c r="B2219" s="1" t="s">
        <v>1141</v>
      </c>
      <c r="C2219" t="s">
        <v>7783</v>
      </c>
      <c r="D2219" s="1" t="s">
        <v>188</v>
      </c>
      <c r="E2219" s="1" t="s">
        <v>6211</v>
      </c>
      <c r="F2219" s="1" t="s">
        <v>2769</v>
      </c>
      <c r="G2219" s="1" t="s">
        <v>7653</v>
      </c>
      <c r="H2219" s="2" t="s">
        <v>7703</v>
      </c>
      <c r="J2219" s="1" t="s">
        <v>33</v>
      </c>
      <c r="O2219" s="1" t="s">
        <v>191</v>
      </c>
      <c r="P2219" s="1" t="s">
        <v>1265</v>
      </c>
      <c r="W2219" s="2" t="s">
        <v>7784</v>
      </c>
      <c r="X2219" s="2" t="s">
        <v>7784</v>
      </c>
      <c r="Y2219" s="1" t="s">
        <v>52</v>
      </c>
      <c r="Z2219" s="1" t="s">
        <v>34</v>
      </c>
      <c r="AA2219" s="9" t="s">
        <v>53</v>
      </c>
      <c r="AB2219" s="2" t="s">
        <v>248</v>
      </c>
    </row>
    <row r="2220" spans="1:28" ht="36" customHeight="1" x14ac:dyDescent="0.2">
      <c r="A2220" s="1" t="s">
        <v>7785</v>
      </c>
      <c r="B2220" s="1" t="s">
        <v>36</v>
      </c>
      <c r="C2220" t="s">
        <v>7786</v>
      </c>
      <c r="D2220" s="1" t="s">
        <v>43</v>
      </c>
      <c r="E2220" s="1" t="s">
        <v>6211</v>
      </c>
      <c r="F2220" s="1" t="s">
        <v>2769</v>
      </c>
      <c r="G2220" s="1" t="s">
        <v>7653</v>
      </c>
      <c r="H2220" s="2" t="s">
        <v>6407</v>
      </c>
      <c r="J2220" s="1" t="s">
        <v>773</v>
      </c>
      <c r="K2220" s="1" t="s">
        <v>7696</v>
      </c>
      <c r="L2220" s="1">
        <v>1</v>
      </c>
      <c r="M2220" s="1" t="s">
        <v>774</v>
      </c>
      <c r="O2220" s="1" t="s">
        <v>1264</v>
      </c>
      <c r="P2220" s="1" t="s">
        <v>1265</v>
      </c>
      <c r="T2220" s="1" t="s">
        <v>1266</v>
      </c>
      <c r="W2220" s="2" t="s">
        <v>241</v>
      </c>
      <c r="X2220" s="2" t="s">
        <v>241</v>
      </c>
      <c r="Y2220" s="1" t="s">
        <v>775</v>
      </c>
      <c r="Z2220" s="1" t="s">
        <v>34</v>
      </c>
      <c r="AA2220" s="9" t="s">
        <v>53</v>
      </c>
      <c r="AB2220" s="2" t="s">
        <v>248</v>
      </c>
    </row>
    <row r="2221" spans="1:28" ht="36" customHeight="1" x14ac:dyDescent="0.2">
      <c r="A2221" s="1" t="s">
        <v>7787</v>
      </c>
      <c r="B2221" s="1" t="s">
        <v>1141</v>
      </c>
      <c r="C2221" t="s">
        <v>7788</v>
      </c>
      <c r="D2221" s="1" t="s">
        <v>188</v>
      </c>
      <c r="E2221" s="1" t="s">
        <v>6211</v>
      </c>
      <c r="F2221" s="1" t="s">
        <v>2769</v>
      </c>
      <c r="G2221" s="1" t="s">
        <v>7653</v>
      </c>
      <c r="H2221" s="2" t="s">
        <v>7703</v>
      </c>
      <c r="J2221" s="1" t="s">
        <v>33</v>
      </c>
      <c r="O2221" s="1" t="s">
        <v>191</v>
      </c>
      <c r="P2221" s="1" t="s">
        <v>1265</v>
      </c>
      <c r="W2221" s="2" t="s">
        <v>7789</v>
      </c>
      <c r="X2221" s="2" t="s">
        <v>7789</v>
      </c>
      <c r="Y2221" s="1" t="s">
        <v>52</v>
      </c>
      <c r="Z2221" s="1" t="s">
        <v>34</v>
      </c>
      <c r="AA2221" s="9" t="s">
        <v>53</v>
      </c>
      <c r="AB2221" s="2" t="s">
        <v>248</v>
      </c>
    </row>
    <row r="2222" spans="1:28" ht="36" customHeight="1" x14ac:dyDescent="0.2">
      <c r="A2222" s="1" t="s">
        <v>7790</v>
      </c>
      <c r="B2222" s="1" t="s">
        <v>36</v>
      </c>
      <c r="C2222" t="s">
        <v>7791</v>
      </c>
      <c r="D2222" s="1" t="s">
        <v>43</v>
      </c>
      <c r="E2222" s="1" t="s">
        <v>6211</v>
      </c>
      <c r="F2222" s="1" t="s">
        <v>2769</v>
      </c>
      <c r="G2222" s="1" t="s">
        <v>7653</v>
      </c>
      <c r="H2222" s="2" t="s">
        <v>6415</v>
      </c>
      <c r="J2222" s="1" t="s">
        <v>773</v>
      </c>
      <c r="K2222" s="1" t="s">
        <v>7696</v>
      </c>
      <c r="L2222" s="1">
        <v>1</v>
      </c>
      <c r="M2222" s="1" t="s">
        <v>774</v>
      </c>
      <c r="O2222" s="1" t="s">
        <v>1264</v>
      </c>
      <c r="P2222" s="1" t="s">
        <v>1265</v>
      </c>
      <c r="T2222" s="1" t="s">
        <v>1266</v>
      </c>
      <c r="W2222" s="2" t="s">
        <v>241</v>
      </c>
      <c r="X2222" s="2" t="s">
        <v>241</v>
      </c>
      <c r="Y2222" s="1" t="s">
        <v>775</v>
      </c>
      <c r="Z2222" s="1" t="s">
        <v>34</v>
      </c>
      <c r="AA2222" s="9" t="s">
        <v>53</v>
      </c>
      <c r="AB2222" s="2" t="s">
        <v>248</v>
      </c>
    </row>
    <row r="2223" spans="1:28" ht="36" customHeight="1" x14ac:dyDescent="0.2">
      <c r="A2223" s="1" t="s">
        <v>7792</v>
      </c>
      <c r="B2223" s="1" t="s">
        <v>36</v>
      </c>
      <c r="C2223" t="s">
        <v>7793</v>
      </c>
      <c r="D2223" s="1" t="s">
        <v>188</v>
      </c>
      <c r="E2223" s="1" t="s">
        <v>6211</v>
      </c>
      <c r="F2223" s="1" t="s">
        <v>2769</v>
      </c>
      <c r="G2223" s="1" t="s">
        <v>7653</v>
      </c>
      <c r="H2223" s="2" t="s">
        <v>7703</v>
      </c>
      <c r="J2223" s="1" t="s">
        <v>33</v>
      </c>
      <c r="O2223" s="1" t="s">
        <v>191</v>
      </c>
      <c r="P2223" s="1" t="s">
        <v>1265</v>
      </c>
      <c r="W2223" s="2" t="s">
        <v>7794</v>
      </c>
      <c r="X2223" s="2" t="s">
        <v>7794</v>
      </c>
      <c r="Y2223" s="1" t="s">
        <v>52</v>
      </c>
      <c r="Z2223" s="1" t="s">
        <v>34</v>
      </c>
      <c r="AA2223" s="9" t="s">
        <v>53</v>
      </c>
      <c r="AB2223" s="2" t="s">
        <v>248</v>
      </c>
    </row>
    <row r="2224" spans="1:28" ht="36" customHeight="1" x14ac:dyDescent="0.2">
      <c r="A2224" s="1" t="s">
        <v>7795</v>
      </c>
      <c r="B2224" s="1" t="s">
        <v>1141</v>
      </c>
      <c r="C2224" t="s">
        <v>7796</v>
      </c>
      <c r="D2224" s="1" t="s">
        <v>43</v>
      </c>
      <c r="E2224" s="1" t="s">
        <v>6211</v>
      </c>
      <c r="F2224" s="1" t="s">
        <v>2769</v>
      </c>
      <c r="G2224" s="1" t="s">
        <v>7653</v>
      </c>
      <c r="H2224" s="2" t="s">
        <v>6423</v>
      </c>
      <c r="J2224" s="1" t="s">
        <v>773</v>
      </c>
      <c r="K2224" s="1" t="s">
        <v>7696</v>
      </c>
      <c r="L2224" s="1">
        <v>1</v>
      </c>
      <c r="M2224" s="1" t="s">
        <v>774</v>
      </c>
      <c r="O2224" s="1" t="s">
        <v>1264</v>
      </c>
      <c r="P2224" s="1" t="s">
        <v>1265</v>
      </c>
      <c r="T2224" s="1" t="s">
        <v>1266</v>
      </c>
      <c r="W2224" s="2" t="s">
        <v>241</v>
      </c>
      <c r="X2224" s="2" t="s">
        <v>241</v>
      </c>
      <c r="Y2224" s="1" t="s">
        <v>775</v>
      </c>
      <c r="Z2224" s="1" t="s">
        <v>34</v>
      </c>
      <c r="AA2224" s="9" t="s">
        <v>53</v>
      </c>
      <c r="AB2224" s="2" t="s">
        <v>248</v>
      </c>
    </row>
    <row r="2225" spans="1:28" ht="36" customHeight="1" x14ac:dyDescent="0.2">
      <c r="A2225" s="1" t="s">
        <v>7797</v>
      </c>
      <c r="B2225" s="1" t="s">
        <v>1141</v>
      </c>
      <c r="C2225" t="s">
        <v>7798</v>
      </c>
      <c r="D2225" s="1" t="s">
        <v>188</v>
      </c>
      <c r="E2225" s="1" t="s">
        <v>6211</v>
      </c>
      <c r="F2225" s="1" t="s">
        <v>2769</v>
      </c>
      <c r="G2225" s="1" t="s">
        <v>7653</v>
      </c>
      <c r="H2225" s="2" t="s">
        <v>7703</v>
      </c>
      <c r="J2225" s="1" t="s">
        <v>33</v>
      </c>
      <c r="O2225" s="1" t="s">
        <v>191</v>
      </c>
      <c r="P2225" s="1" t="s">
        <v>1265</v>
      </c>
      <c r="W2225" s="2" t="s">
        <v>7799</v>
      </c>
      <c r="X2225" s="2" t="s">
        <v>7799</v>
      </c>
      <c r="Y2225" s="1" t="s">
        <v>52</v>
      </c>
      <c r="Z2225" s="1" t="s">
        <v>34</v>
      </c>
      <c r="AA2225" s="9" t="s">
        <v>53</v>
      </c>
      <c r="AB2225" s="2" t="s">
        <v>248</v>
      </c>
    </row>
    <row r="2226" spans="1:28" ht="36" customHeight="1" x14ac:dyDescent="0.2">
      <c r="A2226" s="1" t="s">
        <v>7800</v>
      </c>
      <c r="B2226" s="1">
        <v>1.3</v>
      </c>
      <c r="C2226" t="s">
        <v>7801</v>
      </c>
      <c r="D2226" s="1" t="s">
        <v>43</v>
      </c>
      <c r="E2226" s="1" t="s">
        <v>6211</v>
      </c>
      <c r="F2226" s="1" t="s">
        <v>2769</v>
      </c>
      <c r="G2226" s="1" t="s">
        <v>7653</v>
      </c>
      <c r="H2226" s="2" t="s">
        <v>802</v>
      </c>
      <c r="J2226" s="1" t="s">
        <v>773</v>
      </c>
      <c r="K2226" s="1" t="s">
        <v>7696</v>
      </c>
      <c r="L2226" s="1">
        <v>1</v>
      </c>
      <c r="M2226" s="1" t="s">
        <v>774</v>
      </c>
      <c r="O2226" s="1" t="s">
        <v>1264</v>
      </c>
      <c r="P2226" s="1" t="s">
        <v>1265</v>
      </c>
      <c r="T2226" s="1" t="s">
        <v>1266</v>
      </c>
      <c r="W2226" s="2" t="s">
        <v>241</v>
      </c>
      <c r="X2226" s="2" t="s">
        <v>241</v>
      </c>
      <c r="Y2226" s="1" t="s">
        <v>775</v>
      </c>
      <c r="Z2226" s="1" t="s">
        <v>34</v>
      </c>
      <c r="AA2226" s="9" t="s">
        <v>53</v>
      </c>
      <c r="AB2226" s="2" t="s">
        <v>248</v>
      </c>
    </row>
    <row r="2227" spans="1:28" ht="36" customHeight="1" x14ac:dyDescent="0.2">
      <c r="A2227" s="1" t="s">
        <v>7802</v>
      </c>
      <c r="B2227" s="1" t="s">
        <v>36</v>
      </c>
      <c r="C2227" t="s">
        <v>7803</v>
      </c>
      <c r="D2227" s="1" t="s">
        <v>188</v>
      </c>
      <c r="E2227" s="1" t="s">
        <v>6211</v>
      </c>
      <c r="F2227" s="1" t="s">
        <v>2769</v>
      </c>
      <c r="G2227" s="1" t="s">
        <v>7653</v>
      </c>
      <c r="H2227" s="2" t="s">
        <v>643</v>
      </c>
      <c r="J2227" s="1" t="s">
        <v>33</v>
      </c>
      <c r="O2227" s="1" t="s">
        <v>191</v>
      </c>
      <c r="P2227" s="1" t="s">
        <v>1265</v>
      </c>
      <c r="W2227" s="2" t="s">
        <v>7804</v>
      </c>
      <c r="X2227" s="2" t="s">
        <v>7804</v>
      </c>
      <c r="Y2227" s="1" t="s">
        <v>52</v>
      </c>
      <c r="Z2227" s="1" t="s">
        <v>34</v>
      </c>
      <c r="AA2227" s="9" t="s">
        <v>53</v>
      </c>
      <c r="AB2227" s="2" t="s">
        <v>248</v>
      </c>
    </row>
    <row r="2228" spans="1:28" ht="36" customHeight="1" x14ac:dyDescent="0.2">
      <c r="A2228" s="1" t="s">
        <v>7805</v>
      </c>
      <c r="B2228" s="1" t="s">
        <v>1141</v>
      </c>
      <c r="C2228" t="s">
        <v>7806</v>
      </c>
      <c r="D2228" s="1" t="s">
        <v>43</v>
      </c>
      <c r="E2228" s="1" t="s">
        <v>6211</v>
      </c>
      <c r="F2228" s="1" t="s">
        <v>2769</v>
      </c>
      <c r="G2228" s="1" t="s">
        <v>7653</v>
      </c>
      <c r="H2228" s="2" t="s">
        <v>7807</v>
      </c>
      <c r="J2228" s="1" t="s">
        <v>773</v>
      </c>
      <c r="K2228" s="1" t="s">
        <v>7696</v>
      </c>
      <c r="L2228" s="1">
        <v>2</v>
      </c>
      <c r="M2228" s="1" t="s">
        <v>774</v>
      </c>
      <c r="O2228" s="1" t="s">
        <v>1264</v>
      </c>
      <c r="P2228" s="1" t="s">
        <v>1265</v>
      </c>
      <c r="T2228" s="1" t="s">
        <v>1266</v>
      </c>
      <c r="W2228" s="2" t="s">
        <v>241</v>
      </c>
      <c r="X2228" s="2" t="s">
        <v>241</v>
      </c>
      <c r="Y2228" s="1" t="s">
        <v>775</v>
      </c>
      <c r="Z2228" s="1" t="s">
        <v>34</v>
      </c>
      <c r="AA2228" s="9" t="s">
        <v>53</v>
      </c>
      <c r="AB2228" s="2" t="s">
        <v>248</v>
      </c>
    </row>
    <row r="2229" spans="1:28" ht="36" customHeight="1" x14ac:dyDescent="0.2">
      <c r="A2229" s="1" t="s">
        <v>7808</v>
      </c>
      <c r="B2229" s="1" t="s">
        <v>36</v>
      </c>
      <c r="C2229" t="s">
        <v>7809</v>
      </c>
      <c r="D2229" s="1" t="s">
        <v>766</v>
      </c>
      <c r="E2229" s="1" t="s">
        <v>6211</v>
      </c>
      <c r="F2229" s="1" t="s">
        <v>7810</v>
      </c>
      <c r="G2229" s="1" t="s">
        <v>7811</v>
      </c>
      <c r="H2229" s="2" t="s">
        <v>7812</v>
      </c>
      <c r="J2229" s="1" t="s">
        <v>33</v>
      </c>
      <c r="W2229" s="2" t="s">
        <v>241</v>
      </c>
      <c r="X2229" s="2" t="s">
        <v>241</v>
      </c>
      <c r="Z2229" s="1" t="s">
        <v>34</v>
      </c>
    </row>
    <row r="2230" spans="1:28" ht="36" customHeight="1" x14ac:dyDescent="0.2">
      <c r="A2230" s="1" t="s">
        <v>7813</v>
      </c>
      <c r="B2230" s="1" t="s">
        <v>1141</v>
      </c>
      <c r="C2230" t="s">
        <v>7814</v>
      </c>
      <c r="D2230" s="1" t="s">
        <v>43</v>
      </c>
      <c r="E2230" s="1" t="s">
        <v>6211</v>
      </c>
      <c r="F2230" s="1" t="s">
        <v>7810</v>
      </c>
      <c r="G2230" s="1" t="s">
        <v>7811</v>
      </c>
      <c r="H2230" s="2" t="s">
        <v>7815</v>
      </c>
      <c r="J2230" s="1" t="s">
        <v>773</v>
      </c>
      <c r="K2230" s="1" t="s">
        <v>7808</v>
      </c>
      <c r="L2230" s="1">
        <v>1</v>
      </c>
      <c r="M2230" s="1" t="s">
        <v>774</v>
      </c>
      <c r="O2230" s="1" t="s">
        <v>1264</v>
      </c>
      <c r="P2230" s="1" t="s">
        <v>1265</v>
      </c>
      <c r="T2230" s="1" t="s">
        <v>1266</v>
      </c>
      <c r="W2230" s="2" t="s">
        <v>241</v>
      </c>
      <c r="X2230" s="2" t="s">
        <v>241</v>
      </c>
      <c r="Y2230" s="1" t="s">
        <v>775</v>
      </c>
      <c r="Z2230" s="1" t="s">
        <v>34</v>
      </c>
      <c r="AA2230" s="9" t="s">
        <v>53</v>
      </c>
      <c r="AB2230" s="2" t="s">
        <v>248</v>
      </c>
    </row>
    <row r="2231" spans="1:28" ht="36" customHeight="1" x14ac:dyDescent="0.2">
      <c r="A2231" s="1" t="s">
        <v>7816</v>
      </c>
      <c r="B2231" s="1" t="s">
        <v>1141</v>
      </c>
      <c r="C2231" t="s">
        <v>7817</v>
      </c>
      <c r="D2231" s="1" t="s">
        <v>43</v>
      </c>
      <c r="E2231" s="1" t="s">
        <v>6211</v>
      </c>
      <c r="F2231" s="1" t="s">
        <v>7810</v>
      </c>
      <c r="G2231" s="1" t="s">
        <v>7811</v>
      </c>
      <c r="H2231" s="2" t="s">
        <v>7818</v>
      </c>
      <c r="J2231" s="1" t="s">
        <v>773</v>
      </c>
      <c r="K2231" s="1" t="s">
        <v>7808</v>
      </c>
      <c r="L2231" s="1">
        <v>1</v>
      </c>
      <c r="M2231" s="1" t="s">
        <v>774</v>
      </c>
      <c r="O2231" s="1" t="s">
        <v>1264</v>
      </c>
      <c r="P2231" s="1" t="s">
        <v>1265</v>
      </c>
      <c r="T2231" s="1" t="s">
        <v>1266</v>
      </c>
      <c r="W2231" s="2" t="s">
        <v>241</v>
      </c>
      <c r="X2231" s="2" t="s">
        <v>241</v>
      </c>
      <c r="Y2231" s="1" t="s">
        <v>775</v>
      </c>
      <c r="Z2231" s="1" t="s">
        <v>34</v>
      </c>
      <c r="AA2231" s="9" t="s">
        <v>53</v>
      </c>
      <c r="AB2231" s="2" t="s">
        <v>248</v>
      </c>
    </row>
    <row r="2232" spans="1:28" ht="36" customHeight="1" x14ac:dyDescent="0.2">
      <c r="A2232" s="1" t="s">
        <v>7819</v>
      </c>
      <c r="B2232" s="1" t="s">
        <v>36</v>
      </c>
      <c r="C2232" t="s">
        <v>7820</v>
      </c>
      <c r="D2232" s="1" t="s">
        <v>43</v>
      </c>
      <c r="E2232" s="1" t="s">
        <v>6211</v>
      </c>
      <c r="F2232" s="1" t="s">
        <v>7810</v>
      </c>
      <c r="G2232" s="1" t="s">
        <v>7811</v>
      </c>
      <c r="H2232" s="2" t="s">
        <v>7821</v>
      </c>
      <c r="J2232" s="1" t="s">
        <v>773</v>
      </c>
      <c r="K2232" s="1" t="s">
        <v>7808</v>
      </c>
      <c r="L2232" s="1">
        <v>1</v>
      </c>
      <c r="M2232" s="1" t="s">
        <v>774</v>
      </c>
      <c r="O2232" s="1" t="s">
        <v>1264</v>
      </c>
      <c r="P2232" s="1" t="s">
        <v>1265</v>
      </c>
      <c r="T2232" s="1" t="s">
        <v>1266</v>
      </c>
      <c r="W2232" s="2" t="s">
        <v>241</v>
      </c>
      <c r="X2232" s="2" t="s">
        <v>241</v>
      </c>
      <c r="Y2232" s="1" t="s">
        <v>775</v>
      </c>
      <c r="Z2232" s="1" t="s">
        <v>34</v>
      </c>
      <c r="AA2232" s="9" t="s">
        <v>53</v>
      </c>
      <c r="AB2232" s="2" t="s">
        <v>248</v>
      </c>
    </row>
    <row r="2233" spans="1:28" ht="36" customHeight="1" x14ac:dyDescent="0.2">
      <c r="A2233" s="1" t="s">
        <v>7822</v>
      </c>
      <c r="B2233" s="1" t="s">
        <v>1141</v>
      </c>
      <c r="C2233" t="s">
        <v>7823</v>
      </c>
      <c r="D2233" s="1" t="s">
        <v>43</v>
      </c>
      <c r="E2233" s="1" t="s">
        <v>6211</v>
      </c>
      <c r="F2233" s="1" t="s">
        <v>7810</v>
      </c>
      <c r="G2233" s="1" t="s">
        <v>7811</v>
      </c>
      <c r="H2233" s="2" t="s">
        <v>7824</v>
      </c>
      <c r="J2233" s="1" t="s">
        <v>773</v>
      </c>
      <c r="K2233" s="1" t="s">
        <v>7808</v>
      </c>
      <c r="L2233" s="1">
        <v>1</v>
      </c>
      <c r="M2233" s="1" t="s">
        <v>774</v>
      </c>
      <c r="O2233" s="1" t="s">
        <v>1264</v>
      </c>
      <c r="P2233" s="1" t="s">
        <v>1265</v>
      </c>
      <c r="T2233" s="1" t="s">
        <v>1266</v>
      </c>
      <c r="W2233" s="2" t="s">
        <v>241</v>
      </c>
      <c r="X2233" s="2" t="s">
        <v>241</v>
      </c>
      <c r="Y2233" s="1" t="s">
        <v>775</v>
      </c>
      <c r="Z2233" s="1" t="s">
        <v>34</v>
      </c>
      <c r="AA2233" s="9" t="s">
        <v>53</v>
      </c>
      <c r="AB2233" s="2" t="s">
        <v>248</v>
      </c>
    </row>
    <row r="2234" spans="1:28" ht="36" customHeight="1" x14ac:dyDescent="0.2">
      <c r="A2234" s="1" t="s">
        <v>7825</v>
      </c>
      <c r="B2234" s="1" t="s">
        <v>1141</v>
      </c>
      <c r="C2234" t="s">
        <v>7826</v>
      </c>
      <c r="D2234" s="1" t="s">
        <v>43</v>
      </c>
      <c r="E2234" s="1" t="s">
        <v>6211</v>
      </c>
      <c r="F2234" s="1" t="s">
        <v>7810</v>
      </c>
      <c r="G2234" s="1" t="s">
        <v>7811</v>
      </c>
      <c r="H2234" s="2" t="s">
        <v>7827</v>
      </c>
      <c r="J2234" s="1" t="s">
        <v>773</v>
      </c>
      <c r="K2234" s="1" t="s">
        <v>7808</v>
      </c>
      <c r="L2234" s="1">
        <v>1</v>
      </c>
      <c r="M2234" s="1" t="s">
        <v>774</v>
      </c>
      <c r="O2234" s="1" t="s">
        <v>1264</v>
      </c>
      <c r="P2234" s="1" t="s">
        <v>1265</v>
      </c>
      <c r="T2234" s="1" t="s">
        <v>1266</v>
      </c>
      <c r="W2234" s="2" t="s">
        <v>241</v>
      </c>
      <c r="X2234" s="2" t="s">
        <v>241</v>
      </c>
      <c r="Y2234" s="1" t="s">
        <v>775</v>
      </c>
      <c r="Z2234" s="1" t="s">
        <v>34</v>
      </c>
      <c r="AA2234" s="9" t="s">
        <v>53</v>
      </c>
      <c r="AB2234" s="2" t="s">
        <v>248</v>
      </c>
    </row>
    <row r="2235" spans="1:28" ht="36" customHeight="1" x14ac:dyDescent="0.2">
      <c r="A2235" s="1" t="s">
        <v>7828</v>
      </c>
      <c r="B2235" s="1" t="s">
        <v>1141</v>
      </c>
      <c r="C2235" t="s">
        <v>7829</v>
      </c>
      <c r="D2235" s="1" t="s">
        <v>43</v>
      </c>
      <c r="E2235" s="1" t="s">
        <v>6211</v>
      </c>
      <c r="F2235" s="1" t="s">
        <v>7810</v>
      </c>
      <c r="G2235" s="1" t="s">
        <v>7811</v>
      </c>
      <c r="H2235" s="2" t="s">
        <v>802</v>
      </c>
      <c r="J2235" s="1" t="s">
        <v>773</v>
      </c>
      <c r="K2235" s="1" t="s">
        <v>7808</v>
      </c>
      <c r="L2235" s="1">
        <v>1</v>
      </c>
      <c r="M2235" s="1" t="s">
        <v>774</v>
      </c>
      <c r="O2235" s="1" t="s">
        <v>1264</v>
      </c>
      <c r="P2235" s="1" t="s">
        <v>1265</v>
      </c>
      <c r="T2235" s="1" t="s">
        <v>1266</v>
      </c>
      <c r="W2235" s="2" t="s">
        <v>241</v>
      </c>
      <c r="X2235" s="2" t="s">
        <v>241</v>
      </c>
      <c r="Y2235" s="1" t="s">
        <v>775</v>
      </c>
      <c r="Z2235" s="1" t="s">
        <v>34</v>
      </c>
      <c r="AA2235" s="9" t="s">
        <v>53</v>
      </c>
      <c r="AB2235" s="2" t="s">
        <v>248</v>
      </c>
    </row>
    <row r="2236" spans="1:28" ht="36" customHeight="1" x14ac:dyDescent="0.2">
      <c r="A2236" s="1" t="s">
        <v>7830</v>
      </c>
      <c r="B2236" s="1" t="s">
        <v>1141</v>
      </c>
      <c r="C2236" t="s">
        <v>7831</v>
      </c>
      <c r="D2236" s="1" t="s">
        <v>188</v>
      </c>
      <c r="E2236" s="1" t="s">
        <v>6211</v>
      </c>
      <c r="F2236" s="1" t="s">
        <v>7810</v>
      </c>
      <c r="G2236" s="1" t="s">
        <v>7811</v>
      </c>
      <c r="H2236" s="2" t="s">
        <v>643</v>
      </c>
      <c r="J2236" s="1" t="s">
        <v>33</v>
      </c>
      <c r="O2236" s="1" t="s">
        <v>191</v>
      </c>
      <c r="P2236" s="1" t="s">
        <v>1265</v>
      </c>
      <c r="W2236" s="2" t="s">
        <v>7832</v>
      </c>
      <c r="X2236" s="2" t="s">
        <v>7832</v>
      </c>
      <c r="Y2236" s="1" t="s">
        <v>52</v>
      </c>
      <c r="Z2236" s="1" t="s">
        <v>34</v>
      </c>
      <c r="AA2236" s="9" t="s">
        <v>53</v>
      </c>
      <c r="AB2236" s="2" t="s">
        <v>248</v>
      </c>
    </row>
    <row r="2237" spans="1:28" ht="36" customHeight="1" x14ac:dyDescent="0.2">
      <c r="A2237" s="1" t="s">
        <v>7833</v>
      </c>
      <c r="B2237" s="1" t="s">
        <v>1141</v>
      </c>
      <c r="C2237" t="s">
        <v>7834</v>
      </c>
      <c r="D2237" s="1" t="s">
        <v>43</v>
      </c>
      <c r="E2237" s="1" t="s">
        <v>6211</v>
      </c>
      <c r="F2237" s="1" t="s">
        <v>7810</v>
      </c>
      <c r="G2237" s="1" t="s">
        <v>7811</v>
      </c>
      <c r="H2237" s="2" t="s">
        <v>7835</v>
      </c>
      <c r="J2237" s="1" t="s">
        <v>773</v>
      </c>
      <c r="K2237" s="1" t="s">
        <v>7808</v>
      </c>
      <c r="L2237" s="1">
        <v>2</v>
      </c>
      <c r="M2237" s="1" t="s">
        <v>774</v>
      </c>
      <c r="O2237" s="6" t="s">
        <v>1264</v>
      </c>
      <c r="P2237" s="1" t="s">
        <v>1265</v>
      </c>
      <c r="T2237" s="1" t="s">
        <v>1266</v>
      </c>
      <c r="W2237" s="2" t="s">
        <v>241</v>
      </c>
      <c r="X2237" s="2" t="s">
        <v>241</v>
      </c>
      <c r="Y2237" s="1" t="s">
        <v>775</v>
      </c>
      <c r="Z2237" s="1" t="s">
        <v>34</v>
      </c>
      <c r="AA2237" s="9" t="s">
        <v>53</v>
      </c>
      <c r="AB2237" s="2" t="s">
        <v>248</v>
      </c>
    </row>
    <row r="2238" spans="1:28" ht="36" customHeight="1" x14ac:dyDescent="0.2">
      <c r="A2238" s="1" t="s">
        <v>7836</v>
      </c>
      <c r="B2238" s="1" t="s">
        <v>36</v>
      </c>
      <c r="C2238" t="s">
        <v>7837</v>
      </c>
      <c r="D2238" s="1" t="s">
        <v>766</v>
      </c>
      <c r="E2238" s="1" t="s">
        <v>6211</v>
      </c>
      <c r="F2238" s="1" t="s">
        <v>7810</v>
      </c>
      <c r="G2238" s="1" t="s">
        <v>7811</v>
      </c>
      <c r="H2238" s="2" t="s">
        <v>7838</v>
      </c>
      <c r="J2238" s="1" t="s">
        <v>33</v>
      </c>
      <c r="W2238" s="2" t="s">
        <v>2657</v>
      </c>
      <c r="X2238" s="2" t="s">
        <v>2657</v>
      </c>
      <c r="Z2238" s="1" t="s">
        <v>34</v>
      </c>
    </row>
    <row r="2239" spans="1:28" ht="36" customHeight="1" x14ac:dyDescent="0.2">
      <c r="A2239" s="1" t="s">
        <v>7839</v>
      </c>
      <c r="B2239" s="1" t="s">
        <v>36</v>
      </c>
      <c r="C2239" t="s">
        <v>7840</v>
      </c>
      <c r="D2239" s="1" t="s">
        <v>43</v>
      </c>
      <c r="E2239" s="1" t="s">
        <v>6211</v>
      </c>
      <c r="F2239" s="1" t="s">
        <v>7810</v>
      </c>
      <c r="G2239" s="1" t="s">
        <v>7811</v>
      </c>
      <c r="H2239" s="2" t="s">
        <v>7211</v>
      </c>
      <c r="J2239" s="1" t="s">
        <v>773</v>
      </c>
      <c r="K2239" s="1" t="s">
        <v>7836</v>
      </c>
      <c r="L2239" s="1">
        <v>1</v>
      </c>
      <c r="M2239" s="1" t="s">
        <v>774</v>
      </c>
      <c r="O2239" s="1" t="s">
        <v>1264</v>
      </c>
      <c r="P2239" s="1" t="s">
        <v>1265</v>
      </c>
      <c r="T2239" s="1" t="s">
        <v>1266</v>
      </c>
      <c r="W2239" s="2" t="s">
        <v>2657</v>
      </c>
      <c r="X2239" s="2" t="s">
        <v>2657</v>
      </c>
      <c r="Y2239" s="1" t="s">
        <v>775</v>
      </c>
      <c r="Z2239" s="1" t="s">
        <v>34</v>
      </c>
      <c r="AA2239" s="9" t="s">
        <v>53</v>
      </c>
      <c r="AB2239" s="2" t="s">
        <v>248</v>
      </c>
    </row>
    <row r="2240" spans="1:28" ht="36" customHeight="1" x14ac:dyDescent="0.2">
      <c r="A2240" s="1" t="s">
        <v>7841</v>
      </c>
      <c r="B2240" s="1" t="s">
        <v>36</v>
      </c>
      <c r="C2240" t="s">
        <v>7842</v>
      </c>
      <c r="D2240" s="1" t="s">
        <v>43</v>
      </c>
      <c r="E2240" s="1" t="s">
        <v>6211</v>
      </c>
      <c r="F2240" s="1" t="s">
        <v>7810</v>
      </c>
      <c r="G2240" s="1" t="s">
        <v>7811</v>
      </c>
      <c r="H2240" s="2" t="s">
        <v>309</v>
      </c>
      <c r="J2240" s="1" t="s">
        <v>773</v>
      </c>
      <c r="K2240" s="1" t="s">
        <v>7836</v>
      </c>
      <c r="L2240" s="1">
        <v>1</v>
      </c>
      <c r="M2240" s="1" t="s">
        <v>774</v>
      </c>
      <c r="O2240" s="1" t="s">
        <v>1264</v>
      </c>
      <c r="P2240" s="1" t="s">
        <v>1265</v>
      </c>
      <c r="T2240" s="1" t="s">
        <v>1266</v>
      </c>
      <c r="W2240" s="2" t="s">
        <v>2657</v>
      </c>
      <c r="X2240" s="2" t="s">
        <v>2657</v>
      </c>
      <c r="Y2240" s="1" t="s">
        <v>775</v>
      </c>
      <c r="Z2240" s="1" t="s">
        <v>34</v>
      </c>
      <c r="AA2240" s="9" t="s">
        <v>53</v>
      </c>
      <c r="AB2240" s="2" t="s">
        <v>248</v>
      </c>
    </row>
    <row r="2241" spans="1:62" ht="36" customHeight="1" x14ac:dyDescent="0.2">
      <c r="A2241" s="1" t="s">
        <v>7843</v>
      </c>
      <c r="B2241" s="1" t="s">
        <v>1141</v>
      </c>
      <c r="C2241" t="s">
        <v>7844</v>
      </c>
      <c r="D2241" s="1" t="s">
        <v>43</v>
      </c>
      <c r="E2241" s="1" t="s">
        <v>6211</v>
      </c>
      <c r="F2241" s="1" t="s">
        <v>7810</v>
      </c>
      <c r="G2241" s="1" t="s">
        <v>7811</v>
      </c>
      <c r="H2241" s="2" t="s">
        <v>7845</v>
      </c>
      <c r="J2241" s="1" t="s">
        <v>773</v>
      </c>
      <c r="K2241" s="1" t="s">
        <v>7836</v>
      </c>
      <c r="L2241" s="1">
        <v>1</v>
      </c>
      <c r="M2241" s="1" t="s">
        <v>774</v>
      </c>
      <c r="O2241" s="1" t="s">
        <v>1264</v>
      </c>
      <c r="P2241" s="1" t="s">
        <v>1265</v>
      </c>
      <c r="T2241" s="1" t="s">
        <v>1266</v>
      </c>
      <c r="W2241" s="2" t="s">
        <v>2657</v>
      </c>
      <c r="X2241" s="2" t="s">
        <v>2657</v>
      </c>
      <c r="Y2241" s="1" t="s">
        <v>775</v>
      </c>
      <c r="Z2241" s="1" t="s">
        <v>34</v>
      </c>
      <c r="AA2241" s="9" t="s">
        <v>53</v>
      </c>
      <c r="AB2241" s="2" t="s">
        <v>248</v>
      </c>
    </row>
    <row r="2242" spans="1:62" ht="36" customHeight="1" x14ac:dyDescent="0.2">
      <c r="A2242" s="1" t="s">
        <v>7846</v>
      </c>
      <c r="B2242" s="1" t="s">
        <v>1141</v>
      </c>
      <c r="C2242" t="s">
        <v>7847</v>
      </c>
      <c r="D2242" s="1" t="s">
        <v>43</v>
      </c>
      <c r="E2242" s="1" t="s">
        <v>6211</v>
      </c>
      <c r="F2242" s="1" t="s">
        <v>7810</v>
      </c>
      <c r="G2242" s="1" t="s">
        <v>7811</v>
      </c>
      <c r="H2242" s="2" t="s">
        <v>802</v>
      </c>
      <c r="J2242" s="1" t="s">
        <v>773</v>
      </c>
      <c r="K2242" s="1" t="s">
        <v>7836</v>
      </c>
      <c r="L2242" s="1">
        <v>1</v>
      </c>
      <c r="M2242" s="1" t="s">
        <v>774</v>
      </c>
      <c r="O2242" s="1" t="s">
        <v>1264</v>
      </c>
      <c r="P2242" s="1" t="s">
        <v>1265</v>
      </c>
      <c r="T2242" s="1" t="s">
        <v>1266</v>
      </c>
      <c r="W2242" s="2" t="s">
        <v>2657</v>
      </c>
      <c r="X2242" s="2" t="s">
        <v>2657</v>
      </c>
      <c r="Y2242" s="1" t="s">
        <v>775</v>
      </c>
      <c r="Z2242" s="1" t="s">
        <v>34</v>
      </c>
      <c r="AA2242" s="9" t="s">
        <v>53</v>
      </c>
      <c r="AB2242" s="2" t="s">
        <v>248</v>
      </c>
    </row>
    <row r="2243" spans="1:62" ht="36" customHeight="1" x14ac:dyDescent="0.2">
      <c r="A2243" s="1" t="s">
        <v>7848</v>
      </c>
      <c r="B2243" s="1" t="s">
        <v>1141</v>
      </c>
      <c r="C2243" t="s">
        <v>7849</v>
      </c>
      <c r="D2243" s="1" t="s">
        <v>188</v>
      </c>
      <c r="E2243" s="1" t="s">
        <v>6211</v>
      </c>
      <c r="F2243" s="1" t="s">
        <v>7810</v>
      </c>
      <c r="G2243" s="1" t="s">
        <v>7811</v>
      </c>
      <c r="H2243" s="2" t="s">
        <v>643</v>
      </c>
      <c r="J2243" s="1" t="s">
        <v>33</v>
      </c>
      <c r="O2243" s="1" t="s">
        <v>191</v>
      </c>
      <c r="P2243" s="1" t="s">
        <v>1265</v>
      </c>
      <c r="W2243" s="2" t="s">
        <v>7850</v>
      </c>
      <c r="X2243" s="2" t="s">
        <v>7850</v>
      </c>
      <c r="Y2243" s="1" t="s">
        <v>52</v>
      </c>
      <c r="Z2243" s="1" t="s">
        <v>34</v>
      </c>
      <c r="AA2243" s="9" t="s">
        <v>53</v>
      </c>
      <c r="AB2243" s="2" t="s">
        <v>248</v>
      </c>
    </row>
    <row r="2244" spans="1:62" ht="36" customHeight="1" x14ac:dyDescent="0.2">
      <c r="A2244" s="1" t="s">
        <v>7851</v>
      </c>
      <c r="B2244" s="1" t="s">
        <v>36</v>
      </c>
      <c r="C2244" t="s">
        <v>7852</v>
      </c>
      <c r="D2244" s="1" t="s">
        <v>43</v>
      </c>
      <c r="E2244" s="1" t="s">
        <v>6211</v>
      </c>
      <c r="F2244" s="1" t="s">
        <v>1249</v>
      </c>
      <c r="H2244" s="2" t="s">
        <v>1250</v>
      </c>
      <c r="I2244" s="2" t="s">
        <v>1251</v>
      </c>
      <c r="J2244" s="1" t="s">
        <v>33</v>
      </c>
      <c r="O2244" s="1" t="s">
        <v>49</v>
      </c>
      <c r="P2244" s="8" t="s">
        <v>50</v>
      </c>
      <c r="W2244" s="2" t="s">
        <v>241</v>
      </c>
      <c r="X2244" s="2" t="s">
        <v>241</v>
      </c>
      <c r="Z2244" s="1" t="s">
        <v>34</v>
      </c>
      <c r="AA2244" s="9" t="s">
        <v>53</v>
      </c>
      <c r="AB2244" s="2" t="s">
        <v>248</v>
      </c>
      <c r="BJ2244" s="20"/>
    </row>
    <row r="2245" spans="1:62" ht="36" customHeight="1" x14ac:dyDescent="0.2">
      <c r="A2245" s="1" t="s">
        <v>7853</v>
      </c>
      <c r="B2245" s="1" t="s">
        <v>36</v>
      </c>
      <c r="C2245"/>
      <c r="D2245" s="1" t="s">
        <v>37</v>
      </c>
      <c r="E2245" s="1" t="s">
        <v>7854</v>
      </c>
      <c r="F2245" s="1" t="s">
        <v>39</v>
      </c>
      <c r="G2245" s="1" t="s">
        <v>39</v>
      </c>
      <c r="H2245" s="2" t="s">
        <v>7855</v>
      </c>
      <c r="I2245" s="2" t="s">
        <v>7856</v>
      </c>
      <c r="J2245" s="1" t="s">
        <v>33</v>
      </c>
      <c r="W2245" s="2" t="s">
        <v>2657</v>
      </c>
      <c r="X2245" s="2" t="s">
        <v>2657</v>
      </c>
      <c r="Z2245" s="1" t="s">
        <v>34</v>
      </c>
    </row>
    <row r="2246" spans="1:62" ht="36" customHeight="1" x14ac:dyDescent="0.2">
      <c r="A2246" s="1" t="s">
        <v>7857</v>
      </c>
      <c r="B2246" s="1" t="s">
        <v>36</v>
      </c>
      <c r="C2246"/>
      <c r="D2246" s="1" t="s">
        <v>37</v>
      </c>
      <c r="E2246" s="1" t="s">
        <v>7854</v>
      </c>
      <c r="F2246" s="1" t="s">
        <v>7858</v>
      </c>
      <c r="G2246" s="6" t="s">
        <v>1257</v>
      </c>
      <c r="H2246" s="2" t="s">
        <v>7859</v>
      </c>
      <c r="J2246" s="1" t="s">
        <v>33</v>
      </c>
      <c r="W2246" s="2" t="s">
        <v>2657</v>
      </c>
      <c r="X2246" s="2" t="s">
        <v>2657</v>
      </c>
      <c r="Z2246" s="1" t="s">
        <v>34</v>
      </c>
    </row>
    <row r="2247" spans="1:62" ht="36" customHeight="1" x14ac:dyDescent="0.2">
      <c r="A2247" s="1" t="s">
        <v>7860</v>
      </c>
      <c r="B2247" s="1" t="s">
        <v>36</v>
      </c>
      <c r="C2247" t="s">
        <v>7861</v>
      </c>
      <c r="D2247" s="1" t="s">
        <v>766</v>
      </c>
      <c r="E2247" s="1" t="s">
        <v>7854</v>
      </c>
      <c r="F2247" s="1" t="s">
        <v>7858</v>
      </c>
      <c r="G2247" s="1" t="s">
        <v>7862</v>
      </c>
      <c r="H2247" s="2" t="s">
        <v>7863</v>
      </c>
      <c r="J2247" s="1" t="s">
        <v>33</v>
      </c>
      <c r="W2247" s="2" t="s">
        <v>2657</v>
      </c>
      <c r="X2247" s="2" t="s">
        <v>2657</v>
      </c>
      <c r="Z2247" s="1" t="s">
        <v>34</v>
      </c>
    </row>
    <row r="2248" spans="1:62" ht="36" customHeight="1" x14ac:dyDescent="0.2">
      <c r="A2248" s="1" t="s">
        <v>7864</v>
      </c>
      <c r="B2248" s="1" t="s">
        <v>36</v>
      </c>
      <c r="C2248" t="s">
        <v>7865</v>
      </c>
      <c r="D2248" s="1" t="s">
        <v>43</v>
      </c>
      <c r="E2248" s="1" t="s">
        <v>7854</v>
      </c>
      <c r="F2248" s="1" t="s">
        <v>7858</v>
      </c>
      <c r="G2248" s="1" t="s">
        <v>7862</v>
      </c>
      <c r="H2248" s="2" t="s">
        <v>7866</v>
      </c>
      <c r="I2248" s="2" t="s">
        <v>7867</v>
      </c>
      <c r="J2248" s="1" t="s">
        <v>773</v>
      </c>
      <c r="K2248" s="1" t="s">
        <v>7860</v>
      </c>
      <c r="L2248" s="1">
        <v>1</v>
      </c>
      <c r="M2248" s="1" t="s">
        <v>774</v>
      </c>
      <c r="O2248" s="1" t="s">
        <v>1264</v>
      </c>
      <c r="P2248" s="1" t="s">
        <v>1265</v>
      </c>
      <c r="T2248" s="1" t="s">
        <v>1266</v>
      </c>
      <c r="W2248" s="2" t="s">
        <v>2657</v>
      </c>
      <c r="X2248" s="2" t="s">
        <v>2657</v>
      </c>
      <c r="Y2248" s="1" t="s">
        <v>775</v>
      </c>
      <c r="Z2248" s="1" t="s">
        <v>34</v>
      </c>
      <c r="AA2248" s="9" t="s">
        <v>53</v>
      </c>
      <c r="AB2248" s="2" t="s">
        <v>248</v>
      </c>
    </row>
    <row r="2249" spans="1:62" ht="36" customHeight="1" x14ac:dyDescent="0.2">
      <c r="A2249" s="1" t="s">
        <v>7868</v>
      </c>
      <c r="B2249" s="1" t="s">
        <v>36</v>
      </c>
      <c r="C2249" t="s">
        <v>7869</v>
      </c>
      <c r="D2249" s="1" t="s">
        <v>188</v>
      </c>
      <c r="E2249" s="1" t="s">
        <v>7854</v>
      </c>
      <c r="F2249" s="1" t="s">
        <v>7858</v>
      </c>
      <c r="G2249" s="1" t="s">
        <v>7862</v>
      </c>
      <c r="H2249" s="2" t="s">
        <v>3058</v>
      </c>
      <c r="J2249" s="1" t="s">
        <v>33</v>
      </c>
      <c r="O2249" s="1" t="s">
        <v>191</v>
      </c>
      <c r="P2249" s="1" t="s">
        <v>1265</v>
      </c>
      <c r="W2249" s="2" t="s">
        <v>7870</v>
      </c>
      <c r="X2249" s="2" t="s">
        <v>7870</v>
      </c>
      <c r="Y2249" s="1" t="s">
        <v>52</v>
      </c>
      <c r="Z2249" s="1" t="s">
        <v>34</v>
      </c>
      <c r="AA2249" s="9" t="s">
        <v>53</v>
      </c>
      <c r="AB2249" s="2" t="s">
        <v>248</v>
      </c>
    </row>
    <row r="2250" spans="1:62" ht="36" customHeight="1" x14ac:dyDescent="0.2">
      <c r="A2250" s="1" t="s">
        <v>7871</v>
      </c>
      <c r="B2250" s="1" t="s">
        <v>36</v>
      </c>
      <c r="C2250" t="s">
        <v>7872</v>
      </c>
      <c r="D2250" s="1" t="s">
        <v>43</v>
      </c>
      <c r="E2250" s="1" t="s">
        <v>7854</v>
      </c>
      <c r="F2250" s="1" t="s">
        <v>7858</v>
      </c>
      <c r="G2250" s="1" t="s">
        <v>7862</v>
      </c>
      <c r="H2250" s="2" t="s">
        <v>7873</v>
      </c>
      <c r="J2250" s="1" t="s">
        <v>773</v>
      </c>
      <c r="K2250" s="1" t="s">
        <v>7860</v>
      </c>
      <c r="L2250" s="1">
        <v>1</v>
      </c>
      <c r="M2250" s="1" t="s">
        <v>774</v>
      </c>
      <c r="O2250" s="1" t="s">
        <v>1264</v>
      </c>
      <c r="P2250" s="1" t="s">
        <v>1265</v>
      </c>
      <c r="T2250" s="1" t="s">
        <v>1266</v>
      </c>
      <c r="W2250" s="2" t="s">
        <v>2657</v>
      </c>
      <c r="X2250" s="2" t="s">
        <v>2657</v>
      </c>
      <c r="Y2250" s="1" t="s">
        <v>775</v>
      </c>
      <c r="Z2250" s="1" t="s">
        <v>34</v>
      </c>
      <c r="AA2250" s="9" t="s">
        <v>53</v>
      </c>
      <c r="AB2250" s="2" t="s">
        <v>248</v>
      </c>
    </row>
    <row r="2251" spans="1:62" ht="36" customHeight="1" x14ac:dyDescent="0.2">
      <c r="A2251" s="1" t="s">
        <v>7874</v>
      </c>
      <c r="B2251" s="1" t="s">
        <v>36</v>
      </c>
      <c r="C2251" t="s">
        <v>7875</v>
      </c>
      <c r="D2251" s="1" t="s">
        <v>188</v>
      </c>
      <c r="E2251" s="1" t="s">
        <v>7854</v>
      </c>
      <c r="F2251" s="1" t="s">
        <v>7858</v>
      </c>
      <c r="G2251" s="1" t="s">
        <v>7862</v>
      </c>
      <c r="H2251" s="2" t="s">
        <v>3058</v>
      </c>
      <c r="J2251" s="1" t="s">
        <v>33</v>
      </c>
      <c r="O2251" s="1" t="s">
        <v>191</v>
      </c>
      <c r="P2251" s="1" t="s">
        <v>1265</v>
      </c>
      <c r="W2251" s="2" t="s">
        <v>7876</v>
      </c>
      <c r="X2251" s="2" t="s">
        <v>7876</v>
      </c>
      <c r="Y2251" s="1" t="s">
        <v>52</v>
      </c>
      <c r="Z2251" s="1" t="s">
        <v>34</v>
      </c>
      <c r="AA2251" s="9" t="s">
        <v>53</v>
      </c>
      <c r="AB2251" s="2" t="s">
        <v>248</v>
      </c>
    </row>
    <row r="2252" spans="1:62" ht="36" customHeight="1" x14ac:dyDescent="0.2">
      <c r="A2252" s="1" t="s">
        <v>7877</v>
      </c>
      <c r="B2252" s="1" t="s">
        <v>36</v>
      </c>
      <c r="C2252" t="s">
        <v>7878</v>
      </c>
      <c r="D2252" s="1" t="s">
        <v>43</v>
      </c>
      <c r="E2252" s="1" t="s">
        <v>7854</v>
      </c>
      <c r="F2252" s="1" t="s">
        <v>7858</v>
      </c>
      <c r="G2252" s="1" t="s">
        <v>7862</v>
      </c>
      <c r="H2252" s="2" t="s">
        <v>7879</v>
      </c>
      <c r="J2252" s="1" t="s">
        <v>773</v>
      </c>
      <c r="K2252" s="1" t="s">
        <v>7860</v>
      </c>
      <c r="L2252" s="1">
        <v>1</v>
      </c>
      <c r="M2252" s="1" t="s">
        <v>774</v>
      </c>
      <c r="O2252" s="1" t="s">
        <v>1264</v>
      </c>
      <c r="P2252" s="1" t="s">
        <v>1265</v>
      </c>
      <c r="T2252" s="1" t="s">
        <v>1266</v>
      </c>
      <c r="W2252" s="2" t="s">
        <v>2657</v>
      </c>
      <c r="X2252" s="2" t="s">
        <v>2657</v>
      </c>
      <c r="Y2252" s="1" t="s">
        <v>775</v>
      </c>
      <c r="Z2252" s="1" t="s">
        <v>34</v>
      </c>
      <c r="AA2252" s="9" t="s">
        <v>53</v>
      </c>
      <c r="AB2252" s="2" t="s">
        <v>248</v>
      </c>
    </row>
    <row r="2253" spans="1:62" ht="36" customHeight="1" x14ac:dyDescent="0.2">
      <c r="A2253" s="1" t="s">
        <v>7880</v>
      </c>
      <c r="B2253" s="1" t="s">
        <v>36</v>
      </c>
      <c r="C2253" t="s">
        <v>7881</v>
      </c>
      <c r="D2253" s="1" t="s">
        <v>188</v>
      </c>
      <c r="E2253" s="1" t="s">
        <v>7854</v>
      </c>
      <c r="F2253" s="1" t="s">
        <v>7858</v>
      </c>
      <c r="G2253" s="1" t="s">
        <v>7862</v>
      </c>
      <c r="H2253" s="2" t="s">
        <v>3058</v>
      </c>
      <c r="J2253" s="1" t="s">
        <v>33</v>
      </c>
      <c r="O2253" s="1" t="s">
        <v>191</v>
      </c>
      <c r="P2253" s="1" t="s">
        <v>1265</v>
      </c>
      <c r="W2253" s="2" t="s">
        <v>7882</v>
      </c>
      <c r="X2253" s="2" t="s">
        <v>7882</v>
      </c>
      <c r="Y2253" s="1" t="s">
        <v>52</v>
      </c>
      <c r="Z2253" s="1" t="s">
        <v>34</v>
      </c>
      <c r="AA2253" s="9" t="s">
        <v>53</v>
      </c>
      <c r="AB2253" s="2" t="s">
        <v>248</v>
      </c>
    </row>
    <row r="2254" spans="1:62" ht="36" customHeight="1" x14ac:dyDescent="0.2">
      <c r="A2254" s="1" t="s">
        <v>7883</v>
      </c>
      <c r="B2254" s="1" t="s">
        <v>36</v>
      </c>
      <c r="C2254" t="s">
        <v>7884</v>
      </c>
      <c r="D2254" s="1" t="s">
        <v>43</v>
      </c>
      <c r="E2254" s="1" t="s">
        <v>7854</v>
      </c>
      <c r="F2254" s="1" t="s">
        <v>7858</v>
      </c>
      <c r="G2254" s="1" t="s">
        <v>7862</v>
      </c>
      <c r="H2254" s="2" t="s">
        <v>7885</v>
      </c>
      <c r="J2254" s="1" t="s">
        <v>773</v>
      </c>
      <c r="K2254" s="1" t="s">
        <v>7860</v>
      </c>
      <c r="L2254" s="1">
        <v>1</v>
      </c>
      <c r="M2254" s="1" t="s">
        <v>774</v>
      </c>
      <c r="O2254" s="1" t="s">
        <v>1264</v>
      </c>
      <c r="P2254" s="1" t="s">
        <v>1265</v>
      </c>
      <c r="T2254" s="1" t="s">
        <v>1266</v>
      </c>
      <c r="W2254" s="2" t="s">
        <v>2657</v>
      </c>
      <c r="X2254" s="2" t="s">
        <v>2657</v>
      </c>
      <c r="Y2254" s="1" t="s">
        <v>775</v>
      </c>
      <c r="Z2254" s="1" t="s">
        <v>34</v>
      </c>
      <c r="AA2254" s="9" t="s">
        <v>53</v>
      </c>
      <c r="AB2254" s="2" t="s">
        <v>248</v>
      </c>
    </row>
    <row r="2255" spans="1:62" ht="36" customHeight="1" x14ac:dyDescent="0.2">
      <c r="A2255" s="1" t="s">
        <v>7886</v>
      </c>
      <c r="B2255" s="1" t="s">
        <v>36</v>
      </c>
      <c r="C2255" t="s">
        <v>7887</v>
      </c>
      <c r="D2255" s="1" t="s">
        <v>188</v>
      </c>
      <c r="E2255" s="1" t="s">
        <v>7854</v>
      </c>
      <c r="F2255" s="1" t="s">
        <v>7858</v>
      </c>
      <c r="G2255" s="1" t="s">
        <v>7862</v>
      </c>
      <c r="H2255" s="2" t="s">
        <v>3058</v>
      </c>
      <c r="J2255" s="1" t="s">
        <v>33</v>
      </c>
      <c r="O2255" s="1" t="s">
        <v>191</v>
      </c>
      <c r="P2255" s="1" t="s">
        <v>1265</v>
      </c>
      <c r="W2255" s="2" t="s">
        <v>7888</v>
      </c>
      <c r="X2255" s="2" t="s">
        <v>7888</v>
      </c>
      <c r="Y2255" s="1" t="s">
        <v>52</v>
      </c>
      <c r="Z2255" s="1" t="s">
        <v>34</v>
      </c>
      <c r="AA2255" s="9" t="s">
        <v>53</v>
      </c>
      <c r="AB2255" s="2" t="s">
        <v>248</v>
      </c>
    </row>
    <row r="2256" spans="1:62" ht="36" customHeight="1" x14ac:dyDescent="0.2">
      <c r="A2256" s="1" t="s">
        <v>7889</v>
      </c>
      <c r="B2256" s="1" t="s">
        <v>36</v>
      </c>
      <c r="C2256" t="s">
        <v>7890</v>
      </c>
      <c r="D2256" s="1" t="s">
        <v>43</v>
      </c>
      <c r="E2256" s="1" t="s">
        <v>7854</v>
      </c>
      <c r="F2256" s="1" t="s">
        <v>7858</v>
      </c>
      <c r="G2256" s="1" t="s">
        <v>7862</v>
      </c>
      <c r="H2256" s="2" t="s">
        <v>802</v>
      </c>
      <c r="J2256" s="1" t="s">
        <v>773</v>
      </c>
      <c r="K2256" s="1" t="s">
        <v>7860</v>
      </c>
      <c r="L2256" s="1">
        <v>1</v>
      </c>
      <c r="M2256" s="1" t="s">
        <v>774</v>
      </c>
      <c r="O2256" s="1" t="s">
        <v>1264</v>
      </c>
      <c r="P2256" s="1" t="s">
        <v>1265</v>
      </c>
      <c r="T2256" s="1" t="s">
        <v>1266</v>
      </c>
      <c r="W2256" s="2" t="s">
        <v>2657</v>
      </c>
      <c r="X2256" s="2" t="s">
        <v>2657</v>
      </c>
      <c r="Y2256" s="1" t="s">
        <v>775</v>
      </c>
      <c r="Z2256" s="1" t="s">
        <v>34</v>
      </c>
      <c r="AA2256" s="9" t="s">
        <v>53</v>
      </c>
      <c r="AB2256" s="2" t="s">
        <v>248</v>
      </c>
    </row>
    <row r="2257" spans="1:28" ht="36" customHeight="1" x14ac:dyDescent="0.2">
      <c r="A2257" s="1" t="s">
        <v>7891</v>
      </c>
      <c r="B2257" s="1" t="s">
        <v>36</v>
      </c>
      <c r="C2257" t="s">
        <v>7892</v>
      </c>
      <c r="D2257" s="1" t="s">
        <v>188</v>
      </c>
      <c r="E2257" s="1" t="s">
        <v>7854</v>
      </c>
      <c r="F2257" s="1" t="s">
        <v>7858</v>
      </c>
      <c r="G2257" s="1" t="s">
        <v>7862</v>
      </c>
      <c r="H2257" s="2" t="s">
        <v>643</v>
      </c>
      <c r="J2257" s="1" t="s">
        <v>33</v>
      </c>
      <c r="O2257" s="1" t="s">
        <v>191</v>
      </c>
      <c r="P2257" s="1" t="s">
        <v>1265</v>
      </c>
      <c r="W2257" s="2" t="s">
        <v>7893</v>
      </c>
      <c r="X2257" s="2" t="s">
        <v>7893</v>
      </c>
      <c r="Y2257" s="1" t="s">
        <v>52</v>
      </c>
      <c r="Z2257" s="1" t="s">
        <v>34</v>
      </c>
      <c r="AA2257" s="9" t="s">
        <v>53</v>
      </c>
      <c r="AB2257" s="2" t="s">
        <v>248</v>
      </c>
    </row>
    <row r="2258" spans="1:28" ht="36" customHeight="1" x14ac:dyDescent="0.2">
      <c r="A2258" s="1" t="s">
        <v>7894</v>
      </c>
      <c r="B2258" s="1" t="s">
        <v>36</v>
      </c>
      <c r="C2258" t="s">
        <v>7895</v>
      </c>
      <c r="D2258" s="1" t="s">
        <v>43</v>
      </c>
      <c r="E2258" s="1" t="s">
        <v>7854</v>
      </c>
      <c r="F2258" s="1" t="s">
        <v>7858</v>
      </c>
      <c r="G2258" s="1" t="s">
        <v>7862</v>
      </c>
      <c r="H2258" s="2" t="s">
        <v>1408</v>
      </c>
      <c r="J2258" s="1" t="s">
        <v>773</v>
      </c>
      <c r="K2258" s="1" t="s">
        <v>7860</v>
      </c>
      <c r="L2258" s="1">
        <v>2</v>
      </c>
      <c r="M2258" s="1" t="s">
        <v>774</v>
      </c>
      <c r="O2258" s="1" t="s">
        <v>1264</v>
      </c>
      <c r="P2258" s="1" t="s">
        <v>1265</v>
      </c>
      <c r="T2258" s="1" t="s">
        <v>1266</v>
      </c>
      <c r="W2258" s="2" t="s">
        <v>2657</v>
      </c>
      <c r="X2258" s="2" t="s">
        <v>2657</v>
      </c>
      <c r="Y2258" s="1" t="s">
        <v>775</v>
      </c>
      <c r="Z2258" s="1" t="s">
        <v>34</v>
      </c>
      <c r="AA2258" s="9" t="s">
        <v>53</v>
      </c>
      <c r="AB2258" s="2" t="s">
        <v>248</v>
      </c>
    </row>
    <row r="2259" spans="1:28" ht="36" customHeight="1" x14ac:dyDescent="0.2">
      <c r="A2259" s="1" t="s">
        <v>7896</v>
      </c>
      <c r="B2259" s="1" t="s">
        <v>36</v>
      </c>
      <c r="C2259" t="s">
        <v>7897</v>
      </c>
      <c r="D2259" s="1" t="s">
        <v>766</v>
      </c>
      <c r="E2259" s="1" t="s">
        <v>7854</v>
      </c>
      <c r="F2259" s="1" t="s">
        <v>7858</v>
      </c>
      <c r="G2259" s="1" t="s">
        <v>7862</v>
      </c>
      <c r="H2259" s="2" t="s">
        <v>7898</v>
      </c>
      <c r="J2259" s="1" t="s">
        <v>33</v>
      </c>
      <c r="W2259" s="2" t="s">
        <v>7870</v>
      </c>
      <c r="X2259" s="2" t="s">
        <v>7870</v>
      </c>
      <c r="Z2259" s="1" t="s">
        <v>34</v>
      </c>
    </row>
    <row r="2260" spans="1:28" ht="36" customHeight="1" x14ac:dyDescent="0.2">
      <c r="A2260" s="1" t="s">
        <v>7899</v>
      </c>
      <c r="B2260" s="1" t="s">
        <v>36</v>
      </c>
      <c r="C2260" t="s">
        <v>7900</v>
      </c>
      <c r="D2260" s="1" t="s">
        <v>43</v>
      </c>
      <c r="E2260" s="1" t="s">
        <v>7854</v>
      </c>
      <c r="F2260" s="1" t="s">
        <v>7858</v>
      </c>
      <c r="G2260" s="1" t="s">
        <v>7862</v>
      </c>
      <c r="H2260" s="2" t="s">
        <v>7901</v>
      </c>
      <c r="J2260" s="1" t="s">
        <v>773</v>
      </c>
      <c r="K2260" s="1" t="s">
        <v>7896</v>
      </c>
      <c r="L2260" s="1">
        <v>1</v>
      </c>
      <c r="M2260" s="1" t="s">
        <v>774</v>
      </c>
      <c r="O2260" s="1" t="s">
        <v>1264</v>
      </c>
      <c r="P2260" s="1" t="s">
        <v>1265</v>
      </c>
      <c r="T2260" s="1" t="s">
        <v>1266</v>
      </c>
      <c r="W2260" s="2" t="s">
        <v>7870</v>
      </c>
      <c r="X2260" s="2" t="s">
        <v>7870</v>
      </c>
      <c r="Y2260" s="1" t="s">
        <v>775</v>
      </c>
      <c r="Z2260" s="1" t="s">
        <v>34</v>
      </c>
      <c r="AA2260" s="9" t="s">
        <v>53</v>
      </c>
      <c r="AB2260" s="2" t="s">
        <v>248</v>
      </c>
    </row>
    <row r="2261" spans="1:28" ht="36" customHeight="1" x14ac:dyDescent="0.2">
      <c r="A2261" s="1" t="s">
        <v>7902</v>
      </c>
      <c r="B2261" s="1" t="s">
        <v>36</v>
      </c>
      <c r="C2261" t="s">
        <v>7903</v>
      </c>
      <c r="D2261" s="1" t="s">
        <v>188</v>
      </c>
      <c r="E2261" s="1" t="s">
        <v>7854</v>
      </c>
      <c r="F2261" s="1" t="s">
        <v>7858</v>
      </c>
      <c r="G2261" s="1" t="s">
        <v>7862</v>
      </c>
      <c r="H2261" s="2" t="s">
        <v>3058</v>
      </c>
      <c r="J2261" s="1" t="s">
        <v>33</v>
      </c>
      <c r="O2261" s="1" t="s">
        <v>191</v>
      </c>
      <c r="P2261" s="1" t="s">
        <v>1265</v>
      </c>
      <c r="W2261" s="2" t="s">
        <v>7904</v>
      </c>
      <c r="X2261" s="2" t="s">
        <v>7904</v>
      </c>
      <c r="Y2261" s="1" t="s">
        <v>52</v>
      </c>
      <c r="Z2261" s="1" t="s">
        <v>34</v>
      </c>
      <c r="AA2261" s="9" t="s">
        <v>53</v>
      </c>
      <c r="AB2261" s="2" t="s">
        <v>248</v>
      </c>
    </row>
    <row r="2262" spans="1:28" ht="36" customHeight="1" x14ac:dyDescent="0.2">
      <c r="A2262" s="1" t="s">
        <v>7905</v>
      </c>
      <c r="B2262" s="1" t="s">
        <v>36</v>
      </c>
      <c r="C2262" t="s">
        <v>7906</v>
      </c>
      <c r="D2262" s="1" t="s">
        <v>43</v>
      </c>
      <c r="E2262" s="1" t="s">
        <v>7854</v>
      </c>
      <c r="F2262" s="1" t="s">
        <v>7858</v>
      </c>
      <c r="G2262" s="1" t="s">
        <v>7862</v>
      </c>
      <c r="H2262" s="2" t="s">
        <v>7907</v>
      </c>
      <c r="J2262" s="1" t="s">
        <v>773</v>
      </c>
      <c r="K2262" s="1" t="s">
        <v>7896</v>
      </c>
      <c r="L2262" s="1">
        <v>1</v>
      </c>
      <c r="M2262" s="1" t="s">
        <v>774</v>
      </c>
      <c r="O2262" s="1" t="s">
        <v>1264</v>
      </c>
      <c r="P2262" s="1" t="s">
        <v>1265</v>
      </c>
      <c r="T2262" s="1" t="s">
        <v>1266</v>
      </c>
      <c r="W2262" s="2" t="s">
        <v>7870</v>
      </c>
      <c r="X2262" s="2" t="s">
        <v>7870</v>
      </c>
      <c r="Y2262" s="1" t="s">
        <v>775</v>
      </c>
      <c r="Z2262" s="1" t="s">
        <v>34</v>
      </c>
      <c r="AA2262" s="9" t="s">
        <v>53</v>
      </c>
      <c r="AB2262" s="2" t="s">
        <v>248</v>
      </c>
    </row>
    <row r="2263" spans="1:28" ht="36" customHeight="1" x14ac:dyDescent="0.2">
      <c r="A2263" s="1" t="s">
        <v>7908</v>
      </c>
      <c r="B2263" s="1" t="s">
        <v>36</v>
      </c>
      <c r="C2263" t="s">
        <v>7909</v>
      </c>
      <c r="D2263" s="1" t="s">
        <v>188</v>
      </c>
      <c r="E2263" s="1" t="s">
        <v>7854</v>
      </c>
      <c r="F2263" s="1" t="s">
        <v>7858</v>
      </c>
      <c r="G2263" s="1" t="s">
        <v>7862</v>
      </c>
      <c r="H2263" s="2" t="s">
        <v>3058</v>
      </c>
      <c r="J2263" s="1" t="s">
        <v>33</v>
      </c>
      <c r="O2263" s="1" t="s">
        <v>191</v>
      </c>
      <c r="P2263" s="1" t="s">
        <v>1265</v>
      </c>
      <c r="W2263" s="2" t="s">
        <v>7910</v>
      </c>
      <c r="X2263" s="2" t="s">
        <v>7910</v>
      </c>
      <c r="Y2263" s="1" t="s">
        <v>52</v>
      </c>
      <c r="Z2263" s="1" t="s">
        <v>34</v>
      </c>
      <c r="AA2263" s="9" t="s">
        <v>53</v>
      </c>
      <c r="AB2263" s="2" t="s">
        <v>248</v>
      </c>
    </row>
    <row r="2264" spans="1:28" ht="36" customHeight="1" x14ac:dyDescent="0.2">
      <c r="A2264" s="1" t="s">
        <v>7911</v>
      </c>
      <c r="B2264" s="1" t="s">
        <v>36</v>
      </c>
      <c r="C2264" t="s">
        <v>7912</v>
      </c>
      <c r="D2264" s="1" t="s">
        <v>43</v>
      </c>
      <c r="E2264" s="1" t="s">
        <v>7854</v>
      </c>
      <c r="F2264" s="1" t="s">
        <v>7858</v>
      </c>
      <c r="G2264" s="1" t="s">
        <v>7862</v>
      </c>
      <c r="H2264" s="2" t="s">
        <v>7913</v>
      </c>
      <c r="J2264" s="1" t="s">
        <v>773</v>
      </c>
      <c r="K2264" s="1" t="s">
        <v>7896</v>
      </c>
      <c r="L2264" s="1">
        <v>1</v>
      </c>
      <c r="M2264" s="1" t="s">
        <v>774</v>
      </c>
      <c r="O2264" s="1" t="s">
        <v>1264</v>
      </c>
      <c r="P2264" s="1" t="s">
        <v>1265</v>
      </c>
      <c r="T2264" s="1" t="s">
        <v>1266</v>
      </c>
      <c r="W2264" s="2" t="s">
        <v>7870</v>
      </c>
      <c r="X2264" s="2" t="s">
        <v>7870</v>
      </c>
      <c r="Y2264" s="1" t="s">
        <v>775</v>
      </c>
      <c r="Z2264" s="1" t="s">
        <v>34</v>
      </c>
      <c r="AA2264" s="9" t="s">
        <v>53</v>
      </c>
      <c r="AB2264" s="2" t="s">
        <v>248</v>
      </c>
    </row>
    <row r="2265" spans="1:28" ht="36" customHeight="1" x14ac:dyDescent="0.2">
      <c r="A2265" s="1" t="s">
        <v>7914</v>
      </c>
      <c r="B2265" s="1" t="s">
        <v>36</v>
      </c>
      <c r="C2265" t="s">
        <v>7915</v>
      </c>
      <c r="D2265" s="1" t="s">
        <v>188</v>
      </c>
      <c r="E2265" s="1" t="s">
        <v>7854</v>
      </c>
      <c r="F2265" s="1" t="s">
        <v>7858</v>
      </c>
      <c r="G2265" s="1" t="s">
        <v>7862</v>
      </c>
      <c r="H2265" s="2" t="s">
        <v>3058</v>
      </c>
      <c r="J2265" s="1" t="s">
        <v>33</v>
      </c>
      <c r="O2265" s="1" t="s">
        <v>191</v>
      </c>
      <c r="P2265" s="1" t="s">
        <v>1265</v>
      </c>
      <c r="W2265" s="2" t="s">
        <v>7916</v>
      </c>
      <c r="X2265" s="2" t="s">
        <v>7916</v>
      </c>
      <c r="Y2265" s="1" t="s">
        <v>52</v>
      </c>
      <c r="Z2265" s="1" t="s">
        <v>34</v>
      </c>
      <c r="AA2265" s="9" t="s">
        <v>53</v>
      </c>
      <c r="AB2265" s="2" t="s">
        <v>248</v>
      </c>
    </row>
    <row r="2266" spans="1:28" ht="36" customHeight="1" x14ac:dyDescent="0.2">
      <c r="A2266" s="1" t="s">
        <v>7917</v>
      </c>
      <c r="B2266" s="1" t="s">
        <v>36</v>
      </c>
      <c r="C2266" t="s">
        <v>7918</v>
      </c>
      <c r="D2266" s="1" t="s">
        <v>43</v>
      </c>
      <c r="E2266" s="1" t="s">
        <v>7854</v>
      </c>
      <c r="F2266" s="1" t="s">
        <v>7858</v>
      </c>
      <c r="G2266" s="1" t="s">
        <v>7862</v>
      </c>
      <c r="H2266" s="2" t="s">
        <v>7919</v>
      </c>
      <c r="J2266" s="1" t="s">
        <v>773</v>
      </c>
      <c r="K2266" s="1" t="s">
        <v>7896</v>
      </c>
      <c r="L2266" s="1">
        <v>1</v>
      </c>
      <c r="M2266" s="1" t="s">
        <v>774</v>
      </c>
      <c r="O2266" s="1" t="s">
        <v>1264</v>
      </c>
      <c r="P2266" s="1" t="s">
        <v>1265</v>
      </c>
      <c r="T2266" s="1" t="s">
        <v>1266</v>
      </c>
      <c r="W2266" s="2" t="s">
        <v>7870</v>
      </c>
      <c r="X2266" s="2" t="s">
        <v>7870</v>
      </c>
      <c r="Y2266" s="1" t="s">
        <v>775</v>
      </c>
      <c r="Z2266" s="1" t="s">
        <v>34</v>
      </c>
      <c r="AA2266" s="9" t="s">
        <v>53</v>
      </c>
      <c r="AB2266" s="2" t="s">
        <v>248</v>
      </c>
    </row>
    <row r="2267" spans="1:28" ht="36" customHeight="1" x14ac:dyDescent="0.2">
      <c r="A2267" s="1" t="s">
        <v>7920</v>
      </c>
      <c r="B2267" s="1" t="s">
        <v>36</v>
      </c>
      <c r="C2267" t="s">
        <v>7921</v>
      </c>
      <c r="D2267" s="1" t="s">
        <v>188</v>
      </c>
      <c r="E2267" s="1" t="s">
        <v>7854</v>
      </c>
      <c r="F2267" s="1" t="s">
        <v>7858</v>
      </c>
      <c r="G2267" s="1" t="s">
        <v>7862</v>
      </c>
      <c r="H2267" s="2" t="s">
        <v>3058</v>
      </c>
      <c r="J2267" s="1" t="s">
        <v>33</v>
      </c>
      <c r="O2267" s="1" t="s">
        <v>191</v>
      </c>
      <c r="P2267" s="1" t="s">
        <v>1265</v>
      </c>
      <c r="W2267" s="2" t="s">
        <v>7922</v>
      </c>
      <c r="X2267" s="2" t="s">
        <v>7922</v>
      </c>
      <c r="Y2267" s="1" t="s">
        <v>52</v>
      </c>
      <c r="Z2267" s="1" t="s">
        <v>34</v>
      </c>
      <c r="AA2267" s="9" t="s">
        <v>53</v>
      </c>
      <c r="AB2267" s="2" t="s">
        <v>248</v>
      </c>
    </row>
    <row r="2268" spans="1:28" ht="36" customHeight="1" x14ac:dyDescent="0.2">
      <c r="A2268" s="1" t="s">
        <v>7923</v>
      </c>
      <c r="B2268" s="1" t="s">
        <v>36</v>
      </c>
      <c r="C2268" t="s">
        <v>7924</v>
      </c>
      <c r="D2268" s="1" t="s">
        <v>43</v>
      </c>
      <c r="E2268" s="1" t="s">
        <v>7854</v>
      </c>
      <c r="F2268" s="1" t="s">
        <v>7858</v>
      </c>
      <c r="G2268" s="1" t="s">
        <v>7862</v>
      </c>
      <c r="H2268" s="2" t="s">
        <v>7925</v>
      </c>
      <c r="J2268" s="1" t="s">
        <v>773</v>
      </c>
      <c r="K2268" s="1" t="s">
        <v>7896</v>
      </c>
      <c r="L2268" s="1">
        <v>1</v>
      </c>
      <c r="M2268" s="1" t="s">
        <v>774</v>
      </c>
      <c r="O2268" s="1" t="s">
        <v>1264</v>
      </c>
      <c r="P2268" s="1" t="s">
        <v>1265</v>
      </c>
      <c r="T2268" s="1" t="s">
        <v>1266</v>
      </c>
      <c r="W2268" s="2" t="s">
        <v>7870</v>
      </c>
      <c r="X2268" s="2" t="s">
        <v>7870</v>
      </c>
      <c r="Y2268" s="1" t="s">
        <v>775</v>
      </c>
      <c r="Z2268" s="1" t="s">
        <v>34</v>
      </c>
      <c r="AA2268" s="9" t="s">
        <v>53</v>
      </c>
      <c r="AB2268" s="2" t="s">
        <v>248</v>
      </c>
    </row>
    <row r="2269" spans="1:28" ht="36" customHeight="1" x14ac:dyDescent="0.2">
      <c r="A2269" s="1" t="s">
        <v>7926</v>
      </c>
      <c r="B2269" s="1" t="s">
        <v>36</v>
      </c>
      <c r="C2269" t="s">
        <v>7927</v>
      </c>
      <c r="D2269" s="1" t="s">
        <v>188</v>
      </c>
      <c r="E2269" s="1" t="s">
        <v>7854</v>
      </c>
      <c r="F2269" s="1" t="s">
        <v>7858</v>
      </c>
      <c r="G2269" s="1" t="s">
        <v>7862</v>
      </c>
      <c r="H2269" s="2" t="s">
        <v>3058</v>
      </c>
      <c r="J2269" s="1" t="s">
        <v>33</v>
      </c>
      <c r="O2269" s="1" t="s">
        <v>191</v>
      </c>
      <c r="P2269" s="1" t="s">
        <v>1265</v>
      </c>
      <c r="W2269" s="2" t="s">
        <v>7928</v>
      </c>
      <c r="X2269" s="2" t="s">
        <v>7928</v>
      </c>
      <c r="Y2269" s="1" t="s">
        <v>52</v>
      </c>
      <c r="Z2269" s="1" t="s">
        <v>34</v>
      </c>
      <c r="AA2269" s="9" t="s">
        <v>53</v>
      </c>
      <c r="AB2269" s="2" t="s">
        <v>248</v>
      </c>
    </row>
    <row r="2270" spans="1:28" ht="36" customHeight="1" x14ac:dyDescent="0.2">
      <c r="A2270" s="1" t="s">
        <v>7929</v>
      </c>
      <c r="B2270" s="1" t="s">
        <v>36</v>
      </c>
      <c r="C2270" t="s">
        <v>7930</v>
      </c>
      <c r="D2270" s="1" t="s">
        <v>43</v>
      </c>
      <c r="E2270" s="1" t="s">
        <v>7854</v>
      </c>
      <c r="F2270" s="1" t="s">
        <v>7858</v>
      </c>
      <c r="G2270" s="1" t="s">
        <v>7862</v>
      </c>
      <c r="H2270" s="2" t="s">
        <v>7931</v>
      </c>
      <c r="I2270" s="2" t="s">
        <v>7932</v>
      </c>
      <c r="J2270" s="1" t="s">
        <v>773</v>
      </c>
      <c r="K2270" s="1" t="s">
        <v>7896</v>
      </c>
      <c r="L2270" s="1">
        <v>1</v>
      </c>
      <c r="M2270" s="1" t="s">
        <v>774</v>
      </c>
      <c r="O2270" s="1" t="s">
        <v>1264</v>
      </c>
      <c r="P2270" s="1" t="s">
        <v>1265</v>
      </c>
      <c r="T2270" s="1" t="s">
        <v>1266</v>
      </c>
      <c r="W2270" s="2" t="s">
        <v>7870</v>
      </c>
      <c r="X2270" s="2" t="s">
        <v>7870</v>
      </c>
      <c r="Y2270" s="1" t="s">
        <v>775</v>
      </c>
      <c r="Z2270" s="1" t="s">
        <v>34</v>
      </c>
      <c r="AA2270" s="9" t="s">
        <v>53</v>
      </c>
      <c r="AB2270" s="2" t="s">
        <v>248</v>
      </c>
    </row>
    <row r="2271" spans="1:28" ht="36" customHeight="1" x14ac:dyDescent="0.2">
      <c r="A2271" s="1" t="s">
        <v>7933</v>
      </c>
      <c r="B2271" s="1" t="s">
        <v>36</v>
      </c>
      <c r="C2271" t="s">
        <v>7934</v>
      </c>
      <c r="D2271" s="1" t="s">
        <v>188</v>
      </c>
      <c r="E2271" s="1" t="s">
        <v>7854</v>
      </c>
      <c r="F2271" s="1" t="s">
        <v>7858</v>
      </c>
      <c r="G2271" s="1" t="s">
        <v>7862</v>
      </c>
      <c r="H2271" s="2" t="s">
        <v>3058</v>
      </c>
      <c r="J2271" s="1" t="s">
        <v>33</v>
      </c>
      <c r="O2271" s="1" t="s">
        <v>191</v>
      </c>
      <c r="P2271" s="1" t="s">
        <v>1265</v>
      </c>
      <c r="W2271" s="2" t="s">
        <v>7935</v>
      </c>
      <c r="X2271" s="2" t="s">
        <v>7935</v>
      </c>
      <c r="Y2271" s="1" t="s">
        <v>52</v>
      </c>
      <c r="Z2271" s="1" t="s">
        <v>34</v>
      </c>
      <c r="AA2271" s="9" t="s">
        <v>53</v>
      </c>
      <c r="AB2271" s="2" t="s">
        <v>248</v>
      </c>
    </row>
    <row r="2272" spans="1:28" ht="36" customHeight="1" x14ac:dyDescent="0.2">
      <c r="A2272" s="1" t="s">
        <v>7936</v>
      </c>
      <c r="B2272" s="1" t="s">
        <v>36</v>
      </c>
      <c r="C2272" t="s">
        <v>7937</v>
      </c>
      <c r="D2272" s="1" t="s">
        <v>43</v>
      </c>
      <c r="E2272" s="1" t="s">
        <v>7854</v>
      </c>
      <c r="F2272" s="1" t="s">
        <v>7858</v>
      </c>
      <c r="G2272" s="1" t="s">
        <v>7862</v>
      </c>
      <c r="H2272" s="2" t="s">
        <v>7938</v>
      </c>
      <c r="J2272" s="1" t="s">
        <v>773</v>
      </c>
      <c r="K2272" s="1" t="s">
        <v>7896</v>
      </c>
      <c r="L2272" s="1">
        <v>1</v>
      </c>
      <c r="M2272" s="1" t="s">
        <v>774</v>
      </c>
      <c r="O2272" s="1" t="s">
        <v>1264</v>
      </c>
      <c r="P2272" s="1" t="s">
        <v>1265</v>
      </c>
      <c r="T2272" s="1" t="s">
        <v>1266</v>
      </c>
      <c r="W2272" s="2" t="s">
        <v>7870</v>
      </c>
      <c r="X2272" s="2" t="s">
        <v>7870</v>
      </c>
      <c r="Y2272" s="1" t="s">
        <v>775</v>
      </c>
      <c r="Z2272" s="1" t="s">
        <v>34</v>
      </c>
      <c r="AA2272" s="9" t="s">
        <v>53</v>
      </c>
      <c r="AB2272" s="2" t="s">
        <v>248</v>
      </c>
    </row>
    <row r="2273" spans="1:28" ht="36" customHeight="1" x14ac:dyDescent="0.2">
      <c r="A2273" s="1" t="s">
        <v>7939</v>
      </c>
      <c r="B2273" s="1" t="s">
        <v>36</v>
      </c>
      <c r="C2273" t="s">
        <v>7940</v>
      </c>
      <c r="D2273" s="1" t="s">
        <v>188</v>
      </c>
      <c r="E2273" s="1" t="s">
        <v>7854</v>
      </c>
      <c r="F2273" s="1" t="s">
        <v>7858</v>
      </c>
      <c r="G2273" s="1" t="s">
        <v>7862</v>
      </c>
      <c r="H2273" s="2" t="s">
        <v>3058</v>
      </c>
      <c r="J2273" s="1" t="s">
        <v>33</v>
      </c>
      <c r="O2273" s="1" t="s">
        <v>191</v>
      </c>
      <c r="P2273" s="1" t="s">
        <v>1265</v>
      </c>
      <c r="W2273" s="2" t="s">
        <v>7941</v>
      </c>
      <c r="X2273" s="2" t="s">
        <v>7941</v>
      </c>
      <c r="Y2273" s="1" t="s">
        <v>52</v>
      </c>
      <c r="Z2273" s="1" t="s">
        <v>34</v>
      </c>
      <c r="AA2273" s="9" t="s">
        <v>53</v>
      </c>
      <c r="AB2273" s="2" t="s">
        <v>248</v>
      </c>
    </row>
    <row r="2274" spans="1:28" ht="36" customHeight="1" x14ac:dyDescent="0.2">
      <c r="A2274" s="1" t="s">
        <v>7942</v>
      </c>
      <c r="B2274" s="1" t="s">
        <v>36</v>
      </c>
      <c r="C2274" t="s">
        <v>7943</v>
      </c>
      <c r="D2274" s="1" t="s">
        <v>43</v>
      </c>
      <c r="E2274" s="1" t="s">
        <v>7854</v>
      </c>
      <c r="F2274" s="1" t="s">
        <v>7858</v>
      </c>
      <c r="G2274" s="1" t="s">
        <v>7862</v>
      </c>
      <c r="H2274" s="2" t="s">
        <v>7944</v>
      </c>
      <c r="J2274" s="1" t="s">
        <v>773</v>
      </c>
      <c r="K2274" s="1" t="s">
        <v>7896</v>
      </c>
      <c r="L2274" s="1">
        <v>1</v>
      </c>
      <c r="M2274" s="1" t="s">
        <v>774</v>
      </c>
      <c r="O2274" s="1" t="s">
        <v>1264</v>
      </c>
      <c r="P2274" s="1" t="s">
        <v>1265</v>
      </c>
      <c r="T2274" s="1" t="s">
        <v>1266</v>
      </c>
      <c r="W2274" s="2" t="s">
        <v>7870</v>
      </c>
      <c r="X2274" s="2" t="s">
        <v>7870</v>
      </c>
      <c r="Y2274" s="1" t="s">
        <v>775</v>
      </c>
      <c r="Z2274" s="1" t="s">
        <v>34</v>
      </c>
      <c r="AA2274" s="9" t="s">
        <v>53</v>
      </c>
      <c r="AB2274" s="2" t="s">
        <v>248</v>
      </c>
    </row>
    <row r="2275" spans="1:28" ht="36" customHeight="1" x14ac:dyDescent="0.2">
      <c r="A2275" s="1" t="s">
        <v>7945</v>
      </c>
      <c r="B2275" s="1" t="s">
        <v>36</v>
      </c>
      <c r="C2275" t="s">
        <v>7946</v>
      </c>
      <c r="D2275" s="1" t="s">
        <v>188</v>
      </c>
      <c r="E2275" s="1" t="s">
        <v>7854</v>
      </c>
      <c r="F2275" s="1" t="s">
        <v>7858</v>
      </c>
      <c r="G2275" s="1" t="s">
        <v>7862</v>
      </c>
      <c r="H2275" s="2" t="s">
        <v>3058</v>
      </c>
      <c r="J2275" s="1" t="s">
        <v>33</v>
      </c>
      <c r="O2275" s="1" t="s">
        <v>191</v>
      </c>
      <c r="P2275" s="1" t="s">
        <v>1265</v>
      </c>
      <c r="W2275" s="2" t="s">
        <v>7947</v>
      </c>
      <c r="X2275" s="2" t="s">
        <v>7947</v>
      </c>
      <c r="Y2275" s="1" t="s">
        <v>52</v>
      </c>
      <c r="Z2275" s="1" t="s">
        <v>34</v>
      </c>
      <c r="AA2275" s="9" t="s">
        <v>53</v>
      </c>
      <c r="AB2275" s="2" t="s">
        <v>248</v>
      </c>
    </row>
    <row r="2276" spans="1:28" ht="36" customHeight="1" x14ac:dyDescent="0.2">
      <c r="A2276" s="1" t="s">
        <v>7948</v>
      </c>
      <c r="B2276" s="1" t="s">
        <v>36</v>
      </c>
      <c r="C2276" t="s">
        <v>7949</v>
      </c>
      <c r="D2276" s="1" t="s">
        <v>43</v>
      </c>
      <c r="E2276" s="1" t="s">
        <v>7854</v>
      </c>
      <c r="F2276" s="1" t="s">
        <v>7858</v>
      </c>
      <c r="G2276" s="1" t="s">
        <v>7862</v>
      </c>
      <c r="H2276" s="2" t="s">
        <v>802</v>
      </c>
      <c r="J2276" s="1" t="s">
        <v>773</v>
      </c>
      <c r="K2276" s="1" t="s">
        <v>7896</v>
      </c>
      <c r="L2276" s="1">
        <v>1</v>
      </c>
      <c r="M2276" s="1" t="s">
        <v>774</v>
      </c>
      <c r="O2276" s="1" t="s">
        <v>1264</v>
      </c>
      <c r="P2276" s="1" t="s">
        <v>1265</v>
      </c>
      <c r="T2276" s="1" t="s">
        <v>1266</v>
      </c>
      <c r="W2276" s="2" t="s">
        <v>7870</v>
      </c>
      <c r="X2276" s="2" t="s">
        <v>7870</v>
      </c>
      <c r="Y2276" s="1" t="s">
        <v>775</v>
      </c>
      <c r="Z2276" s="1" t="s">
        <v>34</v>
      </c>
      <c r="AA2276" s="9" t="s">
        <v>53</v>
      </c>
      <c r="AB2276" s="2" t="s">
        <v>248</v>
      </c>
    </row>
    <row r="2277" spans="1:28" ht="36" customHeight="1" x14ac:dyDescent="0.2">
      <c r="A2277" s="1" t="s">
        <v>7950</v>
      </c>
      <c r="B2277" s="1" t="s">
        <v>36</v>
      </c>
      <c r="C2277" t="s">
        <v>7951</v>
      </c>
      <c r="D2277" s="1" t="s">
        <v>188</v>
      </c>
      <c r="E2277" s="1" t="s">
        <v>7854</v>
      </c>
      <c r="F2277" s="1" t="s">
        <v>7858</v>
      </c>
      <c r="G2277" s="1" t="s">
        <v>7862</v>
      </c>
      <c r="H2277" s="2" t="s">
        <v>643</v>
      </c>
      <c r="J2277" s="1" t="s">
        <v>33</v>
      </c>
      <c r="O2277" s="1" t="s">
        <v>191</v>
      </c>
      <c r="P2277" s="1" t="s">
        <v>1265</v>
      </c>
      <c r="W2277" s="2" t="s">
        <v>7952</v>
      </c>
      <c r="X2277" s="2" t="s">
        <v>7952</v>
      </c>
      <c r="Y2277" s="1" t="s">
        <v>52</v>
      </c>
      <c r="Z2277" s="1" t="s">
        <v>34</v>
      </c>
      <c r="AA2277" s="9" t="s">
        <v>53</v>
      </c>
      <c r="AB2277" s="2" t="s">
        <v>248</v>
      </c>
    </row>
    <row r="2278" spans="1:28" ht="36" customHeight="1" x14ac:dyDescent="0.2">
      <c r="A2278" s="1" t="s">
        <v>7953</v>
      </c>
      <c r="B2278" s="1" t="s">
        <v>36</v>
      </c>
      <c r="C2278" t="s">
        <v>7954</v>
      </c>
      <c r="D2278" s="1" t="s">
        <v>43</v>
      </c>
      <c r="E2278" s="1" t="s">
        <v>7854</v>
      </c>
      <c r="F2278" s="1" t="s">
        <v>7858</v>
      </c>
      <c r="G2278" s="1" t="s">
        <v>7862</v>
      </c>
      <c r="H2278" s="2" t="s">
        <v>1408</v>
      </c>
      <c r="J2278" s="1" t="s">
        <v>773</v>
      </c>
      <c r="K2278" s="1" t="s">
        <v>7896</v>
      </c>
      <c r="L2278" s="1">
        <v>2</v>
      </c>
      <c r="M2278" s="1" t="s">
        <v>774</v>
      </c>
      <c r="O2278" s="1" t="s">
        <v>1264</v>
      </c>
      <c r="P2278" s="1" t="s">
        <v>1265</v>
      </c>
      <c r="T2278" s="1" t="s">
        <v>1266</v>
      </c>
      <c r="W2278" s="2" t="s">
        <v>7870</v>
      </c>
      <c r="X2278" s="2" t="s">
        <v>7870</v>
      </c>
      <c r="Y2278" s="1" t="s">
        <v>775</v>
      </c>
      <c r="Z2278" s="1" t="s">
        <v>34</v>
      </c>
      <c r="AA2278" s="9" t="s">
        <v>53</v>
      </c>
      <c r="AB2278" s="2" t="s">
        <v>248</v>
      </c>
    </row>
    <row r="2279" spans="1:28" ht="36" customHeight="1" x14ac:dyDescent="0.2">
      <c r="A2279" s="1" t="s">
        <v>7955</v>
      </c>
      <c r="B2279" s="1" t="s">
        <v>36</v>
      </c>
      <c r="C2279" t="s">
        <v>7956</v>
      </c>
      <c r="D2279" s="1" t="s">
        <v>766</v>
      </c>
      <c r="E2279" s="1" t="s">
        <v>7854</v>
      </c>
      <c r="F2279" s="1" t="s">
        <v>7858</v>
      </c>
      <c r="G2279" s="1" t="s">
        <v>7957</v>
      </c>
      <c r="H2279" s="2" t="s">
        <v>7958</v>
      </c>
      <c r="J2279" s="1" t="s">
        <v>33</v>
      </c>
      <c r="W2279" s="2" t="s">
        <v>2657</v>
      </c>
      <c r="X2279" s="2" t="s">
        <v>2657</v>
      </c>
      <c r="Z2279" s="1" t="s">
        <v>34</v>
      </c>
    </row>
    <row r="2280" spans="1:28" ht="36" customHeight="1" x14ac:dyDescent="0.2">
      <c r="A2280" s="1" t="s">
        <v>7959</v>
      </c>
      <c r="B2280" s="1" t="s">
        <v>36</v>
      </c>
      <c r="C2280" t="s">
        <v>7960</v>
      </c>
      <c r="D2280" s="1" t="s">
        <v>43</v>
      </c>
      <c r="E2280" s="1" t="s">
        <v>7854</v>
      </c>
      <c r="F2280" s="1" t="s">
        <v>7858</v>
      </c>
      <c r="G2280" s="1" t="s">
        <v>7957</v>
      </c>
      <c r="H2280" s="2" t="s">
        <v>7961</v>
      </c>
      <c r="J2280" s="1" t="s">
        <v>773</v>
      </c>
      <c r="K2280" s="1" t="s">
        <v>7955</v>
      </c>
      <c r="L2280" s="1">
        <v>1</v>
      </c>
      <c r="M2280" s="1" t="s">
        <v>774</v>
      </c>
      <c r="O2280" s="1" t="s">
        <v>1264</v>
      </c>
      <c r="P2280" s="1" t="s">
        <v>1265</v>
      </c>
      <c r="T2280" s="1" t="s">
        <v>1266</v>
      </c>
      <c r="W2280" s="2" t="s">
        <v>2657</v>
      </c>
      <c r="X2280" s="2" t="s">
        <v>2657</v>
      </c>
      <c r="Y2280" s="1" t="s">
        <v>775</v>
      </c>
      <c r="Z2280" s="1" t="s">
        <v>34</v>
      </c>
      <c r="AA2280" s="9" t="s">
        <v>53</v>
      </c>
      <c r="AB2280" s="2" t="s">
        <v>248</v>
      </c>
    </row>
    <row r="2281" spans="1:28" ht="36" customHeight="1" x14ac:dyDescent="0.2">
      <c r="A2281" s="1" t="s">
        <v>7962</v>
      </c>
      <c r="B2281" s="1" t="s">
        <v>36</v>
      </c>
      <c r="C2281" t="s">
        <v>7963</v>
      </c>
      <c r="D2281" s="1" t="s">
        <v>188</v>
      </c>
      <c r="E2281" s="1" t="s">
        <v>7854</v>
      </c>
      <c r="F2281" s="1" t="s">
        <v>7858</v>
      </c>
      <c r="G2281" s="1" t="s">
        <v>7957</v>
      </c>
      <c r="H2281" s="2" t="s">
        <v>3058</v>
      </c>
      <c r="J2281" s="1" t="s">
        <v>33</v>
      </c>
      <c r="O2281" s="1" t="s">
        <v>191</v>
      </c>
      <c r="P2281" s="1" t="s">
        <v>1265</v>
      </c>
      <c r="W2281" s="2" t="s">
        <v>7964</v>
      </c>
      <c r="X2281" s="2" t="s">
        <v>7964</v>
      </c>
      <c r="Y2281" s="1" t="s">
        <v>52</v>
      </c>
      <c r="Z2281" s="1" t="s">
        <v>34</v>
      </c>
      <c r="AA2281" s="9" t="s">
        <v>53</v>
      </c>
      <c r="AB2281" s="2" t="s">
        <v>248</v>
      </c>
    </row>
    <row r="2282" spans="1:28" ht="36" customHeight="1" x14ac:dyDescent="0.2">
      <c r="A2282" s="1" t="s">
        <v>7965</v>
      </c>
      <c r="B2282" s="1" t="s">
        <v>36</v>
      </c>
      <c r="C2282" t="s">
        <v>7966</v>
      </c>
      <c r="D2282" s="1" t="s">
        <v>43</v>
      </c>
      <c r="E2282" s="1" t="s">
        <v>7854</v>
      </c>
      <c r="F2282" s="1" t="s">
        <v>7858</v>
      </c>
      <c r="G2282" s="1" t="s">
        <v>7957</v>
      </c>
      <c r="H2282" s="2" t="s">
        <v>7967</v>
      </c>
      <c r="J2282" s="1" t="s">
        <v>773</v>
      </c>
      <c r="K2282" s="1" t="s">
        <v>7955</v>
      </c>
      <c r="L2282" s="1">
        <v>1</v>
      </c>
      <c r="M2282" s="1" t="s">
        <v>774</v>
      </c>
      <c r="O2282" s="1" t="s">
        <v>1264</v>
      </c>
      <c r="P2282" s="1" t="s">
        <v>1265</v>
      </c>
      <c r="T2282" s="1" t="s">
        <v>1266</v>
      </c>
      <c r="W2282" s="2" t="s">
        <v>2657</v>
      </c>
      <c r="X2282" s="2" t="s">
        <v>2657</v>
      </c>
      <c r="Y2282" s="1" t="s">
        <v>775</v>
      </c>
      <c r="Z2282" s="1" t="s">
        <v>34</v>
      </c>
      <c r="AA2282" s="9" t="s">
        <v>53</v>
      </c>
      <c r="AB2282" s="2" t="s">
        <v>248</v>
      </c>
    </row>
    <row r="2283" spans="1:28" ht="36" customHeight="1" x14ac:dyDescent="0.2">
      <c r="A2283" s="1" t="s">
        <v>7968</v>
      </c>
      <c r="B2283" s="1" t="s">
        <v>36</v>
      </c>
      <c r="C2283" t="s">
        <v>7969</v>
      </c>
      <c r="D2283" s="1" t="s">
        <v>188</v>
      </c>
      <c r="E2283" s="1" t="s">
        <v>7854</v>
      </c>
      <c r="F2283" s="1" t="s">
        <v>7858</v>
      </c>
      <c r="G2283" s="1" t="s">
        <v>7957</v>
      </c>
      <c r="H2283" s="2" t="s">
        <v>3058</v>
      </c>
      <c r="J2283" s="1" t="s">
        <v>33</v>
      </c>
      <c r="O2283" s="1" t="s">
        <v>191</v>
      </c>
      <c r="P2283" s="1" t="s">
        <v>1265</v>
      </c>
      <c r="W2283" s="2" t="s">
        <v>7970</v>
      </c>
      <c r="X2283" s="2" t="s">
        <v>7970</v>
      </c>
      <c r="Y2283" s="1" t="s">
        <v>52</v>
      </c>
      <c r="Z2283" s="1" t="s">
        <v>34</v>
      </c>
      <c r="AA2283" s="9" t="s">
        <v>53</v>
      </c>
      <c r="AB2283" s="2" t="s">
        <v>248</v>
      </c>
    </row>
    <row r="2284" spans="1:28" ht="36" customHeight="1" x14ac:dyDescent="0.2">
      <c r="A2284" s="1" t="s">
        <v>7971</v>
      </c>
      <c r="B2284" s="6" t="s">
        <v>36</v>
      </c>
      <c r="C2284" t="s">
        <v>7972</v>
      </c>
      <c r="D2284" s="1" t="s">
        <v>43</v>
      </c>
      <c r="E2284" s="1" t="s">
        <v>7854</v>
      </c>
      <c r="F2284" s="1" t="s">
        <v>7858</v>
      </c>
      <c r="G2284" s="1" t="s">
        <v>7957</v>
      </c>
      <c r="H2284" s="2" t="s">
        <v>7973</v>
      </c>
      <c r="I2284" s="10" t="s">
        <v>7974</v>
      </c>
      <c r="J2284" s="1" t="s">
        <v>773</v>
      </c>
      <c r="K2284" s="1" t="s">
        <v>7955</v>
      </c>
      <c r="L2284" s="1">
        <v>1</v>
      </c>
      <c r="M2284" s="1" t="s">
        <v>774</v>
      </c>
      <c r="O2284" s="1" t="s">
        <v>1264</v>
      </c>
      <c r="P2284" s="1" t="s">
        <v>1265</v>
      </c>
      <c r="T2284" s="1" t="s">
        <v>1266</v>
      </c>
      <c r="W2284" s="2" t="s">
        <v>2657</v>
      </c>
      <c r="X2284" s="2" t="s">
        <v>2657</v>
      </c>
      <c r="Y2284" s="1" t="s">
        <v>775</v>
      </c>
      <c r="Z2284" s="1" t="s">
        <v>34</v>
      </c>
      <c r="AA2284" s="9" t="s">
        <v>53</v>
      </c>
      <c r="AB2284" s="2" t="s">
        <v>248</v>
      </c>
    </row>
    <row r="2285" spans="1:28" ht="36" customHeight="1" x14ac:dyDescent="0.2">
      <c r="A2285" s="1" t="s">
        <v>7975</v>
      </c>
      <c r="B2285" s="1" t="s">
        <v>36</v>
      </c>
      <c r="C2285" t="s">
        <v>7976</v>
      </c>
      <c r="D2285" s="1" t="s">
        <v>188</v>
      </c>
      <c r="E2285" s="1" t="s">
        <v>7854</v>
      </c>
      <c r="F2285" s="1" t="s">
        <v>7858</v>
      </c>
      <c r="G2285" s="1" t="s">
        <v>7957</v>
      </c>
      <c r="H2285" s="2" t="s">
        <v>3058</v>
      </c>
      <c r="J2285" s="1" t="s">
        <v>33</v>
      </c>
      <c r="O2285" s="1" t="s">
        <v>191</v>
      </c>
      <c r="P2285" s="1" t="s">
        <v>1265</v>
      </c>
      <c r="W2285" s="2" t="s">
        <v>7977</v>
      </c>
      <c r="X2285" s="2" t="s">
        <v>7977</v>
      </c>
      <c r="Y2285" s="1" t="s">
        <v>52</v>
      </c>
      <c r="Z2285" s="1" t="s">
        <v>34</v>
      </c>
      <c r="AA2285" s="9" t="s">
        <v>53</v>
      </c>
      <c r="AB2285" s="2" t="s">
        <v>248</v>
      </c>
    </row>
    <row r="2286" spans="1:28" ht="36" customHeight="1" x14ac:dyDescent="0.2">
      <c r="A2286" s="1" t="s">
        <v>7978</v>
      </c>
      <c r="B2286" s="1" t="s">
        <v>36</v>
      </c>
      <c r="C2286" t="s">
        <v>7979</v>
      </c>
      <c r="D2286" s="1" t="s">
        <v>43</v>
      </c>
      <c r="E2286" s="1" t="s">
        <v>7854</v>
      </c>
      <c r="F2286" s="1" t="s">
        <v>7858</v>
      </c>
      <c r="G2286" s="1" t="s">
        <v>7957</v>
      </c>
      <c r="H2286" s="2" t="s">
        <v>802</v>
      </c>
      <c r="J2286" s="1" t="s">
        <v>773</v>
      </c>
      <c r="K2286" s="1" t="s">
        <v>7955</v>
      </c>
      <c r="L2286" s="1">
        <v>1</v>
      </c>
      <c r="M2286" s="1" t="s">
        <v>774</v>
      </c>
      <c r="O2286" s="1" t="s">
        <v>1264</v>
      </c>
      <c r="P2286" s="1" t="s">
        <v>1265</v>
      </c>
      <c r="T2286" s="1" t="s">
        <v>1266</v>
      </c>
      <c r="W2286" s="2" t="s">
        <v>2657</v>
      </c>
      <c r="X2286" s="2" t="s">
        <v>2657</v>
      </c>
      <c r="Y2286" s="1" t="s">
        <v>775</v>
      </c>
      <c r="Z2286" s="1" t="s">
        <v>34</v>
      </c>
      <c r="AA2286" s="9" t="s">
        <v>53</v>
      </c>
      <c r="AB2286" s="2" t="s">
        <v>248</v>
      </c>
    </row>
    <row r="2287" spans="1:28" ht="36" customHeight="1" x14ac:dyDescent="0.2">
      <c r="A2287" s="1" t="s">
        <v>7980</v>
      </c>
      <c r="B2287" s="1" t="s">
        <v>36</v>
      </c>
      <c r="C2287" t="s">
        <v>7981</v>
      </c>
      <c r="D2287" s="1" t="s">
        <v>188</v>
      </c>
      <c r="E2287" s="1" t="s">
        <v>7854</v>
      </c>
      <c r="F2287" s="1" t="s">
        <v>7858</v>
      </c>
      <c r="G2287" s="1" t="s">
        <v>7957</v>
      </c>
      <c r="H2287" s="2" t="s">
        <v>643</v>
      </c>
      <c r="J2287" s="1" t="s">
        <v>33</v>
      </c>
      <c r="O2287" s="1" t="s">
        <v>191</v>
      </c>
      <c r="P2287" s="1" t="s">
        <v>1265</v>
      </c>
      <c r="W2287" s="2" t="s">
        <v>7982</v>
      </c>
      <c r="X2287" s="2" t="s">
        <v>7982</v>
      </c>
      <c r="Y2287" s="1" t="s">
        <v>52</v>
      </c>
      <c r="Z2287" s="1" t="s">
        <v>34</v>
      </c>
      <c r="AA2287" s="9" t="s">
        <v>53</v>
      </c>
      <c r="AB2287" s="2" t="s">
        <v>248</v>
      </c>
    </row>
    <row r="2288" spans="1:28" ht="36" customHeight="1" x14ac:dyDescent="0.2">
      <c r="A2288" s="1" t="s">
        <v>7983</v>
      </c>
      <c r="B2288" s="1" t="s">
        <v>36</v>
      </c>
      <c r="C2288" t="s">
        <v>7984</v>
      </c>
      <c r="D2288" s="1" t="s">
        <v>43</v>
      </c>
      <c r="E2288" s="1" t="s">
        <v>7854</v>
      </c>
      <c r="F2288" s="1" t="s">
        <v>7858</v>
      </c>
      <c r="G2288" s="1" t="s">
        <v>7957</v>
      </c>
      <c r="H2288" s="2" t="s">
        <v>1408</v>
      </c>
      <c r="J2288" s="1" t="s">
        <v>773</v>
      </c>
      <c r="K2288" s="1" t="s">
        <v>7955</v>
      </c>
      <c r="L2288" s="1">
        <v>2</v>
      </c>
      <c r="M2288" s="1" t="s">
        <v>774</v>
      </c>
      <c r="O2288" s="1" t="s">
        <v>1264</v>
      </c>
      <c r="P2288" s="1" t="s">
        <v>1265</v>
      </c>
      <c r="T2288" s="1" t="s">
        <v>1266</v>
      </c>
      <c r="W2288" s="2" t="s">
        <v>2657</v>
      </c>
      <c r="X2288" s="2" t="s">
        <v>2657</v>
      </c>
      <c r="Y2288" s="1" t="s">
        <v>775</v>
      </c>
      <c r="Z2288" s="1" t="s">
        <v>34</v>
      </c>
      <c r="AA2288" s="9" t="s">
        <v>53</v>
      </c>
      <c r="AB2288" s="2" t="s">
        <v>248</v>
      </c>
    </row>
    <row r="2289" spans="1:28" ht="36" customHeight="1" x14ac:dyDescent="0.2">
      <c r="A2289" s="1" t="s">
        <v>7985</v>
      </c>
      <c r="B2289" s="1" t="s">
        <v>36</v>
      </c>
      <c r="C2289" t="s">
        <v>7986</v>
      </c>
      <c r="D2289" s="1" t="s">
        <v>766</v>
      </c>
      <c r="E2289" s="1" t="s">
        <v>7854</v>
      </c>
      <c r="F2289" s="1" t="s">
        <v>7858</v>
      </c>
      <c r="G2289" s="1" t="s">
        <v>7987</v>
      </c>
      <c r="H2289" s="2" t="s">
        <v>7988</v>
      </c>
      <c r="J2289" s="1" t="s">
        <v>33</v>
      </c>
      <c r="W2289" s="2" t="s">
        <v>2657</v>
      </c>
      <c r="X2289" s="2" t="s">
        <v>2657</v>
      </c>
      <c r="Z2289" s="1" t="s">
        <v>34</v>
      </c>
    </row>
    <row r="2290" spans="1:28" ht="36" customHeight="1" x14ac:dyDescent="0.2">
      <c r="A2290" s="1" t="s">
        <v>7989</v>
      </c>
      <c r="B2290" s="1" t="s">
        <v>36</v>
      </c>
      <c r="C2290" t="s">
        <v>7990</v>
      </c>
      <c r="D2290" s="1" t="s">
        <v>43</v>
      </c>
      <c r="E2290" s="1" t="s">
        <v>7854</v>
      </c>
      <c r="F2290" s="1" t="s">
        <v>7858</v>
      </c>
      <c r="G2290" s="1" t="s">
        <v>7987</v>
      </c>
      <c r="H2290" s="2" t="s">
        <v>7991</v>
      </c>
      <c r="I2290" s="2" t="s">
        <v>7992</v>
      </c>
      <c r="J2290" s="1" t="s">
        <v>773</v>
      </c>
      <c r="K2290" s="1" t="s">
        <v>7985</v>
      </c>
      <c r="L2290" s="1">
        <v>1</v>
      </c>
      <c r="M2290" s="1" t="s">
        <v>774</v>
      </c>
      <c r="O2290" s="1" t="s">
        <v>1264</v>
      </c>
      <c r="P2290" s="1" t="s">
        <v>1265</v>
      </c>
      <c r="T2290" s="1" t="s">
        <v>1266</v>
      </c>
      <c r="W2290" s="2" t="s">
        <v>2657</v>
      </c>
      <c r="X2290" s="2" t="s">
        <v>2657</v>
      </c>
      <c r="Y2290" s="1" t="s">
        <v>775</v>
      </c>
      <c r="Z2290" s="1" t="s">
        <v>34</v>
      </c>
      <c r="AA2290" s="9" t="s">
        <v>53</v>
      </c>
      <c r="AB2290" s="2" t="s">
        <v>248</v>
      </c>
    </row>
    <row r="2291" spans="1:28" ht="36" customHeight="1" x14ac:dyDescent="0.2">
      <c r="A2291" s="1" t="s">
        <v>7993</v>
      </c>
      <c r="B2291" s="1" t="s">
        <v>36</v>
      </c>
      <c r="C2291" t="s">
        <v>7994</v>
      </c>
      <c r="D2291" s="1" t="s">
        <v>188</v>
      </c>
      <c r="E2291" s="1" t="s">
        <v>7854</v>
      </c>
      <c r="F2291" s="1" t="s">
        <v>7858</v>
      </c>
      <c r="G2291" s="1" t="s">
        <v>7987</v>
      </c>
      <c r="H2291" s="2" t="s">
        <v>3058</v>
      </c>
      <c r="J2291" s="1" t="s">
        <v>33</v>
      </c>
      <c r="O2291" s="1" t="s">
        <v>191</v>
      </c>
      <c r="P2291" s="1" t="s">
        <v>1265</v>
      </c>
      <c r="W2291" s="2" t="s">
        <v>7995</v>
      </c>
      <c r="X2291" s="2" t="s">
        <v>7995</v>
      </c>
      <c r="Y2291" s="1" t="s">
        <v>52</v>
      </c>
      <c r="Z2291" s="1" t="s">
        <v>34</v>
      </c>
      <c r="AA2291" s="9" t="s">
        <v>53</v>
      </c>
      <c r="AB2291" s="2" t="s">
        <v>248</v>
      </c>
    </row>
    <row r="2292" spans="1:28" ht="36" customHeight="1" x14ac:dyDescent="0.2">
      <c r="A2292" s="1" t="s">
        <v>7996</v>
      </c>
      <c r="B2292" s="1" t="s">
        <v>36</v>
      </c>
      <c r="C2292" t="s">
        <v>7997</v>
      </c>
      <c r="D2292" s="1" t="s">
        <v>43</v>
      </c>
      <c r="E2292" s="1" t="s">
        <v>7854</v>
      </c>
      <c r="F2292" s="1" t="s">
        <v>7858</v>
      </c>
      <c r="G2292" s="1" t="s">
        <v>7987</v>
      </c>
      <c r="H2292" s="2" t="s">
        <v>7998</v>
      </c>
      <c r="I2292" s="2" t="s">
        <v>7999</v>
      </c>
      <c r="J2292" s="1" t="s">
        <v>773</v>
      </c>
      <c r="K2292" s="1" t="s">
        <v>7985</v>
      </c>
      <c r="L2292" s="1">
        <v>1</v>
      </c>
      <c r="M2292" s="1" t="s">
        <v>774</v>
      </c>
      <c r="O2292" s="1" t="s">
        <v>1264</v>
      </c>
      <c r="P2292" s="1" t="s">
        <v>1265</v>
      </c>
      <c r="T2292" s="1" t="s">
        <v>1266</v>
      </c>
      <c r="W2292" s="2" t="s">
        <v>2657</v>
      </c>
      <c r="X2292" s="2" t="s">
        <v>2657</v>
      </c>
      <c r="Y2292" s="1" t="s">
        <v>775</v>
      </c>
      <c r="Z2292" s="1" t="s">
        <v>34</v>
      </c>
      <c r="AA2292" s="9" t="s">
        <v>53</v>
      </c>
      <c r="AB2292" s="2" t="s">
        <v>248</v>
      </c>
    </row>
    <row r="2293" spans="1:28" ht="36" customHeight="1" x14ac:dyDescent="0.2">
      <c r="A2293" s="1" t="s">
        <v>8000</v>
      </c>
      <c r="B2293" s="1" t="s">
        <v>36</v>
      </c>
      <c r="C2293" t="s">
        <v>8001</v>
      </c>
      <c r="D2293" s="1" t="s">
        <v>188</v>
      </c>
      <c r="E2293" s="1" t="s">
        <v>7854</v>
      </c>
      <c r="F2293" s="1" t="s">
        <v>7858</v>
      </c>
      <c r="G2293" s="1" t="s">
        <v>7987</v>
      </c>
      <c r="H2293" s="2" t="s">
        <v>3058</v>
      </c>
      <c r="J2293" s="1" t="s">
        <v>33</v>
      </c>
      <c r="O2293" s="1" t="s">
        <v>191</v>
      </c>
      <c r="P2293" s="1" t="s">
        <v>1265</v>
      </c>
      <c r="W2293" s="2" t="s">
        <v>8002</v>
      </c>
      <c r="X2293" s="2" t="s">
        <v>8002</v>
      </c>
      <c r="Y2293" s="1" t="s">
        <v>52</v>
      </c>
      <c r="Z2293" s="1" t="s">
        <v>34</v>
      </c>
      <c r="AA2293" s="9" t="s">
        <v>53</v>
      </c>
      <c r="AB2293" s="2" t="s">
        <v>248</v>
      </c>
    </row>
    <row r="2294" spans="1:28" ht="36" customHeight="1" x14ac:dyDescent="0.2">
      <c r="A2294" s="1" t="s">
        <v>8003</v>
      </c>
      <c r="B2294" s="1" t="s">
        <v>36</v>
      </c>
      <c r="C2294" t="s">
        <v>8004</v>
      </c>
      <c r="D2294" s="1" t="s">
        <v>43</v>
      </c>
      <c r="E2294" s="1" t="s">
        <v>7854</v>
      </c>
      <c r="F2294" s="1" t="s">
        <v>7858</v>
      </c>
      <c r="G2294" s="1" t="s">
        <v>7987</v>
      </c>
      <c r="H2294" s="2" t="s">
        <v>802</v>
      </c>
      <c r="J2294" s="1" t="s">
        <v>773</v>
      </c>
      <c r="K2294" s="1" t="s">
        <v>7985</v>
      </c>
      <c r="L2294" s="1">
        <v>1</v>
      </c>
      <c r="M2294" s="1" t="s">
        <v>774</v>
      </c>
      <c r="O2294" s="1" t="s">
        <v>1264</v>
      </c>
      <c r="P2294" s="1" t="s">
        <v>1265</v>
      </c>
      <c r="T2294" s="1" t="s">
        <v>1266</v>
      </c>
      <c r="W2294" s="2" t="s">
        <v>2657</v>
      </c>
      <c r="X2294" s="2" t="s">
        <v>2657</v>
      </c>
      <c r="Y2294" s="1" t="s">
        <v>775</v>
      </c>
      <c r="Z2294" s="1" t="s">
        <v>34</v>
      </c>
      <c r="AA2294" s="9" t="s">
        <v>53</v>
      </c>
      <c r="AB2294" s="2" t="s">
        <v>248</v>
      </c>
    </row>
    <row r="2295" spans="1:28" ht="36" customHeight="1" x14ac:dyDescent="0.2">
      <c r="A2295" s="1" t="s">
        <v>8005</v>
      </c>
      <c r="B2295" s="1" t="s">
        <v>36</v>
      </c>
      <c r="C2295" t="s">
        <v>8006</v>
      </c>
      <c r="D2295" s="1" t="s">
        <v>188</v>
      </c>
      <c r="E2295" s="1" t="s">
        <v>7854</v>
      </c>
      <c r="F2295" s="1" t="s">
        <v>7858</v>
      </c>
      <c r="G2295" s="1" t="s">
        <v>7987</v>
      </c>
      <c r="H2295" s="2" t="s">
        <v>643</v>
      </c>
      <c r="J2295" s="1" t="s">
        <v>33</v>
      </c>
      <c r="O2295" s="1" t="s">
        <v>191</v>
      </c>
      <c r="P2295" s="1" t="s">
        <v>1265</v>
      </c>
      <c r="W2295" s="2" t="s">
        <v>8007</v>
      </c>
      <c r="X2295" s="2" t="s">
        <v>8007</v>
      </c>
      <c r="Y2295" s="1" t="s">
        <v>52</v>
      </c>
      <c r="Z2295" s="1" t="s">
        <v>34</v>
      </c>
      <c r="AA2295" s="9" t="s">
        <v>53</v>
      </c>
      <c r="AB2295" s="2" t="s">
        <v>248</v>
      </c>
    </row>
    <row r="2296" spans="1:28" ht="36" customHeight="1" x14ac:dyDescent="0.2">
      <c r="A2296" s="1" t="s">
        <v>8008</v>
      </c>
      <c r="B2296" s="1" t="s">
        <v>36</v>
      </c>
      <c r="C2296" t="s">
        <v>8009</v>
      </c>
      <c r="D2296" s="1" t="s">
        <v>43</v>
      </c>
      <c r="E2296" s="1" t="s">
        <v>7854</v>
      </c>
      <c r="F2296" s="1" t="s">
        <v>7858</v>
      </c>
      <c r="G2296" s="1" t="s">
        <v>7987</v>
      </c>
      <c r="H2296" s="2" t="s">
        <v>1408</v>
      </c>
      <c r="J2296" s="1" t="s">
        <v>773</v>
      </c>
      <c r="K2296" s="1" t="s">
        <v>7985</v>
      </c>
      <c r="L2296" s="1">
        <v>2</v>
      </c>
      <c r="M2296" s="1" t="s">
        <v>774</v>
      </c>
      <c r="O2296" s="1" t="s">
        <v>1264</v>
      </c>
      <c r="P2296" s="1" t="s">
        <v>1265</v>
      </c>
      <c r="T2296" s="1" t="s">
        <v>1266</v>
      </c>
      <c r="W2296" s="2" t="s">
        <v>2657</v>
      </c>
      <c r="X2296" s="2" t="s">
        <v>2657</v>
      </c>
      <c r="Y2296" s="1" t="s">
        <v>775</v>
      </c>
      <c r="Z2296" s="1" t="s">
        <v>34</v>
      </c>
      <c r="AA2296" s="9" t="s">
        <v>53</v>
      </c>
      <c r="AB2296" s="2" t="s">
        <v>248</v>
      </c>
    </row>
    <row r="2297" spans="1:28" ht="36" customHeight="1" x14ac:dyDescent="0.2">
      <c r="A2297" s="1" t="s">
        <v>8010</v>
      </c>
      <c r="B2297" s="1" t="s">
        <v>36</v>
      </c>
      <c r="C2297" t="s">
        <v>8011</v>
      </c>
      <c r="D2297" s="1" t="s">
        <v>766</v>
      </c>
      <c r="E2297" s="1" t="s">
        <v>7854</v>
      </c>
      <c r="F2297" s="1" t="s">
        <v>7858</v>
      </c>
      <c r="G2297" s="1" t="s">
        <v>8012</v>
      </c>
      <c r="H2297" s="2" t="s">
        <v>8013</v>
      </c>
      <c r="J2297" s="1" t="s">
        <v>33</v>
      </c>
      <c r="W2297" s="2" t="s">
        <v>2657</v>
      </c>
      <c r="X2297" s="2" t="s">
        <v>2657</v>
      </c>
      <c r="Z2297" s="1" t="s">
        <v>34</v>
      </c>
    </row>
    <row r="2298" spans="1:28" ht="36" customHeight="1" x14ac:dyDescent="0.2">
      <c r="A2298" s="1" t="s">
        <v>8014</v>
      </c>
      <c r="B2298" s="1" t="s">
        <v>36</v>
      </c>
      <c r="C2298" t="s">
        <v>8015</v>
      </c>
      <c r="D2298" s="1" t="s">
        <v>43</v>
      </c>
      <c r="E2298" s="1" t="s">
        <v>7854</v>
      </c>
      <c r="F2298" s="1" t="s">
        <v>7858</v>
      </c>
      <c r="G2298" s="1" t="s">
        <v>8012</v>
      </c>
      <c r="H2298" s="2" t="s">
        <v>8016</v>
      </c>
      <c r="I2298" s="2" t="s">
        <v>8017</v>
      </c>
      <c r="J2298" s="1" t="s">
        <v>773</v>
      </c>
      <c r="K2298" s="1" t="s">
        <v>8010</v>
      </c>
      <c r="L2298" s="1">
        <v>1</v>
      </c>
      <c r="M2298" s="1" t="s">
        <v>774</v>
      </c>
      <c r="O2298" s="1" t="s">
        <v>1264</v>
      </c>
      <c r="P2298" s="1" t="s">
        <v>1265</v>
      </c>
      <c r="T2298" s="1" t="s">
        <v>1266</v>
      </c>
      <c r="W2298" s="2" t="s">
        <v>2657</v>
      </c>
      <c r="X2298" s="2" t="s">
        <v>2657</v>
      </c>
      <c r="Y2298" s="1" t="s">
        <v>775</v>
      </c>
      <c r="Z2298" s="1" t="s">
        <v>34</v>
      </c>
      <c r="AA2298" s="9" t="s">
        <v>53</v>
      </c>
      <c r="AB2298" s="2" t="s">
        <v>248</v>
      </c>
    </row>
    <row r="2299" spans="1:28" ht="36" customHeight="1" x14ac:dyDescent="0.2">
      <c r="A2299" s="1" t="s">
        <v>8018</v>
      </c>
      <c r="B2299" s="1" t="s">
        <v>36</v>
      </c>
      <c r="C2299" t="s">
        <v>8019</v>
      </c>
      <c r="D2299" s="1" t="s">
        <v>188</v>
      </c>
      <c r="E2299" s="1" t="s">
        <v>7854</v>
      </c>
      <c r="F2299" s="1" t="s">
        <v>7858</v>
      </c>
      <c r="G2299" s="1" t="s">
        <v>8012</v>
      </c>
      <c r="H2299" s="2" t="s">
        <v>3058</v>
      </c>
      <c r="J2299" s="1" t="s">
        <v>33</v>
      </c>
      <c r="O2299" s="1" t="s">
        <v>191</v>
      </c>
      <c r="P2299" s="1" t="s">
        <v>1265</v>
      </c>
      <c r="W2299" s="2" t="s">
        <v>8020</v>
      </c>
      <c r="X2299" s="2" t="s">
        <v>8020</v>
      </c>
      <c r="Y2299" s="1" t="s">
        <v>52</v>
      </c>
      <c r="Z2299" s="1" t="s">
        <v>34</v>
      </c>
      <c r="AA2299" s="9" t="s">
        <v>53</v>
      </c>
      <c r="AB2299" s="2" t="s">
        <v>248</v>
      </c>
    </row>
    <row r="2300" spans="1:28" ht="36" customHeight="1" x14ac:dyDescent="0.2">
      <c r="A2300" s="1" t="s">
        <v>8021</v>
      </c>
      <c r="B2300" s="1" t="s">
        <v>36</v>
      </c>
      <c r="C2300" t="s">
        <v>8022</v>
      </c>
      <c r="D2300" s="1" t="s">
        <v>43</v>
      </c>
      <c r="E2300" s="1" t="s">
        <v>7854</v>
      </c>
      <c r="F2300" s="1" t="s">
        <v>7858</v>
      </c>
      <c r="G2300" s="1" t="s">
        <v>8012</v>
      </c>
      <c r="H2300" s="2" t="s">
        <v>8023</v>
      </c>
      <c r="I2300" s="2" t="s">
        <v>8024</v>
      </c>
      <c r="J2300" s="1" t="s">
        <v>773</v>
      </c>
      <c r="K2300" s="1" t="s">
        <v>8010</v>
      </c>
      <c r="L2300" s="1">
        <v>1</v>
      </c>
      <c r="M2300" s="1" t="s">
        <v>774</v>
      </c>
      <c r="O2300" s="1" t="s">
        <v>1264</v>
      </c>
      <c r="P2300" s="1" t="s">
        <v>1265</v>
      </c>
      <c r="T2300" s="1" t="s">
        <v>1266</v>
      </c>
      <c r="W2300" s="2" t="s">
        <v>2657</v>
      </c>
      <c r="X2300" s="2" t="s">
        <v>2657</v>
      </c>
      <c r="Y2300" s="1" t="s">
        <v>775</v>
      </c>
      <c r="Z2300" s="1" t="s">
        <v>34</v>
      </c>
      <c r="AA2300" s="9" t="s">
        <v>53</v>
      </c>
      <c r="AB2300" s="2" t="s">
        <v>248</v>
      </c>
    </row>
    <row r="2301" spans="1:28" ht="36" customHeight="1" x14ac:dyDescent="0.2">
      <c r="A2301" s="1" t="s">
        <v>8025</v>
      </c>
      <c r="B2301" s="1" t="s">
        <v>36</v>
      </c>
      <c r="C2301" t="s">
        <v>8026</v>
      </c>
      <c r="D2301" s="1" t="s">
        <v>188</v>
      </c>
      <c r="E2301" s="1" t="s">
        <v>7854</v>
      </c>
      <c r="F2301" s="1" t="s">
        <v>7858</v>
      </c>
      <c r="G2301" s="1" t="s">
        <v>8012</v>
      </c>
      <c r="H2301" s="2" t="s">
        <v>3058</v>
      </c>
      <c r="J2301" s="1" t="s">
        <v>33</v>
      </c>
      <c r="O2301" s="1" t="s">
        <v>191</v>
      </c>
      <c r="P2301" s="1" t="s">
        <v>1265</v>
      </c>
      <c r="W2301" s="2" t="s">
        <v>8027</v>
      </c>
      <c r="X2301" s="2" t="s">
        <v>8027</v>
      </c>
      <c r="Y2301" s="1" t="s">
        <v>52</v>
      </c>
      <c r="Z2301" s="1" t="s">
        <v>34</v>
      </c>
      <c r="AA2301" s="9" t="s">
        <v>53</v>
      </c>
      <c r="AB2301" s="2" t="s">
        <v>248</v>
      </c>
    </row>
    <row r="2302" spans="1:28" ht="36" customHeight="1" x14ac:dyDescent="0.2">
      <c r="A2302" s="1" t="s">
        <v>8028</v>
      </c>
      <c r="B2302" s="1" t="s">
        <v>36</v>
      </c>
      <c r="C2302" t="s">
        <v>8029</v>
      </c>
      <c r="D2302" s="1" t="s">
        <v>43</v>
      </c>
      <c r="E2302" s="1" t="s">
        <v>7854</v>
      </c>
      <c r="F2302" s="1" t="s">
        <v>7858</v>
      </c>
      <c r="G2302" s="1" t="s">
        <v>8012</v>
      </c>
      <c r="H2302" s="2" t="s">
        <v>8030</v>
      </c>
      <c r="J2302" s="1" t="s">
        <v>773</v>
      </c>
      <c r="K2302" s="1" t="s">
        <v>8010</v>
      </c>
      <c r="L2302" s="1">
        <v>1</v>
      </c>
      <c r="M2302" s="1" t="s">
        <v>774</v>
      </c>
      <c r="O2302" s="1" t="s">
        <v>1264</v>
      </c>
      <c r="P2302" s="1" t="s">
        <v>1265</v>
      </c>
      <c r="T2302" s="1" t="s">
        <v>1266</v>
      </c>
      <c r="W2302" s="2" t="s">
        <v>2657</v>
      </c>
      <c r="X2302" s="2" t="s">
        <v>2657</v>
      </c>
      <c r="Y2302" s="1" t="s">
        <v>775</v>
      </c>
      <c r="Z2302" s="1" t="s">
        <v>34</v>
      </c>
      <c r="AA2302" s="9" t="s">
        <v>53</v>
      </c>
      <c r="AB2302" s="2" t="s">
        <v>248</v>
      </c>
    </row>
    <row r="2303" spans="1:28" ht="36" customHeight="1" x14ac:dyDescent="0.2">
      <c r="A2303" s="1" t="s">
        <v>8031</v>
      </c>
      <c r="B2303" s="1" t="s">
        <v>36</v>
      </c>
      <c r="C2303" t="s">
        <v>8032</v>
      </c>
      <c r="D2303" s="1" t="s">
        <v>43</v>
      </c>
      <c r="E2303" s="1" t="s">
        <v>7854</v>
      </c>
      <c r="F2303" s="1" t="s">
        <v>7858</v>
      </c>
      <c r="G2303" s="1" t="s">
        <v>8012</v>
      </c>
      <c r="H2303" s="2" t="s">
        <v>8033</v>
      </c>
      <c r="J2303" s="1" t="s">
        <v>773</v>
      </c>
      <c r="K2303" s="1" t="s">
        <v>8010</v>
      </c>
      <c r="L2303" s="1">
        <v>1</v>
      </c>
      <c r="M2303" s="1" t="s">
        <v>774</v>
      </c>
      <c r="O2303" s="1" t="s">
        <v>1264</v>
      </c>
      <c r="P2303" s="1" t="s">
        <v>1265</v>
      </c>
      <c r="T2303" s="1" t="s">
        <v>1266</v>
      </c>
      <c r="W2303" s="2" t="s">
        <v>2657</v>
      </c>
      <c r="X2303" s="2" t="s">
        <v>2657</v>
      </c>
      <c r="Y2303" s="1" t="s">
        <v>775</v>
      </c>
      <c r="Z2303" s="1" t="s">
        <v>34</v>
      </c>
      <c r="AA2303" s="9" t="s">
        <v>53</v>
      </c>
      <c r="AB2303" s="2" t="s">
        <v>248</v>
      </c>
    </row>
    <row r="2304" spans="1:28" ht="36" customHeight="1" x14ac:dyDescent="0.2">
      <c r="A2304" s="1" t="s">
        <v>8034</v>
      </c>
      <c r="B2304" s="1" t="s">
        <v>36</v>
      </c>
      <c r="C2304" t="s">
        <v>8035</v>
      </c>
      <c r="D2304" s="1" t="s">
        <v>188</v>
      </c>
      <c r="E2304" s="1" t="s">
        <v>7854</v>
      </c>
      <c r="F2304" s="1" t="s">
        <v>7858</v>
      </c>
      <c r="G2304" s="1" t="s">
        <v>8012</v>
      </c>
      <c r="H2304" s="2" t="s">
        <v>3058</v>
      </c>
      <c r="J2304" s="1" t="s">
        <v>33</v>
      </c>
      <c r="O2304" s="1" t="s">
        <v>191</v>
      </c>
      <c r="P2304" s="1" t="s">
        <v>1265</v>
      </c>
      <c r="W2304" s="2" t="s">
        <v>8036</v>
      </c>
      <c r="X2304" s="2" t="s">
        <v>8036</v>
      </c>
      <c r="Y2304" s="1" t="s">
        <v>52</v>
      </c>
      <c r="Z2304" s="1" t="s">
        <v>34</v>
      </c>
      <c r="AA2304" s="9" t="s">
        <v>53</v>
      </c>
      <c r="AB2304" s="2" t="s">
        <v>248</v>
      </c>
    </row>
    <row r="2305" spans="1:28" ht="36" customHeight="1" x14ac:dyDescent="0.2">
      <c r="A2305" s="1" t="s">
        <v>8037</v>
      </c>
      <c r="B2305" s="1" t="s">
        <v>36</v>
      </c>
      <c r="C2305" t="s">
        <v>8038</v>
      </c>
      <c r="D2305" s="1" t="s">
        <v>43</v>
      </c>
      <c r="E2305" s="1" t="s">
        <v>7854</v>
      </c>
      <c r="F2305" s="1" t="s">
        <v>7858</v>
      </c>
      <c r="G2305" s="1" t="s">
        <v>8012</v>
      </c>
      <c r="H2305" s="2" t="s">
        <v>802</v>
      </c>
      <c r="J2305" s="1" t="s">
        <v>773</v>
      </c>
      <c r="K2305" s="1" t="s">
        <v>8010</v>
      </c>
      <c r="L2305" s="1">
        <v>1</v>
      </c>
      <c r="M2305" s="1" t="s">
        <v>774</v>
      </c>
      <c r="O2305" s="1" t="s">
        <v>1264</v>
      </c>
      <c r="P2305" s="1" t="s">
        <v>1265</v>
      </c>
      <c r="T2305" s="1" t="s">
        <v>1266</v>
      </c>
      <c r="W2305" s="2" t="s">
        <v>2657</v>
      </c>
      <c r="X2305" s="2" t="s">
        <v>2657</v>
      </c>
      <c r="Y2305" s="1" t="s">
        <v>775</v>
      </c>
      <c r="Z2305" s="1" t="s">
        <v>34</v>
      </c>
      <c r="AA2305" s="9" t="s">
        <v>53</v>
      </c>
      <c r="AB2305" s="2" t="s">
        <v>248</v>
      </c>
    </row>
    <row r="2306" spans="1:28" ht="36" customHeight="1" x14ac:dyDescent="0.2">
      <c r="A2306" s="1" t="s">
        <v>8039</v>
      </c>
      <c r="B2306" s="1" t="s">
        <v>36</v>
      </c>
      <c r="C2306" t="s">
        <v>8040</v>
      </c>
      <c r="D2306" s="1" t="s">
        <v>188</v>
      </c>
      <c r="E2306" s="1" t="s">
        <v>7854</v>
      </c>
      <c r="F2306" s="1" t="s">
        <v>7858</v>
      </c>
      <c r="G2306" s="1" t="s">
        <v>8012</v>
      </c>
      <c r="H2306" s="2" t="s">
        <v>643</v>
      </c>
      <c r="J2306" s="1" t="s">
        <v>33</v>
      </c>
      <c r="O2306" s="1" t="s">
        <v>191</v>
      </c>
      <c r="P2306" s="1" t="s">
        <v>1265</v>
      </c>
      <c r="W2306" s="2" t="s">
        <v>8041</v>
      </c>
      <c r="X2306" s="2" t="s">
        <v>8041</v>
      </c>
      <c r="Y2306" s="1" t="s">
        <v>52</v>
      </c>
      <c r="Z2306" s="1" t="s">
        <v>34</v>
      </c>
      <c r="AA2306" s="9" t="s">
        <v>53</v>
      </c>
      <c r="AB2306" s="2" t="s">
        <v>248</v>
      </c>
    </row>
    <row r="2307" spans="1:28" ht="36" customHeight="1" x14ac:dyDescent="0.2">
      <c r="A2307" s="1" t="s">
        <v>8042</v>
      </c>
      <c r="B2307" s="1" t="s">
        <v>36</v>
      </c>
      <c r="C2307" t="s">
        <v>8043</v>
      </c>
      <c r="D2307" s="1" t="s">
        <v>43</v>
      </c>
      <c r="E2307" s="1" t="s">
        <v>7854</v>
      </c>
      <c r="F2307" s="1" t="s">
        <v>7858</v>
      </c>
      <c r="G2307" s="1" t="s">
        <v>8012</v>
      </c>
      <c r="H2307" s="2" t="s">
        <v>1408</v>
      </c>
      <c r="J2307" s="1" t="s">
        <v>773</v>
      </c>
      <c r="K2307" s="1" t="s">
        <v>8010</v>
      </c>
      <c r="L2307" s="1">
        <v>2</v>
      </c>
      <c r="M2307" s="1" t="s">
        <v>774</v>
      </c>
      <c r="O2307" s="1" t="s">
        <v>1264</v>
      </c>
      <c r="P2307" s="1" t="s">
        <v>1265</v>
      </c>
      <c r="T2307" s="1" t="s">
        <v>1266</v>
      </c>
      <c r="W2307" s="2" t="s">
        <v>2657</v>
      </c>
      <c r="X2307" s="2" t="s">
        <v>2657</v>
      </c>
      <c r="Y2307" s="1" t="s">
        <v>775</v>
      </c>
      <c r="Z2307" s="1" t="s">
        <v>34</v>
      </c>
      <c r="AA2307" s="9" t="s">
        <v>53</v>
      </c>
      <c r="AB2307" s="2" t="s">
        <v>248</v>
      </c>
    </row>
    <row r="2308" spans="1:28" ht="36" customHeight="1" x14ac:dyDescent="0.2">
      <c r="A2308" s="1" t="s">
        <v>8044</v>
      </c>
      <c r="B2308" s="1" t="s">
        <v>36</v>
      </c>
      <c r="C2308" t="s">
        <v>8045</v>
      </c>
      <c r="D2308" s="1" t="s">
        <v>43</v>
      </c>
      <c r="E2308" s="1" t="s">
        <v>7854</v>
      </c>
      <c r="F2308" s="1" t="s">
        <v>7858</v>
      </c>
      <c r="G2308" s="1" t="s">
        <v>8046</v>
      </c>
      <c r="H2308" s="2" t="s">
        <v>8047</v>
      </c>
      <c r="J2308" s="1" t="s">
        <v>47</v>
      </c>
      <c r="M2308" s="1" t="s">
        <v>236</v>
      </c>
      <c r="O2308" s="1" t="s">
        <v>1264</v>
      </c>
      <c r="P2308" s="1" t="s">
        <v>1265</v>
      </c>
      <c r="T2308" s="1" t="s">
        <v>1266</v>
      </c>
      <c r="W2308" s="2" t="s">
        <v>2657</v>
      </c>
      <c r="X2308" s="2" t="s">
        <v>2657</v>
      </c>
      <c r="Y2308" s="1" t="s">
        <v>52</v>
      </c>
      <c r="Z2308" s="1" t="s">
        <v>34</v>
      </c>
      <c r="AA2308" s="9" t="s">
        <v>53</v>
      </c>
      <c r="AB2308" s="2" t="s">
        <v>248</v>
      </c>
    </row>
    <row r="2309" spans="1:28" ht="36" customHeight="1" x14ac:dyDescent="0.2">
      <c r="A2309" s="1" t="s">
        <v>8048</v>
      </c>
      <c r="B2309" s="1" t="s">
        <v>36</v>
      </c>
      <c r="C2309" t="s">
        <v>8049</v>
      </c>
      <c r="D2309" s="1" t="s">
        <v>188</v>
      </c>
      <c r="E2309" s="1" t="s">
        <v>7854</v>
      </c>
      <c r="F2309" s="1" t="s">
        <v>7858</v>
      </c>
      <c r="G2309" s="1" t="s">
        <v>8046</v>
      </c>
      <c r="H2309" s="2" t="s">
        <v>1126</v>
      </c>
      <c r="J2309" s="1" t="s">
        <v>33</v>
      </c>
      <c r="O2309" s="1" t="s">
        <v>191</v>
      </c>
      <c r="P2309" s="1" t="s">
        <v>1265</v>
      </c>
      <c r="W2309" s="2" t="s">
        <v>8050</v>
      </c>
      <c r="X2309" s="2" t="s">
        <v>8051</v>
      </c>
      <c r="Y2309" s="1" t="s">
        <v>52</v>
      </c>
      <c r="Z2309" s="1" t="s">
        <v>34</v>
      </c>
      <c r="AA2309" s="9" t="s">
        <v>53</v>
      </c>
      <c r="AB2309" s="2" t="s">
        <v>248</v>
      </c>
    </row>
    <row r="2310" spans="1:28" ht="36" customHeight="1" x14ac:dyDescent="0.2">
      <c r="A2310" s="1" t="s">
        <v>8052</v>
      </c>
      <c r="B2310" s="1" t="s">
        <v>36</v>
      </c>
      <c r="C2310" t="s">
        <v>8053</v>
      </c>
      <c r="D2310" s="1" t="s">
        <v>43</v>
      </c>
      <c r="E2310" s="1" t="s">
        <v>7854</v>
      </c>
      <c r="F2310" s="1" t="s">
        <v>7858</v>
      </c>
      <c r="G2310" s="1" t="s">
        <v>802</v>
      </c>
      <c r="H2310" s="2" t="s">
        <v>8054</v>
      </c>
      <c r="J2310" s="1" t="s">
        <v>47</v>
      </c>
      <c r="M2310" s="1" t="s">
        <v>236</v>
      </c>
      <c r="O2310" s="1" t="s">
        <v>1264</v>
      </c>
      <c r="P2310" s="1" t="s">
        <v>1265</v>
      </c>
      <c r="T2310" s="1" t="s">
        <v>1266</v>
      </c>
      <c r="W2310" s="2" t="s">
        <v>2657</v>
      </c>
      <c r="X2310" s="2" t="s">
        <v>2657</v>
      </c>
      <c r="Y2310" s="1" t="s">
        <v>52</v>
      </c>
      <c r="Z2310" s="1" t="s">
        <v>34</v>
      </c>
      <c r="AA2310" s="9" t="s">
        <v>53</v>
      </c>
      <c r="AB2310" s="2" t="s">
        <v>248</v>
      </c>
    </row>
    <row r="2311" spans="1:28" ht="36" customHeight="1" x14ac:dyDescent="0.2">
      <c r="A2311" s="1" t="s">
        <v>8055</v>
      </c>
      <c r="B2311" s="1" t="s">
        <v>36</v>
      </c>
      <c r="C2311" t="s">
        <v>8056</v>
      </c>
      <c r="D2311" s="1" t="s">
        <v>188</v>
      </c>
      <c r="E2311" s="1" t="s">
        <v>7854</v>
      </c>
      <c r="F2311" s="1" t="s">
        <v>7858</v>
      </c>
      <c r="G2311" s="1" t="s">
        <v>802</v>
      </c>
      <c r="H2311" s="2" t="s">
        <v>1126</v>
      </c>
      <c r="J2311" s="1" t="s">
        <v>33</v>
      </c>
      <c r="O2311" s="1" t="s">
        <v>191</v>
      </c>
      <c r="P2311" s="1" t="s">
        <v>1265</v>
      </c>
      <c r="W2311" s="2" t="s">
        <v>8057</v>
      </c>
      <c r="X2311" s="2" t="s">
        <v>8058</v>
      </c>
      <c r="Y2311" s="1" t="s">
        <v>52</v>
      </c>
      <c r="Z2311" s="1" t="s">
        <v>34</v>
      </c>
      <c r="AA2311" s="9" t="s">
        <v>53</v>
      </c>
      <c r="AB2311" s="2" t="s">
        <v>248</v>
      </c>
    </row>
    <row r="2312" spans="1:28" ht="36" customHeight="1" x14ac:dyDescent="0.2">
      <c r="A2312" s="1" t="s">
        <v>8059</v>
      </c>
      <c r="B2312" s="1" t="s">
        <v>36</v>
      </c>
      <c r="C2312"/>
      <c r="D2312" s="1" t="s">
        <v>37</v>
      </c>
      <c r="E2312" s="1" t="s">
        <v>7854</v>
      </c>
      <c r="F2312" s="1" t="s">
        <v>8060</v>
      </c>
      <c r="G2312" s="6" t="s">
        <v>1257</v>
      </c>
      <c r="H2312" s="2" t="s">
        <v>8061</v>
      </c>
      <c r="J2312" s="1" t="s">
        <v>33</v>
      </c>
      <c r="W2312" s="2" t="s">
        <v>2657</v>
      </c>
      <c r="X2312" s="2" t="s">
        <v>2657</v>
      </c>
      <c r="Z2312" s="1" t="s">
        <v>34</v>
      </c>
    </row>
    <row r="2313" spans="1:28" ht="36" customHeight="1" x14ac:dyDescent="0.2">
      <c r="A2313" s="1" t="s">
        <v>8062</v>
      </c>
      <c r="B2313" s="1" t="s">
        <v>36</v>
      </c>
      <c r="C2313" t="s">
        <v>8063</v>
      </c>
      <c r="D2313" s="1" t="s">
        <v>766</v>
      </c>
      <c r="E2313" s="1" t="s">
        <v>7854</v>
      </c>
      <c r="F2313" s="1" t="s">
        <v>8060</v>
      </c>
      <c r="G2313" s="1" t="s">
        <v>8064</v>
      </c>
      <c r="H2313" s="2" t="s">
        <v>8065</v>
      </c>
      <c r="J2313" s="1" t="s">
        <v>33</v>
      </c>
      <c r="W2313" s="2" t="s">
        <v>2657</v>
      </c>
      <c r="X2313" s="2" t="s">
        <v>2657</v>
      </c>
      <c r="Z2313" s="1" t="s">
        <v>34</v>
      </c>
    </row>
    <row r="2314" spans="1:28" ht="36" customHeight="1" x14ac:dyDescent="0.2">
      <c r="A2314" s="1" t="s">
        <v>8066</v>
      </c>
      <c r="B2314" s="1" t="s">
        <v>36</v>
      </c>
      <c r="C2314" t="s">
        <v>8067</v>
      </c>
      <c r="D2314" s="1" t="s">
        <v>43</v>
      </c>
      <c r="E2314" s="1" t="s">
        <v>7854</v>
      </c>
      <c r="F2314" s="1" t="s">
        <v>8060</v>
      </c>
      <c r="G2314" s="1" t="s">
        <v>8064</v>
      </c>
      <c r="H2314" s="2" t="s">
        <v>8068</v>
      </c>
      <c r="I2314" s="2" t="s">
        <v>8069</v>
      </c>
      <c r="J2314" s="1" t="s">
        <v>773</v>
      </c>
      <c r="K2314" s="1" t="s">
        <v>8062</v>
      </c>
      <c r="L2314" s="1">
        <v>1</v>
      </c>
      <c r="M2314" s="1" t="s">
        <v>774</v>
      </c>
      <c r="O2314" s="1" t="s">
        <v>1264</v>
      </c>
      <c r="P2314" s="1" t="s">
        <v>1265</v>
      </c>
      <c r="T2314" s="1" t="s">
        <v>1266</v>
      </c>
      <c r="W2314" s="2" t="s">
        <v>2657</v>
      </c>
      <c r="X2314" s="2" t="s">
        <v>2657</v>
      </c>
      <c r="Y2314" s="1" t="s">
        <v>775</v>
      </c>
      <c r="Z2314" s="1" t="s">
        <v>34</v>
      </c>
      <c r="AA2314" s="9" t="s">
        <v>53</v>
      </c>
      <c r="AB2314" s="2" t="s">
        <v>248</v>
      </c>
    </row>
    <row r="2315" spans="1:28" ht="36" customHeight="1" x14ac:dyDescent="0.2">
      <c r="A2315" s="1" t="s">
        <v>8070</v>
      </c>
      <c r="B2315" s="1" t="s">
        <v>36</v>
      </c>
      <c r="C2315" t="s">
        <v>8071</v>
      </c>
      <c r="D2315" s="1" t="s">
        <v>188</v>
      </c>
      <c r="E2315" s="1" t="s">
        <v>7854</v>
      </c>
      <c r="F2315" s="1" t="s">
        <v>8060</v>
      </c>
      <c r="G2315" s="1" t="s">
        <v>8064</v>
      </c>
      <c r="H2315" s="2" t="s">
        <v>3058</v>
      </c>
      <c r="J2315" s="1" t="s">
        <v>33</v>
      </c>
      <c r="O2315" s="1" t="s">
        <v>191</v>
      </c>
      <c r="P2315" s="1" t="s">
        <v>1265</v>
      </c>
      <c r="W2315" s="2" t="s">
        <v>8072</v>
      </c>
      <c r="X2315" s="2" t="s">
        <v>8072</v>
      </c>
      <c r="Y2315" s="1" t="s">
        <v>52</v>
      </c>
      <c r="Z2315" s="1" t="s">
        <v>34</v>
      </c>
      <c r="AA2315" s="9" t="s">
        <v>53</v>
      </c>
      <c r="AB2315" s="2" t="s">
        <v>248</v>
      </c>
    </row>
    <row r="2316" spans="1:28" ht="36" customHeight="1" x14ac:dyDescent="0.2">
      <c r="A2316" s="1" t="s">
        <v>8073</v>
      </c>
      <c r="B2316" s="1" t="s">
        <v>36</v>
      </c>
      <c r="C2316" t="s">
        <v>8074</v>
      </c>
      <c r="D2316" s="1" t="s">
        <v>43</v>
      </c>
      <c r="E2316" s="1" t="s">
        <v>7854</v>
      </c>
      <c r="F2316" s="1" t="s">
        <v>8060</v>
      </c>
      <c r="G2316" s="1" t="s">
        <v>8064</v>
      </c>
      <c r="H2316" s="2" t="s">
        <v>8075</v>
      </c>
      <c r="I2316" s="2" t="s">
        <v>8076</v>
      </c>
      <c r="J2316" s="1" t="s">
        <v>773</v>
      </c>
      <c r="K2316" s="1" t="s">
        <v>8062</v>
      </c>
      <c r="L2316" s="1">
        <v>1</v>
      </c>
      <c r="M2316" s="1" t="s">
        <v>774</v>
      </c>
      <c r="O2316" s="1" t="s">
        <v>1264</v>
      </c>
      <c r="P2316" s="1" t="s">
        <v>1265</v>
      </c>
      <c r="T2316" s="1" t="s">
        <v>1266</v>
      </c>
      <c r="W2316" s="2" t="s">
        <v>2657</v>
      </c>
      <c r="X2316" s="2" t="s">
        <v>2657</v>
      </c>
      <c r="Y2316" s="1" t="s">
        <v>775</v>
      </c>
      <c r="Z2316" s="1" t="s">
        <v>34</v>
      </c>
      <c r="AA2316" s="9" t="s">
        <v>53</v>
      </c>
      <c r="AB2316" s="2" t="s">
        <v>248</v>
      </c>
    </row>
    <row r="2317" spans="1:28" ht="36" customHeight="1" x14ac:dyDescent="0.2">
      <c r="A2317" s="1" t="s">
        <v>8077</v>
      </c>
      <c r="B2317" s="1" t="s">
        <v>36</v>
      </c>
      <c r="C2317" t="s">
        <v>8078</v>
      </c>
      <c r="D2317" s="1" t="s">
        <v>188</v>
      </c>
      <c r="E2317" s="1" t="s">
        <v>7854</v>
      </c>
      <c r="F2317" s="1" t="s">
        <v>8060</v>
      </c>
      <c r="G2317" s="1" t="s">
        <v>8064</v>
      </c>
      <c r="H2317" s="2" t="s">
        <v>3058</v>
      </c>
      <c r="J2317" s="1" t="s">
        <v>33</v>
      </c>
      <c r="O2317" s="1" t="s">
        <v>191</v>
      </c>
      <c r="P2317" s="1" t="s">
        <v>1265</v>
      </c>
      <c r="W2317" s="2" t="s">
        <v>8079</v>
      </c>
      <c r="X2317" s="2" t="s">
        <v>8079</v>
      </c>
      <c r="Y2317" s="1" t="s">
        <v>52</v>
      </c>
      <c r="Z2317" s="1" t="s">
        <v>34</v>
      </c>
      <c r="AA2317" s="9" t="s">
        <v>53</v>
      </c>
      <c r="AB2317" s="2" t="s">
        <v>248</v>
      </c>
    </row>
    <row r="2318" spans="1:28" ht="36" customHeight="1" x14ac:dyDescent="0.2">
      <c r="A2318" s="1" t="s">
        <v>8080</v>
      </c>
      <c r="B2318" s="1" t="s">
        <v>36</v>
      </c>
      <c r="C2318" t="s">
        <v>8081</v>
      </c>
      <c r="D2318" s="1" t="s">
        <v>43</v>
      </c>
      <c r="E2318" s="1" t="s">
        <v>7854</v>
      </c>
      <c r="F2318" s="1" t="s">
        <v>8060</v>
      </c>
      <c r="G2318" s="1" t="s">
        <v>8064</v>
      </c>
      <c r="H2318" s="2" t="s">
        <v>8082</v>
      </c>
      <c r="I2318" s="2" t="s">
        <v>8083</v>
      </c>
      <c r="J2318" s="1" t="s">
        <v>773</v>
      </c>
      <c r="K2318" s="1" t="s">
        <v>8062</v>
      </c>
      <c r="L2318" s="1">
        <v>1</v>
      </c>
      <c r="M2318" s="1" t="s">
        <v>774</v>
      </c>
      <c r="O2318" s="1" t="s">
        <v>1264</v>
      </c>
      <c r="P2318" s="1" t="s">
        <v>1265</v>
      </c>
      <c r="T2318" s="1" t="s">
        <v>1266</v>
      </c>
      <c r="W2318" s="2" t="s">
        <v>2657</v>
      </c>
      <c r="X2318" s="2" t="s">
        <v>2657</v>
      </c>
      <c r="Y2318" s="1" t="s">
        <v>775</v>
      </c>
      <c r="Z2318" s="1" t="s">
        <v>34</v>
      </c>
      <c r="AA2318" s="9" t="s">
        <v>53</v>
      </c>
      <c r="AB2318" s="2" t="s">
        <v>248</v>
      </c>
    </row>
    <row r="2319" spans="1:28" ht="36" customHeight="1" x14ac:dyDescent="0.2">
      <c r="A2319" s="1" t="s">
        <v>8084</v>
      </c>
      <c r="B2319" s="1" t="s">
        <v>36</v>
      </c>
      <c r="C2319" t="s">
        <v>8085</v>
      </c>
      <c r="D2319" s="1" t="s">
        <v>188</v>
      </c>
      <c r="E2319" s="1" t="s">
        <v>7854</v>
      </c>
      <c r="F2319" s="1" t="s">
        <v>8060</v>
      </c>
      <c r="G2319" s="1" t="s">
        <v>8064</v>
      </c>
      <c r="H2319" s="2" t="s">
        <v>3058</v>
      </c>
      <c r="J2319" s="1" t="s">
        <v>33</v>
      </c>
      <c r="O2319" s="1" t="s">
        <v>191</v>
      </c>
      <c r="P2319" s="1" t="s">
        <v>1265</v>
      </c>
      <c r="W2319" s="2" t="s">
        <v>8086</v>
      </c>
      <c r="X2319" s="2" t="s">
        <v>8086</v>
      </c>
      <c r="Y2319" s="1" t="s">
        <v>52</v>
      </c>
      <c r="Z2319" s="1" t="s">
        <v>34</v>
      </c>
      <c r="AA2319" s="9" t="s">
        <v>53</v>
      </c>
      <c r="AB2319" s="2" t="s">
        <v>248</v>
      </c>
    </row>
    <row r="2320" spans="1:28" ht="36" customHeight="1" x14ac:dyDescent="0.2">
      <c r="A2320" s="1" t="s">
        <v>8087</v>
      </c>
      <c r="B2320" s="1" t="s">
        <v>36</v>
      </c>
      <c r="C2320" t="s">
        <v>8088</v>
      </c>
      <c r="D2320" s="1" t="s">
        <v>43</v>
      </c>
      <c r="E2320" s="1" t="s">
        <v>7854</v>
      </c>
      <c r="F2320" s="1" t="s">
        <v>8060</v>
      </c>
      <c r="G2320" s="1" t="s">
        <v>8064</v>
      </c>
      <c r="H2320" s="2" t="s">
        <v>802</v>
      </c>
      <c r="J2320" s="1" t="s">
        <v>773</v>
      </c>
      <c r="K2320" s="1" t="s">
        <v>8062</v>
      </c>
      <c r="L2320" s="1">
        <v>1</v>
      </c>
      <c r="M2320" s="1" t="s">
        <v>774</v>
      </c>
      <c r="O2320" s="1" t="s">
        <v>1264</v>
      </c>
      <c r="P2320" s="1" t="s">
        <v>1265</v>
      </c>
      <c r="T2320" s="1" t="s">
        <v>1266</v>
      </c>
      <c r="W2320" s="2" t="s">
        <v>2657</v>
      </c>
      <c r="X2320" s="2" t="s">
        <v>2657</v>
      </c>
      <c r="Y2320" s="1" t="s">
        <v>775</v>
      </c>
      <c r="Z2320" s="1" t="s">
        <v>34</v>
      </c>
      <c r="AA2320" s="9" t="s">
        <v>53</v>
      </c>
      <c r="AB2320" s="2" t="s">
        <v>248</v>
      </c>
    </row>
    <row r="2321" spans="1:28" ht="36" customHeight="1" x14ac:dyDescent="0.2">
      <c r="A2321" s="1" t="s">
        <v>8089</v>
      </c>
      <c r="B2321" s="1" t="s">
        <v>36</v>
      </c>
      <c r="C2321" t="s">
        <v>8090</v>
      </c>
      <c r="D2321" s="1" t="s">
        <v>188</v>
      </c>
      <c r="E2321" s="1" t="s">
        <v>7854</v>
      </c>
      <c r="F2321" s="1" t="s">
        <v>8060</v>
      </c>
      <c r="G2321" s="1" t="s">
        <v>8064</v>
      </c>
      <c r="H2321" s="2" t="s">
        <v>643</v>
      </c>
      <c r="J2321" s="1" t="s">
        <v>33</v>
      </c>
      <c r="O2321" s="1" t="s">
        <v>191</v>
      </c>
      <c r="P2321" s="1" t="s">
        <v>1265</v>
      </c>
      <c r="W2321" s="2" t="s">
        <v>8091</v>
      </c>
      <c r="X2321" s="2" t="s">
        <v>8091</v>
      </c>
      <c r="Y2321" s="1" t="s">
        <v>52</v>
      </c>
      <c r="Z2321" s="1" t="s">
        <v>34</v>
      </c>
      <c r="AA2321" s="9" t="s">
        <v>53</v>
      </c>
      <c r="AB2321" s="2" t="s">
        <v>248</v>
      </c>
    </row>
    <row r="2322" spans="1:28" ht="36" customHeight="1" x14ac:dyDescent="0.2">
      <c r="A2322" s="1" t="s">
        <v>8092</v>
      </c>
      <c r="B2322" s="1" t="s">
        <v>36</v>
      </c>
      <c r="C2322" t="s">
        <v>8093</v>
      </c>
      <c r="D2322" s="1" t="s">
        <v>43</v>
      </c>
      <c r="E2322" s="1" t="s">
        <v>7854</v>
      </c>
      <c r="F2322" s="1" t="s">
        <v>8060</v>
      </c>
      <c r="G2322" s="1" t="s">
        <v>8064</v>
      </c>
      <c r="H2322" s="2" t="s">
        <v>1408</v>
      </c>
      <c r="J2322" s="1" t="s">
        <v>773</v>
      </c>
      <c r="K2322" s="1" t="s">
        <v>8062</v>
      </c>
      <c r="L2322" s="1">
        <v>2</v>
      </c>
      <c r="M2322" s="1" t="s">
        <v>774</v>
      </c>
      <c r="O2322" s="1" t="s">
        <v>1264</v>
      </c>
      <c r="P2322" s="1" t="s">
        <v>1265</v>
      </c>
      <c r="T2322" s="1" t="s">
        <v>1266</v>
      </c>
      <c r="W2322" s="2" t="s">
        <v>2657</v>
      </c>
      <c r="X2322" s="2" t="s">
        <v>2657</v>
      </c>
      <c r="Y2322" s="1" t="s">
        <v>775</v>
      </c>
      <c r="Z2322" s="1" t="s">
        <v>34</v>
      </c>
      <c r="AA2322" s="9" t="s">
        <v>53</v>
      </c>
      <c r="AB2322" s="2" t="s">
        <v>248</v>
      </c>
    </row>
    <row r="2323" spans="1:28" ht="36" customHeight="1" x14ac:dyDescent="0.2">
      <c r="A2323" s="1" t="s">
        <v>8094</v>
      </c>
      <c r="B2323" s="1" t="s">
        <v>36</v>
      </c>
      <c r="C2323" t="s">
        <v>8095</v>
      </c>
      <c r="D2323" s="1" t="s">
        <v>766</v>
      </c>
      <c r="E2323" s="1" t="s">
        <v>7854</v>
      </c>
      <c r="F2323" s="1" t="s">
        <v>8060</v>
      </c>
      <c r="G2323" s="1" t="s">
        <v>8096</v>
      </c>
      <c r="H2323" s="2" t="s">
        <v>8097</v>
      </c>
      <c r="J2323" s="1" t="s">
        <v>33</v>
      </c>
      <c r="W2323" s="2" t="s">
        <v>2657</v>
      </c>
      <c r="X2323" s="2" t="s">
        <v>2657</v>
      </c>
      <c r="Z2323" s="1" t="s">
        <v>34</v>
      </c>
    </row>
    <row r="2324" spans="1:28" ht="36" customHeight="1" x14ac:dyDescent="0.2">
      <c r="A2324" s="1" t="s">
        <v>8098</v>
      </c>
      <c r="B2324" s="1" t="s">
        <v>36</v>
      </c>
      <c r="C2324" t="s">
        <v>8099</v>
      </c>
      <c r="D2324" s="1" t="s">
        <v>43</v>
      </c>
      <c r="E2324" s="1" t="s">
        <v>7854</v>
      </c>
      <c r="F2324" s="1" t="s">
        <v>8060</v>
      </c>
      <c r="G2324" s="1" t="s">
        <v>8096</v>
      </c>
      <c r="H2324" s="2" t="s">
        <v>8100</v>
      </c>
      <c r="J2324" s="1" t="s">
        <v>773</v>
      </c>
      <c r="K2324" s="1" t="s">
        <v>8094</v>
      </c>
      <c r="L2324" s="1">
        <v>1</v>
      </c>
      <c r="M2324" s="1" t="s">
        <v>774</v>
      </c>
      <c r="O2324" s="1" t="s">
        <v>1264</v>
      </c>
      <c r="P2324" s="1" t="s">
        <v>1265</v>
      </c>
      <c r="T2324" s="1" t="s">
        <v>1266</v>
      </c>
      <c r="W2324" s="2" t="s">
        <v>2657</v>
      </c>
      <c r="X2324" s="2" t="s">
        <v>2657</v>
      </c>
      <c r="Y2324" s="1" t="s">
        <v>775</v>
      </c>
      <c r="Z2324" s="1" t="s">
        <v>34</v>
      </c>
      <c r="AA2324" s="9" t="s">
        <v>53</v>
      </c>
      <c r="AB2324" s="2" t="s">
        <v>248</v>
      </c>
    </row>
    <row r="2325" spans="1:28" ht="36" customHeight="1" x14ac:dyDescent="0.2">
      <c r="A2325" s="1" t="s">
        <v>8101</v>
      </c>
      <c r="B2325" s="1" t="s">
        <v>36</v>
      </c>
      <c r="C2325" t="s">
        <v>8102</v>
      </c>
      <c r="D2325" s="1" t="s">
        <v>188</v>
      </c>
      <c r="E2325" s="1" t="s">
        <v>7854</v>
      </c>
      <c r="F2325" s="1" t="s">
        <v>8060</v>
      </c>
      <c r="G2325" s="1" t="s">
        <v>8096</v>
      </c>
      <c r="H2325" s="2" t="s">
        <v>3058</v>
      </c>
      <c r="J2325" s="1" t="s">
        <v>33</v>
      </c>
      <c r="O2325" s="1" t="s">
        <v>191</v>
      </c>
      <c r="P2325" s="1" t="s">
        <v>1265</v>
      </c>
      <c r="W2325" s="2" t="s">
        <v>8103</v>
      </c>
      <c r="X2325" s="2" t="s">
        <v>8103</v>
      </c>
      <c r="Y2325" s="1" t="s">
        <v>52</v>
      </c>
      <c r="Z2325" s="1" t="s">
        <v>34</v>
      </c>
      <c r="AA2325" s="9" t="s">
        <v>53</v>
      </c>
      <c r="AB2325" s="2" t="s">
        <v>248</v>
      </c>
    </row>
    <row r="2326" spans="1:28" ht="36" customHeight="1" x14ac:dyDescent="0.2">
      <c r="A2326" s="1" t="s">
        <v>8104</v>
      </c>
      <c r="B2326" s="1" t="s">
        <v>36</v>
      </c>
      <c r="C2326" t="s">
        <v>8105</v>
      </c>
      <c r="D2326" s="1" t="s">
        <v>43</v>
      </c>
      <c r="E2326" s="1" t="s">
        <v>7854</v>
      </c>
      <c r="F2326" s="1" t="s">
        <v>8060</v>
      </c>
      <c r="G2326" s="1" t="s">
        <v>8096</v>
      </c>
      <c r="H2326" s="2" t="s">
        <v>8106</v>
      </c>
      <c r="J2326" s="1" t="s">
        <v>773</v>
      </c>
      <c r="K2326" s="1" t="s">
        <v>8094</v>
      </c>
      <c r="L2326" s="1">
        <v>1</v>
      </c>
      <c r="M2326" s="1" t="s">
        <v>774</v>
      </c>
      <c r="O2326" s="1" t="s">
        <v>1264</v>
      </c>
      <c r="P2326" s="1" t="s">
        <v>1265</v>
      </c>
      <c r="T2326" s="1" t="s">
        <v>1266</v>
      </c>
      <c r="W2326" s="2" t="s">
        <v>2657</v>
      </c>
      <c r="X2326" s="2" t="s">
        <v>2657</v>
      </c>
      <c r="Y2326" s="1" t="s">
        <v>775</v>
      </c>
      <c r="Z2326" s="1" t="s">
        <v>34</v>
      </c>
      <c r="AA2326" s="9" t="s">
        <v>53</v>
      </c>
      <c r="AB2326" s="2" t="s">
        <v>248</v>
      </c>
    </row>
    <row r="2327" spans="1:28" ht="36" customHeight="1" x14ac:dyDescent="0.2">
      <c r="A2327" s="1" t="s">
        <v>8107</v>
      </c>
      <c r="B2327" s="1" t="s">
        <v>36</v>
      </c>
      <c r="C2327" t="s">
        <v>8108</v>
      </c>
      <c r="D2327" s="1" t="s">
        <v>188</v>
      </c>
      <c r="E2327" s="1" t="s">
        <v>7854</v>
      </c>
      <c r="F2327" s="1" t="s">
        <v>8060</v>
      </c>
      <c r="G2327" s="1" t="s">
        <v>8096</v>
      </c>
      <c r="H2327" s="2" t="s">
        <v>3058</v>
      </c>
      <c r="J2327" s="1" t="s">
        <v>33</v>
      </c>
      <c r="O2327" s="1" t="s">
        <v>191</v>
      </c>
      <c r="P2327" s="1" t="s">
        <v>1265</v>
      </c>
      <c r="W2327" s="2" t="s">
        <v>8109</v>
      </c>
      <c r="X2327" s="2" t="s">
        <v>8109</v>
      </c>
      <c r="Y2327" s="1" t="s">
        <v>52</v>
      </c>
      <c r="Z2327" s="1" t="s">
        <v>34</v>
      </c>
      <c r="AA2327" s="9" t="s">
        <v>53</v>
      </c>
      <c r="AB2327" s="2" t="s">
        <v>248</v>
      </c>
    </row>
    <row r="2328" spans="1:28" ht="36" customHeight="1" x14ac:dyDescent="0.2">
      <c r="A2328" s="1" t="s">
        <v>8110</v>
      </c>
      <c r="B2328" s="1" t="s">
        <v>36</v>
      </c>
      <c r="C2328" t="s">
        <v>8111</v>
      </c>
      <c r="D2328" s="1" t="s">
        <v>43</v>
      </c>
      <c r="E2328" s="1" t="s">
        <v>7854</v>
      </c>
      <c r="F2328" s="1" t="s">
        <v>8060</v>
      </c>
      <c r="G2328" s="1" t="s">
        <v>8096</v>
      </c>
      <c r="H2328" s="2" t="s">
        <v>8112</v>
      </c>
      <c r="J2328" s="1" t="s">
        <v>773</v>
      </c>
      <c r="K2328" s="1" t="s">
        <v>8094</v>
      </c>
      <c r="L2328" s="1">
        <v>1</v>
      </c>
      <c r="M2328" s="1" t="s">
        <v>774</v>
      </c>
      <c r="O2328" s="1" t="s">
        <v>1264</v>
      </c>
      <c r="P2328" s="1" t="s">
        <v>1265</v>
      </c>
      <c r="T2328" s="1" t="s">
        <v>1266</v>
      </c>
      <c r="W2328" s="2" t="s">
        <v>2657</v>
      </c>
      <c r="X2328" s="2" t="s">
        <v>2657</v>
      </c>
      <c r="Y2328" s="1" t="s">
        <v>775</v>
      </c>
      <c r="Z2328" s="1" t="s">
        <v>34</v>
      </c>
      <c r="AA2328" s="9" t="s">
        <v>53</v>
      </c>
      <c r="AB2328" s="2" t="s">
        <v>248</v>
      </c>
    </row>
    <row r="2329" spans="1:28" ht="36" customHeight="1" x14ac:dyDescent="0.2">
      <c r="A2329" s="1" t="s">
        <v>8113</v>
      </c>
      <c r="B2329" s="1" t="s">
        <v>36</v>
      </c>
      <c r="C2329" t="s">
        <v>8114</v>
      </c>
      <c r="D2329" s="1" t="s">
        <v>188</v>
      </c>
      <c r="E2329" s="1" t="s">
        <v>7854</v>
      </c>
      <c r="F2329" s="1" t="s">
        <v>8060</v>
      </c>
      <c r="G2329" s="1" t="s">
        <v>8096</v>
      </c>
      <c r="H2329" s="2" t="s">
        <v>3058</v>
      </c>
      <c r="J2329" s="1" t="s">
        <v>33</v>
      </c>
      <c r="O2329" s="1" t="s">
        <v>191</v>
      </c>
      <c r="P2329" s="1" t="s">
        <v>1265</v>
      </c>
      <c r="W2329" s="2" t="s">
        <v>8115</v>
      </c>
      <c r="X2329" s="2" t="s">
        <v>8115</v>
      </c>
      <c r="Y2329" s="1" t="s">
        <v>52</v>
      </c>
      <c r="Z2329" s="1" t="s">
        <v>34</v>
      </c>
      <c r="AA2329" s="9" t="s">
        <v>53</v>
      </c>
      <c r="AB2329" s="2" t="s">
        <v>248</v>
      </c>
    </row>
    <row r="2330" spans="1:28" ht="36" customHeight="1" x14ac:dyDescent="0.2">
      <c r="A2330" s="1" t="s">
        <v>8116</v>
      </c>
      <c r="B2330" s="1" t="s">
        <v>36</v>
      </c>
      <c r="C2330" t="s">
        <v>8117</v>
      </c>
      <c r="D2330" s="1" t="s">
        <v>43</v>
      </c>
      <c r="E2330" s="1" t="s">
        <v>7854</v>
      </c>
      <c r="F2330" s="1" t="s">
        <v>8060</v>
      </c>
      <c r="G2330" s="1" t="s">
        <v>8096</v>
      </c>
      <c r="H2330" s="2" t="s">
        <v>8118</v>
      </c>
      <c r="J2330" s="1" t="s">
        <v>773</v>
      </c>
      <c r="K2330" s="1" t="s">
        <v>8094</v>
      </c>
      <c r="L2330" s="1">
        <v>1</v>
      </c>
      <c r="M2330" s="1" t="s">
        <v>774</v>
      </c>
      <c r="O2330" s="1" t="s">
        <v>1264</v>
      </c>
      <c r="P2330" s="1" t="s">
        <v>1265</v>
      </c>
      <c r="T2330" s="1" t="s">
        <v>1266</v>
      </c>
      <c r="W2330" s="2" t="s">
        <v>2657</v>
      </c>
      <c r="X2330" s="2" t="s">
        <v>2657</v>
      </c>
      <c r="Y2330" s="1" t="s">
        <v>775</v>
      </c>
      <c r="Z2330" s="1" t="s">
        <v>34</v>
      </c>
      <c r="AA2330" s="9" t="s">
        <v>53</v>
      </c>
      <c r="AB2330" s="2" t="s">
        <v>248</v>
      </c>
    </row>
    <row r="2331" spans="1:28" ht="36" customHeight="1" x14ac:dyDescent="0.2">
      <c r="A2331" s="1" t="s">
        <v>8119</v>
      </c>
      <c r="B2331" s="1" t="s">
        <v>36</v>
      </c>
      <c r="C2331" t="s">
        <v>8120</v>
      </c>
      <c r="D2331" s="1" t="s">
        <v>188</v>
      </c>
      <c r="E2331" s="1" t="s">
        <v>7854</v>
      </c>
      <c r="F2331" s="1" t="s">
        <v>8060</v>
      </c>
      <c r="G2331" s="1" t="s">
        <v>8096</v>
      </c>
      <c r="H2331" s="2" t="s">
        <v>3058</v>
      </c>
      <c r="J2331" s="1" t="s">
        <v>33</v>
      </c>
      <c r="O2331" s="1" t="s">
        <v>191</v>
      </c>
      <c r="P2331" s="1" t="s">
        <v>1265</v>
      </c>
      <c r="W2331" s="2" t="s">
        <v>8121</v>
      </c>
      <c r="X2331" s="2" t="s">
        <v>8121</v>
      </c>
      <c r="Y2331" s="1" t="s">
        <v>52</v>
      </c>
      <c r="Z2331" s="1" t="s">
        <v>34</v>
      </c>
      <c r="AA2331" s="9" t="s">
        <v>53</v>
      </c>
      <c r="AB2331" s="2" t="s">
        <v>248</v>
      </c>
    </row>
    <row r="2332" spans="1:28" ht="36" customHeight="1" x14ac:dyDescent="0.2">
      <c r="A2332" s="1" t="s">
        <v>8122</v>
      </c>
      <c r="B2332" s="1" t="s">
        <v>36</v>
      </c>
      <c r="C2332" t="s">
        <v>8123</v>
      </c>
      <c r="D2332" s="1" t="s">
        <v>43</v>
      </c>
      <c r="E2332" s="1" t="s">
        <v>7854</v>
      </c>
      <c r="F2332" s="1" t="s">
        <v>8060</v>
      </c>
      <c r="G2332" s="1" t="s">
        <v>8096</v>
      </c>
      <c r="H2332" s="2" t="s">
        <v>8124</v>
      </c>
      <c r="J2332" s="1" t="s">
        <v>773</v>
      </c>
      <c r="K2332" s="1" t="s">
        <v>8094</v>
      </c>
      <c r="L2332" s="1">
        <v>1</v>
      </c>
      <c r="M2332" s="1" t="s">
        <v>774</v>
      </c>
      <c r="O2332" s="1" t="s">
        <v>1264</v>
      </c>
      <c r="P2332" s="1" t="s">
        <v>1265</v>
      </c>
      <c r="T2332" s="1" t="s">
        <v>1266</v>
      </c>
      <c r="W2332" s="2" t="s">
        <v>2657</v>
      </c>
      <c r="X2332" s="2" t="s">
        <v>2657</v>
      </c>
      <c r="Y2332" s="1" t="s">
        <v>775</v>
      </c>
      <c r="Z2332" s="1" t="s">
        <v>34</v>
      </c>
      <c r="AA2332" s="9" t="s">
        <v>53</v>
      </c>
      <c r="AB2332" s="2" t="s">
        <v>248</v>
      </c>
    </row>
    <row r="2333" spans="1:28" ht="36" customHeight="1" x14ac:dyDescent="0.2">
      <c r="A2333" s="1" t="s">
        <v>8125</v>
      </c>
      <c r="B2333" s="1" t="s">
        <v>36</v>
      </c>
      <c r="C2333" t="s">
        <v>8126</v>
      </c>
      <c r="D2333" s="1" t="s">
        <v>188</v>
      </c>
      <c r="E2333" s="1" t="s">
        <v>7854</v>
      </c>
      <c r="F2333" s="1" t="s">
        <v>8060</v>
      </c>
      <c r="G2333" s="1" t="s">
        <v>8096</v>
      </c>
      <c r="H2333" s="2" t="s">
        <v>3058</v>
      </c>
      <c r="J2333" s="1" t="s">
        <v>33</v>
      </c>
      <c r="O2333" s="1" t="s">
        <v>191</v>
      </c>
      <c r="P2333" s="1" t="s">
        <v>1265</v>
      </c>
      <c r="W2333" s="2" t="s">
        <v>8127</v>
      </c>
      <c r="X2333" s="2" t="s">
        <v>8127</v>
      </c>
      <c r="Y2333" s="1" t="s">
        <v>52</v>
      </c>
      <c r="Z2333" s="1" t="s">
        <v>34</v>
      </c>
      <c r="AA2333" s="9" t="s">
        <v>53</v>
      </c>
      <c r="AB2333" s="2" t="s">
        <v>248</v>
      </c>
    </row>
    <row r="2334" spans="1:28" ht="36" customHeight="1" x14ac:dyDescent="0.2">
      <c r="A2334" s="1" t="s">
        <v>8128</v>
      </c>
      <c r="B2334" s="1" t="s">
        <v>36</v>
      </c>
      <c r="C2334" t="s">
        <v>8129</v>
      </c>
      <c r="D2334" s="1" t="s">
        <v>43</v>
      </c>
      <c r="E2334" s="1" t="s">
        <v>7854</v>
      </c>
      <c r="F2334" s="1" t="s">
        <v>8060</v>
      </c>
      <c r="G2334" s="1" t="s">
        <v>8096</v>
      </c>
      <c r="H2334" s="2" t="s">
        <v>802</v>
      </c>
      <c r="J2334" s="1" t="s">
        <v>773</v>
      </c>
      <c r="K2334" s="1" t="s">
        <v>8094</v>
      </c>
      <c r="L2334" s="1">
        <v>1</v>
      </c>
      <c r="M2334" s="1" t="s">
        <v>774</v>
      </c>
      <c r="O2334" s="1" t="s">
        <v>1264</v>
      </c>
      <c r="P2334" s="1" t="s">
        <v>1265</v>
      </c>
      <c r="T2334" s="1" t="s">
        <v>1266</v>
      </c>
      <c r="W2334" s="2" t="s">
        <v>2657</v>
      </c>
      <c r="X2334" s="2" t="s">
        <v>2657</v>
      </c>
      <c r="Y2334" s="1" t="s">
        <v>775</v>
      </c>
      <c r="Z2334" s="1" t="s">
        <v>34</v>
      </c>
      <c r="AA2334" s="9" t="s">
        <v>53</v>
      </c>
      <c r="AB2334" s="2" t="s">
        <v>248</v>
      </c>
    </row>
    <row r="2335" spans="1:28" ht="36" customHeight="1" x14ac:dyDescent="0.2">
      <c r="A2335" s="1" t="s">
        <v>8130</v>
      </c>
      <c r="B2335" s="1" t="s">
        <v>36</v>
      </c>
      <c r="C2335" t="s">
        <v>8131</v>
      </c>
      <c r="D2335" s="1" t="s">
        <v>188</v>
      </c>
      <c r="E2335" s="1" t="s">
        <v>7854</v>
      </c>
      <c r="F2335" s="1" t="s">
        <v>8060</v>
      </c>
      <c r="G2335" s="1" t="s">
        <v>8096</v>
      </c>
      <c r="H2335" s="2" t="s">
        <v>643</v>
      </c>
      <c r="J2335" s="1" t="s">
        <v>33</v>
      </c>
      <c r="O2335" s="1" t="s">
        <v>191</v>
      </c>
      <c r="P2335" s="1" t="s">
        <v>1265</v>
      </c>
      <c r="W2335" s="2" t="s">
        <v>8132</v>
      </c>
      <c r="X2335" s="2" t="s">
        <v>8132</v>
      </c>
      <c r="Y2335" s="1" t="s">
        <v>52</v>
      </c>
      <c r="Z2335" s="1" t="s">
        <v>34</v>
      </c>
      <c r="AA2335" s="9" t="s">
        <v>53</v>
      </c>
      <c r="AB2335" s="2" t="s">
        <v>248</v>
      </c>
    </row>
    <row r="2336" spans="1:28" ht="36" customHeight="1" x14ac:dyDescent="0.2">
      <c r="A2336" s="1" t="s">
        <v>8133</v>
      </c>
      <c r="B2336" s="1" t="s">
        <v>36</v>
      </c>
      <c r="C2336" t="s">
        <v>8134</v>
      </c>
      <c r="D2336" s="1" t="s">
        <v>43</v>
      </c>
      <c r="E2336" s="1" t="s">
        <v>7854</v>
      </c>
      <c r="F2336" s="1" t="s">
        <v>8060</v>
      </c>
      <c r="G2336" s="1" t="s">
        <v>8096</v>
      </c>
      <c r="H2336" s="2" t="s">
        <v>1408</v>
      </c>
      <c r="J2336" s="1" t="s">
        <v>773</v>
      </c>
      <c r="K2336" s="1" t="s">
        <v>8094</v>
      </c>
      <c r="L2336" s="1">
        <v>2</v>
      </c>
      <c r="M2336" s="1" t="s">
        <v>774</v>
      </c>
      <c r="O2336" s="1" t="s">
        <v>1264</v>
      </c>
      <c r="P2336" s="1" t="s">
        <v>1265</v>
      </c>
      <c r="T2336" s="1" t="s">
        <v>1266</v>
      </c>
      <c r="W2336" s="2" t="s">
        <v>2657</v>
      </c>
      <c r="X2336" s="2" t="s">
        <v>2657</v>
      </c>
      <c r="Y2336" s="1" t="s">
        <v>775</v>
      </c>
      <c r="Z2336" s="1" t="s">
        <v>34</v>
      </c>
      <c r="AA2336" s="9" t="s">
        <v>53</v>
      </c>
      <c r="AB2336" s="2" t="s">
        <v>248</v>
      </c>
    </row>
    <row r="2337" spans="1:28" ht="36" customHeight="1" x14ac:dyDescent="0.2">
      <c r="A2337" s="1" t="s">
        <v>8135</v>
      </c>
      <c r="B2337" s="1" t="s">
        <v>36</v>
      </c>
      <c r="C2337" t="s">
        <v>8136</v>
      </c>
      <c r="D2337" s="1" t="s">
        <v>766</v>
      </c>
      <c r="E2337" s="1" t="s">
        <v>7854</v>
      </c>
      <c r="F2337" s="1" t="s">
        <v>8060</v>
      </c>
      <c r="G2337" s="1" t="s">
        <v>8137</v>
      </c>
      <c r="H2337" s="2" t="s">
        <v>8138</v>
      </c>
      <c r="J2337" s="1" t="s">
        <v>33</v>
      </c>
      <c r="W2337" s="2" t="s">
        <v>2657</v>
      </c>
      <c r="X2337" s="2" t="s">
        <v>2657</v>
      </c>
      <c r="Z2337" s="1" t="s">
        <v>34</v>
      </c>
    </row>
    <row r="2338" spans="1:28" ht="36" customHeight="1" x14ac:dyDescent="0.2">
      <c r="A2338" s="1" t="s">
        <v>8139</v>
      </c>
      <c r="B2338" s="1" t="s">
        <v>36</v>
      </c>
      <c r="C2338" t="s">
        <v>8140</v>
      </c>
      <c r="D2338" s="1" t="s">
        <v>43</v>
      </c>
      <c r="E2338" s="1" t="s">
        <v>7854</v>
      </c>
      <c r="F2338" s="1" t="s">
        <v>8060</v>
      </c>
      <c r="G2338" s="1" t="s">
        <v>8137</v>
      </c>
      <c r="H2338" s="2" t="s">
        <v>8141</v>
      </c>
      <c r="J2338" s="1" t="s">
        <v>773</v>
      </c>
      <c r="K2338" s="1" t="s">
        <v>8135</v>
      </c>
      <c r="L2338" s="1">
        <v>1</v>
      </c>
      <c r="M2338" s="1" t="s">
        <v>774</v>
      </c>
      <c r="O2338" s="1" t="s">
        <v>1264</v>
      </c>
      <c r="P2338" s="1" t="s">
        <v>1265</v>
      </c>
      <c r="T2338" s="1" t="s">
        <v>1266</v>
      </c>
      <c r="W2338" s="2" t="s">
        <v>2657</v>
      </c>
      <c r="X2338" s="2" t="s">
        <v>2657</v>
      </c>
      <c r="Y2338" s="1" t="s">
        <v>775</v>
      </c>
      <c r="Z2338" s="1" t="s">
        <v>34</v>
      </c>
      <c r="AA2338" s="9" t="s">
        <v>53</v>
      </c>
      <c r="AB2338" s="2" t="s">
        <v>248</v>
      </c>
    </row>
    <row r="2339" spans="1:28" ht="36" customHeight="1" x14ac:dyDescent="0.2">
      <c r="A2339" s="1" t="s">
        <v>8142</v>
      </c>
      <c r="B2339" s="1" t="s">
        <v>36</v>
      </c>
      <c r="C2339" t="s">
        <v>8143</v>
      </c>
      <c r="D2339" s="1" t="s">
        <v>188</v>
      </c>
      <c r="E2339" s="1" t="s">
        <v>7854</v>
      </c>
      <c r="F2339" s="1" t="s">
        <v>8060</v>
      </c>
      <c r="G2339" s="1" t="s">
        <v>8137</v>
      </c>
      <c r="H2339" s="2" t="s">
        <v>3058</v>
      </c>
      <c r="J2339" s="1" t="s">
        <v>33</v>
      </c>
      <c r="O2339" s="1" t="s">
        <v>191</v>
      </c>
      <c r="P2339" s="1" t="s">
        <v>1265</v>
      </c>
      <c r="W2339" s="2" t="s">
        <v>8144</v>
      </c>
      <c r="X2339" s="2" t="s">
        <v>8144</v>
      </c>
      <c r="Y2339" s="1" t="s">
        <v>52</v>
      </c>
      <c r="Z2339" s="1" t="s">
        <v>34</v>
      </c>
      <c r="AA2339" s="9" t="s">
        <v>53</v>
      </c>
      <c r="AB2339" s="2" t="s">
        <v>248</v>
      </c>
    </row>
    <row r="2340" spans="1:28" ht="36" customHeight="1" x14ac:dyDescent="0.2">
      <c r="A2340" s="1" t="s">
        <v>8145</v>
      </c>
      <c r="B2340" s="1" t="s">
        <v>36</v>
      </c>
      <c r="C2340" t="s">
        <v>8146</v>
      </c>
      <c r="D2340" s="1" t="s">
        <v>43</v>
      </c>
      <c r="E2340" s="1" t="s">
        <v>7854</v>
      </c>
      <c r="F2340" s="1" t="s">
        <v>8060</v>
      </c>
      <c r="G2340" s="1" t="s">
        <v>8137</v>
      </c>
      <c r="H2340" s="2" t="s">
        <v>8147</v>
      </c>
      <c r="J2340" s="1" t="s">
        <v>773</v>
      </c>
      <c r="K2340" s="1" t="s">
        <v>8135</v>
      </c>
      <c r="L2340" s="1">
        <v>1</v>
      </c>
      <c r="M2340" s="1" t="s">
        <v>774</v>
      </c>
      <c r="O2340" s="1" t="s">
        <v>1264</v>
      </c>
      <c r="P2340" s="1" t="s">
        <v>1265</v>
      </c>
      <c r="T2340" s="1" t="s">
        <v>1266</v>
      </c>
      <c r="W2340" s="2" t="s">
        <v>2657</v>
      </c>
      <c r="X2340" s="2" t="s">
        <v>2657</v>
      </c>
      <c r="Y2340" s="1" t="s">
        <v>775</v>
      </c>
      <c r="Z2340" s="1" t="s">
        <v>34</v>
      </c>
      <c r="AA2340" s="9" t="s">
        <v>53</v>
      </c>
      <c r="AB2340" s="2" t="s">
        <v>248</v>
      </c>
    </row>
    <row r="2341" spans="1:28" ht="36" customHeight="1" x14ac:dyDescent="0.2">
      <c r="A2341" s="1" t="s">
        <v>8148</v>
      </c>
      <c r="B2341" s="1" t="s">
        <v>36</v>
      </c>
      <c r="C2341" t="s">
        <v>8149</v>
      </c>
      <c r="D2341" s="1" t="s">
        <v>188</v>
      </c>
      <c r="E2341" s="1" t="s">
        <v>7854</v>
      </c>
      <c r="F2341" s="1" t="s">
        <v>8060</v>
      </c>
      <c r="G2341" s="1" t="s">
        <v>8137</v>
      </c>
      <c r="H2341" s="2" t="s">
        <v>3058</v>
      </c>
      <c r="J2341" s="1" t="s">
        <v>33</v>
      </c>
      <c r="O2341" s="1" t="s">
        <v>191</v>
      </c>
      <c r="P2341" s="1" t="s">
        <v>1265</v>
      </c>
      <c r="W2341" s="2" t="s">
        <v>8150</v>
      </c>
      <c r="X2341" s="2" t="s">
        <v>8150</v>
      </c>
      <c r="Y2341" s="1" t="s">
        <v>52</v>
      </c>
      <c r="Z2341" s="1" t="s">
        <v>34</v>
      </c>
      <c r="AA2341" s="9" t="s">
        <v>53</v>
      </c>
      <c r="AB2341" s="2" t="s">
        <v>248</v>
      </c>
    </row>
    <row r="2342" spans="1:28" ht="36" customHeight="1" x14ac:dyDescent="0.2">
      <c r="A2342" s="1" t="s">
        <v>8151</v>
      </c>
      <c r="B2342" s="1" t="s">
        <v>36</v>
      </c>
      <c r="C2342" t="s">
        <v>8152</v>
      </c>
      <c r="D2342" s="1" t="s">
        <v>43</v>
      </c>
      <c r="E2342" s="1" t="s">
        <v>7854</v>
      </c>
      <c r="F2342" s="1" t="s">
        <v>8060</v>
      </c>
      <c r="G2342" s="1" t="s">
        <v>8137</v>
      </c>
      <c r="H2342" s="2" t="s">
        <v>802</v>
      </c>
      <c r="J2342" s="1" t="s">
        <v>773</v>
      </c>
      <c r="K2342" s="1" t="s">
        <v>8135</v>
      </c>
      <c r="L2342" s="1">
        <v>1</v>
      </c>
      <c r="M2342" s="1" t="s">
        <v>774</v>
      </c>
      <c r="O2342" s="1" t="s">
        <v>1264</v>
      </c>
      <c r="P2342" s="1" t="s">
        <v>1265</v>
      </c>
      <c r="T2342" s="1" t="s">
        <v>1266</v>
      </c>
      <c r="W2342" s="2" t="s">
        <v>2657</v>
      </c>
      <c r="X2342" s="2" t="s">
        <v>2657</v>
      </c>
      <c r="Y2342" s="1" t="s">
        <v>775</v>
      </c>
      <c r="Z2342" s="1" t="s">
        <v>34</v>
      </c>
      <c r="AA2342" s="9" t="s">
        <v>53</v>
      </c>
      <c r="AB2342" s="2" t="s">
        <v>248</v>
      </c>
    </row>
    <row r="2343" spans="1:28" ht="36" customHeight="1" x14ac:dyDescent="0.2">
      <c r="A2343" s="1" t="s">
        <v>8153</v>
      </c>
      <c r="B2343" s="1" t="s">
        <v>36</v>
      </c>
      <c r="C2343" t="s">
        <v>8154</v>
      </c>
      <c r="D2343" s="1" t="s">
        <v>188</v>
      </c>
      <c r="E2343" s="1" t="s">
        <v>7854</v>
      </c>
      <c r="F2343" s="1" t="s">
        <v>8060</v>
      </c>
      <c r="G2343" s="1" t="s">
        <v>8137</v>
      </c>
      <c r="H2343" s="2" t="s">
        <v>643</v>
      </c>
      <c r="J2343" s="1" t="s">
        <v>33</v>
      </c>
      <c r="O2343" s="1" t="s">
        <v>191</v>
      </c>
      <c r="P2343" s="1" t="s">
        <v>1265</v>
      </c>
      <c r="W2343" s="2" t="s">
        <v>8155</v>
      </c>
      <c r="X2343" s="2" t="s">
        <v>8155</v>
      </c>
      <c r="Y2343" s="1" t="s">
        <v>52</v>
      </c>
      <c r="Z2343" s="1" t="s">
        <v>34</v>
      </c>
      <c r="AA2343" s="9" t="s">
        <v>53</v>
      </c>
      <c r="AB2343" s="2" t="s">
        <v>248</v>
      </c>
    </row>
    <row r="2344" spans="1:28" ht="36" customHeight="1" x14ac:dyDescent="0.2">
      <c r="A2344" s="1" t="s">
        <v>8156</v>
      </c>
      <c r="B2344" s="1" t="s">
        <v>36</v>
      </c>
      <c r="C2344" t="s">
        <v>8157</v>
      </c>
      <c r="D2344" s="1" t="s">
        <v>43</v>
      </c>
      <c r="E2344" s="1" t="s">
        <v>7854</v>
      </c>
      <c r="F2344" s="1" t="s">
        <v>8060</v>
      </c>
      <c r="G2344" s="1" t="s">
        <v>8137</v>
      </c>
      <c r="H2344" s="2" t="s">
        <v>1408</v>
      </c>
      <c r="J2344" s="1" t="s">
        <v>773</v>
      </c>
      <c r="K2344" s="1" t="s">
        <v>8135</v>
      </c>
      <c r="L2344" s="1">
        <v>2</v>
      </c>
      <c r="M2344" s="1" t="s">
        <v>774</v>
      </c>
      <c r="O2344" s="1" t="s">
        <v>1264</v>
      </c>
      <c r="P2344" s="1" t="s">
        <v>1265</v>
      </c>
      <c r="T2344" s="1" t="s">
        <v>1266</v>
      </c>
      <c r="W2344" s="2" t="s">
        <v>2657</v>
      </c>
      <c r="X2344" s="2" t="s">
        <v>2657</v>
      </c>
      <c r="Y2344" s="1" t="s">
        <v>775</v>
      </c>
      <c r="Z2344" s="1" t="s">
        <v>34</v>
      </c>
      <c r="AA2344" s="9" t="s">
        <v>53</v>
      </c>
      <c r="AB2344" s="2" t="s">
        <v>248</v>
      </c>
    </row>
    <row r="2345" spans="1:28" ht="36" customHeight="1" x14ac:dyDescent="0.2">
      <c r="A2345" s="1" t="s">
        <v>8158</v>
      </c>
      <c r="B2345" s="1" t="s">
        <v>36</v>
      </c>
      <c r="C2345" t="s">
        <v>8159</v>
      </c>
      <c r="D2345" s="1" t="s">
        <v>766</v>
      </c>
      <c r="E2345" s="1" t="s">
        <v>7854</v>
      </c>
      <c r="F2345" s="1" t="s">
        <v>8060</v>
      </c>
      <c r="G2345" s="1" t="s">
        <v>8160</v>
      </c>
      <c r="H2345" s="2" t="s">
        <v>8161</v>
      </c>
      <c r="J2345" s="1" t="s">
        <v>33</v>
      </c>
      <c r="W2345" s="2" t="s">
        <v>2657</v>
      </c>
      <c r="X2345" s="2" t="s">
        <v>2657</v>
      </c>
      <c r="Z2345" s="1" t="s">
        <v>34</v>
      </c>
    </row>
    <row r="2346" spans="1:28" ht="36" customHeight="1" x14ac:dyDescent="0.2">
      <c r="A2346" s="1" t="s">
        <v>8162</v>
      </c>
      <c r="B2346" s="1" t="s">
        <v>36</v>
      </c>
      <c r="C2346" t="s">
        <v>8163</v>
      </c>
      <c r="D2346" s="1" t="s">
        <v>43</v>
      </c>
      <c r="E2346" s="1" t="s">
        <v>7854</v>
      </c>
      <c r="F2346" s="1" t="s">
        <v>8060</v>
      </c>
      <c r="G2346" s="1" t="s">
        <v>8160</v>
      </c>
      <c r="H2346" s="2" t="s">
        <v>8164</v>
      </c>
      <c r="I2346" s="2" t="s">
        <v>8165</v>
      </c>
      <c r="J2346" s="1" t="s">
        <v>773</v>
      </c>
      <c r="K2346" s="1" t="s">
        <v>8158</v>
      </c>
      <c r="L2346" s="1">
        <v>1</v>
      </c>
      <c r="M2346" s="1" t="s">
        <v>774</v>
      </c>
      <c r="O2346" s="1" t="s">
        <v>1264</v>
      </c>
      <c r="P2346" s="1" t="s">
        <v>1265</v>
      </c>
      <c r="T2346" s="1" t="s">
        <v>1266</v>
      </c>
      <c r="W2346" s="2" t="s">
        <v>2657</v>
      </c>
      <c r="X2346" s="2" t="s">
        <v>2657</v>
      </c>
      <c r="Y2346" s="1" t="s">
        <v>775</v>
      </c>
      <c r="Z2346" s="1" t="s">
        <v>34</v>
      </c>
      <c r="AA2346" s="9" t="s">
        <v>53</v>
      </c>
      <c r="AB2346" s="2" t="s">
        <v>248</v>
      </c>
    </row>
    <row r="2347" spans="1:28" ht="36" customHeight="1" x14ac:dyDescent="0.2">
      <c r="A2347" s="1" t="s">
        <v>8166</v>
      </c>
      <c r="B2347" s="1" t="s">
        <v>36</v>
      </c>
      <c r="C2347" t="s">
        <v>8167</v>
      </c>
      <c r="D2347" s="1" t="s">
        <v>188</v>
      </c>
      <c r="E2347" s="1" t="s">
        <v>7854</v>
      </c>
      <c r="F2347" s="1" t="s">
        <v>8060</v>
      </c>
      <c r="G2347" s="1" t="s">
        <v>8160</v>
      </c>
      <c r="H2347" s="2" t="s">
        <v>3058</v>
      </c>
      <c r="J2347" s="1" t="s">
        <v>33</v>
      </c>
      <c r="O2347" s="1" t="s">
        <v>191</v>
      </c>
      <c r="P2347" s="1" t="s">
        <v>1265</v>
      </c>
      <c r="W2347" s="2" t="s">
        <v>8168</v>
      </c>
      <c r="X2347" s="2" t="s">
        <v>8168</v>
      </c>
      <c r="Y2347" s="1" t="s">
        <v>52</v>
      </c>
      <c r="Z2347" s="1" t="s">
        <v>34</v>
      </c>
      <c r="AA2347" s="9" t="s">
        <v>53</v>
      </c>
      <c r="AB2347" s="2" t="s">
        <v>248</v>
      </c>
    </row>
    <row r="2348" spans="1:28" ht="36" customHeight="1" x14ac:dyDescent="0.2">
      <c r="A2348" s="1" t="s">
        <v>8169</v>
      </c>
      <c r="B2348" s="1" t="s">
        <v>36</v>
      </c>
      <c r="C2348" t="s">
        <v>8170</v>
      </c>
      <c r="D2348" s="1" t="s">
        <v>43</v>
      </c>
      <c r="E2348" s="1" t="s">
        <v>7854</v>
      </c>
      <c r="F2348" s="1" t="s">
        <v>8060</v>
      </c>
      <c r="G2348" s="1" t="s">
        <v>8160</v>
      </c>
      <c r="H2348" s="2" t="s">
        <v>8171</v>
      </c>
      <c r="J2348" s="1" t="s">
        <v>773</v>
      </c>
      <c r="K2348" s="1" t="s">
        <v>8158</v>
      </c>
      <c r="L2348" s="1">
        <v>1</v>
      </c>
      <c r="M2348" s="1" t="s">
        <v>774</v>
      </c>
      <c r="O2348" s="1" t="s">
        <v>1264</v>
      </c>
      <c r="P2348" s="1" t="s">
        <v>1265</v>
      </c>
      <c r="T2348" s="1" t="s">
        <v>1266</v>
      </c>
      <c r="W2348" s="2" t="s">
        <v>2657</v>
      </c>
      <c r="X2348" s="2" t="s">
        <v>2657</v>
      </c>
      <c r="Y2348" s="1" t="s">
        <v>775</v>
      </c>
      <c r="Z2348" s="1" t="s">
        <v>34</v>
      </c>
      <c r="AA2348" s="9" t="s">
        <v>53</v>
      </c>
      <c r="AB2348" s="2" t="s">
        <v>248</v>
      </c>
    </row>
    <row r="2349" spans="1:28" ht="36" customHeight="1" x14ac:dyDescent="0.2">
      <c r="A2349" s="1" t="s">
        <v>8172</v>
      </c>
      <c r="B2349" s="1" t="s">
        <v>36</v>
      </c>
      <c r="C2349" t="s">
        <v>8173</v>
      </c>
      <c r="D2349" s="1" t="s">
        <v>188</v>
      </c>
      <c r="E2349" s="1" t="s">
        <v>7854</v>
      </c>
      <c r="F2349" s="1" t="s">
        <v>8060</v>
      </c>
      <c r="G2349" s="1" t="s">
        <v>8160</v>
      </c>
      <c r="H2349" s="2" t="s">
        <v>3058</v>
      </c>
      <c r="J2349" s="1" t="s">
        <v>33</v>
      </c>
      <c r="O2349" s="1" t="s">
        <v>191</v>
      </c>
      <c r="P2349" s="1" t="s">
        <v>1265</v>
      </c>
      <c r="W2349" s="2" t="s">
        <v>8174</v>
      </c>
      <c r="X2349" s="2" t="s">
        <v>8174</v>
      </c>
      <c r="Y2349" s="1" t="s">
        <v>52</v>
      </c>
      <c r="Z2349" s="1" t="s">
        <v>34</v>
      </c>
      <c r="AA2349" s="9" t="s">
        <v>53</v>
      </c>
      <c r="AB2349" s="2" t="s">
        <v>248</v>
      </c>
    </row>
    <row r="2350" spans="1:28" ht="36" customHeight="1" x14ac:dyDescent="0.2">
      <c r="A2350" s="1" t="s">
        <v>8175</v>
      </c>
      <c r="B2350" s="1" t="s">
        <v>36</v>
      </c>
      <c r="C2350" t="s">
        <v>8176</v>
      </c>
      <c r="D2350" s="1" t="s">
        <v>43</v>
      </c>
      <c r="E2350" s="1" t="s">
        <v>7854</v>
      </c>
      <c r="F2350" s="1" t="s">
        <v>8060</v>
      </c>
      <c r="G2350" s="1" t="s">
        <v>8160</v>
      </c>
      <c r="H2350" s="2" t="s">
        <v>8177</v>
      </c>
      <c r="I2350" s="2" t="s">
        <v>8178</v>
      </c>
      <c r="J2350" s="1" t="s">
        <v>773</v>
      </c>
      <c r="K2350" s="1" t="s">
        <v>8158</v>
      </c>
      <c r="L2350" s="1">
        <v>1</v>
      </c>
      <c r="M2350" s="1" t="s">
        <v>774</v>
      </c>
      <c r="O2350" s="1" t="s">
        <v>1264</v>
      </c>
      <c r="P2350" s="1" t="s">
        <v>1265</v>
      </c>
      <c r="T2350" s="1" t="s">
        <v>1266</v>
      </c>
      <c r="W2350" s="2" t="s">
        <v>2657</v>
      </c>
      <c r="X2350" s="2" t="s">
        <v>2657</v>
      </c>
      <c r="Y2350" s="1" t="s">
        <v>775</v>
      </c>
      <c r="Z2350" s="1" t="s">
        <v>34</v>
      </c>
      <c r="AA2350" s="9" t="s">
        <v>53</v>
      </c>
      <c r="AB2350" s="2" t="s">
        <v>248</v>
      </c>
    </row>
    <row r="2351" spans="1:28" ht="36" customHeight="1" x14ac:dyDescent="0.2">
      <c r="A2351" s="1" t="s">
        <v>8179</v>
      </c>
      <c r="B2351" s="1" t="s">
        <v>36</v>
      </c>
      <c r="C2351" t="s">
        <v>8180</v>
      </c>
      <c r="D2351" s="1" t="s">
        <v>188</v>
      </c>
      <c r="E2351" s="1" t="s">
        <v>7854</v>
      </c>
      <c r="F2351" s="1" t="s">
        <v>8060</v>
      </c>
      <c r="G2351" s="1" t="s">
        <v>8160</v>
      </c>
      <c r="H2351" s="2" t="s">
        <v>3058</v>
      </c>
      <c r="J2351" s="1" t="s">
        <v>33</v>
      </c>
      <c r="O2351" s="1" t="s">
        <v>191</v>
      </c>
      <c r="P2351" s="1" t="s">
        <v>1265</v>
      </c>
      <c r="W2351" s="2" t="s">
        <v>8181</v>
      </c>
      <c r="X2351" s="2" t="s">
        <v>8181</v>
      </c>
      <c r="Y2351" s="1" t="s">
        <v>52</v>
      </c>
      <c r="Z2351" s="1" t="s">
        <v>34</v>
      </c>
      <c r="AA2351" s="9" t="s">
        <v>53</v>
      </c>
      <c r="AB2351" s="2" t="s">
        <v>248</v>
      </c>
    </row>
    <row r="2352" spans="1:28" ht="36" customHeight="1" x14ac:dyDescent="0.2">
      <c r="A2352" s="1" t="s">
        <v>8182</v>
      </c>
      <c r="B2352" s="1" t="s">
        <v>36</v>
      </c>
      <c r="C2352" t="s">
        <v>8183</v>
      </c>
      <c r="D2352" s="1" t="s">
        <v>43</v>
      </c>
      <c r="E2352" s="1" t="s">
        <v>7854</v>
      </c>
      <c r="F2352" s="1" t="s">
        <v>8060</v>
      </c>
      <c r="G2352" s="1" t="s">
        <v>8160</v>
      </c>
      <c r="H2352" s="2" t="s">
        <v>802</v>
      </c>
      <c r="J2352" s="1" t="s">
        <v>773</v>
      </c>
      <c r="K2352" s="1" t="s">
        <v>8158</v>
      </c>
      <c r="L2352" s="1">
        <v>1</v>
      </c>
      <c r="M2352" s="1" t="s">
        <v>774</v>
      </c>
      <c r="O2352" s="1" t="s">
        <v>1264</v>
      </c>
      <c r="P2352" s="1" t="s">
        <v>1265</v>
      </c>
      <c r="T2352" s="1" t="s">
        <v>1266</v>
      </c>
      <c r="W2352" s="2" t="s">
        <v>2657</v>
      </c>
      <c r="X2352" s="2" t="s">
        <v>2657</v>
      </c>
      <c r="Y2352" s="1" t="s">
        <v>775</v>
      </c>
      <c r="Z2352" s="1" t="s">
        <v>34</v>
      </c>
      <c r="AA2352" s="9" t="s">
        <v>53</v>
      </c>
      <c r="AB2352" s="2" t="s">
        <v>248</v>
      </c>
    </row>
    <row r="2353" spans="1:28" ht="36" customHeight="1" x14ac:dyDescent="0.2">
      <c r="A2353" s="1" t="s">
        <v>8184</v>
      </c>
      <c r="B2353" s="1" t="s">
        <v>36</v>
      </c>
      <c r="C2353" t="s">
        <v>8185</v>
      </c>
      <c r="D2353" s="1" t="s">
        <v>188</v>
      </c>
      <c r="E2353" s="1" t="s">
        <v>7854</v>
      </c>
      <c r="F2353" s="1" t="s">
        <v>8060</v>
      </c>
      <c r="G2353" s="1" t="s">
        <v>8160</v>
      </c>
      <c r="H2353" s="2" t="s">
        <v>643</v>
      </c>
      <c r="J2353" s="1" t="s">
        <v>33</v>
      </c>
      <c r="O2353" s="1" t="s">
        <v>191</v>
      </c>
      <c r="P2353" s="1" t="s">
        <v>1265</v>
      </c>
      <c r="W2353" s="2" t="s">
        <v>8186</v>
      </c>
      <c r="X2353" s="2" t="s">
        <v>8186</v>
      </c>
      <c r="Y2353" s="1" t="s">
        <v>52</v>
      </c>
      <c r="Z2353" s="1" t="s">
        <v>34</v>
      </c>
      <c r="AA2353" s="9" t="s">
        <v>53</v>
      </c>
      <c r="AB2353" s="2" t="s">
        <v>248</v>
      </c>
    </row>
    <row r="2354" spans="1:28" ht="36" customHeight="1" x14ac:dyDescent="0.2">
      <c r="A2354" s="1" t="s">
        <v>8187</v>
      </c>
      <c r="B2354" s="1" t="s">
        <v>36</v>
      </c>
      <c r="C2354" t="s">
        <v>8188</v>
      </c>
      <c r="D2354" s="1" t="s">
        <v>43</v>
      </c>
      <c r="E2354" s="1" t="s">
        <v>7854</v>
      </c>
      <c r="F2354" s="1" t="s">
        <v>8060</v>
      </c>
      <c r="G2354" s="1" t="s">
        <v>8160</v>
      </c>
      <c r="H2354" s="2" t="s">
        <v>1408</v>
      </c>
      <c r="J2354" s="1" t="s">
        <v>773</v>
      </c>
      <c r="K2354" s="1" t="s">
        <v>8158</v>
      </c>
      <c r="L2354" s="1">
        <v>2</v>
      </c>
      <c r="M2354" s="1" t="s">
        <v>774</v>
      </c>
      <c r="O2354" s="1" t="s">
        <v>1264</v>
      </c>
      <c r="P2354" s="1" t="s">
        <v>1265</v>
      </c>
      <c r="T2354" s="1" t="s">
        <v>1266</v>
      </c>
      <c r="W2354" s="2" t="s">
        <v>2657</v>
      </c>
      <c r="X2354" s="2" t="s">
        <v>2657</v>
      </c>
      <c r="Y2354" s="1" t="s">
        <v>775</v>
      </c>
      <c r="Z2354" s="1" t="s">
        <v>34</v>
      </c>
      <c r="AA2354" s="9" t="s">
        <v>53</v>
      </c>
      <c r="AB2354" s="2" t="s">
        <v>248</v>
      </c>
    </row>
    <row r="2355" spans="1:28" ht="36" customHeight="1" x14ac:dyDescent="0.2">
      <c r="A2355" s="1" t="s">
        <v>8189</v>
      </c>
      <c r="B2355" s="1" t="s">
        <v>36</v>
      </c>
      <c r="C2355" t="s">
        <v>8190</v>
      </c>
      <c r="D2355" s="1" t="s">
        <v>766</v>
      </c>
      <c r="E2355" s="1" t="s">
        <v>7854</v>
      </c>
      <c r="F2355" s="1" t="s">
        <v>8060</v>
      </c>
      <c r="G2355" s="1" t="s">
        <v>8191</v>
      </c>
      <c r="H2355" s="2" t="s">
        <v>8192</v>
      </c>
      <c r="J2355" s="1" t="s">
        <v>33</v>
      </c>
      <c r="W2355" s="2" t="s">
        <v>2657</v>
      </c>
      <c r="X2355" s="2" t="s">
        <v>2657</v>
      </c>
      <c r="Z2355" s="1" t="s">
        <v>34</v>
      </c>
    </row>
    <row r="2356" spans="1:28" ht="36" customHeight="1" x14ac:dyDescent="0.2">
      <c r="A2356" s="1" t="s">
        <v>8193</v>
      </c>
      <c r="B2356" s="1" t="s">
        <v>36</v>
      </c>
      <c r="C2356" t="s">
        <v>8194</v>
      </c>
      <c r="D2356" s="1" t="s">
        <v>43</v>
      </c>
      <c r="E2356" s="1" t="s">
        <v>7854</v>
      </c>
      <c r="F2356" s="1" t="s">
        <v>8060</v>
      </c>
      <c r="G2356" s="1" t="s">
        <v>8191</v>
      </c>
      <c r="H2356" s="2" t="s">
        <v>8195</v>
      </c>
      <c r="J2356" s="1" t="s">
        <v>773</v>
      </c>
      <c r="K2356" s="1" t="s">
        <v>8189</v>
      </c>
      <c r="L2356" s="1">
        <v>1</v>
      </c>
      <c r="M2356" s="1" t="s">
        <v>774</v>
      </c>
      <c r="O2356" s="1" t="s">
        <v>1264</v>
      </c>
      <c r="P2356" s="1" t="s">
        <v>1265</v>
      </c>
      <c r="T2356" s="1" t="s">
        <v>1266</v>
      </c>
      <c r="W2356" s="2" t="s">
        <v>2657</v>
      </c>
      <c r="X2356" s="2" t="s">
        <v>2657</v>
      </c>
      <c r="Y2356" s="1" t="s">
        <v>775</v>
      </c>
      <c r="Z2356" s="1" t="s">
        <v>34</v>
      </c>
      <c r="AA2356" s="9" t="s">
        <v>53</v>
      </c>
      <c r="AB2356" s="2" t="s">
        <v>248</v>
      </c>
    </row>
    <row r="2357" spans="1:28" ht="36" customHeight="1" x14ac:dyDescent="0.2">
      <c r="A2357" s="1" t="s">
        <v>8196</v>
      </c>
      <c r="B2357" s="1" t="s">
        <v>36</v>
      </c>
      <c r="C2357" t="s">
        <v>8197</v>
      </c>
      <c r="D2357" s="1" t="s">
        <v>188</v>
      </c>
      <c r="E2357" s="1" t="s">
        <v>7854</v>
      </c>
      <c r="F2357" s="1" t="s">
        <v>8060</v>
      </c>
      <c r="G2357" s="1" t="s">
        <v>8191</v>
      </c>
      <c r="H2357" s="2" t="s">
        <v>8198</v>
      </c>
      <c r="J2357" s="1" t="s">
        <v>33</v>
      </c>
      <c r="O2357" s="1" t="s">
        <v>191</v>
      </c>
      <c r="P2357" s="1" t="s">
        <v>1265</v>
      </c>
      <c r="W2357" s="2" t="s">
        <v>8199</v>
      </c>
      <c r="X2357" s="2" t="s">
        <v>8199</v>
      </c>
      <c r="Y2357" s="1" t="s">
        <v>52</v>
      </c>
      <c r="Z2357" s="1" t="s">
        <v>34</v>
      </c>
      <c r="AA2357" s="9" t="s">
        <v>53</v>
      </c>
      <c r="AB2357" s="2" t="s">
        <v>248</v>
      </c>
    </row>
    <row r="2358" spans="1:28" ht="36" customHeight="1" x14ac:dyDescent="0.2">
      <c r="A2358" s="1" t="s">
        <v>8200</v>
      </c>
      <c r="B2358" s="1" t="s">
        <v>36</v>
      </c>
      <c r="C2358" t="s">
        <v>8201</v>
      </c>
      <c r="D2358" s="1" t="s">
        <v>43</v>
      </c>
      <c r="E2358" s="1" t="s">
        <v>7854</v>
      </c>
      <c r="F2358" s="1" t="s">
        <v>8060</v>
      </c>
      <c r="G2358" s="1" t="s">
        <v>8191</v>
      </c>
      <c r="H2358" s="2" t="s">
        <v>8202</v>
      </c>
      <c r="J2358" s="1" t="s">
        <v>773</v>
      </c>
      <c r="K2358" s="1" t="s">
        <v>8189</v>
      </c>
      <c r="L2358" s="1">
        <v>1</v>
      </c>
      <c r="M2358" s="1" t="s">
        <v>774</v>
      </c>
      <c r="O2358" s="1" t="s">
        <v>1264</v>
      </c>
      <c r="P2358" s="1" t="s">
        <v>1265</v>
      </c>
      <c r="T2358" s="1" t="s">
        <v>1266</v>
      </c>
      <c r="W2358" s="2" t="s">
        <v>2657</v>
      </c>
      <c r="X2358" s="2" t="s">
        <v>2657</v>
      </c>
      <c r="Y2358" s="1" t="s">
        <v>775</v>
      </c>
      <c r="Z2358" s="1" t="s">
        <v>34</v>
      </c>
      <c r="AA2358" s="9" t="s">
        <v>53</v>
      </c>
      <c r="AB2358" s="2" t="s">
        <v>248</v>
      </c>
    </row>
    <row r="2359" spans="1:28" ht="36" customHeight="1" x14ac:dyDescent="0.2">
      <c r="A2359" s="1" t="s">
        <v>8203</v>
      </c>
      <c r="B2359" s="1" t="s">
        <v>36</v>
      </c>
      <c r="C2359" t="s">
        <v>8204</v>
      </c>
      <c r="D2359" s="1" t="s">
        <v>188</v>
      </c>
      <c r="E2359" s="1" t="s">
        <v>7854</v>
      </c>
      <c r="F2359" s="1" t="s">
        <v>8060</v>
      </c>
      <c r="G2359" s="1" t="s">
        <v>8191</v>
      </c>
      <c r="H2359" s="2" t="s">
        <v>8205</v>
      </c>
      <c r="J2359" s="1" t="s">
        <v>33</v>
      </c>
      <c r="O2359" s="1" t="s">
        <v>191</v>
      </c>
      <c r="P2359" s="1" t="s">
        <v>1265</v>
      </c>
      <c r="W2359" s="2" t="s">
        <v>8206</v>
      </c>
      <c r="X2359" s="2" t="s">
        <v>8206</v>
      </c>
      <c r="Y2359" s="1" t="s">
        <v>52</v>
      </c>
      <c r="Z2359" s="1" t="s">
        <v>34</v>
      </c>
      <c r="AA2359" s="9" t="s">
        <v>53</v>
      </c>
      <c r="AB2359" s="2" t="s">
        <v>248</v>
      </c>
    </row>
    <row r="2360" spans="1:28" ht="36" customHeight="1" x14ac:dyDescent="0.2">
      <c r="A2360" s="1" t="s">
        <v>8207</v>
      </c>
      <c r="B2360" s="1" t="s">
        <v>36</v>
      </c>
      <c r="C2360" t="s">
        <v>8208</v>
      </c>
      <c r="D2360" s="1" t="s">
        <v>43</v>
      </c>
      <c r="E2360" s="1" t="s">
        <v>7854</v>
      </c>
      <c r="F2360" s="1" t="s">
        <v>8060</v>
      </c>
      <c r="G2360" s="1" t="s">
        <v>8191</v>
      </c>
      <c r="H2360" s="2" t="s">
        <v>8209</v>
      </c>
      <c r="I2360" s="2" t="s">
        <v>8210</v>
      </c>
      <c r="J2360" s="1" t="s">
        <v>773</v>
      </c>
      <c r="K2360" s="1" t="s">
        <v>8189</v>
      </c>
      <c r="L2360" s="1">
        <v>1</v>
      </c>
      <c r="M2360" s="1" t="s">
        <v>774</v>
      </c>
      <c r="O2360" s="1" t="s">
        <v>1264</v>
      </c>
      <c r="P2360" s="1" t="s">
        <v>1265</v>
      </c>
      <c r="T2360" s="1" t="s">
        <v>1266</v>
      </c>
      <c r="W2360" s="2" t="s">
        <v>2657</v>
      </c>
      <c r="X2360" s="2" t="s">
        <v>2657</v>
      </c>
      <c r="Y2360" s="1" t="s">
        <v>775</v>
      </c>
      <c r="Z2360" s="1" t="s">
        <v>34</v>
      </c>
      <c r="AA2360" s="9" t="s">
        <v>53</v>
      </c>
      <c r="AB2360" s="2" t="s">
        <v>248</v>
      </c>
    </row>
    <row r="2361" spans="1:28" ht="36" customHeight="1" x14ac:dyDescent="0.2">
      <c r="A2361" s="1" t="s">
        <v>8211</v>
      </c>
      <c r="B2361" s="1" t="s">
        <v>36</v>
      </c>
      <c r="C2361" t="s">
        <v>8212</v>
      </c>
      <c r="D2361" s="1" t="s">
        <v>188</v>
      </c>
      <c r="E2361" s="1" t="s">
        <v>7854</v>
      </c>
      <c r="F2361" s="1" t="s">
        <v>8060</v>
      </c>
      <c r="G2361" s="1" t="s">
        <v>8191</v>
      </c>
      <c r="H2361" s="2" t="s">
        <v>8213</v>
      </c>
      <c r="J2361" s="1" t="s">
        <v>33</v>
      </c>
      <c r="O2361" s="1" t="s">
        <v>191</v>
      </c>
      <c r="P2361" s="1" t="s">
        <v>1265</v>
      </c>
      <c r="W2361" s="2" t="s">
        <v>8214</v>
      </c>
      <c r="X2361" s="2" t="s">
        <v>8214</v>
      </c>
      <c r="Y2361" s="1" t="s">
        <v>52</v>
      </c>
      <c r="Z2361" s="1" t="s">
        <v>34</v>
      </c>
      <c r="AA2361" s="9" t="s">
        <v>53</v>
      </c>
      <c r="AB2361" s="2" t="s">
        <v>248</v>
      </c>
    </row>
    <row r="2362" spans="1:28" ht="36" customHeight="1" x14ac:dyDescent="0.2">
      <c r="A2362" s="1" t="s">
        <v>8215</v>
      </c>
      <c r="B2362" s="1" t="s">
        <v>36</v>
      </c>
      <c r="C2362" t="s">
        <v>8216</v>
      </c>
      <c r="D2362" s="1" t="s">
        <v>43</v>
      </c>
      <c r="E2362" s="1" t="s">
        <v>7854</v>
      </c>
      <c r="F2362" s="1" t="s">
        <v>8060</v>
      </c>
      <c r="G2362" s="1" t="s">
        <v>8191</v>
      </c>
      <c r="H2362" s="2" t="s">
        <v>8217</v>
      </c>
      <c r="J2362" s="1" t="s">
        <v>773</v>
      </c>
      <c r="K2362" s="1" t="s">
        <v>8189</v>
      </c>
      <c r="L2362" s="1">
        <v>1</v>
      </c>
      <c r="M2362" s="1" t="s">
        <v>774</v>
      </c>
      <c r="O2362" s="1" t="s">
        <v>1264</v>
      </c>
      <c r="P2362" s="1" t="s">
        <v>1265</v>
      </c>
      <c r="T2362" s="1" t="s">
        <v>1266</v>
      </c>
      <c r="W2362" s="2" t="s">
        <v>2657</v>
      </c>
      <c r="X2362" s="2" t="s">
        <v>2657</v>
      </c>
      <c r="Y2362" s="1" t="s">
        <v>775</v>
      </c>
      <c r="Z2362" s="1" t="s">
        <v>34</v>
      </c>
      <c r="AA2362" s="9" t="s">
        <v>53</v>
      </c>
      <c r="AB2362" s="2" t="s">
        <v>248</v>
      </c>
    </row>
    <row r="2363" spans="1:28" ht="36" customHeight="1" x14ac:dyDescent="0.2">
      <c r="A2363" s="1" t="s">
        <v>8218</v>
      </c>
      <c r="B2363" s="1" t="s">
        <v>36</v>
      </c>
      <c r="C2363" t="s">
        <v>8219</v>
      </c>
      <c r="D2363" s="1" t="s">
        <v>188</v>
      </c>
      <c r="E2363" s="1" t="s">
        <v>7854</v>
      </c>
      <c r="F2363" s="1" t="s">
        <v>8060</v>
      </c>
      <c r="G2363" s="1" t="s">
        <v>8191</v>
      </c>
      <c r="H2363" s="2" t="s">
        <v>8213</v>
      </c>
      <c r="J2363" s="1" t="s">
        <v>33</v>
      </c>
      <c r="O2363" s="1" t="s">
        <v>191</v>
      </c>
      <c r="P2363" s="1" t="s">
        <v>1265</v>
      </c>
      <c r="W2363" s="2" t="s">
        <v>8220</v>
      </c>
      <c r="X2363" s="2" t="s">
        <v>8220</v>
      </c>
      <c r="Y2363" s="1" t="s">
        <v>52</v>
      </c>
      <c r="Z2363" s="1" t="s">
        <v>34</v>
      </c>
      <c r="AA2363" s="9" t="s">
        <v>53</v>
      </c>
      <c r="AB2363" s="2" t="s">
        <v>248</v>
      </c>
    </row>
    <row r="2364" spans="1:28" ht="36" customHeight="1" x14ac:dyDescent="0.2">
      <c r="A2364" s="1" t="s">
        <v>8221</v>
      </c>
      <c r="B2364" s="1" t="s">
        <v>36</v>
      </c>
      <c r="C2364" t="s">
        <v>8222</v>
      </c>
      <c r="D2364" s="1" t="s">
        <v>43</v>
      </c>
      <c r="E2364" s="1" t="s">
        <v>7854</v>
      </c>
      <c r="F2364" s="1" t="s">
        <v>8060</v>
      </c>
      <c r="G2364" s="1" t="s">
        <v>8191</v>
      </c>
      <c r="H2364" s="2" t="s">
        <v>8223</v>
      </c>
      <c r="J2364" s="1" t="s">
        <v>773</v>
      </c>
      <c r="K2364" s="1" t="s">
        <v>8189</v>
      </c>
      <c r="L2364" s="1">
        <v>1</v>
      </c>
      <c r="M2364" s="1" t="s">
        <v>774</v>
      </c>
      <c r="O2364" s="1" t="s">
        <v>1264</v>
      </c>
      <c r="P2364" s="1" t="s">
        <v>1265</v>
      </c>
      <c r="T2364" s="1" t="s">
        <v>1266</v>
      </c>
      <c r="W2364" s="2" t="s">
        <v>2657</v>
      </c>
      <c r="X2364" s="2" t="s">
        <v>2657</v>
      </c>
      <c r="Y2364" s="1" t="s">
        <v>775</v>
      </c>
      <c r="Z2364" s="1" t="s">
        <v>34</v>
      </c>
      <c r="AA2364" s="9" t="s">
        <v>53</v>
      </c>
      <c r="AB2364" s="2" t="s">
        <v>248</v>
      </c>
    </row>
    <row r="2365" spans="1:28" ht="36" customHeight="1" x14ac:dyDescent="0.2">
      <c r="A2365" s="1" t="s">
        <v>8224</v>
      </c>
      <c r="B2365" s="1" t="s">
        <v>36</v>
      </c>
      <c r="C2365" t="s">
        <v>8225</v>
      </c>
      <c r="D2365" s="1" t="s">
        <v>43</v>
      </c>
      <c r="E2365" s="1" t="s">
        <v>7854</v>
      </c>
      <c r="F2365" s="1" t="s">
        <v>8060</v>
      </c>
      <c r="G2365" s="1" t="s">
        <v>8191</v>
      </c>
      <c r="H2365" s="2" t="s">
        <v>802</v>
      </c>
      <c r="J2365" s="1" t="s">
        <v>773</v>
      </c>
      <c r="K2365" s="1" t="s">
        <v>8189</v>
      </c>
      <c r="L2365" s="1">
        <v>1</v>
      </c>
      <c r="M2365" s="1" t="s">
        <v>774</v>
      </c>
      <c r="O2365" s="1" t="s">
        <v>1264</v>
      </c>
      <c r="P2365" s="1" t="s">
        <v>1265</v>
      </c>
      <c r="T2365" s="1" t="s">
        <v>1266</v>
      </c>
      <c r="W2365" s="2" t="s">
        <v>2657</v>
      </c>
      <c r="X2365" s="2" t="s">
        <v>2657</v>
      </c>
      <c r="Y2365" s="1" t="s">
        <v>775</v>
      </c>
      <c r="Z2365" s="1" t="s">
        <v>34</v>
      </c>
      <c r="AA2365" s="9" t="s">
        <v>53</v>
      </c>
      <c r="AB2365" s="2" t="s">
        <v>248</v>
      </c>
    </row>
    <row r="2366" spans="1:28" ht="36" customHeight="1" x14ac:dyDescent="0.2">
      <c r="A2366" s="1" t="s">
        <v>8226</v>
      </c>
      <c r="B2366" s="1" t="s">
        <v>36</v>
      </c>
      <c r="C2366" t="s">
        <v>8227</v>
      </c>
      <c r="D2366" s="1" t="s">
        <v>188</v>
      </c>
      <c r="E2366" s="1" t="s">
        <v>7854</v>
      </c>
      <c r="F2366" s="1" t="s">
        <v>8060</v>
      </c>
      <c r="G2366" s="1" t="s">
        <v>8191</v>
      </c>
      <c r="H2366" s="2" t="s">
        <v>643</v>
      </c>
      <c r="J2366" s="1" t="s">
        <v>33</v>
      </c>
      <c r="O2366" s="1" t="s">
        <v>191</v>
      </c>
      <c r="P2366" s="1" t="s">
        <v>1265</v>
      </c>
      <c r="W2366" s="2" t="s">
        <v>8228</v>
      </c>
      <c r="X2366" s="2" t="s">
        <v>8228</v>
      </c>
      <c r="Y2366" s="1" t="s">
        <v>52</v>
      </c>
      <c r="Z2366" s="1" t="s">
        <v>34</v>
      </c>
      <c r="AA2366" s="9" t="s">
        <v>53</v>
      </c>
      <c r="AB2366" s="2" t="s">
        <v>248</v>
      </c>
    </row>
    <row r="2367" spans="1:28" ht="36" customHeight="1" x14ac:dyDescent="0.2">
      <c r="A2367" s="1" t="s">
        <v>8229</v>
      </c>
      <c r="B2367" s="1" t="s">
        <v>36</v>
      </c>
      <c r="C2367" t="s">
        <v>8230</v>
      </c>
      <c r="D2367" s="1" t="s">
        <v>43</v>
      </c>
      <c r="E2367" s="1" t="s">
        <v>7854</v>
      </c>
      <c r="F2367" s="1" t="s">
        <v>8060</v>
      </c>
      <c r="G2367" s="1" t="s">
        <v>8191</v>
      </c>
      <c r="H2367" s="2" t="s">
        <v>1408</v>
      </c>
      <c r="J2367" s="1" t="s">
        <v>773</v>
      </c>
      <c r="K2367" s="1" t="s">
        <v>8189</v>
      </c>
      <c r="L2367" s="1">
        <v>2</v>
      </c>
      <c r="M2367" s="1" t="s">
        <v>774</v>
      </c>
      <c r="O2367" s="1" t="s">
        <v>1264</v>
      </c>
      <c r="P2367" s="1" t="s">
        <v>1265</v>
      </c>
      <c r="T2367" s="1" t="s">
        <v>1266</v>
      </c>
      <c r="W2367" s="2" t="s">
        <v>2657</v>
      </c>
      <c r="X2367" s="2" t="s">
        <v>2657</v>
      </c>
      <c r="Y2367" s="1" t="s">
        <v>775</v>
      </c>
      <c r="Z2367" s="1" t="s">
        <v>34</v>
      </c>
      <c r="AA2367" s="9" t="s">
        <v>53</v>
      </c>
      <c r="AB2367" s="2" t="s">
        <v>248</v>
      </c>
    </row>
    <row r="2368" spans="1:28" ht="36" customHeight="1" x14ac:dyDescent="0.2">
      <c r="A2368" s="1" t="s">
        <v>8231</v>
      </c>
      <c r="B2368" s="1" t="s">
        <v>36</v>
      </c>
      <c r="C2368" t="s">
        <v>8232</v>
      </c>
      <c r="D2368" s="1" t="s">
        <v>766</v>
      </c>
      <c r="E2368" s="1" t="s">
        <v>7854</v>
      </c>
      <c r="F2368" s="1" t="s">
        <v>8060</v>
      </c>
      <c r="G2368" s="1" t="s">
        <v>8191</v>
      </c>
      <c r="H2368" s="2" t="s">
        <v>8233</v>
      </c>
      <c r="J2368" s="1" t="s">
        <v>33</v>
      </c>
      <c r="W2368" s="2" t="s">
        <v>8234</v>
      </c>
      <c r="X2368" s="2" t="s">
        <v>8234</v>
      </c>
      <c r="Z2368" s="1" t="s">
        <v>34</v>
      </c>
    </row>
    <row r="2369" spans="1:28" ht="36" customHeight="1" x14ac:dyDescent="0.2">
      <c r="A2369" s="1" t="s">
        <v>8235</v>
      </c>
      <c r="B2369" s="1" t="s">
        <v>36</v>
      </c>
      <c r="C2369" t="s">
        <v>8236</v>
      </c>
      <c r="D2369" s="1" t="s">
        <v>43</v>
      </c>
      <c r="E2369" s="1" t="s">
        <v>7854</v>
      </c>
      <c r="F2369" s="1" t="s">
        <v>8060</v>
      </c>
      <c r="G2369" s="1" t="s">
        <v>8191</v>
      </c>
      <c r="H2369" s="2" t="s">
        <v>8237</v>
      </c>
      <c r="J2369" s="1" t="s">
        <v>773</v>
      </c>
      <c r="K2369" s="1" t="s">
        <v>8231</v>
      </c>
      <c r="L2369" s="1">
        <v>1</v>
      </c>
      <c r="M2369" s="1" t="s">
        <v>774</v>
      </c>
      <c r="O2369" s="1" t="s">
        <v>1264</v>
      </c>
      <c r="P2369" s="1" t="s">
        <v>1265</v>
      </c>
      <c r="T2369" s="1" t="s">
        <v>1266</v>
      </c>
      <c r="W2369" s="2" t="s">
        <v>8234</v>
      </c>
      <c r="X2369" s="2" t="s">
        <v>8234</v>
      </c>
      <c r="Y2369" s="1" t="s">
        <v>775</v>
      </c>
      <c r="Z2369" s="1" t="s">
        <v>34</v>
      </c>
      <c r="AA2369" s="9" t="s">
        <v>53</v>
      </c>
      <c r="AB2369" s="2" t="s">
        <v>248</v>
      </c>
    </row>
    <row r="2370" spans="1:28" ht="36" customHeight="1" x14ac:dyDescent="0.2">
      <c r="A2370" s="1" t="s">
        <v>8238</v>
      </c>
      <c r="B2370" s="1" t="s">
        <v>36</v>
      </c>
      <c r="C2370" t="s">
        <v>8239</v>
      </c>
      <c r="D2370" s="1" t="s">
        <v>188</v>
      </c>
      <c r="E2370" s="1" t="s">
        <v>7854</v>
      </c>
      <c r="F2370" s="1" t="s">
        <v>8060</v>
      </c>
      <c r="G2370" s="1" t="s">
        <v>8191</v>
      </c>
      <c r="H2370" s="2" t="s">
        <v>3058</v>
      </c>
      <c r="J2370" s="1" t="s">
        <v>33</v>
      </c>
      <c r="O2370" s="1" t="s">
        <v>191</v>
      </c>
      <c r="P2370" s="1" t="s">
        <v>1265</v>
      </c>
      <c r="W2370" s="2" t="s">
        <v>8240</v>
      </c>
      <c r="X2370" s="2" t="s">
        <v>8240</v>
      </c>
      <c r="Y2370" s="1" t="s">
        <v>52</v>
      </c>
      <c r="Z2370" s="1" t="s">
        <v>34</v>
      </c>
      <c r="AA2370" s="9" t="s">
        <v>53</v>
      </c>
      <c r="AB2370" s="2" t="s">
        <v>248</v>
      </c>
    </row>
    <row r="2371" spans="1:28" ht="36" customHeight="1" x14ac:dyDescent="0.2">
      <c r="A2371" s="1" t="s">
        <v>8241</v>
      </c>
      <c r="B2371" s="1" t="s">
        <v>36</v>
      </c>
      <c r="C2371" t="s">
        <v>8242</v>
      </c>
      <c r="D2371" s="1" t="s">
        <v>43</v>
      </c>
      <c r="E2371" s="1" t="s">
        <v>7854</v>
      </c>
      <c r="F2371" s="1" t="s">
        <v>8060</v>
      </c>
      <c r="G2371" s="1" t="s">
        <v>8191</v>
      </c>
      <c r="H2371" s="2" t="s">
        <v>8243</v>
      </c>
      <c r="J2371" s="1" t="s">
        <v>773</v>
      </c>
      <c r="K2371" s="1" t="s">
        <v>8231</v>
      </c>
      <c r="L2371" s="1">
        <v>1</v>
      </c>
      <c r="M2371" s="1" t="s">
        <v>774</v>
      </c>
      <c r="O2371" s="1" t="s">
        <v>1264</v>
      </c>
      <c r="P2371" s="1" t="s">
        <v>1265</v>
      </c>
      <c r="T2371" s="1" t="s">
        <v>1266</v>
      </c>
      <c r="W2371" s="2" t="s">
        <v>8234</v>
      </c>
      <c r="X2371" s="2" t="s">
        <v>8234</v>
      </c>
      <c r="Y2371" s="1" t="s">
        <v>775</v>
      </c>
      <c r="Z2371" s="1" t="s">
        <v>34</v>
      </c>
      <c r="AA2371" s="9" t="s">
        <v>53</v>
      </c>
      <c r="AB2371" s="2" t="s">
        <v>248</v>
      </c>
    </row>
    <row r="2372" spans="1:28" ht="36" customHeight="1" x14ac:dyDescent="0.2">
      <c r="A2372" s="1" t="s">
        <v>8244</v>
      </c>
      <c r="B2372" s="1" t="s">
        <v>36</v>
      </c>
      <c r="C2372" t="s">
        <v>8245</v>
      </c>
      <c r="D2372" s="1" t="s">
        <v>188</v>
      </c>
      <c r="E2372" s="1" t="s">
        <v>7854</v>
      </c>
      <c r="F2372" s="1" t="s">
        <v>8060</v>
      </c>
      <c r="G2372" s="1" t="s">
        <v>8191</v>
      </c>
      <c r="H2372" s="2" t="s">
        <v>3058</v>
      </c>
      <c r="J2372" s="1" t="s">
        <v>33</v>
      </c>
      <c r="O2372" s="1" t="s">
        <v>191</v>
      </c>
      <c r="P2372" s="1" t="s">
        <v>1265</v>
      </c>
      <c r="W2372" s="2" t="s">
        <v>8246</v>
      </c>
      <c r="X2372" s="2" t="s">
        <v>8246</v>
      </c>
      <c r="Y2372" s="1" t="s">
        <v>52</v>
      </c>
      <c r="Z2372" s="1" t="s">
        <v>34</v>
      </c>
      <c r="AA2372" s="9" t="s">
        <v>53</v>
      </c>
      <c r="AB2372" s="2" t="s">
        <v>248</v>
      </c>
    </row>
    <row r="2373" spans="1:28" ht="36" customHeight="1" x14ac:dyDescent="0.2">
      <c r="A2373" s="1" t="s">
        <v>8247</v>
      </c>
      <c r="B2373" s="1" t="s">
        <v>36</v>
      </c>
      <c r="C2373" t="s">
        <v>8248</v>
      </c>
      <c r="D2373" s="1" t="s">
        <v>43</v>
      </c>
      <c r="E2373" s="1" t="s">
        <v>7854</v>
      </c>
      <c r="F2373" s="1" t="s">
        <v>8060</v>
      </c>
      <c r="G2373" s="1" t="s">
        <v>8191</v>
      </c>
      <c r="H2373" s="2" t="s">
        <v>8249</v>
      </c>
      <c r="J2373" s="1" t="s">
        <v>773</v>
      </c>
      <c r="K2373" s="1" t="s">
        <v>8231</v>
      </c>
      <c r="L2373" s="1">
        <v>1</v>
      </c>
      <c r="M2373" s="1" t="s">
        <v>774</v>
      </c>
      <c r="O2373" s="1" t="s">
        <v>1264</v>
      </c>
      <c r="P2373" s="1" t="s">
        <v>1265</v>
      </c>
      <c r="T2373" s="1" t="s">
        <v>1266</v>
      </c>
      <c r="W2373" s="2" t="s">
        <v>8234</v>
      </c>
      <c r="X2373" s="2" t="s">
        <v>8234</v>
      </c>
      <c r="Y2373" s="1" t="s">
        <v>775</v>
      </c>
      <c r="Z2373" s="1" t="s">
        <v>34</v>
      </c>
      <c r="AA2373" s="9" t="s">
        <v>53</v>
      </c>
      <c r="AB2373" s="2" t="s">
        <v>248</v>
      </c>
    </row>
    <row r="2374" spans="1:28" ht="36" customHeight="1" x14ac:dyDescent="0.2">
      <c r="A2374" s="1" t="s">
        <v>8250</v>
      </c>
      <c r="B2374" s="1" t="s">
        <v>36</v>
      </c>
      <c r="C2374" t="s">
        <v>8251</v>
      </c>
      <c r="D2374" s="1" t="s">
        <v>188</v>
      </c>
      <c r="E2374" s="1" t="s">
        <v>7854</v>
      </c>
      <c r="F2374" s="1" t="s">
        <v>8060</v>
      </c>
      <c r="G2374" s="1" t="s">
        <v>8191</v>
      </c>
      <c r="H2374" s="2" t="s">
        <v>3058</v>
      </c>
      <c r="J2374" s="1" t="s">
        <v>33</v>
      </c>
      <c r="O2374" s="1" t="s">
        <v>191</v>
      </c>
      <c r="P2374" s="1" t="s">
        <v>1265</v>
      </c>
      <c r="W2374" s="2" t="s">
        <v>8252</v>
      </c>
      <c r="X2374" s="2" t="s">
        <v>8252</v>
      </c>
      <c r="Y2374" s="1" t="s">
        <v>52</v>
      </c>
      <c r="Z2374" s="1" t="s">
        <v>34</v>
      </c>
      <c r="AA2374" s="9" t="s">
        <v>53</v>
      </c>
      <c r="AB2374" s="2" t="s">
        <v>248</v>
      </c>
    </row>
    <row r="2375" spans="1:28" ht="36" customHeight="1" x14ac:dyDescent="0.2">
      <c r="A2375" s="1" t="s">
        <v>8253</v>
      </c>
      <c r="B2375" s="1" t="s">
        <v>36</v>
      </c>
      <c r="C2375" t="s">
        <v>8254</v>
      </c>
      <c r="D2375" s="1" t="s">
        <v>43</v>
      </c>
      <c r="E2375" s="1" t="s">
        <v>7854</v>
      </c>
      <c r="F2375" s="1" t="s">
        <v>8060</v>
      </c>
      <c r="G2375" s="1" t="s">
        <v>8191</v>
      </c>
      <c r="H2375" s="2" t="s">
        <v>802</v>
      </c>
      <c r="J2375" s="1" t="s">
        <v>773</v>
      </c>
      <c r="K2375" s="1" t="s">
        <v>8231</v>
      </c>
      <c r="L2375" s="1">
        <v>1</v>
      </c>
      <c r="M2375" s="1" t="s">
        <v>774</v>
      </c>
      <c r="O2375" s="1" t="s">
        <v>1264</v>
      </c>
      <c r="P2375" s="1" t="s">
        <v>1265</v>
      </c>
      <c r="T2375" s="1" t="s">
        <v>1266</v>
      </c>
      <c r="W2375" s="2" t="s">
        <v>8234</v>
      </c>
      <c r="X2375" s="2" t="s">
        <v>8234</v>
      </c>
      <c r="Y2375" s="1" t="s">
        <v>775</v>
      </c>
      <c r="Z2375" s="1" t="s">
        <v>34</v>
      </c>
      <c r="AA2375" s="9" t="s">
        <v>53</v>
      </c>
      <c r="AB2375" s="2" t="s">
        <v>248</v>
      </c>
    </row>
    <row r="2376" spans="1:28" ht="36" customHeight="1" x14ac:dyDescent="0.2">
      <c r="A2376" s="1" t="s">
        <v>8255</v>
      </c>
      <c r="B2376" s="1" t="s">
        <v>36</v>
      </c>
      <c r="C2376" t="s">
        <v>8256</v>
      </c>
      <c r="D2376" s="1" t="s">
        <v>188</v>
      </c>
      <c r="E2376" s="1" t="s">
        <v>7854</v>
      </c>
      <c r="F2376" s="1" t="s">
        <v>8060</v>
      </c>
      <c r="G2376" s="1" t="s">
        <v>8191</v>
      </c>
      <c r="H2376" s="2" t="s">
        <v>643</v>
      </c>
      <c r="J2376" s="1" t="s">
        <v>33</v>
      </c>
      <c r="O2376" s="1" t="s">
        <v>191</v>
      </c>
      <c r="P2376" s="1" t="s">
        <v>1265</v>
      </c>
      <c r="W2376" s="2" t="s">
        <v>8257</v>
      </c>
      <c r="X2376" s="2" t="s">
        <v>8257</v>
      </c>
      <c r="Y2376" s="1" t="s">
        <v>52</v>
      </c>
      <c r="Z2376" s="1" t="s">
        <v>34</v>
      </c>
      <c r="AA2376" s="9" t="s">
        <v>53</v>
      </c>
      <c r="AB2376" s="2" t="s">
        <v>248</v>
      </c>
    </row>
    <row r="2377" spans="1:28" ht="36" customHeight="1" x14ac:dyDescent="0.2">
      <c r="A2377" s="1" t="s">
        <v>8258</v>
      </c>
      <c r="B2377" s="1" t="s">
        <v>36</v>
      </c>
      <c r="C2377" t="s">
        <v>8259</v>
      </c>
      <c r="D2377" s="1" t="s">
        <v>43</v>
      </c>
      <c r="E2377" s="1" t="s">
        <v>7854</v>
      </c>
      <c r="F2377" s="1" t="s">
        <v>8060</v>
      </c>
      <c r="G2377" s="1" t="s">
        <v>8191</v>
      </c>
      <c r="H2377" s="2" t="s">
        <v>1408</v>
      </c>
      <c r="J2377" s="1" t="s">
        <v>773</v>
      </c>
      <c r="K2377" s="1" t="s">
        <v>8231</v>
      </c>
      <c r="L2377" s="1">
        <v>2</v>
      </c>
      <c r="M2377" s="1" t="s">
        <v>774</v>
      </c>
      <c r="O2377" s="1" t="s">
        <v>1264</v>
      </c>
      <c r="P2377" s="1" t="s">
        <v>1265</v>
      </c>
      <c r="T2377" s="1" t="s">
        <v>1266</v>
      </c>
      <c r="W2377" s="2" t="s">
        <v>8234</v>
      </c>
      <c r="X2377" s="2" t="s">
        <v>8234</v>
      </c>
      <c r="Y2377" s="1" t="s">
        <v>775</v>
      </c>
      <c r="Z2377" s="1" t="s">
        <v>34</v>
      </c>
      <c r="AA2377" s="9" t="s">
        <v>53</v>
      </c>
      <c r="AB2377" s="2" t="s">
        <v>248</v>
      </c>
    </row>
    <row r="2378" spans="1:28" ht="36" customHeight="1" x14ac:dyDescent="0.2">
      <c r="A2378" s="1" t="s">
        <v>8260</v>
      </c>
      <c r="B2378" s="1" t="s">
        <v>36</v>
      </c>
      <c r="C2378" t="s">
        <v>8261</v>
      </c>
      <c r="D2378" s="1" t="s">
        <v>43</v>
      </c>
      <c r="E2378" s="1" t="s">
        <v>7854</v>
      </c>
      <c r="F2378" s="1" t="s">
        <v>8060</v>
      </c>
      <c r="G2378" s="1" t="s">
        <v>8262</v>
      </c>
      <c r="H2378" s="2" t="s">
        <v>8263</v>
      </c>
      <c r="J2378" s="1" t="s">
        <v>47</v>
      </c>
      <c r="M2378" s="1" t="s">
        <v>236</v>
      </c>
      <c r="O2378" s="1" t="s">
        <v>1264</v>
      </c>
      <c r="P2378" s="1" t="s">
        <v>1265</v>
      </c>
      <c r="T2378" s="1" t="s">
        <v>1266</v>
      </c>
      <c r="W2378" s="2" t="s">
        <v>2657</v>
      </c>
      <c r="X2378" s="2" t="s">
        <v>2657</v>
      </c>
      <c r="Y2378" s="1" t="s">
        <v>52</v>
      </c>
      <c r="Z2378" s="1" t="s">
        <v>34</v>
      </c>
      <c r="AA2378" s="9" t="s">
        <v>53</v>
      </c>
      <c r="AB2378" s="2" t="s">
        <v>248</v>
      </c>
    </row>
    <row r="2379" spans="1:28" ht="36" customHeight="1" x14ac:dyDescent="0.2">
      <c r="A2379" s="1" t="s">
        <v>8264</v>
      </c>
      <c r="B2379" s="1" t="s">
        <v>36</v>
      </c>
      <c r="C2379" t="s">
        <v>8265</v>
      </c>
      <c r="D2379" s="1" t="s">
        <v>188</v>
      </c>
      <c r="E2379" s="1" t="s">
        <v>7854</v>
      </c>
      <c r="F2379" s="1" t="s">
        <v>8060</v>
      </c>
      <c r="G2379" s="1" t="s">
        <v>8262</v>
      </c>
      <c r="H2379" s="2" t="s">
        <v>1126</v>
      </c>
      <c r="J2379" s="1" t="s">
        <v>33</v>
      </c>
      <c r="O2379" s="1" t="s">
        <v>191</v>
      </c>
      <c r="P2379" s="1" t="s">
        <v>1265</v>
      </c>
      <c r="W2379" s="2" t="s">
        <v>8266</v>
      </c>
      <c r="X2379" s="2" t="s">
        <v>8267</v>
      </c>
      <c r="Y2379" s="1" t="s">
        <v>52</v>
      </c>
      <c r="Z2379" s="1" t="s">
        <v>34</v>
      </c>
      <c r="AA2379" s="9" t="s">
        <v>53</v>
      </c>
      <c r="AB2379" s="2" t="s">
        <v>248</v>
      </c>
    </row>
    <row r="2380" spans="1:28" ht="36" customHeight="1" x14ac:dyDescent="0.2">
      <c r="A2380" s="1" t="s">
        <v>8268</v>
      </c>
      <c r="B2380" s="1" t="s">
        <v>36</v>
      </c>
      <c r="C2380" t="s">
        <v>8269</v>
      </c>
      <c r="D2380" s="1" t="s">
        <v>43</v>
      </c>
      <c r="E2380" s="1" t="s">
        <v>7854</v>
      </c>
      <c r="F2380" s="1" t="s">
        <v>8060</v>
      </c>
      <c r="G2380" s="1" t="s">
        <v>8270</v>
      </c>
      <c r="H2380" s="2" t="s">
        <v>8271</v>
      </c>
      <c r="J2380" s="1" t="s">
        <v>47</v>
      </c>
      <c r="M2380" s="1" t="s">
        <v>236</v>
      </c>
      <c r="O2380" s="1" t="s">
        <v>1264</v>
      </c>
      <c r="P2380" s="1" t="s">
        <v>1265</v>
      </c>
      <c r="T2380" s="1" t="s">
        <v>1266</v>
      </c>
      <c r="W2380" s="2" t="s">
        <v>2657</v>
      </c>
      <c r="X2380" s="2" t="s">
        <v>2657</v>
      </c>
      <c r="Y2380" s="1" t="s">
        <v>52</v>
      </c>
      <c r="Z2380" s="1" t="s">
        <v>34</v>
      </c>
      <c r="AA2380" s="9" t="s">
        <v>53</v>
      </c>
      <c r="AB2380" s="2" t="s">
        <v>248</v>
      </c>
    </row>
    <row r="2381" spans="1:28" ht="36" customHeight="1" x14ac:dyDescent="0.2">
      <c r="A2381" s="1" t="s">
        <v>8272</v>
      </c>
      <c r="B2381" s="1" t="s">
        <v>36</v>
      </c>
      <c r="C2381" t="s">
        <v>8273</v>
      </c>
      <c r="D2381" s="1" t="s">
        <v>188</v>
      </c>
      <c r="E2381" s="1" t="s">
        <v>7854</v>
      </c>
      <c r="F2381" s="1" t="s">
        <v>8060</v>
      </c>
      <c r="G2381" s="1" t="s">
        <v>8270</v>
      </c>
      <c r="H2381" s="2" t="s">
        <v>1126</v>
      </c>
      <c r="J2381" s="1" t="s">
        <v>33</v>
      </c>
      <c r="O2381" s="1" t="s">
        <v>191</v>
      </c>
      <c r="P2381" s="1" t="s">
        <v>1265</v>
      </c>
      <c r="W2381" s="2" t="s">
        <v>8274</v>
      </c>
      <c r="X2381" s="2" t="s">
        <v>8275</v>
      </c>
      <c r="Y2381" s="1" t="s">
        <v>52</v>
      </c>
      <c r="Z2381" s="1" t="s">
        <v>34</v>
      </c>
      <c r="AA2381" s="9" t="s">
        <v>53</v>
      </c>
      <c r="AB2381" s="2" t="s">
        <v>248</v>
      </c>
    </row>
    <row r="2382" spans="1:28" ht="36" customHeight="1" x14ac:dyDescent="0.2">
      <c r="A2382" s="1" t="s">
        <v>8276</v>
      </c>
      <c r="B2382" s="1" t="s">
        <v>36</v>
      </c>
      <c r="C2382" t="s">
        <v>8277</v>
      </c>
      <c r="D2382" s="1" t="s">
        <v>43</v>
      </c>
      <c r="E2382" s="1" t="s">
        <v>7854</v>
      </c>
      <c r="F2382" s="1" t="s">
        <v>8060</v>
      </c>
      <c r="G2382" s="1" t="s">
        <v>8278</v>
      </c>
      <c r="H2382" s="2" t="s">
        <v>8279</v>
      </c>
      <c r="J2382" s="1" t="s">
        <v>47</v>
      </c>
      <c r="M2382" s="1" t="s">
        <v>236</v>
      </c>
      <c r="O2382" s="1" t="s">
        <v>1264</v>
      </c>
      <c r="P2382" s="1" t="s">
        <v>1265</v>
      </c>
      <c r="T2382" s="1" t="s">
        <v>1266</v>
      </c>
      <c r="W2382" s="2" t="s">
        <v>2657</v>
      </c>
      <c r="X2382" s="2" t="s">
        <v>2657</v>
      </c>
      <c r="Y2382" s="1" t="s">
        <v>52</v>
      </c>
      <c r="Z2382" s="1" t="s">
        <v>34</v>
      </c>
      <c r="AA2382" s="9" t="s">
        <v>53</v>
      </c>
      <c r="AB2382" s="2" t="s">
        <v>248</v>
      </c>
    </row>
    <row r="2383" spans="1:28" ht="36" customHeight="1" x14ac:dyDescent="0.2">
      <c r="A2383" s="1" t="s">
        <v>8280</v>
      </c>
      <c r="B2383" s="1" t="s">
        <v>36</v>
      </c>
      <c r="C2383" t="s">
        <v>8281</v>
      </c>
      <c r="D2383" s="1" t="s">
        <v>188</v>
      </c>
      <c r="E2383" s="1" t="s">
        <v>7854</v>
      </c>
      <c r="F2383" s="1" t="s">
        <v>8060</v>
      </c>
      <c r="G2383" s="1" t="s">
        <v>8278</v>
      </c>
      <c r="H2383" s="2" t="s">
        <v>1126</v>
      </c>
      <c r="J2383" s="1" t="s">
        <v>33</v>
      </c>
      <c r="O2383" s="1" t="s">
        <v>191</v>
      </c>
      <c r="P2383" s="1" t="s">
        <v>1265</v>
      </c>
      <c r="W2383" s="2" t="s">
        <v>8282</v>
      </c>
      <c r="X2383" s="2" t="s">
        <v>8283</v>
      </c>
      <c r="Y2383" s="1" t="s">
        <v>52</v>
      </c>
      <c r="Z2383" s="1" t="s">
        <v>34</v>
      </c>
      <c r="AA2383" s="9" t="s">
        <v>53</v>
      </c>
      <c r="AB2383" s="2" t="s">
        <v>248</v>
      </c>
    </row>
    <row r="2384" spans="1:28" ht="36" customHeight="1" x14ac:dyDescent="0.2">
      <c r="A2384" s="1" t="s">
        <v>8284</v>
      </c>
      <c r="B2384" s="1" t="s">
        <v>36</v>
      </c>
      <c r="C2384" t="s">
        <v>8285</v>
      </c>
      <c r="D2384" s="1" t="s">
        <v>43</v>
      </c>
      <c r="E2384" s="1" t="s">
        <v>7854</v>
      </c>
      <c r="F2384" s="1" t="s">
        <v>8060</v>
      </c>
      <c r="G2384" s="1" t="s">
        <v>8278</v>
      </c>
      <c r="H2384" s="2" t="s">
        <v>8286</v>
      </c>
      <c r="I2384" s="2" t="s">
        <v>8287</v>
      </c>
      <c r="J2384" s="1" t="s">
        <v>47</v>
      </c>
      <c r="M2384" s="1" t="s">
        <v>2043</v>
      </c>
      <c r="O2384" s="1" t="s">
        <v>1264</v>
      </c>
      <c r="P2384" s="1" t="s">
        <v>1265</v>
      </c>
      <c r="T2384" s="1" t="s">
        <v>1266</v>
      </c>
      <c r="W2384" s="2" t="s">
        <v>2657</v>
      </c>
      <c r="X2384" s="2" t="s">
        <v>2657</v>
      </c>
      <c r="Y2384" s="1" t="s">
        <v>52</v>
      </c>
      <c r="Z2384" s="1" t="s">
        <v>34</v>
      </c>
      <c r="AA2384" s="9" t="s">
        <v>53</v>
      </c>
      <c r="AB2384" s="2" t="s">
        <v>248</v>
      </c>
    </row>
    <row r="2385" spans="1:62" ht="36" customHeight="1" x14ac:dyDescent="0.2">
      <c r="A2385" s="1" t="s">
        <v>8288</v>
      </c>
      <c r="B2385" s="1" t="s">
        <v>36</v>
      </c>
      <c r="C2385" t="s">
        <v>8289</v>
      </c>
      <c r="D2385" s="1" t="s">
        <v>188</v>
      </c>
      <c r="E2385" s="1" t="s">
        <v>7854</v>
      </c>
      <c r="F2385" s="1" t="s">
        <v>8060</v>
      </c>
      <c r="G2385" s="1" t="s">
        <v>8278</v>
      </c>
      <c r="H2385" s="2" t="s">
        <v>1126</v>
      </c>
      <c r="J2385" s="1" t="s">
        <v>33</v>
      </c>
      <c r="O2385" s="1" t="s">
        <v>191</v>
      </c>
      <c r="P2385" s="1" t="s">
        <v>1265</v>
      </c>
      <c r="W2385" s="2" t="s">
        <v>8290</v>
      </c>
      <c r="X2385" s="2" t="s">
        <v>8291</v>
      </c>
      <c r="Y2385" s="1" t="s">
        <v>52</v>
      </c>
      <c r="Z2385" s="1" t="s">
        <v>34</v>
      </c>
      <c r="AA2385" s="9" t="s">
        <v>53</v>
      </c>
      <c r="AB2385" s="2" t="s">
        <v>248</v>
      </c>
    </row>
    <row r="2386" spans="1:62" ht="36" customHeight="1" x14ac:dyDescent="0.2">
      <c r="A2386" s="1" t="s">
        <v>8292</v>
      </c>
      <c r="B2386" s="1" t="s">
        <v>36</v>
      </c>
      <c r="C2386" t="s">
        <v>8293</v>
      </c>
      <c r="D2386" s="1" t="s">
        <v>43</v>
      </c>
      <c r="E2386" s="1" t="s">
        <v>7854</v>
      </c>
      <c r="F2386" s="1" t="s">
        <v>8060</v>
      </c>
      <c r="G2386" s="1" t="s">
        <v>8294</v>
      </c>
      <c r="H2386" s="2" t="s">
        <v>8295</v>
      </c>
      <c r="J2386" s="1" t="s">
        <v>47</v>
      </c>
      <c r="M2386" s="1" t="s">
        <v>236</v>
      </c>
      <c r="O2386" s="1" t="s">
        <v>1264</v>
      </c>
      <c r="P2386" s="1" t="s">
        <v>1265</v>
      </c>
      <c r="T2386" s="1" t="s">
        <v>1266</v>
      </c>
      <c r="W2386" s="2" t="s">
        <v>2657</v>
      </c>
      <c r="X2386" s="2" t="s">
        <v>2657</v>
      </c>
      <c r="Y2386" s="1" t="s">
        <v>52</v>
      </c>
      <c r="Z2386" s="1" t="s">
        <v>34</v>
      </c>
      <c r="AA2386" s="9" t="s">
        <v>53</v>
      </c>
      <c r="AB2386" s="2" t="s">
        <v>248</v>
      </c>
    </row>
    <row r="2387" spans="1:62" ht="36" customHeight="1" x14ac:dyDescent="0.2">
      <c r="A2387" s="1" t="s">
        <v>8296</v>
      </c>
      <c r="B2387" s="1" t="s">
        <v>36</v>
      </c>
      <c r="C2387" t="s">
        <v>8297</v>
      </c>
      <c r="D2387" s="1" t="s">
        <v>766</v>
      </c>
      <c r="E2387" s="1" t="s">
        <v>7854</v>
      </c>
      <c r="F2387" s="1" t="s">
        <v>8060</v>
      </c>
      <c r="G2387" s="1" t="s">
        <v>8294</v>
      </c>
      <c r="H2387" s="2" t="s">
        <v>8298</v>
      </c>
      <c r="J2387" s="1" t="s">
        <v>33</v>
      </c>
      <c r="W2387" s="2" t="s">
        <v>8299</v>
      </c>
      <c r="X2387" s="2" t="s">
        <v>8300</v>
      </c>
      <c r="Z2387" s="1" t="s">
        <v>34</v>
      </c>
    </row>
    <row r="2388" spans="1:62" ht="36" customHeight="1" x14ac:dyDescent="0.2">
      <c r="A2388" s="1" t="s">
        <v>8301</v>
      </c>
      <c r="B2388" s="1" t="s">
        <v>36</v>
      </c>
      <c r="C2388" t="s">
        <v>8302</v>
      </c>
      <c r="D2388" s="1" t="s">
        <v>43</v>
      </c>
      <c r="E2388" s="1" t="s">
        <v>7854</v>
      </c>
      <c r="F2388" s="1" t="s">
        <v>8060</v>
      </c>
      <c r="G2388" s="1" t="s">
        <v>8294</v>
      </c>
      <c r="H2388" s="2" t="s">
        <v>8303</v>
      </c>
      <c r="J2388" s="1" t="s">
        <v>773</v>
      </c>
      <c r="K2388" s="1" t="s">
        <v>8296</v>
      </c>
      <c r="L2388" s="1">
        <v>1</v>
      </c>
      <c r="M2388" s="1" t="s">
        <v>774</v>
      </c>
      <c r="O2388" s="1" t="s">
        <v>1264</v>
      </c>
      <c r="P2388" s="1" t="s">
        <v>1265</v>
      </c>
      <c r="T2388" s="1" t="s">
        <v>1266</v>
      </c>
      <c r="W2388" s="2" t="s">
        <v>8299</v>
      </c>
      <c r="X2388" s="2" t="s">
        <v>8300</v>
      </c>
      <c r="Y2388" s="1" t="s">
        <v>775</v>
      </c>
      <c r="Z2388" s="1" t="s">
        <v>34</v>
      </c>
      <c r="AA2388" s="9" t="s">
        <v>53</v>
      </c>
      <c r="AB2388" s="2" t="s">
        <v>248</v>
      </c>
    </row>
    <row r="2389" spans="1:62" ht="36" customHeight="1" x14ac:dyDescent="0.2">
      <c r="A2389" s="1" t="s">
        <v>8304</v>
      </c>
      <c r="B2389" s="1" t="s">
        <v>36</v>
      </c>
      <c r="C2389" t="s">
        <v>8305</v>
      </c>
      <c r="D2389" s="1" t="s">
        <v>43</v>
      </c>
      <c r="E2389" s="1" t="s">
        <v>7854</v>
      </c>
      <c r="F2389" s="1" t="s">
        <v>8060</v>
      </c>
      <c r="G2389" s="1" t="s">
        <v>8294</v>
      </c>
      <c r="H2389" s="2" t="s">
        <v>8306</v>
      </c>
      <c r="J2389" s="1" t="s">
        <v>773</v>
      </c>
      <c r="K2389" s="1" t="s">
        <v>8296</v>
      </c>
      <c r="L2389" s="1">
        <v>1</v>
      </c>
      <c r="M2389" s="1" t="s">
        <v>774</v>
      </c>
      <c r="O2389" s="1" t="s">
        <v>1264</v>
      </c>
      <c r="P2389" s="1" t="s">
        <v>1265</v>
      </c>
      <c r="T2389" s="1" t="s">
        <v>1266</v>
      </c>
      <c r="W2389" s="2" t="s">
        <v>8299</v>
      </c>
      <c r="X2389" s="2" t="s">
        <v>8300</v>
      </c>
      <c r="Y2389" s="1" t="s">
        <v>775</v>
      </c>
      <c r="Z2389" s="1" t="s">
        <v>34</v>
      </c>
      <c r="AA2389" s="9" t="s">
        <v>53</v>
      </c>
      <c r="AB2389" s="2" t="s">
        <v>248</v>
      </c>
    </row>
    <row r="2390" spans="1:62" ht="36" customHeight="1" x14ac:dyDescent="0.2">
      <c r="A2390" s="1" t="s">
        <v>8307</v>
      </c>
      <c r="B2390" s="1" t="s">
        <v>36</v>
      </c>
      <c r="C2390" t="s">
        <v>8308</v>
      </c>
      <c r="D2390" s="1" t="s">
        <v>43</v>
      </c>
      <c r="E2390" s="1" t="s">
        <v>7854</v>
      </c>
      <c r="F2390" s="1" t="s">
        <v>8060</v>
      </c>
      <c r="G2390" s="1" t="s">
        <v>8294</v>
      </c>
      <c r="H2390" s="2" t="s">
        <v>8309</v>
      </c>
      <c r="J2390" s="1" t="s">
        <v>773</v>
      </c>
      <c r="K2390" s="1" t="s">
        <v>8296</v>
      </c>
      <c r="L2390" s="1">
        <v>1</v>
      </c>
      <c r="M2390" s="1" t="s">
        <v>774</v>
      </c>
      <c r="O2390" s="1" t="s">
        <v>1264</v>
      </c>
      <c r="P2390" s="1" t="s">
        <v>1265</v>
      </c>
      <c r="T2390" s="1" t="s">
        <v>1266</v>
      </c>
      <c r="W2390" s="2" t="s">
        <v>8299</v>
      </c>
      <c r="X2390" s="2" t="s">
        <v>8300</v>
      </c>
      <c r="Y2390" s="1" t="s">
        <v>775</v>
      </c>
      <c r="Z2390" s="1" t="s">
        <v>34</v>
      </c>
      <c r="AA2390" s="9" t="s">
        <v>53</v>
      </c>
      <c r="AB2390" s="2" t="s">
        <v>248</v>
      </c>
    </row>
    <row r="2391" spans="1:62" ht="36" customHeight="1" x14ac:dyDescent="0.2">
      <c r="A2391" s="1" t="s">
        <v>8310</v>
      </c>
      <c r="B2391" s="1" t="s">
        <v>36</v>
      </c>
      <c r="C2391" t="s">
        <v>8311</v>
      </c>
      <c r="D2391" s="1" t="s">
        <v>43</v>
      </c>
      <c r="E2391" s="1" t="s">
        <v>7854</v>
      </c>
      <c r="F2391" s="1" t="s">
        <v>8060</v>
      </c>
      <c r="G2391" s="1" t="s">
        <v>8294</v>
      </c>
      <c r="H2391" s="2" t="s">
        <v>8312</v>
      </c>
      <c r="J2391" s="1" t="s">
        <v>773</v>
      </c>
      <c r="K2391" s="1" t="s">
        <v>8296</v>
      </c>
      <c r="L2391" s="1">
        <v>1</v>
      </c>
      <c r="M2391" s="1" t="s">
        <v>774</v>
      </c>
      <c r="O2391" s="1" t="s">
        <v>1264</v>
      </c>
      <c r="P2391" s="1" t="s">
        <v>1265</v>
      </c>
      <c r="T2391" s="1" t="s">
        <v>1266</v>
      </c>
      <c r="W2391" s="2" t="s">
        <v>8299</v>
      </c>
      <c r="X2391" s="2" t="s">
        <v>8300</v>
      </c>
      <c r="Y2391" s="1" t="s">
        <v>775</v>
      </c>
      <c r="Z2391" s="1" t="s">
        <v>34</v>
      </c>
      <c r="AA2391" s="9" t="s">
        <v>53</v>
      </c>
      <c r="AB2391" s="10" t="s">
        <v>248</v>
      </c>
    </row>
    <row r="2392" spans="1:62" ht="36" customHeight="1" x14ac:dyDescent="0.2">
      <c r="A2392" s="1" t="s">
        <v>8313</v>
      </c>
      <c r="B2392" s="1" t="s">
        <v>36</v>
      </c>
      <c r="C2392" t="s">
        <v>8314</v>
      </c>
      <c r="D2392" s="1" t="s">
        <v>43</v>
      </c>
      <c r="E2392" s="1" t="s">
        <v>7854</v>
      </c>
      <c r="F2392" s="1" t="s">
        <v>8060</v>
      </c>
      <c r="G2392" s="1" t="s">
        <v>8294</v>
      </c>
      <c r="H2392" s="2" t="s">
        <v>8315</v>
      </c>
      <c r="J2392" s="1" t="s">
        <v>773</v>
      </c>
      <c r="K2392" s="1" t="s">
        <v>8296</v>
      </c>
      <c r="L2392" s="1">
        <v>1</v>
      </c>
      <c r="M2392" s="1" t="s">
        <v>774</v>
      </c>
      <c r="O2392" s="1" t="s">
        <v>1264</v>
      </c>
      <c r="P2392" s="1" t="s">
        <v>1265</v>
      </c>
      <c r="T2392" s="1" t="s">
        <v>1266</v>
      </c>
      <c r="W2392" s="2" t="s">
        <v>8299</v>
      </c>
      <c r="X2392" s="2" t="s">
        <v>8300</v>
      </c>
      <c r="Y2392" s="1" t="s">
        <v>775</v>
      </c>
      <c r="Z2392" s="1" t="s">
        <v>34</v>
      </c>
      <c r="AA2392" s="9" t="s">
        <v>53</v>
      </c>
      <c r="AB2392" s="2" t="s">
        <v>248</v>
      </c>
    </row>
    <row r="2393" spans="1:62" ht="36" customHeight="1" x14ac:dyDescent="0.2">
      <c r="A2393" s="1" t="s">
        <v>8316</v>
      </c>
      <c r="B2393" s="1" t="s">
        <v>36</v>
      </c>
      <c r="C2393" t="s">
        <v>8317</v>
      </c>
      <c r="D2393" s="1" t="s">
        <v>43</v>
      </c>
      <c r="E2393" s="1" t="s">
        <v>7854</v>
      </c>
      <c r="F2393" s="1" t="s">
        <v>8060</v>
      </c>
      <c r="G2393" s="1" t="s">
        <v>8294</v>
      </c>
      <c r="H2393" s="2" t="s">
        <v>8318</v>
      </c>
      <c r="I2393" s="2" t="s">
        <v>8319</v>
      </c>
      <c r="J2393" s="1" t="s">
        <v>773</v>
      </c>
      <c r="K2393" s="1" t="s">
        <v>8296</v>
      </c>
      <c r="L2393" s="1">
        <v>1</v>
      </c>
      <c r="M2393" s="1" t="s">
        <v>774</v>
      </c>
      <c r="O2393" s="1" t="s">
        <v>1264</v>
      </c>
      <c r="P2393" s="1" t="s">
        <v>1265</v>
      </c>
      <c r="T2393" s="1" t="s">
        <v>1266</v>
      </c>
      <c r="W2393" s="2" t="s">
        <v>8299</v>
      </c>
      <c r="X2393" s="2" t="s">
        <v>8300</v>
      </c>
      <c r="Y2393" s="1" t="s">
        <v>775</v>
      </c>
      <c r="Z2393" s="1" t="s">
        <v>34</v>
      </c>
      <c r="AA2393" s="9" t="s">
        <v>53</v>
      </c>
      <c r="AB2393" s="2" t="s">
        <v>248</v>
      </c>
    </row>
    <row r="2394" spans="1:62" ht="36" customHeight="1" x14ac:dyDescent="0.2">
      <c r="A2394" s="1" t="s">
        <v>8320</v>
      </c>
      <c r="B2394" s="1" t="s">
        <v>36</v>
      </c>
      <c r="C2394" t="s">
        <v>8321</v>
      </c>
      <c r="D2394" s="1" t="s">
        <v>43</v>
      </c>
      <c r="E2394" s="1" t="s">
        <v>7854</v>
      </c>
      <c r="F2394" s="1" t="s">
        <v>8060</v>
      </c>
      <c r="G2394" s="1" t="s">
        <v>8294</v>
      </c>
      <c r="H2394" s="2" t="s">
        <v>1408</v>
      </c>
      <c r="J2394" s="1" t="s">
        <v>773</v>
      </c>
      <c r="K2394" s="1" t="s">
        <v>8296</v>
      </c>
      <c r="L2394" s="1">
        <v>2</v>
      </c>
      <c r="M2394" s="1" t="s">
        <v>774</v>
      </c>
      <c r="O2394" s="1" t="s">
        <v>1264</v>
      </c>
      <c r="P2394" s="1" t="s">
        <v>1265</v>
      </c>
      <c r="T2394" s="1" t="s">
        <v>1266</v>
      </c>
      <c r="W2394" s="2" t="s">
        <v>8299</v>
      </c>
      <c r="X2394" s="2" t="s">
        <v>8300</v>
      </c>
      <c r="Y2394" s="1" t="s">
        <v>775</v>
      </c>
      <c r="Z2394" s="1" t="s">
        <v>34</v>
      </c>
      <c r="AA2394" s="9" t="s">
        <v>53</v>
      </c>
      <c r="AB2394" s="2" t="s">
        <v>248</v>
      </c>
    </row>
    <row r="2395" spans="1:62" ht="36" customHeight="1" x14ac:dyDescent="0.2">
      <c r="A2395" s="1" t="s">
        <v>8322</v>
      </c>
      <c r="B2395" s="1" t="s">
        <v>36</v>
      </c>
      <c r="C2395" t="s">
        <v>8323</v>
      </c>
      <c r="D2395" s="1" t="s">
        <v>43</v>
      </c>
      <c r="E2395" s="1" t="s">
        <v>7854</v>
      </c>
      <c r="F2395" s="1" t="s">
        <v>8060</v>
      </c>
      <c r="G2395" s="1" t="s">
        <v>8294</v>
      </c>
      <c r="H2395" s="2" t="s">
        <v>8324</v>
      </c>
      <c r="J2395" s="1" t="s">
        <v>47</v>
      </c>
      <c r="M2395" s="1" t="s">
        <v>236</v>
      </c>
      <c r="O2395" s="1" t="s">
        <v>1264</v>
      </c>
      <c r="P2395" s="1" t="s">
        <v>1265</v>
      </c>
      <c r="T2395" s="1" t="s">
        <v>1266</v>
      </c>
      <c r="W2395" s="2" t="s">
        <v>2657</v>
      </c>
      <c r="X2395" s="2" t="s">
        <v>2657</v>
      </c>
      <c r="Y2395" s="1" t="s">
        <v>52</v>
      </c>
      <c r="Z2395" s="1" t="s">
        <v>34</v>
      </c>
      <c r="AA2395" s="9" t="s">
        <v>53</v>
      </c>
      <c r="AB2395" s="2" t="s">
        <v>248</v>
      </c>
    </row>
    <row r="2396" spans="1:62" ht="36" customHeight="1" x14ac:dyDescent="0.2">
      <c r="A2396" s="1" t="s">
        <v>8325</v>
      </c>
      <c r="B2396" s="1" t="s">
        <v>36</v>
      </c>
      <c r="C2396" t="s">
        <v>8326</v>
      </c>
      <c r="D2396" s="1" t="s">
        <v>43</v>
      </c>
      <c r="E2396" s="1" t="s">
        <v>7854</v>
      </c>
      <c r="F2396" s="1" t="s">
        <v>8060</v>
      </c>
      <c r="G2396" s="1" t="s">
        <v>802</v>
      </c>
      <c r="H2396" s="2" t="s">
        <v>8327</v>
      </c>
      <c r="J2396" s="1" t="s">
        <v>47</v>
      </c>
      <c r="M2396" s="1" t="s">
        <v>236</v>
      </c>
      <c r="O2396" s="1" t="s">
        <v>1264</v>
      </c>
      <c r="P2396" s="1" t="s">
        <v>1265</v>
      </c>
      <c r="T2396" s="1" t="s">
        <v>1266</v>
      </c>
      <c r="W2396" s="2" t="s">
        <v>2657</v>
      </c>
      <c r="X2396" s="2" t="s">
        <v>2657</v>
      </c>
      <c r="Y2396" s="1" t="s">
        <v>52</v>
      </c>
      <c r="Z2396" s="1" t="s">
        <v>34</v>
      </c>
      <c r="AA2396" s="9" t="s">
        <v>53</v>
      </c>
      <c r="AB2396" s="2" t="s">
        <v>248</v>
      </c>
    </row>
    <row r="2397" spans="1:62" ht="27" customHeight="1" x14ac:dyDescent="0.2">
      <c r="A2397" s="1" t="s">
        <v>8328</v>
      </c>
      <c r="B2397" s="1" t="s">
        <v>36</v>
      </c>
      <c r="C2397" t="s">
        <v>8329</v>
      </c>
      <c r="D2397" s="1" t="s">
        <v>188</v>
      </c>
      <c r="E2397" s="1" t="s">
        <v>7854</v>
      </c>
      <c r="F2397" s="1" t="s">
        <v>8060</v>
      </c>
      <c r="G2397" s="1" t="s">
        <v>802</v>
      </c>
      <c r="H2397" s="2" t="s">
        <v>1126</v>
      </c>
      <c r="J2397" s="1" t="s">
        <v>33</v>
      </c>
      <c r="O2397" s="1" t="s">
        <v>191</v>
      </c>
      <c r="P2397" s="1" t="s">
        <v>1265</v>
      </c>
      <c r="W2397" s="2" t="s">
        <v>8330</v>
      </c>
      <c r="X2397" s="2" t="s">
        <v>8331</v>
      </c>
      <c r="Y2397" s="1" t="s">
        <v>52</v>
      </c>
      <c r="Z2397" s="1" t="s">
        <v>34</v>
      </c>
      <c r="AA2397" s="9" t="s">
        <v>53</v>
      </c>
      <c r="AB2397" s="2" t="s">
        <v>248</v>
      </c>
    </row>
    <row r="2398" spans="1:62" ht="33" customHeight="1" x14ac:dyDescent="0.2">
      <c r="A2398" s="1" t="s">
        <v>8332</v>
      </c>
      <c r="B2398" s="1" t="s">
        <v>36</v>
      </c>
      <c r="C2398" t="s">
        <v>8333</v>
      </c>
      <c r="D2398" s="1" t="s">
        <v>43</v>
      </c>
      <c r="E2398" s="1" t="s">
        <v>7854</v>
      </c>
      <c r="F2398" s="1" t="s">
        <v>1249</v>
      </c>
      <c r="H2398" s="2" t="s">
        <v>1250</v>
      </c>
      <c r="I2398" s="2" t="s">
        <v>1251</v>
      </c>
      <c r="J2398" s="1" t="s">
        <v>33</v>
      </c>
      <c r="O2398" s="1" t="s">
        <v>49</v>
      </c>
      <c r="P2398" s="8" t="s">
        <v>50</v>
      </c>
      <c r="W2398" s="2" t="s">
        <v>2657</v>
      </c>
      <c r="X2398" s="2" t="s">
        <v>2657</v>
      </c>
      <c r="Z2398" s="1" t="s">
        <v>34</v>
      </c>
      <c r="AA2398" s="9" t="s">
        <v>53</v>
      </c>
      <c r="AB2398" s="2" t="s">
        <v>248</v>
      </c>
      <c r="BJ2398" s="20"/>
    </row>
    <row r="2399" spans="1:62" ht="36" customHeight="1" x14ac:dyDescent="0.2">
      <c r="A2399" s="1" t="s">
        <v>8334</v>
      </c>
      <c r="B2399" s="1" t="s">
        <v>30</v>
      </c>
      <c r="C2399" t="s">
        <v>8335</v>
      </c>
      <c r="D2399" s="1" t="s">
        <v>43</v>
      </c>
      <c r="E2399" s="6" t="s">
        <v>8336</v>
      </c>
      <c r="F2399" s="1" t="s">
        <v>8337</v>
      </c>
      <c r="G2399" s="6" t="s">
        <v>8338</v>
      </c>
      <c r="H2399" s="6" t="s">
        <v>8339</v>
      </c>
      <c r="I2399" s="10" t="s">
        <v>8340</v>
      </c>
      <c r="J2399" s="1" t="s">
        <v>47</v>
      </c>
      <c r="M2399" s="9" t="s">
        <v>8341</v>
      </c>
      <c r="P2399" s="8"/>
      <c r="AB2399" s="10" t="s">
        <v>54</v>
      </c>
      <c r="BJ2399" s="20"/>
    </row>
    <row r="2400" spans="1:62" ht="36" customHeight="1" x14ac:dyDescent="0.2">
      <c r="A2400" s="1" t="s">
        <v>8342</v>
      </c>
      <c r="B2400" s="6" t="s">
        <v>36</v>
      </c>
      <c r="C2400" t="s">
        <v>8343</v>
      </c>
      <c r="D2400" s="1" t="s">
        <v>43</v>
      </c>
      <c r="E2400" s="1" t="s">
        <v>8336</v>
      </c>
      <c r="F2400" s="1" t="s">
        <v>8337</v>
      </c>
      <c r="G2400" s="1" t="s">
        <v>8344</v>
      </c>
      <c r="H2400" s="1" t="s">
        <v>8345</v>
      </c>
      <c r="I2400" s="10" t="s">
        <v>8346</v>
      </c>
      <c r="J2400" s="1" t="s">
        <v>179</v>
      </c>
      <c r="AB2400" s="10" t="s">
        <v>54</v>
      </c>
    </row>
    <row r="2401" spans="1:28" ht="36" customHeight="1" x14ac:dyDescent="0.2">
      <c r="A2401" s="1" t="s">
        <v>8347</v>
      </c>
      <c r="B2401" s="6" t="s">
        <v>36</v>
      </c>
      <c r="C2401" t="s">
        <v>8348</v>
      </c>
      <c r="D2401" s="1" t="s">
        <v>43</v>
      </c>
      <c r="E2401" s="1" t="s">
        <v>8336</v>
      </c>
      <c r="F2401" s="1" t="s">
        <v>8337</v>
      </c>
      <c r="G2401" s="1" t="s">
        <v>8344</v>
      </c>
      <c r="H2401" s="1" t="s">
        <v>8349</v>
      </c>
      <c r="I2401" s="10" t="s">
        <v>8350</v>
      </c>
      <c r="J2401" s="1" t="s">
        <v>179</v>
      </c>
      <c r="AB2401" s="10" t="s">
        <v>54</v>
      </c>
    </row>
    <row r="2402" spans="1:28" ht="36" customHeight="1" x14ac:dyDescent="0.2">
      <c r="A2402" s="1" t="s">
        <v>8351</v>
      </c>
      <c r="B2402" s="6" t="s">
        <v>36</v>
      </c>
      <c r="C2402" t="s">
        <v>8352</v>
      </c>
      <c r="D2402" s="1" t="s">
        <v>43</v>
      </c>
      <c r="E2402" s="1" t="s">
        <v>8336</v>
      </c>
      <c r="F2402" s="1" t="s">
        <v>8337</v>
      </c>
      <c r="G2402" s="1" t="s">
        <v>8353</v>
      </c>
      <c r="H2402" s="1" t="s">
        <v>8354</v>
      </c>
      <c r="I2402" s="10" t="s">
        <v>8355</v>
      </c>
      <c r="J2402" s="1" t="s">
        <v>47</v>
      </c>
      <c r="M2402" s="1" t="s">
        <v>8356</v>
      </c>
      <c r="AB2402" s="10" t="s">
        <v>54</v>
      </c>
    </row>
    <row r="2403" spans="1:28" ht="36" customHeight="1" x14ac:dyDescent="0.2">
      <c r="A2403" s="1" t="s">
        <v>8357</v>
      </c>
      <c r="B2403" s="1" t="s">
        <v>36</v>
      </c>
      <c r="C2403" t="s">
        <v>8358</v>
      </c>
      <c r="D2403" s="1" t="s">
        <v>188</v>
      </c>
      <c r="E2403" s="1" t="s">
        <v>8336</v>
      </c>
      <c r="F2403" s="1" t="s">
        <v>8337</v>
      </c>
      <c r="G2403" s="1" t="s">
        <v>8353</v>
      </c>
      <c r="H2403" s="1" t="s">
        <v>8359</v>
      </c>
      <c r="J2403" s="1" t="s">
        <v>33</v>
      </c>
      <c r="W2403" s="2" t="s">
        <v>8360</v>
      </c>
      <c r="X2403" s="2" t="s">
        <v>8361</v>
      </c>
      <c r="AB2403" s="10" t="s">
        <v>54</v>
      </c>
    </row>
    <row r="2404" spans="1:28" ht="36" customHeight="1" x14ac:dyDescent="0.2">
      <c r="A2404" s="1" t="s">
        <v>8362</v>
      </c>
      <c r="B2404" s="6" t="s">
        <v>36</v>
      </c>
      <c r="C2404" t="s">
        <v>8363</v>
      </c>
      <c r="D2404" s="1" t="s">
        <v>43</v>
      </c>
      <c r="E2404" s="1" t="s">
        <v>8336</v>
      </c>
      <c r="F2404" s="1" t="s">
        <v>8337</v>
      </c>
      <c r="G2404" s="1" t="s">
        <v>8353</v>
      </c>
      <c r="H2404" s="1" t="s">
        <v>8364</v>
      </c>
      <c r="I2404" s="10" t="s">
        <v>8365</v>
      </c>
      <c r="J2404" s="1" t="s">
        <v>47</v>
      </c>
      <c r="M2404" s="1" t="s">
        <v>236</v>
      </c>
      <c r="AB2404" s="10" t="s">
        <v>54</v>
      </c>
    </row>
    <row r="2405" spans="1:28" ht="36" customHeight="1" x14ac:dyDescent="0.2">
      <c r="A2405" s="1" t="s">
        <v>8366</v>
      </c>
      <c r="B2405" s="6" t="s">
        <v>36</v>
      </c>
      <c r="C2405" t="s">
        <v>8367</v>
      </c>
      <c r="D2405" s="1" t="s">
        <v>43</v>
      </c>
      <c r="E2405" s="1" t="s">
        <v>8336</v>
      </c>
      <c r="F2405" s="1" t="s">
        <v>8337</v>
      </c>
      <c r="G2405" s="1" t="s">
        <v>8353</v>
      </c>
      <c r="H2405" s="2" t="s">
        <v>8368</v>
      </c>
      <c r="I2405" s="10" t="s">
        <v>8369</v>
      </c>
      <c r="J2405" s="1" t="s">
        <v>33</v>
      </c>
      <c r="W2405" s="2" t="s">
        <v>8370</v>
      </c>
      <c r="X2405" s="2" t="s">
        <v>8371</v>
      </c>
      <c r="AB2405" s="10" t="s">
        <v>54</v>
      </c>
    </row>
    <row r="2406" spans="1:28" ht="36" customHeight="1" x14ac:dyDescent="0.2">
      <c r="A2406" s="1" t="s">
        <v>8372</v>
      </c>
      <c r="B2406" s="1" t="s">
        <v>36</v>
      </c>
      <c r="C2406" t="s">
        <v>8373</v>
      </c>
      <c r="D2406" s="1" t="s">
        <v>43</v>
      </c>
      <c r="E2406" s="1" t="s">
        <v>8336</v>
      </c>
      <c r="F2406" s="1" t="s">
        <v>8337</v>
      </c>
      <c r="G2406" s="1" t="s">
        <v>8374</v>
      </c>
      <c r="H2406" s="2" t="s">
        <v>8375</v>
      </c>
      <c r="J2406" s="1" t="s">
        <v>47</v>
      </c>
      <c r="M2406" s="1" t="s">
        <v>8376</v>
      </c>
      <c r="AB2406" s="10" t="s">
        <v>54</v>
      </c>
    </row>
    <row r="2407" spans="1:28" ht="36" customHeight="1" x14ac:dyDescent="0.2">
      <c r="A2407" s="1" t="s">
        <v>8377</v>
      </c>
      <c r="B2407" s="6" t="s">
        <v>30</v>
      </c>
      <c r="C2407" t="s">
        <v>8378</v>
      </c>
      <c r="D2407" s="1" t="s">
        <v>43</v>
      </c>
      <c r="E2407" s="1" t="s">
        <v>8336</v>
      </c>
      <c r="F2407" s="1" t="s">
        <v>8337</v>
      </c>
      <c r="G2407" s="1" t="s">
        <v>8379</v>
      </c>
      <c r="H2407" s="6" t="s">
        <v>8380</v>
      </c>
      <c r="J2407" s="1" t="s">
        <v>47</v>
      </c>
      <c r="M2407" s="1" t="s">
        <v>8381</v>
      </c>
      <c r="AB2407" s="10" t="s">
        <v>54</v>
      </c>
    </row>
    <row r="2408" spans="1:28" ht="36" customHeight="1" x14ac:dyDescent="0.2">
      <c r="A2408" s="1" t="s">
        <v>8382</v>
      </c>
      <c r="B2408" s="6" t="s">
        <v>36</v>
      </c>
      <c r="C2408" t="s">
        <v>8383</v>
      </c>
      <c r="D2408" s="1" t="s">
        <v>43</v>
      </c>
      <c r="E2408" s="1" t="s">
        <v>8336</v>
      </c>
      <c r="F2408" s="1" t="s">
        <v>8337</v>
      </c>
      <c r="G2408" s="1" t="s">
        <v>8379</v>
      </c>
      <c r="H2408" s="10" t="s">
        <v>8384</v>
      </c>
      <c r="J2408" s="1" t="s">
        <v>33</v>
      </c>
      <c r="AB2408" s="10" t="s">
        <v>54</v>
      </c>
    </row>
    <row r="2409" spans="1:28" ht="36" customHeight="1" x14ac:dyDescent="0.2">
      <c r="A2409" s="1" t="s">
        <v>8385</v>
      </c>
      <c r="B2409" s="1" t="s">
        <v>36</v>
      </c>
      <c r="C2409" t="s">
        <v>8386</v>
      </c>
      <c r="D2409" s="1" t="s">
        <v>43</v>
      </c>
      <c r="E2409" s="1" t="s">
        <v>8336</v>
      </c>
      <c r="F2409" s="1" t="s">
        <v>8337</v>
      </c>
      <c r="G2409" s="1" t="s">
        <v>8379</v>
      </c>
      <c r="H2409" s="1" t="s">
        <v>8387</v>
      </c>
      <c r="I2409" s="2" t="s">
        <v>8388</v>
      </c>
      <c r="J2409" s="1" t="s">
        <v>33</v>
      </c>
      <c r="AB2409" s="10" t="s">
        <v>54</v>
      </c>
    </row>
    <row r="2410" spans="1:28" ht="36" customHeight="1" x14ac:dyDescent="0.2">
      <c r="A2410" s="1" t="s">
        <v>8389</v>
      </c>
      <c r="B2410" s="1" t="s">
        <v>30</v>
      </c>
      <c r="C2410" t="s">
        <v>8390</v>
      </c>
      <c r="D2410" s="1" t="s">
        <v>43</v>
      </c>
      <c r="E2410" s="1" t="s">
        <v>8336</v>
      </c>
      <c r="F2410" s="1" t="s">
        <v>8337</v>
      </c>
      <c r="G2410" s="1" t="s">
        <v>8391</v>
      </c>
      <c r="H2410" s="1" t="s">
        <v>8392</v>
      </c>
      <c r="I2410" s="10" t="s">
        <v>8393</v>
      </c>
      <c r="J2410" s="1" t="s">
        <v>33</v>
      </c>
      <c r="AB2410" s="10" t="s">
        <v>54</v>
      </c>
    </row>
    <row r="2411" spans="1:28" ht="36" customHeight="1" x14ac:dyDescent="0.2">
      <c r="A2411" s="1" t="s">
        <v>8394</v>
      </c>
      <c r="B2411" s="1" t="s">
        <v>36</v>
      </c>
      <c r="C2411" t="s">
        <v>8395</v>
      </c>
      <c r="D2411" s="1" t="s">
        <v>43</v>
      </c>
      <c r="E2411" s="1" t="s">
        <v>8336</v>
      </c>
      <c r="F2411" s="1" t="s">
        <v>8337</v>
      </c>
      <c r="G2411" s="1" t="s">
        <v>8396</v>
      </c>
      <c r="H2411" s="1" t="s">
        <v>8397</v>
      </c>
      <c r="I2411" s="2" t="s">
        <v>8398</v>
      </c>
      <c r="J2411" s="1" t="s">
        <v>47</v>
      </c>
      <c r="M2411" s="1" t="s">
        <v>236</v>
      </c>
      <c r="AB2411" s="10" t="s">
        <v>54</v>
      </c>
    </row>
    <row r="2412" spans="1:28" ht="36" customHeight="1" x14ac:dyDescent="0.2">
      <c r="A2412" s="1" t="s">
        <v>8399</v>
      </c>
      <c r="B2412" s="1" t="s">
        <v>36</v>
      </c>
      <c r="C2412" t="s">
        <v>8400</v>
      </c>
      <c r="D2412" s="1" t="s">
        <v>43</v>
      </c>
      <c r="E2412" s="1" t="s">
        <v>8336</v>
      </c>
      <c r="F2412" s="1" t="s">
        <v>8337</v>
      </c>
      <c r="G2412" s="1" t="s">
        <v>8396</v>
      </c>
      <c r="H2412" s="2" t="s">
        <v>8401</v>
      </c>
      <c r="I2412" s="2" t="s">
        <v>8402</v>
      </c>
      <c r="J2412" s="1" t="s">
        <v>33</v>
      </c>
      <c r="AB2412" s="10" t="s">
        <v>54</v>
      </c>
    </row>
    <row r="2413" spans="1:28" ht="36" customHeight="1" x14ac:dyDescent="0.2">
      <c r="A2413" s="1" t="s">
        <v>8403</v>
      </c>
      <c r="B2413" s="1" t="s">
        <v>36</v>
      </c>
      <c r="C2413" t="s">
        <v>8404</v>
      </c>
      <c r="D2413" s="1" t="s">
        <v>43</v>
      </c>
      <c r="E2413" s="1" t="s">
        <v>8336</v>
      </c>
      <c r="F2413" s="1" t="s">
        <v>8337</v>
      </c>
      <c r="G2413" s="1" t="s">
        <v>8405</v>
      </c>
      <c r="H2413" s="2" t="s">
        <v>8406</v>
      </c>
      <c r="I2413" s="2" t="s">
        <v>8407</v>
      </c>
      <c r="J2413" s="1" t="s">
        <v>47</v>
      </c>
      <c r="M2413" s="1" t="s">
        <v>236</v>
      </c>
      <c r="AB2413" s="10" t="s">
        <v>54</v>
      </c>
    </row>
    <row r="2414" spans="1:28" ht="36" customHeight="1" x14ac:dyDescent="0.2">
      <c r="A2414" s="1" t="s">
        <v>8408</v>
      </c>
      <c r="B2414" s="1" t="s">
        <v>36</v>
      </c>
      <c r="C2414" t="s">
        <v>8409</v>
      </c>
      <c r="D2414" s="1" t="s">
        <v>43</v>
      </c>
      <c r="E2414" s="1" t="s">
        <v>8336</v>
      </c>
      <c r="F2414" s="1" t="s">
        <v>8337</v>
      </c>
      <c r="G2414" s="1" t="s">
        <v>8405</v>
      </c>
      <c r="H2414" s="2" t="s">
        <v>1126</v>
      </c>
      <c r="J2414" s="1" t="s">
        <v>33</v>
      </c>
      <c r="W2414" s="1" t="s">
        <v>8410</v>
      </c>
      <c r="X2414" s="2" t="s">
        <v>8411</v>
      </c>
      <c r="AB2414" s="10" t="s">
        <v>54</v>
      </c>
    </row>
    <row r="2415" spans="1:28" ht="36" customHeight="1" x14ac:dyDescent="0.2">
      <c r="A2415" s="1" t="s">
        <v>8412</v>
      </c>
      <c r="B2415" s="1" t="s">
        <v>36</v>
      </c>
      <c r="C2415" t="s">
        <v>8413</v>
      </c>
      <c r="D2415" s="1" t="s">
        <v>43</v>
      </c>
      <c r="E2415" s="1" t="s">
        <v>8336</v>
      </c>
      <c r="F2415" s="1" t="s">
        <v>8337</v>
      </c>
      <c r="G2415" s="1" t="s">
        <v>8414</v>
      </c>
      <c r="H2415" s="1" t="s">
        <v>8415</v>
      </c>
      <c r="I2415" s="2" t="s">
        <v>8416</v>
      </c>
      <c r="J2415" s="1" t="s">
        <v>60</v>
      </c>
      <c r="AB2415" s="10" t="s">
        <v>54</v>
      </c>
    </row>
    <row r="2416" spans="1:28" ht="36" customHeight="1" x14ac:dyDescent="0.2">
      <c r="A2416" s="1" t="s">
        <v>8417</v>
      </c>
      <c r="B2416" s="1" t="s">
        <v>36</v>
      </c>
      <c r="C2416" t="s">
        <v>8418</v>
      </c>
      <c r="D2416" s="1" t="s">
        <v>43</v>
      </c>
      <c r="E2416" s="1" t="s">
        <v>8336</v>
      </c>
      <c r="F2416" s="1" t="s">
        <v>8337</v>
      </c>
      <c r="G2416" s="1" t="s">
        <v>8414</v>
      </c>
      <c r="H2416" s="2" t="s">
        <v>8419</v>
      </c>
      <c r="I2416" s="2" t="s">
        <v>8420</v>
      </c>
      <c r="J2416" s="1" t="s">
        <v>33</v>
      </c>
      <c r="AB2416" s="10" t="s">
        <v>54</v>
      </c>
    </row>
    <row r="2417" spans="1:28" ht="36" customHeight="1" x14ac:dyDescent="0.2">
      <c r="A2417" s="1" t="s">
        <v>8421</v>
      </c>
      <c r="B2417" s="1" t="s">
        <v>36</v>
      </c>
      <c r="C2417" t="s">
        <v>8422</v>
      </c>
      <c r="D2417" s="1" t="s">
        <v>43</v>
      </c>
      <c r="E2417" s="1" t="s">
        <v>8336</v>
      </c>
      <c r="F2417" s="1" t="s">
        <v>8337</v>
      </c>
      <c r="G2417" s="1" t="s">
        <v>8423</v>
      </c>
      <c r="H2417" s="1" t="s">
        <v>8424</v>
      </c>
      <c r="I2417" s="2" t="s">
        <v>8425</v>
      </c>
      <c r="J2417" s="1" t="s">
        <v>33</v>
      </c>
      <c r="AB2417" s="10" t="s">
        <v>54</v>
      </c>
    </row>
    <row r="2418" spans="1:28" ht="36" customHeight="1" x14ac:dyDescent="0.2">
      <c r="A2418" s="6" t="s">
        <v>8426</v>
      </c>
      <c r="B2418" s="6" t="s">
        <v>30</v>
      </c>
      <c r="C2418" t="s">
        <v>8427</v>
      </c>
      <c r="D2418" s="1" t="s">
        <v>43</v>
      </c>
      <c r="E2418" s="1" t="s">
        <v>8336</v>
      </c>
      <c r="F2418" s="1" t="s">
        <v>8337</v>
      </c>
      <c r="G2418" s="1" t="s">
        <v>8423</v>
      </c>
      <c r="H2418" s="10" t="s">
        <v>8428</v>
      </c>
      <c r="I2418" s="10" t="s">
        <v>8429</v>
      </c>
      <c r="J2418" s="6" t="s">
        <v>47</v>
      </c>
      <c r="M2418" s="1" t="s">
        <v>236</v>
      </c>
      <c r="AB2418" s="10" t="s">
        <v>54</v>
      </c>
    </row>
    <row r="2419" spans="1:28" ht="36" customHeight="1" x14ac:dyDescent="0.2">
      <c r="A2419" s="1" t="s">
        <v>8430</v>
      </c>
      <c r="B2419" s="1" t="s">
        <v>36</v>
      </c>
      <c r="C2419" t="s">
        <v>8431</v>
      </c>
      <c r="D2419" s="1" t="s">
        <v>43</v>
      </c>
      <c r="E2419" s="1" t="s">
        <v>8336</v>
      </c>
      <c r="F2419" s="1" t="s">
        <v>8337</v>
      </c>
      <c r="G2419" s="1" t="s">
        <v>8423</v>
      </c>
      <c r="H2419" s="1" t="s">
        <v>8432</v>
      </c>
      <c r="I2419" s="2" t="s">
        <v>8433</v>
      </c>
      <c r="J2419" s="1" t="s">
        <v>33</v>
      </c>
      <c r="AB2419" s="10" t="s">
        <v>54</v>
      </c>
    </row>
    <row r="2420" spans="1:28" ht="36" customHeight="1" x14ac:dyDescent="0.2">
      <c r="A2420" s="1" t="s">
        <v>8434</v>
      </c>
      <c r="B2420" s="1" t="s">
        <v>36</v>
      </c>
      <c r="C2420" t="s">
        <v>8435</v>
      </c>
      <c r="D2420" s="1" t="s">
        <v>43</v>
      </c>
      <c r="E2420" s="1" t="s">
        <v>8336</v>
      </c>
      <c r="F2420" s="1" t="s">
        <v>8337</v>
      </c>
      <c r="G2420" s="1" t="s">
        <v>8423</v>
      </c>
      <c r="H2420" s="1" t="s">
        <v>8436</v>
      </c>
      <c r="I2420" s="2" t="s">
        <v>8437</v>
      </c>
      <c r="J2420" s="1" t="s">
        <v>33</v>
      </c>
      <c r="AB2420" s="10" t="s">
        <v>54</v>
      </c>
    </row>
    <row r="2421" spans="1:28" ht="36" customHeight="1" x14ac:dyDescent="0.2">
      <c r="A2421" s="1" t="s">
        <v>8438</v>
      </c>
      <c r="B2421" s="1" t="s">
        <v>36</v>
      </c>
      <c r="C2421" t="s">
        <v>8439</v>
      </c>
      <c r="D2421" s="1" t="s">
        <v>43</v>
      </c>
      <c r="E2421" s="1" t="s">
        <v>8336</v>
      </c>
      <c r="F2421" s="1" t="s">
        <v>8337</v>
      </c>
      <c r="G2421" s="1" t="s">
        <v>8423</v>
      </c>
      <c r="H2421" s="1" t="s">
        <v>8440</v>
      </c>
      <c r="I2421" s="2" t="s">
        <v>8441</v>
      </c>
      <c r="J2421" s="1" t="s">
        <v>33</v>
      </c>
      <c r="AB2421" s="10" t="s">
        <v>54</v>
      </c>
    </row>
    <row r="2422" spans="1:28" ht="36" customHeight="1" x14ac:dyDescent="0.2">
      <c r="A2422" s="1" t="s">
        <v>8442</v>
      </c>
      <c r="B2422" s="1" t="s">
        <v>36</v>
      </c>
      <c r="C2422"/>
      <c r="E2422" s="1" t="s">
        <v>8443</v>
      </c>
      <c r="F2422" s="1" t="s">
        <v>31</v>
      </c>
      <c r="G2422" s="1" t="s">
        <v>31</v>
      </c>
    </row>
  </sheetData>
  <sheetProtection formatColumns="0" formatRows="0"/>
  <autoFilter ref="A1:AC2422" xr:uid="{40475D37-36CD-497C-B2FA-B9DC351DC690}"/>
  <conditionalFormatting sqref="A508 A491 A495 A692 A695:A700 A798 A1230 A1272 A1322 A1326 A547">
    <cfRule type="containsText" dxfId="17" priority="18" operator="containsText" text="new">
      <formula>NOT(ISERROR(SEARCH("new",A491)))</formula>
    </cfRule>
  </conditionalFormatting>
  <conditionalFormatting sqref="BJ1326">
    <cfRule type="containsText" dxfId="16" priority="8" operator="containsText" text="new">
      <formula>NOT(ISERROR(SEARCH("new",BJ1326)))</formula>
    </cfRule>
  </conditionalFormatting>
  <conditionalFormatting sqref="BJ508">
    <cfRule type="containsText" dxfId="15" priority="17" operator="containsText" text="new">
      <formula>NOT(ISERROR(SEARCH("new",BJ508)))</formula>
    </cfRule>
  </conditionalFormatting>
  <conditionalFormatting sqref="BJ491">
    <cfRule type="containsText" dxfId="14" priority="16" operator="containsText" text="new">
      <formula>NOT(ISERROR(SEARCH("new",BJ491)))</formula>
    </cfRule>
  </conditionalFormatting>
  <conditionalFormatting sqref="BJ495">
    <cfRule type="containsText" dxfId="13" priority="15" operator="containsText" text="new">
      <formula>NOT(ISERROR(SEARCH("new",BJ495)))</formula>
    </cfRule>
  </conditionalFormatting>
  <conditionalFormatting sqref="BJ692">
    <cfRule type="containsText" dxfId="12" priority="14" operator="containsText" text="new">
      <formula>NOT(ISERROR(SEARCH("new",BJ692)))</formula>
    </cfRule>
  </conditionalFormatting>
  <conditionalFormatting sqref="BJ695:BJ700">
    <cfRule type="containsText" dxfId="11" priority="13" operator="containsText" text="new">
      <formula>NOT(ISERROR(SEARCH("new",BJ695)))</formula>
    </cfRule>
  </conditionalFormatting>
  <conditionalFormatting sqref="BJ798">
    <cfRule type="containsText" dxfId="10" priority="12" operator="containsText" text="new">
      <formula>NOT(ISERROR(SEARCH("new",BJ798)))</formula>
    </cfRule>
  </conditionalFormatting>
  <conditionalFormatting sqref="BJ1230">
    <cfRule type="containsText" dxfId="9" priority="11" operator="containsText" text="new">
      <formula>NOT(ISERROR(SEARCH("new",BJ1230)))</formula>
    </cfRule>
  </conditionalFormatting>
  <conditionalFormatting sqref="BJ1272">
    <cfRule type="containsText" dxfId="8" priority="10" operator="containsText" text="new">
      <formula>NOT(ISERROR(SEARCH("new",BJ1272)))</formula>
    </cfRule>
  </conditionalFormatting>
  <conditionalFormatting sqref="BJ1322">
    <cfRule type="containsText" dxfId="7" priority="9" operator="containsText" text="new">
      <formula>NOT(ISERROR(SEARCH("new",BJ1322)))</formula>
    </cfRule>
  </conditionalFormatting>
  <conditionalFormatting sqref="A1081">
    <cfRule type="containsText" dxfId="6" priority="7" operator="containsText" text="new">
      <formula>NOT(ISERROR(SEARCH("new",A1081)))</formula>
    </cfRule>
  </conditionalFormatting>
  <conditionalFormatting sqref="A1083">
    <cfRule type="containsText" dxfId="5" priority="6" operator="containsText" text="new">
      <formula>NOT(ISERROR(SEARCH("new",A1083)))</formula>
    </cfRule>
  </conditionalFormatting>
  <conditionalFormatting sqref="W1087">
    <cfRule type="containsText" dxfId="4" priority="5" operator="containsText" text="new">
      <formula>NOT(ISERROR(SEARCH("new",W1087)))</formula>
    </cfRule>
  </conditionalFormatting>
  <conditionalFormatting sqref="BJ547">
    <cfRule type="containsText" dxfId="3" priority="4" operator="containsText" text="new">
      <formula>NOT(ISERROR(SEARCH("new",BJ547)))</formula>
    </cfRule>
  </conditionalFormatting>
  <conditionalFormatting sqref="K492">
    <cfRule type="containsText" dxfId="2" priority="3" operator="containsText" text="new">
      <formula>NOT(ISERROR(SEARCH("new",K492)))</formula>
    </cfRule>
  </conditionalFormatting>
  <conditionalFormatting sqref="K494:K497">
    <cfRule type="containsText" dxfId="1" priority="2" operator="containsText" text="new">
      <formula>NOT(ISERROR(SEARCH("new",K494)))</formula>
    </cfRule>
  </conditionalFormatting>
  <conditionalFormatting sqref="BJ694">
    <cfRule type="containsText" dxfId="0" priority="1" operator="containsText" text="new">
      <formula>NOT(ISERROR(SEARCH("new",BJ694)))</formula>
    </cfRule>
  </conditionalFormatting>
  <conditionalFormatting sqref="W2">
    <cfRule type="colorScale" priority="19">
      <colorScale>
        <cfvo type="min"/>
        <cfvo type="max"/>
        <color rgb="FFFF7128"/>
        <color rgb="FFFFEF9C"/>
      </colorScale>
    </cfRule>
  </conditionalFormatting>
  <dataValidations count="2">
    <dataValidation type="decimal" allowBlank="1" showInputMessage="1" showErrorMessage="1" sqref="L127" xr:uid="{39CB5911-A2E9-411A-AD1B-E8A8F33643B3}">
      <formula1>-10000000000000</formula1>
      <formula2>10000000000000</formula2>
    </dataValidation>
    <dataValidation type="date" operator="greaterThan" allowBlank="1" showInputMessage="1" showErrorMessage="1" sqref="L126" xr:uid="{9B5C94E1-AA5B-4510-93C4-0AFA7C9131CE}">
      <formula1>1</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4B87-10EA-4BED-B80F-035BE6C455C6}">
  <sheetPr codeName="Sheet14">
    <tabColor theme="9" tint="0.79998168889431442"/>
  </sheetPr>
  <dimension ref="A1:G917"/>
  <sheetViews>
    <sheetView zoomScale="110" zoomScaleNormal="110" workbookViewId="0">
      <pane ySplit="1" topLeftCell="A677" activePane="bottomLeft" state="frozen"/>
      <selection pane="bottomLeft" activeCell="C684" sqref="C684"/>
    </sheetView>
  </sheetViews>
  <sheetFormatPr baseColWidth="10" defaultColWidth="8.83203125" defaultRowHeight="18" customHeight="1" x14ac:dyDescent="0.2"/>
  <cols>
    <col min="1" max="1" width="5" style="38" bestFit="1" customWidth="1"/>
    <col min="2" max="2" width="18" style="38" customWidth="1"/>
    <col min="3" max="3" width="56.83203125" style="38" bestFit="1" customWidth="1"/>
    <col min="4" max="4" width="6.1640625" style="38" bestFit="1" customWidth="1"/>
    <col min="5" max="5" width="24.1640625" style="38" customWidth="1"/>
    <col min="6" max="6" width="26" style="38" customWidth="1"/>
    <col min="7" max="7" width="18.33203125" style="38" bestFit="1" customWidth="1"/>
  </cols>
  <sheetData>
    <row r="1" spans="1:7" s="37" customFormat="1" ht="18" customHeight="1" x14ac:dyDescent="0.2">
      <c r="A1" s="34" t="s">
        <v>8444</v>
      </c>
      <c r="B1" s="34" t="s">
        <v>8445</v>
      </c>
      <c r="C1" s="34" t="s">
        <v>8446</v>
      </c>
      <c r="D1" s="34" t="s">
        <v>8447</v>
      </c>
      <c r="E1" s="35" t="s">
        <v>8448</v>
      </c>
      <c r="F1" s="36" t="s">
        <v>8449</v>
      </c>
      <c r="G1" s="34" t="s">
        <v>8450</v>
      </c>
    </row>
    <row r="2" spans="1:7" s="37" customFormat="1" ht="18" customHeight="1" x14ac:dyDescent="0.2">
      <c r="A2" s="38">
        <v>2</v>
      </c>
      <c r="B2" s="38" t="s">
        <v>774</v>
      </c>
      <c r="C2" s="38" t="s">
        <v>8451</v>
      </c>
      <c r="D2" s="38">
        <v>1</v>
      </c>
      <c r="E2" s="38"/>
      <c r="F2" s="38"/>
      <c r="G2" s="34"/>
    </row>
    <row r="3" spans="1:7" s="37" customFormat="1" ht="18" customHeight="1" x14ac:dyDescent="0.2">
      <c r="A3" s="38">
        <v>3</v>
      </c>
      <c r="B3" s="38" t="s">
        <v>1266</v>
      </c>
      <c r="C3" s="38" t="s">
        <v>8451</v>
      </c>
      <c r="D3" s="38">
        <v>1</v>
      </c>
      <c r="E3" s="38"/>
      <c r="F3" s="38"/>
      <c r="G3" s="34"/>
    </row>
    <row r="4" spans="1:7" s="37" customFormat="1" ht="18" customHeight="1" x14ac:dyDescent="0.2">
      <c r="A4" s="38">
        <v>4</v>
      </c>
      <c r="B4" s="38" t="s">
        <v>3022</v>
      </c>
      <c r="C4" s="38" t="s">
        <v>8451</v>
      </c>
      <c r="D4" s="38">
        <v>1</v>
      </c>
      <c r="E4" s="38"/>
      <c r="F4" s="38"/>
      <c r="G4" s="34"/>
    </row>
    <row r="5" spans="1:7" s="37" customFormat="1" ht="18" customHeight="1" x14ac:dyDescent="0.2">
      <c r="A5" s="38">
        <v>5</v>
      </c>
      <c r="B5" s="38" t="s">
        <v>3022</v>
      </c>
      <c r="C5" s="38" t="s">
        <v>3739</v>
      </c>
      <c r="D5" s="38">
        <v>2</v>
      </c>
      <c r="E5" s="38"/>
      <c r="F5" s="38"/>
      <c r="G5" s="34"/>
    </row>
    <row r="6" spans="1:7" s="37" customFormat="1" ht="18" customHeight="1" x14ac:dyDescent="0.2">
      <c r="A6" s="38">
        <v>6</v>
      </c>
      <c r="B6" s="38" t="s">
        <v>1968</v>
      </c>
      <c r="C6" s="38" t="s">
        <v>8451</v>
      </c>
      <c r="D6" s="38">
        <v>1</v>
      </c>
      <c r="E6" s="38"/>
      <c r="F6" s="38"/>
      <c r="G6" s="34"/>
    </row>
    <row r="7" spans="1:7" s="37" customFormat="1" ht="18" customHeight="1" x14ac:dyDescent="0.2">
      <c r="A7" s="38">
        <v>7</v>
      </c>
      <c r="B7" s="38" t="s">
        <v>1968</v>
      </c>
      <c r="C7" s="38" t="s">
        <v>8452</v>
      </c>
      <c r="D7" s="38">
        <v>2</v>
      </c>
      <c r="E7" s="38"/>
      <c r="F7" s="38"/>
      <c r="G7" s="34"/>
    </row>
    <row r="8" spans="1:7" s="37" customFormat="1" ht="18" customHeight="1" x14ac:dyDescent="0.2">
      <c r="A8" s="38">
        <v>8</v>
      </c>
      <c r="B8" s="38" t="s">
        <v>2463</v>
      </c>
      <c r="C8" s="38" t="s">
        <v>8451</v>
      </c>
      <c r="D8" s="38">
        <v>1</v>
      </c>
      <c r="E8" s="38"/>
      <c r="F8" s="38"/>
      <c r="G8" s="34"/>
    </row>
    <row r="9" spans="1:7" s="37" customFormat="1" ht="18" customHeight="1" x14ac:dyDescent="0.2">
      <c r="A9" s="38">
        <v>9</v>
      </c>
      <c r="B9" s="38" t="s">
        <v>2463</v>
      </c>
      <c r="C9" s="38" t="s">
        <v>8453</v>
      </c>
      <c r="D9" s="38">
        <v>2</v>
      </c>
      <c r="E9" s="38"/>
      <c r="F9" s="38"/>
      <c r="G9" s="34"/>
    </row>
    <row r="10" spans="1:7" s="37" customFormat="1" ht="18" customHeight="1" x14ac:dyDescent="0.2">
      <c r="A10" s="38">
        <v>10</v>
      </c>
      <c r="B10" s="38" t="s">
        <v>2463</v>
      </c>
      <c r="C10" s="38" t="s">
        <v>8452</v>
      </c>
      <c r="D10" s="38">
        <v>3</v>
      </c>
      <c r="E10" s="38"/>
      <c r="F10" s="38"/>
      <c r="G10" s="34"/>
    </row>
    <row r="11" spans="1:7" s="37" customFormat="1" ht="18" customHeight="1" x14ac:dyDescent="0.2">
      <c r="A11" s="38">
        <v>11</v>
      </c>
      <c r="B11" s="9" t="s">
        <v>5999</v>
      </c>
      <c r="C11" s="38" t="s">
        <v>8451</v>
      </c>
      <c r="D11" s="38">
        <v>1</v>
      </c>
      <c r="E11" s="38"/>
      <c r="F11" s="38"/>
      <c r="G11" s="34"/>
    </row>
    <row r="12" spans="1:7" s="37" customFormat="1" ht="18" customHeight="1" x14ac:dyDescent="0.2">
      <c r="A12" s="38">
        <v>12</v>
      </c>
      <c r="B12" s="38" t="s">
        <v>5999</v>
      </c>
      <c r="C12" s="38" t="s">
        <v>3739</v>
      </c>
      <c r="D12" s="38">
        <v>2</v>
      </c>
      <c r="E12" s="38"/>
      <c r="F12" s="38"/>
      <c r="G12" s="34"/>
    </row>
    <row r="13" spans="1:7" s="37" customFormat="1" ht="18" customHeight="1" x14ac:dyDescent="0.2">
      <c r="A13" s="38">
        <v>13</v>
      </c>
      <c r="B13" s="38" t="s">
        <v>5999</v>
      </c>
      <c r="C13" s="38" t="s">
        <v>8452</v>
      </c>
      <c r="D13" s="38">
        <v>3</v>
      </c>
      <c r="E13" s="38"/>
      <c r="F13" s="38"/>
      <c r="G13" s="34"/>
    </row>
    <row r="14" spans="1:7" ht="18" customHeight="1" x14ac:dyDescent="0.2">
      <c r="A14" s="38">
        <v>14</v>
      </c>
      <c r="B14" s="38" t="s">
        <v>48</v>
      </c>
      <c r="C14" s="38" t="s">
        <v>8454</v>
      </c>
      <c r="D14" s="38">
        <v>1</v>
      </c>
    </row>
    <row r="15" spans="1:7" ht="18" customHeight="1" x14ac:dyDescent="0.2">
      <c r="A15" s="38">
        <v>15</v>
      </c>
      <c r="B15" s="38" t="s">
        <v>48</v>
      </c>
      <c r="C15" s="38" t="s">
        <v>8455</v>
      </c>
      <c r="D15" s="38">
        <v>2</v>
      </c>
    </row>
    <row r="16" spans="1:7" ht="18" customHeight="1" x14ac:dyDescent="0.2">
      <c r="A16" s="38">
        <v>16</v>
      </c>
      <c r="B16" s="38" t="s">
        <v>48</v>
      </c>
      <c r="C16" s="38" t="s">
        <v>8456</v>
      </c>
      <c r="D16" s="38">
        <v>3</v>
      </c>
    </row>
    <row r="17" spans="1:4" ht="18" customHeight="1" x14ac:dyDescent="0.2">
      <c r="A17" s="38">
        <v>17</v>
      </c>
      <c r="B17" s="1" t="s">
        <v>72</v>
      </c>
      <c r="C17" s="38" t="s">
        <v>8457</v>
      </c>
      <c r="D17" s="38">
        <v>1</v>
      </c>
    </row>
    <row r="18" spans="1:4" ht="18" customHeight="1" x14ac:dyDescent="0.2">
      <c r="A18" s="38">
        <v>18</v>
      </c>
      <c r="B18" s="1" t="s">
        <v>72</v>
      </c>
      <c r="C18" s="38" t="s">
        <v>8458</v>
      </c>
      <c r="D18" s="38">
        <v>2</v>
      </c>
    </row>
    <row r="19" spans="1:4" ht="18" customHeight="1" x14ac:dyDescent="0.2">
      <c r="A19" s="38">
        <v>895</v>
      </c>
      <c r="B19" s="1" t="s">
        <v>72</v>
      </c>
      <c r="C19" s="9" t="s">
        <v>8459</v>
      </c>
      <c r="D19" s="38">
        <v>3</v>
      </c>
    </row>
    <row r="20" spans="1:4" ht="18" customHeight="1" x14ac:dyDescent="0.2">
      <c r="A20" s="38">
        <v>896</v>
      </c>
      <c r="B20" s="1" t="s">
        <v>72</v>
      </c>
      <c r="C20" s="9" t="s">
        <v>8460</v>
      </c>
      <c r="D20" s="38">
        <v>4</v>
      </c>
    </row>
    <row r="21" spans="1:4" ht="18" customHeight="1" x14ac:dyDescent="0.2">
      <c r="A21" s="38">
        <v>894</v>
      </c>
      <c r="B21" s="1" t="s">
        <v>72</v>
      </c>
      <c r="C21" s="9" t="s">
        <v>8461</v>
      </c>
      <c r="D21" s="38">
        <v>5</v>
      </c>
    </row>
    <row r="22" spans="1:4" ht="18" customHeight="1" x14ac:dyDescent="0.2">
      <c r="A22" s="38">
        <v>892</v>
      </c>
      <c r="B22" s="1" t="s">
        <v>72</v>
      </c>
      <c r="C22" s="9" t="s">
        <v>8462</v>
      </c>
      <c r="D22" s="38">
        <v>6</v>
      </c>
    </row>
    <row r="23" spans="1:4" ht="18" customHeight="1" x14ac:dyDescent="0.2">
      <c r="A23" s="38">
        <v>893</v>
      </c>
      <c r="B23" s="1" t="s">
        <v>72</v>
      </c>
      <c r="C23" s="9" t="s">
        <v>8463</v>
      </c>
      <c r="D23" s="38">
        <v>7</v>
      </c>
    </row>
    <row r="24" spans="1:4" ht="18" customHeight="1" x14ac:dyDescent="0.2">
      <c r="A24" s="38">
        <v>19</v>
      </c>
      <c r="B24" s="1" t="s">
        <v>158</v>
      </c>
      <c r="C24" s="38" t="s">
        <v>8464</v>
      </c>
      <c r="D24" s="38">
        <v>1</v>
      </c>
    </row>
    <row r="25" spans="1:4" ht="18" customHeight="1" x14ac:dyDescent="0.2">
      <c r="A25" s="38">
        <v>20</v>
      </c>
      <c r="B25" s="1" t="s">
        <v>158</v>
      </c>
      <c r="C25" s="38" t="s">
        <v>8465</v>
      </c>
      <c r="D25" s="38">
        <v>2</v>
      </c>
    </row>
    <row r="26" spans="1:4" ht="18" customHeight="1" x14ac:dyDescent="0.2">
      <c r="A26" s="38">
        <v>21</v>
      </c>
      <c r="B26" s="1" t="s">
        <v>207</v>
      </c>
      <c r="C26" s="39">
        <v>1</v>
      </c>
      <c r="D26" s="38">
        <v>1</v>
      </c>
    </row>
    <row r="27" spans="1:4" ht="18" customHeight="1" x14ac:dyDescent="0.2">
      <c r="A27" s="38">
        <v>22</v>
      </c>
      <c r="B27" s="1" t="s">
        <v>207</v>
      </c>
      <c r="C27" s="39">
        <v>2</v>
      </c>
      <c r="D27" s="38">
        <v>2</v>
      </c>
    </row>
    <row r="28" spans="1:4" ht="18" customHeight="1" x14ac:dyDescent="0.2">
      <c r="A28" s="38">
        <v>23</v>
      </c>
      <c r="B28" s="1" t="s">
        <v>207</v>
      </c>
      <c r="C28" s="39">
        <v>3</v>
      </c>
      <c r="D28" s="38">
        <v>3</v>
      </c>
    </row>
    <row r="29" spans="1:4" ht="18" customHeight="1" x14ac:dyDescent="0.2">
      <c r="A29" s="38">
        <v>24</v>
      </c>
      <c r="B29" s="1" t="s">
        <v>207</v>
      </c>
      <c r="C29" s="39">
        <v>4</v>
      </c>
      <c r="D29" s="38">
        <v>4</v>
      </c>
    </row>
    <row r="30" spans="1:4" ht="18" customHeight="1" x14ac:dyDescent="0.2">
      <c r="A30" s="38">
        <v>25</v>
      </c>
      <c r="B30" s="1" t="s">
        <v>207</v>
      </c>
      <c r="C30" s="39">
        <v>5</v>
      </c>
      <c r="D30" s="38">
        <v>5</v>
      </c>
    </row>
    <row r="31" spans="1:4" ht="18" customHeight="1" x14ac:dyDescent="0.2">
      <c r="A31" s="38">
        <v>26</v>
      </c>
      <c r="B31" s="1" t="s">
        <v>207</v>
      </c>
      <c r="C31" s="39">
        <v>6</v>
      </c>
      <c r="D31" s="38">
        <v>6</v>
      </c>
    </row>
    <row r="32" spans="1:4" ht="18" customHeight="1" x14ac:dyDescent="0.2">
      <c r="A32" s="38">
        <v>27</v>
      </c>
      <c r="B32" s="1" t="s">
        <v>207</v>
      </c>
      <c r="C32" s="39">
        <v>7</v>
      </c>
      <c r="D32" s="38">
        <v>7</v>
      </c>
    </row>
    <row r="33" spans="1:4" ht="18" customHeight="1" x14ac:dyDescent="0.2">
      <c r="A33" s="38">
        <v>28</v>
      </c>
      <c r="B33" s="1" t="s">
        <v>207</v>
      </c>
      <c r="C33" s="39">
        <v>8</v>
      </c>
      <c r="D33" s="38">
        <v>8</v>
      </c>
    </row>
    <row r="34" spans="1:4" ht="18" customHeight="1" x14ac:dyDescent="0.2">
      <c r="A34" s="38">
        <v>29</v>
      </c>
      <c r="B34" s="1" t="s">
        <v>207</v>
      </c>
      <c r="C34" s="39">
        <v>9</v>
      </c>
      <c r="D34" s="38">
        <v>9</v>
      </c>
    </row>
    <row r="35" spans="1:4" ht="18" customHeight="1" x14ac:dyDescent="0.2">
      <c r="A35" s="38">
        <v>30</v>
      </c>
      <c r="B35" s="1" t="s">
        <v>207</v>
      </c>
      <c r="C35" s="39" t="s">
        <v>8466</v>
      </c>
      <c r="D35" s="38">
        <v>10</v>
      </c>
    </row>
    <row r="36" spans="1:4" ht="18" customHeight="1" x14ac:dyDescent="0.2">
      <c r="A36" s="38">
        <v>31</v>
      </c>
      <c r="B36" s="1" t="s">
        <v>213</v>
      </c>
      <c r="C36" s="39">
        <v>0</v>
      </c>
      <c r="D36" s="38">
        <v>1</v>
      </c>
    </row>
    <row r="37" spans="1:4" ht="18" customHeight="1" x14ac:dyDescent="0.2">
      <c r="A37" s="38">
        <v>32</v>
      </c>
      <c r="B37" s="1" t="s">
        <v>213</v>
      </c>
      <c r="C37" s="39">
        <v>1</v>
      </c>
      <c r="D37" s="38">
        <v>2</v>
      </c>
    </row>
    <row r="38" spans="1:4" ht="18" customHeight="1" x14ac:dyDescent="0.2">
      <c r="A38" s="38">
        <v>33</v>
      </c>
      <c r="B38" s="1" t="s">
        <v>213</v>
      </c>
      <c r="C38" s="39">
        <v>2</v>
      </c>
      <c r="D38" s="38">
        <v>3</v>
      </c>
    </row>
    <row r="39" spans="1:4" ht="18" customHeight="1" x14ac:dyDescent="0.2">
      <c r="A39" s="38">
        <v>34</v>
      </c>
      <c r="B39" s="1" t="s">
        <v>213</v>
      </c>
      <c r="C39" s="39">
        <v>3</v>
      </c>
      <c r="D39" s="38">
        <v>4</v>
      </c>
    </row>
    <row r="40" spans="1:4" ht="18" customHeight="1" x14ac:dyDescent="0.2">
      <c r="A40" s="38">
        <v>35</v>
      </c>
      <c r="B40" s="1" t="s">
        <v>213</v>
      </c>
      <c r="C40" s="39">
        <v>4</v>
      </c>
      <c r="D40" s="38">
        <v>5</v>
      </c>
    </row>
    <row r="41" spans="1:4" ht="18" customHeight="1" x14ac:dyDescent="0.2">
      <c r="A41" s="38">
        <v>36</v>
      </c>
      <c r="B41" s="1" t="s">
        <v>213</v>
      </c>
      <c r="C41" s="39">
        <v>5</v>
      </c>
      <c r="D41" s="38">
        <v>6</v>
      </c>
    </row>
    <row r="42" spans="1:4" ht="18" customHeight="1" x14ac:dyDescent="0.2">
      <c r="A42" s="38">
        <v>37</v>
      </c>
      <c r="B42" s="1" t="s">
        <v>213</v>
      </c>
      <c r="C42" s="39">
        <v>6</v>
      </c>
      <c r="D42" s="38">
        <v>7</v>
      </c>
    </row>
    <row r="43" spans="1:4" ht="18" customHeight="1" x14ac:dyDescent="0.2">
      <c r="A43" s="38">
        <v>38</v>
      </c>
      <c r="B43" s="1" t="s">
        <v>213</v>
      </c>
      <c r="C43" s="39">
        <v>7</v>
      </c>
      <c r="D43" s="38">
        <v>8</v>
      </c>
    </row>
    <row r="44" spans="1:4" ht="18" customHeight="1" x14ac:dyDescent="0.2">
      <c r="A44" s="38">
        <v>39</v>
      </c>
      <c r="B44" s="1" t="s">
        <v>213</v>
      </c>
      <c r="C44" s="39">
        <v>8</v>
      </c>
      <c r="D44" s="38">
        <v>9</v>
      </c>
    </row>
    <row r="45" spans="1:4" ht="18" customHeight="1" x14ac:dyDescent="0.2">
      <c r="A45" s="38">
        <v>40</v>
      </c>
      <c r="B45" s="1" t="s">
        <v>213</v>
      </c>
      <c r="C45" s="39" t="s">
        <v>8467</v>
      </c>
      <c r="D45" s="38">
        <v>10</v>
      </c>
    </row>
    <row r="46" spans="1:4" ht="18" customHeight="1" x14ac:dyDescent="0.2">
      <c r="A46" s="38">
        <v>41</v>
      </c>
      <c r="B46" s="1" t="s">
        <v>223</v>
      </c>
      <c r="C46" s="38" t="s">
        <v>8468</v>
      </c>
      <c r="D46" s="38">
        <v>1</v>
      </c>
    </row>
    <row r="47" spans="1:4" ht="18" customHeight="1" x14ac:dyDescent="0.2">
      <c r="A47" s="38">
        <v>42</v>
      </c>
      <c r="B47" s="1" t="s">
        <v>223</v>
      </c>
      <c r="C47" s="38" t="s">
        <v>8469</v>
      </c>
      <c r="D47" s="38">
        <v>2</v>
      </c>
    </row>
    <row r="48" spans="1:4" ht="18" customHeight="1" x14ac:dyDescent="0.2">
      <c r="A48" s="38">
        <v>43</v>
      </c>
      <c r="B48" s="1" t="s">
        <v>223</v>
      </c>
      <c r="C48" s="38" t="s">
        <v>8470</v>
      </c>
      <c r="D48" s="38">
        <v>3</v>
      </c>
    </row>
    <row r="49" spans="1:4" ht="18" customHeight="1" x14ac:dyDescent="0.2">
      <c r="A49" s="38">
        <v>44</v>
      </c>
      <c r="B49" s="38" t="s">
        <v>1320</v>
      </c>
      <c r="C49" s="38" t="s">
        <v>8471</v>
      </c>
      <c r="D49" s="38">
        <v>1</v>
      </c>
    </row>
    <row r="50" spans="1:4" ht="18" customHeight="1" x14ac:dyDescent="0.2">
      <c r="A50" s="38">
        <v>45</v>
      </c>
      <c r="B50" s="38" t="s">
        <v>1320</v>
      </c>
      <c r="C50" s="38" t="s">
        <v>8472</v>
      </c>
      <c r="D50" s="38">
        <v>2</v>
      </c>
    </row>
    <row r="51" spans="1:4" ht="18" customHeight="1" x14ac:dyDescent="0.2">
      <c r="A51" s="38">
        <v>46</v>
      </c>
      <c r="B51" s="38" t="s">
        <v>1320</v>
      </c>
      <c r="C51" s="38" t="s">
        <v>8452</v>
      </c>
      <c r="D51" s="38">
        <v>3</v>
      </c>
    </row>
    <row r="52" spans="1:4" ht="18" customHeight="1" x14ac:dyDescent="0.2">
      <c r="A52" s="38">
        <v>47</v>
      </c>
      <c r="B52" s="38" t="s">
        <v>1265</v>
      </c>
      <c r="C52" s="38" t="s">
        <v>8457</v>
      </c>
      <c r="D52" s="38">
        <v>1</v>
      </c>
    </row>
    <row r="53" spans="1:4" ht="18" customHeight="1" x14ac:dyDescent="0.2">
      <c r="A53" s="38">
        <v>48</v>
      </c>
      <c r="B53" s="38" t="s">
        <v>1265</v>
      </c>
      <c r="C53" s="9" t="s">
        <v>8459</v>
      </c>
      <c r="D53" s="38">
        <v>2</v>
      </c>
    </row>
    <row r="54" spans="1:4" ht="18" customHeight="1" x14ac:dyDescent="0.2">
      <c r="A54" s="38">
        <v>897</v>
      </c>
      <c r="B54" s="38" t="s">
        <v>1265</v>
      </c>
      <c r="C54" s="9" t="s">
        <v>8460</v>
      </c>
      <c r="D54" s="38">
        <v>3</v>
      </c>
    </row>
    <row r="55" spans="1:4" ht="18" customHeight="1" x14ac:dyDescent="0.2">
      <c r="A55" s="38">
        <v>52</v>
      </c>
      <c r="B55" s="38" t="s">
        <v>1265</v>
      </c>
      <c r="C55" s="38" t="s">
        <v>8461</v>
      </c>
      <c r="D55" s="38">
        <v>4</v>
      </c>
    </row>
    <row r="56" spans="1:4" ht="18" customHeight="1" x14ac:dyDescent="0.2">
      <c r="A56" s="38">
        <v>49</v>
      </c>
      <c r="B56" s="38" t="s">
        <v>1265</v>
      </c>
      <c r="C56" s="9" t="s">
        <v>8473</v>
      </c>
      <c r="D56" s="38">
        <v>5</v>
      </c>
    </row>
    <row r="57" spans="1:4" ht="18" customHeight="1" x14ac:dyDescent="0.2">
      <c r="A57" s="38">
        <v>50</v>
      </c>
      <c r="B57" s="38" t="s">
        <v>1265</v>
      </c>
      <c r="C57" s="9" t="s">
        <v>8462</v>
      </c>
      <c r="D57" s="38">
        <v>6</v>
      </c>
    </row>
    <row r="58" spans="1:4" ht="18" customHeight="1" x14ac:dyDescent="0.2">
      <c r="A58" s="38">
        <v>51</v>
      </c>
      <c r="B58" s="38" t="s">
        <v>1265</v>
      </c>
      <c r="C58" s="38" t="s">
        <v>8463</v>
      </c>
      <c r="D58" s="38">
        <v>7</v>
      </c>
    </row>
    <row r="59" spans="1:4" ht="18" customHeight="1" x14ac:dyDescent="0.2">
      <c r="A59" s="38">
        <v>53</v>
      </c>
      <c r="B59" s="38" t="s">
        <v>236</v>
      </c>
      <c r="C59" s="38" t="s">
        <v>8471</v>
      </c>
      <c r="D59" s="38">
        <v>1</v>
      </c>
    </row>
    <row r="60" spans="1:4" ht="18" customHeight="1" x14ac:dyDescent="0.2">
      <c r="A60" s="38">
        <v>54</v>
      </c>
      <c r="B60" s="38" t="s">
        <v>236</v>
      </c>
      <c r="C60" s="38" t="s">
        <v>8472</v>
      </c>
      <c r="D60" s="38">
        <v>2</v>
      </c>
    </row>
    <row r="61" spans="1:4" ht="18" customHeight="1" x14ac:dyDescent="0.2">
      <c r="A61" s="38">
        <v>55</v>
      </c>
      <c r="B61" s="38" t="s">
        <v>640</v>
      </c>
      <c r="C61" s="38" t="s">
        <v>8474</v>
      </c>
      <c r="D61" s="38">
        <v>1</v>
      </c>
    </row>
    <row r="62" spans="1:4" ht="18" customHeight="1" x14ac:dyDescent="0.2">
      <c r="A62" s="38">
        <v>56</v>
      </c>
      <c r="B62" s="38" t="s">
        <v>640</v>
      </c>
      <c r="C62" s="38" t="s">
        <v>8475</v>
      </c>
      <c r="D62" s="38">
        <v>2</v>
      </c>
    </row>
    <row r="63" spans="1:4" ht="18" customHeight="1" x14ac:dyDescent="0.2">
      <c r="A63" s="38">
        <v>57</v>
      </c>
      <c r="B63" s="38" t="s">
        <v>640</v>
      </c>
      <c r="C63" s="38" t="s">
        <v>8476</v>
      </c>
      <c r="D63" s="38">
        <v>3</v>
      </c>
    </row>
    <row r="64" spans="1:4" ht="18" customHeight="1" x14ac:dyDescent="0.2">
      <c r="A64" s="38">
        <v>58</v>
      </c>
      <c r="B64" s="38" t="s">
        <v>640</v>
      </c>
      <c r="C64" s="38" t="s">
        <v>8477</v>
      </c>
      <c r="D64" s="38">
        <v>4</v>
      </c>
    </row>
    <row r="65" spans="1:4" ht="18" customHeight="1" x14ac:dyDescent="0.2">
      <c r="A65" s="38">
        <v>59</v>
      </c>
      <c r="B65" s="38" t="s">
        <v>640</v>
      </c>
      <c r="C65" s="38" t="s">
        <v>8478</v>
      </c>
      <c r="D65" s="38">
        <v>5</v>
      </c>
    </row>
    <row r="66" spans="1:4" ht="18" customHeight="1" x14ac:dyDescent="0.2">
      <c r="A66" s="38">
        <v>60</v>
      </c>
      <c r="B66" s="38" t="s">
        <v>640</v>
      </c>
      <c r="C66" s="38" t="s">
        <v>8479</v>
      </c>
      <c r="D66" s="38">
        <v>6</v>
      </c>
    </row>
    <row r="67" spans="1:4" ht="18" customHeight="1" x14ac:dyDescent="0.2">
      <c r="A67" s="38">
        <v>61</v>
      </c>
      <c r="B67" s="38" t="s">
        <v>640</v>
      </c>
      <c r="C67" s="38" t="s">
        <v>8480</v>
      </c>
      <c r="D67" s="38">
        <v>7</v>
      </c>
    </row>
    <row r="68" spans="1:4" ht="18" customHeight="1" x14ac:dyDescent="0.2">
      <c r="A68" s="38">
        <v>62</v>
      </c>
      <c r="B68" s="38" t="s">
        <v>640</v>
      </c>
      <c r="C68" s="38" t="s">
        <v>8481</v>
      </c>
      <c r="D68" s="38">
        <v>8</v>
      </c>
    </row>
    <row r="69" spans="1:4" ht="18" customHeight="1" x14ac:dyDescent="0.2">
      <c r="A69" s="38">
        <v>891</v>
      </c>
      <c r="B69" s="38" t="s">
        <v>640</v>
      </c>
      <c r="C69" s="9" t="s">
        <v>8482</v>
      </c>
      <c r="D69" s="38">
        <v>9</v>
      </c>
    </row>
    <row r="70" spans="1:4" ht="18" customHeight="1" x14ac:dyDescent="0.2">
      <c r="A70" s="38">
        <v>63</v>
      </c>
      <c r="B70" s="38" t="s">
        <v>640</v>
      </c>
      <c r="C70" s="38" t="s">
        <v>8483</v>
      </c>
      <c r="D70" s="38">
        <v>10</v>
      </c>
    </row>
    <row r="71" spans="1:4" ht="18" customHeight="1" x14ac:dyDescent="0.2">
      <c r="A71" s="38">
        <v>64</v>
      </c>
      <c r="B71" s="38" t="s">
        <v>640</v>
      </c>
      <c r="C71" s="38" t="s">
        <v>8484</v>
      </c>
      <c r="D71" s="38">
        <v>11</v>
      </c>
    </row>
    <row r="72" spans="1:4" ht="18" customHeight="1" x14ac:dyDescent="0.2">
      <c r="A72" s="38">
        <v>65</v>
      </c>
      <c r="B72" s="38" t="s">
        <v>640</v>
      </c>
      <c r="C72" s="38" t="s">
        <v>8485</v>
      </c>
      <c r="D72" s="38">
        <v>12</v>
      </c>
    </row>
    <row r="73" spans="1:4" ht="18" customHeight="1" x14ac:dyDescent="0.2">
      <c r="A73" s="38">
        <v>66</v>
      </c>
      <c r="B73" s="38" t="s">
        <v>640</v>
      </c>
      <c r="C73" s="38" t="s">
        <v>8486</v>
      </c>
      <c r="D73" s="38">
        <v>13</v>
      </c>
    </row>
    <row r="74" spans="1:4" ht="18" customHeight="1" x14ac:dyDescent="0.2">
      <c r="A74" s="38">
        <v>67</v>
      </c>
      <c r="B74" s="38" t="s">
        <v>640</v>
      </c>
      <c r="C74" s="38" t="s">
        <v>802</v>
      </c>
      <c r="D74" s="38">
        <v>14</v>
      </c>
    </row>
    <row r="75" spans="1:4" ht="18" customHeight="1" x14ac:dyDescent="0.2">
      <c r="A75" s="38">
        <v>68</v>
      </c>
      <c r="B75" s="38" t="s">
        <v>106</v>
      </c>
      <c r="C75" s="38" t="s">
        <v>8487</v>
      </c>
      <c r="D75" s="38">
        <v>1</v>
      </c>
    </row>
    <row r="76" spans="1:4" ht="18" customHeight="1" x14ac:dyDescent="0.2">
      <c r="A76" s="38">
        <v>69</v>
      </c>
      <c r="B76" s="38" t="s">
        <v>106</v>
      </c>
      <c r="C76" s="38" t="s">
        <v>8488</v>
      </c>
      <c r="D76" s="38">
        <v>2</v>
      </c>
    </row>
    <row r="77" spans="1:4" ht="18" customHeight="1" x14ac:dyDescent="0.2">
      <c r="A77" s="38">
        <v>70</v>
      </c>
      <c r="B77" s="38" t="s">
        <v>106</v>
      </c>
      <c r="C77" s="38" t="s">
        <v>8489</v>
      </c>
      <c r="D77" s="38">
        <v>3</v>
      </c>
    </row>
    <row r="78" spans="1:4" ht="18" customHeight="1" x14ac:dyDescent="0.2">
      <c r="A78" s="38">
        <v>71</v>
      </c>
      <c r="B78" s="38" t="s">
        <v>106</v>
      </c>
      <c r="C78" s="38" t="s">
        <v>8490</v>
      </c>
      <c r="D78" s="38">
        <v>4</v>
      </c>
    </row>
    <row r="79" spans="1:4" ht="18" customHeight="1" x14ac:dyDescent="0.2">
      <c r="A79" s="38">
        <v>72</v>
      </c>
      <c r="B79" s="38" t="s">
        <v>106</v>
      </c>
      <c r="C79" s="38" t="s">
        <v>8491</v>
      </c>
      <c r="D79" s="38">
        <v>5</v>
      </c>
    </row>
    <row r="80" spans="1:4" ht="18" customHeight="1" x14ac:dyDescent="0.2">
      <c r="A80" s="38">
        <v>73</v>
      </c>
      <c r="B80" s="38" t="s">
        <v>106</v>
      </c>
      <c r="C80" s="38" t="s">
        <v>8492</v>
      </c>
      <c r="D80" s="38">
        <v>6</v>
      </c>
    </row>
    <row r="81" spans="1:4" ht="18" customHeight="1" x14ac:dyDescent="0.2">
      <c r="A81" s="38">
        <v>74</v>
      </c>
      <c r="B81" s="38" t="s">
        <v>106</v>
      </c>
      <c r="C81" s="38" t="s">
        <v>8493</v>
      </c>
      <c r="D81" s="38">
        <v>7</v>
      </c>
    </row>
    <row r="82" spans="1:4" ht="18" customHeight="1" x14ac:dyDescent="0.2">
      <c r="A82" s="38">
        <v>75</v>
      </c>
      <c r="B82" s="38" t="s">
        <v>106</v>
      </c>
      <c r="C82" s="38" t="s">
        <v>8494</v>
      </c>
      <c r="D82" s="38">
        <v>8</v>
      </c>
    </row>
    <row r="83" spans="1:4" ht="18" customHeight="1" x14ac:dyDescent="0.2">
      <c r="A83" s="38">
        <v>76</v>
      </c>
      <c r="B83" s="38" t="s">
        <v>106</v>
      </c>
      <c r="C83" s="38" t="s">
        <v>8495</v>
      </c>
      <c r="D83" s="38">
        <v>9</v>
      </c>
    </row>
    <row r="84" spans="1:4" ht="18" customHeight="1" x14ac:dyDescent="0.2">
      <c r="A84" s="38">
        <v>77</v>
      </c>
      <c r="B84" s="38" t="s">
        <v>106</v>
      </c>
      <c r="C84" s="38" t="s">
        <v>8496</v>
      </c>
      <c r="D84" s="38">
        <v>10</v>
      </c>
    </row>
    <row r="85" spans="1:4" ht="18" customHeight="1" x14ac:dyDescent="0.2">
      <c r="A85" s="38">
        <v>78</v>
      </c>
      <c r="B85" s="38" t="s">
        <v>106</v>
      </c>
      <c r="C85" s="38" t="s">
        <v>8497</v>
      </c>
      <c r="D85" s="38">
        <v>11</v>
      </c>
    </row>
    <row r="86" spans="1:4" ht="18" customHeight="1" x14ac:dyDescent="0.2">
      <c r="A86" s="38">
        <v>79</v>
      </c>
      <c r="B86" s="38" t="s">
        <v>106</v>
      </c>
      <c r="C86" s="38" t="s">
        <v>8498</v>
      </c>
      <c r="D86" s="38">
        <v>12</v>
      </c>
    </row>
    <row r="87" spans="1:4" ht="18" customHeight="1" x14ac:dyDescent="0.2">
      <c r="A87" s="38">
        <v>80</v>
      </c>
      <c r="B87" s="38" t="s">
        <v>106</v>
      </c>
      <c r="C87" s="38" t="s">
        <v>8499</v>
      </c>
      <c r="D87" s="38">
        <v>13</v>
      </c>
    </row>
    <row r="88" spans="1:4" ht="18" customHeight="1" x14ac:dyDescent="0.2">
      <c r="A88" s="38">
        <v>81</v>
      </c>
      <c r="B88" s="38" t="s">
        <v>106</v>
      </c>
      <c r="C88" s="38" t="s">
        <v>8500</v>
      </c>
      <c r="D88" s="38">
        <v>14</v>
      </c>
    </row>
    <row r="89" spans="1:4" ht="18" customHeight="1" x14ac:dyDescent="0.2">
      <c r="A89" s="38">
        <v>82</v>
      </c>
      <c r="B89" s="38" t="s">
        <v>106</v>
      </c>
      <c r="C89" s="38" t="s">
        <v>8501</v>
      </c>
      <c r="D89" s="38">
        <v>15</v>
      </c>
    </row>
    <row r="90" spans="1:4" ht="18" customHeight="1" x14ac:dyDescent="0.2">
      <c r="A90" s="38">
        <v>83</v>
      </c>
      <c r="B90" s="38" t="s">
        <v>106</v>
      </c>
      <c r="C90" s="38" t="s">
        <v>8502</v>
      </c>
      <c r="D90" s="38">
        <v>16</v>
      </c>
    </row>
    <row r="91" spans="1:4" ht="18" customHeight="1" x14ac:dyDescent="0.2">
      <c r="A91" s="38">
        <v>84</v>
      </c>
      <c r="B91" s="38" t="s">
        <v>106</v>
      </c>
      <c r="C91" s="38" t="s">
        <v>8503</v>
      </c>
      <c r="D91" s="38">
        <v>17</v>
      </c>
    </row>
    <row r="92" spans="1:4" ht="18" customHeight="1" x14ac:dyDescent="0.2">
      <c r="A92" s="38">
        <v>85</v>
      </c>
      <c r="B92" s="38" t="s">
        <v>106</v>
      </c>
      <c r="C92" s="38" t="s">
        <v>8504</v>
      </c>
      <c r="D92" s="38">
        <v>18</v>
      </c>
    </row>
    <row r="93" spans="1:4" ht="18" customHeight="1" x14ac:dyDescent="0.2">
      <c r="A93" s="38">
        <v>86</v>
      </c>
      <c r="B93" s="38" t="s">
        <v>106</v>
      </c>
      <c r="C93" s="38" t="s">
        <v>8505</v>
      </c>
      <c r="D93" s="38">
        <v>19</v>
      </c>
    </row>
    <row r="94" spans="1:4" ht="18" customHeight="1" x14ac:dyDescent="0.2">
      <c r="A94" s="38">
        <v>87</v>
      </c>
      <c r="B94" s="38" t="s">
        <v>106</v>
      </c>
      <c r="C94" s="38" t="s">
        <v>8506</v>
      </c>
      <c r="D94" s="38">
        <v>20</v>
      </c>
    </row>
    <row r="95" spans="1:4" ht="18" customHeight="1" x14ac:dyDescent="0.2">
      <c r="A95" s="38">
        <v>88</v>
      </c>
      <c r="B95" s="38" t="s">
        <v>106</v>
      </c>
      <c r="C95" s="38" t="s">
        <v>8507</v>
      </c>
      <c r="D95" s="38">
        <v>21</v>
      </c>
    </row>
    <row r="96" spans="1:4" ht="18" customHeight="1" x14ac:dyDescent="0.2">
      <c r="A96" s="38">
        <v>89</v>
      </c>
      <c r="B96" s="38" t="s">
        <v>106</v>
      </c>
      <c r="C96" s="38" t="s">
        <v>8508</v>
      </c>
      <c r="D96" s="38">
        <v>22</v>
      </c>
    </row>
    <row r="97" spans="1:4" ht="18" customHeight="1" x14ac:dyDescent="0.2">
      <c r="A97" s="38">
        <v>90</v>
      </c>
      <c r="B97" s="38" t="s">
        <v>106</v>
      </c>
      <c r="C97" s="38" t="s">
        <v>8509</v>
      </c>
      <c r="D97" s="38">
        <v>23</v>
      </c>
    </row>
    <row r="98" spans="1:4" ht="18" customHeight="1" x14ac:dyDescent="0.2">
      <c r="A98" s="38">
        <v>91</v>
      </c>
      <c r="B98" s="38" t="s">
        <v>106</v>
      </c>
      <c r="C98" s="38" t="s">
        <v>8510</v>
      </c>
      <c r="D98" s="38">
        <v>24</v>
      </c>
    </row>
    <row r="99" spans="1:4" ht="18" customHeight="1" x14ac:dyDescent="0.2">
      <c r="A99" s="38">
        <v>92</v>
      </c>
      <c r="B99" s="38" t="s">
        <v>106</v>
      </c>
      <c r="C99" s="38" t="s">
        <v>8511</v>
      </c>
      <c r="D99" s="38">
        <v>25</v>
      </c>
    </row>
    <row r="100" spans="1:4" ht="18" customHeight="1" x14ac:dyDescent="0.2">
      <c r="A100" s="38">
        <v>93</v>
      </c>
      <c r="B100" s="38" t="s">
        <v>106</v>
      </c>
      <c r="C100" s="38" t="s">
        <v>8512</v>
      </c>
      <c r="D100" s="38">
        <v>26</v>
      </c>
    </row>
    <row r="101" spans="1:4" ht="18" customHeight="1" x14ac:dyDescent="0.2">
      <c r="A101" s="38">
        <v>94</v>
      </c>
      <c r="B101" s="38" t="s">
        <v>106</v>
      </c>
      <c r="C101" s="38" t="s">
        <v>8513</v>
      </c>
      <c r="D101" s="38">
        <v>27</v>
      </c>
    </row>
    <row r="102" spans="1:4" ht="18" customHeight="1" x14ac:dyDescent="0.2">
      <c r="A102" s="38">
        <v>95</v>
      </c>
      <c r="B102" s="38" t="s">
        <v>106</v>
      </c>
      <c r="C102" s="38" t="s">
        <v>8514</v>
      </c>
      <c r="D102" s="38">
        <v>28</v>
      </c>
    </row>
    <row r="103" spans="1:4" ht="18" customHeight="1" x14ac:dyDescent="0.2">
      <c r="A103" s="38">
        <v>96</v>
      </c>
      <c r="B103" s="38" t="s">
        <v>106</v>
      </c>
      <c r="C103" s="38" t="s">
        <v>8515</v>
      </c>
      <c r="D103" s="38">
        <v>29</v>
      </c>
    </row>
    <row r="104" spans="1:4" ht="18" customHeight="1" x14ac:dyDescent="0.2">
      <c r="A104" s="38">
        <v>97</v>
      </c>
      <c r="B104" s="38" t="s">
        <v>106</v>
      </c>
      <c r="C104" s="38" t="s">
        <v>8516</v>
      </c>
      <c r="D104" s="38">
        <v>30</v>
      </c>
    </row>
    <row r="105" spans="1:4" ht="18" customHeight="1" x14ac:dyDescent="0.2">
      <c r="A105" s="38">
        <v>98</v>
      </c>
      <c r="B105" s="38" t="s">
        <v>106</v>
      </c>
      <c r="C105" s="38" t="s">
        <v>8517</v>
      </c>
      <c r="D105" s="38">
        <v>31</v>
      </c>
    </row>
    <row r="106" spans="1:4" ht="18" customHeight="1" x14ac:dyDescent="0.2">
      <c r="A106" s="38">
        <v>99</v>
      </c>
      <c r="B106" s="38" t="s">
        <v>106</v>
      </c>
      <c r="C106" s="38" t="s">
        <v>8518</v>
      </c>
      <c r="D106" s="38">
        <v>32</v>
      </c>
    </row>
    <row r="107" spans="1:4" ht="18" customHeight="1" x14ac:dyDescent="0.2">
      <c r="A107" s="38">
        <v>100</v>
      </c>
      <c r="B107" s="38" t="s">
        <v>106</v>
      </c>
      <c r="C107" s="38" t="s">
        <v>8519</v>
      </c>
      <c r="D107" s="38">
        <v>33</v>
      </c>
    </row>
    <row r="108" spans="1:4" ht="18" customHeight="1" x14ac:dyDescent="0.2">
      <c r="A108" s="38">
        <v>101</v>
      </c>
      <c r="B108" s="38" t="s">
        <v>106</v>
      </c>
      <c r="C108" s="38" t="s">
        <v>8520</v>
      </c>
      <c r="D108" s="38">
        <v>34</v>
      </c>
    </row>
    <row r="109" spans="1:4" ht="18" customHeight="1" x14ac:dyDescent="0.2">
      <c r="A109" s="38">
        <v>102</v>
      </c>
      <c r="B109" s="38" t="s">
        <v>106</v>
      </c>
      <c r="C109" s="38" t="s">
        <v>8521</v>
      </c>
      <c r="D109" s="38">
        <v>35</v>
      </c>
    </row>
    <row r="110" spans="1:4" ht="18" customHeight="1" x14ac:dyDescent="0.2">
      <c r="A110" s="38">
        <v>103</v>
      </c>
      <c r="B110" s="38" t="s">
        <v>106</v>
      </c>
      <c r="C110" s="38" t="s">
        <v>8522</v>
      </c>
      <c r="D110" s="38">
        <v>36</v>
      </c>
    </row>
    <row r="111" spans="1:4" ht="18" customHeight="1" x14ac:dyDescent="0.2">
      <c r="A111" s="38">
        <v>104</v>
      </c>
      <c r="B111" s="38" t="s">
        <v>106</v>
      </c>
      <c r="C111" s="38" t="s">
        <v>8523</v>
      </c>
      <c r="D111" s="38">
        <v>37</v>
      </c>
    </row>
    <row r="112" spans="1:4" ht="18" customHeight="1" x14ac:dyDescent="0.2">
      <c r="A112" s="38">
        <v>105</v>
      </c>
      <c r="B112" s="38" t="s">
        <v>106</v>
      </c>
      <c r="C112" s="38" t="s">
        <v>8524</v>
      </c>
      <c r="D112" s="38">
        <v>38</v>
      </c>
    </row>
    <row r="113" spans="1:4" ht="18" customHeight="1" x14ac:dyDescent="0.2">
      <c r="A113" s="38">
        <v>106</v>
      </c>
      <c r="B113" s="38" t="s">
        <v>106</v>
      </c>
      <c r="C113" s="38" t="s">
        <v>8525</v>
      </c>
      <c r="D113" s="38">
        <v>39</v>
      </c>
    </row>
    <row r="114" spans="1:4" ht="18" customHeight="1" x14ac:dyDescent="0.2">
      <c r="A114" s="38">
        <v>107</v>
      </c>
      <c r="B114" s="38" t="s">
        <v>106</v>
      </c>
      <c r="C114" s="38" t="s">
        <v>8526</v>
      </c>
      <c r="D114" s="38">
        <v>40</v>
      </c>
    </row>
    <row r="115" spans="1:4" ht="18" customHeight="1" x14ac:dyDescent="0.2">
      <c r="A115" s="38">
        <v>108</v>
      </c>
      <c r="B115" s="38" t="s">
        <v>106</v>
      </c>
      <c r="C115" s="38" t="s">
        <v>8527</v>
      </c>
      <c r="D115" s="38">
        <v>41</v>
      </c>
    </row>
    <row r="116" spans="1:4" ht="18" customHeight="1" x14ac:dyDescent="0.2">
      <c r="A116" s="38">
        <v>109</v>
      </c>
      <c r="B116" s="38" t="s">
        <v>106</v>
      </c>
      <c r="C116" s="38" t="s">
        <v>8528</v>
      </c>
      <c r="D116" s="38">
        <v>42</v>
      </c>
    </row>
    <row r="117" spans="1:4" ht="18" customHeight="1" x14ac:dyDescent="0.2">
      <c r="A117" s="38">
        <v>110</v>
      </c>
      <c r="B117" s="38" t="s">
        <v>106</v>
      </c>
      <c r="C117" s="38" t="s">
        <v>8529</v>
      </c>
      <c r="D117" s="38">
        <v>43</v>
      </c>
    </row>
    <row r="118" spans="1:4" ht="18" customHeight="1" x14ac:dyDescent="0.2">
      <c r="A118" s="38">
        <v>111</v>
      </c>
      <c r="B118" s="38" t="s">
        <v>106</v>
      </c>
      <c r="C118" s="38" t="s">
        <v>8530</v>
      </c>
      <c r="D118" s="38">
        <v>44</v>
      </c>
    </row>
    <row r="119" spans="1:4" ht="18" customHeight="1" x14ac:dyDescent="0.2">
      <c r="A119" s="38">
        <v>112</v>
      </c>
      <c r="B119" s="38" t="s">
        <v>106</v>
      </c>
      <c r="C119" s="38" t="s">
        <v>8531</v>
      </c>
      <c r="D119" s="38">
        <v>45</v>
      </c>
    </row>
    <row r="120" spans="1:4" ht="18" customHeight="1" x14ac:dyDescent="0.2">
      <c r="A120" s="38">
        <v>113</v>
      </c>
      <c r="B120" s="38" t="s">
        <v>106</v>
      </c>
      <c r="C120" s="38" t="s">
        <v>8532</v>
      </c>
      <c r="D120" s="38">
        <v>46</v>
      </c>
    </row>
    <row r="121" spans="1:4" ht="18" customHeight="1" x14ac:dyDescent="0.2">
      <c r="A121" s="38">
        <v>114</v>
      </c>
      <c r="B121" s="38" t="s">
        <v>106</v>
      </c>
      <c r="C121" s="38" t="s">
        <v>8533</v>
      </c>
      <c r="D121" s="38">
        <v>47</v>
      </c>
    </row>
    <row r="122" spans="1:4" ht="18" customHeight="1" x14ac:dyDescent="0.2">
      <c r="A122" s="38">
        <v>115</v>
      </c>
      <c r="B122" s="38" t="s">
        <v>106</v>
      </c>
      <c r="C122" s="38" t="s">
        <v>8534</v>
      </c>
      <c r="D122" s="38">
        <v>48</v>
      </c>
    </row>
    <row r="123" spans="1:4" ht="18" customHeight="1" x14ac:dyDescent="0.2">
      <c r="A123" s="38">
        <v>116</v>
      </c>
      <c r="B123" s="38" t="s">
        <v>106</v>
      </c>
      <c r="C123" s="38" t="s">
        <v>8535</v>
      </c>
      <c r="D123" s="38">
        <v>49</v>
      </c>
    </row>
    <row r="124" spans="1:4" ht="18" customHeight="1" x14ac:dyDescent="0.2">
      <c r="A124" s="38">
        <v>117</v>
      </c>
      <c r="B124" s="38" t="s">
        <v>106</v>
      </c>
      <c r="C124" s="38" t="s">
        <v>8536</v>
      </c>
      <c r="D124" s="38">
        <v>50</v>
      </c>
    </row>
    <row r="125" spans="1:4" ht="18" customHeight="1" x14ac:dyDescent="0.2">
      <c r="A125" s="38">
        <v>118</v>
      </c>
      <c r="B125" s="38" t="s">
        <v>106</v>
      </c>
      <c r="C125" s="38" t="s">
        <v>8537</v>
      </c>
      <c r="D125" s="38">
        <v>51</v>
      </c>
    </row>
    <row r="126" spans="1:4" ht="18" customHeight="1" x14ac:dyDescent="0.2">
      <c r="A126" s="38">
        <v>119</v>
      </c>
      <c r="B126" s="38" t="s">
        <v>106</v>
      </c>
      <c r="C126" s="38" t="s">
        <v>8538</v>
      </c>
      <c r="D126" s="38">
        <v>52</v>
      </c>
    </row>
    <row r="127" spans="1:4" ht="18" customHeight="1" x14ac:dyDescent="0.2">
      <c r="A127" s="38">
        <v>120</v>
      </c>
      <c r="B127" s="38" t="s">
        <v>106</v>
      </c>
      <c r="C127" s="38" t="s">
        <v>8539</v>
      </c>
      <c r="D127" s="38">
        <v>53</v>
      </c>
    </row>
    <row r="128" spans="1:4" ht="18" customHeight="1" x14ac:dyDescent="0.2">
      <c r="A128" s="38">
        <v>121</v>
      </c>
      <c r="B128" s="38" t="s">
        <v>106</v>
      </c>
      <c r="C128" s="38" t="s">
        <v>8540</v>
      </c>
      <c r="D128" s="38">
        <v>54</v>
      </c>
    </row>
    <row r="129" spans="1:4" ht="18" customHeight="1" x14ac:dyDescent="0.2">
      <c r="A129" s="38">
        <v>122</v>
      </c>
      <c r="B129" s="38" t="s">
        <v>106</v>
      </c>
      <c r="C129" s="38" t="s">
        <v>8541</v>
      </c>
      <c r="D129" s="38">
        <v>55</v>
      </c>
    </row>
    <row r="130" spans="1:4" ht="18" customHeight="1" x14ac:dyDescent="0.2">
      <c r="A130" s="38">
        <v>123</v>
      </c>
      <c r="B130" s="38" t="s">
        <v>106</v>
      </c>
      <c r="C130" s="38" t="s">
        <v>8542</v>
      </c>
      <c r="D130" s="38">
        <v>56</v>
      </c>
    </row>
    <row r="131" spans="1:4" ht="18" customHeight="1" x14ac:dyDescent="0.2">
      <c r="A131" s="38">
        <v>124</v>
      </c>
      <c r="B131" s="38" t="s">
        <v>106</v>
      </c>
      <c r="C131" s="38" t="s">
        <v>8543</v>
      </c>
      <c r="D131" s="38">
        <v>57</v>
      </c>
    </row>
    <row r="132" spans="1:4" ht="18" customHeight="1" x14ac:dyDescent="0.2">
      <c r="A132" s="38">
        <v>125</v>
      </c>
      <c r="B132" s="38" t="s">
        <v>106</v>
      </c>
      <c r="C132" s="38" t="s">
        <v>8544</v>
      </c>
      <c r="D132" s="38">
        <v>58</v>
      </c>
    </row>
    <row r="133" spans="1:4" ht="18" customHeight="1" x14ac:dyDescent="0.2">
      <c r="A133" s="38">
        <v>126</v>
      </c>
      <c r="B133" s="38" t="s">
        <v>106</v>
      </c>
      <c r="C133" s="38" t="s">
        <v>8545</v>
      </c>
      <c r="D133" s="38">
        <v>59</v>
      </c>
    </row>
    <row r="134" spans="1:4" ht="18" customHeight="1" x14ac:dyDescent="0.2">
      <c r="A134" s="38">
        <v>127</v>
      </c>
      <c r="B134" s="38" t="s">
        <v>106</v>
      </c>
      <c r="C134" s="38" t="s">
        <v>8546</v>
      </c>
      <c r="D134" s="38">
        <v>60</v>
      </c>
    </row>
    <row r="135" spans="1:4" ht="18" customHeight="1" x14ac:dyDescent="0.2">
      <c r="A135" s="38">
        <v>128</v>
      </c>
      <c r="B135" s="38" t="s">
        <v>106</v>
      </c>
      <c r="C135" s="38" t="s">
        <v>8547</v>
      </c>
      <c r="D135" s="38">
        <v>61</v>
      </c>
    </row>
    <row r="136" spans="1:4" ht="18" customHeight="1" x14ac:dyDescent="0.2">
      <c r="A136" s="38">
        <v>129</v>
      </c>
      <c r="B136" s="38" t="s">
        <v>106</v>
      </c>
      <c r="C136" s="38" t="s">
        <v>8548</v>
      </c>
      <c r="D136" s="38">
        <v>62</v>
      </c>
    </row>
    <row r="137" spans="1:4" ht="18" customHeight="1" x14ac:dyDescent="0.2">
      <c r="A137" s="38">
        <v>130</v>
      </c>
      <c r="B137" s="38" t="s">
        <v>106</v>
      </c>
      <c r="C137" s="38" t="s">
        <v>8549</v>
      </c>
      <c r="D137" s="38">
        <v>63</v>
      </c>
    </row>
    <row r="138" spans="1:4" ht="18" customHeight="1" x14ac:dyDescent="0.2">
      <c r="A138" s="38">
        <v>131</v>
      </c>
      <c r="B138" s="38" t="s">
        <v>106</v>
      </c>
      <c r="C138" s="38" t="s">
        <v>8550</v>
      </c>
      <c r="D138" s="38">
        <v>64</v>
      </c>
    </row>
    <row r="139" spans="1:4" ht="18" customHeight="1" x14ac:dyDescent="0.2">
      <c r="A139" s="38">
        <v>132</v>
      </c>
      <c r="B139" s="38" t="s">
        <v>106</v>
      </c>
      <c r="C139" s="38" t="s">
        <v>8551</v>
      </c>
      <c r="D139" s="38">
        <v>65</v>
      </c>
    </row>
    <row r="140" spans="1:4" ht="18" customHeight="1" x14ac:dyDescent="0.2">
      <c r="A140" s="38">
        <v>133</v>
      </c>
      <c r="B140" s="38" t="s">
        <v>106</v>
      </c>
      <c r="C140" s="38" t="s">
        <v>8552</v>
      </c>
      <c r="D140" s="38">
        <v>66</v>
      </c>
    </row>
    <row r="141" spans="1:4" ht="18" customHeight="1" x14ac:dyDescent="0.2">
      <c r="A141" s="38">
        <v>134</v>
      </c>
      <c r="B141" s="38" t="s">
        <v>106</v>
      </c>
      <c r="C141" s="38" t="s">
        <v>8553</v>
      </c>
      <c r="D141" s="38">
        <v>67</v>
      </c>
    </row>
    <row r="142" spans="1:4" ht="18" customHeight="1" x14ac:dyDescent="0.2">
      <c r="A142" s="38">
        <v>135</v>
      </c>
      <c r="B142" s="38" t="s">
        <v>106</v>
      </c>
      <c r="C142" s="38" t="s">
        <v>8554</v>
      </c>
      <c r="D142" s="38">
        <v>68</v>
      </c>
    </row>
    <row r="143" spans="1:4" ht="18" customHeight="1" x14ac:dyDescent="0.2">
      <c r="A143" s="38">
        <v>136</v>
      </c>
      <c r="B143" s="38" t="s">
        <v>106</v>
      </c>
      <c r="C143" s="38" t="s">
        <v>8555</v>
      </c>
      <c r="D143" s="38">
        <v>69</v>
      </c>
    </row>
    <row r="144" spans="1:4" ht="18" customHeight="1" x14ac:dyDescent="0.2">
      <c r="A144" s="38">
        <v>137</v>
      </c>
      <c r="B144" s="38" t="s">
        <v>106</v>
      </c>
      <c r="C144" s="38" t="s">
        <v>8556</v>
      </c>
      <c r="D144" s="38">
        <v>70</v>
      </c>
    </row>
    <row r="145" spans="1:4" ht="18" customHeight="1" x14ac:dyDescent="0.2">
      <c r="A145" s="38">
        <v>138</v>
      </c>
      <c r="B145" s="38" t="s">
        <v>106</v>
      </c>
      <c r="C145" s="38" t="s">
        <v>8557</v>
      </c>
      <c r="D145" s="38">
        <v>71</v>
      </c>
    </row>
    <row r="146" spans="1:4" ht="18" customHeight="1" x14ac:dyDescent="0.2">
      <c r="A146" s="38">
        <v>139</v>
      </c>
      <c r="B146" s="38" t="s">
        <v>106</v>
      </c>
      <c r="C146" s="38" t="s">
        <v>8558</v>
      </c>
      <c r="D146" s="38">
        <v>72</v>
      </c>
    </row>
    <row r="147" spans="1:4" ht="18" customHeight="1" x14ac:dyDescent="0.2">
      <c r="A147" s="38">
        <v>140</v>
      </c>
      <c r="B147" s="38" t="s">
        <v>106</v>
      </c>
      <c r="C147" s="38" t="s">
        <v>8559</v>
      </c>
      <c r="D147" s="38">
        <v>73</v>
      </c>
    </row>
    <row r="148" spans="1:4" ht="18" customHeight="1" x14ac:dyDescent="0.2">
      <c r="A148" s="38">
        <v>141</v>
      </c>
      <c r="B148" s="38" t="s">
        <v>106</v>
      </c>
      <c r="C148" s="38" t="s">
        <v>8560</v>
      </c>
      <c r="D148" s="38">
        <v>74</v>
      </c>
    </row>
    <row r="149" spans="1:4" ht="18" customHeight="1" x14ac:dyDescent="0.2">
      <c r="A149" s="38">
        <v>142</v>
      </c>
      <c r="B149" s="38" t="s">
        <v>106</v>
      </c>
      <c r="C149" s="38" t="s">
        <v>8561</v>
      </c>
      <c r="D149" s="38">
        <v>75</v>
      </c>
    </row>
    <row r="150" spans="1:4" ht="18" customHeight="1" x14ac:dyDescent="0.2">
      <c r="A150" s="38">
        <v>143</v>
      </c>
      <c r="B150" s="38" t="s">
        <v>106</v>
      </c>
      <c r="C150" s="38" t="s">
        <v>8562</v>
      </c>
      <c r="D150" s="38">
        <v>76</v>
      </c>
    </row>
    <row r="151" spans="1:4" ht="18" customHeight="1" x14ac:dyDescent="0.2">
      <c r="A151" s="38">
        <v>144</v>
      </c>
      <c r="B151" s="38" t="s">
        <v>106</v>
      </c>
      <c r="C151" s="38" t="s">
        <v>8563</v>
      </c>
      <c r="D151" s="38">
        <v>77</v>
      </c>
    </row>
    <row r="152" spans="1:4" ht="18" customHeight="1" x14ac:dyDescent="0.2">
      <c r="A152" s="38">
        <v>145</v>
      </c>
      <c r="B152" s="38" t="s">
        <v>106</v>
      </c>
      <c r="C152" s="38" t="s">
        <v>8564</v>
      </c>
      <c r="D152" s="38">
        <v>78</v>
      </c>
    </row>
    <row r="153" spans="1:4" ht="18" customHeight="1" x14ac:dyDescent="0.2">
      <c r="A153" s="38">
        <v>146</v>
      </c>
      <c r="B153" s="38" t="s">
        <v>106</v>
      </c>
      <c r="C153" s="38" t="s">
        <v>8565</v>
      </c>
      <c r="D153" s="38">
        <v>79</v>
      </c>
    </row>
    <row r="154" spans="1:4" ht="18" customHeight="1" x14ac:dyDescent="0.2">
      <c r="A154" s="38">
        <v>147</v>
      </c>
      <c r="B154" s="38" t="s">
        <v>106</v>
      </c>
      <c r="C154" s="38" t="s">
        <v>8566</v>
      </c>
      <c r="D154" s="38">
        <v>80</v>
      </c>
    </row>
    <row r="155" spans="1:4" ht="18" customHeight="1" x14ac:dyDescent="0.2">
      <c r="A155" s="38">
        <v>148</v>
      </c>
      <c r="B155" s="38" t="s">
        <v>106</v>
      </c>
      <c r="C155" s="38" t="s">
        <v>8567</v>
      </c>
      <c r="D155" s="38">
        <v>81</v>
      </c>
    </row>
    <row r="156" spans="1:4" ht="18" customHeight="1" x14ac:dyDescent="0.2">
      <c r="A156" s="38">
        <v>149</v>
      </c>
      <c r="B156" s="38" t="s">
        <v>106</v>
      </c>
      <c r="C156" s="38" t="s">
        <v>8568</v>
      </c>
      <c r="D156" s="38">
        <v>82</v>
      </c>
    </row>
    <row r="157" spans="1:4" ht="18" customHeight="1" x14ac:dyDescent="0.2">
      <c r="A157" s="38">
        <v>150</v>
      </c>
      <c r="B157" s="38" t="s">
        <v>106</v>
      </c>
      <c r="C157" s="38" t="s">
        <v>8569</v>
      </c>
      <c r="D157" s="38">
        <v>83</v>
      </c>
    </row>
    <row r="158" spans="1:4" ht="18" customHeight="1" x14ac:dyDescent="0.2">
      <c r="A158" s="38">
        <v>151</v>
      </c>
      <c r="B158" s="38" t="s">
        <v>106</v>
      </c>
      <c r="C158" s="38" t="s">
        <v>8570</v>
      </c>
      <c r="D158" s="38">
        <v>84</v>
      </c>
    </row>
    <row r="159" spans="1:4" ht="18" customHeight="1" x14ac:dyDescent="0.2">
      <c r="A159" s="38">
        <v>152</v>
      </c>
      <c r="B159" s="38" t="s">
        <v>106</v>
      </c>
      <c r="C159" s="38" t="s">
        <v>8571</v>
      </c>
      <c r="D159" s="38">
        <v>85</v>
      </c>
    </row>
    <row r="160" spans="1:4" ht="18" customHeight="1" x14ac:dyDescent="0.2">
      <c r="A160" s="38">
        <v>153</v>
      </c>
      <c r="B160" s="38" t="s">
        <v>106</v>
      </c>
      <c r="C160" s="38" t="s">
        <v>8572</v>
      </c>
      <c r="D160" s="38">
        <v>86</v>
      </c>
    </row>
    <row r="161" spans="1:4" ht="18" customHeight="1" x14ac:dyDescent="0.2">
      <c r="A161" s="38">
        <v>154</v>
      </c>
      <c r="B161" s="38" t="s">
        <v>106</v>
      </c>
      <c r="C161" s="38" t="s">
        <v>8573</v>
      </c>
      <c r="D161" s="38">
        <v>87</v>
      </c>
    </row>
    <row r="162" spans="1:4" ht="18" customHeight="1" x14ac:dyDescent="0.2">
      <c r="A162" s="38">
        <v>155</v>
      </c>
      <c r="B162" s="38" t="s">
        <v>106</v>
      </c>
      <c r="C162" s="38" t="s">
        <v>8574</v>
      </c>
      <c r="D162" s="38">
        <v>88</v>
      </c>
    </row>
    <row r="163" spans="1:4" ht="18" customHeight="1" x14ac:dyDescent="0.2">
      <c r="A163" s="38">
        <v>156</v>
      </c>
      <c r="B163" s="38" t="s">
        <v>106</v>
      </c>
      <c r="C163" s="38" t="s">
        <v>8575</v>
      </c>
      <c r="D163" s="38">
        <v>89</v>
      </c>
    </row>
    <row r="164" spans="1:4" ht="18" customHeight="1" x14ac:dyDescent="0.2">
      <c r="A164" s="38">
        <v>157</v>
      </c>
      <c r="B164" s="38" t="s">
        <v>106</v>
      </c>
      <c r="C164" s="38" t="s">
        <v>8576</v>
      </c>
      <c r="D164" s="38">
        <v>90</v>
      </c>
    </row>
    <row r="165" spans="1:4" ht="18" customHeight="1" x14ac:dyDescent="0.2">
      <c r="A165" s="38">
        <v>158</v>
      </c>
      <c r="B165" s="38" t="s">
        <v>106</v>
      </c>
      <c r="C165" s="38" t="s">
        <v>8577</v>
      </c>
      <c r="D165" s="38">
        <v>91</v>
      </c>
    </row>
    <row r="166" spans="1:4" ht="18" customHeight="1" x14ac:dyDescent="0.2">
      <c r="A166" s="38">
        <v>159</v>
      </c>
      <c r="B166" s="38" t="s">
        <v>106</v>
      </c>
      <c r="C166" s="38" t="s">
        <v>8578</v>
      </c>
      <c r="D166" s="38">
        <v>92</v>
      </c>
    </row>
    <row r="167" spans="1:4" ht="18" customHeight="1" x14ac:dyDescent="0.2">
      <c r="A167" s="38">
        <v>160</v>
      </c>
      <c r="B167" s="38" t="s">
        <v>106</v>
      </c>
      <c r="C167" s="38" t="s">
        <v>8579</v>
      </c>
      <c r="D167" s="38">
        <v>93</v>
      </c>
    </row>
    <row r="168" spans="1:4" ht="18" customHeight="1" x14ac:dyDescent="0.2">
      <c r="A168" s="38">
        <v>161</v>
      </c>
      <c r="B168" s="38" t="s">
        <v>106</v>
      </c>
      <c r="C168" s="38" t="s">
        <v>8580</v>
      </c>
      <c r="D168" s="38">
        <v>94</v>
      </c>
    </row>
    <row r="169" spans="1:4" ht="18" customHeight="1" x14ac:dyDescent="0.2">
      <c r="A169" s="38">
        <v>162</v>
      </c>
      <c r="B169" s="38" t="s">
        <v>106</v>
      </c>
      <c r="C169" s="38" t="s">
        <v>8581</v>
      </c>
      <c r="D169" s="38">
        <v>95</v>
      </c>
    </row>
    <row r="170" spans="1:4" ht="18" customHeight="1" x14ac:dyDescent="0.2">
      <c r="A170" s="38">
        <v>163</v>
      </c>
      <c r="B170" s="38" t="s">
        <v>106</v>
      </c>
      <c r="C170" s="38" t="s">
        <v>8582</v>
      </c>
      <c r="D170" s="38">
        <v>96</v>
      </c>
    </row>
    <row r="171" spans="1:4" ht="18" customHeight="1" x14ac:dyDescent="0.2">
      <c r="A171" s="38">
        <v>164</v>
      </c>
      <c r="B171" s="38" t="s">
        <v>106</v>
      </c>
      <c r="C171" s="38" t="s">
        <v>8583</v>
      </c>
      <c r="D171" s="38">
        <v>97</v>
      </c>
    </row>
    <row r="172" spans="1:4" ht="18" customHeight="1" x14ac:dyDescent="0.2">
      <c r="A172" s="38">
        <v>165</v>
      </c>
      <c r="B172" s="38" t="s">
        <v>106</v>
      </c>
      <c r="C172" s="38" t="s">
        <v>8584</v>
      </c>
      <c r="D172" s="38">
        <v>98</v>
      </c>
    </row>
    <row r="173" spans="1:4" ht="18" customHeight="1" x14ac:dyDescent="0.2">
      <c r="A173" s="38">
        <v>166</v>
      </c>
      <c r="B173" s="38" t="s">
        <v>106</v>
      </c>
      <c r="C173" s="38" t="s">
        <v>8585</v>
      </c>
      <c r="D173" s="38">
        <v>99</v>
      </c>
    </row>
    <row r="174" spans="1:4" ht="18" customHeight="1" x14ac:dyDescent="0.2">
      <c r="A174" s="38">
        <v>167</v>
      </c>
      <c r="B174" s="38" t="s">
        <v>106</v>
      </c>
      <c r="C174" s="38" t="s">
        <v>8586</v>
      </c>
      <c r="D174" s="38">
        <v>100</v>
      </c>
    </row>
    <row r="175" spans="1:4" ht="18" customHeight="1" x14ac:dyDescent="0.2">
      <c r="A175" s="38">
        <v>168</v>
      </c>
      <c r="B175" s="38" t="s">
        <v>106</v>
      </c>
      <c r="C175" s="38" t="s">
        <v>8587</v>
      </c>
      <c r="D175" s="38">
        <v>101</v>
      </c>
    </row>
    <row r="176" spans="1:4" ht="18" customHeight="1" x14ac:dyDescent="0.2">
      <c r="A176" s="38">
        <v>169</v>
      </c>
      <c r="B176" s="38" t="s">
        <v>106</v>
      </c>
      <c r="C176" s="38" t="s">
        <v>8588</v>
      </c>
      <c r="D176" s="38">
        <v>102</v>
      </c>
    </row>
    <row r="177" spans="1:4" ht="18" customHeight="1" x14ac:dyDescent="0.2">
      <c r="A177" s="38">
        <v>170</v>
      </c>
      <c r="B177" s="38" t="s">
        <v>106</v>
      </c>
      <c r="C177" s="38" t="s">
        <v>8589</v>
      </c>
      <c r="D177" s="38">
        <v>103</v>
      </c>
    </row>
    <row r="178" spans="1:4" ht="18" customHeight="1" x14ac:dyDescent="0.2">
      <c r="A178" s="38">
        <v>171</v>
      </c>
      <c r="B178" s="38" t="s">
        <v>106</v>
      </c>
      <c r="C178" s="38" t="s">
        <v>8590</v>
      </c>
      <c r="D178" s="38">
        <v>104</v>
      </c>
    </row>
    <row r="179" spans="1:4" ht="18" customHeight="1" x14ac:dyDescent="0.2">
      <c r="A179" s="38">
        <v>172</v>
      </c>
      <c r="B179" s="38" t="s">
        <v>106</v>
      </c>
      <c r="C179" s="38" t="s">
        <v>8591</v>
      </c>
      <c r="D179" s="38">
        <v>105</v>
      </c>
    </row>
    <row r="180" spans="1:4" ht="18" customHeight="1" x14ac:dyDescent="0.2">
      <c r="A180" s="38">
        <v>173</v>
      </c>
      <c r="B180" s="38" t="s">
        <v>106</v>
      </c>
      <c r="C180" s="38" t="s">
        <v>8592</v>
      </c>
      <c r="D180" s="38">
        <v>106</v>
      </c>
    </row>
    <row r="181" spans="1:4" ht="18" customHeight="1" x14ac:dyDescent="0.2">
      <c r="A181" s="38">
        <v>174</v>
      </c>
      <c r="B181" s="38" t="s">
        <v>106</v>
      </c>
      <c r="C181" s="38" t="s">
        <v>8593</v>
      </c>
      <c r="D181" s="38">
        <v>107</v>
      </c>
    </row>
    <row r="182" spans="1:4" ht="18" customHeight="1" x14ac:dyDescent="0.2">
      <c r="A182" s="38">
        <v>175</v>
      </c>
      <c r="B182" s="38" t="s">
        <v>106</v>
      </c>
      <c r="C182" s="38" t="s">
        <v>8594</v>
      </c>
      <c r="D182" s="38">
        <v>108</v>
      </c>
    </row>
    <row r="183" spans="1:4" ht="18" customHeight="1" x14ac:dyDescent="0.2">
      <c r="A183" s="38">
        <v>176</v>
      </c>
      <c r="B183" s="38" t="s">
        <v>106</v>
      </c>
      <c r="C183" s="38" t="s">
        <v>8595</v>
      </c>
      <c r="D183" s="38">
        <v>109</v>
      </c>
    </row>
    <row r="184" spans="1:4" ht="18" customHeight="1" x14ac:dyDescent="0.2">
      <c r="A184" s="38">
        <v>177</v>
      </c>
      <c r="B184" s="38" t="s">
        <v>106</v>
      </c>
      <c r="C184" s="38" t="s">
        <v>8596</v>
      </c>
      <c r="D184" s="38">
        <v>110</v>
      </c>
    </row>
    <row r="185" spans="1:4" ht="18" customHeight="1" x14ac:dyDescent="0.2">
      <c r="A185" s="38">
        <v>178</v>
      </c>
      <c r="B185" s="38" t="s">
        <v>106</v>
      </c>
      <c r="C185" s="38" t="s">
        <v>8597</v>
      </c>
      <c r="D185" s="38">
        <v>111</v>
      </c>
    </row>
    <row r="186" spans="1:4" ht="18" customHeight="1" x14ac:dyDescent="0.2">
      <c r="A186" s="38">
        <v>179</v>
      </c>
      <c r="B186" s="38" t="s">
        <v>106</v>
      </c>
      <c r="C186" s="38" t="s">
        <v>8598</v>
      </c>
      <c r="D186" s="38">
        <v>112</v>
      </c>
    </row>
    <row r="187" spans="1:4" ht="18" customHeight="1" x14ac:dyDescent="0.2">
      <c r="A187" s="38">
        <v>180</v>
      </c>
      <c r="B187" s="38" t="s">
        <v>106</v>
      </c>
      <c r="C187" s="38" t="s">
        <v>8599</v>
      </c>
      <c r="D187" s="38">
        <v>113</v>
      </c>
    </row>
    <row r="188" spans="1:4" ht="18" customHeight="1" x14ac:dyDescent="0.2">
      <c r="A188" s="38">
        <v>181</v>
      </c>
      <c r="B188" s="38" t="s">
        <v>106</v>
      </c>
      <c r="C188" s="38" t="s">
        <v>8600</v>
      </c>
      <c r="D188" s="38">
        <v>114</v>
      </c>
    </row>
    <row r="189" spans="1:4" ht="18" customHeight="1" x14ac:dyDescent="0.2">
      <c r="A189" s="38">
        <v>182</v>
      </c>
      <c r="B189" s="38" t="s">
        <v>106</v>
      </c>
      <c r="C189" s="38" t="s">
        <v>8601</v>
      </c>
      <c r="D189" s="38">
        <v>115</v>
      </c>
    </row>
    <row r="190" spans="1:4" ht="18" customHeight="1" x14ac:dyDescent="0.2">
      <c r="A190" s="38">
        <v>183</v>
      </c>
      <c r="B190" s="38" t="s">
        <v>106</v>
      </c>
      <c r="C190" s="38" t="s">
        <v>8602</v>
      </c>
      <c r="D190" s="38">
        <v>116</v>
      </c>
    </row>
    <row r="191" spans="1:4" ht="18" customHeight="1" x14ac:dyDescent="0.2">
      <c r="A191" s="38">
        <v>184</v>
      </c>
      <c r="B191" s="38" t="s">
        <v>106</v>
      </c>
      <c r="C191" s="38" t="s">
        <v>8603</v>
      </c>
      <c r="D191" s="38">
        <v>117</v>
      </c>
    </row>
    <row r="192" spans="1:4" ht="18" customHeight="1" x14ac:dyDescent="0.2">
      <c r="A192" s="38">
        <v>185</v>
      </c>
      <c r="B192" s="38" t="s">
        <v>106</v>
      </c>
      <c r="C192" s="38" t="s">
        <v>8604</v>
      </c>
      <c r="D192" s="38">
        <v>118</v>
      </c>
    </row>
    <row r="193" spans="1:4" ht="18" customHeight="1" x14ac:dyDescent="0.2">
      <c r="A193" s="38">
        <v>186</v>
      </c>
      <c r="B193" s="38" t="s">
        <v>106</v>
      </c>
      <c r="C193" s="38" t="s">
        <v>8605</v>
      </c>
      <c r="D193" s="38">
        <v>119</v>
      </c>
    </row>
    <row r="194" spans="1:4" ht="18" customHeight="1" x14ac:dyDescent="0.2">
      <c r="A194" s="38">
        <v>187</v>
      </c>
      <c r="B194" s="38" t="s">
        <v>106</v>
      </c>
      <c r="C194" s="38" t="s">
        <v>8606</v>
      </c>
      <c r="D194" s="38">
        <v>120</v>
      </c>
    </row>
    <row r="195" spans="1:4" ht="18" customHeight="1" x14ac:dyDescent="0.2">
      <c r="A195" s="38">
        <v>188</v>
      </c>
      <c r="B195" s="38" t="s">
        <v>106</v>
      </c>
      <c r="C195" s="38" t="s">
        <v>8607</v>
      </c>
      <c r="D195" s="38">
        <v>121</v>
      </c>
    </row>
    <row r="196" spans="1:4" ht="18" customHeight="1" x14ac:dyDescent="0.2">
      <c r="A196" s="38">
        <v>189</v>
      </c>
      <c r="B196" s="38" t="s">
        <v>106</v>
      </c>
      <c r="C196" s="38" t="s">
        <v>8608</v>
      </c>
      <c r="D196" s="38">
        <v>122</v>
      </c>
    </row>
    <row r="197" spans="1:4" ht="18" customHeight="1" x14ac:dyDescent="0.2">
      <c r="A197" s="38">
        <v>190</v>
      </c>
      <c r="B197" s="38" t="s">
        <v>106</v>
      </c>
      <c r="C197" s="38" t="s">
        <v>8609</v>
      </c>
      <c r="D197" s="38">
        <v>123</v>
      </c>
    </row>
    <row r="198" spans="1:4" ht="18" customHeight="1" x14ac:dyDescent="0.2">
      <c r="A198" s="38">
        <v>191</v>
      </c>
      <c r="B198" s="38" t="s">
        <v>106</v>
      </c>
      <c r="C198" s="38" t="s">
        <v>8610</v>
      </c>
      <c r="D198" s="38">
        <v>124</v>
      </c>
    </row>
    <row r="199" spans="1:4" ht="18" customHeight="1" x14ac:dyDescent="0.2">
      <c r="A199" s="38">
        <v>192</v>
      </c>
      <c r="B199" s="38" t="s">
        <v>106</v>
      </c>
      <c r="C199" s="38" t="s">
        <v>8611</v>
      </c>
      <c r="D199" s="38">
        <v>125</v>
      </c>
    </row>
    <row r="200" spans="1:4" ht="18" customHeight="1" x14ac:dyDescent="0.2">
      <c r="A200" s="38">
        <v>193</v>
      </c>
      <c r="B200" s="38" t="s">
        <v>106</v>
      </c>
      <c r="C200" s="38" t="s">
        <v>8612</v>
      </c>
      <c r="D200" s="38">
        <v>126</v>
      </c>
    </row>
    <row r="201" spans="1:4" ht="18" customHeight="1" x14ac:dyDescent="0.2">
      <c r="A201" s="38">
        <v>194</v>
      </c>
      <c r="B201" s="38" t="s">
        <v>106</v>
      </c>
      <c r="C201" s="38" t="s">
        <v>8613</v>
      </c>
      <c r="D201" s="38">
        <v>127</v>
      </c>
    </row>
    <row r="202" spans="1:4" ht="18" customHeight="1" x14ac:dyDescent="0.2">
      <c r="A202" s="38">
        <v>195</v>
      </c>
      <c r="B202" s="38" t="s">
        <v>106</v>
      </c>
      <c r="C202" s="38" t="s">
        <v>8614</v>
      </c>
      <c r="D202" s="38">
        <v>128</v>
      </c>
    </row>
    <row r="203" spans="1:4" ht="18" customHeight="1" x14ac:dyDescent="0.2">
      <c r="A203" s="38">
        <v>196</v>
      </c>
      <c r="B203" s="38" t="s">
        <v>106</v>
      </c>
      <c r="C203" s="38" t="s">
        <v>8615</v>
      </c>
      <c r="D203" s="38">
        <v>129</v>
      </c>
    </row>
    <row r="204" spans="1:4" ht="18" customHeight="1" x14ac:dyDescent="0.2">
      <c r="A204" s="38">
        <v>197</v>
      </c>
      <c r="B204" s="38" t="s">
        <v>106</v>
      </c>
      <c r="C204" s="38" t="s">
        <v>8616</v>
      </c>
      <c r="D204" s="38">
        <v>130</v>
      </c>
    </row>
    <row r="205" spans="1:4" ht="18" customHeight="1" x14ac:dyDescent="0.2">
      <c r="A205" s="38">
        <v>198</v>
      </c>
      <c r="B205" s="38" t="s">
        <v>106</v>
      </c>
      <c r="C205" s="38" t="s">
        <v>8617</v>
      </c>
      <c r="D205" s="38">
        <v>131</v>
      </c>
    </row>
    <row r="206" spans="1:4" ht="18" customHeight="1" x14ac:dyDescent="0.2">
      <c r="A206" s="38">
        <v>199</v>
      </c>
      <c r="B206" s="38" t="s">
        <v>106</v>
      </c>
      <c r="C206" s="38" t="s">
        <v>8618</v>
      </c>
      <c r="D206" s="38">
        <v>132</v>
      </c>
    </row>
    <row r="207" spans="1:4" ht="18" customHeight="1" x14ac:dyDescent="0.2">
      <c r="A207" s="38">
        <v>200</v>
      </c>
      <c r="B207" s="38" t="s">
        <v>106</v>
      </c>
      <c r="C207" s="38" t="s">
        <v>8619</v>
      </c>
      <c r="D207" s="38">
        <v>133</v>
      </c>
    </row>
    <row r="208" spans="1:4" ht="18" customHeight="1" x14ac:dyDescent="0.2">
      <c r="A208" s="38">
        <v>201</v>
      </c>
      <c r="B208" s="38" t="s">
        <v>106</v>
      </c>
      <c r="C208" s="38" t="s">
        <v>8620</v>
      </c>
      <c r="D208" s="38">
        <v>134</v>
      </c>
    </row>
    <row r="209" spans="1:4" ht="18" customHeight="1" x14ac:dyDescent="0.2">
      <c r="A209" s="38">
        <v>202</v>
      </c>
      <c r="B209" s="38" t="s">
        <v>106</v>
      </c>
      <c r="C209" s="38" t="s">
        <v>8621</v>
      </c>
      <c r="D209" s="38">
        <v>135</v>
      </c>
    </row>
    <row r="210" spans="1:4" ht="18" customHeight="1" x14ac:dyDescent="0.2">
      <c r="A210" s="38">
        <v>203</v>
      </c>
      <c r="B210" s="38" t="s">
        <v>106</v>
      </c>
      <c r="C210" s="38" t="s">
        <v>8622</v>
      </c>
      <c r="D210" s="38">
        <v>136</v>
      </c>
    </row>
    <row r="211" spans="1:4" ht="18" customHeight="1" x14ac:dyDescent="0.2">
      <c r="A211" s="38">
        <v>204</v>
      </c>
      <c r="B211" s="38" t="s">
        <v>106</v>
      </c>
      <c r="C211" s="38" t="s">
        <v>8623</v>
      </c>
      <c r="D211" s="38">
        <v>137</v>
      </c>
    </row>
    <row r="212" spans="1:4" ht="18" customHeight="1" x14ac:dyDescent="0.2">
      <c r="A212" s="38">
        <v>205</v>
      </c>
      <c r="B212" s="38" t="s">
        <v>106</v>
      </c>
      <c r="C212" s="38" t="s">
        <v>8624</v>
      </c>
      <c r="D212" s="38">
        <v>138</v>
      </c>
    </row>
    <row r="213" spans="1:4" ht="18" customHeight="1" x14ac:dyDescent="0.2">
      <c r="A213" s="38">
        <v>206</v>
      </c>
      <c r="B213" s="38" t="s">
        <v>106</v>
      </c>
      <c r="C213" s="38" t="s">
        <v>8625</v>
      </c>
      <c r="D213" s="38">
        <v>139</v>
      </c>
    </row>
    <row r="214" spans="1:4" ht="18" customHeight="1" x14ac:dyDescent="0.2">
      <c r="A214" s="38">
        <v>207</v>
      </c>
      <c r="B214" s="38" t="s">
        <v>106</v>
      </c>
      <c r="C214" s="38" t="s">
        <v>8626</v>
      </c>
      <c r="D214" s="38">
        <v>140</v>
      </c>
    </row>
    <row r="215" spans="1:4" ht="18" customHeight="1" x14ac:dyDescent="0.2">
      <c r="A215" s="38">
        <v>208</v>
      </c>
      <c r="B215" s="38" t="s">
        <v>106</v>
      </c>
      <c r="C215" s="38" t="s">
        <v>8627</v>
      </c>
      <c r="D215" s="38">
        <v>141</v>
      </c>
    </row>
    <row r="216" spans="1:4" ht="18" customHeight="1" x14ac:dyDescent="0.2">
      <c r="A216" s="38">
        <v>209</v>
      </c>
      <c r="B216" s="38" t="s">
        <v>106</v>
      </c>
      <c r="C216" s="38" t="s">
        <v>8628</v>
      </c>
      <c r="D216" s="38">
        <v>142</v>
      </c>
    </row>
    <row r="217" spans="1:4" ht="18" customHeight="1" x14ac:dyDescent="0.2">
      <c r="A217" s="38">
        <v>210</v>
      </c>
      <c r="B217" s="38" t="s">
        <v>106</v>
      </c>
      <c r="C217" s="38" t="s">
        <v>8629</v>
      </c>
      <c r="D217" s="38">
        <v>143</v>
      </c>
    </row>
    <row r="218" spans="1:4" ht="18" customHeight="1" x14ac:dyDescent="0.2">
      <c r="A218" s="38">
        <v>211</v>
      </c>
      <c r="B218" s="38" t="s">
        <v>106</v>
      </c>
      <c r="C218" s="38" t="s">
        <v>8630</v>
      </c>
      <c r="D218" s="38">
        <v>144</v>
      </c>
    </row>
    <row r="219" spans="1:4" ht="18" customHeight="1" x14ac:dyDescent="0.2">
      <c r="A219" s="38">
        <v>212</v>
      </c>
      <c r="B219" s="38" t="s">
        <v>106</v>
      </c>
      <c r="C219" s="38" t="s">
        <v>8631</v>
      </c>
      <c r="D219" s="38">
        <v>145</v>
      </c>
    </row>
    <row r="220" spans="1:4" ht="18" customHeight="1" x14ac:dyDescent="0.2">
      <c r="A220" s="38">
        <v>213</v>
      </c>
      <c r="B220" s="38" t="s">
        <v>106</v>
      </c>
      <c r="C220" s="38" t="s">
        <v>8632</v>
      </c>
      <c r="D220" s="38">
        <v>146</v>
      </c>
    </row>
    <row r="221" spans="1:4" ht="18" customHeight="1" x14ac:dyDescent="0.2">
      <c r="A221" s="38">
        <v>214</v>
      </c>
      <c r="B221" s="38" t="s">
        <v>106</v>
      </c>
      <c r="C221" s="38" t="s">
        <v>8633</v>
      </c>
      <c r="D221" s="38">
        <v>147</v>
      </c>
    </row>
    <row r="222" spans="1:4" ht="18" customHeight="1" x14ac:dyDescent="0.2">
      <c r="A222" s="38">
        <v>215</v>
      </c>
      <c r="B222" s="38" t="s">
        <v>106</v>
      </c>
      <c r="C222" s="38" t="s">
        <v>8634</v>
      </c>
      <c r="D222" s="38">
        <v>148</v>
      </c>
    </row>
    <row r="223" spans="1:4" ht="18" customHeight="1" x14ac:dyDescent="0.2">
      <c r="A223" s="38">
        <v>216</v>
      </c>
      <c r="B223" s="38" t="s">
        <v>106</v>
      </c>
      <c r="C223" s="38" t="s">
        <v>8635</v>
      </c>
      <c r="D223" s="38">
        <v>149</v>
      </c>
    </row>
    <row r="224" spans="1:4" ht="18" customHeight="1" x14ac:dyDescent="0.2">
      <c r="A224" s="38">
        <v>217</v>
      </c>
      <c r="B224" s="38" t="s">
        <v>106</v>
      </c>
      <c r="C224" s="38" t="s">
        <v>8636</v>
      </c>
      <c r="D224" s="38">
        <v>150</v>
      </c>
    </row>
    <row r="225" spans="1:4" ht="18" customHeight="1" x14ac:dyDescent="0.2">
      <c r="A225" s="38">
        <v>218</v>
      </c>
      <c r="B225" s="38" t="s">
        <v>106</v>
      </c>
      <c r="C225" s="38" t="s">
        <v>8637</v>
      </c>
      <c r="D225" s="38">
        <v>151</v>
      </c>
    </row>
    <row r="226" spans="1:4" ht="18" customHeight="1" x14ac:dyDescent="0.2">
      <c r="A226" s="38">
        <v>219</v>
      </c>
      <c r="B226" s="38" t="s">
        <v>106</v>
      </c>
      <c r="C226" s="38" t="s">
        <v>8638</v>
      </c>
      <c r="D226" s="38">
        <v>152</v>
      </c>
    </row>
    <row r="227" spans="1:4" ht="18" customHeight="1" x14ac:dyDescent="0.2">
      <c r="A227" s="38">
        <v>220</v>
      </c>
      <c r="B227" s="38" t="s">
        <v>106</v>
      </c>
      <c r="C227" s="38" t="s">
        <v>8639</v>
      </c>
      <c r="D227" s="38">
        <v>153</v>
      </c>
    </row>
    <row r="228" spans="1:4" ht="18" customHeight="1" x14ac:dyDescent="0.2">
      <c r="A228" s="38">
        <v>221</v>
      </c>
      <c r="B228" s="38" t="s">
        <v>106</v>
      </c>
      <c r="C228" s="38" t="s">
        <v>8640</v>
      </c>
      <c r="D228" s="38">
        <v>154</v>
      </c>
    </row>
    <row r="229" spans="1:4" ht="18" customHeight="1" x14ac:dyDescent="0.2">
      <c r="A229" s="38">
        <v>222</v>
      </c>
      <c r="B229" s="38" t="s">
        <v>106</v>
      </c>
      <c r="C229" s="38" t="s">
        <v>8641</v>
      </c>
      <c r="D229" s="38">
        <v>155</v>
      </c>
    </row>
    <row r="230" spans="1:4" ht="18" customHeight="1" x14ac:dyDescent="0.2">
      <c r="A230" s="38">
        <v>223</v>
      </c>
      <c r="B230" s="38" t="s">
        <v>106</v>
      </c>
      <c r="C230" s="38" t="s">
        <v>8642</v>
      </c>
      <c r="D230" s="38">
        <v>156</v>
      </c>
    </row>
    <row r="231" spans="1:4" ht="18" customHeight="1" x14ac:dyDescent="0.2">
      <c r="A231" s="38">
        <v>224</v>
      </c>
      <c r="B231" s="38" t="s">
        <v>106</v>
      </c>
      <c r="C231" s="38" t="s">
        <v>8643</v>
      </c>
      <c r="D231" s="38">
        <v>157</v>
      </c>
    </row>
    <row r="232" spans="1:4" ht="18" customHeight="1" x14ac:dyDescent="0.2">
      <c r="A232" s="38">
        <v>225</v>
      </c>
      <c r="B232" s="38" t="s">
        <v>106</v>
      </c>
      <c r="C232" s="38" t="s">
        <v>8644</v>
      </c>
      <c r="D232" s="38">
        <v>158</v>
      </c>
    </row>
    <row r="233" spans="1:4" ht="18" customHeight="1" x14ac:dyDescent="0.2">
      <c r="A233" s="38">
        <v>226</v>
      </c>
      <c r="B233" s="38" t="s">
        <v>106</v>
      </c>
      <c r="C233" s="38" t="s">
        <v>8645</v>
      </c>
      <c r="D233" s="38">
        <v>159</v>
      </c>
    </row>
    <row r="234" spans="1:4" ht="18" customHeight="1" x14ac:dyDescent="0.2">
      <c r="A234" s="38">
        <v>227</v>
      </c>
      <c r="B234" s="38" t="s">
        <v>106</v>
      </c>
      <c r="C234" s="38" t="s">
        <v>8646</v>
      </c>
      <c r="D234" s="38">
        <v>160</v>
      </c>
    </row>
    <row r="235" spans="1:4" ht="18" customHeight="1" x14ac:dyDescent="0.2">
      <c r="A235" s="38">
        <v>228</v>
      </c>
      <c r="B235" s="38" t="s">
        <v>106</v>
      </c>
      <c r="C235" s="38" t="s">
        <v>8647</v>
      </c>
      <c r="D235" s="38">
        <v>161</v>
      </c>
    </row>
    <row r="236" spans="1:4" ht="18" customHeight="1" x14ac:dyDescent="0.2">
      <c r="A236" s="38">
        <v>229</v>
      </c>
      <c r="B236" s="38" t="s">
        <v>106</v>
      </c>
      <c r="C236" s="38" t="s">
        <v>8648</v>
      </c>
      <c r="D236" s="38">
        <v>162</v>
      </c>
    </row>
    <row r="237" spans="1:4" ht="18" customHeight="1" x14ac:dyDescent="0.2">
      <c r="A237" s="38">
        <v>230</v>
      </c>
      <c r="B237" s="38" t="s">
        <v>106</v>
      </c>
      <c r="C237" s="38" t="s">
        <v>8649</v>
      </c>
      <c r="D237" s="38">
        <v>163</v>
      </c>
    </row>
    <row r="238" spans="1:4" ht="18" customHeight="1" x14ac:dyDescent="0.2">
      <c r="A238" s="38">
        <v>231</v>
      </c>
      <c r="B238" s="38" t="s">
        <v>106</v>
      </c>
      <c r="C238" s="38" t="s">
        <v>8650</v>
      </c>
      <c r="D238" s="38">
        <v>164</v>
      </c>
    </row>
    <row r="239" spans="1:4" ht="18" customHeight="1" x14ac:dyDescent="0.2">
      <c r="A239" s="38">
        <v>232</v>
      </c>
      <c r="B239" s="38" t="s">
        <v>106</v>
      </c>
      <c r="C239" s="38" t="s">
        <v>8651</v>
      </c>
      <c r="D239" s="38">
        <v>165</v>
      </c>
    </row>
    <row r="240" spans="1:4" ht="18" customHeight="1" x14ac:dyDescent="0.2">
      <c r="A240" s="38">
        <v>233</v>
      </c>
      <c r="B240" s="38" t="s">
        <v>106</v>
      </c>
      <c r="C240" s="38" t="s">
        <v>8652</v>
      </c>
      <c r="D240" s="38">
        <v>166</v>
      </c>
    </row>
    <row r="241" spans="1:4" ht="18" customHeight="1" x14ac:dyDescent="0.2">
      <c r="A241" s="38">
        <v>234</v>
      </c>
      <c r="B241" s="38" t="s">
        <v>106</v>
      </c>
      <c r="C241" s="38" t="s">
        <v>8653</v>
      </c>
      <c r="D241" s="38">
        <v>167</v>
      </c>
    </row>
    <row r="242" spans="1:4" ht="18" customHeight="1" x14ac:dyDescent="0.2">
      <c r="A242" s="38">
        <v>235</v>
      </c>
      <c r="B242" s="38" t="s">
        <v>106</v>
      </c>
      <c r="C242" s="38" t="s">
        <v>8654</v>
      </c>
      <c r="D242" s="38">
        <v>168</v>
      </c>
    </row>
    <row r="243" spans="1:4" ht="18" customHeight="1" x14ac:dyDescent="0.2">
      <c r="A243" s="38">
        <v>236</v>
      </c>
      <c r="B243" s="38" t="s">
        <v>106</v>
      </c>
      <c r="C243" s="38" t="s">
        <v>8655</v>
      </c>
      <c r="D243" s="38">
        <v>169</v>
      </c>
    </row>
    <row r="244" spans="1:4" ht="18" customHeight="1" x14ac:dyDescent="0.2">
      <c r="A244" s="38">
        <v>237</v>
      </c>
      <c r="B244" s="38" t="s">
        <v>106</v>
      </c>
      <c r="C244" s="38" t="s">
        <v>8656</v>
      </c>
      <c r="D244" s="38">
        <v>170</v>
      </c>
    </row>
    <row r="245" spans="1:4" ht="18" customHeight="1" x14ac:dyDescent="0.2">
      <c r="A245" s="38">
        <v>238</v>
      </c>
      <c r="B245" s="38" t="s">
        <v>106</v>
      </c>
      <c r="C245" s="38" t="s">
        <v>8657</v>
      </c>
      <c r="D245" s="38">
        <v>171</v>
      </c>
    </row>
    <row r="246" spans="1:4" ht="18" customHeight="1" x14ac:dyDescent="0.2">
      <c r="A246" s="38">
        <v>239</v>
      </c>
      <c r="B246" s="38" t="s">
        <v>106</v>
      </c>
      <c r="C246" s="38" t="s">
        <v>8658</v>
      </c>
      <c r="D246" s="38">
        <v>172</v>
      </c>
    </row>
    <row r="247" spans="1:4" ht="18" customHeight="1" x14ac:dyDescent="0.2">
      <c r="A247" s="38">
        <v>240</v>
      </c>
      <c r="B247" s="38" t="s">
        <v>106</v>
      </c>
      <c r="C247" s="38" t="s">
        <v>8659</v>
      </c>
      <c r="D247" s="38">
        <v>173</v>
      </c>
    </row>
    <row r="248" spans="1:4" ht="18" customHeight="1" x14ac:dyDescent="0.2">
      <c r="A248" s="38">
        <v>241</v>
      </c>
      <c r="B248" s="38" t="s">
        <v>106</v>
      </c>
      <c r="C248" s="38" t="s">
        <v>8660</v>
      </c>
      <c r="D248" s="38">
        <v>174</v>
      </c>
    </row>
    <row r="249" spans="1:4" ht="18" customHeight="1" x14ac:dyDescent="0.2">
      <c r="A249" s="38">
        <v>242</v>
      </c>
      <c r="B249" s="38" t="s">
        <v>106</v>
      </c>
      <c r="C249" s="38" t="s">
        <v>8661</v>
      </c>
      <c r="D249" s="38">
        <v>175</v>
      </c>
    </row>
    <row r="250" spans="1:4" ht="18" customHeight="1" x14ac:dyDescent="0.2">
      <c r="A250" s="38">
        <v>243</v>
      </c>
      <c r="B250" s="38" t="s">
        <v>106</v>
      </c>
      <c r="C250" s="38" t="s">
        <v>8662</v>
      </c>
      <c r="D250" s="38">
        <v>176</v>
      </c>
    </row>
    <row r="251" spans="1:4" ht="18" customHeight="1" x14ac:dyDescent="0.2">
      <c r="A251" s="38">
        <v>244</v>
      </c>
      <c r="B251" s="38" t="s">
        <v>106</v>
      </c>
      <c r="C251" s="38" t="s">
        <v>8663</v>
      </c>
      <c r="D251" s="38">
        <v>177</v>
      </c>
    </row>
    <row r="252" spans="1:4" ht="18" customHeight="1" x14ac:dyDescent="0.2">
      <c r="A252" s="38">
        <v>245</v>
      </c>
      <c r="B252" s="38" t="s">
        <v>106</v>
      </c>
      <c r="C252" s="38" t="s">
        <v>8664</v>
      </c>
      <c r="D252" s="38">
        <v>178</v>
      </c>
    </row>
    <row r="253" spans="1:4" ht="18" customHeight="1" x14ac:dyDescent="0.2">
      <c r="A253" s="38">
        <v>246</v>
      </c>
      <c r="B253" s="38" t="s">
        <v>106</v>
      </c>
      <c r="C253" s="38" t="s">
        <v>8665</v>
      </c>
      <c r="D253" s="38">
        <v>179</v>
      </c>
    </row>
    <row r="254" spans="1:4" ht="18" customHeight="1" x14ac:dyDescent="0.2">
      <c r="A254" s="38">
        <v>247</v>
      </c>
      <c r="B254" s="38" t="s">
        <v>106</v>
      </c>
      <c r="C254" s="38" t="s">
        <v>8666</v>
      </c>
      <c r="D254" s="38">
        <v>180</v>
      </c>
    </row>
    <row r="255" spans="1:4" ht="18" customHeight="1" x14ac:dyDescent="0.2">
      <c r="A255" s="38">
        <v>248</v>
      </c>
      <c r="B255" s="38" t="s">
        <v>106</v>
      </c>
      <c r="C255" s="38" t="s">
        <v>8667</v>
      </c>
      <c r="D255" s="38">
        <v>181</v>
      </c>
    </row>
    <row r="256" spans="1:4" ht="18" customHeight="1" x14ac:dyDescent="0.2">
      <c r="A256" s="38">
        <v>249</v>
      </c>
      <c r="B256" s="38" t="s">
        <v>106</v>
      </c>
      <c r="C256" s="38" t="s">
        <v>8668</v>
      </c>
      <c r="D256" s="38">
        <v>182</v>
      </c>
    </row>
    <row r="257" spans="1:4" ht="18" customHeight="1" x14ac:dyDescent="0.2">
      <c r="A257" s="38">
        <v>250</v>
      </c>
      <c r="B257" s="38" t="s">
        <v>106</v>
      </c>
      <c r="C257" s="38" t="s">
        <v>8669</v>
      </c>
      <c r="D257" s="38">
        <v>183</v>
      </c>
    </row>
    <row r="258" spans="1:4" ht="18" customHeight="1" x14ac:dyDescent="0.2">
      <c r="A258" s="38">
        <v>251</v>
      </c>
      <c r="B258" s="38" t="s">
        <v>106</v>
      </c>
      <c r="C258" s="38" t="s">
        <v>8670</v>
      </c>
      <c r="D258" s="38">
        <v>184</v>
      </c>
    </row>
    <row r="259" spans="1:4" ht="18" customHeight="1" x14ac:dyDescent="0.2">
      <c r="A259" s="38">
        <v>252</v>
      </c>
      <c r="B259" s="38" t="s">
        <v>106</v>
      </c>
      <c r="C259" s="38" t="s">
        <v>8671</v>
      </c>
      <c r="D259" s="38">
        <v>185</v>
      </c>
    </row>
    <row r="260" spans="1:4" ht="18" customHeight="1" x14ac:dyDescent="0.2">
      <c r="A260" s="38">
        <v>253</v>
      </c>
      <c r="B260" s="38" t="s">
        <v>106</v>
      </c>
      <c r="C260" s="38" t="s">
        <v>8672</v>
      </c>
      <c r="D260" s="38">
        <v>186</v>
      </c>
    </row>
    <row r="261" spans="1:4" ht="18" customHeight="1" x14ac:dyDescent="0.2">
      <c r="A261" s="38">
        <v>254</v>
      </c>
      <c r="B261" s="38" t="s">
        <v>106</v>
      </c>
      <c r="C261" s="38" t="s">
        <v>8673</v>
      </c>
      <c r="D261" s="38">
        <v>187</v>
      </c>
    </row>
    <row r="262" spans="1:4" ht="18" customHeight="1" x14ac:dyDescent="0.2">
      <c r="A262" s="38">
        <v>255</v>
      </c>
      <c r="B262" s="38" t="s">
        <v>106</v>
      </c>
      <c r="C262" s="38" t="s">
        <v>8674</v>
      </c>
      <c r="D262" s="38">
        <v>188</v>
      </c>
    </row>
    <row r="263" spans="1:4" ht="18" customHeight="1" x14ac:dyDescent="0.2">
      <c r="A263" s="38">
        <v>256</v>
      </c>
      <c r="B263" s="38" t="s">
        <v>106</v>
      </c>
      <c r="C263" s="38" t="s">
        <v>8675</v>
      </c>
      <c r="D263" s="38">
        <v>189</v>
      </c>
    </row>
    <row r="264" spans="1:4" ht="18" customHeight="1" x14ac:dyDescent="0.2">
      <c r="A264" s="38">
        <v>257</v>
      </c>
      <c r="B264" s="38" t="s">
        <v>106</v>
      </c>
      <c r="C264" s="38" t="s">
        <v>8676</v>
      </c>
      <c r="D264" s="38">
        <v>190</v>
      </c>
    </row>
    <row r="265" spans="1:4" ht="18" customHeight="1" x14ac:dyDescent="0.2">
      <c r="A265" s="38">
        <v>258</v>
      </c>
      <c r="B265" s="38" t="s">
        <v>106</v>
      </c>
      <c r="C265" s="38" t="s">
        <v>8677</v>
      </c>
      <c r="D265" s="38">
        <v>191</v>
      </c>
    </row>
    <row r="266" spans="1:4" ht="18" customHeight="1" x14ac:dyDescent="0.2">
      <c r="A266" s="38">
        <v>259</v>
      </c>
      <c r="B266" s="38" t="s">
        <v>106</v>
      </c>
      <c r="C266" s="38" t="s">
        <v>8678</v>
      </c>
      <c r="D266" s="38">
        <v>192</v>
      </c>
    </row>
    <row r="267" spans="1:4" ht="18" customHeight="1" x14ac:dyDescent="0.2">
      <c r="A267" s="38">
        <v>260</v>
      </c>
      <c r="B267" s="38" t="s">
        <v>106</v>
      </c>
      <c r="C267" s="38" t="s">
        <v>8679</v>
      </c>
      <c r="D267" s="38">
        <v>193</v>
      </c>
    </row>
    <row r="268" spans="1:4" ht="18" customHeight="1" x14ac:dyDescent="0.2">
      <c r="A268" s="38">
        <v>261</v>
      </c>
      <c r="B268" s="38" t="s">
        <v>106</v>
      </c>
      <c r="C268" s="38" t="s">
        <v>8680</v>
      </c>
      <c r="D268" s="38">
        <v>194</v>
      </c>
    </row>
    <row r="269" spans="1:4" ht="18" customHeight="1" x14ac:dyDescent="0.2">
      <c r="A269" s="38">
        <v>262</v>
      </c>
      <c r="B269" s="38" t="s">
        <v>106</v>
      </c>
      <c r="C269" s="38" t="s">
        <v>8681</v>
      </c>
      <c r="D269" s="38">
        <v>195</v>
      </c>
    </row>
    <row r="270" spans="1:4" ht="18" customHeight="1" x14ac:dyDescent="0.2">
      <c r="A270" s="38">
        <v>263</v>
      </c>
      <c r="B270" s="38" t="s">
        <v>106</v>
      </c>
      <c r="C270" s="38" t="s">
        <v>8682</v>
      </c>
      <c r="D270" s="38">
        <v>196</v>
      </c>
    </row>
    <row r="271" spans="1:4" ht="18" customHeight="1" x14ac:dyDescent="0.2">
      <c r="A271" s="38">
        <v>264</v>
      </c>
      <c r="B271" s="38" t="s">
        <v>106</v>
      </c>
      <c r="C271" s="38" t="s">
        <v>8683</v>
      </c>
      <c r="D271" s="38">
        <v>197</v>
      </c>
    </row>
    <row r="272" spans="1:4" ht="18" customHeight="1" x14ac:dyDescent="0.2">
      <c r="A272" s="38">
        <v>265</v>
      </c>
      <c r="B272" s="38" t="s">
        <v>106</v>
      </c>
      <c r="C272" s="38" t="s">
        <v>8684</v>
      </c>
      <c r="D272" s="38">
        <v>198</v>
      </c>
    </row>
    <row r="273" spans="1:4" ht="18" customHeight="1" x14ac:dyDescent="0.2">
      <c r="A273" s="38">
        <v>266</v>
      </c>
      <c r="B273" s="38" t="s">
        <v>106</v>
      </c>
      <c r="C273" s="38" t="s">
        <v>8685</v>
      </c>
      <c r="D273" s="38">
        <v>199</v>
      </c>
    </row>
    <row r="274" spans="1:4" ht="18" customHeight="1" x14ac:dyDescent="0.2">
      <c r="A274" s="38">
        <v>267</v>
      </c>
      <c r="B274" s="38" t="s">
        <v>106</v>
      </c>
      <c r="C274" s="38" t="s">
        <v>8686</v>
      </c>
      <c r="D274" s="38">
        <v>200</v>
      </c>
    </row>
    <row r="275" spans="1:4" ht="18" customHeight="1" x14ac:dyDescent="0.2">
      <c r="A275" s="38">
        <v>268</v>
      </c>
      <c r="B275" s="38" t="s">
        <v>106</v>
      </c>
      <c r="C275" s="38" t="s">
        <v>8687</v>
      </c>
      <c r="D275" s="38">
        <v>201</v>
      </c>
    </row>
    <row r="276" spans="1:4" ht="18" customHeight="1" x14ac:dyDescent="0.2">
      <c r="A276" s="38">
        <v>269</v>
      </c>
      <c r="B276" s="38" t="s">
        <v>106</v>
      </c>
      <c r="C276" s="38" t="s">
        <v>8688</v>
      </c>
      <c r="D276" s="38">
        <v>202</v>
      </c>
    </row>
    <row r="277" spans="1:4" ht="18" customHeight="1" x14ac:dyDescent="0.2">
      <c r="A277" s="38">
        <v>270</v>
      </c>
      <c r="B277" s="1" t="s">
        <v>576</v>
      </c>
      <c r="C277" s="38" t="s">
        <v>8689</v>
      </c>
      <c r="D277" s="38">
        <v>1</v>
      </c>
    </row>
    <row r="278" spans="1:4" ht="18" customHeight="1" x14ac:dyDescent="0.2">
      <c r="A278" s="38">
        <v>271</v>
      </c>
      <c r="B278" s="1" t="s">
        <v>576</v>
      </c>
      <c r="C278" s="38" t="s">
        <v>8690</v>
      </c>
      <c r="D278" s="38">
        <v>2</v>
      </c>
    </row>
    <row r="279" spans="1:4" ht="18" customHeight="1" x14ac:dyDescent="0.2">
      <c r="A279" s="38">
        <v>272</v>
      </c>
      <c r="B279" s="1" t="s">
        <v>576</v>
      </c>
      <c r="C279" s="38" t="s">
        <v>8691</v>
      </c>
      <c r="D279" s="38">
        <v>3</v>
      </c>
    </row>
    <row r="280" spans="1:4" ht="18" customHeight="1" x14ac:dyDescent="0.2">
      <c r="A280" s="38">
        <v>273</v>
      </c>
      <c r="B280" s="1" t="s">
        <v>576</v>
      </c>
      <c r="C280" s="38" t="s">
        <v>8692</v>
      </c>
      <c r="D280" s="38">
        <v>4</v>
      </c>
    </row>
    <row r="281" spans="1:4" ht="18" customHeight="1" x14ac:dyDescent="0.2">
      <c r="A281" s="38">
        <v>274</v>
      </c>
      <c r="B281" s="1" t="s">
        <v>576</v>
      </c>
      <c r="C281" s="38" t="s">
        <v>8693</v>
      </c>
      <c r="D281" s="38">
        <v>5</v>
      </c>
    </row>
    <row r="282" spans="1:4" ht="18" customHeight="1" x14ac:dyDescent="0.2">
      <c r="A282" s="38">
        <v>275</v>
      </c>
      <c r="B282" s="1" t="s">
        <v>576</v>
      </c>
      <c r="C282" s="38" t="s">
        <v>8694</v>
      </c>
      <c r="D282" s="38">
        <v>6</v>
      </c>
    </row>
    <row r="283" spans="1:4" ht="18" customHeight="1" x14ac:dyDescent="0.2">
      <c r="A283" s="38">
        <v>276</v>
      </c>
      <c r="B283" s="1" t="s">
        <v>576</v>
      </c>
      <c r="C283" s="38" t="s">
        <v>8695</v>
      </c>
      <c r="D283" s="38">
        <v>7</v>
      </c>
    </row>
    <row r="284" spans="1:4" ht="18" customHeight="1" x14ac:dyDescent="0.2">
      <c r="A284" s="38">
        <v>277</v>
      </c>
      <c r="B284" s="1" t="s">
        <v>576</v>
      </c>
      <c r="C284" s="38" t="s">
        <v>8696</v>
      </c>
      <c r="D284" s="38">
        <v>8</v>
      </c>
    </row>
    <row r="285" spans="1:4" ht="18" customHeight="1" x14ac:dyDescent="0.2">
      <c r="A285" s="38">
        <v>278</v>
      </c>
      <c r="B285" s="1" t="s">
        <v>576</v>
      </c>
      <c r="C285" s="38" t="s">
        <v>8697</v>
      </c>
      <c r="D285" s="38">
        <v>9</v>
      </c>
    </row>
    <row r="286" spans="1:4" ht="18" customHeight="1" x14ac:dyDescent="0.2">
      <c r="A286" s="38">
        <v>279</v>
      </c>
      <c r="B286" s="1" t="s">
        <v>576</v>
      </c>
      <c r="C286" s="38" t="s">
        <v>8698</v>
      </c>
      <c r="D286" s="38">
        <v>10</v>
      </c>
    </row>
    <row r="287" spans="1:4" ht="18" customHeight="1" x14ac:dyDescent="0.2">
      <c r="A287" s="38">
        <v>280</v>
      </c>
      <c r="B287" s="1" t="s">
        <v>576</v>
      </c>
      <c r="C287" s="38" t="s">
        <v>8699</v>
      </c>
      <c r="D287" s="38">
        <v>11</v>
      </c>
    </row>
    <row r="288" spans="1:4" ht="18" customHeight="1" x14ac:dyDescent="0.2">
      <c r="A288" s="38">
        <v>281</v>
      </c>
      <c r="B288" s="1" t="s">
        <v>576</v>
      </c>
      <c r="C288" s="38" t="s">
        <v>8700</v>
      </c>
      <c r="D288" s="38">
        <v>12</v>
      </c>
    </row>
    <row r="289" spans="1:4" ht="18" customHeight="1" x14ac:dyDescent="0.2">
      <c r="A289" s="38">
        <v>282</v>
      </c>
      <c r="B289" s="1" t="s">
        <v>576</v>
      </c>
      <c r="C289" s="38" t="s">
        <v>8701</v>
      </c>
      <c r="D289" s="38">
        <v>13</v>
      </c>
    </row>
    <row r="290" spans="1:4" ht="18" customHeight="1" x14ac:dyDescent="0.2">
      <c r="A290" s="38">
        <v>283</v>
      </c>
      <c r="B290" s="1" t="s">
        <v>576</v>
      </c>
      <c r="C290" s="38" t="s">
        <v>8702</v>
      </c>
      <c r="D290" s="38">
        <v>14</v>
      </c>
    </row>
    <row r="291" spans="1:4" ht="18" customHeight="1" x14ac:dyDescent="0.2">
      <c r="A291" s="38">
        <v>284</v>
      </c>
      <c r="B291" s="1" t="s">
        <v>576</v>
      </c>
      <c r="C291" s="38" t="s">
        <v>8703</v>
      </c>
      <c r="D291" s="38">
        <v>15</v>
      </c>
    </row>
    <row r="292" spans="1:4" ht="18" customHeight="1" x14ac:dyDescent="0.2">
      <c r="A292" s="38">
        <v>285</v>
      </c>
      <c r="B292" s="1" t="s">
        <v>576</v>
      </c>
      <c r="C292" s="38" t="s">
        <v>8704</v>
      </c>
      <c r="D292" s="38">
        <v>16</v>
      </c>
    </row>
    <row r="293" spans="1:4" ht="18" customHeight="1" x14ac:dyDescent="0.2">
      <c r="A293" s="38">
        <v>286</v>
      </c>
      <c r="B293" s="1" t="s">
        <v>576</v>
      </c>
      <c r="C293" s="38" t="s">
        <v>8705</v>
      </c>
      <c r="D293" s="38">
        <v>17</v>
      </c>
    </row>
    <row r="294" spans="1:4" ht="18" customHeight="1" x14ac:dyDescent="0.2">
      <c r="A294" s="38">
        <v>287</v>
      </c>
      <c r="B294" s="1" t="s">
        <v>576</v>
      </c>
      <c r="C294" s="38" t="s">
        <v>8706</v>
      </c>
      <c r="D294" s="38">
        <v>18</v>
      </c>
    </row>
    <row r="295" spans="1:4" ht="18" customHeight="1" x14ac:dyDescent="0.2">
      <c r="A295" s="38">
        <v>288</v>
      </c>
      <c r="B295" s="1" t="s">
        <v>576</v>
      </c>
      <c r="C295" s="38" t="s">
        <v>8707</v>
      </c>
      <c r="D295" s="38">
        <v>19</v>
      </c>
    </row>
    <row r="296" spans="1:4" ht="18" customHeight="1" x14ac:dyDescent="0.2">
      <c r="A296" s="38">
        <v>289</v>
      </c>
      <c r="B296" s="1" t="s">
        <v>576</v>
      </c>
      <c r="C296" s="38" t="s">
        <v>8708</v>
      </c>
      <c r="D296" s="38">
        <v>20</v>
      </c>
    </row>
    <row r="297" spans="1:4" ht="18" customHeight="1" x14ac:dyDescent="0.2">
      <c r="A297" s="38">
        <v>290</v>
      </c>
      <c r="B297" s="1" t="s">
        <v>576</v>
      </c>
      <c r="C297" s="38" t="s">
        <v>8709</v>
      </c>
      <c r="D297" s="38">
        <v>21</v>
      </c>
    </row>
    <row r="298" spans="1:4" ht="18" customHeight="1" x14ac:dyDescent="0.2">
      <c r="A298" s="38">
        <v>291</v>
      </c>
      <c r="B298" s="1" t="s">
        <v>576</v>
      </c>
      <c r="C298" s="38" t="s">
        <v>8710</v>
      </c>
      <c r="D298" s="38">
        <v>22</v>
      </c>
    </row>
    <row r="299" spans="1:4" ht="18" customHeight="1" x14ac:dyDescent="0.2">
      <c r="A299" s="38">
        <v>292</v>
      </c>
      <c r="B299" s="1" t="s">
        <v>576</v>
      </c>
      <c r="C299" s="38" t="s">
        <v>8711</v>
      </c>
      <c r="D299" s="38">
        <v>23</v>
      </c>
    </row>
    <row r="300" spans="1:4" ht="18" customHeight="1" x14ac:dyDescent="0.2">
      <c r="A300" s="38">
        <v>293</v>
      </c>
      <c r="B300" s="1" t="s">
        <v>576</v>
      </c>
      <c r="C300" s="38" t="s">
        <v>8712</v>
      </c>
      <c r="D300" s="38">
        <v>24</v>
      </c>
    </row>
    <row r="301" spans="1:4" ht="18" customHeight="1" x14ac:dyDescent="0.2">
      <c r="A301" s="38">
        <v>294</v>
      </c>
      <c r="B301" s="1" t="s">
        <v>576</v>
      </c>
      <c r="C301" s="38" t="s">
        <v>8713</v>
      </c>
      <c r="D301" s="38">
        <v>25</v>
      </c>
    </row>
    <row r="302" spans="1:4" ht="18" customHeight="1" x14ac:dyDescent="0.2">
      <c r="A302" s="38">
        <v>295</v>
      </c>
      <c r="B302" s="1" t="s">
        <v>576</v>
      </c>
      <c r="C302" s="38" t="s">
        <v>8714</v>
      </c>
      <c r="D302" s="38">
        <v>26</v>
      </c>
    </row>
    <row r="303" spans="1:4" ht="18" customHeight="1" x14ac:dyDescent="0.2">
      <c r="A303" s="38">
        <v>296</v>
      </c>
      <c r="B303" s="1" t="s">
        <v>576</v>
      </c>
      <c r="C303" s="38" t="s">
        <v>8715</v>
      </c>
      <c r="D303" s="38">
        <v>27</v>
      </c>
    </row>
    <row r="304" spans="1:4" ht="18" customHeight="1" x14ac:dyDescent="0.2">
      <c r="A304" s="38">
        <v>297</v>
      </c>
      <c r="B304" s="1" t="s">
        <v>576</v>
      </c>
      <c r="C304" s="38" t="s">
        <v>8716</v>
      </c>
      <c r="D304" s="38">
        <v>28</v>
      </c>
    </row>
    <row r="305" spans="1:4" ht="18" customHeight="1" x14ac:dyDescent="0.2">
      <c r="A305" s="38">
        <v>298</v>
      </c>
      <c r="B305" s="1" t="s">
        <v>576</v>
      </c>
      <c r="C305" s="38" t="s">
        <v>8717</v>
      </c>
      <c r="D305" s="38">
        <v>29</v>
      </c>
    </row>
    <row r="306" spans="1:4" ht="18" customHeight="1" x14ac:dyDescent="0.2">
      <c r="A306" s="38">
        <v>299</v>
      </c>
      <c r="B306" s="1" t="s">
        <v>576</v>
      </c>
      <c r="C306" s="38" t="s">
        <v>8718</v>
      </c>
      <c r="D306" s="38">
        <v>30</v>
      </c>
    </row>
    <row r="307" spans="1:4" ht="18" customHeight="1" x14ac:dyDescent="0.2">
      <c r="A307" s="38">
        <v>300</v>
      </c>
      <c r="B307" s="1" t="s">
        <v>576</v>
      </c>
      <c r="C307" s="38" t="s">
        <v>8719</v>
      </c>
      <c r="D307" s="38">
        <v>31</v>
      </c>
    </row>
    <row r="308" spans="1:4" ht="18" customHeight="1" x14ac:dyDescent="0.2">
      <c r="A308" s="38">
        <v>301</v>
      </c>
      <c r="B308" s="1" t="s">
        <v>576</v>
      </c>
      <c r="C308" s="38" t="s">
        <v>8720</v>
      </c>
      <c r="D308" s="38">
        <v>32</v>
      </c>
    </row>
    <row r="309" spans="1:4" ht="18" customHeight="1" x14ac:dyDescent="0.2">
      <c r="A309" s="38">
        <v>302</v>
      </c>
      <c r="B309" s="1" t="s">
        <v>576</v>
      </c>
      <c r="C309" s="38" t="s">
        <v>8721</v>
      </c>
      <c r="D309" s="38">
        <v>33</v>
      </c>
    </row>
    <row r="310" spans="1:4" ht="18" customHeight="1" x14ac:dyDescent="0.2">
      <c r="A310" s="38">
        <v>303</v>
      </c>
      <c r="B310" s="1" t="s">
        <v>576</v>
      </c>
      <c r="C310" s="38" t="s">
        <v>8722</v>
      </c>
      <c r="D310" s="38">
        <v>34</v>
      </c>
    </row>
    <row r="311" spans="1:4" ht="18" customHeight="1" x14ac:dyDescent="0.2">
      <c r="A311" s="38">
        <v>304</v>
      </c>
      <c r="B311" s="1" t="s">
        <v>576</v>
      </c>
      <c r="C311" s="38" t="s">
        <v>8723</v>
      </c>
      <c r="D311" s="38">
        <v>35</v>
      </c>
    </row>
    <row r="312" spans="1:4" ht="18" customHeight="1" x14ac:dyDescent="0.2">
      <c r="A312" s="38">
        <v>305</v>
      </c>
      <c r="B312" s="1" t="s">
        <v>576</v>
      </c>
      <c r="C312" s="38" t="s">
        <v>8724</v>
      </c>
      <c r="D312" s="38">
        <v>36</v>
      </c>
    </row>
    <row r="313" spans="1:4" ht="18" customHeight="1" x14ac:dyDescent="0.2">
      <c r="A313" s="38">
        <v>306</v>
      </c>
      <c r="B313" s="1" t="s">
        <v>576</v>
      </c>
      <c r="C313" s="38" t="s">
        <v>8725</v>
      </c>
      <c r="D313" s="38">
        <v>37</v>
      </c>
    </row>
    <row r="314" spans="1:4" ht="18" customHeight="1" x14ac:dyDescent="0.2">
      <c r="A314" s="38">
        <v>307</v>
      </c>
      <c r="B314" s="1" t="s">
        <v>576</v>
      </c>
      <c r="C314" s="38" t="s">
        <v>8726</v>
      </c>
      <c r="D314" s="38">
        <v>38</v>
      </c>
    </row>
    <row r="315" spans="1:4" ht="18" customHeight="1" x14ac:dyDescent="0.2">
      <c r="A315" s="38">
        <v>308</v>
      </c>
      <c r="B315" s="1" t="s">
        <v>576</v>
      </c>
      <c r="C315" s="38" t="s">
        <v>8727</v>
      </c>
      <c r="D315" s="38">
        <v>39</v>
      </c>
    </row>
    <row r="316" spans="1:4" ht="18" customHeight="1" x14ac:dyDescent="0.2">
      <c r="A316" s="38">
        <v>309</v>
      </c>
      <c r="B316" s="1" t="s">
        <v>576</v>
      </c>
      <c r="C316" s="38" t="s">
        <v>8728</v>
      </c>
      <c r="D316" s="38">
        <v>40</v>
      </c>
    </row>
    <row r="317" spans="1:4" ht="18" customHeight="1" x14ac:dyDescent="0.2">
      <c r="A317" s="38">
        <v>310</v>
      </c>
      <c r="B317" s="1" t="s">
        <v>576</v>
      </c>
      <c r="C317" s="38" t="s">
        <v>8729</v>
      </c>
      <c r="D317" s="38">
        <v>41</v>
      </c>
    </row>
    <row r="318" spans="1:4" ht="18" customHeight="1" x14ac:dyDescent="0.2">
      <c r="A318" s="38">
        <v>311</v>
      </c>
      <c r="B318" s="1" t="s">
        <v>576</v>
      </c>
      <c r="C318" s="38" t="s">
        <v>8730</v>
      </c>
      <c r="D318" s="38">
        <v>42</v>
      </c>
    </row>
    <row r="319" spans="1:4" ht="18" customHeight="1" x14ac:dyDescent="0.2">
      <c r="A319" s="38">
        <v>312</v>
      </c>
      <c r="B319" s="1" t="s">
        <v>576</v>
      </c>
      <c r="C319" s="38" t="s">
        <v>8731</v>
      </c>
      <c r="D319" s="38">
        <v>43</v>
      </c>
    </row>
    <row r="320" spans="1:4" ht="18" customHeight="1" x14ac:dyDescent="0.2">
      <c r="A320" s="38">
        <v>313</v>
      </c>
      <c r="B320" s="1" t="s">
        <v>576</v>
      </c>
      <c r="C320" s="38" t="s">
        <v>8732</v>
      </c>
      <c r="D320" s="38">
        <v>44</v>
      </c>
    </row>
    <row r="321" spans="1:4" ht="18" customHeight="1" x14ac:dyDescent="0.2">
      <c r="A321" s="38">
        <v>314</v>
      </c>
      <c r="B321" s="1" t="s">
        <v>576</v>
      </c>
      <c r="C321" s="38" t="s">
        <v>8733</v>
      </c>
      <c r="D321" s="38">
        <v>45</v>
      </c>
    </row>
    <row r="322" spans="1:4" ht="18" customHeight="1" x14ac:dyDescent="0.2">
      <c r="A322" s="38">
        <v>315</v>
      </c>
      <c r="B322" s="1" t="s">
        <v>576</v>
      </c>
      <c r="C322" s="38" t="s">
        <v>8734</v>
      </c>
      <c r="D322" s="38">
        <v>46</v>
      </c>
    </row>
    <row r="323" spans="1:4" ht="18" customHeight="1" x14ac:dyDescent="0.2">
      <c r="A323" s="38">
        <v>316</v>
      </c>
      <c r="B323" s="1" t="s">
        <v>576</v>
      </c>
      <c r="C323" s="38" t="s">
        <v>8735</v>
      </c>
      <c r="D323" s="38">
        <v>47</v>
      </c>
    </row>
    <row r="324" spans="1:4" ht="18" customHeight="1" x14ac:dyDescent="0.2">
      <c r="A324" s="38">
        <v>317</v>
      </c>
      <c r="B324" s="1" t="s">
        <v>576</v>
      </c>
      <c r="C324" s="38" t="s">
        <v>8736</v>
      </c>
      <c r="D324" s="38">
        <v>48</v>
      </c>
    </row>
    <row r="325" spans="1:4" ht="18" customHeight="1" x14ac:dyDescent="0.2">
      <c r="A325" s="38">
        <v>318</v>
      </c>
      <c r="B325" s="1" t="s">
        <v>576</v>
      </c>
      <c r="C325" s="38" t="s">
        <v>8737</v>
      </c>
      <c r="D325" s="38">
        <v>49</v>
      </c>
    </row>
    <row r="326" spans="1:4" ht="18" customHeight="1" x14ac:dyDescent="0.2">
      <c r="A326" s="38">
        <v>319</v>
      </c>
      <c r="B326" s="1" t="s">
        <v>576</v>
      </c>
      <c r="C326" s="38" t="s">
        <v>8738</v>
      </c>
      <c r="D326" s="38">
        <v>50</v>
      </c>
    </row>
    <row r="327" spans="1:4" ht="18" customHeight="1" x14ac:dyDescent="0.2">
      <c r="A327" s="38">
        <v>320</v>
      </c>
      <c r="B327" s="1" t="s">
        <v>576</v>
      </c>
      <c r="C327" s="38" t="s">
        <v>8739</v>
      </c>
      <c r="D327" s="38">
        <v>51</v>
      </c>
    </row>
    <row r="328" spans="1:4" ht="18" customHeight="1" x14ac:dyDescent="0.2">
      <c r="A328" s="38">
        <v>321</v>
      </c>
      <c r="B328" s="1" t="s">
        <v>576</v>
      </c>
      <c r="C328" s="38" t="s">
        <v>8740</v>
      </c>
      <c r="D328" s="38">
        <v>52</v>
      </c>
    </row>
    <row r="329" spans="1:4" ht="18" customHeight="1" x14ac:dyDescent="0.2">
      <c r="A329" s="38">
        <v>322</v>
      </c>
      <c r="B329" s="1" t="s">
        <v>576</v>
      </c>
      <c r="C329" s="38" t="s">
        <v>8741</v>
      </c>
      <c r="D329" s="38">
        <v>53</v>
      </c>
    </row>
    <row r="330" spans="1:4" ht="18" customHeight="1" x14ac:dyDescent="0.2">
      <c r="A330" s="38">
        <v>323</v>
      </c>
      <c r="B330" s="1" t="s">
        <v>576</v>
      </c>
      <c r="C330" s="38" t="s">
        <v>8742</v>
      </c>
      <c r="D330" s="38">
        <v>54</v>
      </c>
    </row>
    <row r="331" spans="1:4" ht="18" customHeight="1" x14ac:dyDescent="0.2">
      <c r="A331" s="38">
        <v>324</v>
      </c>
      <c r="B331" s="1" t="s">
        <v>576</v>
      </c>
      <c r="C331" s="38" t="s">
        <v>8743</v>
      </c>
      <c r="D331" s="38">
        <v>55</v>
      </c>
    </row>
    <row r="332" spans="1:4" ht="18" customHeight="1" x14ac:dyDescent="0.2">
      <c r="A332" s="38">
        <v>325</v>
      </c>
      <c r="B332" s="1" t="s">
        <v>576</v>
      </c>
      <c r="C332" s="38" t="s">
        <v>8744</v>
      </c>
      <c r="D332" s="38">
        <v>56</v>
      </c>
    </row>
    <row r="333" spans="1:4" ht="18" customHeight="1" x14ac:dyDescent="0.2">
      <c r="A333" s="38">
        <v>326</v>
      </c>
      <c r="B333" s="1" t="s">
        <v>576</v>
      </c>
      <c r="C333" s="38" t="s">
        <v>8745</v>
      </c>
      <c r="D333" s="38">
        <v>57</v>
      </c>
    </row>
    <row r="334" spans="1:4" ht="18" customHeight="1" x14ac:dyDescent="0.2">
      <c r="A334" s="38">
        <v>327</v>
      </c>
      <c r="B334" s="1" t="s">
        <v>576</v>
      </c>
      <c r="C334" s="38" t="s">
        <v>8746</v>
      </c>
      <c r="D334" s="38">
        <v>58</v>
      </c>
    </row>
    <row r="335" spans="1:4" ht="18" customHeight="1" x14ac:dyDescent="0.2">
      <c r="A335" s="38">
        <v>328</v>
      </c>
      <c r="B335" s="1" t="s">
        <v>576</v>
      </c>
      <c r="C335" s="38" t="s">
        <v>8747</v>
      </c>
      <c r="D335" s="38">
        <v>59</v>
      </c>
    </row>
    <row r="336" spans="1:4" ht="18" customHeight="1" x14ac:dyDescent="0.2">
      <c r="A336" s="38">
        <v>329</v>
      </c>
      <c r="B336" s="1" t="s">
        <v>576</v>
      </c>
      <c r="C336" s="38" t="s">
        <v>8748</v>
      </c>
      <c r="D336" s="38">
        <v>60</v>
      </c>
    </row>
    <row r="337" spans="1:4" ht="18" customHeight="1" x14ac:dyDescent="0.2">
      <c r="A337" s="38">
        <v>330</v>
      </c>
      <c r="B337" s="1" t="s">
        <v>576</v>
      </c>
      <c r="C337" s="38" t="s">
        <v>8749</v>
      </c>
      <c r="D337" s="38">
        <v>61</v>
      </c>
    </row>
    <row r="338" spans="1:4" ht="18" customHeight="1" x14ac:dyDescent="0.2">
      <c r="A338" s="38">
        <v>331</v>
      </c>
      <c r="B338" s="1" t="s">
        <v>576</v>
      </c>
      <c r="C338" s="38" t="s">
        <v>8750</v>
      </c>
      <c r="D338" s="38">
        <v>62</v>
      </c>
    </row>
    <row r="339" spans="1:4" ht="18" customHeight="1" x14ac:dyDescent="0.2">
      <c r="A339" s="38">
        <v>332</v>
      </c>
      <c r="B339" s="1" t="s">
        <v>576</v>
      </c>
      <c r="C339" s="38" t="s">
        <v>8751</v>
      </c>
      <c r="D339" s="38">
        <v>63</v>
      </c>
    </row>
    <row r="340" spans="1:4" ht="18" customHeight="1" x14ac:dyDescent="0.2">
      <c r="A340" s="38">
        <v>333</v>
      </c>
      <c r="B340" s="1" t="s">
        <v>576</v>
      </c>
      <c r="C340" s="38" t="s">
        <v>8752</v>
      </c>
      <c r="D340" s="38">
        <v>64</v>
      </c>
    </row>
    <row r="341" spans="1:4" ht="18" customHeight="1" x14ac:dyDescent="0.2">
      <c r="A341" s="38">
        <v>334</v>
      </c>
      <c r="B341" s="1" t="s">
        <v>576</v>
      </c>
      <c r="C341" s="38" t="s">
        <v>8753</v>
      </c>
      <c r="D341" s="38">
        <v>65</v>
      </c>
    </row>
    <row r="342" spans="1:4" ht="18" customHeight="1" x14ac:dyDescent="0.2">
      <c r="A342" s="38">
        <v>335</v>
      </c>
      <c r="B342" s="1" t="s">
        <v>576</v>
      </c>
      <c r="C342" s="38" t="s">
        <v>8754</v>
      </c>
      <c r="D342" s="38">
        <v>66</v>
      </c>
    </row>
    <row r="343" spans="1:4" ht="18" customHeight="1" x14ac:dyDescent="0.2">
      <c r="A343" s="38">
        <v>336</v>
      </c>
      <c r="B343" s="1" t="s">
        <v>576</v>
      </c>
      <c r="C343" s="38" t="s">
        <v>8755</v>
      </c>
      <c r="D343" s="38">
        <v>67</v>
      </c>
    </row>
    <row r="344" spans="1:4" ht="18" customHeight="1" x14ac:dyDescent="0.2">
      <c r="A344" s="38">
        <v>337</v>
      </c>
      <c r="B344" s="1" t="s">
        <v>576</v>
      </c>
      <c r="C344" s="38" t="s">
        <v>8756</v>
      </c>
      <c r="D344" s="38">
        <v>68</v>
      </c>
    </row>
    <row r="345" spans="1:4" ht="18" customHeight="1" x14ac:dyDescent="0.2">
      <c r="A345" s="38">
        <v>338</v>
      </c>
      <c r="B345" s="1" t="s">
        <v>576</v>
      </c>
      <c r="C345" s="38" t="s">
        <v>8757</v>
      </c>
      <c r="D345" s="38">
        <v>69</v>
      </c>
    </row>
    <row r="346" spans="1:4" ht="18" customHeight="1" x14ac:dyDescent="0.2">
      <c r="A346" s="38">
        <v>339</v>
      </c>
      <c r="B346" s="1" t="s">
        <v>576</v>
      </c>
      <c r="C346" s="38" t="s">
        <v>8758</v>
      </c>
      <c r="D346" s="38">
        <v>70</v>
      </c>
    </row>
    <row r="347" spans="1:4" ht="18" customHeight="1" x14ac:dyDescent="0.2">
      <c r="A347" s="38">
        <v>340</v>
      </c>
      <c r="B347" s="1" t="s">
        <v>576</v>
      </c>
      <c r="C347" s="38" t="s">
        <v>8759</v>
      </c>
      <c r="D347" s="38">
        <v>71</v>
      </c>
    </row>
    <row r="348" spans="1:4" ht="18" customHeight="1" x14ac:dyDescent="0.2">
      <c r="A348" s="38">
        <v>341</v>
      </c>
      <c r="B348" s="1" t="s">
        <v>576</v>
      </c>
      <c r="C348" s="38" t="s">
        <v>8760</v>
      </c>
      <c r="D348" s="38">
        <v>72</v>
      </c>
    </row>
    <row r="349" spans="1:4" ht="18" customHeight="1" x14ac:dyDescent="0.2">
      <c r="A349" s="38">
        <v>342</v>
      </c>
      <c r="B349" s="1" t="s">
        <v>576</v>
      </c>
      <c r="C349" s="38" t="s">
        <v>8761</v>
      </c>
      <c r="D349" s="38">
        <v>73</v>
      </c>
    </row>
    <row r="350" spans="1:4" ht="18" customHeight="1" x14ac:dyDescent="0.2">
      <c r="A350" s="38">
        <v>343</v>
      </c>
      <c r="B350" s="1" t="s">
        <v>576</v>
      </c>
      <c r="C350" s="38" t="s">
        <v>8762</v>
      </c>
      <c r="D350" s="38">
        <v>74</v>
      </c>
    </row>
    <row r="351" spans="1:4" ht="18" customHeight="1" x14ac:dyDescent="0.2">
      <c r="A351" s="38">
        <v>344</v>
      </c>
      <c r="B351" s="1" t="s">
        <v>576</v>
      </c>
      <c r="C351" s="38" t="s">
        <v>8763</v>
      </c>
      <c r="D351" s="38">
        <v>75</v>
      </c>
    </row>
    <row r="352" spans="1:4" ht="18" customHeight="1" x14ac:dyDescent="0.2">
      <c r="A352" s="38">
        <v>345</v>
      </c>
      <c r="B352" s="1" t="s">
        <v>576</v>
      </c>
      <c r="C352" s="38" t="s">
        <v>8764</v>
      </c>
      <c r="D352" s="38">
        <v>76</v>
      </c>
    </row>
    <row r="353" spans="1:4" ht="18" customHeight="1" x14ac:dyDescent="0.2">
      <c r="A353" s="38">
        <v>346</v>
      </c>
      <c r="B353" s="1" t="s">
        <v>576</v>
      </c>
      <c r="C353" s="38" t="s">
        <v>8765</v>
      </c>
      <c r="D353" s="38">
        <v>77</v>
      </c>
    </row>
    <row r="354" spans="1:4" ht="18" customHeight="1" x14ac:dyDescent="0.2">
      <c r="A354" s="38">
        <v>347</v>
      </c>
      <c r="B354" s="1" t="s">
        <v>576</v>
      </c>
      <c r="C354" s="38" t="s">
        <v>8766</v>
      </c>
      <c r="D354" s="38">
        <v>78</v>
      </c>
    </row>
    <row r="355" spans="1:4" ht="18" customHeight="1" x14ac:dyDescent="0.2">
      <c r="A355" s="38">
        <v>348</v>
      </c>
      <c r="B355" s="1" t="s">
        <v>576</v>
      </c>
      <c r="C355" s="38" t="s">
        <v>8767</v>
      </c>
      <c r="D355" s="38">
        <v>79</v>
      </c>
    </row>
    <row r="356" spans="1:4" ht="18" customHeight="1" x14ac:dyDescent="0.2">
      <c r="A356" s="38">
        <v>349</v>
      </c>
      <c r="B356" s="1" t="s">
        <v>576</v>
      </c>
      <c r="C356" s="38" t="s">
        <v>8768</v>
      </c>
      <c r="D356" s="38">
        <v>80</v>
      </c>
    </row>
    <row r="357" spans="1:4" ht="18" customHeight="1" x14ac:dyDescent="0.2">
      <c r="A357" s="38">
        <v>350</v>
      </c>
      <c r="B357" s="1" t="s">
        <v>576</v>
      </c>
      <c r="C357" s="38" t="s">
        <v>8769</v>
      </c>
      <c r="D357" s="38">
        <v>81</v>
      </c>
    </row>
    <row r="358" spans="1:4" ht="18" customHeight="1" x14ac:dyDescent="0.2">
      <c r="A358" s="38">
        <v>351</v>
      </c>
      <c r="B358" s="1" t="s">
        <v>576</v>
      </c>
      <c r="C358" s="38" t="s">
        <v>8770</v>
      </c>
      <c r="D358" s="38">
        <v>82</v>
      </c>
    </row>
    <row r="359" spans="1:4" ht="18" customHeight="1" x14ac:dyDescent="0.2">
      <c r="A359" s="38">
        <v>352</v>
      </c>
      <c r="B359" s="1" t="s">
        <v>576</v>
      </c>
      <c r="C359" s="38" t="s">
        <v>8771</v>
      </c>
      <c r="D359" s="38">
        <v>83</v>
      </c>
    </row>
    <row r="360" spans="1:4" ht="18" customHeight="1" x14ac:dyDescent="0.2">
      <c r="A360" s="38">
        <v>353</v>
      </c>
      <c r="B360" s="1" t="s">
        <v>576</v>
      </c>
      <c r="C360" s="38" t="s">
        <v>8772</v>
      </c>
      <c r="D360" s="38">
        <v>84</v>
      </c>
    </row>
    <row r="361" spans="1:4" ht="18" customHeight="1" x14ac:dyDescent="0.2">
      <c r="A361" s="38">
        <v>354</v>
      </c>
      <c r="B361" s="1" t="s">
        <v>576</v>
      </c>
      <c r="C361" s="38" t="s">
        <v>8773</v>
      </c>
      <c r="D361" s="38">
        <v>85</v>
      </c>
    </row>
    <row r="362" spans="1:4" ht="18" customHeight="1" x14ac:dyDescent="0.2">
      <c r="A362" s="38">
        <v>355</v>
      </c>
      <c r="B362" s="1" t="s">
        <v>576</v>
      </c>
      <c r="C362" s="38" t="s">
        <v>8774</v>
      </c>
      <c r="D362" s="38">
        <v>86</v>
      </c>
    </row>
    <row r="363" spans="1:4" ht="18" customHeight="1" x14ac:dyDescent="0.2">
      <c r="A363" s="38">
        <v>356</v>
      </c>
      <c r="B363" s="1" t="s">
        <v>576</v>
      </c>
      <c r="C363" s="38" t="s">
        <v>8775</v>
      </c>
      <c r="D363" s="38">
        <v>87</v>
      </c>
    </row>
    <row r="364" spans="1:4" ht="18" customHeight="1" x14ac:dyDescent="0.2">
      <c r="A364" s="38">
        <v>357</v>
      </c>
      <c r="B364" s="1" t="s">
        <v>576</v>
      </c>
      <c r="C364" s="38" t="s">
        <v>8776</v>
      </c>
      <c r="D364" s="38">
        <v>88</v>
      </c>
    </row>
    <row r="365" spans="1:4" ht="18" customHeight="1" x14ac:dyDescent="0.2">
      <c r="A365" s="38">
        <v>358</v>
      </c>
      <c r="B365" s="1" t="s">
        <v>576</v>
      </c>
      <c r="C365" s="38" t="s">
        <v>8777</v>
      </c>
      <c r="D365" s="38">
        <v>89</v>
      </c>
    </row>
    <row r="366" spans="1:4" ht="18" customHeight="1" x14ac:dyDescent="0.2">
      <c r="A366" s="38">
        <v>359</v>
      </c>
      <c r="B366" s="1" t="s">
        <v>576</v>
      </c>
      <c r="C366" s="38" t="s">
        <v>8778</v>
      </c>
      <c r="D366" s="38">
        <v>90</v>
      </c>
    </row>
    <row r="367" spans="1:4" ht="18" customHeight="1" x14ac:dyDescent="0.2">
      <c r="A367" s="38">
        <v>360</v>
      </c>
      <c r="B367" s="1" t="s">
        <v>576</v>
      </c>
      <c r="C367" s="38" t="s">
        <v>8779</v>
      </c>
      <c r="D367" s="38">
        <v>91</v>
      </c>
    </row>
    <row r="368" spans="1:4" ht="18" customHeight="1" x14ac:dyDescent="0.2">
      <c r="A368" s="38">
        <v>361</v>
      </c>
      <c r="B368" s="1" t="s">
        <v>576</v>
      </c>
      <c r="C368" s="38" t="s">
        <v>8780</v>
      </c>
      <c r="D368" s="38">
        <v>92</v>
      </c>
    </row>
    <row r="369" spans="1:4" ht="18" customHeight="1" x14ac:dyDescent="0.2">
      <c r="A369" s="38">
        <v>362</v>
      </c>
      <c r="B369" s="1" t="s">
        <v>576</v>
      </c>
      <c r="C369" s="38" t="s">
        <v>8781</v>
      </c>
      <c r="D369" s="38">
        <v>93</v>
      </c>
    </row>
    <row r="370" spans="1:4" ht="18" customHeight="1" x14ac:dyDescent="0.2">
      <c r="A370" s="38">
        <v>363</v>
      </c>
      <c r="B370" s="1" t="s">
        <v>576</v>
      </c>
      <c r="C370" s="38" t="s">
        <v>8782</v>
      </c>
      <c r="D370" s="38">
        <v>94</v>
      </c>
    </row>
    <row r="371" spans="1:4" ht="18" customHeight="1" x14ac:dyDescent="0.2">
      <c r="A371" s="38">
        <v>364</v>
      </c>
      <c r="B371" s="1" t="s">
        <v>576</v>
      </c>
      <c r="C371" s="38" t="s">
        <v>8783</v>
      </c>
      <c r="D371" s="38">
        <v>95</v>
      </c>
    </row>
    <row r="372" spans="1:4" ht="18" customHeight="1" x14ac:dyDescent="0.2">
      <c r="A372" s="38">
        <v>365</v>
      </c>
      <c r="B372" s="1" t="s">
        <v>576</v>
      </c>
      <c r="C372" s="38" t="s">
        <v>8784</v>
      </c>
      <c r="D372" s="38">
        <v>96</v>
      </c>
    </row>
    <row r="373" spans="1:4" ht="18" customHeight="1" x14ac:dyDescent="0.2">
      <c r="A373" s="38">
        <v>366</v>
      </c>
      <c r="B373" s="1" t="s">
        <v>576</v>
      </c>
      <c r="C373" s="38" t="s">
        <v>8785</v>
      </c>
      <c r="D373" s="38">
        <v>97</v>
      </c>
    </row>
    <row r="374" spans="1:4" ht="18" customHeight="1" x14ac:dyDescent="0.2">
      <c r="A374" s="38">
        <v>367</v>
      </c>
      <c r="B374" s="1" t="s">
        <v>576</v>
      </c>
      <c r="C374" s="38" t="s">
        <v>8786</v>
      </c>
      <c r="D374" s="38">
        <v>98</v>
      </c>
    </row>
    <row r="375" spans="1:4" ht="18" customHeight="1" x14ac:dyDescent="0.2">
      <c r="A375" s="38">
        <v>368</v>
      </c>
      <c r="B375" s="1" t="s">
        <v>576</v>
      </c>
      <c r="C375" s="38" t="s">
        <v>8787</v>
      </c>
      <c r="D375" s="38">
        <v>99</v>
      </c>
    </row>
    <row r="376" spans="1:4" ht="18" customHeight="1" x14ac:dyDescent="0.2">
      <c r="A376" s="38">
        <v>369</v>
      </c>
      <c r="B376" s="1" t="s">
        <v>576</v>
      </c>
      <c r="C376" s="38" t="s">
        <v>8788</v>
      </c>
      <c r="D376" s="38">
        <v>100</v>
      </c>
    </row>
    <row r="377" spans="1:4" ht="18" customHeight="1" x14ac:dyDescent="0.2">
      <c r="A377" s="38">
        <v>370</v>
      </c>
      <c r="B377" s="1" t="s">
        <v>576</v>
      </c>
      <c r="C377" s="38" t="s">
        <v>8789</v>
      </c>
      <c r="D377" s="38">
        <v>101</v>
      </c>
    </row>
    <row r="378" spans="1:4" ht="18" customHeight="1" x14ac:dyDescent="0.2">
      <c r="A378" s="38">
        <v>371</v>
      </c>
      <c r="B378" s="1" t="s">
        <v>576</v>
      </c>
      <c r="C378" s="38" t="s">
        <v>8790</v>
      </c>
      <c r="D378" s="38">
        <v>102</v>
      </c>
    </row>
    <row r="379" spans="1:4" ht="18" customHeight="1" x14ac:dyDescent="0.2">
      <c r="A379" s="38">
        <v>372</v>
      </c>
      <c r="B379" s="1" t="s">
        <v>576</v>
      </c>
      <c r="C379" s="38" t="s">
        <v>8791</v>
      </c>
      <c r="D379" s="38">
        <v>103</v>
      </c>
    </row>
    <row r="380" spans="1:4" ht="18" customHeight="1" x14ac:dyDescent="0.2">
      <c r="A380" s="38">
        <v>373</v>
      </c>
      <c r="B380" s="1" t="s">
        <v>576</v>
      </c>
      <c r="C380" s="38" t="s">
        <v>8792</v>
      </c>
      <c r="D380" s="38">
        <v>104</v>
      </c>
    </row>
    <row r="381" spans="1:4" ht="18" customHeight="1" x14ac:dyDescent="0.2">
      <c r="A381" s="38">
        <v>374</v>
      </c>
      <c r="B381" s="1" t="s">
        <v>576</v>
      </c>
      <c r="C381" s="38" t="s">
        <v>8793</v>
      </c>
      <c r="D381" s="38">
        <v>105</v>
      </c>
    </row>
    <row r="382" spans="1:4" ht="18" customHeight="1" x14ac:dyDescent="0.2">
      <c r="A382" s="38">
        <v>375</v>
      </c>
      <c r="B382" s="1" t="s">
        <v>576</v>
      </c>
      <c r="C382" s="38" t="s">
        <v>8794</v>
      </c>
      <c r="D382" s="38">
        <v>106</v>
      </c>
    </row>
    <row r="383" spans="1:4" ht="18" customHeight="1" x14ac:dyDescent="0.2">
      <c r="A383" s="38">
        <v>376</v>
      </c>
      <c r="B383" s="1" t="s">
        <v>576</v>
      </c>
      <c r="C383" s="38" t="s">
        <v>8795</v>
      </c>
      <c r="D383" s="38">
        <v>107</v>
      </c>
    </row>
    <row r="384" spans="1:4" ht="18" customHeight="1" x14ac:dyDescent="0.2">
      <c r="A384" s="38">
        <v>377</v>
      </c>
      <c r="B384" s="1" t="s">
        <v>576</v>
      </c>
      <c r="C384" s="38" t="s">
        <v>8796</v>
      </c>
      <c r="D384" s="38">
        <v>108</v>
      </c>
    </row>
    <row r="385" spans="1:4" ht="18" customHeight="1" x14ac:dyDescent="0.2">
      <c r="A385" s="38">
        <v>378</v>
      </c>
      <c r="B385" s="1" t="s">
        <v>576</v>
      </c>
      <c r="C385" s="38" t="s">
        <v>8797</v>
      </c>
      <c r="D385" s="38">
        <v>109</v>
      </c>
    </row>
    <row r="386" spans="1:4" ht="18" customHeight="1" x14ac:dyDescent="0.2">
      <c r="A386" s="38">
        <v>379</v>
      </c>
      <c r="B386" s="1" t="s">
        <v>576</v>
      </c>
      <c r="C386" s="38" t="s">
        <v>8798</v>
      </c>
      <c r="D386" s="38">
        <v>110</v>
      </c>
    </row>
    <row r="387" spans="1:4" ht="18" customHeight="1" x14ac:dyDescent="0.2">
      <c r="A387" s="38">
        <v>380</v>
      </c>
      <c r="B387" s="1" t="s">
        <v>576</v>
      </c>
      <c r="C387" s="38" t="s">
        <v>8799</v>
      </c>
      <c r="D387" s="38">
        <v>111</v>
      </c>
    </row>
    <row r="388" spans="1:4" ht="18" customHeight="1" x14ac:dyDescent="0.2">
      <c r="A388" s="38">
        <v>381</v>
      </c>
      <c r="B388" s="1" t="s">
        <v>576</v>
      </c>
      <c r="C388" s="38" t="s">
        <v>8800</v>
      </c>
      <c r="D388" s="38">
        <v>112</v>
      </c>
    </row>
    <row r="389" spans="1:4" ht="18" customHeight="1" x14ac:dyDescent="0.2">
      <c r="A389" s="38">
        <v>382</v>
      </c>
      <c r="B389" s="1" t="s">
        <v>576</v>
      </c>
      <c r="C389" s="38" t="s">
        <v>8801</v>
      </c>
      <c r="D389" s="38">
        <v>113</v>
      </c>
    </row>
    <row r="390" spans="1:4" ht="18" customHeight="1" x14ac:dyDescent="0.2">
      <c r="A390" s="38">
        <v>383</v>
      </c>
      <c r="B390" s="1" t="s">
        <v>576</v>
      </c>
      <c r="C390" s="38" t="s">
        <v>8802</v>
      </c>
      <c r="D390" s="38">
        <v>114</v>
      </c>
    </row>
    <row r="391" spans="1:4" ht="18" customHeight="1" x14ac:dyDescent="0.2">
      <c r="A391" s="38">
        <v>384</v>
      </c>
      <c r="B391" s="1" t="s">
        <v>576</v>
      </c>
      <c r="C391" s="38" t="s">
        <v>8803</v>
      </c>
      <c r="D391" s="38">
        <v>115</v>
      </c>
    </row>
    <row r="392" spans="1:4" ht="18" customHeight="1" x14ac:dyDescent="0.2">
      <c r="A392" s="38">
        <v>385</v>
      </c>
      <c r="B392" s="1" t="s">
        <v>576</v>
      </c>
      <c r="C392" s="38" t="s">
        <v>8804</v>
      </c>
      <c r="D392" s="38">
        <v>116</v>
      </c>
    </row>
    <row r="393" spans="1:4" ht="18" customHeight="1" x14ac:dyDescent="0.2">
      <c r="A393" s="38">
        <v>386</v>
      </c>
      <c r="B393" s="1" t="s">
        <v>576</v>
      </c>
      <c r="C393" s="38" t="s">
        <v>8805</v>
      </c>
      <c r="D393" s="38">
        <v>117</v>
      </c>
    </row>
    <row r="394" spans="1:4" ht="18" customHeight="1" x14ac:dyDescent="0.2">
      <c r="A394" s="38">
        <v>387</v>
      </c>
      <c r="B394" s="1" t="s">
        <v>576</v>
      </c>
      <c r="C394" s="38" t="s">
        <v>8806</v>
      </c>
      <c r="D394" s="38">
        <v>118</v>
      </c>
    </row>
    <row r="395" spans="1:4" ht="18" customHeight="1" x14ac:dyDescent="0.2">
      <c r="A395" s="38">
        <v>388</v>
      </c>
      <c r="B395" s="1" t="s">
        <v>576</v>
      </c>
      <c r="C395" s="38" t="s">
        <v>8807</v>
      </c>
      <c r="D395" s="38">
        <v>119</v>
      </c>
    </row>
    <row r="396" spans="1:4" ht="18" customHeight="1" x14ac:dyDescent="0.2">
      <c r="A396" s="38">
        <v>389</v>
      </c>
      <c r="B396" s="1" t="s">
        <v>576</v>
      </c>
      <c r="C396" s="38" t="s">
        <v>8808</v>
      </c>
      <c r="D396" s="38">
        <v>120</v>
      </c>
    </row>
    <row r="397" spans="1:4" ht="18" customHeight="1" x14ac:dyDescent="0.2">
      <c r="A397" s="38">
        <v>390</v>
      </c>
      <c r="B397" s="1" t="s">
        <v>576</v>
      </c>
      <c r="C397" s="38" t="s">
        <v>8809</v>
      </c>
      <c r="D397" s="38">
        <v>121</v>
      </c>
    </row>
    <row r="398" spans="1:4" ht="18" customHeight="1" x14ac:dyDescent="0.2">
      <c r="A398" s="38">
        <v>391</v>
      </c>
      <c r="B398" s="1" t="s">
        <v>576</v>
      </c>
      <c r="C398" s="38" t="s">
        <v>8810</v>
      </c>
      <c r="D398" s="38">
        <v>122</v>
      </c>
    </row>
    <row r="399" spans="1:4" ht="18" customHeight="1" x14ac:dyDescent="0.2">
      <c r="A399" s="38">
        <v>392</v>
      </c>
      <c r="B399" s="1" t="s">
        <v>576</v>
      </c>
      <c r="C399" s="38" t="s">
        <v>8811</v>
      </c>
      <c r="D399" s="38">
        <v>123</v>
      </c>
    </row>
    <row r="400" spans="1:4" ht="18" customHeight="1" x14ac:dyDescent="0.2">
      <c r="A400" s="38">
        <v>393</v>
      </c>
      <c r="B400" s="1" t="s">
        <v>576</v>
      </c>
      <c r="C400" s="38" t="s">
        <v>8812</v>
      </c>
      <c r="D400" s="38">
        <v>124</v>
      </c>
    </row>
    <row r="401" spans="1:4" ht="18" customHeight="1" x14ac:dyDescent="0.2">
      <c r="A401" s="38">
        <v>394</v>
      </c>
      <c r="B401" s="1" t="s">
        <v>576</v>
      </c>
      <c r="C401" s="38" t="s">
        <v>8813</v>
      </c>
      <c r="D401" s="38">
        <v>125</v>
      </c>
    </row>
    <row r="402" spans="1:4" ht="18" customHeight="1" x14ac:dyDescent="0.2">
      <c r="A402" s="38">
        <v>395</v>
      </c>
      <c r="B402" s="1" t="s">
        <v>576</v>
      </c>
      <c r="C402" s="38" t="s">
        <v>8814</v>
      </c>
      <c r="D402" s="38">
        <v>126</v>
      </c>
    </row>
    <row r="403" spans="1:4" ht="18" customHeight="1" x14ac:dyDescent="0.2">
      <c r="A403" s="38">
        <v>396</v>
      </c>
      <c r="B403" s="1" t="s">
        <v>576</v>
      </c>
      <c r="C403" s="38" t="s">
        <v>8815</v>
      </c>
      <c r="D403" s="38">
        <v>127</v>
      </c>
    </row>
    <row r="404" spans="1:4" ht="18" customHeight="1" x14ac:dyDescent="0.2">
      <c r="A404" s="38">
        <v>397</v>
      </c>
      <c r="B404" s="1" t="s">
        <v>576</v>
      </c>
      <c r="C404" s="38" t="s">
        <v>8816</v>
      </c>
      <c r="D404" s="38">
        <v>128</v>
      </c>
    </row>
    <row r="405" spans="1:4" ht="18" customHeight="1" x14ac:dyDescent="0.2">
      <c r="A405" s="38">
        <v>398</v>
      </c>
      <c r="B405" s="1" t="s">
        <v>576</v>
      </c>
      <c r="C405" s="38" t="s">
        <v>8817</v>
      </c>
      <c r="D405" s="38">
        <v>129</v>
      </c>
    </row>
    <row r="406" spans="1:4" ht="18" customHeight="1" x14ac:dyDescent="0.2">
      <c r="A406" s="38">
        <v>399</v>
      </c>
      <c r="B406" s="1" t="s">
        <v>576</v>
      </c>
      <c r="C406" s="38" t="s">
        <v>8818</v>
      </c>
      <c r="D406" s="38">
        <v>130</v>
      </c>
    </row>
    <row r="407" spans="1:4" ht="18" customHeight="1" x14ac:dyDescent="0.2">
      <c r="A407" s="38">
        <v>400</v>
      </c>
      <c r="B407" s="1" t="s">
        <v>576</v>
      </c>
      <c r="C407" s="38" t="s">
        <v>8819</v>
      </c>
      <c r="D407" s="38">
        <v>131</v>
      </c>
    </row>
    <row r="408" spans="1:4" ht="18" customHeight="1" x14ac:dyDescent="0.2">
      <c r="A408" s="38">
        <v>401</v>
      </c>
      <c r="B408" s="1" t="s">
        <v>576</v>
      </c>
      <c r="C408" s="38" t="s">
        <v>8820</v>
      </c>
      <c r="D408" s="38">
        <v>132</v>
      </c>
    </row>
    <row r="409" spans="1:4" ht="18" customHeight="1" x14ac:dyDescent="0.2">
      <c r="A409" s="38">
        <v>402</v>
      </c>
      <c r="B409" s="1" t="s">
        <v>576</v>
      </c>
      <c r="C409" s="38" t="s">
        <v>8821</v>
      </c>
      <c r="D409" s="38">
        <v>133</v>
      </c>
    </row>
    <row r="410" spans="1:4" ht="18" customHeight="1" x14ac:dyDescent="0.2">
      <c r="A410" s="38">
        <v>403</v>
      </c>
      <c r="B410" s="1" t="s">
        <v>576</v>
      </c>
      <c r="C410" s="38" t="s">
        <v>8822</v>
      </c>
      <c r="D410" s="38">
        <v>134</v>
      </c>
    </row>
    <row r="411" spans="1:4" ht="18" customHeight="1" x14ac:dyDescent="0.2">
      <c r="A411" s="38">
        <v>404</v>
      </c>
      <c r="B411" s="1" t="s">
        <v>576</v>
      </c>
      <c r="C411" s="38" t="s">
        <v>8823</v>
      </c>
      <c r="D411" s="38">
        <v>135</v>
      </c>
    </row>
    <row r="412" spans="1:4" ht="18" customHeight="1" x14ac:dyDescent="0.2">
      <c r="A412" s="38">
        <v>405</v>
      </c>
      <c r="B412" s="1" t="s">
        <v>576</v>
      </c>
      <c r="C412" s="38" t="s">
        <v>8824</v>
      </c>
      <c r="D412" s="38">
        <v>136</v>
      </c>
    </row>
    <row r="413" spans="1:4" ht="18" customHeight="1" x14ac:dyDescent="0.2">
      <c r="A413" s="38">
        <v>406</v>
      </c>
      <c r="B413" s="1" t="s">
        <v>576</v>
      </c>
      <c r="C413" s="38" t="s">
        <v>8825</v>
      </c>
      <c r="D413" s="38">
        <v>137</v>
      </c>
    </row>
    <row r="414" spans="1:4" ht="18" customHeight="1" x14ac:dyDescent="0.2">
      <c r="A414" s="38">
        <v>407</v>
      </c>
      <c r="B414" s="1" t="s">
        <v>576</v>
      </c>
      <c r="C414" s="38" t="s">
        <v>8826</v>
      </c>
      <c r="D414" s="38">
        <v>138</v>
      </c>
    </row>
    <row r="415" spans="1:4" ht="18" customHeight="1" x14ac:dyDescent="0.2">
      <c r="A415" s="38">
        <v>408</v>
      </c>
      <c r="B415" s="1" t="s">
        <v>576</v>
      </c>
      <c r="C415" s="38" t="s">
        <v>8827</v>
      </c>
      <c r="D415" s="38">
        <v>139</v>
      </c>
    </row>
    <row r="416" spans="1:4" ht="18" customHeight="1" x14ac:dyDescent="0.2">
      <c r="A416" s="38">
        <v>409</v>
      </c>
      <c r="B416" s="1" t="s">
        <v>576</v>
      </c>
      <c r="C416" s="38" t="s">
        <v>8828</v>
      </c>
      <c r="D416" s="38">
        <v>140</v>
      </c>
    </row>
    <row r="417" spans="1:4" ht="18" customHeight="1" x14ac:dyDescent="0.2">
      <c r="A417" s="38">
        <v>410</v>
      </c>
      <c r="B417" s="1" t="s">
        <v>576</v>
      </c>
      <c r="C417" s="38" t="s">
        <v>8829</v>
      </c>
      <c r="D417" s="38">
        <v>141</v>
      </c>
    </row>
    <row r="418" spans="1:4" ht="18" customHeight="1" x14ac:dyDescent="0.2">
      <c r="A418" s="38">
        <v>411</v>
      </c>
      <c r="B418" s="1" t="s">
        <v>576</v>
      </c>
      <c r="C418" s="38" t="s">
        <v>8830</v>
      </c>
      <c r="D418" s="38">
        <v>142</v>
      </c>
    </row>
    <row r="419" spans="1:4" ht="18" customHeight="1" x14ac:dyDescent="0.2">
      <c r="A419" s="38">
        <v>412</v>
      </c>
      <c r="B419" s="1" t="s">
        <v>576</v>
      </c>
      <c r="C419" s="38" t="s">
        <v>8831</v>
      </c>
      <c r="D419" s="38">
        <v>143</v>
      </c>
    </row>
    <row r="420" spans="1:4" ht="18" customHeight="1" x14ac:dyDescent="0.2">
      <c r="A420" s="38">
        <v>413</v>
      </c>
      <c r="B420" s="1" t="s">
        <v>576</v>
      </c>
      <c r="C420" s="38" t="s">
        <v>8832</v>
      </c>
      <c r="D420" s="38">
        <v>144</v>
      </c>
    </row>
    <row r="421" spans="1:4" ht="18" customHeight="1" x14ac:dyDescent="0.2">
      <c r="A421" s="38">
        <v>414</v>
      </c>
      <c r="B421" s="1" t="s">
        <v>576</v>
      </c>
      <c r="C421" s="38" t="s">
        <v>8833</v>
      </c>
      <c r="D421" s="38">
        <v>145</v>
      </c>
    </row>
    <row r="422" spans="1:4" ht="18" customHeight="1" x14ac:dyDescent="0.2">
      <c r="A422" s="38">
        <v>415</v>
      </c>
      <c r="B422" s="1" t="s">
        <v>576</v>
      </c>
      <c r="C422" s="38" t="s">
        <v>8834</v>
      </c>
      <c r="D422" s="38">
        <v>146</v>
      </c>
    </row>
    <row r="423" spans="1:4" ht="18" customHeight="1" x14ac:dyDescent="0.2">
      <c r="A423" s="38">
        <v>416</v>
      </c>
      <c r="B423" s="1" t="s">
        <v>576</v>
      </c>
      <c r="C423" s="38" t="s">
        <v>8835</v>
      </c>
      <c r="D423" s="38">
        <v>147</v>
      </c>
    </row>
    <row r="424" spans="1:4" ht="18" customHeight="1" x14ac:dyDescent="0.2">
      <c r="A424" s="38">
        <v>417</v>
      </c>
      <c r="B424" s="1" t="s">
        <v>576</v>
      </c>
      <c r="C424" s="38" t="s">
        <v>8836</v>
      </c>
      <c r="D424" s="38">
        <v>148</v>
      </c>
    </row>
    <row r="425" spans="1:4" ht="18" customHeight="1" x14ac:dyDescent="0.2">
      <c r="A425" s="38">
        <v>418</v>
      </c>
      <c r="B425" s="1" t="s">
        <v>576</v>
      </c>
      <c r="C425" s="38" t="s">
        <v>8837</v>
      </c>
      <c r="D425" s="38">
        <v>149</v>
      </c>
    </row>
    <row r="426" spans="1:4" ht="18" customHeight="1" x14ac:dyDescent="0.2">
      <c r="A426" s="38">
        <v>419</v>
      </c>
      <c r="B426" s="1" t="s">
        <v>576</v>
      </c>
      <c r="C426" s="38" t="s">
        <v>8838</v>
      </c>
      <c r="D426" s="38">
        <v>150</v>
      </c>
    </row>
    <row r="427" spans="1:4" ht="18" customHeight="1" x14ac:dyDescent="0.2">
      <c r="A427" s="38">
        <v>420</v>
      </c>
      <c r="B427" s="1" t="s">
        <v>576</v>
      </c>
      <c r="C427" s="38" t="s">
        <v>8839</v>
      </c>
      <c r="D427" s="38">
        <v>151</v>
      </c>
    </row>
    <row r="428" spans="1:4" ht="18" customHeight="1" x14ac:dyDescent="0.2">
      <c r="A428" s="38">
        <v>421</v>
      </c>
      <c r="B428" s="1" t="s">
        <v>576</v>
      </c>
      <c r="C428" s="38" t="s">
        <v>8840</v>
      </c>
      <c r="D428" s="38">
        <v>152</v>
      </c>
    </row>
    <row r="429" spans="1:4" ht="18" customHeight="1" x14ac:dyDescent="0.2">
      <c r="A429" s="38">
        <v>422</v>
      </c>
      <c r="B429" s="1" t="s">
        <v>576</v>
      </c>
      <c r="C429" s="38" t="s">
        <v>8841</v>
      </c>
      <c r="D429" s="38">
        <v>153</v>
      </c>
    </row>
    <row r="430" spans="1:4" ht="18" customHeight="1" x14ac:dyDescent="0.2">
      <c r="A430" s="38">
        <v>423</v>
      </c>
      <c r="B430" s="1" t="s">
        <v>576</v>
      </c>
      <c r="C430" s="38" t="s">
        <v>8842</v>
      </c>
      <c r="D430" s="38">
        <v>154</v>
      </c>
    </row>
    <row r="431" spans="1:4" ht="18" customHeight="1" x14ac:dyDescent="0.2">
      <c r="A431" s="38">
        <v>424</v>
      </c>
      <c r="B431" s="1" t="s">
        <v>576</v>
      </c>
      <c r="C431" s="38" t="s">
        <v>8843</v>
      </c>
      <c r="D431" s="38">
        <v>155</v>
      </c>
    </row>
    <row r="432" spans="1:4" ht="18" customHeight="1" x14ac:dyDescent="0.2">
      <c r="A432" s="38">
        <v>425</v>
      </c>
      <c r="B432" s="1" t="s">
        <v>576</v>
      </c>
      <c r="C432" s="38" t="s">
        <v>8844</v>
      </c>
      <c r="D432" s="38">
        <v>156</v>
      </c>
    </row>
    <row r="433" spans="1:4" ht="18" customHeight="1" x14ac:dyDescent="0.2">
      <c r="A433" s="38">
        <v>426</v>
      </c>
      <c r="B433" s="1" t="s">
        <v>576</v>
      </c>
      <c r="C433" s="38" t="s">
        <v>8845</v>
      </c>
      <c r="D433" s="38">
        <v>157</v>
      </c>
    </row>
    <row r="434" spans="1:4" ht="18" customHeight="1" x14ac:dyDescent="0.2">
      <c r="A434" s="38">
        <v>427</v>
      </c>
      <c r="B434" s="1" t="s">
        <v>576</v>
      </c>
      <c r="C434" s="38" t="s">
        <v>8846</v>
      </c>
      <c r="D434" s="38">
        <v>158</v>
      </c>
    </row>
    <row r="435" spans="1:4" ht="18" customHeight="1" x14ac:dyDescent="0.2">
      <c r="A435" s="38">
        <v>428</v>
      </c>
      <c r="B435" s="1" t="s">
        <v>576</v>
      </c>
      <c r="C435" s="38" t="s">
        <v>8847</v>
      </c>
      <c r="D435" s="38">
        <v>159</v>
      </c>
    </row>
    <row r="436" spans="1:4" ht="18" customHeight="1" x14ac:dyDescent="0.2">
      <c r="A436" s="38">
        <v>429</v>
      </c>
      <c r="B436" s="1" t="s">
        <v>576</v>
      </c>
      <c r="C436" s="38" t="s">
        <v>8848</v>
      </c>
      <c r="D436" s="38">
        <v>160</v>
      </c>
    </row>
    <row r="437" spans="1:4" ht="18" customHeight="1" x14ac:dyDescent="0.2">
      <c r="A437" s="38">
        <v>430</v>
      </c>
      <c r="B437" s="1" t="s">
        <v>576</v>
      </c>
      <c r="C437" s="38" t="s">
        <v>8849</v>
      </c>
      <c r="D437" s="38">
        <v>161</v>
      </c>
    </row>
    <row r="438" spans="1:4" ht="18" customHeight="1" x14ac:dyDescent="0.2">
      <c r="A438" s="38">
        <v>431</v>
      </c>
      <c r="B438" s="1" t="s">
        <v>576</v>
      </c>
      <c r="C438" s="38" t="s">
        <v>8850</v>
      </c>
      <c r="D438" s="38">
        <v>162</v>
      </c>
    </row>
    <row r="439" spans="1:4" ht="18" customHeight="1" x14ac:dyDescent="0.2">
      <c r="A439" s="38">
        <v>432</v>
      </c>
      <c r="B439" s="1" t="s">
        <v>576</v>
      </c>
      <c r="C439" s="38" t="s">
        <v>8851</v>
      </c>
      <c r="D439" s="38">
        <v>163</v>
      </c>
    </row>
    <row r="440" spans="1:4" ht="18" customHeight="1" x14ac:dyDescent="0.2">
      <c r="A440" s="38">
        <v>433</v>
      </c>
      <c r="B440" s="1" t="s">
        <v>576</v>
      </c>
      <c r="C440" s="38" t="s">
        <v>8852</v>
      </c>
      <c r="D440" s="38">
        <v>164</v>
      </c>
    </row>
    <row r="441" spans="1:4" ht="18" customHeight="1" x14ac:dyDescent="0.2">
      <c r="A441" s="38">
        <v>434</v>
      </c>
      <c r="B441" s="1" t="s">
        <v>576</v>
      </c>
      <c r="C441" s="38" t="s">
        <v>8853</v>
      </c>
      <c r="D441" s="38">
        <v>165</v>
      </c>
    </row>
    <row r="442" spans="1:4" ht="18" customHeight="1" x14ac:dyDescent="0.2">
      <c r="A442" s="38">
        <v>435</v>
      </c>
      <c r="B442" s="1" t="s">
        <v>576</v>
      </c>
      <c r="C442" s="38" t="s">
        <v>8854</v>
      </c>
      <c r="D442" s="38">
        <v>166</v>
      </c>
    </row>
    <row r="443" spans="1:4" ht="18" customHeight="1" x14ac:dyDescent="0.2">
      <c r="A443" s="38">
        <v>436</v>
      </c>
      <c r="B443" s="1" t="s">
        <v>576</v>
      </c>
      <c r="C443" s="38" t="s">
        <v>8855</v>
      </c>
      <c r="D443" s="38">
        <v>167</v>
      </c>
    </row>
    <row r="444" spans="1:4" ht="18" customHeight="1" x14ac:dyDescent="0.2">
      <c r="A444" s="38">
        <v>437</v>
      </c>
      <c r="B444" s="1" t="s">
        <v>576</v>
      </c>
      <c r="C444" s="38" t="s">
        <v>8856</v>
      </c>
      <c r="D444" s="38">
        <v>168</v>
      </c>
    </row>
    <row r="445" spans="1:4" ht="18" customHeight="1" x14ac:dyDescent="0.2">
      <c r="A445" s="38">
        <v>438</v>
      </c>
      <c r="B445" s="1" t="s">
        <v>576</v>
      </c>
      <c r="C445" s="38" t="s">
        <v>8857</v>
      </c>
      <c r="D445" s="38">
        <v>169</v>
      </c>
    </row>
    <row r="446" spans="1:4" ht="18" customHeight="1" x14ac:dyDescent="0.2">
      <c r="A446" s="38">
        <v>439</v>
      </c>
      <c r="B446" s="1" t="s">
        <v>576</v>
      </c>
      <c r="C446" s="38" t="s">
        <v>8858</v>
      </c>
      <c r="D446" s="38">
        <v>170</v>
      </c>
    </row>
    <row r="447" spans="1:4" ht="18" customHeight="1" x14ac:dyDescent="0.2">
      <c r="A447" s="38">
        <v>440</v>
      </c>
      <c r="B447" s="1" t="s">
        <v>576</v>
      </c>
      <c r="C447" s="38" t="s">
        <v>8859</v>
      </c>
      <c r="D447" s="38">
        <v>171</v>
      </c>
    </row>
    <row r="448" spans="1:4" ht="18" customHeight="1" x14ac:dyDescent="0.2">
      <c r="A448" s="38">
        <v>441</v>
      </c>
      <c r="B448" s="1" t="s">
        <v>576</v>
      </c>
      <c r="C448" s="38" t="s">
        <v>8860</v>
      </c>
      <c r="D448" s="38">
        <v>172</v>
      </c>
    </row>
    <row r="449" spans="1:4" ht="18" customHeight="1" x14ac:dyDescent="0.2">
      <c r="A449" s="38">
        <v>442</v>
      </c>
      <c r="B449" s="1" t="s">
        <v>576</v>
      </c>
      <c r="C449" s="38" t="s">
        <v>8861</v>
      </c>
      <c r="D449" s="38">
        <v>173</v>
      </c>
    </row>
    <row r="450" spans="1:4" ht="18" customHeight="1" x14ac:dyDescent="0.2">
      <c r="A450" s="38">
        <v>443</v>
      </c>
      <c r="B450" s="1" t="s">
        <v>576</v>
      </c>
      <c r="C450" s="38" t="s">
        <v>8862</v>
      </c>
      <c r="D450" s="38">
        <v>174</v>
      </c>
    </row>
    <row r="451" spans="1:4" ht="18" customHeight="1" x14ac:dyDescent="0.2">
      <c r="A451" s="38">
        <v>444</v>
      </c>
      <c r="B451" s="1" t="s">
        <v>576</v>
      </c>
      <c r="C451" s="38" t="s">
        <v>8863</v>
      </c>
      <c r="D451" s="38">
        <v>175</v>
      </c>
    </row>
    <row r="452" spans="1:4" ht="18" customHeight="1" x14ac:dyDescent="0.2">
      <c r="A452" s="38">
        <v>445</v>
      </c>
      <c r="B452" s="1" t="s">
        <v>576</v>
      </c>
      <c r="C452" s="38" t="s">
        <v>8864</v>
      </c>
      <c r="D452" s="38">
        <v>176</v>
      </c>
    </row>
    <row r="453" spans="1:4" ht="18" customHeight="1" x14ac:dyDescent="0.2">
      <c r="A453" s="38">
        <v>446</v>
      </c>
      <c r="B453" s="1" t="s">
        <v>576</v>
      </c>
      <c r="C453" s="38" t="s">
        <v>8865</v>
      </c>
      <c r="D453" s="38">
        <v>177</v>
      </c>
    </row>
    <row r="454" spans="1:4" ht="18" customHeight="1" x14ac:dyDescent="0.2">
      <c r="A454" s="38">
        <v>447</v>
      </c>
      <c r="B454" s="1" t="s">
        <v>576</v>
      </c>
      <c r="C454" s="38" t="s">
        <v>8866</v>
      </c>
      <c r="D454" s="38">
        <v>178</v>
      </c>
    </row>
    <row r="455" spans="1:4" ht="18" customHeight="1" x14ac:dyDescent="0.2">
      <c r="A455" s="38">
        <v>448</v>
      </c>
      <c r="B455" s="1" t="s">
        <v>576</v>
      </c>
      <c r="C455" s="38" t="s">
        <v>8867</v>
      </c>
      <c r="D455" s="38">
        <v>179</v>
      </c>
    </row>
    <row r="456" spans="1:4" ht="18" customHeight="1" x14ac:dyDescent="0.2">
      <c r="A456" s="38">
        <v>449</v>
      </c>
      <c r="B456" s="1" t="s">
        <v>576</v>
      </c>
      <c r="C456" s="38" t="s">
        <v>8868</v>
      </c>
      <c r="D456" s="38">
        <v>180</v>
      </c>
    </row>
    <row r="457" spans="1:4" ht="18" customHeight="1" x14ac:dyDescent="0.2">
      <c r="A457" s="38">
        <v>450</v>
      </c>
      <c r="B457" s="1" t="s">
        <v>576</v>
      </c>
      <c r="C457" s="38" t="s">
        <v>8869</v>
      </c>
      <c r="D457" s="38">
        <v>181</v>
      </c>
    </row>
    <row r="458" spans="1:4" ht="18" customHeight="1" x14ac:dyDescent="0.2">
      <c r="A458" s="38">
        <v>451</v>
      </c>
      <c r="B458" s="1" t="s">
        <v>576</v>
      </c>
      <c r="C458" s="38" t="s">
        <v>8870</v>
      </c>
      <c r="D458" s="38">
        <v>182</v>
      </c>
    </row>
    <row r="459" spans="1:4" ht="18" customHeight="1" x14ac:dyDescent="0.2">
      <c r="A459" s="38">
        <v>452</v>
      </c>
      <c r="B459" s="1" t="s">
        <v>576</v>
      </c>
      <c r="C459" s="38" t="s">
        <v>8871</v>
      </c>
      <c r="D459" s="38">
        <v>183</v>
      </c>
    </row>
    <row r="460" spans="1:4" ht="18" customHeight="1" x14ac:dyDescent="0.2">
      <c r="A460" s="38">
        <v>453</v>
      </c>
      <c r="B460" s="1" t="s">
        <v>576</v>
      </c>
      <c r="C460" s="38" t="s">
        <v>8872</v>
      </c>
      <c r="D460" s="38">
        <v>184</v>
      </c>
    </row>
    <row r="461" spans="1:4" ht="18" customHeight="1" x14ac:dyDescent="0.2">
      <c r="A461" s="38">
        <v>454</v>
      </c>
      <c r="B461" s="1" t="s">
        <v>576</v>
      </c>
      <c r="C461" s="38" t="s">
        <v>8873</v>
      </c>
      <c r="D461" s="38">
        <v>185</v>
      </c>
    </row>
    <row r="462" spans="1:4" ht="18" customHeight="1" x14ac:dyDescent="0.2">
      <c r="A462" s="38">
        <v>455</v>
      </c>
      <c r="B462" s="1" t="s">
        <v>576</v>
      </c>
      <c r="C462" s="38" t="s">
        <v>8874</v>
      </c>
      <c r="D462" s="38">
        <v>186</v>
      </c>
    </row>
    <row r="463" spans="1:4" ht="18" customHeight="1" x14ac:dyDescent="0.2">
      <c r="A463" s="38">
        <v>456</v>
      </c>
      <c r="B463" s="1" t="s">
        <v>576</v>
      </c>
      <c r="C463" s="38" t="s">
        <v>8875</v>
      </c>
      <c r="D463" s="38">
        <v>187</v>
      </c>
    </row>
    <row r="464" spans="1:4" ht="18" customHeight="1" x14ac:dyDescent="0.2">
      <c r="A464" s="38">
        <v>457</v>
      </c>
      <c r="B464" s="1" t="s">
        <v>576</v>
      </c>
      <c r="C464" s="38" t="s">
        <v>8876</v>
      </c>
      <c r="D464" s="38">
        <v>188</v>
      </c>
    </row>
    <row r="465" spans="1:4" ht="18" customHeight="1" x14ac:dyDescent="0.2">
      <c r="A465" s="38">
        <v>458</v>
      </c>
      <c r="B465" s="1" t="s">
        <v>576</v>
      </c>
      <c r="C465" s="38" t="s">
        <v>8877</v>
      </c>
      <c r="D465" s="38">
        <v>189</v>
      </c>
    </row>
    <row r="466" spans="1:4" ht="18" customHeight="1" x14ac:dyDescent="0.2">
      <c r="A466" s="38">
        <v>459</v>
      </c>
      <c r="B466" s="1" t="s">
        <v>576</v>
      </c>
      <c r="C466" s="38" t="s">
        <v>8878</v>
      </c>
      <c r="D466" s="38">
        <v>190</v>
      </c>
    </row>
    <row r="467" spans="1:4" ht="18" customHeight="1" x14ac:dyDescent="0.2">
      <c r="A467" s="38">
        <v>460</v>
      </c>
      <c r="B467" s="1" t="s">
        <v>576</v>
      </c>
      <c r="C467" s="38" t="s">
        <v>8879</v>
      </c>
      <c r="D467" s="38">
        <v>191</v>
      </c>
    </row>
    <row r="468" spans="1:4" ht="18" customHeight="1" x14ac:dyDescent="0.2">
      <c r="A468" s="38">
        <v>461</v>
      </c>
      <c r="B468" s="1" t="s">
        <v>576</v>
      </c>
      <c r="C468" s="38" t="s">
        <v>8880</v>
      </c>
      <c r="D468" s="38">
        <v>192</v>
      </c>
    </row>
    <row r="469" spans="1:4" ht="18" customHeight="1" x14ac:dyDescent="0.2">
      <c r="A469" s="38">
        <v>462</v>
      </c>
      <c r="B469" s="1" t="s">
        <v>576</v>
      </c>
      <c r="C469" s="38" t="s">
        <v>8881</v>
      </c>
      <c r="D469" s="38">
        <v>193</v>
      </c>
    </row>
    <row r="470" spans="1:4" ht="18" customHeight="1" x14ac:dyDescent="0.2">
      <c r="A470" s="38">
        <v>463</v>
      </c>
      <c r="B470" s="1" t="s">
        <v>576</v>
      </c>
      <c r="C470" s="38" t="s">
        <v>8882</v>
      </c>
      <c r="D470" s="38">
        <v>194</v>
      </c>
    </row>
    <row r="471" spans="1:4" ht="18" customHeight="1" x14ac:dyDescent="0.2">
      <c r="A471" s="38">
        <v>464</v>
      </c>
      <c r="B471" s="1" t="s">
        <v>576</v>
      </c>
      <c r="C471" s="38" t="s">
        <v>8883</v>
      </c>
      <c r="D471" s="38">
        <v>195</v>
      </c>
    </row>
    <row r="472" spans="1:4" ht="18" customHeight="1" x14ac:dyDescent="0.2">
      <c r="A472" s="38">
        <v>465</v>
      </c>
      <c r="B472" s="1" t="s">
        <v>576</v>
      </c>
      <c r="C472" s="38" t="s">
        <v>8884</v>
      </c>
      <c r="D472" s="38">
        <v>196</v>
      </c>
    </row>
    <row r="473" spans="1:4" ht="18" customHeight="1" x14ac:dyDescent="0.2">
      <c r="A473" s="38">
        <v>466</v>
      </c>
      <c r="B473" s="1" t="s">
        <v>576</v>
      </c>
      <c r="C473" s="38" t="s">
        <v>8885</v>
      </c>
      <c r="D473" s="38">
        <v>197</v>
      </c>
    </row>
    <row r="474" spans="1:4" ht="18" customHeight="1" x14ac:dyDescent="0.2">
      <c r="A474" s="38">
        <v>467</v>
      </c>
      <c r="B474" s="1" t="s">
        <v>576</v>
      </c>
      <c r="C474" s="38" t="s">
        <v>8886</v>
      </c>
      <c r="D474" s="38">
        <v>198</v>
      </c>
    </row>
    <row r="475" spans="1:4" ht="18" customHeight="1" x14ac:dyDescent="0.2">
      <c r="A475" s="38">
        <v>468</v>
      </c>
      <c r="B475" s="1" t="s">
        <v>576</v>
      </c>
      <c r="C475" s="38" t="s">
        <v>8887</v>
      </c>
      <c r="D475" s="38">
        <v>199</v>
      </c>
    </row>
    <row r="476" spans="1:4" ht="18" customHeight="1" x14ac:dyDescent="0.2">
      <c r="A476" s="38">
        <v>469</v>
      </c>
      <c r="B476" s="1" t="s">
        <v>576</v>
      </c>
      <c r="C476" s="38" t="s">
        <v>8888</v>
      </c>
      <c r="D476" s="38">
        <v>200</v>
      </c>
    </row>
    <row r="477" spans="1:4" ht="18" customHeight="1" x14ac:dyDescent="0.2">
      <c r="A477" s="38">
        <v>470</v>
      </c>
      <c r="B477" s="1" t="s">
        <v>576</v>
      </c>
      <c r="C477" s="38" t="s">
        <v>8889</v>
      </c>
      <c r="D477" s="38">
        <v>201</v>
      </c>
    </row>
    <row r="478" spans="1:4" ht="18" customHeight="1" x14ac:dyDescent="0.2">
      <c r="A478" s="38">
        <v>471</v>
      </c>
      <c r="B478" s="1" t="s">
        <v>576</v>
      </c>
      <c r="C478" s="38" t="s">
        <v>8890</v>
      </c>
      <c r="D478" s="38">
        <v>202</v>
      </c>
    </row>
    <row r="479" spans="1:4" ht="18" customHeight="1" x14ac:dyDescent="0.2">
      <c r="A479" s="38">
        <v>472</v>
      </c>
      <c r="B479" s="1" t="s">
        <v>576</v>
      </c>
      <c r="C479" s="38" t="s">
        <v>8891</v>
      </c>
      <c r="D479" s="38">
        <v>203</v>
      </c>
    </row>
    <row r="480" spans="1:4" ht="18" customHeight="1" x14ac:dyDescent="0.2">
      <c r="A480" s="38">
        <v>473</v>
      </c>
      <c r="B480" s="1" t="s">
        <v>576</v>
      </c>
      <c r="C480" s="38" t="s">
        <v>8892</v>
      </c>
      <c r="D480" s="38">
        <v>204</v>
      </c>
    </row>
    <row r="481" spans="1:4" ht="18" customHeight="1" x14ac:dyDescent="0.2">
      <c r="A481" s="38">
        <v>474</v>
      </c>
      <c r="B481" s="1" t="s">
        <v>576</v>
      </c>
      <c r="C481" s="38" t="s">
        <v>8893</v>
      </c>
      <c r="D481" s="38">
        <v>205</v>
      </c>
    </row>
    <row r="482" spans="1:4" ht="18" customHeight="1" x14ac:dyDescent="0.2">
      <c r="A482" s="38">
        <v>475</v>
      </c>
      <c r="B482" s="1" t="s">
        <v>576</v>
      </c>
      <c r="C482" s="38" t="s">
        <v>8894</v>
      </c>
      <c r="D482" s="38">
        <v>206</v>
      </c>
    </row>
    <row r="483" spans="1:4" ht="18" customHeight="1" x14ac:dyDescent="0.2">
      <c r="A483" s="38">
        <v>476</v>
      </c>
      <c r="B483" s="1" t="s">
        <v>576</v>
      </c>
      <c r="C483" s="38" t="s">
        <v>8895</v>
      </c>
      <c r="D483" s="38">
        <v>207</v>
      </c>
    </row>
    <row r="484" spans="1:4" ht="18" customHeight="1" x14ac:dyDescent="0.2">
      <c r="A484" s="38">
        <v>477</v>
      </c>
      <c r="B484" s="1" t="s">
        <v>576</v>
      </c>
      <c r="C484" s="38" t="s">
        <v>8896</v>
      </c>
      <c r="D484" s="38">
        <v>208</v>
      </c>
    </row>
    <row r="485" spans="1:4" ht="18" customHeight="1" x14ac:dyDescent="0.2">
      <c r="A485" s="38">
        <v>478</v>
      </c>
      <c r="B485" s="1" t="s">
        <v>576</v>
      </c>
      <c r="C485" s="38" t="s">
        <v>8897</v>
      </c>
      <c r="D485" s="38">
        <v>209</v>
      </c>
    </row>
    <row r="486" spans="1:4" ht="18" customHeight="1" x14ac:dyDescent="0.2">
      <c r="A486" s="38">
        <v>479</v>
      </c>
      <c r="B486" s="1" t="s">
        <v>576</v>
      </c>
      <c r="C486" s="38" t="s">
        <v>8898</v>
      </c>
      <c r="D486" s="38">
        <v>210</v>
      </c>
    </row>
    <row r="487" spans="1:4" ht="18" customHeight="1" x14ac:dyDescent="0.2">
      <c r="A487" s="38">
        <v>480</v>
      </c>
      <c r="B487" s="1" t="s">
        <v>576</v>
      </c>
      <c r="C487" s="38" t="s">
        <v>8899</v>
      </c>
      <c r="D487" s="38">
        <v>211</v>
      </c>
    </row>
    <row r="488" spans="1:4" ht="18" customHeight="1" x14ac:dyDescent="0.2">
      <c r="A488" s="38">
        <v>481</v>
      </c>
      <c r="B488" s="1" t="s">
        <v>576</v>
      </c>
      <c r="C488" s="38" t="s">
        <v>8900</v>
      </c>
      <c r="D488" s="38">
        <v>212</v>
      </c>
    </row>
    <row r="489" spans="1:4" ht="18" customHeight="1" x14ac:dyDescent="0.2">
      <c r="A489" s="38">
        <v>482</v>
      </c>
      <c r="B489" s="1" t="s">
        <v>576</v>
      </c>
      <c r="C489" s="38" t="s">
        <v>8901</v>
      </c>
      <c r="D489" s="38">
        <v>213</v>
      </c>
    </row>
    <row r="490" spans="1:4" ht="18" customHeight="1" x14ac:dyDescent="0.2">
      <c r="A490" s="38">
        <v>483</v>
      </c>
      <c r="B490" s="1" t="s">
        <v>576</v>
      </c>
      <c r="C490" s="38" t="s">
        <v>8902</v>
      </c>
      <c r="D490" s="38">
        <v>214</v>
      </c>
    </row>
    <row r="491" spans="1:4" ht="18" customHeight="1" x14ac:dyDescent="0.2">
      <c r="A491" s="38">
        <v>484</v>
      </c>
      <c r="B491" s="1" t="s">
        <v>576</v>
      </c>
      <c r="C491" s="38" t="s">
        <v>8903</v>
      </c>
      <c r="D491" s="38">
        <v>215</v>
      </c>
    </row>
    <row r="492" spans="1:4" ht="18" customHeight="1" x14ac:dyDescent="0.2">
      <c r="A492" s="38">
        <v>485</v>
      </c>
      <c r="B492" s="1" t="s">
        <v>576</v>
      </c>
      <c r="C492" s="38" t="s">
        <v>8904</v>
      </c>
      <c r="D492" s="38">
        <v>216</v>
      </c>
    </row>
    <row r="493" spans="1:4" ht="18" customHeight="1" x14ac:dyDescent="0.2">
      <c r="A493" s="38">
        <v>486</v>
      </c>
      <c r="B493" s="1" t="s">
        <v>576</v>
      </c>
      <c r="C493" s="38" t="s">
        <v>8905</v>
      </c>
      <c r="D493" s="38">
        <v>217</v>
      </c>
    </row>
    <row r="494" spans="1:4" ht="18" customHeight="1" x14ac:dyDescent="0.2">
      <c r="A494" s="38">
        <v>487</v>
      </c>
      <c r="B494" s="1" t="s">
        <v>576</v>
      </c>
      <c r="C494" s="38" t="s">
        <v>8906</v>
      </c>
      <c r="D494" s="38">
        <v>218</v>
      </c>
    </row>
    <row r="495" spans="1:4" ht="18" customHeight="1" x14ac:dyDescent="0.2">
      <c r="A495" s="38">
        <v>488</v>
      </c>
      <c r="B495" s="1" t="s">
        <v>576</v>
      </c>
      <c r="C495" s="38" t="s">
        <v>8907</v>
      </c>
      <c r="D495" s="38">
        <v>219</v>
      </c>
    </row>
    <row r="496" spans="1:4" ht="18" customHeight="1" x14ac:dyDescent="0.2">
      <c r="A496" s="38">
        <v>489</v>
      </c>
      <c r="B496" s="1" t="s">
        <v>576</v>
      </c>
      <c r="C496" s="38" t="s">
        <v>8908</v>
      </c>
      <c r="D496" s="38">
        <v>220</v>
      </c>
    </row>
    <row r="497" spans="1:4" ht="18" customHeight="1" x14ac:dyDescent="0.2">
      <c r="A497" s="38">
        <v>490</v>
      </c>
      <c r="B497" s="1" t="s">
        <v>576</v>
      </c>
      <c r="C497" s="38" t="s">
        <v>8909</v>
      </c>
      <c r="D497" s="38">
        <v>221</v>
      </c>
    </row>
    <row r="498" spans="1:4" ht="18" customHeight="1" x14ac:dyDescent="0.2">
      <c r="A498" s="38">
        <v>491</v>
      </c>
      <c r="B498" s="1" t="s">
        <v>576</v>
      </c>
      <c r="C498" s="38" t="s">
        <v>8910</v>
      </c>
      <c r="D498" s="38">
        <v>222</v>
      </c>
    </row>
    <row r="499" spans="1:4" ht="18" customHeight="1" x14ac:dyDescent="0.2">
      <c r="A499" s="38">
        <v>492</v>
      </c>
      <c r="B499" s="1" t="s">
        <v>576</v>
      </c>
      <c r="C499" s="38" t="s">
        <v>8911</v>
      </c>
      <c r="D499" s="38">
        <v>223</v>
      </c>
    </row>
    <row r="500" spans="1:4" ht="18" customHeight="1" x14ac:dyDescent="0.2">
      <c r="A500" s="38">
        <v>493</v>
      </c>
      <c r="B500" s="1" t="s">
        <v>576</v>
      </c>
      <c r="C500" s="38" t="s">
        <v>8912</v>
      </c>
      <c r="D500" s="38">
        <v>224</v>
      </c>
    </row>
    <row r="501" spans="1:4" ht="18" customHeight="1" x14ac:dyDescent="0.2">
      <c r="A501" s="38">
        <v>494</v>
      </c>
      <c r="B501" s="1" t="s">
        <v>576</v>
      </c>
      <c r="C501" s="38" t="s">
        <v>8913</v>
      </c>
      <c r="D501" s="38">
        <v>225</v>
      </c>
    </row>
    <row r="502" spans="1:4" ht="18" customHeight="1" x14ac:dyDescent="0.2">
      <c r="A502" s="38">
        <v>495</v>
      </c>
      <c r="B502" s="1" t="s">
        <v>576</v>
      </c>
      <c r="C502" s="38" t="s">
        <v>8914</v>
      </c>
      <c r="D502" s="38">
        <v>226</v>
      </c>
    </row>
    <row r="503" spans="1:4" ht="18" customHeight="1" x14ac:dyDescent="0.2">
      <c r="A503" s="38">
        <v>496</v>
      </c>
      <c r="B503" s="1" t="s">
        <v>576</v>
      </c>
      <c r="C503" s="38" t="s">
        <v>8915</v>
      </c>
      <c r="D503" s="38">
        <v>227</v>
      </c>
    </row>
    <row r="504" spans="1:4" ht="18" customHeight="1" x14ac:dyDescent="0.2">
      <c r="A504" s="38">
        <v>497</v>
      </c>
      <c r="B504" s="1" t="s">
        <v>576</v>
      </c>
      <c r="C504" s="38" t="s">
        <v>8916</v>
      </c>
      <c r="D504" s="38">
        <v>228</v>
      </c>
    </row>
    <row r="505" spans="1:4" ht="18" customHeight="1" x14ac:dyDescent="0.2">
      <c r="A505" s="38">
        <v>498</v>
      </c>
      <c r="B505" s="1" t="s">
        <v>576</v>
      </c>
      <c r="C505" s="38" t="s">
        <v>8917</v>
      </c>
      <c r="D505" s="38">
        <v>229</v>
      </c>
    </row>
    <row r="506" spans="1:4" ht="18" customHeight="1" x14ac:dyDescent="0.2">
      <c r="A506" s="38">
        <v>499</v>
      </c>
      <c r="B506" s="1" t="s">
        <v>576</v>
      </c>
      <c r="C506" s="38" t="s">
        <v>8918</v>
      </c>
      <c r="D506" s="38">
        <v>230</v>
      </c>
    </row>
    <row r="507" spans="1:4" ht="18" customHeight="1" x14ac:dyDescent="0.2">
      <c r="A507" s="38">
        <v>500</v>
      </c>
      <c r="B507" s="1" t="s">
        <v>576</v>
      </c>
      <c r="C507" s="38" t="s">
        <v>8919</v>
      </c>
      <c r="D507" s="38">
        <v>231</v>
      </c>
    </row>
    <row r="508" spans="1:4" ht="18" customHeight="1" x14ac:dyDescent="0.2">
      <c r="A508" s="38">
        <v>501</v>
      </c>
      <c r="B508" s="1" t="s">
        <v>576</v>
      </c>
      <c r="C508" s="38" t="s">
        <v>8920</v>
      </c>
      <c r="D508" s="38">
        <v>232</v>
      </c>
    </row>
    <row r="509" spans="1:4" ht="18" customHeight="1" x14ac:dyDescent="0.2">
      <c r="A509" s="38">
        <v>502</v>
      </c>
      <c r="B509" s="1" t="s">
        <v>576</v>
      </c>
      <c r="C509" s="38" t="s">
        <v>8921</v>
      </c>
      <c r="D509" s="38">
        <v>233</v>
      </c>
    </row>
    <row r="510" spans="1:4" ht="18" customHeight="1" x14ac:dyDescent="0.2">
      <c r="A510" s="38">
        <v>503</v>
      </c>
      <c r="B510" s="1" t="s">
        <v>576</v>
      </c>
      <c r="C510" s="38" t="s">
        <v>8922</v>
      </c>
      <c r="D510" s="38">
        <v>234</v>
      </c>
    </row>
    <row r="511" spans="1:4" ht="18" customHeight="1" x14ac:dyDescent="0.2">
      <c r="A511" s="38">
        <v>504</v>
      </c>
      <c r="B511" s="1" t="s">
        <v>576</v>
      </c>
      <c r="C511" s="38" t="s">
        <v>8923</v>
      </c>
      <c r="D511" s="38">
        <v>235</v>
      </c>
    </row>
    <row r="512" spans="1:4" ht="18" customHeight="1" x14ac:dyDescent="0.2">
      <c r="A512" s="38">
        <v>505</v>
      </c>
      <c r="B512" s="1" t="s">
        <v>576</v>
      </c>
      <c r="C512" s="38" t="s">
        <v>8924</v>
      </c>
      <c r="D512" s="38">
        <v>236</v>
      </c>
    </row>
    <row r="513" spans="1:4" ht="18" customHeight="1" x14ac:dyDescent="0.2">
      <c r="A513" s="38">
        <v>506</v>
      </c>
      <c r="B513" s="1" t="s">
        <v>576</v>
      </c>
      <c r="C513" s="38" t="s">
        <v>8925</v>
      </c>
      <c r="D513" s="38">
        <v>237</v>
      </c>
    </row>
    <row r="514" spans="1:4" ht="18" customHeight="1" x14ac:dyDescent="0.2">
      <c r="A514" s="38">
        <v>507</v>
      </c>
      <c r="B514" s="1" t="s">
        <v>576</v>
      </c>
      <c r="C514" s="38" t="s">
        <v>8926</v>
      </c>
      <c r="D514" s="38">
        <v>238</v>
      </c>
    </row>
    <row r="515" spans="1:4" ht="18" customHeight="1" x14ac:dyDescent="0.2">
      <c r="A515" s="38">
        <v>508</v>
      </c>
      <c r="B515" s="1" t="s">
        <v>576</v>
      </c>
      <c r="C515" s="38" t="s">
        <v>8927</v>
      </c>
      <c r="D515" s="38">
        <v>239</v>
      </c>
    </row>
    <row r="516" spans="1:4" ht="18" customHeight="1" x14ac:dyDescent="0.2">
      <c r="A516" s="38">
        <v>509</v>
      </c>
      <c r="B516" s="1" t="s">
        <v>576</v>
      </c>
      <c r="C516" s="38" t="s">
        <v>8928</v>
      </c>
      <c r="D516" s="38">
        <v>240</v>
      </c>
    </row>
    <row r="517" spans="1:4" ht="18" customHeight="1" x14ac:dyDescent="0.2">
      <c r="A517" s="38">
        <v>510</v>
      </c>
      <c r="B517" s="1" t="s">
        <v>576</v>
      </c>
      <c r="C517" s="38" t="s">
        <v>8929</v>
      </c>
      <c r="D517" s="38">
        <v>241</v>
      </c>
    </row>
    <row r="518" spans="1:4" ht="18" customHeight="1" x14ac:dyDescent="0.2">
      <c r="A518" s="38">
        <v>511</v>
      </c>
      <c r="B518" s="1" t="s">
        <v>576</v>
      </c>
      <c r="C518" s="38" t="s">
        <v>8930</v>
      </c>
      <c r="D518" s="38">
        <v>242</v>
      </c>
    </row>
    <row r="519" spans="1:4" ht="18" customHeight="1" x14ac:dyDescent="0.2">
      <c r="A519" s="38">
        <v>512</v>
      </c>
      <c r="B519" s="1" t="s">
        <v>576</v>
      </c>
      <c r="C519" s="38" t="s">
        <v>8931</v>
      </c>
      <c r="D519" s="38">
        <v>243</v>
      </c>
    </row>
    <row r="520" spans="1:4" ht="18" customHeight="1" x14ac:dyDescent="0.2">
      <c r="A520" s="38">
        <v>513</v>
      </c>
      <c r="B520" s="1" t="s">
        <v>576</v>
      </c>
      <c r="C520" s="38" t="s">
        <v>8932</v>
      </c>
      <c r="D520" s="38">
        <v>244</v>
      </c>
    </row>
    <row r="521" spans="1:4" ht="18" customHeight="1" x14ac:dyDescent="0.2">
      <c r="A521" s="38">
        <v>514</v>
      </c>
      <c r="B521" s="1" t="s">
        <v>576</v>
      </c>
      <c r="C521" s="38" t="s">
        <v>8933</v>
      </c>
      <c r="D521" s="38">
        <v>245</v>
      </c>
    </row>
    <row r="522" spans="1:4" ht="18" customHeight="1" x14ac:dyDescent="0.2">
      <c r="A522" s="38">
        <v>515</v>
      </c>
      <c r="B522" s="1" t="s">
        <v>576</v>
      </c>
      <c r="C522" s="38" t="s">
        <v>8934</v>
      </c>
      <c r="D522" s="38">
        <v>246</v>
      </c>
    </row>
    <row r="523" spans="1:4" ht="18" customHeight="1" x14ac:dyDescent="0.2">
      <c r="A523" s="38">
        <v>516</v>
      </c>
      <c r="B523" s="1" t="s">
        <v>576</v>
      </c>
      <c r="C523" s="38" t="s">
        <v>8935</v>
      </c>
      <c r="D523" s="38">
        <v>247</v>
      </c>
    </row>
    <row r="524" spans="1:4" ht="18" customHeight="1" x14ac:dyDescent="0.2">
      <c r="A524" s="38">
        <v>517</v>
      </c>
      <c r="B524" s="1" t="s">
        <v>576</v>
      </c>
      <c r="C524" s="38" t="s">
        <v>8936</v>
      </c>
      <c r="D524" s="38">
        <v>248</v>
      </c>
    </row>
    <row r="525" spans="1:4" ht="18" customHeight="1" x14ac:dyDescent="0.2">
      <c r="A525" s="38">
        <v>518</v>
      </c>
      <c r="B525" s="1" t="s">
        <v>576</v>
      </c>
      <c r="C525" s="38" t="s">
        <v>8937</v>
      </c>
      <c r="D525" s="38">
        <v>249</v>
      </c>
    </row>
    <row r="526" spans="1:4" ht="18" customHeight="1" x14ac:dyDescent="0.2">
      <c r="A526" s="38">
        <v>519</v>
      </c>
      <c r="B526" s="1" t="s">
        <v>576</v>
      </c>
      <c r="C526" s="38" t="s">
        <v>8938</v>
      </c>
      <c r="D526" s="38">
        <v>250</v>
      </c>
    </row>
    <row r="527" spans="1:4" ht="18" customHeight="1" x14ac:dyDescent="0.2">
      <c r="A527" s="38">
        <v>520</v>
      </c>
      <c r="B527" s="1" t="s">
        <v>576</v>
      </c>
      <c r="C527" s="38" t="s">
        <v>8939</v>
      </c>
      <c r="D527" s="38">
        <v>251</v>
      </c>
    </row>
    <row r="528" spans="1:4" ht="18" customHeight="1" x14ac:dyDescent="0.2">
      <c r="A528" s="38">
        <v>521</v>
      </c>
      <c r="B528" s="1" t="s">
        <v>576</v>
      </c>
      <c r="C528" s="38" t="s">
        <v>8940</v>
      </c>
      <c r="D528" s="38">
        <v>252</v>
      </c>
    </row>
    <row r="529" spans="1:4" ht="18" customHeight="1" x14ac:dyDescent="0.2">
      <c r="A529" s="38">
        <v>522</v>
      </c>
      <c r="B529" s="1" t="s">
        <v>576</v>
      </c>
      <c r="C529" s="38" t="s">
        <v>8941</v>
      </c>
      <c r="D529" s="38">
        <v>253</v>
      </c>
    </row>
    <row r="530" spans="1:4" ht="18" customHeight="1" x14ac:dyDescent="0.2">
      <c r="A530" s="38">
        <v>523</v>
      </c>
      <c r="B530" s="1" t="s">
        <v>576</v>
      </c>
      <c r="C530" s="38" t="s">
        <v>8942</v>
      </c>
      <c r="D530" s="38">
        <v>254</v>
      </c>
    </row>
    <row r="531" spans="1:4" ht="18" customHeight="1" x14ac:dyDescent="0.2">
      <c r="A531" s="38">
        <v>524</v>
      </c>
      <c r="B531" s="1" t="s">
        <v>576</v>
      </c>
      <c r="C531" s="38" t="s">
        <v>8943</v>
      </c>
      <c r="D531" s="38">
        <v>255</v>
      </c>
    </row>
    <row r="532" spans="1:4" ht="18" customHeight="1" x14ac:dyDescent="0.2">
      <c r="A532" s="38">
        <v>525</v>
      </c>
      <c r="B532" s="1" t="s">
        <v>576</v>
      </c>
      <c r="C532" s="38" t="s">
        <v>8944</v>
      </c>
      <c r="D532" s="38">
        <v>256</v>
      </c>
    </row>
    <row r="533" spans="1:4" ht="18" customHeight="1" x14ac:dyDescent="0.2">
      <c r="A533" s="38">
        <v>526</v>
      </c>
      <c r="B533" s="1" t="s">
        <v>576</v>
      </c>
      <c r="C533" s="38" t="s">
        <v>8945</v>
      </c>
      <c r="D533" s="38">
        <v>257</v>
      </c>
    </row>
    <row r="534" spans="1:4" ht="18" customHeight="1" x14ac:dyDescent="0.2">
      <c r="A534" s="38">
        <v>527</v>
      </c>
      <c r="B534" s="1" t="s">
        <v>576</v>
      </c>
      <c r="C534" s="38" t="s">
        <v>8946</v>
      </c>
      <c r="D534" s="38">
        <v>258</v>
      </c>
    </row>
    <row r="535" spans="1:4" ht="18" customHeight="1" x14ac:dyDescent="0.2">
      <c r="A535" s="38">
        <v>528</v>
      </c>
      <c r="B535" s="1" t="s">
        <v>576</v>
      </c>
      <c r="C535" s="38" t="s">
        <v>8947</v>
      </c>
      <c r="D535" s="38">
        <v>259</v>
      </c>
    </row>
    <row r="536" spans="1:4" ht="18" customHeight="1" x14ac:dyDescent="0.2">
      <c r="A536" s="38">
        <v>529</v>
      </c>
      <c r="B536" s="1" t="s">
        <v>576</v>
      </c>
      <c r="C536" s="38" t="s">
        <v>8948</v>
      </c>
      <c r="D536" s="38">
        <v>260</v>
      </c>
    </row>
    <row r="537" spans="1:4" ht="18" customHeight="1" x14ac:dyDescent="0.2">
      <c r="A537" s="38">
        <v>530</v>
      </c>
      <c r="B537" s="1" t="s">
        <v>576</v>
      </c>
      <c r="C537" s="38" t="s">
        <v>8949</v>
      </c>
      <c r="D537" s="38">
        <v>261</v>
      </c>
    </row>
    <row r="538" spans="1:4" ht="18" customHeight="1" x14ac:dyDescent="0.2">
      <c r="A538" s="38">
        <v>531</v>
      </c>
      <c r="B538" s="1" t="s">
        <v>576</v>
      </c>
      <c r="C538" s="38" t="s">
        <v>8950</v>
      </c>
      <c r="D538" s="38">
        <v>262</v>
      </c>
    </row>
    <row r="539" spans="1:4" ht="18" customHeight="1" x14ac:dyDescent="0.2">
      <c r="A539" s="38">
        <v>532</v>
      </c>
      <c r="B539" s="1" t="s">
        <v>576</v>
      </c>
      <c r="C539" s="38" t="s">
        <v>8951</v>
      </c>
      <c r="D539" s="38">
        <v>263</v>
      </c>
    </row>
    <row r="540" spans="1:4" ht="18" customHeight="1" x14ac:dyDescent="0.2">
      <c r="A540" s="38">
        <v>533</v>
      </c>
      <c r="B540" s="1" t="s">
        <v>576</v>
      </c>
      <c r="C540" s="38" t="s">
        <v>8952</v>
      </c>
      <c r="D540" s="38">
        <v>264</v>
      </c>
    </row>
    <row r="541" spans="1:4" ht="18" customHeight="1" x14ac:dyDescent="0.2">
      <c r="A541" s="38">
        <v>534</v>
      </c>
      <c r="B541" s="1" t="s">
        <v>576</v>
      </c>
      <c r="C541" s="38" t="s">
        <v>8953</v>
      </c>
      <c r="D541" s="38">
        <v>265</v>
      </c>
    </row>
    <row r="542" spans="1:4" ht="18" customHeight="1" x14ac:dyDescent="0.2">
      <c r="A542" s="38">
        <v>535</v>
      </c>
      <c r="B542" s="1" t="s">
        <v>576</v>
      </c>
      <c r="C542" s="38" t="s">
        <v>8954</v>
      </c>
      <c r="D542" s="38">
        <v>266</v>
      </c>
    </row>
    <row r="543" spans="1:4" ht="18" customHeight="1" x14ac:dyDescent="0.2">
      <c r="A543" s="38">
        <v>536</v>
      </c>
      <c r="B543" s="1" t="s">
        <v>576</v>
      </c>
      <c r="C543" s="38" t="s">
        <v>8955</v>
      </c>
      <c r="D543" s="38">
        <v>267</v>
      </c>
    </row>
    <row r="544" spans="1:4" ht="18" customHeight="1" x14ac:dyDescent="0.2">
      <c r="A544" s="38">
        <v>537</v>
      </c>
      <c r="B544" s="1" t="s">
        <v>576</v>
      </c>
      <c r="C544" s="38" t="s">
        <v>8956</v>
      </c>
      <c r="D544" s="38">
        <v>268</v>
      </c>
    </row>
    <row r="545" spans="1:4" ht="18" customHeight="1" x14ac:dyDescent="0.2">
      <c r="A545" s="38">
        <v>538</v>
      </c>
      <c r="B545" s="1" t="s">
        <v>576</v>
      </c>
      <c r="C545" s="38" t="s">
        <v>8957</v>
      </c>
      <c r="D545" s="38">
        <v>269</v>
      </c>
    </row>
    <row r="546" spans="1:4" ht="18" customHeight="1" x14ac:dyDescent="0.2">
      <c r="A546" s="38">
        <v>539</v>
      </c>
      <c r="B546" s="1" t="s">
        <v>576</v>
      </c>
      <c r="C546" s="38" t="s">
        <v>8958</v>
      </c>
      <c r="D546" s="38">
        <v>270</v>
      </c>
    </row>
    <row r="547" spans="1:4" ht="18" customHeight="1" x14ac:dyDescent="0.2">
      <c r="A547" s="38">
        <v>540</v>
      </c>
      <c r="B547" s="1" t="s">
        <v>576</v>
      </c>
      <c r="C547" s="38" t="s">
        <v>8959</v>
      </c>
      <c r="D547" s="38">
        <v>271</v>
      </c>
    </row>
    <row r="548" spans="1:4" ht="18" customHeight="1" x14ac:dyDescent="0.2">
      <c r="A548" s="38">
        <v>541</v>
      </c>
      <c r="B548" s="1" t="s">
        <v>576</v>
      </c>
      <c r="C548" s="38" t="s">
        <v>8960</v>
      </c>
      <c r="D548" s="38">
        <v>272</v>
      </c>
    </row>
    <row r="549" spans="1:4" ht="18" customHeight="1" x14ac:dyDescent="0.2">
      <c r="A549" s="38">
        <v>542</v>
      </c>
      <c r="B549" s="1" t="s">
        <v>576</v>
      </c>
      <c r="C549" s="38" t="s">
        <v>8961</v>
      </c>
      <c r="D549" s="38">
        <v>273</v>
      </c>
    </row>
    <row r="550" spans="1:4" ht="18" customHeight="1" x14ac:dyDescent="0.2">
      <c r="A550" s="38">
        <v>543</v>
      </c>
      <c r="B550" s="1" t="s">
        <v>576</v>
      </c>
      <c r="C550" s="38" t="s">
        <v>8962</v>
      </c>
      <c r="D550" s="38">
        <v>274</v>
      </c>
    </row>
    <row r="551" spans="1:4" ht="18" customHeight="1" x14ac:dyDescent="0.2">
      <c r="A551" s="38">
        <v>544</v>
      </c>
      <c r="B551" s="1" t="s">
        <v>576</v>
      </c>
      <c r="C551" s="38" t="s">
        <v>8963</v>
      </c>
      <c r="D551" s="38">
        <v>275</v>
      </c>
    </row>
    <row r="552" spans="1:4" ht="18" customHeight="1" x14ac:dyDescent="0.2">
      <c r="A552" s="38">
        <v>545</v>
      </c>
      <c r="B552" s="1" t="s">
        <v>576</v>
      </c>
      <c r="C552" s="38" t="s">
        <v>8964</v>
      </c>
      <c r="D552" s="38">
        <v>276</v>
      </c>
    </row>
    <row r="553" spans="1:4" ht="18" customHeight="1" x14ac:dyDescent="0.2">
      <c r="A553" s="38">
        <v>546</v>
      </c>
      <c r="B553" s="1" t="s">
        <v>576</v>
      </c>
      <c r="C553" s="38" t="s">
        <v>8965</v>
      </c>
      <c r="D553" s="38">
        <v>277</v>
      </c>
    </row>
    <row r="554" spans="1:4" ht="18" customHeight="1" x14ac:dyDescent="0.2">
      <c r="A554" s="38">
        <v>547</v>
      </c>
      <c r="B554" s="1" t="s">
        <v>576</v>
      </c>
      <c r="C554" s="38" t="s">
        <v>8966</v>
      </c>
      <c r="D554" s="38">
        <v>278</v>
      </c>
    </row>
    <row r="555" spans="1:4" ht="18" customHeight="1" x14ac:dyDescent="0.2">
      <c r="A555" s="38">
        <v>548</v>
      </c>
      <c r="B555" s="1" t="s">
        <v>576</v>
      </c>
      <c r="C555" s="38" t="s">
        <v>8967</v>
      </c>
      <c r="D555" s="38">
        <v>279</v>
      </c>
    </row>
    <row r="556" spans="1:4" ht="18" customHeight="1" x14ac:dyDescent="0.2">
      <c r="A556" s="38">
        <v>549</v>
      </c>
      <c r="B556" s="1" t="s">
        <v>576</v>
      </c>
      <c r="C556" s="38" t="s">
        <v>8968</v>
      </c>
      <c r="D556" s="38">
        <v>280</v>
      </c>
    </row>
    <row r="557" spans="1:4" ht="18" customHeight="1" x14ac:dyDescent="0.2">
      <c r="A557" s="38">
        <v>550</v>
      </c>
      <c r="B557" s="1" t="s">
        <v>576</v>
      </c>
      <c r="C557" s="38" t="s">
        <v>8969</v>
      </c>
      <c r="D557" s="38">
        <v>281</v>
      </c>
    </row>
    <row r="558" spans="1:4" ht="18" customHeight="1" x14ac:dyDescent="0.2">
      <c r="A558" s="38">
        <v>551</v>
      </c>
      <c r="B558" s="1" t="s">
        <v>576</v>
      </c>
      <c r="C558" s="38" t="s">
        <v>8970</v>
      </c>
      <c r="D558" s="38">
        <v>282</v>
      </c>
    </row>
    <row r="559" spans="1:4" ht="18" customHeight="1" x14ac:dyDescent="0.2">
      <c r="A559" s="38">
        <v>552</v>
      </c>
      <c r="B559" s="1" t="s">
        <v>576</v>
      </c>
      <c r="C559" s="38" t="s">
        <v>8971</v>
      </c>
      <c r="D559" s="38">
        <v>283</v>
      </c>
    </row>
    <row r="560" spans="1:4" ht="18" customHeight="1" x14ac:dyDescent="0.2">
      <c r="A560" s="38">
        <v>553</v>
      </c>
      <c r="B560" s="1" t="s">
        <v>576</v>
      </c>
      <c r="C560" s="38" t="s">
        <v>8972</v>
      </c>
      <c r="D560" s="38">
        <v>284</v>
      </c>
    </row>
    <row r="561" spans="1:4" ht="18" customHeight="1" x14ac:dyDescent="0.2">
      <c r="A561" s="38">
        <v>554</v>
      </c>
      <c r="B561" s="1" t="s">
        <v>576</v>
      </c>
      <c r="C561" s="38" t="s">
        <v>8973</v>
      </c>
      <c r="D561" s="38">
        <v>285</v>
      </c>
    </row>
    <row r="562" spans="1:4" ht="18" customHeight="1" x14ac:dyDescent="0.2">
      <c r="A562" s="38">
        <v>555</v>
      </c>
      <c r="B562" s="1" t="s">
        <v>576</v>
      </c>
      <c r="C562" s="38" t="s">
        <v>8974</v>
      </c>
      <c r="D562" s="38">
        <v>286</v>
      </c>
    </row>
    <row r="563" spans="1:4" ht="18" customHeight="1" x14ac:dyDescent="0.2">
      <c r="A563" s="38">
        <v>556</v>
      </c>
      <c r="B563" s="1" t="s">
        <v>576</v>
      </c>
      <c r="C563" s="38" t="s">
        <v>8975</v>
      </c>
      <c r="D563" s="38">
        <v>287</v>
      </c>
    </row>
    <row r="564" spans="1:4" ht="18" customHeight="1" x14ac:dyDescent="0.2">
      <c r="A564" s="38">
        <v>557</v>
      </c>
      <c r="B564" s="1" t="s">
        <v>576</v>
      </c>
      <c r="C564" s="38" t="s">
        <v>8976</v>
      </c>
      <c r="D564" s="38">
        <v>288</v>
      </c>
    </row>
    <row r="565" spans="1:4" ht="18" customHeight="1" x14ac:dyDescent="0.2">
      <c r="A565" s="38">
        <v>558</v>
      </c>
      <c r="B565" s="1" t="s">
        <v>576</v>
      </c>
      <c r="C565" s="38" t="s">
        <v>8977</v>
      </c>
      <c r="D565" s="38">
        <v>289</v>
      </c>
    </row>
    <row r="566" spans="1:4" ht="18" customHeight="1" x14ac:dyDescent="0.2">
      <c r="A566" s="38">
        <v>559</v>
      </c>
      <c r="B566" s="1" t="s">
        <v>576</v>
      </c>
      <c r="C566" s="38" t="s">
        <v>8978</v>
      </c>
      <c r="D566" s="38">
        <v>290</v>
      </c>
    </row>
    <row r="567" spans="1:4" ht="18" customHeight="1" x14ac:dyDescent="0.2">
      <c r="A567" s="38">
        <v>560</v>
      </c>
      <c r="B567" s="1" t="s">
        <v>576</v>
      </c>
      <c r="C567" s="38" t="s">
        <v>8979</v>
      </c>
      <c r="D567" s="38">
        <v>291</v>
      </c>
    </row>
    <row r="568" spans="1:4" ht="18" customHeight="1" x14ac:dyDescent="0.2">
      <c r="A568" s="38">
        <v>561</v>
      </c>
      <c r="B568" s="1" t="s">
        <v>576</v>
      </c>
      <c r="C568" s="38" t="s">
        <v>8980</v>
      </c>
      <c r="D568" s="38">
        <v>292</v>
      </c>
    </row>
    <row r="569" spans="1:4" ht="18" customHeight="1" x14ac:dyDescent="0.2">
      <c r="A569" s="38">
        <v>562</v>
      </c>
      <c r="B569" s="1" t="s">
        <v>576</v>
      </c>
      <c r="C569" s="38" t="s">
        <v>8981</v>
      </c>
      <c r="D569" s="38">
        <v>293</v>
      </c>
    </row>
    <row r="570" spans="1:4" ht="18" customHeight="1" x14ac:dyDescent="0.2">
      <c r="A570" s="38">
        <v>563</v>
      </c>
      <c r="B570" s="1" t="s">
        <v>576</v>
      </c>
      <c r="C570" s="38" t="s">
        <v>8982</v>
      </c>
      <c r="D570" s="38">
        <v>294</v>
      </c>
    </row>
    <row r="571" spans="1:4" ht="18" customHeight="1" x14ac:dyDescent="0.2">
      <c r="A571" s="38">
        <v>564</v>
      </c>
      <c r="B571" s="1" t="s">
        <v>576</v>
      </c>
      <c r="C571" s="38" t="s">
        <v>8983</v>
      </c>
      <c r="D571" s="38">
        <v>295</v>
      </c>
    </row>
    <row r="572" spans="1:4" ht="18" customHeight="1" x14ac:dyDescent="0.2">
      <c r="A572" s="38">
        <v>565</v>
      </c>
      <c r="B572" s="1" t="s">
        <v>576</v>
      </c>
      <c r="C572" s="38" t="s">
        <v>8984</v>
      </c>
      <c r="D572" s="38">
        <v>296</v>
      </c>
    </row>
    <row r="573" spans="1:4" ht="18" customHeight="1" x14ac:dyDescent="0.2">
      <c r="A573" s="38">
        <v>566</v>
      </c>
      <c r="B573" s="1" t="s">
        <v>576</v>
      </c>
      <c r="C573" s="38" t="s">
        <v>8985</v>
      </c>
      <c r="D573" s="38">
        <v>297</v>
      </c>
    </row>
    <row r="574" spans="1:4" ht="18" customHeight="1" x14ac:dyDescent="0.2">
      <c r="A574" s="38">
        <v>567</v>
      </c>
      <c r="B574" s="1" t="s">
        <v>576</v>
      </c>
      <c r="C574" s="38" t="s">
        <v>8986</v>
      </c>
      <c r="D574" s="38">
        <v>298</v>
      </c>
    </row>
    <row r="575" spans="1:4" ht="18" customHeight="1" x14ac:dyDescent="0.2">
      <c r="A575" s="38">
        <v>568</v>
      </c>
      <c r="B575" s="1" t="s">
        <v>576</v>
      </c>
      <c r="C575" s="38" t="s">
        <v>8987</v>
      </c>
      <c r="D575" s="38">
        <v>299</v>
      </c>
    </row>
    <row r="576" spans="1:4" ht="18" customHeight="1" x14ac:dyDescent="0.2">
      <c r="A576" s="38">
        <v>569</v>
      </c>
      <c r="B576" s="1" t="s">
        <v>576</v>
      </c>
      <c r="C576" s="38" t="s">
        <v>8988</v>
      </c>
      <c r="D576" s="38">
        <v>300</v>
      </c>
    </row>
    <row r="577" spans="1:4" ht="18" customHeight="1" x14ac:dyDescent="0.2">
      <c r="A577" s="38">
        <v>570</v>
      </c>
      <c r="B577" s="1" t="s">
        <v>576</v>
      </c>
      <c r="C577" s="38" t="s">
        <v>8989</v>
      </c>
      <c r="D577" s="38">
        <v>301</v>
      </c>
    </row>
    <row r="578" spans="1:4" ht="18" customHeight="1" x14ac:dyDescent="0.2">
      <c r="A578" s="38">
        <v>571</v>
      </c>
      <c r="B578" s="1" t="s">
        <v>576</v>
      </c>
      <c r="C578" s="38" t="s">
        <v>8990</v>
      </c>
      <c r="D578" s="38">
        <v>302</v>
      </c>
    </row>
    <row r="579" spans="1:4" ht="18" customHeight="1" x14ac:dyDescent="0.2">
      <c r="A579" s="38">
        <v>572</v>
      </c>
      <c r="B579" s="1" t="s">
        <v>576</v>
      </c>
      <c r="C579" s="38" t="s">
        <v>8991</v>
      </c>
      <c r="D579" s="38">
        <v>303</v>
      </c>
    </row>
    <row r="580" spans="1:4" ht="18" customHeight="1" x14ac:dyDescent="0.2">
      <c r="A580" s="38">
        <v>573</v>
      </c>
      <c r="B580" s="1" t="s">
        <v>576</v>
      </c>
      <c r="C580" s="38" t="s">
        <v>8992</v>
      </c>
      <c r="D580" s="38">
        <v>304</v>
      </c>
    </row>
    <row r="581" spans="1:4" ht="18" customHeight="1" x14ac:dyDescent="0.2">
      <c r="A581" s="38">
        <v>574</v>
      </c>
      <c r="B581" s="1" t="s">
        <v>576</v>
      </c>
      <c r="C581" s="38" t="s">
        <v>8993</v>
      </c>
      <c r="D581" s="38">
        <v>305</v>
      </c>
    </row>
    <row r="582" spans="1:4" ht="18" customHeight="1" x14ac:dyDescent="0.2">
      <c r="A582" s="38">
        <v>575</v>
      </c>
      <c r="B582" s="1" t="s">
        <v>576</v>
      </c>
      <c r="C582" s="38" t="s">
        <v>8994</v>
      </c>
      <c r="D582" s="38">
        <v>306</v>
      </c>
    </row>
    <row r="583" spans="1:4" ht="18" customHeight="1" x14ac:dyDescent="0.2">
      <c r="A583" s="38">
        <v>576</v>
      </c>
      <c r="B583" s="1" t="s">
        <v>576</v>
      </c>
      <c r="C583" s="38" t="s">
        <v>8995</v>
      </c>
      <c r="D583" s="38">
        <v>307</v>
      </c>
    </row>
    <row r="584" spans="1:4" ht="18" customHeight="1" x14ac:dyDescent="0.2">
      <c r="A584" s="38">
        <v>577</v>
      </c>
      <c r="B584" s="1" t="s">
        <v>576</v>
      </c>
      <c r="C584" s="38" t="s">
        <v>8996</v>
      </c>
      <c r="D584" s="38">
        <v>308</v>
      </c>
    </row>
    <row r="585" spans="1:4" ht="18" customHeight="1" x14ac:dyDescent="0.2">
      <c r="A585" s="38">
        <v>578</v>
      </c>
      <c r="B585" s="1" t="s">
        <v>576</v>
      </c>
      <c r="C585" s="38" t="s">
        <v>8997</v>
      </c>
      <c r="D585" s="38">
        <v>309</v>
      </c>
    </row>
    <row r="586" spans="1:4" ht="18" customHeight="1" x14ac:dyDescent="0.2">
      <c r="A586" s="38">
        <v>579</v>
      </c>
      <c r="B586" s="1" t="s">
        <v>576</v>
      </c>
      <c r="C586" s="38" t="s">
        <v>8998</v>
      </c>
      <c r="D586" s="38">
        <v>310</v>
      </c>
    </row>
    <row r="587" spans="1:4" ht="18" customHeight="1" x14ac:dyDescent="0.2">
      <c r="A587" s="38">
        <v>580</v>
      </c>
      <c r="B587" s="1" t="s">
        <v>576</v>
      </c>
      <c r="C587" s="38" t="s">
        <v>8999</v>
      </c>
      <c r="D587" s="38">
        <v>311</v>
      </c>
    </row>
    <row r="588" spans="1:4" ht="18" customHeight="1" x14ac:dyDescent="0.2">
      <c r="A588" s="38">
        <v>581</v>
      </c>
      <c r="B588" s="1" t="s">
        <v>576</v>
      </c>
      <c r="C588" s="38" t="s">
        <v>9000</v>
      </c>
      <c r="D588" s="38">
        <v>312</v>
      </c>
    </row>
    <row r="589" spans="1:4" ht="18" customHeight="1" x14ac:dyDescent="0.2">
      <c r="A589" s="38">
        <v>582</v>
      </c>
      <c r="B589" s="1" t="s">
        <v>576</v>
      </c>
      <c r="C589" s="38" t="s">
        <v>9001</v>
      </c>
      <c r="D589" s="38">
        <v>313</v>
      </c>
    </row>
    <row r="590" spans="1:4" ht="18" customHeight="1" x14ac:dyDescent="0.2">
      <c r="A590" s="38">
        <v>583</v>
      </c>
      <c r="B590" s="1" t="s">
        <v>576</v>
      </c>
      <c r="C590" s="38" t="s">
        <v>9002</v>
      </c>
      <c r="D590" s="38">
        <v>314</v>
      </c>
    </row>
    <row r="591" spans="1:4" ht="18" customHeight="1" x14ac:dyDescent="0.2">
      <c r="A591" s="38">
        <v>584</v>
      </c>
      <c r="B591" s="1" t="s">
        <v>576</v>
      </c>
      <c r="C591" s="38" t="s">
        <v>9003</v>
      </c>
      <c r="D591" s="38">
        <v>315</v>
      </c>
    </row>
    <row r="592" spans="1:4" ht="18" customHeight="1" x14ac:dyDescent="0.2">
      <c r="A592" s="38">
        <v>585</v>
      </c>
      <c r="B592" s="1" t="s">
        <v>576</v>
      </c>
      <c r="C592" s="38" t="s">
        <v>9004</v>
      </c>
      <c r="D592" s="38">
        <v>316</v>
      </c>
    </row>
    <row r="593" spans="1:4" ht="18" customHeight="1" x14ac:dyDescent="0.2">
      <c r="A593" s="38">
        <v>586</v>
      </c>
      <c r="B593" s="1" t="s">
        <v>576</v>
      </c>
      <c r="C593" s="38" t="s">
        <v>9005</v>
      </c>
      <c r="D593" s="38">
        <v>317</v>
      </c>
    </row>
    <row r="594" spans="1:4" ht="18" customHeight="1" x14ac:dyDescent="0.2">
      <c r="A594" s="38">
        <v>587</v>
      </c>
      <c r="B594" s="1" t="s">
        <v>576</v>
      </c>
      <c r="C594" s="38" t="s">
        <v>9006</v>
      </c>
      <c r="D594" s="38">
        <v>318</v>
      </c>
    </row>
    <row r="595" spans="1:4" ht="18" customHeight="1" x14ac:dyDescent="0.2">
      <c r="A595" s="38">
        <v>588</v>
      </c>
      <c r="B595" s="1" t="s">
        <v>576</v>
      </c>
      <c r="C595" s="38" t="s">
        <v>9007</v>
      </c>
      <c r="D595" s="38">
        <v>319</v>
      </c>
    </row>
    <row r="596" spans="1:4" ht="18" customHeight="1" x14ac:dyDescent="0.2">
      <c r="A596" s="38">
        <v>589</v>
      </c>
      <c r="B596" s="1" t="s">
        <v>576</v>
      </c>
      <c r="C596" s="38" t="s">
        <v>9008</v>
      </c>
      <c r="D596" s="38">
        <v>320</v>
      </c>
    </row>
    <row r="597" spans="1:4" ht="18" customHeight="1" x14ac:dyDescent="0.2">
      <c r="A597" s="38">
        <v>590</v>
      </c>
      <c r="B597" s="1" t="s">
        <v>576</v>
      </c>
      <c r="C597" s="38" t="s">
        <v>9009</v>
      </c>
      <c r="D597" s="38">
        <v>321</v>
      </c>
    </row>
    <row r="598" spans="1:4" ht="18" customHeight="1" x14ac:dyDescent="0.2">
      <c r="A598" s="38">
        <v>591</v>
      </c>
      <c r="B598" s="1" t="s">
        <v>576</v>
      </c>
      <c r="C598" s="38" t="s">
        <v>9010</v>
      </c>
      <c r="D598" s="38">
        <v>322</v>
      </c>
    </row>
    <row r="599" spans="1:4" ht="18" customHeight="1" x14ac:dyDescent="0.2">
      <c r="A599" s="38">
        <v>592</v>
      </c>
      <c r="B599" s="1" t="s">
        <v>576</v>
      </c>
      <c r="C599" s="38" t="s">
        <v>9011</v>
      </c>
      <c r="D599" s="38">
        <v>323</v>
      </c>
    </row>
    <row r="600" spans="1:4" ht="18" customHeight="1" x14ac:dyDescent="0.2">
      <c r="A600" s="38">
        <v>593</v>
      </c>
      <c r="B600" s="1" t="s">
        <v>576</v>
      </c>
      <c r="C600" s="38" t="s">
        <v>9012</v>
      </c>
      <c r="D600" s="38">
        <v>324</v>
      </c>
    </row>
    <row r="601" spans="1:4" ht="18" customHeight="1" x14ac:dyDescent="0.2">
      <c r="A601" s="38">
        <v>594</v>
      </c>
      <c r="B601" s="1" t="s">
        <v>576</v>
      </c>
      <c r="C601" s="38" t="s">
        <v>9013</v>
      </c>
      <c r="D601" s="38">
        <v>325</v>
      </c>
    </row>
    <row r="602" spans="1:4" ht="18" customHeight="1" x14ac:dyDescent="0.2">
      <c r="A602" s="38">
        <v>595</v>
      </c>
      <c r="B602" s="1" t="s">
        <v>576</v>
      </c>
      <c r="C602" s="38" t="s">
        <v>9014</v>
      </c>
      <c r="D602" s="38">
        <v>326</v>
      </c>
    </row>
    <row r="603" spans="1:4" ht="18" customHeight="1" x14ac:dyDescent="0.2">
      <c r="A603" s="38">
        <v>596</v>
      </c>
      <c r="B603" s="1" t="s">
        <v>576</v>
      </c>
      <c r="C603" s="38" t="s">
        <v>9015</v>
      </c>
      <c r="D603" s="38">
        <v>327</v>
      </c>
    </row>
    <row r="604" spans="1:4" ht="18" customHeight="1" x14ac:dyDescent="0.2">
      <c r="A604" s="38">
        <v>597</v>
      </c>
      <c r="B604" s="1" t="s">
        <v>576</v>
      </c>
      <c r="C604" s="38" t="s">
        <v>9016</v>
      </c>
      <c r="D604" s="38">
        <v>328</v>
      </c>
    </row>
    <row r="605" spans="1:4" ht="18" customHeight="1" x14ac:dyDescent="0.2">
      <c r="A605" s="38">
        <v>598</v>
      </c>
      <c r="B605" s="1" t="s">
        <v>576</v>
      </c>
      <c r="C605" s="38" t="s">
        <v>9017</v>
      </c>
      <c r="D605" s="38">
        <v>329</v>
      </c>
    </row>
    <row r="606" spans="1:4" ht="18" customHeight="1" x14ac:dyDescent="0.2">
      <c r="A606" s="38">
        <v>599</v>
      </c>
      <c r="B606" s="1" t="s">
        <v>576</v>
      </c>
      <c r="C606" s="38" t="s">
        <v>9018</v>
      </c>
      <c r="D606" s="38">
        <v>330</v>
      </c>
    </row>
    <row r="607" spans="1:4" ht="18" customHeight="1" x14ac:dyDescent="0.2">
      <c r="A607" s="38">
        <v>600</v>
      </c>
      <c r="B607" s="1" t="s">
        <v>576</v>
      </c>
      <c r="C607" s="38" t="s">
        <v>9019</v>
      </c>
      <c r="D607" s="38">
        <v>331</v>
      </c>
    </row>
    <row r="608" spans="1:4" ht="18" customHeight="1" x14ac:dyDescent="0.2">
      <c r="A608" s="38">
        <v>601</v>
      </c>
      <c r="B608" s="1" t="s">
        <v>576</v>
      </c>
      <c r="C608" s="38" t="s">
        <v>9020</v>
      </c>
      <c r="D608" s="38">
        <v>332</v>
      </c>
    </row>
    <row r="609" spans="1:4" ht="18" customHeight="1" x14ac:dyDescent="0.2">
      <c r="A609" s="38">
        <v>602</v>
      </c>
      <c r="B609" s="1" t="s">
        <v>576</v>
      </c>
      <c r="C609" s="38" t="s">
        <v>9021</v>
      </c>
      <c r="D609" s="38">
        <v>333</v>
      </c>
    </row>
    <row r="610" spans="1:4" ht="18" customHeight="1" x14ac:dyDescent="0.2">
      <c r="A610" s="38">
        <v>603</v>
      </c>
      <c r="B610" s="1" t="s">
        <v>576</v>
      </c>
      <c r="C610" s="38" t="s">
        <v>9022</v>
      </c>
      <c r="D610" s="38">
        <v>334</v>
      </c>
    </row>
    <row r="611" spans="1:4" ht="18" customHeight="1" x14ac:dyDescent="0.2">
      <c r="A611" s="38">
        <v>604</v>
      </c>
      <c r="B611" s="1" t="s">
        <v>576</v>
      </c>
      <c r="C611" s="38" t="s">
        <v>9023</v>
      </c>
      <c r="D611" s="38">
        <v>335</v>
      </c>
    </row>
    <row r="612" spans="1:4" ht="18" customHeight="1" x14ac:dyDescent="0.2">
      <c r="A612" s="38">
        <v>605</v>
      </c>
      <c r="B612" s="1" t="s">
        <v>576</v>
      </c>
      <c r="C612" s="38" t="s">
        <v>9024</v>
      </c>
      <c r="D612" s="38">
        <v>336</v>
      </c>
    </row>
    <row r="613" spans="1:4" ht="18" customHeight="1" x14ac:dyDescent="0.2">
      <c r="A613" s="38">
        <v>606</v>
      </c>
      <c r="B613" s="1" t="s">
        <v>576</v>
      </c>
      <c r="C613" s="38" t="s">
        <v>9025</v>
      </c>
      <c r="D613" s="38">
        <v>337</v>
      </c>
    </row>
    <row r="614" spans="1:4" ht="18" customHeight="1" x14ac:dyDescent="0.2">
      <c r="A614" s="38">
        <v>607</v>
      </c>
      <c r="B614" s="1" t="s">
        <v>576</v>
      </c>
      <c r="C614" s="38" t="s">
        <v>9026</v>
      </c>
      <c r="D614" s="38">
        <v>338</v>
      </c>
    </row>
    <row r="615" spans="1:4" ht="18" customHeight="1" x14ac:dyDescent="0.2">
      <c r="A615" s="38">
        <v>608</v>
      </c>
      <c r="B615" s="1" t="s">
        <v>576</v>
      </c>
      <c r="C615" s="38" t="s">
        <v>9027</v>
      </c>
      <c r="D615" s="38">
        <v>339</v>
      </c>
    </row>
    <row r="616" spans="1:4" ht="18" customHeight="1" x14ac:dyDescent="0.2">
      <c r="A616" s="38">
        <v>609</v>
      </c>
      <c r="B616" s="1" t="s">
        <v>576</v>
      </c>
      <c r="C616" s="38" t="s">
        <v>9028</v>
      </c>
      <c r="D616" s="38">
        <v>340</v>
      </c>
    </row>
    <row r="617" spans="1:4" ht="18" customHeight="1" x14ac:dyDescent="0.2">
      <c r="A617" s="38">
        <v>610</v>
      </c>
      <c r="B617" s="1" t="s">
        <v>576</v>
      </c>
      <c r="C617" s="38" t="s">
        <v>9029</v>
      </c>
      <c r="D617" s="38">
        <v>341</v>
      </c>
    </row>
    <row r="618" spans="1:4" ht="18" customHeight="1" x14ac:dyDescent="0.2">
      <c r="A618" s="38">
        <v>611</v>
      </c>
      <c r="B618" s="1" t="s">
        <v>576</v>
      </c>
      <c r="C618" s="38" t="s">
        <v>9030</v>
      </c>
      <c r="D618" s="38">
        <v>342</v>
      </c>
    </row>
    <row r="619" spans="1:4" ht="18" customHeight="1" x14ac:dyDescent="0.2">
      <c r="A619" s="38">
        <v>612</v>
      </c>
      <c r="B619" s="1" t="s">
        <v>576</v>
      </c>
      <c r="C619" s="38" t="s">
        <v>9031</v>
      </c>
      <c r="D619" s="38">
        <v>343</v>
      </c>
    </row>
    <row r="620" spans="1:4" ht="18" customHeight="1" x14ac:dyDescent="0.2">
      <c r="A620" s="38">
        <v>613</v>
      </c>
      <c r="B620" s="1" t="s">
        <v>576</v>
      </c>
      <c r="C620" s="38" t="s">
        <v>9032</v>
      </c>
      <c r="D620" s="38">
        <v>344</v>
      </c>
    </row>
    <row r="621" spans="1:4" ht="18" customHeight="1" x14ac:dyDescent="0.2">
      <c r="A621" s="38">
        <v>614</v>
      </c>
      <c r="B621" s="1" t="s">
        <v>576</v>
      </c>
      <c r="C621" s="38" t="s">
        <v>9033</v>
      </c>
      <c r="D621" s="38">
        <v>345</v>
      </c>
    </row>
    <row r="622" spans="1:4" ht="18" customHeight="1" x14ac:dyDescent="0.2">
      <c r="A622" s="38">
        <v>615</v>
      </c>
      <c r="B622" s="1" t="s">
        <v>576</v>
      </c>
      <c r="C622" s="38" t="s">
        <v>9034</v>
      </c>
      <c r="D622" s="38">
        <v>346</v>
      </c>
    </row>
    <row r="623" spans="1:4" ht="18" customHeight="1" x14ac:dyDescent="0.2">
      <c r="A623" s="38">
        <v>616</v>
      </c>
      <c r="B623" s="1" t="s">
        <v>576</v>
      </c>
      <c r="C623" s="38" t="s">
        <v>9035</v>
      </c>
      <c r="D623" s="38">
        <v>347</v>
      </c>
    </row>
    <row r="624" spans="1:4" ht="18" customHeight="1" x14ac:dyDescent="0.2">
      <c r="A624" s="38">
        <v>617</v>
      </c>
      <c r="B624" s="1" t="s">
        <v>576</v>
      </c>
      <c r="C624" s="38" t="s">
        <v>9036</v>
      </c>
      <c r="D624" s="38">
        <v>348</v>
      </c>
    </row>
    <row r="625" spans="1:4" ht="18" customHeight="1" x14ac:dyDescent="0.2">
      <c r="A625" s="38">
        <v>618</v>
      </c>
      <c r="B625" s="1" t="s">
        <v>576</v>
      </c>
      <c r="C625" s="38" t="s">
        <v>9037</v>
      </c>
      <c r="D625" s="38">
        <v>349</v>
      </c>
    </row>
    <row r="626" spans="1:4" ht="18" customHeight="1" x14ac:dyDescent="0.2">
      <c r="A626" s="38">
        <v>619</v>
      </c>
      <c r="B626" s="1" t="s">
        <v>576</v>
      </c>
      <c r="C626" s="38" t="s">
        <v>9038</v>
      </c>
      <c r="D626" s="38">
        <v>350</v>
      </c>
    </row>
    <row r="627" spans="1:4" ht="18" customHeight="1" x14ac:dyDescent="0.2">
      <c r="A627" s="38">
        <v>620</v>
      </c>
      <c r="B627" s="1" t="s">
        <v>576</v>
      </c>
      <c r="C627" s="38" t="s">
        <v>9039</v>
      </c>
      <c r="D627" s="38">
        <v>351</v>
      </c>
    </row>
    <row r="628" spans="1:4" ht="18" customHeight="1" x14ac:dyDescent="0.2">
      <c r="A628" s="38">
        <v>621</v>
      </c>
      <c r="B628" s="1" t="s">
        <v>576</v>
      </c>
      <c r="C628" s="38" t="s">
        <v>9040</v>
      </c>
      <c r="D628" s="38">
        <v>352</v>
      </c>
    </row>
    <row r="629" spans="1:4" ht="18" customHeight="1" x14ac:dyDescent="0.2">
      <c r="A629" s="38">
        <v>622</v>
      </c>
      <c r="B629" s="1" t="s">
        <v>576</v>
      </c>
      <c r="C629" s="38" t="s">
        <v>9041</v>
      </c>
      <c r="D629" s="38">
        <v>353</v>
      </c>
    </row>
    <row r="630" spans="1:4" ht="18" customHeight="1" x14ac:dyDescent="0.2">
      <c r="A630" s="38">
        <v>623</v>
      </c>
      <c r="B630" s="1" t="s">
        <v>576</v>
      </c>
      <c r="C630" s="38" t="s">
        <v>9042</v>
      </c>
      <c r="D630" s="38">
        <v>354</v>
      </c>
    </row>
    <row r="631" spans="1:4" ht="18" customHeight="1" x14ac:dyDescent="0.2">
      <c r="A631" s="38">
        <v>624</v>
      </c>
      <c r="B631" s="1" t="s">
        <v>576</v>
      </c>
      <c r="C631" s="38" t="s">
        <v>9043</v>
      </c>
      <c r="D631" s="38">
        <v>355</v>
      </c>
    </row>
    <row r="632" spans="1:4" ht="18" customHeight="1" x14ac:dyDescent="0.2">
      <c r="A632" s="38">
        <v>625</v>
      </c>
      <c r="B632" s="1" t="s">
        <v>576</v>
      </c>
      <c r="C632" s="38" t="s">
        <v>9044</v>
      </c>
      <c r="D632" s="38">
        <v>356</v>
      </c>
    </row>
    <row r="633" spans="1:4" ht="18" customHeight="1" x14ac:dyDescent="0.2">
      <c r="A633" s="38">
        <v>626</v>
      </c>
      <c r="B633" s="1" t="s">
        <v>576</v>
      </c>
      <c r="C633" s="38" t="s">
        <v>9045</v>
      </c>
      <c r="D633" s="38">
        <v>357</v>
      </c>
    </row>
    <row r="634" spans="1:4" ht="18" customHeight="1" x14ac:dyDescent="0.2">
      <c r="A634" s="38">
        <v>627</v>
      </c>
      <c r="B634" s="1" t="s">
        <v>576</v>
      </c>
      <c r="C634" s="38" t="s">
        <v>9046</v>
      </c>
      <c r="D634" s="38">
        <v>358</v>
      </c>
    </row>
    <row r="635" spans="1:4" ht="18" customHeight="1" x14ac:dyDescent="0.2">
      <c r="A635" s="38">
        <v>628</v>
      </c>
      <c r="B635" s="1" t="s">
        <v>576</v>
      </c>
      <c r="C635" s="38" t="s">
        <v>9047</v>
      </c>
      <c r="D635" s="38">
        <v>359</v>
      </c>
    </row>
    <row r="636" spans="1:4" ht="18" customHeight="1" x14ac:dyDescent="0.2">
      <c r="A636" s="38">
        <v>629</v>
      </c>
      <c r="B636" s="1" t="s">
        <v>576</v>
      </c>
      <c r="C636" s="38" t="s">
        <v>9048</v>
      </c>
      <c r="D636" s="38">
        <v>360</v>
      </c>
    </row>
    <row r="637" spans="1:4" ht="18" customHeight="1" x14ac:dyDescent="0.2">
      <c r="A637" s="38">
        <v>630</v>
      </c>
      <c r="B637" s="1" t="s">
        <v>576</v>
      </c>
      <c r="C637" s="38" t="s">
        <v>9049</v>
      </c>
      <c r="D637" s="38">
        <v>361</v>
      </c>
    </row>
    <row r="638" spans="1:4" ht="18" customHeight="1" x14ac:dyDescent="0.2">
      <c r="A638" s="38">
        <v>631</v>
      </c>
      <c r="B638" s="1" t="s">
        <v>576</v>
      </c>
      <c r="C638" s="38" t="s">
        <v>9050</v>
      </c>
      <c r="D638" s="38">
        <v>362</v>
      </c>
    </row>
    <row r="639" spans="1:4" ht="18" customHeight="1" x14ac:dyDescent="0.2">
      <c r="A639" s="38">
        <v>632</v>
      </c>
      <c r="B639" s="1" t="s">
        <v>576</v>
      </c>
      <c r="C639" s="38" t="s">
        <v>9051</v>
      </c>
      <c r="D639" s="38">
        <v>363</v>
      </c>
    </row>
    <row r="640" spans="1:4" ht="18" customHeight="1" x14ac:dyDescent="0.2">
      <c r="A640" s="38">
        <v>633</v>
      </c>
      <c r="B640" s="1" t="s">
        <v>576</v>
      </c>
      <c r="C640" s="38" t="s">
        <v>9052</v>
      </c>
      <c r="D640" s="38">
        <v>364</v>
      </c>
    </row>
    <row r="641" spans="1:4" ht="18" customHeight="1" x14ac:dyDescent="0.2">
      <c r="A641" s="38">
        <v>634</v>
      </c>
      <c r="B641" s="1" t="s">
        <v>576</v>
      </c>
      <c r="C641" s="38" t="s">
        <v>9053</v>
      </c>
      <c r="D641" s="38">
        <v>365</v>
      </c>
    </row>
    <row r="642" spans="1:4" ht="18" customHeight="1" x14ac:dyDescent="0.2">
      <c r="A642" s="38">
        <v>635</v>
      </c>
      <c r="B642" s="1" t="s">
        <v>576</v>
      </c>
      <c r="C642" s="38" t="s">
        <v>9054</v>
      </c>
      <c r="D642" s="38">
        <v>366</v>
      </c>
    </row>
    <row r="643" spans="1:4" ht="18" customHeight="1" x14ac:dyDescent="0.2">
      <c r="A643" s="38">
        <v>636</v>
      </c>
      <c r="B643" s="1" t="s">
        <v>576</v>
      </c>
      <c r="C643" s="38" t="s">
        <v>9055</v>
      </c>
      <c r="D643" s="38">
        <v>367</v>
      </c>
    </row>
    <row r="644" spans="1:4" ht="18" customHeight="1" x14ac:dyDescent="0.2">
      <c r="A644" s="38">
        <v>637</v>
      </c>
      <c r="B644" s="1" t="s">
        <v>576</v>
      </c>
      <c r="C644" s="38" t="s">
        <v>9056</v>
      </c>
      <c r="D644" s="38">
        <v>368</v>
      </c>
    </row>
    <row r="645" spans="1:4" ht="18" customHeight="1" x14ac:dyDescent="0.2">
      <c r="A645" s="38">
        <v>638</v>
      </c>
      <c r="B645" s="1" t="s">
        <v>576</v>
      </c>
      <c r="C645" s="38" t="s">
        <v>9057</v>
      </c>
      <c r="D645" s="38">
        <v>369</v>
      </c>
    </row>
    <row r="646" spans="1:4" ht="18" customHeight="1" x14ac:dyDescent="0.2">
      <c r="A646" s="38">
        <v>639</v>
      </c>
      <c r="B646" s="1" t="s">
        <v>576</v>
      </c>
      <c r="C646" s="38" t="s">
        <v>9058</v>
      </c>
      <c r="D646" s="38">
        <v>370</v>
      </c>
    </row>
    <row r="647" spans="1:4" ht="18" customHeight="1" x14ac:dyDescent="0.2">
      <c r="A647" s="38">
        <v>640</v>
      </c>
      <c r="B647" s="1" t="s">
        <v>576</v>
      </c>
      <c r="C647" s="38" t="s">
        <v>9059</v>
      </c>
      <c r="D647" s="38">
        <v>371</v>
      </c>
    </row>
    <row r="648" spans="1:4" ht="18" customHeight="1" x14ac:dyDescent="0.2">
      <c r="A648" s="38">
        <v>641</v>
      </c>
      <c r="B648" s="1" t="s">
        <v>576</v>
      </c>
      <c r="C648" s="38" t="s">
        <v>9060</v>
      </c>
      <c r="D648" s="38">
        <v>372</v>
      </c>
    </row>
    <row r="649" spans="1:4" ht="18" customHeight="1" x14ac:dyDescent="0.2">
      <c r="A649" s="38">
        <v>642</v>
      </c>
      <c r="B649" s="1" t="s">
        <v>576</v>
      </c>
      <c r="C649" s="38" t="s">
        <v>9061</v>
      </c>
      <c r="D649" s="38">
        <v>373</v>
      </c>
    </row>
    <row r="650" spans="1:4" ht="18" customHeight="1" x14ac:dyDescent="0.2">
      <c r="A650" s="38">
        <v>643</v>
      </c>
      <c r="B650" s="1" t="s">
        <v>576</v>
      </c>
      <c r="C650" s="38" t="s">
        <v>9062</v>
      </c>
      <c r="D650" s="38">
        <v>374</v>
      </c>
    </row>
    <row r="651" spans="1:4" ht="18" customHeight="1" x14ac:dyDescent="0.2">
      <c r="A651" s="38">
        <v>644</v>
      </c>
      <c r="B651" s="1" t="s">
        <v>1082</v>
      </c>
      <c r="C651" s="38" t="s">
        <v>9063</v>
      </c>
      <c r="D651" s="38">
        <v>1</v>
      </c>
    </row>
    <row r="652" spans="1:4" ht="18" customHeight="1" x14ac:dyDescent="0.2">
      <c r="A652" s="38">
        <v>645</v>
      </c>
      <c r="B652" s="1" t="s">
        <v>1082</v>
      </c>
      <c r="C652" s="38" t="s">
        <v>9064</v>
      </c>
      <c r="D652" s="38">
        <v>2</v>
      </c>
    </row>
    <row r="653" spans="1:4" ht="18" customHeight="1" x14ac:dyDescent="0.2">
      <c r="A653" s="38">
        <v>646</v>
      </c>
      <c r="B653" s="1" t="s">
        <v>1082</v>
      </c>
      <c r="C653" s="38" t="s">
        <v>9065</v>
      </c>
      <c r="D653" s="38">
        <v>3</v>
      </c>
    </row>
    <row r="654" spans="1:4" ht="18" customHeight="1" x14ac:dyDescent="0.2">
      <c r="A654" s="38">
        <v>647</v>
      </c>
      <c r="B654" s="1" t="s">
        <v>1082</v>
      </c>
      <c r="C654" s="38" t="s">
        <v>9066</v>
      </c>
      <c r="D654" s="38">
        <v>4</v>
      </c>
    </row>
    <row r="655" spans="1:4" ht="18" customHeight="1" x14ac:dyDescent="0.2">
      <c r="A655" s="38">
        <v>648</v>
      </c>
      <c r="B655" s="1" t="s">
        <v>1082</v>
      </c>
      <c r="C655" s="38" t="s">
        <v>802</v>
      </c>
      <c r="D655" s="38">
        <v>5</v>
      </c>
    </row>
    <row r="656" spans="1:4" ht="18" customHeight="1" x14ac:dyDescent="0.2">
      <c r="A656" s="38">
        <v>649</v>
      </c>
      <c r="B656" s="1" t="s">
        <v>1109</v>
      </c>
      <c r="C656" s="38" t="s">
        <v>9067</v>
      </c>
      <c r="D656" s="38">
        <v>1</v>
      </c>
    </row>
    <row r="657" spans="1:4" ht="18" customHeight="1" x14ac:dyDescent="0.2">
      <c r="A657" s="38">
        <v>650</v>
      </c>
      <c r="B657" s="1" t="s">
        <v>1109</v>
      </c>
      <c r="C657" s="38" t="s">
        <v>2404</v>
      </c>
      <c r="D657" s="38">
        <v>2</v>
      </c>
    </row>
    <row r="658" spans="1:4" ht="18" customHeight="1" x14ac:dyDescent="0.2">
      <c r="A658" s="38">
        <v>651</v>
      </c>
      <c r="B658" s="1" t="s">
        <v>1109</v>
      </c>
      <c r="C658" s="38" t="s">
        <v>2388</v>
      </c>
      <c r="D658" s="38">
        <v>3</v>
      </c>
    </row>
    <row r="659" spans="1:4" ht="18" customHeight="1" x14ac:dyDescent="0.2">
      <c r="A659" s="38">
        <v>652</v>
      </c>
      <c r="B659" s="1" t="s">
        <v>1109</v>
      </c>
      <c r="C659" s="38" t="s">
        <v>802</v>
      </c>
      <c r="D659" s="38">
        <v>4</v>
      </c>
    </row>
    <row r="660" spans="1:4" ht="18" customHeight="1" x14ac:dyDescent="0.2">
      <c r="A660" s="38">
        <v>653</v>
      </c>
      <c r="B660" s="1" t="s">
        <v>8356</v>
      </c>
      <c r="C660" s="38" t="s">
        <v>9068</v>
      </c>
      <c r="D660" s="38">
        <v>1</v>
      </c>
    </row>
    <row r="661" spans="1:4" ht="18" customHeight="1" x14ac:dyDescent="0.2">
      <c r="A661" s="38">
        <v>654</v>
      </c>
      <c r="B661" s="1" t="s">
        <v>8356</v>
      </c>
      <c r="C661" s="38" t="s">
        <v>9069</v>
      </c>
      <c r="D661" s="38">
        <v>2</v>
      </c>
    </row>
    <row r="662" spans="1:4" ht="18" customHeight="1" x14ac:dyDescent="0.2">
      <c r="A662" s="38">
        <v>655</v>
      </c>
      <c r="B662" s="1" t="s">
        <v>8356</v>
      </c>
      <c r="C662" s="38" t="s">
        <v>9070</v>
      </c>
      <c r="D662" s="38">
        <v>3</v>
      </c>
    </row>
    <row r="663" spans="1:4" ht="18" customHeight="1" x14ac:dyDescent="0.2">
      <c r="A663" s="38">
        <v>656</v>
      </c>
      <c r="B663" s="1" t="s">
        <v>8356</v>
      </c>
      <c r="C663" s="38" t="s">
        <v>9071</v>
      </c>
      <c r="D663" s="38">
        <v>4</v>
      </c>
    </row>
    <row r="664" spans="1:4" ht="18" customHeight="1" x14ac:dyDescent="0.2">
      <c r="A664" s="38">
        <v>657</v>
      </c>
      <c r="B664" s="1" t="s">
        <v>8356</v>
      </c>
      <c r="C664" s="38" t="s">
        <v>9072</v>
      </c>
      <c r="D664" s="38">
        <v>5</v>
      </c>
    </row>
    <row r="665" spans="1:4" ht="18" customHeight="1" x14ac:dyDescent="0.2">
      <c r="A665" s="38">
        <v>658</v>
      </c>
      <c r="B665" s="1" t="s">
        <v>8356</v>
      </c>
      <c r="C665" s="38" t="s">
        <v>9073</v>
      </c>
      <c r="D665" s="38">
        <v>6</v>
      </c>
    </row>
    <row r="666" spans="1:4" ht="18" customHeight="1" x14ac:dyDescent="0.2">
      <c r="A666" s="38">
        <v>659</v>
      </c>
      <c r="B666" s="1" t="s">
        <v>8356</v>
      </c>
      <c r="C666" s="38" t="s">
        <v>9074</v>
      </c>
      <c r="D666" s="38">
        <v>7</v>
      </c>
    </row>
    <row r="667" spans="1:4" ht="18" customHeight="1" x14ac:dyDescent="0.2">
      <c r="A667" s="38">
        <v>660</v>
      </c>
      <c r="B667" s="1" t="s">
        <v>8356</v>
      </c>
      <c r="C667" s="38" t="s">
        <v>9075</v>
      </c>
      <c r="D667" s="38">
        <v>8</v>
      </c>
    </row>
    <row r="668" spans="1:4" ht="18" customHeight="1" x14ac:dyDescent="0.2">
      <c r="A668" s="38">
        <v>661</v>
      </c>
      <c r="B668" s="1" t="s">
        <v>8356</v>
      </c>
      <c r="C668" s="38" t="s">
        <v>9076</v>
      </c>
      <c r="D668" s="38">
        <v>9</v>
      </c>
    </row>
    <row r="669" spans="1:4" ht="18" customHeight="1" x14ac:dyDescent="0.2">
      <c r="A669" s="38">
        <v>662</v>
      </c>
      <c r="B669" s="1" t="s">
        <v>8356</v>
      </c>
      <c r="C669" s="38" t="s">
        <v>9077</v>
      </c>
      <c r="D669" s="38">
        <v>10</v>
      </c>
    </row>
    <row r="670" spans="1:4" ht="18" customHeight="1" x14ac:dyDescent="0.2">
      <c r="A670" s="38">
        <v>663</v>
      </c>
      <c r="B670" s="1" t="s">
        <v>8356</v>
      </c>
      <c r="C670" s="38" t="s">
        <v>9078</v>
      </c>
      <c r="D670" s="38">
        <v>11</v>
      </c>
    </row>
    <row r="671" spans="1:4" ht="18" customHeight="1" x14ac:dyDescent="0.2">
      <c r="A671" s="38">
        <v>664</v>
      </c>
      <c r="B671" s="1" t="s">
        <v>8356</v>
      </c>
      <c r="C671" s="38" t="s">
        <v>9079</v>
      </c>
      <c r="D671" s="38">
        <v>12</v>
      </c>
    </row>
    <row r="672" spans="1:4" ht="18" customHeight="1" x14ac:dyDescent="0.2">
      <c r="A672" s="38">
        <v>665</v>
      </c>
      <c r="B672" s="1" t="s">
        <v>8356</v>
      </c>
      <c r="C672" s="38" t="s">
        <v>9080</v>
      </c>
      <c r="D672" s="38">
        <v>13</v>
      </c>
    </row>
    <row r="673" spans="1:4" ht="18" customHeight="1" x14ac:dyDescent="0.2">
      <c r="A673" s="38">
        <v>666</v>
      </c>
      <c r="B673" s="1" t="s">
        <v>8356</v>
      </c>
      <c r="C673" s="38" t="s">
        <v>9081</v>
      </c>
      <c r="D673" s="38">
        <v>14</v>
      </c>
    </row>
    <row r="674" spans="1:4" ht="18" customHeight="1" x14ac:dyDescent="0.2">
      <c r="A674" s="38">
        <v>667</v>
      </c>
      <c r="B674" s="1" t="s">
        <v>8356</v>
      </c>
      <c r="C674" s="38" t="s">
        <v>9082</v>
      </c>
      <c r="D674" s="38">
        <v>15</v>
      </c>
    </row>
    <row r="675" spans="1:4" ht="18" customHeight="1" x14ac:dyDescent="0.2">
      <c r="A675" s="38">
        <v>668</v>
      </c>
      <c r="B675" s="1" t="s">
        <v>8356</v>
      </c>
      <c r="C675" s="38" t="s">
        <v>9083</v>
      </c>
      <c r="D675" s="38">
        <v>16</v>
      </c>
    </row>
    <row r="676" spans="1:4" ht="18" customHeight="1" x14ac:dyDescent="0.2">
      <c r="A676" s="38">
        <v>669</v>
      </c>
      <c r="B676" s="1" t="s">
        <v>8356</v>
      </c>
      <c r="C676" s="38" t="s">
        <v>9084</v>
      </c>
      <c r="D676" s="38">
        <v>17</v>
      </c>
    </row>
    <row r="677" spans="1:4" ht="18" customHeight="1" x14ac:dyDescent="0.2">
      <c r="A677" s="38">
        <v>670</v>
      </c>
      <c r="B677" s="1" t="s">
        <v>8356</v>
      </c>
      <c r="C677" s="38" t="s">
        <v>9085</v>
      </c>
      <c r="D677" s="38">
        <v>18</v>
      </c>
    </row>
    <row r="678" spans="1:4" ht="18" customHeight="1" x14ac:dyDescent="0.2">
      <c r="A678" s="38">
        <v>671</v>
      </c>
      <c r="B678" s="1" t="s">
        <v>8356</v>
      </c>
      <c r="C678" s="38" t="s">
        <v>9086</v>
      </c>
      <c r="D678" s="38">
        <v>19</v>
      </c>
    </row>
    <row r="679" spans="1:4" ht="18" customHeight="1" x14ac:dyDescent="0.2">
      <c r="A679" s="38">
        <v>672</v>
      </c>
      <c r="B679" s="1" t="s">
        <v>8356</v>
      </c>
      <c r="C679" s="38" t="s">
        <v>9087</v>
      </c>
      <c r="D679" s="38">
        <v>20</v>
      </c>
    </row>
    <row r="680" spans="1:4" ht="18" customHeight="1" x14ac:dyDescent="0.2">
      <c r="A680" s="38">
        <v>673</v>
      </c>
      <c r="B680" s="1" t="s">
        <v>8376</v>
      </c>
      <c r="C680" s="38" t="s">
        <v>9088</v>
      </c>
      <c r="D680" s="38">
        <v>1</v>
      </c>
    </row>
    <row r="681" spans="1:4" ht="18" customHeight="1" x14ac:dyDescent="0.2">
      <c r="A681" s="38">
        <v>674</v>
      </c>
      <c r="B681" s="1" t="s">
        <v>8376</v>
      </c>
      <c r="C681" s="38" t="s">
        <v>9089</v>
      </c>
      <c r="D681" s="38">
        <v>2</v>
      </c>
    </row>
    <row r="682" spans="1:4" ht="18" customHeight="1" x14ac:dyDescent="0.2">
      <c r="A682" s="38">
        <v>675</v>
      </c>
      <c r="B682" s="1" t="s">
        <v>8376</v>
      </c>
      <c r="C682" s="38" t="s">
        <v>9090</v>
      </c>
      <c r="D682" s="38">
        <v>3</v>
      </c>
    </row>
    <row r="683" spans="1:4" ht="18" customHeight="1" x14ac:dyDescent="0.2">
      <c r="A683" s="38">
        <v>676</v>
      </c>
      <c r="B683" s="1" t="s">
        <v>8381</v>
      </c>
      <c r="C683" s="38" t="s">
        <v>9091</v>
      </c>
      <c r="D683" s="38">
        <v>1</v>
      </c>
    </row>
    <row r="684" spans="1:4" ht="18" customHeight="1" x14ac:dyDescent="0.2">
      <c r="A684" s="38">
        <v>677</v>
      </c>
      <c r="B684" s="1" t="s">
        <v>8381</v>
      </c>
      <c r="C684" s="38" t="s">
        <v>9092</v>
      </c>
      <c r="D684" s="38">
        <v>2</v>
      </c>
    </row>
    <row r="685" spans="1:4" ht="18" customHeight="1" x14ac:dyDescent="0.2">
      <c r="A685" s="38">
        <v>916</v>
      </c>
      <c r="B685" s="1" t="s">
        <v>8381</v>
      </c>
      <c r="C685" s="9" t="s">
        <v>9093</v>
      </c>
      <c r="D685" s="38">
        <v>3</v>
      </c>
    </row>
    <row r="686" spans="1:4" ht="18" customHeight="1" x14ac:dyDescent="0.2">
      <c r="A686" s="38">
        <v>678</v>
      </c>
      <c r="B686" s="38" t="s">
        <v>1277</v>
      </c>
      <c r="C686" s="39">
        <v>12</v>
      </c>
      <c r="D686" s="38">
        <v>1</v>
      </c>
    </row>
    <row r="687" spans="1:4" ht="18" customHeight="1" x14ac:dyDescent="0.2">
      <c r="A687" s="38">
        <v>679</v>
      </c>
      <c r="B687" s="38" t="s">
        <v>1277</v>
      </c>
      <c r="C687" s="39">
        <v>13</v>
      </c>
      <c r="D687" s="38">
        <v>2</v>
      </c>
    </row>
    <row r="688" spans="1:4" ht="18" customHeight="1" x14ac:dyDescent="0.2">
      <c r="A688" s="38">
        <v>680</v>
      </c>
      <c r="B688" s="38" t="s">
        <v>1277</v>
      </c>
      <c r="C688" s="39">
        <v>14</v>
      </c>
      <c r="D688" s="38">
        <v>3</v>
      </c>
    </row>
    <row r="689" spans="1:4" ht="18" customHeight="1" x14ac:dyDescent="0.2">
      <c r="A689" s="38">
        <v>681</v>
      </c>
      <c r="B689" s="38" t="s">
        <v>1277</v>
      </c>
      <c r="C689" s="39">
        <v>15</v>
      </c>
      <c r="D689" s="38">
        <v>4</v>
      </c>
    </row>
    <row r="690" spans="1:4" ht="18" customHeight="1" x14ac:dyDescent="0.2">
      <c r="A690" s="38">
        <v>682</v>
      </c>
      <c r="B690" s="38" t="s">
        <v>1277</v>
      </c>
      <c r="C690" s="39">
        <v>16</v>
      </c>
      <c r="D690" s="38">
        <v>5</v>
      </c>
    </row>
    <row r="691" spans="1:4" ht="18" customHeight="1" x14ac:dyDescent="0.2">
      <c r="A691" s="38">
        <v>683</v>
      </c>
      <c r="B691" s="38" t="s">
        <v>1277</v>
      </c>
      <c r="C691" s="39">
        <v>17</v>
      </c>
      <c r="D691" s="38">
        <v>6</v>
      </c>
    </row>
    <row r="692" spans="1:4" ht="18" customHeight="1" x14ac:dyDescent="0.2">
      <c r="A692" s="38">
        <v>684</v>
      </c>
      <c r="B692" s="38" t="s">
        <v>1277</v>
      </c>
      <c r="C692" s="39">
        <v>18</v>
      </c>
      <c r="D692" s="38">
        <v>7</v>
      </c>
    </row>
    <row r="693" spans="1:4" ht="18" customHeight="1" x14ac:dyDescent="0.2">
      <c r="A693" s="38">
        <v>685</v>
      </c>
      <c r="B693" s="38" t="s">
        <v>1277</v>
      </c>
      <c r="C693" s="38" t="s">
        <v>802</v>
      </c>
      <c r="D693" s="38">
        <v>8</v>
      </c>
    </row>
    <row r="694" spans="1:4" ht="18" customHeight="1" x14ac:dyDescent="0.2">
      <c r="A694" s="38">
        <v>686</v>
      </c>
      <c r="B694" s="39" t="s">
        <v>2043</v>
      </c>
      <c r="C694" s="39" t="s">
        <v>8471</v>
      </c>
      <c r="D694" s="38">
        <v>1</v>
      </c>
    </row>
    <row r="695" spans="1:4" ht="18" customHeight="1" x14ac:dyDescent="0.2">
      <c r="A695" s="38">
        <v>687</v>
      </c>
      <c r="B695" s="39" t="s">
        <v>2043</v>
      </c>
      <c r="C695" s="39" t="s">
        <v>8472</v>
      </c>
      <c r="D695" s="38">
        <v>2</v>
      </c>
    </row>
    <row r="696" spans="1:4" ht="18" customHeight="1" x14ac:dyDescent="0.2">
      <c r="A696" s="38">
        <v>688</v>
      </c>
      <c r="B696" s="39" t="s">
        <v>2043</v>
      </c>
      <c r="C696" s="39" t="s">
        <v>3739</v>
      </c>
      <c r="D696" s="38">
        <v>3</v>
      </c>
    </row>
    <row r="697" spans="1:4" ht="18" customHeight="1" x14ac:dyDescent="0.2">
      <c r="A697" s="38">
        <v>689</v>
      </c>
      <c r="B697" s="39" t="s">
        <v>1549</v>
      </c>
      <c r="C697" s="39" t="s">
        <v>8471</v>
      </c>
      <c r="D697" s="38">
        <v>1</v>
      </c>
    </row>
    <row r="698" spans="1:4" ht="18" customHeight="1" x14ac:dyDescent="0.2">
      <c r="A698" s="38">
        <v>690</v>
      </c>
      <c r="B698" s="39" t="s">
        <v>1549</v>
      </c>
      <c r="C698" s="39" t="s">
        <v>8472</v>
      </c>
      <c r="D698" s="38">
        <v>2</v>
      </c>
    </row>
    <row r="699" spans="1:4" ht="18" customHeight="1" x14ac:dyDescent="0.2">
      <c r="A699" s="38">
        <v>691</v>
      </c>
      <c r="B699" s="39" t="s">
        <v>1549</v>
      </c>
      <c r="C699" s="39" t="s">
        <v>3739</v>
      </c>
      <c r="D699" s="38">
        <v>3</v>
      </c>
    </row>
    <row r="700" spans="1:4" ht="18" customHeight="1" x14ac:dyDescent="0.2">
      <c r="A700" s="38">
        <v>692</v>
      </c>
      <c r="B700" s="39" t="s">
        <v>1549</v>
      </c>
      <c r="C700" s="39" t="s">
        <v>8452</v>
      </c>
      <c r="D700" s="38">
        <v>4</v>
      </c>
    </row>
    <row r="701" spans="1:4" ht="18" customHeight="1" x14ac:dyDescent="0.2">
      <c r="A701" s="38">
        <v>693</v>
      </c>
      <c r="B701" s="39" t="s">
        <v>1496</v>
      </c>
      <c r="C701" s="39" t="s">
        <v>68</v>
      </c>
      <c r="D701" s="38">
        <v>1</v>
      </c>
    </row>
    <row r="702" spans="1:4" ht="18" customHeight="1" x14ac:dyDescent="0.2">
      <c r="A702" s="38">
        <v>694</v>
      </c>
      <c r="B702" s="39" t="s">
        <v>1496</v>
      </c>
      <c r="C702" s="39" t="s">
        <v>9094</v>
      </c>
      <c r="D702" s="38">
        <v>2</v>
      </c>
    </row>
    <row r="703" spans="1:4" ht="18" customHeight="1" x14ac:dyDescent="0.2">
      <c r="A703" s="38">
        <v>695</v>
      </c>
      <c r="B703" s="39" t="s">
        <v>1496</v>
      </c>
      <c r="C703" s="39" t="s">
        <v>9095</v>
      </c>
      <c r="D703" s="38">
        <v>3</v>
      </c>
    </row>
    <row r="704" spans="1:4" ht="18" customHeight="1" x14ac:dyDescent="0.2">
      <c r="A704" s="38">
        <v>696</v>
      </c>
      <c r="B704" s="39" t="s">
        <v>2365</v>
      </c>
      <c r="C704" s="40" t="s">
        <v>9096</v>
      </c>
      <c r="D704" s="38">
        <v>1</v>
      </c>
    </row>
    <row r="705" spans="1:4" ht="18" customHeight="1" x14ac:dyDescent="0.2">
      <c r="A705" s="38">
        <v>697</v>
      </c>
      <c r="B705" s="39" t="s">
        <v>2365</v>
      </c>
      <c r="C705" s="40" t="s">
        <v>9097</v>
      </c>
      <c r="D705" s="38">
        <v>2</v>
      </c>
    </row>
    <row r="706" spans="1:4" ht="18" customHeight="1" x14ac:dyDescent="0.2">
      <c r="A706" s="38">
        <v>698</v>
      </c>
      <c r="B706" s="39" t="s">
        <v>2365</v>
      </c>
      <c r="C706" s="40" t="s">
        <v>9098</v>
      </c>
      <c r="D706" s="38">
        <v>3</v>
      </c>
    </row>
    <row r="707" spans="1:4" ht="18" customHeight="1" x14ac:dyDescent="0.2">
      <c r="A707" s="38">
        <v>699</v>
      </c>
      <c r="B707" s="39" t="s">
        <v>2365</v>
      </c>
      <c r="C707" s="40" t="s">
        <v>9099</v>
      </c>
      <c r="D707" s="38">
        <v>4</v>
      </c>
    </row>
    <row r="708" spans="1:4" ht="18" customHeight="1" x14ac:dyDescent="0.2">
      <c r="A708" s="38">
        <v>700</v>
      </c>
      <c r="B708" s="39" t="s">
        <v>2365</v>
      </c>
      <c r="C708" s="40" t="s">
        <v>9100</v>
      </c>
      <c r="D708" s="38">
        <v>5</v>
      </c>
    </row>
    <row r="709" spans="1:4" ht="18" customHeight="1" x14ac:dyDescent="0.2">
      <c r="A709" s="38">
        <v>701</v>
      </c>
      <c r="B709" s="39" t="s">
        <v>2365</v>
      </c>
      <c r="C709" s="40" t="s">
        <v>9101</v>
      </c>
      <c r="D709" s="38">
        <v>6</v>
      </c>
    </row>
    <row r="710" spans="1:4" ht="18" customHeight="1" x14ac:dyDescent="0.2">
      <c r="A710" s="38">
        <v>702</v>
      </c>
      <c r="B710" s="39" t="s">
        <v>2365</v>
      </c>
      <c r="C710" s="40" t="s">
        <v>9102</v>
      </c>
      <c r="D710" s="38">
        <v>7</v>
      </c>
    </row>
    <row r="711" spans="1:4" ht="18" customHeight="1" x14ac:dyDescent="0.2">
      <c r="A711" s="38">
        <v>703</v>
      </c>
      <c r="B711" s="39" t="s">
        <v>2365</v>
      </c>
      <c r="C711" s="40" t="s">
        <v>9103</v>
      </c>
      <c r="D711" s="38">
        <v>8</v>
      </c>
    </row>
    <row r="712" spans="1:4" ht="18" customHeight="1" x14ac:dyDescent="0.2">
      <c r="A712" s="38">
        <v>704</v>
      </c>
      <c r="B712" s="39" t="s">
        <v>2365</v>
      </c>
      <c r="C712" s="40" t="s">
        <v>9104</v>
      </c>
      <c r="D712" s="38">
        <v>9</v>
      </c>
    </row>
    <row r="713" spans="1:4" ht="18" customHeight="1" x14ac:dyDescent="0.2">
      <c r="A713" s="38">
        <v>705</v>
      </c>
      <c r="B713" s="39" t="s">
        <v>2365</v>
      </c>
      <c r="C713" s="40" t="s">
        <v>9105</v>
      </c>
      <c r="D713" s="38">
        <v>10</v>
      </c>
    </row>
    <row r="714" spans="1:4" ht="18" customHeight="1" x14ac:dyDescent="0.2">
      <c r="A714" s="38">
        <v>706</v>
      </c>
      <c r="B714" s="39" t="s">
        <v>2365</v>
      </c>
      <c r="C714" s="40" t="s">
        <v>9106</v>
      </c>
      <c r="D714" s="38">
        <v>11</v>
      </c>
    </row>
    <row r="715" spans="1:4" ht="18" customHeight="1" x14ac:dyDescent="0.2">
      <c r="A715" s="38">
        <v>707</v>
      </c>
      <c r="B715" s="39" t="s">
        <v>2365</v>
      </c>
      <c r="C715" s="40" t="s">
        <v>9107</v>
      </c>
      <c r="D715" s="38">
        <v>12</v>
      </c>
    </row>
    <row r="716" spans="1:4" ht="18" customHeight="1" x14ac:dyDescent="0.2">
      <c r="A716" s="38">
        <v>708</v>
      </c>
      <c r="B716" s="39" t="s">
        <v>2365</v>
      </c>
      <c r="C716" s="40" t="s">
        <v>9108</v>
      </c>
      <c r="D716" s="38">
        <v>13</v>
      </c>
    </row>
    <row r="717" spans="1:4" ht="18" customHeight="1" x14ac:dyDescent="0.2">
      <c r="A717" s="38">
        <v>709</v>
      </c>
      <c r="B717" s="39" t="s">
        <v>2365</v>
      </c>
      <c r="C717" s="40" t="s">
        <v>9109</v>
      </c>
      <c r="D717" s="38">
        <v>14</v>
      </c>
    </row>
    <row r="718" spans="1:4" ht="18" customHeight="1" x14ac:dyDescent="0.2">
      <c r="A718" s="38">
        <v>710</v>
      </c>
      <c r="B718" s="39" t="s">
        <v>2365</v>
      </c>
      <c r="C718" s="40" t="s">
        <v>9110</v>
      </c>
      <c r="D718" s="38">
        <v>15</v>
      </c>
    </row>
    <row r="719" spans="1:4" ht="18" customHeight="1" x14ac:dyDescent="0.2">
      <c r="A719" s="38">
        <v>711</v>
      </c>
      <c r="B719" s="39" t="s">
        <v>2365</v>
      </c>
      <c r="C719" s="40" t="s">
        <v>9111</v>
      </c>
      <c r="D719" s="38">
        <v>16</v>
      </c>
    </row>
    <row r="720" spans="1:4" ht="18" customHeight="1" x14ac:dyDescent="0.2">
      <c r="A720" s="38">
        <v>712</v>
      </c>
      <c r="B720" s="39" t="s">
        <v>2365</v>
      </c>
      <c r="C720" s="40" t="s">
        <v>9112</v>
      </c>
      <c r="D720" s="38">
        <v>17</v>
      </c>
    </row>
    <row r="721" spans="1:4" ht="18" customHeight="1" x14ac:dyDescent="0.2">
      <c r="A721" s="38">
        <v>713</v>
      </c>
      <c r="B721" s="39" t="s">
        <v>2365</v>
      </c>
      <c r="C721" s="40" t="s">
        <v>9113</v>
      </c>
      <c r="D721" s="38">
        <v>18</v>
      </c>
    </row>
    <row r="722" spans="1:4" ht="18" customHeight="1" x14ac:dyDescent="0.2">
      <c r="A722" s="38">
        <v>714</v>
      </c>
      <c r="B722" s="39" t="s">
        <v>2365</v>
      </c>
      <c r="C722" s="40" t="s">
        <v>9114</v>
      </c>
      <c r="D722" s="38">
        <v>19</v>
      </c>
    </row>
    <row r="723" spans="1:4" ht="18" customHeight="1" x14ac:dyDescent="0.2">
      <c r="A723" s="38">
        <v>715</v>
      </c>
      <c r="B723" s="39" t="s">
        <v>2365</v>
      </c>
      <c r="C723" s="40" t="s">
        <v>9115</v>
      </c>
      <c r="D723" s="38">
        <v>20</v>
      </c>
    </row>
    <row r="724" spans="1:4" ht="18" customHeight="1" x14ac:dyDescent="0.2">
      <c r="A724" s="38">
        <v>716</v>
      </c>
      <c r="B724" s="39" t="s">
        <v>2365</v>
      </c>
      <c r="C724" s="40" t="s">
        <v>9116</v>
      </c>
      <c r="D724" s="38">
        <v>21</v>
      </c>
    </row>
    <row r="725" spans="1:4" ht="18" customHeight="1" x14ac:dyDescent="0.2">
      <c r="A725" s="38">
        <v>717</v>
      </c>
      <c r="B725" s="39" t="s">
        <v>2365</v>
      </c>
      <c r="C725" s="40" t="s">
        <v>9117</v>
      </c>
      <c r="D725" s="38">
        <v>22</v>
      </c>
    </row>
    <row r="726" spans="1:4" ht="18" customHeight="1" x14ac:dyDescent="0.2">
      <c r="A726" s="38">
        <v>718</v>
      </c>
      <c r="B726" s="39" t="s">
        <v>2365</v>
      </c>
      <c r="C726" s="40" t="s">
        <v>9118</v>
      </c>
      <c r="D726" s="38">
        <v>23</v>
      </c>
    </row>
    <row r="727" spans="1:4" ht="18" customHeight="1" x14ac:dyDescent="0.2">
      <c r="A727" s="38">
        <v>719</v>
      </c>
      <c r="B727" s="39" t="s">
        <v>2365</v>
      </c>
      <c r="C727" s="40" t="s">
        <v>9119</v>
      </c>
      <c r="D727" s="38">
        <v>24</v>
      </c>
    </row>
    <row r="728" spans="1:4" ht="18" customHeight="1" x14ac:dyDescent="0.2">
      <c r="A728" s="38">
        <v>720</v>
      </c>
      <c r="B728" s="39" t="s">
        <v>2365</v>
      </c>
      <c r="C728" s="40" t="s">
        <v>9120</v>
      </c>
      <c r="D728" s="38">
        <v>25</v>
      </c>
    </row>
    <row r="729" spans="1:4" ht="18" customHeight="1" x14ac:dyDescent="0.2">
      <c r="A729" s="38">
        <v>721</v>
      </c>
      <c r="B729" s="39" t="s">
        <v>2365</v>
      </c>
      <c r="C729" s="40" t="s">
        <v>9121</v>
      </c>
      <c r="D729" s="38">
        <v>26</v>
      </c>
    </row>
    <row r="730" spans="1:4" ht="18" customHeight="1" x14ac:dyDescent="0.2">
      <c r="A730" s="38">
        <v>722</v>
      </c>
      <c r="B730" s="39" t="s">
        <v>2365</v>
      </c>
      <c r="C730" s="40" t="s">
        <v>9122</v>
      </c>
      <c r="D730" s="38">
        <v>27</v>
      </c>
    </row>
    <row r="731" spans="1:4" ht="18" customHeight="1" x14ac:dyDescent="0.2">
      <c r="A731" s="38">
        <v>723</v>
      </c>
      <c r="B731" s="39" t="s">
        <v>2365</v>
      </c>
      <c r="C731" s="40" t="s">
        <v>9123</v>
      </c>
      <c r="D731" s="38">
        <v>28</v>
      </c>
    </row>
    <row r="732" spans="1:4" ht="18" customHeight="1" x14ac:dyDescent="0.2">
      <c r="A732" s="38">
        <v>724</v>
      </c>
      <c r="B732" s="39" t="s">
        <v>2365</v>
      </c>
      <c r="C732" s="40" t="s">
        <v>9124</v>
      </c>
      <c r="D732" s="38">
        <v>29</v>
      </c>
    </row>
    <row r="733" spans="1:4" ht="18" customHeight="1" x14ac:dyDescent="0.2">
      <c r="A733" s="38">
        <v>725</v>
      </c>
      <c r="B733" s="39" t="s">
        <v>2365</v>
      </c>
      <c r="C733" s="40" t="s">
        <v>9125</v>
      </c>
      <c r="D733" s="38">
        <v>30</v>
      </c>
    </row>
    <row r="734" spans="1:4" ht="18" customHeight="1" x14ac:dyDescent="0.2">
      <c r="A734" s="38">
        <v>726</v>
      </c>
      <c r="B734" s="39" t="s">
        <v>2365</v>
      </c>
      <c r="C734" s="40" t="s">
        <v>9126</v>
      </c>
      <c r="D734" s="38">
        <v>31</v>
      </c>
    </row>
    <row r="735" spans="1:4" ht="18" customHeight="1" x14ac:dyDescent="0.2">
      <c r="A735" s="38">
        <v>727</v>
      </c>
      <c r="B735" s="39" t="s">
        <v>2365</v>
      </c>
      <c r="C735" s="40" t="s">
        <v>9127</v>
      </c>
      <c r="D735" s="38">
        <v>32</v>
      </c>
    </row>
    <row r="736" spans="1:4" ht="18" customHeight="1" x14ac:dyDescent="0.2">
      <c r="A736" s="38">
        <v>728</v>
      </c>
      <c r="B736" s="39" t="s">
        <v>2365</v>
      </c>
      <c r="C736" s="40" t="s">
        <v>9128</v>
      </c>
      <c r="D736" s="38">
        <v>33</v>
      </c>
    </row>
    <row r="737" spans="1:4" ht="18" customHeight="1" x14ac:dyDescent="0.2">
      <c r="A737" s="38">
        <v>729</v>
      </c>
      <c r="B737" s="39" t="s">
        <v>2365</v>
      </c>
      <c r="C737" s="40" t="s">
        <v>9129</v>
      </c>
      <c r="D737" s="38">
        <v>34</v>
      </c>
    </row>
    <row r="738" spans="1:4" ht="18" customHeight="1" x14ac:dyDescent="0.2">
      <c r="A738" s="38">
        <v>730</v>
      </c>
      <c r="B738" s="39" t="s">
        <v>2365</v>
      </c>
      <c r="C738" s="40" t="s">
        <v>9130</v>
      </c>
      <c r="D738" s="38">
        <v>35</v>
      </c>
    </row>
    <row r="739" spans="1:4" ht="18" customHeight="1" x14ac:dyDescent="0.2">
      <c r="A739" s="38">
        <v>731</v>
      </c>
      <c r="B739" s="39" t="s">
        <v>2365</v>
      </c>
      <c r="C739" s="40" t="s">
        <v>9131</v>
      </c>
      <c r="D739" s="38">
        <v>36</v>
      </c>
    </row>
    <row r="740" spans="1:4" ht="18" customHeight="1" x14ac:dyDescent="0.2">
      <c r="A740" s="38">
        <v>732</v>
      </c>
      <c r="B740" s="39" t="s">
        <v>2365</v>
      </c>
      <c r="C740" s="40" t="s">
        <v>9132</v>
      </c>
      <c r="D740" s="38">
        <v>37</v>
      </c>
    </row>
    <row r="741" spans="1:4" ht="18" customHeight="1" x14ac:dyDescent="0.2">
      <c r="A741" s="38">
        <v>733</v>
      </c>
      <c r="B741" s="39" t="s">
        <v>2365</v>
      </c>
      <c r="C741" s="40" t="s">
        <v>9133</v>
      </c>
      <c r="D741" s="38">
        <v>38</v>
      </c>
    </row>
    <row r="742" spans="1:4" ht="18" customHeight="1" x14ac:dyDescent="0.2">
      <c r="A742" s="38">
        <v>734</v>
      </c>
      <c r="B742" s="39" t="s">
        <v>2365</v>
      </c>
      <c r="C742" s="40" t="s">
        <v>9134</v>
      </c>
      <c r="D742" s="38">
        <v>39</v>
      </c>
    </row>
    <row r="743" spans="1:4" ht="18" customHeight="1" x14ac:dyDescent="0.2">
      <c r="A743" s="38">
        <v>735</v>
      </c>
      <c r="B743" s="39" t="s">
        <v>2365</v>
      </c>
      <c r="C743" s="40" t="s">
        <v>9135</v>
      </c>
      <c r="D743" s="38">
        <v>40</v>
      </c>
    </row>
    <row r="744" spans="1:4" ht="18" customHeight="1" x14ac:dyDescent="0.2">
      <c r="A744" s="38">
        <v>736</v>
      </c>
      <c r="B744" s="39" t="s">
        <v>2365</v>
      </c>
      <c r="C744" s="40" t="s">
        <v>9136</v>
      </c>
      <c r="D744" s="38">
        <v>41</v>
      </c>
    </row>
    <row r="745" spans="1:4" ht="18" customHeight="1" x14ac:dyDescent="0.2">
      <c r="A745" s="38">
        <v>737</v>
      </c>
      <c r="B745" s="39" t="s">
        <v>2365</v>
      </c>
      <c r="C745" s="40" t="s">
        <v>9137</v>
      </c>
      <c r="D745" s="38">
        <v>42</v>
      </c>
    </row>
    <row r="746" spans="1:4" ht="18" customHeight="1" x14ac:dyDescent="0.2">
      <c r="A746" s="38">
        <v>738</v>
      </c>
      <c r="B746" s="39" t="s">
        <v>2365</v>
      </c>
      <c r="C746" s="40" t="s">
        <v>9138</v>
      </c>
      <c r="D746" s="38">
        <v>43</v>
      </c>
    </row>
    <row r="747" spans="1:4" ht="18" customHeight="1" x14ac:dyDescent="0.2">
      <c r="A747" s="38">
        <v>739</v>
      </c>
      <c r="B747" s="39" t="s">
        <v>2365</v>
      </c>
      <c r="C747" s="40" t="s">
        <v>9139</v>
      </c>
      <c r="D747" s="38">
        <v>44</v>
      </c>
    </row>
    <row r="748" spans="1:4" ht="18" customHeight="1" x14ac:dyDescent="0.2">
      <c r="A748" s="38">
        <v>740</v>
      </c>
      <c r="B748" s="39" t="s">
        <v>2365</v>
      </c>
      <c r="C748" s="40" t="s">
        <v>9140</v>
      </c>
      <c r="D748" s="38">
        <v>45</v>
      </c>
    </row>
    <row r="749" spans="1:4" ht="18" customHeight="1" x14ac:dyDescent="0.2">
      <c r="A749" s="38">
        <v>741</v>
      </c>
      <c r="B749" s="39" t="s">
        <v>2365</v>
      </c>
      <c r="C749" s="40" t="s">
        <v>9141</v>
      </c>
      <c r="D749" s="38">
        <v>46</v>
      </c>
    </row>
    <row r="750" spans="1:4" ht="18" customHeight="1" x14ac:dyDescent="0.2">
      <c r="A750" s="38">
        <v>742</v>
      </c>
      <c r="B750" s="39" t="s">
        <v>2365</v>
      </c>
      <c r="C750" s="40" t="s">
        <v>9142</v>
      </c>
      <c r="D750" s="38">
        <v>47</v>
      </c>
    </row>
    <row r="751" spans="1:4" ht="18" customHeight="1" x14ac:dyDescent="0.2">
      <c r="A751" s="38">
        <v>743</v>
      </c>
      <c r="B751" s="39" t="s">
        <v>2365</v>
      </c>
      <c r="C751" s="40" t="s">
        <v>9143</v>
      </c>
      <c r="D751" s="38">
        <v>48</v>
      </c>
    </row>
    <row r="752" spans="1:4" ht="18" customHeight="1" x14ac:dyDescent="0.2">
      <c r="A752" s="38">
        <v>744</v>
      </c>
      <c r="B752" s="39" t="s">
        <v>2365</v>
      </c>
      <c r="C752" s="40" t="s">
        <v>9144</v>
      </c>
      <c r="D752" s="38">
        <v>49</v>
      </c>
    </row>
    <row r="753" spans="1:4" ht="18" customHeight="1" x14ac:dyDescent="0.2">
      <c r="A753" s="38">
        <v>745</v>
      </c>
      <c r="B753" s="39" t="s">
        <v>2365</v>
      </c>
      <c r="C753" s="40" t="s">
        <v>9145</v>
      </c>
      <c r="D753" s="38">
        <v>50</v>
      </c>
    </row>
    <row r="754" spans="1:4" ht="18" customHeight="1" x14ac:dyDescent="0.2">
      <c r="A754" s="38">
        <v>746</v>
      </c>
      <c r="B754" s="39" t="s">
        <v>2365</v>
      </c>
      <c r="C754" s="40" t="s">
        <v>9146</v>
      </c>
      <c r="D754" s="38">
        <v>51</v>
      </c>
    </row>
    <row r="755" spans="1:4" ht="18" customHeight="1" x14ac:dyDescent="0.2">
      <c r="A755" s="38">
        <v>747</v>
      </c>
      <c r="B755" s="39" t="s">
        <v>2365</v>
      </c>
      <c r="C755" s="40" t="s">
        <v>9147</v>
      </c>
      <c r="D755" s="38">
        <v>52</v>
      </c>
    </row>
    <row r="756" spans="1:4" ht="18" customHeight="1" x14ac:dyDescent="0.2">
      <c r="A756" s="38">
        <v>748</v>
      </c>
      <c r="B756" s="39" t="s">
        <v>2365</v>
      </c>
      <c r="C756" s="40" t="s">
        <v>9148</v>
      </c>
      <c r="D756" s="38">
        <v>53</v>
      </c>
    </row>
    <row r="757" spans="1:4" ht="18" customHeight="1" x14ac:dyDescent="0.2">
      <c r="A757" s="38">
        <v>749</v>
      </c>
      <c r="B757" s="39" t="s">
        <v>2365</v>
      </c>
      <c r="C757" s="40" t="s">
        <v>9149</v>
      </c>
      <c r="D757" s="38">
        <v>54</v>
      </c>
    </row>
    <row r="758" spans="1:4" ht="18" customHeight="1" x14ac:dyDescent="0.2">
      <c r="A758" s="38">
        <v>750</v>
      </c>
      <c r="B758" s="39" t="s">
        <v>2365</v>
      </c>
      <c r="C758" s="40" t="s">
        <v>9150</v>
      </c>
      <c r="D758" s="38">
        <v>55</v>
      </c>
    </row>
    <row r="759" spans="1:4" ht="18" customHeight="1" x14ac:dyDescent="0.2">
      <c r="A759" s="38">
        <v>751</v>
      </c>
      <c r="B759" s="39" t="s">
        <v>2365</v>
      </c>
      <c r="C759" s="40" t="s">
        <v>9151</v>
      </c>
      <c r="D759" s="38">
        <v>56</v>
      </c>
    </row>
    <row r="760" spans="1:4" ht="18" customHeight="1" x14ac:dyDescent="0.2">
      <c r="A760" s="38">
        <v>752</v>
      </c>
      <c r="B760" s="39" t="s">
        <v>2365</v>
      </c>
      <c r="C760" s="40" t="s">
        <v>9152</v>
      </c>
      <c r="D760" s="38">
        <v>57</v>
      </c>
    </row>
    <row r="761" spans="1:4" ht="18" customHeight="1" x14ac:dyDescent="0.2">
      <c r="A761" s="38">
        <v>753</v>
      </c>
      <c r="B761" s="39" t="s">
        <v>2365</v>
      </c>
      <c r="C761" s="40" t="s">
        <v>9153</v>
      </c>
      <c r="D761" s="38">
        <v>58</v>
      </c>
    </row>
    <row r="762" spans="1:4" ht="18" customHeight="1" x14ac:dyDescent="0.2">
      <c r="A762" s="38">
        <v>754</v>
      </c>
      <c r="B762" s="39" t="s">
        <v>2365</v>
      </c>
      <c r="C762" s="40" t="s">
        <v>9154</v>
      </c>
      <c r="D762" s="38">
        <v>59</v>
      </c>
    </row>
    <row r="763" spans="1:4" ht="18" customHeight="1" x14ac:dyDescent="0.2">
      <c r="A763" s="38">
        <v>755</v>
      </c>
      <c r="B763" s="39" t="s">
        <v>2365</v>
      </c>
      <c r="C763" s="40" t="s">
        <v>9155</v>
      </c>
      <c r="D763" s="38">
        <v>60</v>
      </c>
    </row>
    <row r="764" spans="1:4" ht="18" customHeight="1" x14ac:dyDescent="0.2">
      <c r="A764" s="38">
        <v>756</v>
      </c>
      <c r="B764" s="39" t="s">
        <v>2365</v>
      </c>
      <c r="C764" s="40" t="s">
        <v>9156</v>
      </c>
      <c r="D764" s="38">
        <v>61</v>
      </c>
    </row>
    <row r="765" spans="1:4" ht="18" customHeight="1" x14ac:dyDescent="0.2">
      <c r="A765" s="38">
        <v>757</v>
      </c>
      <c r="B765" s="39" t="s">
        <v>2365</v>
      </c>
      <c r="C765" s="40" t="s">
        <v>9157</v>
      </c>
      <c r="D765" s="38">
        <v>62</v>
      </c>
    </row>
    <row r="766" spans="1:4" ht="18" customHeight="1" x14ac:dyDescent="0.2">
      <c r="A766" s="38">
        <v>758</v>
      </c>
      <c r="B766" s="39" t="s">
        <v>2365</v>
      </c>
      <c r="C766" s="40" t="s">
        <v>9158</v>
      </c>
      <c r="D766" s="38">
        <v>63</v>
      </c>
    </row>
    <row r="767" spans="1:4" ht="18" customHeight="1" x14ac:dyDescent="0.2">
      <c r="A767" s="38">
        <v>759</v>
      </c>
      <c r="B767" s="39" t="s">
        <v>2365</v>
      </c>
      <c r="C767" s="40" t="s">
        <v>9159</v>
      </c>
      <c r="D767" s="38">
        <v>64</v>
      </c>
    </row>
    <row r="768" spans="1:4" ht="18" customHeight="1" x14ac:dyDescent="0.2">
      <c r="A768" s="38">
        <v>760</v>
      </c>
      <c r="B768" s="39" t="s">
        <v>2365</v>
      </c>
      <c r="C768" s="40" t="s">
        <v>9160</v>
      </c>
      <c r="D768" s="38">
        <v>65</v>
      </c>
    </row>
    <row r="769" spans="1:4" ht="18" customHeight="1" x14ac:dyDescent="0.2">
      <c r="A769" s="38">
        <v>761</v>
      </c>
      <c r="B769" s="39" t="s">
        <v>2365</v>
      </c>
      <c r="C769" s="40" t="s">
        <v>9161</v>
      </c>
      <c r="D769" s="38">
        <v>66</v>
      </c>
    </row>
    <row r="770" spans="1:4" ht="18" customHeight="1" x14ac:dyDescent="0.2">
      <c r="A770" s="38">
        <v>762</v>
      </c>
      <c r="B770" s="39" t="s">
        <v>2365</v>
      </c>
      <c r="C770" s="40" t="s">
        <v>9162</v>
      </c>
      <c r="D770" s="38">
        <v>67</v>
      </c>
    </row>
    <row r="771" spans="1:4" ht="18" customHeight="1" x14ac:dyDescent="0.2">
      <c r="A771" s="38">
        <v>763</v>
      </c>
      <c r="B771" s="39" t="s">
        <v>2365</v>
      </c>
      <c r="C771" s="40" t="s">
        <v>9163</v>
      </c>
      <c r="D771" s="38">
        <v>68</v>
      </c>
    </row>
    <row r="772" spans="1:4" ht="18" customHeight="1" x14ac:dyDescent="0.2">
      <c r="A772" s="38">
        <v>764</v>
      </c>
      <c r="B772" s="39" t="s">
        <v>2365</v>
      </c>
      <c r="C772" s="40" t="s">
        <v>9164</v>
      </c>
      <c r="D772" s="38">
        <v>69</v>
      </c>
    </row>
    <row r="773" spans="1:4" ht="18" customHeight="1" x14ac:dyDescent="0.2">
      <c r="A773" s="38">
        <v>765</v>
      </c>
      <c r="B773" s="39" t="s">
        <v>2365</v>
      </c>
      <c r="C773" s="40" t="s">
        <v>9165</v>
      </c>
      <c r="D773" s="38">
        <v>70</v>
      </c>
    </row>
    <row r="774" spans="1:4" ht="18" customHeight="1" x14ac:dyDescent="0.2">
      <c r="A774" s="38">
        <v>766</v>
      </c>
      <c r="B774" s="39" t="s">
        <v>2365</v>
      </c>
      <c r="C774" s="40" t="s">
        <v>9166</v>
      </c>
      <c r="D774" s="38">
        <v>71</v>
      </c>
    </row>
    <row r="775" spans="1:4" ht="18" customHeight="1" x14ac:dyDescent="0.2">
      <c r="A775" s="38">
        <v>767</v>
      </c>
      <c r="B775" s="39" t="s">
        <v>2365</v>
      </c>
      <c r="C775" s="40" t="s">
        <v>9167</v>
      </c>
      <c r="D775" s="38">
        <v>72</v>
      </c>
    </row>
    <row r="776" spans="1:4" ht="18" customHeight="1" x14ac:dyDescent="0.2">
      <c r="A776" s="38">
        <v>768</v>
      </c>
      <c r="B776" s="39" t="s">
        <v>2365</v>
      </c>
      <c r="C776" s="40" t="s">
        <v>9168</v>
      </c>
      <c r="D776" s="38">
        <v>73</v>
      </c>
    </row>
    <row r="777" spans="1:4" ht="18" customHeight="1" x14ac:dyDescent="0.2">
      <c r="A777" s="38">
        <v>769</v>
      </c>
      <c r="B777" s="39" t="s">
        <v>2365</v>
      </c>
      <c r="C777" s="40" t="s">
        <v>9169</v>
      </c>
      <c r="D777" s="38">
        <v>74</v>
      </c>
    </row>
    <row r="778" spans="1:4" ht="18" customHeight="1" x14ac:dyDescent="0.2">
      <c r="A778" s="38">
        <v>770</v>
      </c>
      <c r="B778" s="39" t="s">
        <v>2365</v>
      </c>
      <c r="C778" s="40" t="s">
        <v>9170</v>
      </c>
      <c r="D778" s="38">
        <v>75</v>
      </c>
    </row>
    <row r="779" spans="1:4" ht="18" customHeight="1" x14ac:dyDescent="0.2">
      <c r="A779" s="38">
        <v>771</v>
      </c>
      <c r="B779" s="39" t="s">
        <v>2365</v>
      </c>
      <c r="C779" s="40" t="s">
        <v>9171</v>
      </c>
      <c r="D779" s="38">
        <v>76</v>
      </c>
    </row>
    <row r="780" spans="1:4" ht="18" customHeight="1" x14ac:dyDescent="0.2">
      <c r="A780" s="38">
        <v>772</v>
      </c>
      <c r="B780" s="39" t="s">
        <v>2365</v>
      </c>
      <c r="C780" s="40" t="s">
        <v>9172</v>
      </c>
      <c r="D780" s="38">
        <v>77</v>
      </c>
    </row>
    <row r="781" spans="1:4" ht="18" customHeight="1" x14ac:dyDescent="0.2">
      <c r="A781" s="38">
        <v>773</v>
      </c>
      <c r="B781" s="39" t="s">
        <v>2365</v>
      </c>
      <c r="C781" s="40" t="s">
        <v>9173</v>
      </c>
      <c r="D781" s="38">
        <v>78</v>
      </c>
    </row>
    <row r="782" spans="1:4" ht="18" customHeight="1" x14ac:dyDescent="0.2">
      <c r="A782" s="38">
        <v>774</v>
      </c>
      <c r="B782" s="39" t="s">
        <v>2365</v>
      </c>
      <c r="C782" s="40" t="s">
        <v>9174</v>
      </c>
      <c r="D782" s="38">
        <v>79</v>
      </c>
    </row>
    <row r="783" spans="1:4" ht="18" customHeight="1" x14ac:dyDescent="0.2">
      <c r="A783" s="38">
        <v>775</v>
      </c>
      <c r="B783" s="39" t="s">
        <v>2365</v>
      </c>
      <c r="C783" s="40" t="s">
        <v>9175</v>
      </c>
      <c r="D783" s="38">
        <v>80</v>
      </c>
    </row>
    <row r="784" spans="1:4" ht="18" customHeight="1" x14ac:dyDescent="0.2">
      <c r="A784" s="38">
        <v>776</v>
      </c>
      <c r="B784" s="39" t="s">
        <v>2365</v>
      </c>
      <c r="C784" s="40" t="s">
        <v>9176</v>
      </c>
      <c r="D784" s="38">
        <v>81</v>
      </c>
    </row>
    <row r="785" spans="1:4" ht="18" customHeight="1" x14ac:dyDescent="0.2">
      <c r="A785" s="38">
        <v>777</v>
      </c>
      <c r="B785" s="39" t="s">
        <v>2365</v>
      </c>
      <c r="C785" s="40" t="s">
        <v>9177</v>
      </c>
      <c r="D785" s="38">
        <v>82</v>
      </c>
    </row>
    <row r="786" spans="1:4" ht="18" customHeight="1" x14ac:dyDescent="0.2">
      <c r="A786" s="38">
        <v>778</v>
      </c>
      <c r="B786" s="39" t="s">
        <v>2365</v>
      </c>
      <c r="C786" s="40" t="s">
        <v>9178</v>
      </c>
      <c r="D786" s="38">
        <v>83</v>
      </c>
    </row>
    <row r="787" spans="1:4" ht="18" customHeight="1" x14ac:dyDescent="0.2">
      <c r="A787" s="38">
        <v>779</v>
      </c>
      <c r="B787" s="39" t="s">
        <v>2365</v>
      </c>
      <c r="C787" s="40" t="s">
        <v>9179</v>
      </c>
      <c r="D787" s="38">
        <v>84</v>
      </c>
    </row>
    <row r="788" spans="1:4" ht="18" customHeight="1" x14ac:dyDescent="0.2">
      <c r="A788" s="38">
        <v>780</v>
      </c>
      <c r="B788" s="39" t="s">
        <v>2365</v>
      </c>
      <c r="C788" s="40" t="s">
        <v>9180</v>
      </c>
      <c r="D788" s="38">
        <v>85</v>
      </c>
    </row>
    <row r="789" spans="1:4" ht="18" customHeight="1" x14ac:dyDescent="0.2">
      <c r="A789" s="38">
        <v>781</v>
      </c>
      <c r="B789" s="39" t="s">
        <v>2365</v>
      </c>
      <c r="C789" s="40" t="s">
        <v>9181</v>
      </c>
      <c r="D789" s="38">
        <v>86</v>
      </c>
    </row>
    <row r="790" spans="1:4" ht="18" customHeight="1" x14ac:dyDescent="0.2">
      <c r="A790" s="38">
        <v>782</v>
      </c>
      <c r="B790" s="39" t="s">
        <v>2365</v>
      </c>
      <c r="C790" s="40" t="s">
        <v>9182</v>
      </c>
      <c r="D790" s="38">
        <v>87</v>
      </c>
    </row>
    <row r="791" spans="1:4" ht="18" customHeight="1" x14ac:dyDescent="0.2">
      <c r="A791" s="38">
        <v>783</v>
      </c>
      <c r="B791" s="39" t="s">
        <v>2365</v>
      </c>
      <c r="C791" s="40" t="s">
        <v>9183</v>
      </c>
      <c r="D791" s="38">
        <v>88</v>
      </c>
    </row>
    <row r="792" spans="1:4" ht="18" customHeight="1" x14ac:dyDescent="0.2">
      <c r="A792" s="38">
        <v>784</v>
      </c>
      <c r="B792" s="39" t="s">
        <v>2365</v>
      </c>
      <c r="C792" s="40" t="s">
        <v>9184</v>
      </c>
      <c r="D792" s="38">
        <v>89</v>
      </c>
    </row>
    <row r="793" spans="1:4" ht="18" customHeight="1" x14ac:dyDescent="0.2">
      <c r="A793" s="38">
        <v>785</v>
      </c>
      <c r="B793" s="39" t="s">
        <v>2365</v>
      </c>
      <c r="C793" s="40" t="s">
        <v>9185</v>
      </c>
      <c r="D793" s="38">
        <v>90</v>
      </c>
    </row>
    <row r="794" spans="1:4" ht="18" customHeight="1" x14ac:dyDescent="0.2">
      <c r="A794" s="38">
        <v>786</v>
      </c>
      <c r="B794" s="39" t="s">
        <v>2365</v>
      </c>
      <c r="C794" s="40" t="s">
        <v>9186</v>
      </c>
      <c r="D794" s="38">
        <v>91</v>
      </c>
    </row>
    <row r="795" spans="1:4" ht="18" customHeight="1" x14ac:dyDescent="0.2">
      <c r="A795" s="38">
        <v>787</v>
      </c>
      <c r="B795" s="39" t="s">
        <v>2365</v>
      </c>
      <c r="C795" s="40" t="s">
        <v>9187</v>
      </c>
      <c r="D795" s="38">
        <v>92</v>
      </c>
    </row>
    <row r="796" spans="1:4" ht="18" customHeight="1" x14ac:dyDescent="0.2">
      <c r="A796" s="38">
        <v>788</v>
      </c>
      <c r="B796" s="39" t="s">
        <v>2365</v>
      </c>
      <c r="C796" s="40" t="s">
        <v>9188</v>
      </c>
      <c r="D796" s="38">
        <v>93</v>
      </c>
    </row>
    <row r="797" spans="1:4" ht="18" customHeight="1" x14ac:dyDescent="0.2">
      <c r="A797" s="38">
        <v>789</v>
      </c>
      <c r="B797" s="39" t="s">
        <v>2365</v>
      </c>
      <c r="C797" s="40" t="s">
        <v>9189</v>
      </c>
      <c r="D797" s="38">
        <v>94</v>
      </c>
    </row>
    <row r="798" spans="1:4" ht="18" customHeight="1" x14ac:dyDescent="0.2">
      <c r="A798" s="38">
        <v>790</v>
      </c>
      <c r="B798" s="39" t="s">
        <v>2365</v>
      </c>
      <c r="C798" s="40" t="s">
        <v>9190</v>
      </c>
      <c r="D798" s="38">
        <v>95</v>
      </c>
    </row>
    <row r="799" spans="1:4" ht="18" customHeight="1" x14ac:dyDescent="0.2">
      <c r="A799" s="38">
        <v>791</v>
      </c>
      <c r="B799" s="39" t="s">
        <v>2365</v>
      </c>
      <c r="C799" s="40" t="s">
        <v>9191</v>
      </c>
      <c r="D799" s="38">
        <v>96</v>
      </c>
    </row>
    <row r="800" spans="1:4" ht="18" customHeight="1" x14ac:dyDescent="0.2">
      <c r="A800" s="38">
        <v>792</v>
      </c>
      <c r="B800" s="39" t="s">
        <v>2365</v>
      </c>
      <c r="C800" s="40" t="s">
        <v>9192</v>
      </c>
      <c r="D800" s="38">
        <v>97</v>
      </c>
    </row>
    <row r="801" spans="1:4" ht="18" customHeight="1" x14ac:dyDescent="0.2">
      <c r="A801" s="38">
        <v>793</v>
      </c>
      <c r="B801" s="39" t="s">
        <v>2365</v>
      </c>
      <c r="C801" s="40" t="s">
        <v>9193</v>
      </c>
      <c r="D801" s="38">
        <v>98</v>
      </c>
    </row>
    <row r="802" spans="1:4" ht="18" customHeight="1" x14ac:dyDescent="0.2">
      <c r="A802" s="38">
        <v>794</v>
      </c>
      <c r="B802" s="39" t="s">
        <v>2365</v>
      </c>
      <c r="C802" s="40" t="s">
        <v>9194</v>
      </c>
      <c r="D802" s="38">
        <v>99</v>
      </c>
    </row>
    <row r="803" spans="1:4" ht="18" customHeight="1" x14ac:dyDescent="0.2">
      <c r="A803" s="38">
        <v>795</v>
      </c>
      <c r="B803" s="39" t="s">
        <v>2365</v>
      </c>
      <c r="C803" s="40" t="s">
        <v>9195</v>
      </c>
      <c r="D803" s="38">
        <v>100</v>
      </c>
    </row>
    <row r="804" spans="1:4" ht="18" customHeight="1" x14ac:dyDescent="0.2">
      <c r="A804" s="38">
        <v>796</v>
      </c>
      <c r="B804" s="39" t="s">
        <v>2365</v>
      </c>
      <c r="C804" s="40" t="s">
        <v>9196</v>
      </c>
      <c r="D804" s="38">
        <v>101</v>
      </c>
    </row>
    <row r="805" spans="1:4" ht="18" customHeight="1" x14ac:dyDescent="0.2">
      <c r="A805" s="38">
        <v>797</v>
      </c>
      <c r="B805" s="39" t="s">
        <v>2365</v>
      </c>
      <c r="C805" s="40" t="s">
        <v>9197</v>
      </c>
      <c r="D805" s="38">
        <v>102</v>
      </c>
    </row>
    <row r="806" spans="1:4" ht="18" customHeight="1" x14ac:dyDescent="0.2">
      <c r="A806" s="38">
        <v>798</v>
      </c>
      <c r="B806" s="39" t="s">
        <v>2365</v>
      </c>
      <c r="C806" s="40" t="s">
        <v>9198</v>
      </c>
      <c r="D806" s="38">
        <v>103</v>
      </c>
    </row>
    <row r="807" spans="1:4" ht="18" customHeight="1" x14ac:dyDescent="0.2">
      <c r="A807" s="38">
        <v>799</v>
      </c>
      <c r="B807" s="39" t="s">
        <v>2365</v>
      </c>
      <c r="C807" s="40" t="s">
        <v>9199</v>
      </c>
      <c r="D807" s="38">
        <v>104</v>
      </c>
    </row>
    <row r="808" spans="1:4" ht="18" customHeight="1" x14ac:dyDescent="0.2">
      <c r="A808" s="38">
        <v>800</v>
      </c>
      <c r="B808" s="39" t="s">
        <v>2365</v>
      </c>
      <c r="C808" s="40" t="s">
        <v>9200</v>
      </c>
      <c r="D808" s="38">
        <v>105</v>
      </c>
    </row>
    <row r="809" spans="1:4" ht="18" customHeight="1" x14ac:dyDescent="0.2">
      <c r="A809" s="38">
        <v>801</v>
      </c>
      <c r="B809" s="39" t="s">
        <v>2365</v>
      </c>
      <c r="C809" s="40" t="s">
        <v>9201</v>
      </c>
      <c r="D809" s="38">
        <v>106</v>
      </c>
    </row>
    <row r="810" spans="1:4" ht="18" customHeight="1" x14ac:dyDescent="0.2">
      <c r="A810" s="38">
        <v>802</v>
      </c>
      <c r="B810" s="39" t="s">
        <v>2365</v>
      </c>
      <c r="C810" s="40" t="s">
        <v>9202</v>
      </c>
      <c r="D810" s="38">
        <v>107</v>
      </c>
    </row>
    <row r="811" spans="1:4" ht="18" customHeight="1" x14ac:dyDescent="0.2">
      <c r="A811" s="38">
        <v>803</v>
      </c>
      <c r="B811" s="39" t="s">
        <v>2365</v>
      </c>
      <c r="C811" s="40" t="s">
        <v>9203</v>
      </c>
      <c r="D811" s="38">
        <v>108</v>
      </c>
    </row>
    <row r="812" spans="1:4" ht="18" customHeight="1" x14ac:dyDescent="0.2">
      <c r="A812" s="38">
        <v>804</v>
      </c>
      <c r="B812" s="39" t="s">
        <v>2365</v>
      </c>
      <c r="C812" s="40" t="s">
        <v>9204</v>
      </c>
      <c r="D812" s="38">
        <v>109</v>
      </c>
    </row>
    <row r="813" spans="1:4" ht="18" customHeight="1" x14ac:dyDescent="0.2">
      <c r="A813" s="38">
        <v>805</v>
      </c>
      <c r="B813" s="39" t="s">
        <v>2365</v>
      </c>
      <c r="C813" s="40" t="s">
        <v>9205</v>
      </c>
      <c r="D813" s="38">
        <v>110</v>
      </c>
    </row>
    <row r="814" spans="1:4" ht="18" customHeight="1" x14ac:dyDescent="0.2">
      <c r="A814" s="38">
        <v>806</v>
      </c>
      <c r="B814" s="39" t="s">
        <v>2365</v>
      </c>
      <c r="C814" s="40" t="s">
        <v>9206</v>
      </c>
      <c r="D814" s="38">
        <v>111</v>
      </c>
    </row>
    <row r="815" spans="1:4" ht="18" customHeight="1" x14ac:dyDescent="0.2">
      <c r="A815" s="38">
        <v>807</v>
      </c>
      <c r="B815" s="39" t="s">
        <v>2365</v>
      </c>
      <c r="C815" s="40" t="s">
        <v>9207</v>
      </c>
      <c r="D815" s="38">
        <v>112</v>
      </c>
    </row>
    <row r="816" spans="1:4" ht="18" customHeight="1" x14ac:dyDescent="0.2">
      <c r="A816" s="38">
        <v>808</v>
      </c>
      <c r="B816" s="39" t="s">
        <v>2365</v>
      </c>
      <c r="C816" s="40" t="s">
        <v>9208</v>
      </c>
      <c r="D816" s="38">
        <v>113</v>
      </c>
    </row>
    <row r="817" spans="1:4" ht="18" customHeight="1" x14ac:dyDescent="0.2">
      <c r="A817" s="38">
        <v>809</v>
      </c>
      <c r="B817" s="39" t="s">
        <v>2365</v>
      </c>
      <c r="C817" s="40" t="s">
        <v>9209</v>
      </c>
      <c r="D817" s="38">
        <v>114</v>
      </c>
    </row>
    <row r="818" spans="1:4" ht="18" customHeight="1" x14ac:dyDescent="0.2">
      <c r="A818" s="38">
        <v>810</v>
      </c>
      <c r="B818" s="39" t="s">
        <v>2365</v>
      </c>
      <c r="C818" s="40" t="s">
        <v>9210</v>
      </c>
      <c r="D818" s="38">
        <v>115</v>
      </c>
    </row>
    <row r="819" spans="1:4" ht="18" customHeight="1" x14ac:dyDescent="0.2">
      <c r="A819" s="38">
        <v>811</v>
      </c>
      <c r="B819" s="39" t="s">
        <v>2365</v>
      </c>
      <c r="C819" s="40" t="s">
        <v>9211</v>
      </c>
      <c r="D819" s="38">
        <v>116</v>
      </c>
    </row>
    <row r="820" spans="1:4" ht="18" customHeight="1" x14ac:dyDescent="0.2">
      <c r="A820" s="38">
        <v>812</v>
      </c>
      <c r="B820" s="39" t="s">
        <v>2365</v>
      </c>
      <c r="C820" s="40" t="s">
        <v>9212</v>
      </c>
      <c r="D820" s="38">
        <v>117</v>
      </c>
    </row>
    <row r="821" spans="1:4" ht="18" customHeight="1" x14ac:dyDescent="0.2">
      <c r="A821" s="38">
        <v>813</v>
      </c>
      <c r="B821" s="39" t="s">
        <v>2365</v>
      </c>
      <c r="C821" s="40" t="s">
        <v>9213</v>
      </c>
      <c r="D821" s="38">
        <v>118</v>
      </c>
    </row>
    <row r="822" spans="1:4" ht="18" customHeight="1" x14ac:dyDescent="0.2">
      <c r="A822" s="38">
        <v>814</v>
      </c>
      <c r="B822" s="39" t="s">
        <v>2365</v>
      </c>
      <c r="C822" s="40" t="s">
        <v>9214</v>
      </c>
      <c r="D822" s="38">
        <v>119</v>
      </c>
    </row>
    <row r="823" spans="1:4" ht="18" customHeight="1" x14ac:dyDescent="0.2">
      <c r="A823" s="38">
        <v>815</v>
      </c>
      <c r="B823" s="39" t="s">
        <v>2365</v>
      </c>
      <c r="C823" s="40" t="s">
        <v>9215</v>
      </c>
      <c r="D823" s="38">
        <v>120</v>
      </c>
    </row>
    <row r="824" spans="1:4" ht="18" customHeight="1" x14ac:dyDescent="0.2">
      <c r="A824" s="38">
        <v>816</v>
      </c>
      <c r="B824" s="39" t="s">
        <v>2365</v>
      </c>
      <c r="C824" s="40" t="s">
        <v>9216</v>
      </c>
      <c r="D824" s="38">
        <v>121</v>
      </c>
    </row>
    <row r="825" spans="1:4" ht="18" customHeight="1" x14ac:dyDescent="0.2">
      <c r="A825" s="38">
        <v>817</v>
      </c>
      <c r="B825" s="39" t="s">
        <v>2365</v>
      </c>
      <c r="C825" s="40" t="s">
        <v>9217</v>
      </c>
      <c r="D825" s="38">
        <v>122</v>
      </c>
    </row>
    <row r="826" spans="1:4" ht="18" customHeight="1" x14ac:dyDescent="0.2">
      <c r="A826" s="38">
        <v>818</v>
      </c>
      <c r="B826" s="39" t="s">
        <v>2365</v>
      </c>
      <c r="C826" s="40" t="s">
        <v>9218</v>
      </c>
      <c r="D826" s="38">
        <v>123</v>
      </c>
    </row>
    <row r="827" spans="1:4" ht="18" customHeight="1" x14ac:dyDescent="0.2">
      <c r="A827" s="38">
        <v>819</v>
      </c>
      <c r="B827" s="39" t="s">
        <v>2365</v>
      </c>
      <c r="C827" s="40" t="s">
        <v>9219</v>
      </c>
      <c r="D827" s="38">
        <v>124</v>
      </c>
    </row>
    <row r="828" spans="1:4" ht="18" customHeight="1" x14ac:dyDescent="0.2">
      <c r="A828" s="38">
        <v>820</v>
      </c>
      <c r="B828" s="39" t="s">
        <v>2365</v>
      </c>
      <c r="C828" s="40" t="s">
        <v>9220</v>
      </c>
      <c r="D828" s="38">
        <v>125</v>
      </c>
    </row>
    <row r="829" spans="1:4" ht="18" customHeight="1" x14ac:dyDescent="0.2">
      <c r="A829" s="38">
        <v>821</v>
      </c>
      <c r="B829" s="39" t="s">
        <v>2365</v>
      </c>
      <c r="C829" s="40" t="s">
        <v>9221</v>
      </c>
      <c r="D829" s="38">
        <v>126</v>
      </c>
    </row>
    <row r="830" spans="1:4" ht="18" customHeight="1" x14ac:dyDescent="0.2">
      <c r="A830" s="38">
        <v>822</v>
      </c>
      <c r="B830" s="39" t="s">
        <v>2365</v>
      </c>
      <c r="C830" s="40" t="s">
        <v>9222</v>
      </c>
      <c r="D830" s="38">
        <v>127</v>
      </c>
    </row>
    <row r="831" spans="1:4" ht="18" customHeight="1" x14ac:dyDescent="0.2">
      <c r="A831" s="38">
        <v>823</v>
      </c>
      <c r="B831" s="39" t="s">
        <v>2365</v>
      </c>
      <c r="C831" s="40" t="s">
        <v>9223</v>
      </c>
      <c r="D831" s="38">
        <v>128</v>
      </c>
    </row>
    <row r="832" spans="1:4" ht="18" customHeight="1" x14ac:dyDescent="0.2">
      <c r="A832" s="38">
        <v>824</v>
      </c>
      <c r="B832" s="39" t="s">
        <v>2365</v>
      </c>
      <c r="C832" s="40" t="s">
        <v>9224</v>
      </c>
      <c r="D832" s="38">
        <v>129</v>
      </c>
    </row>
    <row r="833" spans="1:4" ht="18" customHeight="1" x14ac:dyDescent="0.2">
      <c r="A833" s="38">
        <v>825</v>
      </c>
      <c r="B833" s="39" t="s">
        <v>2365</v>
      </c>
      <c r="C833" s="40" t="s">
        <v>9225</v>
      </c>
      <c r="D833" s="38">
        <v>130</v>
      </c>
    </row>
    <row r="834" spans="1:4" ht="18" customHeight="1" x14ac:dyDescent="0.2">
      <c r="A834" s="38">
        <v>826</v>
      </c>
      <c r="B834" s="39" t="s">
        <v>2365</v>
      </c>
      <c r="C834" s="40" t="s">
        <v>9226</v>
      </c>
      <c r="D834" s="38">
        <v>131</v>
      </c>
    </row>
    <row r="835" spans="1:4" ht="18" customHeight="1" x14ac:dyDescent="0.2">
      <c r="A835" s="38">
        <v>827</v>
      </c>
      <c r="B835" s="39" t="s">
        <v>2365</v>
      </c>
      <c r="C835" s="40" t="s">
        <v>9227</v>
      </c>
      <c r="D835" s="38">
        <v>132</v>
      </c>
    </row>
    <row r="836" spans="1:4" ht="18" customHeight="1" x14ac:dyDescent="0.2">
      <c r="A836" s="38">
        <v>828</v>
      </c>
      <c r="B836" s="39" t="s">
        <v>2365</v>
      </c>
      <c r="C836" s="40" t="s">
        <v>9228</v>
      </c>
      <c r="D836" s="38">
        <v>133</v>
      </c>
    </row>
    <row r="837" spans="1:4" ht="18" customHeight="1" x14ac:dyDescent="0.2">
      <c r="A837" s="38">
        <v>829</v>
      </c>
      <c r="B837" s="39" t="s">
        <v>2365</v>
      </c>
      <c r="C837" s="40" t="s">
        <v>9229</v>
      </c>
      <c r="D837" s="38">
        <v>134</v>
      </c>
    </row>
    <row r="838" spans="1:4" ht="18" customHeight="1" x14ac:dyDescent="0.2">
      <c r="A838" s="38">
        <v>830</v>
      </c>
      <c r="B838" s="39" t="s">
        <v>2365</v>
      </c>
      <c r="C838" s="40" t="s">
        <v>9230</v>
      </c>
      <c r="D838" s="38">
        <v>135</v>
      </c>
    </row>
    <row r="839" spans="1:4" ht="18" customHeight="1" x14ac:dyDescent="0.2">
      <c r="A839" s="38">
        <v>831</v>
      </c>
      <c r="B839" s="39" t="s">
        <v>2365</v>
      </c>
      <c r="C839" s="40" t="s">
        <v>9231</v>
      </c>
      <c r="D839" s="38">
        <v>136</v>
      </c>
    </row>
    <row r="840" spans="1:4" ht="18" customHeight="1" x14ac:dyDescent="0.2">
      <c r="A840" s="38">
        <v>832</v>
      </c>
      <c r="B840" s="39" t="s">
        <v>2365</v>
      </c>
      <c r="C840" s="40" t="s">
        <v>9232</v>
      </c>
      <c r="D840" s="38">
        <v>137</v>
      </c>
    </row>
    <row r="841" spans="1:4" ht="18" customHeight="1" x14ac:dyDescent="0.2">
      <c r="A841" s="38">
        <v>833</v>
      </c>
      <c r="B841" s="39" t="s">
        <v>2365</v>
      </c>
      <c r="C841" s="40" t="s">
        <v>9233</v>
      </c>
      <c r="D841" s="38">
        <v>138</v>
      </c>
    </row>
    <row r="842" spans="1:4" ht="18" customHeight="1" x14ac:dyDescent="0.2">
      <c r="A842" s="38">
        <v>834</v>
      </c>
      <c r="B842" s="39" t="s">
        <v>2365</v>
      </c>
      <c r="C842" s="40" t="s">
        <v>9234</v>
      </c>
      <c r="D842" s="38">
        <v>139</v>
      </c>
    </row>
    <row r="843" spans="1:4" ht="18" customHeight="1" x14ac:dyDescent="0.2">
      <c r="A843" s="38">
        <v>835</v>
      </c>
      <c r="B843" s="39" t="s">
        <v>2365</v>
      </c>
      <c r="C843" s="40" t="s">
        <v>9235</v>
      </c>
      <c r="D843" s="38">
        <v>140</v>
      </c>
    </row>
    <row r="844" spans="1:4" ht="18" customHeight="1" x14ac:dyDescent="0.2">
      <c r="A844" s="38">
        <v>836</v>
      </c>
      <c r="B844" s="39" t="s">
        <v>2365</v>
      </c>
      <c r="C844" s="40" t="s">
        <v>9236</v>
      </c>
      <c r="D844" s="38">
        <v>141</v>
      </c>
    </row>
    <row r="845" spans="1:4" ht="18" customHeight="1" x14ac:dyDescent="0.2">
      <c r="A845" s="38">
        <v>837</v>
      </c>
      <c r="B845" s="39" t="s">
        <v>2365</v>
      </c>
      <c r="C845" s="40" t="s">
        <v>9237</v>
      </c>
      <c r="D845" s="38">
        <v>142</v>
      </c>
    </row>
    <row r="846" spans="1:4" ht="18" customHeight="1" x14ac:dyDescent="0.2">
      <c r="A846" s="38">
        <v>838</v>
      </c>
      <c r="B846" s="39" t="s">
        <v>2365</v>
      </c>
      <c r="C846" s="40" t="s">
        <v>9238</v>
      </c>
      <c r="D846" s="38">
        <v>143</v>
      </c>
    </row>
    <row r="847" spans="1:4" ht="18" customHeight="1" x14ac:dyDescent="0.2">
      <c r="A847" s="38">
        <v>839</v>
      </c>
      <c r="B847" s="39" t="s">
        <v>2365</v>
      </c>
      <c r="C847" s="40" t="s">
        <v>9239</v>
      </c>
      <c r="D847" s="38">
        <v>144</v>
      </c>
    </row>
    <row r="848" spans="1:4" ht="18" customHeight="1" x14ac:dyDescent="0.2">
      <c r="A848" s="38">
        <v>840</v>
      </c>
      <c r="B848" s="39" t="s">
        <v>2365</v>
      </c>
      <c r="C848" s="40" t="s">
        <v>9240</v>
      </c>
      <c r="D848" s="38">
        <v>145</v>
      </c>
    </row>
    <row r="849" spans="1:4" ht="18" customHeight="1" x14ac:dyDescent="0.2">
      <c r="A849" s="38">
        <v>841</v>
      </c>
      <c r="B849" s="39" t="s">
        <v>2365</v>
      </c>
      <c r="C849" s="40" t="s">
        <v>9241</v>
      </c>
      <c r="D849" s="38">
        <v>146</v>
      </c>
    </row>
    <row r="850" spans="1:4" ht="18" customHeight="1" x14ac:dyDescent="0.2">
      <c r="A850" s="38">
        <v>842</v>
      </c>
      <c r="B850" s="39" t="s">
        <v>2365</v>
      </c>
      <c r="C850" s="40" t="s">
        <v>9242</v>
      </c>
      <c r="D850" s="38">
        <v>147</v>
      </c>
    </row>
    <row r="851" spans="1:4" ht="18" customHeight="1" x14ac:dyDescent="0.2">
      <c r="A851" s="38">
        <v>843</v>
      </c>
      <c r="B851" s="39" t="s">
        <v>2365</v>
      </c>
      <c r="C851" s="40" t="s">
        <v>9243</v>
      </c>
      <c r="D851" s="38">
        <v>148</v>
      </c>
    </row>
    <row r="852" spans="1:4" ht="18" customHeight="1" x14ac:dyDescent="0.2">
      <c r="A852" s="38">
        <v>844</v>
      </c>
      <c r="B852" s="39" t="s">
        <v>2365</v>
      </c>
      <c r="C852" s="40" t="s">
        <v>9244</v>
      </c>
      <c r="D852" s="38">
        <v>149</v>
      </c>
    </row>
    <row r="853" spans="1:4" ht="18" customHeight="1" x14ac:dyDescent="0.2">
      <c r="A853" s="38">
        <v>845</v>
      </c>
      <c r="B853" s="39" t="s">
        <v>2365</v>
      </c>
      <c r="C853" s="40" t="s">
        <v>9245</v>
      </c>
      <c r="D853" s="38">
        <v>150</v>
      </c>
    </row>
    <row r="854" spans="1:4" ht="18" customHeight="1" x14ac:dyDescent="0.2">
      <c r="A854" s="38">
        <v>846</v>
      </c>
      <c r="B854" s="39" t="s">
        <v>2365</v>
      </c>
      <c r="C854" s="40" t="s">
        <v>9246</v>
      </c>
      <c r="D854" s="38">
        <v>151</v>
      </c>
    </row>
    <row r="855" spans="1:4" ht="18" customHeight="1" x14ac:dyDescent="0.2">
      <c r="A855" s="38">
        <v>847</v>
      </c>
      <c r="B855" s="39" t="s">
        <v>2365</v>
      </c>
      <c r="C855" s="40" t="s">
        <v>9247</v>
      </c>
      <c r="D855" s="38">
        <v>152</v>
      </c>
    </row>
    <row r="856" spans="1:4" ht="18" customHeight="1" x14ac:dyDescent="0.2">
      <c r="A856" s="38">
        <v>848</v>
      </c>
      <c r="B856" s="39" t="s">
        <v>2365</v>
      </c>
      <c r="C856" s="40" t="s">
        <v>9248</v>
      </c>
      <c r="D856" s="38">
        <v>153</v>
      </c>
    </row>
    <row r="857" spans="1:4" ht="18" customHeight="1" x14ac:dyDescent="0.2">
      <c r="A857" s="38">
        <v>849</v>
      </c>
      <c r="B857" s="39" t="s">
        <v>2365</v>
      </c>
      <c r="C857" s="40" t="s">
        <v>9249</v>
      </c>
      <c r="D857" s="38">
        <v>154</v>
      </c>
    </row>
    <row r="858" spans="1:4" ht="18" customHeight="1" x14ac:dyDescent="0.2">
      <c r="A858" s="38">
        <v>850</v>
      </c>
      <c r="B858" s="39" t="s">
        <v>2365</v>
      </c>
      <c r="C858" s="40" t="s">
        <v>9250</v>
      </c>
      <c r="D858" s="38">
        <v>155</v>
      </c>
    </row>
    <row r="859" spans="1:4" ht="18" customHeight="1" x14ac:dyDescent="0.2">
      <c r="A859" s="38">
        <v>851</v>
      </c>
      <c r="B859" s="39" t="s">
        <v>2365</v>
      </c>
      <c r="C859" s="40" t="s">
        <v>9251</v>
      </c>
      <c r="D859" s="38">
        <v>156</v>
      </c>
    </row>
    <row r="860" spans="1:4" ht="18" customHeight="1" x14ac:dyDescent="0.2">
      <c r="A860" s="38">
        <v>852</v>
      </c>
      <c r="B860" s="39" t="s">
        <v>2365</v>
      </c>
      <c r="C860" s="40" t="s">
        <v>9252</v>
      </c>
      <c r="D860" s="38">
        <v>157</v>
      </c>
    </row>
    <row r="861" spans="1:4" ht="18" customHeight="1" x14ac:dyDescent="0.2">
      <c r="A861" s="38">
        <v>853</v>
      </c>
      <c r="B861" s="39" t="s">
        <v>2365</v>
      </c>
      <c r="C861" s="40" t="s">
        <v>9253</v>
      </c>
      <c r="D861" s="38">
        <v>158</v>
      </c>
    </row>
    <row r="862" spans="1:4" ht="18" customHeight="1" x14ac:dyDescent="0.2">
      <c r="A862" s="38">
        <v>854</v>
      </c>
      <c r="B862" s="39" t="s">
        <v>2365</v>
      </c>
      <c r="C862" s="40" t="s">
        <v>9254</v>
      </c>
      <c r="D862" s="38">
        <v>159</v>
      </c>
    </row>
    <row r="863" spans="1:4" ht="18" customHeight="1" x14ac:dyDescent="0.2">
      <c r="A863" s="38">
        <v>855</v>
      </c>
      <c r="B863" s="39" t="s">
        <v>2365</v>
      </c>
      <c r="C863" s="40" t="s">
        <v>9255</v>
      </c>
      <c r="D863" s="38">
        <v>160</v>
      </c>
    </row>
    <row r="864" spans="1:4" ht="18" customHeight="1" x14ac:dyDescent="0.2">
      <c r="A864" s="38">
        <v>856</v>
      </c>
      <c r="B864" s="39" t="s">
        <v>2365</v>
      </c>
      <c r="C864" s="40" t="s">
        <v>9256</v>
      </c>
      <c r="D864" s="38">
        <v>161</v>
      </c>
    </row>
    <row r="865" spans="1:4" ht="18" customHeight="1" x14ac:dyDescent="0.2">
      <c r="A865" s="38">
        <v>857</v>
      </c>
      <c r="B865" s="39" t="s">
        <v>2365</v>
      </c>
      <c r="C865" s="40" t="s">
        <v>9257</v>
      </c>
      <c r="D865" s="38">
        <v>162</v>
      </c>
    </row>
    <row r="866" spans="1:4" ht="18" customHeight="1" x14ac:dyDescent="0.2">
      <c r="A866" s="38">
        <v>858</v>
      </c>
      <c r="B866" s="39" t="s">
        <v>2816</v>
      </c>
      <c r="C866" s="41" t="s">
        <v>9258</v>
      </c>
      <c r="D866" s="38">
        <v>1</v>
      </c>
    </row>
    <row r="867" spans="1:4" ht="18" customHeight="1" x14ac:dyDescent="0.2">
      <c r="A867" s="38">
        <v>859</v>
      </c>
      <c r="B867" s="39" t="s">
        <v>2816</v>
      </c>
      <c r="C867" s="41" t="s">
        <v>9259</v>
      </c>
      <c r="D867" s="38">
        <v>2</v>
      </c>
    </row>
    <row r="868" spans="1:4" ht="18" customHeight="1" x14ac:dyDescent="0.2">
      <c r="A868" s="38">
        <v>860</v>
      </c>
      <c r="B868" s="39" t="s">
        <v>2816</v>
      </c>
      <c r="C868" s="41" t="s">
        <v>9260</v>
      </c>
      <c r="D868" s="38">
        <v>3</v>
      </c>
    </row>
    <row r="869" spans="1:4" ht="18" customHeight="1" x14ac:dyDescent="0.2">
      <c r="A869" s="38">
        <v>861</v>
      </c>
      <c r="B869" s="39" t="s">
        <v>2816</v>
      </c>
      <c r="C869" s="41" t="s">
        <v>802</v>
      </c>
      <c r="D869" s="38">
        <v>4</v>
      </c>
    </row>
    <row r="870" spans="1:4" ht="18" customHeight="1" x14ac:dyDescent="0.2">
      <c r="A870" s="38">
        <v>862</v>
      </c>
      <c r="B870" s="39" t="s">
        <v>4415</v>
      </c>
      <c r="C870" s="40" t="s">
        <v>8471</v>
      </c>
      <c r="D870" s="38">
        <v>1</v>
      </c>
    </row>
    <row r="871" spans="1:4" ht="18" customHeight="1" x14ac:dyDescent="0.2">
      <c r="A871" s="38">
        <v>863</v>
      </c>
      <c r="B871" s="39" t="s">
        <v>4415</v>
      </c>
      <c r="C871" s="40" t="s">
        <v>9261</v>
      </c>
      <c r="D871" s="38">
        <v>2</v>
      </c>
    </row>
    <row r="872" spans="1:4" ht="18" customHeight="1" x14ac:dyDescent="0.2">
      <c r="A872" s="38">
        <v>864</v>
      </c>
      <c r="B872" s="39" t="s">
        <v>4415</v>
      </c>
      <c r="C872" s="40" t="s">
        <v>8472</v>
      </c>
      <c r="D872" s="38">
        <v>3</v>
      </c>
    </row>
    <row r="873" spans="1:4" ht="18" customHeight="1" x14ac:dyDescent="0.2">
      <c r="A873" s="38">
        <v>865</v>
      </c>
      <c r="B873" s="39" t="s">
        <v>4832</v>
      </c>
      <c r="C873" s="40" t="s">
        <v>9262</v>
      </c>
      <c r="D873" s="38">
        <v>1</v>
      </c>
    </row>
    <row r="874" spans="1:4" ht="18" customHeight="1" x14ac:dyDescent="0.2">
      <c r="A874" s="38">
        <v>866</v>
      </c>
      <c r="B874" s="39" t="s">
        <v>4832</v>
      </c>
      <c r="C874" s="40" t="s">
        <v>9263</v>
      </c>
      <c r="D874" s="38">
        <v>2</v>
      </c>
    </row>
    <row r="875" spans="1:4" ht="18" customHeight="1" x14ac:dyDescent="0.2">
      <c r="A875" s="38">
        <v>867</v>
      </c>
      <c r="B875" s="39" t="s">
        <v>4832</v>
      </c>
      <c r="C875" s="40" t="s">
        <v>9264</v>
      </c>
      <c r="D875" s="38">
        <v>3</v>
      </c>
    </row>
    <row r="876" spans="1:4" ht="18" customHeight="1" x14ac:dyDescent="0.2">
      <c r="A876" s="38">
        <v>868</v>
      </c>
      <c r="B876" s="39" t="s">
        <v>4832</v>
      </c>
      <c r="C876" s="40" t="s">
        <v>802</v>
      </c>
      <c r="D876" s="38">
        <v>4</v>
      </c>
    </row>
    <row r="877" spans="1:4" ht="18" customHeight="1" x14ac:dyDescent="0.2">
      <c r="A877" s="38">
        <v>869</v>
      </c>
      <c r="B877" s="39" t="s">
        <v>2444</v>
      </c>
      <c r="C877" s="38" t="s">
        <v>9265</v>
      </c>
      <c r="D877" s="38">
        <v>1</v>
      </c>
    </row>
    <row r="878" spans="1:4" ht="18" customHeight="1" x14ac:dyDescent="0.2">
      <c r="A878" s="38">
        <v>870</v>
      </c>
      <c r="B878" s="39" t="s">
        <v>2444</v>
      </c>
      <c r="C878" s="40" t="s">
        <v>9266</v>
      </c>
      <c r="D878" s="38">
        <v>2</v>
      </c>
    </row>
    <row r="879" spans="1:4" ht="18" customHeight="1" x14ac:dyDescent="0.2">
      <c r="A879" s="38">
        <v>871</v>
      </c>
      <c r="B879" s="39" t="s">
        <v>2444</v>
      </c>
      <c r="C879" s="40" t="s">
        <v>9267</v>
      </c>
      <c r="D879" s="38">
        <v>3</v>
      </c>
    </row>
    <row r="880" spans="1:4" ht="18" customHeight="1" x14ac:dyDescent="0.2">
      <c r="A880" s="38">
        <v>872</v>
      </c>
      <c r="B880" s="39" t="s">
        <v>2444</v>
      </c>
      <c r="C880" s="40" t="s">
        <v>9268</v>
      </c>
      <c r="D880" s="38">
        <v>4</v>
      </c>
    </row>
    <row r="881" spans="1:4" ht="18" customHeight="1" x14ac:dyDescent="0.2">
      <c r="A881" s="38">
        <v>873</v>
      </c>
      <c r="B881" s="39" t="s">
        <v>2444</v>
      </c>
      <c r="C881" s="40" t="s">
        <v>8452</v>
      </c>
      <c r="D881" s="38">
        <v>5</v>
      </c>
    </row>
    <row r="882" spans="1:4" ht="18" customHeight="1" x14ac:dyDescent="0.2">
      <c r="A882" s="38">
        <v>874</v>
      </c>
      <c r="B882" s="39" t="s">
        <v>2566</v>
      </c>
      <c r="C882" s="40" t="s">
        <v>9269</v>
      </c>
      <c r="D882" s="38">
        <v>1</v>
      </c>
    </row>
    <row r="883" spans="1:4" ht="18" customHeight="1" x14ac:dyDescent="0.2">
      <c r="A883" s="38">
        <v>875</v>
      </c>
      <c r="B883" s="39" t="s">
        <v>2566</v>
      </c>
      <c r="C883" s="40" t="s">
        <v>9270</v>
      </c>
      <c r="D883" s="38">
        <v>2</v>
      </c>
    </row>
    <row r="884" spans="1:4" ht="18" customHeight="1" x14ac:dyDescent="0.2">
      <c r="A884" s="38">
        <v>876</v>
      </c>
      <c r="B884" s="39" t="s">
        <v>2566</v>
      </c>
      <c r="C884" s="40" t="s">
        <v>802</v>
      </c>
      <c r="D884" s="38">
        <v>3</v>
      </c>
    </row>
    <row r="885" spans="1:4" ht="18" customHeight="1" x14ac:dyDescent="0.2">
      <c r="A885" s="38">
        <v>877</v>
      </c>
      <c r="B885" s="39" t="s">
        <v>2566</v>
      </c>
      <c r="C885" s="40" t="s">
        <v>9271</v>
      </c>
      <c r="D885" s="38">
        <v>4</v>
      </c>
    </row>
    <row r="886" spans="1:4" ht="18" customHeight="1" x14ac:dyDescent="0.2">
      <c r="A886" s="38">
        <v>878</v>
      </c>
      <c r="B886" s="38" t="s">
        <v>50</v>
      </c>
      <c r="C886" s="38" t="s">
        <v>9272</v>
      </c>
      <c r="D886" s="38">
        <v>1</v>
      </c>
    </row>
    <row r="887" spans="1:4" ht="18" customHeight="1" x14ac:dyDescent="0.2">
      <c r="A887" s="38">
        <v>879</v>
      </c>
      <c r="B887" s="38" t="s">
        <v>2449</v>
      </c>
      <c r="C887" s="38" t="s">
        <v>9265</v>
      </c>
      <c r="D887" s="38">
        <v>1</v>
      </c>
    </row>
    <row r="888" spans="1:4" ht="18" customHeight="1" x14ac:dyDescent="0.2">
      <c r="A888" s="38">
        <v>880</v>
      </c>
      <c r="B888" s="38" t="s">
        <v>2449</v>
      </c>
      <c r="C888" s="40" t="s">
        <v>9266</v>
      </c>
      <c r="D888" s="38">
        <v>2</v>
      </c>
    </row>
    <row r="889" spans="1:4" ht="18" customHeight="1" x14ac:dyDescent="0.2">
      <c r="A889" s="38">
        <v>881</v>
      </c>
      <c r="B889" s="38" t="s">
        <v>2449</v>
      </c>
      <c r="C889" s="40" t="s">
        <v>9267</v>
      </c>
      <c r="D889" s="38">
        <v>3</v>
      </c>
    </row>
    <row r="890" spans="1:4" ht="18" customHeight="1" x14ac:dyDescent="0.2">
      <c r="A890" s="38">
        <v>882</v>
      </c>
      <c r="B890" s="38" t="s">
        <v>2449</v>
      </c>
      <c r="C890" s="40" t="s">
        <v>9268</v>
      </c>
      <c r="D890" s="38">
        <v>4</v>
      </c>
    </row>
    <row r="891" spans="1:4" ht="18" customHeight="1" x14ac:dyDescent="0.2">
      <c r="A891" s="38">
        <v>883</v>
      </c>
      <c r="B891" s="38" t="s">
        <v>2449</v>
      </c>
      <c r="C891" s="40" t="s">
        <v>8452</v>
      </c>
      <c r="D891" s="38">
        <v>5</v>
      </c>
    </row>
    <row r="892" spans="1:4" ht="18" customHeight="1" x14ac:dyDescent="0.2">
      <c r="A892" s="38">
        <v>884</v>
      </c>
      <c r="B892" s="38" t="s">
        <v>2449</v>
      </c>
      <c r="C892" s="38" t="s">
        <v>9273</v>
      </c>
      <c r="D892" s="38">
        <v>6</v>
      </c>
    </row>
    <row r="893" spans="1:4" ht="18" customHeight="1" x14ac:dyDescent="0.2">
      <c r="A893" s="38">
        <v>885</v>
      </c>
      <c r="B893" s="38" t="s">
        <v>4855</v>
      </c>
      <c r="C893" s="38" t="s">
        <v>8471</v>
      </c>
      <c r="D893" s="38">
        <v>1</v>
      </c>
    </row>
    <row r="894" spans="1:4" ht="18" customHeight="1" x14ac:dyDescent="0.2">
      <c r="A894" s="38">
        <v>886</v>
      </c>
      <c r="B894" s="38" t="s">
        <v>4855</v>
      </c>
      <c r="C894" s="38" t="s">
        <v>8472</v>
      </c>
      <c r="D894" s="38">
        <v>2</v>
      </c>
    </row>
    <row r="895" spans="1:4" ht="18" customHeight="1" x14ac:dyDescent="0.2">
      <c r="A895" s="38">
        <v>887</v>
      </c>
      <c r="B895" s="38" t="s">
        <v>4855</v>
      </c>
      <c r="C895" s="38" t="s">
        <v>9274</v>
      </c>
      <c r="D895" s="38">
        <v>3</v>
      </c>
    </row>
    <row r="896" spans="1:4" ht="18" customHeight="1" x14ac:dyDescent="0.2">
      <c r="A896" s="38">
        <v>888</v>
      </c>
      <c r="B896" s="38" t="s">
        <v>9275</v>
      </c>
      <c r="C896" s="38" t="s">
        <v>8472</v>
      </c>
      <c r="D896" s="38">
        <v>1</v>
      </c>
    </row>
    <row r="897" spans="1:6" ht="18" customHeight="1" x14ac:dyDescent="0.2">
      <c r="A897" s="38">
        <v>889</v>
      </c>
      <c r="B897" s="38" t="s">
        <v>9275</v>
      </c>
      <c r="C897" s="38" t="s">
        <v>9276</v>
      </c>
      <c r="D897" s="38">
        <v>2</v>
      </c>
    </row>
    <row r="898" spans="1:6" ht="18" customHeight="1" x14ac:dyDescent="0.2">
      <c r="A898" s="38">
        <v>890</v>
      </c>
      <c r="B898" s="38" t="s">
        <v>9275</v>
      </c>
      <c r="C898" s="38" t="s">
        <v>9277</v>
      </c>
      <c r="D898" s="38">
        <v>3</v>
      </c>
    </row>
    <row r="899" spans="1:6" ht="18" customHeight="1" x14ac:dyDescent="0.2">
      <c r="A899" s="38">
        <v>898</v>
      </c>
      <c r="B899" s="9" t="s">
        <v>8341</v>
      </c>
      <c r="C899" s="9" t="s">
        <v>9278</v>
      </c>
      <c r="D899" s="38">
        <v>1</v>
      </c>
      <c r="E899" t="s">
        <v>9279</v>
      </c>
      <c r="F899"/>
    </row>
    <row r="900" spans="1:6" ht="18" customHeight="1" x14ac:dyDescent="0.2">
      <c r="A900" s="38">
        <v>899</v>
      </c>
      <c r="B900" s="9" t="s">
        <v>8341</v>
      </c>
      <c r="C900" s="9" t="s">
        <v>9280</v>
      </c>
      <c r="D900" s="38">
        <v>2</v>
      </c>
      <c r="E900" t="s">
        <v>9281</v>
      </c>
      <c r="F900"/>
    </row>
    <row r="901" spans="1:6" ht="18" customHeight="1" x14ac:dyDescent="0.2">
      <c r="A901" s="38">
        <v>900</v>
      </c>
      <c r="B901" s="9" t="s">
        <v>8341</v>
      </c>
      <c r="C901" s="9" t="s">
        <v>9282</v>
      </c>
      <c r="D901" s="38">
        <v>3</v>
      </c>
      <c r="E901" t="s">
        <v>9283</v>
      </c>
      <c r="F901"/>
    </row>
    <row r="902" spans="1:6" ht="18" customHeight="1" x14ac:dyDescent="0.2">
      <c r="A902" s="38">
        <v>901</v>
      </c>
      <c r="B902" s="9" t="s">
        <v>8341</v>
      </c>
      <c r="C902" s="9" t="s">
        <v>9284</v>
      </c>
      <c r="D902" s="38">
        <v>4</v>
      </c>
      <c r="F902" t="s">
        <v>8449</v>
      </c>
    </row>
    <row r="903" spans="1:6" ht="18" customHeight="1" x14ac:dyDescent="0.2">
      <c r="A903" s="38">
        <v>902</v>
      </c>
      <c r="B903" s="9" t="s">
        <v>8341</v>
      </c>
      <c r="C903" s="9" t="s">
        <v>9285</v>
      </c>
      <c r="D903" s="38">
        <v>5</v>
      </c>
      <c r="F903" t="s">
        <v>8449</v>
      </c>
    </row>
    <row r="904" spans="1:6" ht="18" customHeight="1" x14ac:dyDescent="0.2">
      <c r="A904" s="38">
        <v>903</v>
      </c>
      <c r="B904" s="9" t="s">
        <v>8341</v>
      </c>
      <c r="C904" s="9" t="s">
        <v>9286</v>
      </c>
      <c r="D904" s="38">
        <v>6</v>
      </c>
      <c r="F904" t="s">
        <v>8449</v>
      </c>
    </row>
    <row r="905" spans="1:6" ht="18" customHeight="1" x14ac:dyDescent="0.2">
      <c r="A905" s="38">
        <v>904</v>
      </c>
      <c r="B905" s="9" t="s">
        <v>8341</v>
      </c>
      <c r="C905" s="9" t="s">
        <v>9287</v>
      </c>
      <c r="D905" s="38">
        <v>7</v>
      </c>
      <c r="F905" t="s">
        <v>8449</v>
      </c>
    </row>
    <row r="906" spans="1:6" ht="18" customHeight="1" x14ac:dyDescent="0.2">
      <c r="A906" s="38">
        <v>905</v>
      </c>
      <c r="B906" s="9" t="s">
        <v>53</v>
      </c>
      <c r="C906" s="9" t="s">
        <v>9278</v>
      </c>
      <c r="D906" s="38">
        <v>1</v>
      </c>
      <c r="E906" s="42" t="s">
        <v>9288</v>
      </c>
      <c r="F906"/>
    </row>
    <row r="907" spans="1:6" ht="18" customHeight="1" x14ac:dyDescent="0.2">
      <c r="A907" s="38">
        <v>906</v>
      </c>
      <c r="B907" s="9" t="s">
        <v>53</v>
      </c>
      <c r="C907" s="9" t="s">
        <v>9289</v>
      </c>
      <c r="D907" s="38">
        <v>2</v>
      </c>
      <c r="E907" s="42" t="s">
        <v>9288</v>
      </c>
      <c r="F907"/>
    </row>
    <row r="908" spans="1:6" ht="18" customHeight="1" x14ac:dyDescent="0.2">
      <c r="A908" s="38">
        <v>907</v>
      </c>
      <c r="B908" s="9" t="s">
        <v>53</v>
      </c>
      <c r="C908" s="9" t="s">
        <v>9284</v>
      </c>
      <c r="D908" s="38">
        <v>3</v>
      </c>
      <c r="E908" s="9"/>
      <c r="F908" t="s">
        <v>8449</v>
      </c>
    </row>
    <row r="909" spans="1:6" ht="18" customHeight="1" x14ac:dyDescent="0.2">
      <c r="A909" s="38">
        <v>908</v>
      </c>
      <c r="B909" s="9" t="s">
        <v>53</v>
      </c>
      <c r="C909" s="9" t="s">
        <v>9285</v>
      </c>
      <c r="D909" s="38">
        <v>4</v>
      </c>
      <c r="E909" s="9"/>
      <c r="F909" t="s">
        <v>8449</v>
      </c>
    </row>
    <row r="910" spans="1:6" ht="18" customHeight="1" x14ac:dyDescent="0.2">
      <c r="A910" s="38">
        <v>909</v>
      </c>
      <c r="B910" s="9" t="s">
        <v>53</v>
      </c>
      <c r="C910" s="9" t="s">
        <v>9286</v>
      </c>
      <c r="D910" s="38">
        <v>5</v>
      </c>
      <c r="E910" s="9"/>
      <c r="F910" t="s">
        <v>8449</v>
      </c>
    </row>
    <row r="911" spans="1:6" ht="18" customHeight="1" x14ac:dyDescent="0.2">
      <c r="A911" s="38">
        <v>910</v>
      </c>
      <c r="B911" s="9" t="s">
        <v>53</v>
      </c>
      <c r="C911" s="9" t="s">
        <v>9287</v>
      </c>
      <c r="D911" s="38">
        <v>6</v>
      </c>
      <c r="E911" s="9"/>
      <c r="F911" t="s">
        <v>8449</v>
      </c>
    </row>
    <row r="912" spans="1:6" ht="18" customHeight="1" x14ac:dyDescent="0.2">
      <c r="A912" s="38">
        <v>911</v>
      </c>
      <c r="B912" s="9" t="s">
        <v>53</v>
      </c>
      <c r="C912" s="9" t="s">
        <v>9290</v>
      </c>
      <c r="D912" s="38">
        <v>7</v>
      </c>
      <c r="E912" s="9" t="s">
        <v>9291</v>
      </c>
      <c r="F912" t="s">
        <v>9292</v>
      </c>
    </row>
    <row r="913" spans="1:6" ht="18" customHeight="1" x14ac:dyDescent="0.2">
      <c r="A913" s="38">
        <v>912</v>
      </c>
      <c r="B913" s="9" t="s">
        <v>185</v>
      </c>
      <c r="C913" t="s">
        <v>9293</v>
      </c>
      <c r="D913" s="38">
        <v>1</v>
      </c>
      <c r="E913" s="9"/>
      <c r="F913"/>
    </row>
    <row r="914" spans="1:6" ht="18" customHeight="1" x14ac:dyDescent="0.2">
      <c r="A914" s="38">
        <v>913</v>
      </c>
      <c r="B914" s="9" t="s">
        <v>185</v>
      </c>
      <c r="C914" t="s">
        <v>9294</v>
      </c>
      <c r="D914" s="38">
        <v>2</v>
      </c>
      <c r="E914" s="9"/>
      <c r="F914"/>
    </row>
    <row r="915" spans="1:6" ht="18" customHeight="1" x14ac:dyDescent="0.2">
      <c r="A915" s="38">
        <v>914</v>
      </c>
      <c r="B915" s="9" t="s">
        <v>185</v>
      </c>
      <c r="C915" s="9" t="s">
        <v>9295</v>
      </c>
      <c r="D915" s="38">
        <v>3</v>
      </c>
      <c r="E915" s="9"/>
      <c r="F915"/>
    </row>
    <row r="916" spans="1:6" ht="18" customHeight="1" x14ac:dyDescent="0.2">
      <c r="A916" s="38">
        <v>915</v>
      </c>
      <c r="B916" s="9" t="s">
        <v>185</v>
      </c>
      <c r="C916" s="9" t="s">
        <v>8472</v>
      </c>
      <c r="D916" s="38">
        <v>4</v>
      </c>
      <c r="E916" s="9"/>
      <c r="F916"/>
    </row>
    <row r="917" spans="1:6" ht="18" customHeight="1" x14ac:dyDescent="0.2">
      <c r="A917" s="38">
        <v>916</v>
      </c>
      <c r="B917" s="38" t="s">
        <v>9296</v>
      </c>
      <c r="C917" s="40" t="s">
        <v>9296</v>
      </c>
    </row>
  </sheetData>
  <autoFilter ref="A1:G886" xr:uid="{00000000-0009-0000-0000-000005000000}"/>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CA97-06A0-4F4B-867E-DDDB38442133}">
  <sheetPr codeName="Sheet3">
    <tabColor theme="9" tint="0.79998168889431442"/>
  </sheetPr>
  <dimension ref="A1:F18"/>
  <sheetViews>
    <sheetView zoomScale="101" workbookViewId="0">
      <selection activeCell="E7" sqref="E7"/>
    </sheetView>
  </sheetViews>
  <sheetFormatPr baseColWidth="10" defaultColWidth="8.83203125" defaultRowHeight="15" x14ac:dyDescent="0.2"/>
  <cols>
    <col min="2" max="2" width="12.5" bestFit="1" customWidth="1"/>
    <col min="3" max="3" width="28.1640625" bestFit="1" customWidth="1"/>
    <col min="4" max="4" width="8.83203125" style="48"/>
  </cols>
  <sheetData>
    <row r="1" spans="1:6" s="37" customFormat="1" x14ac:dyDescent="0.2">
      <c r="A1" s="37" t="s">
        <v>8444</v>
      </c>
      <c r="B1" s="37" t="s">
        <v>9297</v>
      </c>
      <c r="C1" s="37" t="s">
        <v>9298</v>
      </c>
      <c r="D1" s="43" t="s">
        <v>8447</v>
      </c>
      <c r="F1" s="44" t="s">
        <v>9299</v>
      </c>
    </row>
    <row r="2" spans="1:6" x14ac:dyDescent="0.2">
      <c r="A2">
        <f t="shared" ref="A2:A12" si="0">ROW(A2)</f>
        <v>2</v>
      </c>
      <c r="B2" s="45" t="s">
        <v>71</v>
      </c>
      <c r="C2" t="s">
        <v>15</v>
      </c>
      <c r="D2" s="46">
        <v>1</v>
      </c>
      <c r="E2" s="47"/>
      <c r="F2" s="47"/>
    </row>
    <row r="3" spans="1:6" x14ac:dyDescent="0.2">
      <c r="A3">
        <f t="shared" si="0"/>
        <v>3</v>
      </c>
      <c r="B3" s="45" t="s">
        <v>71</v>
      </c>
      <c r="C3" t="s">
        <v>9300</v>
      </c>
      <c r="D3" s="48">
        <v>2</v>
      </c>
    </row>
    <row r="4" spans="1:6" x14ac:dyDescent="0.2">
      <c r="A4">
        <f t="shared" si="0"/>
        <v>4</v>
      </c>
      <c r="B4" s="45" t="s">
        <v>71</v>
      </c>
      <c r="C4" t="s">
        <v>9301</v>
      </c>
      <c r="D4" s="48">
        <v>3</v>
      </c>
    </row>
    <row r="5" spans="1:6" x14ac:dyDescent="0.2">
      <c r="A5">
        <f t="shared" si="0"/>
        <v>5</v>
      </c>
      <c r="B5" s="45" t="s">
        <v>71</v>
      </c>
      <c r="C5" t="s">
        <v>9302</v>
      </c>
      <c r="D5" s="48">
        <v>4</v>
      </c>
    </row>
    <row r="6" spans="1:6" x14ac:dyDescent="0.2">
      <c r="A6">
        <f t="shared" si="0"/>
        <v>6</v>
      </c>
      <c r="B6" s="45" t="s">
        <v>1264</v>
      </c>
      <c r="C6" t="s">
        <v>15</v>
      </c>
      <c r="D6" s="48">
        <v>1</v>
      </c>
    </row>
    <row r="7" spans="1:6" x14ac:dyDescent="0.2">
      <c r="A7">
        <f t="shared" si="0"/>
        <v>7</v>
      </c>
      <c r="B7" s="45" t="s">
        <v>1264</v>
      </c>
      <c r="C7" t="s">
        <v>9300</v>
      </c>
      <c r="D7" s="48">
        <v>2</v>
      </c>
    </row>
    <row r="8" spans="1:6" x14ac:dyDescent="0.2">
      <c r="A8">
        <f t="shared" si="0"/>
        <v>8</v>
      </c>
      <c r="B8" s="45" t="s">
        <v>1264</v>
      </c>
      <c r="C8" t="s">
        <v>9301</v>
      </c>
      <c r="D8" s="48">
        <v>3</v>
      </c>
    </row>
    <row r="9" spans="1:6" x14ac:dyDescent="0.2">
      <c r="A9">
        <f t="shared" si="0"/>
        <v>9</v>
      </c>
      <c r="B9" s="45" t="s">
        <v>1264</v>
      </c>
      <c r="C9" t="s">
        <v>9302</v>
      </c>
      <c r="D9" s="48">
        <v>4</v>
      </c>
    </row>
    <row r="10" spans="1:6" x14ac:dyDescent="0.2">
      <c r="A10">
        <f t="shared" si="0"/>
        <v>10</v>
      </c>
      <c r="B10" s="45" t="s">
        <v>1264</v>
      </c>
      <c r="C10" t="s">
        <v>19</v>
      </c>
      <c r="D10" s="48">
        <v>5</v>
      </c>
    </row>
    <row r="11" spans="1:6" x14ac:dyDescent="0.2">
      <c r="A11">
        <f t="shared" si="0"/>
        <v>11</v>
      </c>
      <c r="B11" s="45" t="s">
        <v>1264</v>
      </c>
      <c r="C11" t="s">
        <v>20</v>
      </c>
      <c r="D11" s="48">
        <v>6</v>
      </c>
    </row>
    <row r="12" spans="1:6" x14ac:dyDescent="0.2">
      <c r="A12">
        <f t="shared" si="0"/>
        <v>12</v>
      </c>
      <c r="B12" s="45" t="s">
        <v>1264</v>
      </c>
      <c r="C12" t="s">
        <v>21</v>
      </c>
      <c r="D12" s="48">
        <v>7</v>
      </c>
    </row>
    <row r="13" spans="1:6" x14ac:dyDescent="0.2">
      <c r="A13">
        <v>13</v>
      </c>
      <c r="B13" s="45" t="s">
        <v>191</v>
      </c>
      <c r="C13" t="s">
        <v>15</v>
      </c>
      <c r="D13" s="48">
        <v>1</v>
      </c>
    </row>
    <row r="14" spans="1:6" x14ac:dyDescent="0.2">
      <c r="A14">
        <v>14</v>
      </c>
      <c r="B14" s="45" t="s">
        <v>191</v>
      </c>
      <c r="C14" s="49" t="s">
        <v>9300</v>
      </c>
      <c r="D14" s="48">
        <v>2</v>
      </c>
    </row>
    <row r="15" spans="1:6" x14ac:dyDescent="0.2">
      <c r="A15">
        <v>15</v>
      </c>
      <c r="B15" s="45" t="s">
        <v>191</v>
      </c>
      <c r="C15" t="s">
        <v>9302</v>
      </c>
      <c r="D15" s="48">
        <v>3</v>
      </c>
    </row>
    <row r="16" spans="1:6" x14ac:dyDescent="0.2">
      <c r="A16">
        <v>16</v>
      </c>
      <c r="B16" s="45" t="s">
        <v>49</v>
      </c>
      <c r="C16" t="s">
        <v>15</v>
      </c>
      <c r="D16" s="48">
        <v>1</v>
      </c>
    </row>
    <row r="17" spans="1:4" x14ac:dyDescent="0.2">
      <c r="A17">
        <v>17</v>
      </c>
      <c r="B17" s="45" t="s">
        <v>49</v>
      </c>
      <c r="C17" s="49" t="s">
        <v>9300</v>
      </c>
      <c r="D17" s="48">
        <v>2</v>
      </c>
    </row>
    <row r="18" spans="1:4" x14ac:dyDescent="0.2">
      <c r="A18">
        <v>18</v>
      </c>
      <c r="B18" s="45" t="s">
        <v>49</v>
      </c>
      <c r="C18" t="s">
        <v>9302</v>
      </c>
      <c r="D18" s="48">
        <v>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EB3B-E62E-43AE-BCF4-BDC73D272AB6}">
  <sheetPr codeName="Sheet1">
    <tabColor theme="9" tint="0.79998168889431442"/>
  </sheetPr>
  <dimension ref="A1:E11124"/>
  <sheetViews>
    <sheetView topLeftCell="A11111" zoomScale="80" zoomScaleNormal="80" workbookViewId="0">
      <selection activeCell="D11033" sqref="D11033"/>
    </sheetView>
  </sheetViews>
  <sheetFormatPr baseColWidth="10" defaultColWidth="10.83203125" defaultRowHeight="15" x14ac:dyDescent="0.2"/>
  <cols>
    <col min="1" max="1" width="21.33203125" style="8" bestFit="1" customWidth="1"/>
    <col min="2" max="2" width="15.83203125" style="8" bestFit="1" customWidth="1"/>
    <col min="3" max="3" width="13.5" style="8" bestFit="1" customWidth="1"/>
    <col min="4" max="4" width="87.1640625" style="38" customWidth="1"/>
    <col min="5" max="5" width="109.6640625" style="50" customWidth="1"/>
    <col min="6" max="16384" width="10.83203125" style="38"/>
  </cols>
  <sheetData>
    <row r="1" spans="1:5" ht="16" x14ac:dyDescent="0.2">
      <c r="A1" s="8" t="s">
        <v>9303</v>
      </c>
      <c r="B1" s="33" t="s">
        <v>9304</v>
      </c>
      <c r="C1" s="8" t="s">
        <v>9305</v>
      </c>
      <c r="D1" s="50" t="s">
        <v>9306</v>
      </c>
      <c r="E1" s="50" t="s">
        <v>8797</v>
      </c>
    </row>
    <row r="2" spans="1:5" ht="16" x14ac:dyDescent="0.2">
      <c r="A2" s="8" t="s">
        <v>9307</v>
      </c>
      <c r="B2" s="8" t="s">
        <v>29</v>
      </c>
      <c r="C2" s="8" t="s">
        <v>4</v>
      </c>
      <c r="D2" s="50" t="s">
        <v>31</v>
      </c>
      <c r="E2" s="50" t="s">
        <v>31</v>
      </c>
    </row>
    <row r="3" spans="1:5" ht="16" x14ac:dyDescent="0.2">
      <c r="A3" s="8" t="s">
        <v>9307</v>
      </c>
      <c r="B3" s="8" t="s">
        <v>29</v>
      </c>
      <c r="C3" s="8" t="s">
        <v>5</v>
      </c>
      <c r="D3" s="50" t="s">
        <v>31</v>
      </c>
      <c r="E3" s="50" t="s">
        <v>31</v>
      </c>
    </row>
    <row r="4" spans="1:5" ht="16" x14ac:dyDescent="0.2">
      <c r="A4" s="8" t="s">
        <v>9307</v>
      </c>
      <c r="B4" s="8" t="s">
        <v>29</v>
      </c>
      <c r="C4" s="8" t="s">
        <v>6</v>
      </c>
      <c r="D4" s="50" t="s">
        <v>31</v>
      </c>
      <c r="E4" s="50" t="s">
        <v>31</v>
      </c>
    </row>
    <row r="5" spans="1:5" s="53" customFormat="1" ht="16" x14ac:dyDescent="0.2">
      <c r="A5" s="51" t="s">
        <v>9307</v>
      </c>
      <c r="B5" s="51" t="s">
        <v>29</v>
      </c>
      <c r="C5" s="51" t="s">
        <v>7</v>
      </c>
      <c r="D5" s="52" t="s">
        <v>65</v>
      </c>
      <c r="E5" s="52" t="s">
        <v>65</v>
      </c>
    </row>
    <row r="6" spans="1:5" ht="16" x14ac:dyDescent="0.2">
      <c r="A6" s="8" t="s">
        <v>9307</v>
      </c>
      <c r="B6" s="8" t="s">
        <v>35</v>
      </c>
      <c r="C6" s="8" t="s">
        <v>4</v>
      </c>
      <c r="D6" s="50" t="s">
        <v>9308</v>
      </c>
      <c r="E6" s="50" t="s">
        <v>38</v>
      </c>
    </row>
    <row r="7" spans="1:5" ht="16" x14ac:dyDescent="0.2">
      <c r="A7" s="8" t="s">
        <v>9307</v>
      </c>
      <c r="B7" s="8" t="s">
        <v>35</v>
      </c>
      <c r="C7" s="8" t="s">
        <v>5</v>
      </c>
      <c r="D7" s="50" t="s">
        <v>9309</v>
      </c>
      <c r="E7" s="50" t="s">
        <v>39</v>
      </c>
    </row>
    <row r="8" spans="1:5" ht="16" x14ac:dyDescent="0.2">
      <c r="A8" s="8" t="s">
        <v>9307</v>
      </c>
      <c r="B8" s="8" t="s">
        <v>35</v>
      </c>
      <c r="C8" s="8" t="s">
        <v>6</v>
      </c>
      <c r="D8" s="50" t="s">
        <v>9309</v>
      </c>
      <c r="E8" s="50" t="s">
        <v>39</v>
      </c>
    </row>
    <row r="9" spans="1:5" ht="395" x14ac:dyDescent="0.2">
      <c r="A9" s="8" t="s">
        <v>9307</v>
      </c>
      <c r="B9" s="8" t="s">
        <v>35</v>
      </c>
      <c r="C9" s="8" t="s">
        <v>7</v>
      </c>
      <c r="D9" s="50" t="s">
        <v>9310</v>
      </c>
      <c r="E9" s="2" t="s">
        <v>40</v>
      </c>
    </row>
    <row r="10" spans="1:5" ht="16" x14ac:dyDescent="0.2">
      <c r="A10" s="8" t="s">
        <v>9307</v>
      </c>
      <c r="B10" s="8" t="s">
        <v>41</v>
      </c>
      <c r="C10" s="8" t="s">
        <v>4</v>
      </c>
      <c r="D10" s="50" t="s">
        <v>9308</v>
      </c>
      <c r="E10" s="50" t="s">
        <v>38</v>
      </c>
    </row>
    <row r="11" spans="1:5" ht="16" x14ac:dyDescent="0.2">
      <c r="A11" s="8" t="s">
        <v>9307</v>
      </c>
      <c r="B11" s="8" t="s">
        <v>41</v>
      </c>
      <c r="C11" s="8" t="s">
        <v>5</v>
      </c>
      <c r="D11" s="50" t="s">
        <v>9311</v>
      </c>
      <c r="E11" s="50" t="s">
        <v>44</v>
      </c>
    </row>
    <row r="12" spans="1:5" ht="16" x14ac:dyDescent="0.2">
      <c r="A12" s="8" t="s">
        <v>9307</v>
      </c>
      <c r="B12" s="8" t="s">
        <v>41</v>
      </c>
      <c r="C12" s="8" t="s">
        <v>7</v>
      </c>
      <c r="D12" s="50" t="s">
        <v>9312</v>
      </c>
      <c r="E12" s="50" t="s">
        <v>45</v>
      </c>
    </row>
    <row r="13" spans="1:5" ht="16" x14ac:dyDescent="0.2">
      <c r="A13" s="8" t="s">
        <v>9307</v>
      </c>
      <c r="B13" s="8" t="s">
        <v>41</v>
      </c>
      <c r="C13" s="8" t="s">
        <v>8</v>
      </c>
      <c r="D13" s="50" t="s">
        <v>9313</v>
      </c>
      <c r="E13" s="50" t="s">
        <v>46</v>
      </c>
    </row>
    <row r="14" spans="1:5" ht="16" x14ac:dyDescent="0.2">
      <c r="A14" s="8" t="s">
        <v>9307</v>
      </c>
      <c r="B14" s="8" t="s">
        <v>55</v>
      </c>
      <c r="C14" s="8" t="s">
        <v>4</v>
      </c>
      <c r="D14" s="50" t="s">
        <v>9308</v>
      </c>
      <c r="E14" s="50" t="s">
        <v>38</v>
      </c>
    </row>
    <row r="15" spans="1:5" ht="16" x14ac:dyDescent="0.2">
      <c r="A15" s="8" t="s">
        <v>9307</v>
      </c>
      <c r="B15" s="8" t="s">
        <v>55</v>
      </c>
      <c r="C15" s="8" t="s">
        <v>5</v>
      </c>
      <c r="D15" s="50" t="s">
        <v>9311</v>
      </c>
      <c r="E15" s="50" t="s">
        <v>44</v>
      </c>
    </row>
    <row r="16" spans="1:5" ht="16" x14ac:dyDescent="0.2">
      <c r="A16" s="8" t="s">
        <v>9307</v>
      </c>
      <c r="B16" s="8" t="s">
        <v>55</v>
      </c>
      <c r="C16" s="8" t="s">
        <v>7</v>
      </c>
      <c r="D16" s="50" t="s">
        <v>9314</v>
      </c>
      <c r="E16" s="50" t="s">
        <v>58</v>
      </c>
    </row>
    <row r="17" spans="1:5" ht="32" x14ac:dyDescent="0.2">
      <c r="A17" s="8" t="s">
        <v>9307</v>
      </c>
      <c r="B17" s="8" t="s">
        <v>55</v>
      </c>
      <c r="C17" s="8" t="s">
        <v>8</v>
      </c>
      <c r="D17" s="50" t="s">
        <v>9315</v>
      </c>
      <c r="E17" s="50" t="s">
        <v>59</v>
      </c>
    </row>
    <row r="18" spans="1:5" ht="16" x14ac:dyDescent="0.2">
      <c r="A18" s="8" t="s">
        <v>9307</v>
      </c>
      <c r="B18" s="8" t="s">
        <v>61</v>
      </c>
      <c r="C18" s="8" t="s">
        <v>4</v>
      </c>
      <c r="D18" s="50" t="s">
        <v>9308</v>
      </c>
      <c r="E18" s="50" t="s">
        <v>38</v>
      </c>
    </row>
    <row r="19" spans="1:5" ht="16" x14ac:dyDescent="0.2">
      <c r="A19" s="8" t="s">
        <v>9307</v>
      </c>
      <c r="B19" s="8" t="s">
        <v>61</v>
      </c>
      <c r="C19" s="8" t="s">
        <v>5</v>
      </c>
      <c r="D19" s="50" t="s">
        <v>9316</v>
      </c>
      <c r="E19" s="50" t="s">
        <v>63</v>
      </c>
    </row>
    <row r="20" spans="1:5" ht="16" x14ac:dyDescent="0.2">
      <c r="A20" s="8" t="s">
        <v>9307</v>
      </c>
      <c r="B20" s="8" t="s">
        <v>61</v>
      </c>
      <c r="C20" s="8" t="s">
        <v>7</v>
      </c>
      <c r="D20" s="50" t="s">
        <v>9316</v>
      </c>
      <c r="E20" s="50" t="s">
        <v>63</v>
      </c>
    </row>
    <row r="21" spans="1:5" ht="16" x14ac:dyDescent="0.2">
      <c r="A21" s="8" t="s">
        <v>9307</v>
      </c>
      <c r="B21" s="8" t="s">
        <v>73</v>
      </c>
      <c r="C21" s="8" t="s">
        <v>4</v>
      </c>
      <c r="D21" s="50" t="s">
        <v>9308</v>
      </c>
      <c r="E21" s="50" t="s">
        <v>38</v>
      </c>
    </row>
    <row r="22" spans="1:5" ht="16" x14ac:dyDescent="0.2">
      <c r="A22" s="8" t="s">
        <v>9307</v>
      </c>
      <c r="B22" s="8" t="s">
        <v>73</v>
      </c>
      <c r="C22" s="8" t="s">
        <v>5</v>
      </c>
      <c r="D22" s="50" t="s">
        <v>9317</v>
      </c>
      <c r="E22" s="50" t="s">
        <v>75</v>
      </c>
    </row>
    <row r="23" spans="1:5" ht="16" x14ac:dyDescent="0.2">
      <c r="A23" s="8" t="s">
        <v>9307</v>
      </c>
      <c r="B23" s="8" t="s">
        <v>73</v>
      </c>
      <c r="C23" s="8" t="s">
        <v>6</v>
      </c>
      <c r="D23" s="50" t="s">
        <v>9318</v>
      </c>
      <c r="E23" s="50" t="s">
        <v>68</v>
      </c>
    </row>
    <row r="24" spans="1:5" ht="16" x14ac:dyDescent="0.2">
      <c r="A24" s="8" t="s">
        <v>9307</v>
      </c>
      <c r="B24" s="8" t="s">
        <v>73</v>
      </c>
      <c r="C24" s="8" t="s">
        <v>7</v>
      </c>
      <c r="D24" s="50" t="s">
        <v>9319</v>
      </c>
      <c r="E24" s="50" t="s">
        <v>76</v>
      </c>
    </row>
    <row r="25" spans="1:5" ht="16" x14ac:dyDescent="0.2">
      <c r="A25" s="8" t="s">
        <v>9307</v>
      </c>
      <c r="B25" s="8" t="s">
        <v>73</v>
      </c>
      <c r="C25" s="8" t="s">
        <v>8</v>
      </c>
      <c r="D25" s="50" t="s">
        <v>9320</v>
      </c>
      <c r="E25" s="50" t="s">
        <v>9321</v>
      </c>
    </row>
    <row r="26" spans="1:5" ht="16" x14ac:dyDescent="0.2">
      <c r="A26" s="8" t="s">
        <v>9307</v>
      </c>
      <c r="B26" s="8" t="s">
        <v>78</v>
      </c>
      <c r="C26" s="8" t="s">
        <v>4</v>
      </c>
      <c r="D26" s="50" t="s">
        <v>9308</v>
      </c>
      <c r="E26" s="50" t="s">
        <v>38</v>
      </c>
    </row>
    <row r="27" spans="1:5" ht="16" x14ac:dyDescent="0.2">
      <c r="A27" s="8" t="s">
        <v>9307</v>
      </c>
      <c r="B27" s="8" t="s">
        <v>78</v>
      </c>
      <c r="C27" s="8" t="s">
        <v>5</v>
      </c>
      <c r="D27" s="50" t="s">
        <v>9317</v>
      </c>
      <c r="E27" s="50" t="s">
        <v>75</v>
      </c>
    </row>
    <row r="28" spans="1:5" ht="16" x14ac:dyDescent="0.2">
      <c r="A28" s="8" t="s">
        <v>9307</v>
      </c>
      <c r="B28" s="8" t="s">
        <v>78</v>
      </c>
      <c r="C28" s="8" t="s">
        <v>6</v>
      </c>
      <c r="D28" s="50" t="s">
        <v>9318</v>
      </c>
      <c r="E28" s="50" t="s">
        <v>68</v>
      </c>
    </row>
    <row r="29" spans="1:5" ht="16" x14ac:dyDescent="0.2">
      <c r="A29" s="8" t="s">
        <v>9307</v>
      </c>
      <c r="B29" s="8" t="s">
        <v>78</v>
      </c>
      <c r="C29" s="8" t="s">
        <v>7</v>
      </c>
      <c r="D29" s="50" t="s">
        <v>9322</v>
      </c>
      <c r="E29" s="2" t="s">
        <v>80</v>
      </c>
    </row>
    <row r="30" spans="1:5" ht="16" x14ac:dyDescent="0.2">
      <c r="A30" s="8" t="s">
        <v>9307</v>
      </c>
      <c r="B30" s="8" t="s">
        <v>78</v>
      </c>
      <c r="C30" s="8" t="s">
        <v>8</v>
      </c>
      <c r="D30" s="50" t="s">
        <v>9323</v>
      </c>
      <c r="E30" s="2" t="s">
        <v>81</v>
      </c>
    </row>
    <row r="31" spans="1:5" ht="16" x14ac:dyDescent="0.2">
      <c r="A31" s="8" t="s">
        <v>9307</v>
      </c>
      <c r="B31" s="8" t="s">
        <v>94</v>
      </c>
      <c r="C31" s="8" t="s">
        <v>4</v>
      </c>
      <c r="D31" s="50" t="s">
        <v>9308</v>
      </c>
      <c r="E31" s="50" t="s">
        <v>38</v>
      </c>
    </row>
    <row r="32" spans="1:5" ht="16" x14ac:dyDescent="0.2">
      <c r="A32" s="8" t="s">
        <v>9307</v>
      </c>
      <c r="B32" s="8" t="s">
        <v>94</v>
      </c>
      <c r="C32" s="8" t="s">
        <v>5</v>
      </c>
      <c r="D32" s="50" t="s">
        <v>9317</v>
      </c>
      <c r="E32" s="50" t="s">
        <v>75</v>
      </c>
    </row>
    <row r="33" spans="1:5" ht="16" x14ac:dyDescent="0.2">
      <c r="A33" s="8" t="s">
        <v>9307</v>
      </c>
      <c r="B33" s="8" t="s">
        <v>94</v>
      </c>
      <c r="C33" s="8" t="s">
        <v>6</v>
      </c>
      <c r="D33" s="50" t="s">
        <v>9318</v>
      </c>
      <c r="E33" s="50" t="s">
        <v>68</v>
      </c>
    </row>
    <row r="34" spans="1:5" ht="16" x14ac:dyDescent="0.2">
      <c r="A34" s="8" t="s">
        <v>9307</v>
      </c>
      <c r="B34" s="8" t="s">
        <v>94</v>
      </c>
      <c r="C34" s="8" t="s">
        <v>7</v>
      </c>
      <c r="D34" s="50" t="s">
        <v>9324</v>
      </c>
      <c r="E34" s="50" t="s">
        <v>96</v>
      </c>
    </row>
    <row r="35" spans="1:5" ht="48" x14ac:dyDescent="0.2">
      <c r="A35" s="8" t="s">
        <v>9307</v>
      </c>
      <c r="B35" s="8" t="s">
        <v>94</v>
      </c>
      <c r="C35" s="8" t="s">
        <v>8</v>
      </c>
      <c r="D35" s="50" t="s">
        <v>9325</v>
      </c>
      <c r="E35" s="50" t="s">
        <v>97</v>
      </c>
    </row>
    <row r="36" spans="1:5" ht="16" x14ac:dyDescent="0.2">
      <c r="A36" s="8" t="s">
        <v>9307</v>
      </c>
      <c r="B36" s="8" t="s">
        <v>98</v>
      </c>
      <c r="C36" s="8" t="s">
        <v>4</v>
      </c>
      <c r="D36" s="50" t="s">
        <v>9308</v>
      </c>
      <c r="E36" s="50" t="s">
        <v>38</v>
      </c>
    </row>
    <row r="37" spans="1:5" ht="16" x14ac:dyDescent="0.2">
      <c r="A37" s="8" t="s">
        <v>9307</v>
      </c>
      <c r="B37" s="8" t="s">
        <v>98</v>
      </c>
      <c r="C37" s="8" t="s">
        <v>5</v>
      </c>
      <c r="D37" s="50" t="s">
        <v>9317</v>
      </c>
      <c r="E37" s="50" t="s">
        <v>75</v>
      </c>
    </row>
    <row r="38" spans="1:5" ht="16" x14ac:dyDescent="0.2">
      <c r="A38" s="8" t="s">
        <v>9307</v>
      </c>
      <c r="B38" s="8" t="s">
        <v>98</v>
      </c>
      <c r="C38" s="8" t="s">
        <v>6</v>
      </c>
      <c r="D38" s="50" t="s">
        <v>9318</v>
      </c>
      <c r="E38" s="50" t="s">
        <v>68</v>
      </c>
    </row>
    <row r="39" spans="1:5" ht="16" x14ac:dyDescent="0.2">
      <c r="A39" s="8" t="s">
        <v>9307</v>
      </c>
      <c r="B39" s="8" t="s">
        <v>98</v>
      </c>
      <c r="C39" s="8" t="s">
        <v>7</v>
      </c>
      <c r="D39" s="50" t="s">
        <v>9326</v>
      </c>
      <c r="E39" s="50" t="s">
        <v>100</v>
      </c>
    </row>
    <row r="40" spans="1:5" ht="48" x14ac:dyDescent="0.2">
      <c r="A40" s="8" t="s">
        <v>9307</v>
      </c>
      <c r="B40" s="8" t="s">
        <v>98</v>
      </c>
      <c r="C40" s="8" t="s">
        <v>8</v>
      </c>
      <c r="D40" s="50" t="s">
        <v>9327</v>
      </c>
      <c r="E40" s="50" t="s">
        <v>9328</v>
      </c>
    </row>
    <row r="41" spans="1:5" ht="16" x14ac:dyDescent="0.2">
      <c r="A41" s="8" t="s">
        <v>9307</v>
      </c>
      <c r="B41" s="8" t="s">
        <v>102</v>
      </c>
      <c r="C41" s="8" t="s">
        <v>4</v>
      </c>
      <c r="D41" s="50" t="s">
        <v>9308</v>
      </c>
      <c r="E41" s="50" t="s">
        <v>38</v>
      </c>
    </row>
    <row r="42" spans="1:5" ht="16" x14ac:dyDescent="0.2">
      <c r="A42" s="8" t="s">
        <v>9307</v>
      </c>
      <c r="B42" s="8" t="s">
        <v>102</v>
      </c>
      <c r="C42" s="8" t="s">
        <v>5</v>
      </c>
      <c r="D42" s="50" t="s">
        <v>9317</v>
      </c>
      <c r="E42" s="50" t="s">
        <v>75</v>
      </c>
    </row>
    <row r="43" spans="1:5" ht="16" x14ac:dyDescent="0.2">
      <c r="A43" s="8" t="s">
        <v>9307</v>
      </c>
      <c r="B43" s="8" t="s">
        <v>102</v>
      </c>
      <c r="C43" s="8" t="s">
        <v>6</v>
      </c>
      <c r="D43" s="50" t="s">
        <v>9318</v>
      </c>
      <c r="E43" s="50" t="s">
        <v>68</v>
      </c>
    </row>
    <row r="44" spans="1:5" ht="16" x14ac:dyDescent="0.2">
      <c r="A44" s="8" t="s">
        <v>9307</v>
      </c>
      <c r="B44" s="8" t="s">
        <v>102</v>
      </c>
      <c r="C44" s="8" t="s">
        <v>7</v>
      </c>
      <c r="D44" s="50" t="s">
        <v>9329</v>
      </c>
      <c r="E44" s="50" t="s">
        <v>104</v>
      </c>
    </row>
    <row r="45" spans="1:5" ht="16" x14ac:dyDescent="0.2">
      <c r="A45" s="8" t="s">
        <v>9307</v>
      </c>
      <c r="B45" s="8" t="s">
        <v>107</v>
      </c>
      <c r="C45" s="8" t="s">
        <v>4</v>
      </c>
      <c r="D45" s="50" t="s">
        <v>9308</v>
      </c>
      <c r="E45" s="50" t="s">
        <v>38</v>
      </c>
    </row>
    <row r="46" spans="1:5" ht="16" x14ac:dyDescent="0.2">
      <c r="A46" s="8" t="s">
        <v>9307</v>
      </c>
      <c r="B46" s="8" t="s">
        <v>107</v>
      </c>
      <c r="C46" s="8" t="s">
        <v>5</v>
      </c>
      <c r="D46" s="50" t="s">
        <v>9317</v>
      </c>
      <c r="E46" s="50" t="s">
        <v>75</v>
      </c>
    </row>
    <row r="47" spans="1:5" ht="16" x14ac:dyDescent="0.2">
      <c r="A47" s="8" t="s">
        <v>9307</v>
      </c>
      <c r="B47" s="8" t="s">
        <v>107</v>
      </c>
      <c r="C47" s="8" t="s">
        <v>6</v>
      </c>
      <c r="D47" s="50" t="s">
        <v>9318</v>
      </c>
      <c r="E47" s="50" t="s">
        <v>68</v>
      </c>
    </row>
    <row r="48" spans="1:5" ht="16" x14ac:dyDescent="0.2">
      <c r="A48" s="8" t="s">
        <v>9307</v>
      </c>
      <c r="B48" s="8" t="s">
        <v>107</v>
      </c>
      <c r="C48" s="8" t="s">
        <v>7</v>
      </c>
      <c r="D48" s="50" t="s">
        <v>9330</v>
      </c>
      <c r="E48" s="2" t="s">
        <v>109</v>
      </c>
    </row>
    <row r="49" spans="1:5" ht="16" x14ac:dyDescent="0.2">
      <c r="A49" s="8" t="s">
        <v>9307</v>
      </c>
      <c r="B49" s="8" t="s">
        <v>115</v>
      </c>
      <c r="C49" s="8" t="s">
        <v>4</v>
      </c>
      <c r="D49" s="50" t="s">
        <v>9308</v>
      </c>
      <c r="E49" s="50" t="s">
        <v>38</v>
      </c>
    </row>
    <row r="50" spans="1:5" ht="16" x14ac:dyDescent="0.2">
      <c r="A50" s="8" t="s">
        <v>9307</v>
      </c>
      <c r="B50" s="8" t="s">
        <v>115</v>
      </c>
      <c r="C50" s="8" t="s">
        <v>5</v>
      </c>
      <c r="D50" s="50" t="s">
        <v>9317</v>
      </c>
      <c r="E50" s="50" t="s">
        <v>75</v>
      </c>
    </row>
    <row r="51" spans="1:5" ht="16" x14ac:dyDescent="0.2">
      <c r="A51" s="8" t="s">
        <v>9307</v>
      </c>
      <c r="B51" s="8" t="s">
        <v>115</v>
      </c>
      <c r="C51" s="8" t="s">
        <v>6</v>
      </c>
      <c r="D51" s="50" t="s">
        <v>9318</v>
      </c>
      <c r="E51" s="50" t="s">
        <v>68</v>
      </c>
    </row>
    <row r="52" spans="1:5" ht="16" x14ac:dyDescent="0.2">
      <c r="A52" s="8" t="s">
        <v>9307</v>
      </c>
      <c r="B52" s="8" t="s">
        <v>115</v>
      </c>
      <c r="C52" s="8" t="s">
        <v>7</v>
      </c>
      <c r="D52" s="50" t="s">
        <v>9331</v>
      </c>
      <c r="E52" s="50" t="s">
        <v>117</v>
      </c>
    </row>
    <row r="53" spans="1:5" ht="16" x14ac:dyDescent="0.2">
      <c r="A53" s="8" t="s">
        <v>9307</v>
      </c>
      <c r="B53" s="8" t="s">
        <v>119</v>
      </c>
      <c r="C53" s="8" t="s">
        <v>4</v>
      </c>
      <c r="D53" s="50" t="s">
        <v>9308</v>
      </c>
      <c r="E53" s="50" t="s">
        <v>38</v>
      </c>
    </row>
    <row r="54" spans="1:5" ht="16" x14ac:dyDescent="0.2">
      <c r="A54" s="8" t="s">
        <v>9307</v>
      </c>
      <c r="B54" s="8" t="s">
        <v>119</v>
      </c>
      <c r="C54" s="8" t="s">
        <v>5</v>
      </c>
      <c r="D54" s="50" t="s">
        <v>9317</v>
      </c>
      <c r="E54" s="50" t="s">
        <v>75</v>
      </c>
    </row>
    <row r="55" spans="1:5" ht="16" x14ac:dyDescent="0.2">
      <c r="A55" s="8" t="s">
        <v>9307</v>
      </c>
      <c r="B55" s="8" t="s">
        <v>119</v>
      </c>
      <c r="C55" s="8" t="s">
        <v>6</v>
      </c>
      <c r="D55" s="50" t="s">
        <v>9318</v>
      </c>
      <c r="E55" s="50" t="s">
        <v>68</v>
      </c>
    </row>
    <row r="56" spans="1:5" ht="16" x14ac:dyDescent="0.2">
      <c r="A56" s="8" t="s">
        <v>9307</v>
      </c>
      <c r="B56" s="8" t="s">
        <v>119</v>
      </c>
      <c r="C56" s="8" t="s">
        <v>7</v>
      </c>
      <c r="D56" s="50" t="s">
        <v>9332</v>
      </c>
      <c r="E56" s="50" t="s">
        <v>121</v>
      </c>
    </row>
    <row r="57" spans="1:5" ht="16" x14ac:dyDescent="0.2">
      <c r="A57" s="8" t="s">
        <v>9307</v>
      </c>
      <c r="B57" s="8" t="s">
        <v>123</v>
      </c>
      <c r="C57" s="8" t="s">
        <v>4</v>
      </c>
      <c r="D57" s="50" t="s">
        <v>9308</v>
      </c>
      <c r="E57" s="50" t="s">
        <v>38</v>
      </c>
    </row>
    <row r="58" spans="1:5" ht="16" x14ac:dyDescent="0.2">
      <c r="A58" s="8" t="s">
        <v>9307</v>
      </c>
      <c r="B58" s="8" t="s">
        <v>123</v>
      </c>
      <c r="C58" s="8" t="s">
        <v>5</v>
      </c>
      <c r="D58" s="50" t="s">
        <v>9317</v>
      </c>
      <c r="E58" s="50" t="s">
        <v>75</v>
      </c>
    </row>
    <row r="59" spans="1:5" ht="16" x14ac:dyDescent="0.2">
      <c r="A59" s="8" t="s">
        <v>9307</v>
      </c>
      <c r="B59" s="8" t="s">
        <v>123</v>
      </c>
      <c r="C59" s="8" t="s">
        <v>6</v>
      </c>
      <c r="D59" s="50" t="s">
        <v>9318</v>
      </c>
      <c r="E59" s="50" t="s">
        <v>68</v>
      </c>
    </row>
    <row r="60" spans="1:5" ht="16" x14ac:dyDescent="0.2">
      <c r="A60" s="8" t="s">
        <v>9307</v>
      </c>
      <c r="B60" s="8" t="s">
        <v>123</v>
      </c>
      <c r="C60" s="8" t="s">
        <v>7</v>
      </c>
      <c r="D60" s="50" t="s">
        <v>9333</v>
      </c>
      <c r="E60" s="50" t="s">
        <v>125</v>
      </c>
    </row>
    <row r="61" spans="1:5" ht="16" x14ac:dyDescent="0.2">
      <c r="A61" s="8" t="s">
        <v>9307</v>
      </c>
      <c r="B61" s="8" t="s">
        <v>123</v>
      </c>
      <c r="C61" s="8" t="s">
        <v>8</v>
      </c>
      <c r="D61" s="50" t="s">
        <v>9334</v>
      </c>
      <c r="E61" s="50" t="s">
        <v>126</v>
      </c>
    </row>
    <row r="62" spans="1:5" ht="16" x14ac:dyDescent="0.2">
      <c r="A62" s="8" t="s">
        <v>9307</v>
      </c>
      <c r="B62" s="8" t="s">
        <v>127</v>
      </c>
      <c r="C62" s="8" t="s">
        <v>4</v>
      </c>
      <c r="D62" s="50" t="s">
        <v>9308</v>
      </c>
      <c r="E62" s="50" t="s">
        <v>38</v>
      </c>
    </row>
    <row r="63" spans="1:5" ht="16" x14ac:dyDescent="0.2">
      <c r="A63" s="8" t="s">
        <v>9307</v>
      </c>
      <c r="B63" s="8" t="s">
        <v>127</v>
      </c>
      <c r="C63" s="8" t="s">
        <v>5</v>
      </c>
      <c r="D63" s="50" t="s">
        <v>9317</v>
      </c>
      <c r="E63" s="50" t="s">
        <v>75</v>
      </c>
    </row>
    <row r="64" spans="1:5" ht="16" x14ac:dyDescent="0.2">
      <c r="A64" s="8" t="s">
        <v>9307</v>
      </c>
      <c r="B64" s="8" t="s">
        <v>127</v>
      </c>
      <c r="C64" s="8" t="s">
        <v>6</v>
      </c>
      <c r="D64" s="50" t="s">
        <v>9318</v>
      </c>
      <c r="E64" s="50" t="s">
        <v>68</v>
      </c>
    </row>
    <row r="65" spans="1:5" ht="16" x14ac:dyDescent="0.2">
      <c r="A65" s="8" t="s">
        <v>9307</v>
      </c>
      <c r="B65" s="8" t="s">
        <v>127</v>
      </c>
      <c r="C65" s="8" t="s">
        <v>7</v>
      </c>
      <c r="D65" s="50" t="s">
        <v>9335</v>
      </c>
      <c r="E65" s="50" t="s">
        <v>129</v>
      </c>
    </row>
    <row r="66" spans="1:5" ht="16" x14ac:dyDescent="0.2">
      <c r="A66" s="8" t="s">
        <v>9307</v>
      </c>
      <c r="B66" s="8" t="s">
        <v>127</v>
      </c>
      <c r="C66" s="8" t="s">
        <v>8</v>
      </c>
      <c r="D66" s="50" t="s">
        <v>9336</v>
      </c>
      <c r="E66" s="50" t="s">
        <v>130</v>
      </c>
    </row>
    <row r="67" spans="1:5" ht="16" x14ac:dyDescent="0.2">
      <c r="A67" s="8" t="s">
        <v>9307</v>
      </c>
      <c r="B67" s="8" t="s">
        <v>131</v>
      </c>
      <c r="C67" s="8" t="s">
        <v>4</v>
      </c>
      <c r="D67" s="50" t="s">
        <v>9308</v>
      </c>
      <c r="E67" s="50" t="s">
        <v>38</v>
      </c>
    </row>
    <row r="68" spans="1:5" ht="16" x14ac:dyDescent="0.2">
      <c r="A68" s="8" t="s">
        <v>9307</v>
      </c>
      <c r="B68" s="8" t="s">
        <v>131</v>
      </c>
      <c r="C68" s="8" t="s">
        <v>5</v>
      </c>
      <c r="D68" s="50" t="s">
        <v>9317</v>
      </c>
      <c r="E68" s="50" t="s">
        <v>75</v>
      </c>
    </row>
    <row r="69" spans="1:5" ht="16" x14ac:dyDescent="0.2">
      <c r="A69" s="8" t="s">
        <v>9307</v>
      </c>
      <c r="B69" s="8" t="s">
        <v>131</v>
      </c>
      <c r="C69" s="8" t="s">
        <v>6</v>
      </c>
      <c r="D69" s="50" t="s">
        <v>9318</v>
      </c>
      <c r="E69" s="50" t="s">
        <v>68</v>
      </c>
    </row>
    <row r="70" spans="1:5" ht="16" x14ac:dyDescent="0.2">
      <c r="A70" s="8" t="s">
        <v>9307</v>
      </c>
      <c r="B70" s="8" t="s">
        <v>131</v>
      </c>
      <c r="C70" s="8" t="s">
        <v>7</v>
      </c>
      <c r="D70" s="50" t="s">
        <v>9337</v>
      </c>
      <c r="E70" s="50" t="s">
        <v>133</v>
      </c>
    </row>
    <row r="71" spans="1:5" ht="16" x14ac:dyDescent="0.2">
      <c r="A71" s="8" t="s">
        <v>9307</v>
      </c>
      <c r="B71" s="8" t="s">
        <v>131</v>
      </c>
      <c r="C71" s="8" t="s">
        <v>8</v>
      </c>
      <c r="D71" s="50" t="s">
        <v>9338</v>
      </c>
      <c r="E71" s="50" t="s">
        <v>134</v>
      </c>
    </row>
    <row r="72" spans="1:5" ht="16" x14ac:dyDescent="0.2">
      <c r="A72" s="8" t="s">
        <v>9307</v>
      </c>
      <c r="B72" s="8" t="s">
        <v>135</v>
      </c>
      <c r="C72" s="8" t="s">
        <v>4</v>
      </c>
      <c r="D72" s="50" t="s">
        <v>9308</v>
      </c>
      <c r="E72" s="50" t="s">
        <v>38</v>
      </c>
    </row>
    <row r="73" spans="1:5" ht="16" x14ac:dyDescent="0.2">
      <c r="A73" s="8" t="s">
        <v>9307</v>
      </c>
      <c r="B73" s="8" t="s">
        <v>135</v>
      </c>
      <c r="C73" s="8" t="s">
        <v>5</v>
      </c>
      <c r="D73" s="50" t="s">
        <v>9317</v>
      </c>
      <c r="E73" s="50" t="s">
        <v>75</v>
      </c>
    </row>
    <row r="74" spans="1:5" ht="16" x14ac:dyDescent="0.2">
      <c r="A74" s="8" t="s">
        <v>9307</v>
      </c>
      <c r="B74" s="8" t="s">
        <v>135</v>
      </c>
      <c r="C74" s="8" t="s">
        <v>6</v>
      </c>
      <c r="D74" s="50" t="s">
        <v>9339</v>
      </c>
      <c r="E74" s="50" t="s">
        <v>137</v>
      </c>
    </row>
    <row r="75" spans="1:5" ht="16" x14ac:dyDescent="0.2">
      <c r="A75" s="8" t="s">
        <v>9307</v>
      </c>
      <c r="B75" s="8" t="s">
        <v>135</v>
      </c>
      <c r="C75" s="8" t="s">
        <v>7</v>
      </c>
      <c r="D75" s="50" t="s">
        <v>9340</v>
      </c>
      <c r="E75" s="50" t="s">
        <v>138</v>
      </c>
    </row>
    <row r="76" spans="1:5" ht="16" x14ac:dyDescent="0.2">
      <c r="A76" s="8" t="s">
        <v>9307</v>
      </c>
      <c r="B76" s="8" t="s">
        <v>140</v>
      </c>
      <c r="C76" s="8" t="s">
        <v>4</v>
      </c>
      <c r="D76" s="50" t="s">
        <v>9308</v>
      </c>
      <c r="E76" s="50" t="s">
        <v>38</v>
      </c>
    </row>
    <row r="77" spans="1:5" ht="16" x14ac:dyDescent="0.2">
      <c r="A77" s="8" t="s">
        <v>9307</v>
      </c>
      <c r="B77" s="8" t="s">
        <v>140</v>
      </c>
      <c r="C77" s="8" t="s">
        <v>5</v>
      </c>
      <c r="D77" s="50" t="s">
        <v>9317</v>
      </c>
      <c r="E77" s="50" t="s">
        <v>75</v>
      </c>
    </row>
    <row r="78" spans="1:5" ht="16" x14ac:dyDescent="0.2">
      <c r="A78" s="8" t="s">
        <v>9307</v>
      </c>
      <c r="B78" s="8" t="s">
        <v>140</v>
      </c>
      <c r="C78" s="8" t="s">
        <v>6</v>
      </c>
      <c r="D78" s="50" t="s">
        <v>9339</v>
      </c>
      <c r="E78" s="50" t="s">
        <v>137</v>
      </c>
    </row>
    <row r="79" spans="1:5" ht="16" x14ac:dyDescent="0.2">
      <c r="A79" s="8" t="s">
        <v>9307</v>
      </c>
      <c r="B79" s="8" t="s">
        <v>140</v>
      </c>
      <c r="C79" s="8" t="s">
        <v>7</v>
      </c>
      <c r="D79" s="50" t="s">
        <v>9341</v>
      </c>
      <c r="E79" s="50" t="s">
        <v>142</v>
      </c>
    </row>
    <row r="80" spans="1:5" ht="16" x14ac:dyDescent="0.2">
      <c r="A80" s="8" t="s">
        <v>9307</v>
      </c>
      <c r="B80" s="8" t="s">
        <v>144</v>
      </c>
      <c r="C80" s="8" t="s">
        <v>4</v>
      </c>
      <c r="D80" s="50" t="s">
        <v>9308</v>
      </c>
      <c r="E80" s="50" t="s">
        <v>38</v>
      </c>
    </row>
    <row r="81" spans="1:5" ht="16" x14ac:dyDescent="0.2">
      <c r="A81" s="8" t="s">
        <v>9307</v>
      </c>
      <c r="B81" s="8" t="s">
        <v>144</v>
      </c>
      <c r="C81" s="8" t="s">
        <v>5</v>
      </c>
      <c r="D81" s="50" t="s">
        <v>9317</v>
      </c>
      <c r="E81" s="50" t="s">
        <v>75</v>
      </c>
    </row>
    <row r="82" spans="1:5" ht="16" x14ac:dyDescent="0.2">
      <c r="A82" s="8" t="s">
        <v>9307</v>
      </c>
      <c r="B82" s="8" t="s">
        <v>144</v>
      </c>
      <c r="C82" s="8" t="s">
        <v>6</v>
      </c>
      <c r="D82" s="50" t="s">
        <v>9339</v>
      </c>
      <c r="E82" s="50" t="s">
        <v>137</v>
      </c>
    </row>
    <row r="83" spans="1:5" ht="16" x14ac:dyDescent="0.2">
      <c r="A83" s="8" t="s">
        <v>9307</v>
      </c>
      <c r="B83" s="8" t="s">
        <v>144</v>
      </c>
      <c r="C83" s="8" t="s">
        <v>7</v>
      </c>
      <c r="D83" s="50" t="s">
        <v>9342</v>
      </c>
      <c r="E83" s="50" t="s">
        <v>146</v>
      </c>
    </row>
    <row r="84" spans="1:5" ht="16" x14ac:dyDescent="0.2">
      <c r="A84" s="8" t="s">
        <v>9307</v>
      </c>
      <c r="B84" s="8" t="s">
        <v>148</v>
      </c>
      <c r="C84" s="8" t="s">
        <v>4</v>
      </c>
      <c r="D84" s="50" t="s">
        <v>9308</v>
      </c>
      <c r="E84" s="50" t="s">
        <v>38</v>
      </c>
    </row>
    <row r="85" spans="1:5" ht="16" x14ac:dyDescent="0.2">
      <c r="A85" s="8" t="s">
        <v>9307</v>
      </c>
      <c r="B85" s="8" t="s">
        <v>148</v>
      </c>
      <c r="C85" s="8" t="s">
        <v>5</v>
      </c>
      <c r="D85" s="50" t="s">
        <v>9317</v>
      </c>
      <c r="E85" s="50" t="s">
        <v>75</v>
      </c>
    </row>
    <row r="86" spans="1:5" ht="16" x14ac:dyDescent="0.2">
      <c r="A86" s="8" t="s">
        <v>9307</v>
      </c>
      <c r="B86" s="8" t="s">
        <v>148</v>
      </c>
      <c r="C86" s="8" t="s">
        <v>6</v>
      </c>
      <c r="D86" s="50" t="s">
        <v>9343</v>
      </c>
      <c r="E86" s="50" t="s">
        <v>150</v>
      </c>
    </row>
    <row r="87" spans="1:5" ht="16" x14ac:dyDescent="0.2">
      <c r="A87" s="8" t="s">
        <v>9307</v>
      </c>
      <c r="B87" s="8" t="s">
        <v>148</v>
      </c>
      <c r="C87" s="8" t="s">
        <v>7</v>
      </c>
      <c r="D87" s="50" t="s">
        <v>9344</v>
      </c>
      <c r="E87" s="50" t="s">
        <v>151</v>
      </c>
    </row>
    <row r="88" spans="1:5" ht="16" x14ac:dyDescent="0.2">
      <c r="A88" s="8" t="s">
        <v>9307</v>
      </c>
      <c r="B88" s="8" t="s">
        <v>153</v>
      </c>
      <c r="C88" s="8" t="s">
        <v>4</v>
      </c>
      <c r="D88" s="50" t="s">
        <v>9308</v>
      </c>
      <c r="E88" s="50" t="s">
        <v>38</v>
      </c>
    </row>
    <row r="89" spans="1:5" ht="16" x14ac:dyDescent="0.2">
      <c r="A89" s="8" t="s">
        <v>9307</v>
      </c>
      <c r="B89" s="8" t="s">
        <v>153</v>
      </c>
      <c r="C89" s="8" t="s">
        <v>5</v>
      </c>
      <c r="D89" s="50" t="s">
        <v>9317</v>
      </c>
      <c r="E89" s="50" t="s">
        <v>75</v>
      </c>
    </row>
    <row r="90" spans="1:5" ht="16" x14ac:dyDescent="0.2">
      <c r="A90" s="8" t="s">
        <v>9307</v>
      </c>
      <c r="B90" s="8" t="s">
        <v>153</v>
      </c>
      <c r="C90" s="8" t="s">
        <v>6</v>
      </c>
      <c r="D90" s="50" t="s">
        <v>9345</v>
      </c>
      <c r="E90" s="50" t="s">
        <v>155</v>
      </c>
    </row>
    <row r="91" spans="1:5" ht="16" x14ac:dyDescent="0.2">
      <c r="A91" s="8" t="s">
        <v>9307</v>
      </c>
      <c r="B91" s="8" t="s">
        <v>153</v>
      </c>
      <c r="C91" s="8" t="s">
        <v>7</v>
      </c>
      <c r="D91" s="50" t="s">
        <v>9346</v>
      </c>
      <c r="E91" s="50" t="s">
        <v>156</v>
      </c>
    </row>
    <row r="92" spans="1:5" ht="112" x14ac:dyDescent="0.2">
      <c r="A92" s="8" t="s">
        <v>9307</v>
      </c>
      <c r="B92" s="8" t="s">
        <v>153</v>
      </c>
      <c r="C92" s="8" t="s">
        <v>8</v>
      </c>
      <c r="D92" s="50" t="s">
        <v>9347</v>
      </c>
      <c r="E92" s="50" t="s">
        <v>157</v>
      </c>
    </row>
    <row r="93" spans="1:5" ht="16" x14ac:dyDescent="0.2">
      <c r="A93" s="8" t="s">
        <v>9307</v>
      </c>
      <c r="B93" s="8" t="s">
        <v>159</v>
      </c>
      <c r="C93" s="8" t="s">
        <v>4</v>
      </c>
      <c r="D93" s="50" t="s">
        <v>9308</v>
      </c>
      <c r="E93" s="50" t="s">
        <v>38</v>
      </c>
    </row>
    <row r="94" spans="1:5" ht="16" x14ac:dyDescent="0.2">
      <c r="A94" s="8" t="s">
        <v>9307</v>
      </c>
      <c r="B94" s="8" t="s">
        <v>159</v>
      </c>
      <c r="C94" s="8" t="s">
        <v>5</v>
      </c>
      <c r="D94" s="50" t="s">
        <v>9317</v>
      </c>
      <c r="E94" s="50" t="s">
        <v>75</v>
      </c>
    </row>
    <row r="95" spans="1:5" ht="16" x14ac:dyDescent="0.2">
      <c r="A95" s="8" t="s">
        <v>9307</v>
      </c>
      <c r="B95" s="8" t="s">
        <v>159</v>
      </c>
      <c r="C95" s="8" t="s">
        <v>6</v>
      </c>
      <c r="D95" s="50" t="s">
        <v>9345</v>
      </c>
      <c r="E95" s="50" t="s">
        <v>155</v>
      </c>
    </row>
    <row r="96" spans="1:5" ht="16" x14ac:dyDescent="0.2">
      <c r="A96" s="8" t="s">
        <v>9307</v>
      </c>
      <c r="B96" s="8" t="s">
        <v>159</v>
      </c>
      <c r="C96" s="8" t="s">
        <v>7</v>
      </c>
      <c r="D96" s="50" t="s">
        <v>9348</v>
      </c>
      <c r="E96" s="50" t="s">
        <v>161</v>
      </c>
    </row>
    <row r="97" spans="1:5" ht="16" x14ac:dyDescent="0.2">
      <c r="A97" s="8" t="s">
        <v>9307</v>
      </c>
      <c r="B97" s="8" t="s">
        <v>164</v>
      </c>
      <c r="C97" s="8" t="s">
        <v>4</v>
      </c>
      <c r="D97" s="50" t="s">
        <v>9308</v>
      </c>
      <c r="E97" s="50" t="s">
        <v>38</v>
      </c>
    </row>
    <row r="98" spans="1:5" ht="16" x14ac:dyDescent="0.2">
      <c r="A98" s="8" t="s">
        <v>9307</v>
      </c>
      <c r="B98" s="8" t="s">
        <v>164</v>
      </c>
      <c r="C98" s="8" t="s">
        <v>5</v>
      </c>
      <c r="D98" s="50" t="s">
        <v>9317</v>
      </c>
      <c r="E98" s="50" t="s">
        <v>75</v>
      </c>
    </row>
    <row r="99" spans="1:5" ht="16" x14ac:dyDescent="0.2">
      <c r="A99" s="8" t="s">
        <v>9307</v>
      </c>
      <c r="B99" s="8" t="s">
        <v>164</v>
      </c>
      <c r="C99" s="8" t="s">
        <v>6</v>
      </c>
      <c r="D99" s="50" t="s">
        <v>9345</v>
      </c>
      <c r="E99" s="50" t="s">
        <v>155</v>
      </c>
    </row>
    <row r="100" spans="1:5" ht="16" x14ac:dyDescent="0.2">
      <c r="A100" s="8" t="s">
        <v>9307</v>
      </c>
      <c r="B100" s="8" t="s">
        <v>164</v>
      </c>
      <c r="C100" s="8" t="s">
        <v>7</v>
      </c>
      <c r="D100" s="50" t="s">
        <v>9349</v>
      </c>
      <c r="E100" s="50" t="s">
        <v>166</v>
      </c>
    </row>
    <row r="101" spans="1:5" ht="16" x14ac:dyDescent="0.2">
      <c r="A101" s="8" t="s">
        <v>9307</v>
      </c>
      <c r="B101" s="8" t="s">
        <v>167</v>
      </c>
      <c r="C101" s="8" t="s">
        <v>4</v>
      </c>
      <c r="D101" s="50" t="s">
        <v>9308</v>
      </c>
      <c r="E101" s="50" t="s">
        <v>38</v>
      </c>
    </row>
    <row r="102" spans="1:5" ht="16" x14ac:dyDescent="0.2">
      <c r="A102" s="8" t="s">
        <v>9307</v>
      </c>
      <c r="B102" s="8" t="s">
        <v>167</v>
      </c>
      <c r="C102" s="8" t="s">
        <v>5</v>
      </c>
      <c r="D102" s="50" t="s">
        <v>9317</v>
      </c>
      <c r="E102" s="50" t="s">
        <v>75</v>
      </c>
    </row>
    <row r="103" spans="1:5" ht="16" x14ac:dyDescent="0.2">
      <c r="A103" s="8" t="s">
        <v>9307</v>
      </c>
      <c r="B103" s="8" t="s">
        <v>167</v>
      </c>
      <c r="C103" s="8" t="s">
        <v>6</v>
      </c>
      <c r="D103" s="50" t="s">
        <v>9345</v>
      </c>
      <c r="E103" s="50" t="s">
        <v>155</v>
      </c>
    </row>
    <row r="104" spans="1:5" ht="16" x14ac:dyDescent="0.2">
      <c r="A104" s="8" t="s">
        <v>9307</v>
      </c>
      <c r="B104" s="8" t="s">
        <v>167</v>
      </c>
      <c r="C104" s="8" t="s">
        <v>7</v>
      </c>
      <c r="D104" s="50" t="s">
        <v>9350</v>
      </c>
      <c r="E104" s="50" t="s">
        <v>169</v>
      </c>
    </row>
    <row r="105" spans="1:5" ht="16" x14ac:dyDescent="0.2">
      <c r="A105" s="8" t="s">
        <v>9307</v>
      </c>
      <c r="B105" s="8" t="s">
        <v>170</v>
      </c>
      <c r="C105" s="8" t="s">
        <v>4</v>
      </c>
      <c r="D105" s="50" t="s">
        <v>9308</v>
      </c>
      <c r="E105" s="50" t="s">
        <v>38</v>
      </c>
    </row>
    <row r="106" spans="1:5" ht="16" x14ac:dyDescent="0.2">
      <c r="A106" s="8" t="s">
        <v>9307</v>
      </c>
      <c r="B106" s="8" t="s">
        <v>170</v>
      </c>
      <c r="C106" s="8" t="s">
        <v>5</v>
      </c>
      <c r="D106" s="50" t="s">
        <v>9317</v>
      </c>
      <c r="E106" s="50" t="s">
        <v>75</v>
      </c>
    </row>
    <row r="107" spans="1:5" ht="16" x14ac:dyDescent="0.2">
      <c r="A107" s="8" t="s">
        <v>9307</v>
      </c>
      <c r="B107" s="8" t="s">
        <v>170</v>
      </c>
      <c r="C107" s="8" t="s">
        <v>6</v>
      </c>
      <c r="D107" s="50" t="s">
        <v>9345</v>
      </c>
      <c r="E107" s="50" t="s">
        <v>155</v>
      </c>
    </row>
    <row r="108" spans="1:5" ht="16" x14ac:dyDescent="0.2">
      <c r="A108" s="8" t="s">
        <v>9307</v>
      </c>
      <c r="B108" s="8" t="s">
        <v>170</v>
      </c>
      <c r="C108" s="8" t="s">
        <v>7</v>
      </c>
      <c r="D108" s="50" t="s">
        <v>9351</v>
      </c>
      <c r="E108" s="50" t="s">
        <v>172</v>
      </c>
    </row>
    <row r="109" spans="1:5" ht="16" x14ac:dyDescent="0.2">
      <c r="A109" s="8" t="s">
        <v>9307</v>
      </c>
      <c r="B109" s="8" t="s">
        <v>173</v>
      </c>
      <c r="C109" s="8" t="s">
        <v>4</v>
      </c>
      <c r="D109" s="50" t="s">
        <v>9308</v>
      </c>
      <c r="E109" s="50" t="s">
        <v>38</v>
      </c>
    </row>
    <row r="110" spans="1:5" ht="16" x14ac:dyDescent="0.2">
      <c r="A110" s="8" t="s">
        <v>9307</v>
      </c>
      <c r="B110" s="8" t="s">
        <v>173</v>
      </c>
      <c r="C110" s="8" t="s">
        <v>5</v>
      </c>
      <c r="D110" s="50" t="s">
        <v>9317</v>
      </c>
      <c r="E110" s="50" t="s">
        <v>75</v>
      </c>
    </row>
    <row r="111" spans="1:5" ht="16" x14ac:dyDescent="0.2">
      <c r="A111" s="8" t="s">
        <v>9307</v>
      </c>
      <c r="B111" s="8" t="s">
        <v>173</v>
      </c>
      <c r="C111" s="8" t="s">
        <v>6</v>
      </c>
      <c r="D111" s="50" t="s">
        <v>9345</v>
      </c>
      <c r="E111" s="50" t="s">
        <v>155</v>
      </c>
    </row>
    <row r="112" spans="1:5" ht="16" x14ac:dyDescent="0.2">
      <c r="A112" s="8" t="s">
        <v>9307</v>
      </c>
      <c r="B112" s="8" t="s">
        <v>173</v>
      </c>
      <c r="C112" s="8" t="s">
        <v>7</v>
      </c>
      <c r="D112" s="50" t="s">
        <v>9352</v>
      </c>
      <c r="E112" s="50" t="s">
        <v>175</v>
      </c>
    </row>
    <row r="113" spans="1:5" ht="16" x14ac:dyDescent="0.2">
      <c r="A113" s="8" t="s">
        <v>9307</v>
      </c>
      <c r="B113" s="8" t="s">
        <v>176</v>
      </c>
      <c r="C113" s="8" t="s">
        <v>4</v>
      </c>
      <c r="D113" s="50" t="s">
        <v>9308</v>
      </c>
      <c r="E113" s="50" t="s">
        <v>38</v>
      </c>
    </row>
    <row r="114" spans="1:5" ht="16" x14ac:dyDescent="0.2">
      <c r="A114" s="8" t="s">
        <v>9307</v>
      </c>
      <c r="B114" s="8" t="s">
        <v>176</v>
      </c>
      <c r="C114" s="8" t="s">
        <v>5</v>
      </c>
      <c r="D114" s="50" t="s">
        <v>9317</v>
      </c>
      <c r="E114" s="50" t="s">
        <v>75</v>
      </c>
    </row>
    <row r="115" spans="1:5" ht="16" x14ac:dyDescent="0.2">
      <c r="A115" s="8" t="s">
        <v>9307</v>
      </c>
      <c r="B115" s="8" t="s">
        <v>176</v>
      </c>
      <c r="C115" s="8" t="s">
        <v>6</v>
      </c>
      <c r="D115" s="50" t="s">
        <v>9345</v>
      </c>
      <c r="E115" s="50" t="s">
        <v>155</v>
      </c>
    </row>
    <row r="116" spans="1:5" ht="16" x14ac:dyDescent="0.2">
      <c r="A116" s="8" t="s">
        <v>9307</v>
      </c>
      <c r="B116" s="8" t="s">
        <v>176</v>
      </c>
      <c r="C116" s="8" t="s">
        <v>7</v>
      </c>
      <c r="D116" s="50" t="s">
        <v>9353</v>
      </c>
      <c r="E116" s="50" t="s">
        <v>178</v>
      </c>
    </row>
    <row r="117" spans="1:5" ht="16" x14ac:dyDescent="0.2">
      <c r="A117" s="8" t="s">
        <v>9307</v>
      </c>
      <c r="B117" s="8" t="s">
        <v>201</v>
      </c>
      <c r="C117" s="8" t="s">
        <v>4</v>
      </c>
      <c r="D117" s="50" t="s">
        <v>9308</v>
      </c>
      <c r="E117" s="50" t="s">
        <v>38</v>
      </c>
    </row>
    <row r="118" spans="1:5" ht="16" x14ac:dyDescent="0.2">
      <c r="A118" s="8" t="s">
        <v>9307</v>
      </c>
      <c r="B118" s="8" t="s">
        <v>201</v>
      </c>
      <c r="C118" s="8" t="s">
        <v>5</v>
      </c>
      <c r="D118" s="50" t="s">
        <v>9354</v>
      </c>
      <c r="E118" s="50" t="s">
        <v>203</v>
      </c>
    </row>
    <row r="119" spans="1:5" ht="16" x14ac:dyDescent="0.2">
      <c r="A119" s="8" t="s">
        <v>9307</v>
      </c>
      <c r="B119" s="8" t="s">
        <v>201</v>
      </c>
      <c r="C119" s="8" t="s">
        <v>6</v>
      </c>
      <c r="D119" s="50" t="s">
        <v>9355</v>
      </c>
      <c r="E119" s="50" t="s">
        <v>204</v>
      </c>
    </row>
    <row r="120" spans="1:5" ht="16" x14ac:dyDescent="0.2">
      <c r="A120" s="8" t="s">
        <v>9307</v>
      </c>
      <c r="B120" s="8" t="s">
        <v>201</v>
      </c>
      <c r="C120" s="8" t="s">
        <v>7</v>
      </c>
      <c r="D120" s="50" t="s">
        <v>9356</v>
      </c>
      <c r="E120" s="50" t="s">
        <v>205</v>
      </c>
    </row>
    <row r="121" spans="1:5" ht="32" x14ac:dyDescent="0.2">
      <c r="A121" s="8" t="s">
        <v>9307</v>
      </c>
      <c r="B121" s="8" t="s">
        <v>201</v>
      </c>
      <c r="C121" s="8" t="s">
        <v>8</v>
      </c>
      <c r="D121" s="50" t="s">
        <v>9357</v>
      </c>
      <c r="E121" s="50" t="s">
        <v>206</v>
      </c>
    </row>
    <row r="122" spans="1:5" ht="16" x14ac:dyDescent="0.2">
      <c r="A122" s="8" t="s">
        <v>9307</v>
      </c>
      <c r="B122" s="8" t="s">
        <v>208</v>
      </c>
      <c r="C122" s="8" t="s">
        <v>4</v>
      </c>
      <c r="D122" s="50" t="s">
        <v>9308</v>
      </c>
      <c r="E122" s="50" t="s">
        <v>38</v>
      </c>
    </row>
    <row r="123" spans="1:5" ht="16" x14ac:dyDescent="0.2">
      <c r="A123" s="8" t="s">
        <v>9307</v>
      </c>
      <c r="B123" s="8" t="s">
        <v>208</v>
      </c>
      <c r="C123" s="8" t="s">
        <v>5</v>
      </c>
      <c r="D123" s="50" t="s">
        <v>9354</v>
      </c>
      <c r="E123" s="50" t="s">
        <v>203</v>
      </c>
    </row>
    <row r="124" spans="1:5" ht="16" x14ac:dyDescent="0.2">
      <c r="A124" s="8" t="s">
        <v>9307</v>
      </c>
      <c r="B124" s="8" t="s">
        <v>208</v>
      </c>
      <c r="C124" s="8" t="s">
        <v>6</v>
      </c>
      <c r="D124" s="50" t="s">
        <v>9358</v>
      </c>
      <c r="E124" s="50" t="s">
        <v>210</v>
      </c>
    </row>
    <row r="125" spans="1:5" ht="16" x14ac:dyDescent="0.2">
      <c r="A125" s="8" t="s">
        <v>9307</v>
      </c>
      <c r="B125" s="8" t="s">
        <v>208</v>
      </c>
      <c r="C125" s="8" t="s">
        <v>7</v>
      </c>
      <c r="D125" s="50" t="s">
        <v>9359</v>
      </c>
      <c r="E125" s="50" t="s">
        <v>211</v>
      </c>
    </row>
    <row r="126" spans="1:5" ht="16" x14ac:dyDescent="0.2">
      <c r="A126" s="8" t="s">
        <v>9307</v>
      </c>
      <c r="B126" s="8" t="s">
        <v>208</v>
      </c>
      <c r="C126" s="8" t="s">
        <v>8</v>
      </c>
      <c r="D126" s="50" t="s">
        <v>9360</v>
      </c>
      <c r="E126" s="50" t="s">
        <v>212</v>
      </c>
    </row>
    <row r="127" spans="1:5" ht="16" x14ac:dyDescent="0.2">
      <c r="A127" s="8" t="s">
        <v>9307</v>
      </c>
      <c r="B127" s="8" t="s">
        <v>214</v>
      </c>
      <c r="C127" s="8" t="s">
        <v>4</v>
      </c>
      <c r="D127" s="50" t="s">
        <v>9308</v>
      </c>
      <c r="E127" s="50" t="s">
        <v>38</v>
      </c>
    </row>
    <row r="128" spans="1:5" ht="16" x14ac:dyDescent="0.2">
      <c r="A128" s="8" t="s">
        <v>9307</v>
      </c>
      <c r="B128" s="8" t="s">
        <v>214</v>
      </c>
      <c r="C128" s="8" t="s">
        <v>5</v>
      </c>
      <c r="D128" s="50" t="s">
        <v>9354</v>
      </c>
      <c r="E128" s="50" t="s">
        <v>203</v>
      </c>
    </row>
    <row r="129" spans="1:5" ht="16" x14ac:dyDescent="0.2">
      <c r="A129" s="8" t="s">
        <v>9307</v>
      </c>
      <c r="B129" s="8" t="s">
        <v>214</v>
      </c>
      <c r="C129" s="8" t="s">
        <v>6</v>
      </c>
      <c r="D129" s="50" t="s">
        <v>9361</v>
      </c>
      <c r="E129" s="50" t="s">
        <v>216</v>
      </c>
    </row>
    <row r="130" spans="1:5" ht="16" x14ac:dyDescent="0.2">
      <c r="A130" s="8" t="s">
        <v>9307</v>
      </c>
      <c r="B130" s="8" t="s">
        <v>214</v>
      </c>
      <c r="C130" s="8" t="s">
        <v>7</v>
      </c>
      <c r="D130" s="50" t="s">
        <v>9362</v>
      </c>
      <c r="E130" s="50" t="s">
        <v>217</v>
      </c>
    </row>
    <row r="131" spans="1:5" ht="32" x14ac:dyDescent="0.2">
      <c r="A131" s="8" t="s">
        <v>9307</v>
      </c>
      <c r="B131" s="8" t="s">
        <v>214</v>
      </c>
      <c r="C131" s="8" t="s">
        <v>8</v>
      </c>
      <c r="D131" s="50" t="s">
        <v>9363</v>
      </c>
      <c r="E131" s="50" t="s">
        <v>218</v>
      </c>
    </row>
    <row r="132" spans="1:5" ht="16" x14ac:dyDescent="0.2">
      <c r="A132" s="8" t="s">
        <v>9307</v>
      </c>
      <c r="B132" s="8" t="s">
        <v>219</v>
      </c>
      <c r="C132" s="8" t="s">
        <v>4</v>
      </c>
      <c r="D132" s="50" t="s">
        <v>9308</v>
      </c>
      <c r="E132" s="50" t="s">
        <v>38</v>
      </c>
    </row>
    <row r="133" spans="1:5" ht="16" x14ac:dyDescent="0.2">
      <c r="A133" s="8" t="s">
        <v>9307</v>
      </c>
      <c r="B133" s="8" t="s">
        <v>219</v>
      </c>
      <c r="C133" s="8" t="s">
        <v>5</v>
      </c>
      <c r="D133" s="50" t="s">
        <v>9354</v>
      </c>
      <c r="E133" s="50" t="s">
        <v>203</v>
      </c>
    </row>
    <row r="134" spans="1:5" ht="16" x14ac:dyDescent="0.2">
      <c r="A134" s="8" t="s">
        <v>9307</v>
      </c>
      <c r="B134" s="8" t="s">
        <v>219</v>
      </c>
      <c r="C134" s="8" t="s">
        <v>6</v>
      </c>
      <c r="D134" s="50" t="s">
        <v>9361</v>
      </c>
      <c r="E134" s="50" t="s">
        <v>216</v>
      </c>
    </row>
    <row r="135" spans="1:5" ht="16" x14ac:dyDescent="0.2">
      <c r="A135" s="8" t="s">
        <v>9307</v>
      </c>
      <c r="B135" s="8" t="s">
        <v>219</v>
      </c>
      <c r="C135" s="8" t="s">
        <v>7</v>
      </c>
      <c r="D135" s="50" t="s">
        <v>9364</v>
      </c>
      <c r="E135" s="50" t="s">
        <v>221</v>
      </c>
    </row>
    <row r="136" spans="1:5" ht="16" x14ac:dyDescent="0.2">
      <c r="A136" s="8" t="s">
        <v>9307</v>
      </c>
      <c r="B136" s="8" t="s">
        <v>226</v>
      </c>
      <c r="C136" s="8" t="s">
        <v>4</v>
      </c>
      <c r="D136" s="50" t="s">
        <v>9308</v>
      </c>
      <c r="E136" s="50" t="s">
        <v>38</v>
      </c>
    </row>
    <row r="137" spans="1:5" ht="16" x14ac:dyDescent="0.2">
      <c r="A137" s="8" t="s">
        <v>9307</v>
      </c>
      <c r="B137" s="8" t="s">
        <v>226</v>
      </c>
      <c r="C137" s="8" t="s">
        <v>5</v>
      </c>
      <c r="D137" s="50" t="s">
        <v>9354</v>
      </c>
      <c r="E137" s="50" t="s">
        <v>203</v>
      </c>
    </row>
    <row r="138" spans="1:5" ht="16" x14ac:dyDescent="0.2">
      <c r="A138" s="8" t="s">
        <v>9307</v>
      </c>
      <c r="B138" s="8" t="s">
        <v>226</v>
      </c>
      <c r="C138" s="8" t="s">
        <v>6</v>
      </c>
      <c r="D138" s="50" t="s">
        <v>9365</v>
      </c>
      <c r="E138" s="50" t="s">
        <v>228</v>
      </c>
    </row>
    <row r="139" spans="1:5" ht="16" x14ac:dyDescent="0.2">
      <c r="A139" s="8" t="s">
        <v>9307</v>
      </c>
      <c r="B139" s="8" t="s">
        <v>226</v>
      </c>
      <c r="C139" s="8" t="s">
        <v>7</v>
      </c>
      <c r="D139" s="50" t="s">
        <v>9366</v>
      </c>
      <c r="E139" s="50" t="s">
        <v>229</v>
      </c>
    </row>
    <row r="140" spans="1:5" ht="32" x14ac:dyDescent="0.2">
      <c r="A140" s="8" t="s">
        <v>9307</v>
      </c>
      <c r="B140" s="8" t="s">
        <v>226</v>
      </c>
      <c r="C140" s="8" t="s">
        <v>8</v>
      </c>
      <c r="D140" s="50" t="s">
        <v>9367</v>
      </c>
      <c r="E140" s="50" t="s">
        <v>230</v>
      </c>
    </row>
    <row r="141" spans="1:5" ht="16" x14ac:dyDescent="0.2">
      <c r="A141" s="8" t="s">
        <v>9307</v>
      </c>
      <c r="B141" s="8" t="s">
        <v>231</v>
      </c>
      <c r="C141" s="8" t="s">
        <v>4</v>
      </c>
      <c r="D141" s="50" t="s">
        <v>9308</v>
      </c>
      <c r="E141" s="50" t="s">
        <v>38</v>
      </c>
    </row>
    <row r="142" spans="1:5" ht="16" x14ac:dyDescent="0.2">
      <c r="A142" s="8" t="s">
        <v>9307</v>
      </c>
      <c r="B142" s="8" t="s">
        <v>231</v>
      </c>
      <c r="C142" s="8" t="s">
        <v>5</v>
      </c>
      <c r="D142" s="50" t="s">
        <v>9354</v>
      </c>
      <c r="E142" s="50" t="s">
        <v>203</v>
      </c>
    </row>
    <row r="143" spans="1:5" ht="16" x14ac:dyDescent="0.2">
      <c r="A143" s="8" t="s">
        <v>9307</v>
      </c>
      <c r="B143" s="8" t="s">
        <v>231</v>
      </c>
      <c r="C143" s="8" t="s">
        <v>6</v>
      </c>
      <c r="D143" s="50" t="s">
        <v>9368</v>
      </c>
      <c r="E143" s="50" t="s">
        <v>233</v>
      </c>
    </row>
    <row r="144" spans="1:5" ht="16" x14ac:dyDescent="0.2">
      <c r="A144" s="8" t="s">
        <v>9307</v>
      </c>
      <c r="B144" s="8" t="s">
        <v>231</v>
      </c>
      <c r="C144" s="8" t="s">
        <v>7</v>
      </c>
      <c r="D144" s="50" t="s">
        <v>9369</v>
      </c>
      <c r="E144" s="50" t="s">
        <v>234</v>
      </c>
    </row>
    <row r="145" spans="1:5" ht="48" x14ac:dyDescent="0.2">
      <c r="A145" s="8" t="s">
        <v>9307</v>
      </c>
      <c r="B145" s="8" t="s">
        <v>231</v>
      </c>
      <c r="C145" s="8" t="s">
        <v>8</v>
      </c>
      <c r="D145" s="50" t="s">
        <v>9370</v>
      </c>
      <c r="E145" s="50" t="s">
        <v>235</v>
      </c>
    </row>
    <row r="146" spans="1:5" ht="16" x14ac:dyDescent="0.2">
      <c r="A146" s="8" t="s">
        <v>9307</v>
      </c>
      <c r="B146" s="8" t="s">
        <v>237</v>
      </c>
      <c r="C146" s="8" t="s">
        <v>4</v>
      </c>
      <c r="D146" s="50" t="s">
        <v>9308</v>
      </c>
      <c r="E146" s="50" t="s">
        <v>38</v>
      </c>
    </row>
    <row r="147" spans="1:5" ht="16" x14ac:dyDescent="0.2">
      <c r="A147" s="8" t="s">
        <v>9307</v>
      </c>
      <c r="B147" s="8" t="s">
        <v>237</v>
      </c>
      <c r="C147" s="8" t="s">
        <v>5</v>
      </c>
      <c r="D147" s="50" t="s">
        <v>9354</v>
      </c>
      <c r="E147" s="50" t="s">
        <v>203</v>
      </c>
    </row>
    <row r="148" spans="1:5" ht="16" x14ac:dyDescent="0.2">
      <c r="A148" s="8" t="s">
        <v>9307</v>
      </c>
      <c r="B148" s="8" t="s">
        <v>237</v>
      </c>
      <c r="C148" s="8" t="s">
        <v>6</v>
      </c>
      <c r="D148" s="50" t="s">
        <v>9368</v>
      </c>
      <c r="E148" s="50" t="s">
        <v>233</v>
      </c>
    </row>
    <row r="149" spans="1:5" ht="16" x14ac:dyDescent="0.2">
      <c r="A149" s="8" t="s">
        <v>9307</v>
      </c>
      <c r="B149" s="8" t="s">
        <v>237</v>
      </c>
      <c r="C149" s="8" t="s">
        <v>7</v>
      </c>
      <c r="D149" s="50" t="s">
        <v>9371</v>
      </c>
      <c r="E149" s="50" t="s">
        <v>239</v>
      </c>
    </row>
    <row r="150" spans="1:5" ht="32" x14ac:dyDescent="0.2">
      <c r="A150" s="8" t="s">
        <v>9307</v>
      </c>
      <c r="B150" s="8" t="s">
        <v>237</v>
      </c>
      <c r="C150" s="8" t="s">
        <v>8</v>
      </c>
      <c r="D150" s="50" t="s">
        <v>9372</v>
      </c>
      <c r="E150" s="50" t="s">
        <v>240</v>
      </c>
    </row>
    <row r="151" spans="1:5" ht="16" x14ac:dyDescent="0.2">
      <c r="A151" s="8" t="s">
        <v>9307</v>
      </c>
      <c r="B151" s="8" t="s">
        <v>243</v>
      </c>
      <c r="C151" s="8" t="s">
        <v>4</v>
      </c>
      <c r="D151" s="50" t="s">
        <v>9308</v>
      </c>
      <c r="E151" s="50" t="s">
        <v>38</v>
      </c>
    </row>
    <row r="152" spans="1:5" ht="16" x14ac:dyDescent="0.2">
      <c r="A152" s="8" t="s">
        <v>9307</v>
      </c>
      <c r="B152" s="8" t="s">
        <v>243</v>
      </c>
      <c r="C152" s="8" t="s">
        <v>5</v>
      </c>
      <c r="D152" s="50" t="s">
        <v>9354</v>
      </c>
      <c r="E152" s="50" t="s">
        <v>203</v>
      </c>
    </row>
    <row r="153" spans="1:5" ht="16" x14ac:dyDescent="0.2">
      <c r="A153" s="8" t="s">
        <v>9307</v>
      </c>
      <c r="B153" s="8" t="s">
        <v>243</v>
      </c>
      <c r="C153" s="8" t="s">
        <v>6</v>
      </c>
      <c r="D153" s="50" t="s">
        <v>9368</v>
      </c>
      <c r="E153" s="50" t="s">
        <v>233</v>
      </c>
    </row>
    <row r="154" spans="1:5" ht="48" x14ac:dyDescent="0.2">
      <c r="A154" s="8" t="s">
        <v>9307</v>
      </c>
      <c r="B154" s="8" t="s">
        <v>243</v>
      </c>
      <c r="C154" s="8" t="s">
        <v>7</v>
      </c>
      <c r="D154" s="50" t="s">
        <v>9373</v>
      </c>
      <c r="E154" s="50" t="s">
        <v>245</v>
      </c>
    </row>
    <row r="155" spans="1:5" ht="16" x14ac:dyDescent="0.2">
      <c r="A155" s="8" t="s">
        <v>9307</v>
      </c>
      <c r="B155" s="8" t="s">
        <v>249</v>
      </c>
      <c r="C155" s="8" t="s">
        <v>4</v>
      </c>
      <c r="D155" s="50" t="s">
        <v>9308</v>
      </c>
      <c r="E155" s="50" t="s">
        <v>38</v>
      </c>
    </row>
    <row r="156" spans="1:5" ht="16" x14ac:dyDescent="0.2">
      <c r="A156" s="8" t="s">
        <v>9307</v>
      </c>
      <c r="B156" s="8" t="s">
        <v>249</v>
      </c>
      <c r="C156" s="8" t="s">
        <v>5</v>
      </c>
      <c r="D156" s="50" t="s">
        <v>9354</v>
      </c>
      <c r="E156" s="50" t="s">
        <v>203</v>
      </c>
    </row>
    <row r="157" spans="1:5" ht="16" x14ac:dyDescent="0.2">
      <c r="A157" s="8" t="s">
        <v>9307</v>
      </c>
      <c r="B157" s="8" t="s">
        <v>249</v>
      </c>
      <c r="C157" s="8" t="s">
        <v>6</v>
      </c>
      <c r="D157" s="50" t="s">
        <v>9374</v>
      </c>
      <c r="E157" s="50" t="s">
        <v>251</v>
      </c>
    </row>
    <row r="158" spans="1:5" ht="16" x14ac:dyDescent="0.2">
      <c r="A158" s="8" t="s">
        <v>9307</v>
      </c>
      <c r="B158" s="8" t="s">
        <v>249</v>
      </c>
      <c r="C158" s="8" t="s">
        <v>7</v>
      </c>
      <c r="D158" s="50" t="s">
        <v>9375</v>
      </c>
      <c r="E158" s="50" t="s">
        <v>252</v>
      </c>
    </row>
    <row r="159" spans="1:5" ht="16" x14ac:dyDescent="0.2">
      <c r="A159" s="8" t="s">
        <v>9307</v>
      </c>
      <c r="B159" s="8" t="s">
        <v>254</v>
      </c>
      <c r="C159" s="8" t="s">
        <v>4</v>
      </c>
      <c r="D159" s="50" t="s">
        <v>9308</v>
      </c>
      <c r="E159" s="50" t="s">
        <v>38</v>
      </c>
    </row>
    <row r="160" spans="1:5" ht="16" x14ac:dyDescent="0.2">
      <c r="A160" s="8" t="s">
        <v>9307</v>
      </c>
      <c r="B160" s="8" t="s">
        <v>254</v>
      </c>
      <c r="C160" s="8" t="s">
        <v>5</v>
      </c>
      <c r="D160" s="50" t="s">
        <v>9354</v>
      </c>
      <c r="E160" s="50" t="s">
        <v>203</v>
      </c>
    </row>
    <row r="161" spans="1:5" ht="16" x14ac:dyDescent="0.2">
      <c r="A161" s="8" t="s">
        <v>9307</v>
      </c>
      <c r="B161" s="8" t="s">
        <v>254</v>
      </c>
      <c r="C161" s="8" t="s">
        <v>6</v>
      </c>
      <c r="D161" s="50" t="s">
        <v>9376</v>
      </c>
      <c r="E161" s="50" t="s">
        <v>256</v>
      </c>
    </row>
    <row r="162" spans="1:5" ht="16" x14ac:dyDescent="0.2">
      <c r="A162" s="8" t="s">
        <v>9307</v>
      </c>
      <c r="B162" s="8" t="s">
        <v>254</v>
      </c>
      <c r="C162" s="8" t="s">
        <v>7</v>
      </c>
      <c r="D162" s="50" t="s">
        <v>9377</v>
      </c>
      <c r="E162" s="50" t="s">
        <v>257</v>
      </c>
    </row>
    <row r="163" spans="1:5" ht="16" x14ac:dyDescent="0.2">
      <c r="A163" s="8" t="s">
        <v>9307</v>
      </c>
      <c r="B163" s="8" t="s">
        <v>259</v>
      </c>
      <c r="C163" s="8" t="s">
        <v>4</v>
      </c>
      <c r="D163" s="50" t="s">
        <v>9308</v>
      </c>
      <c r="E163" s="50" t="s">
        <v>38</v>
      </c>
    </row>
    <row r="164" spans="1:5" ht="16" x14ac:dyDescent="0.2">
      <c r="A164" s="8" t="s">
        <v>9307</v>
      </c>
      <c r="B164" s="8" t="s">
        <v>259</v>
      </c>
      <c r="C164" s="8" t="s">
        <v>5</v>
      </c>
      <c r="D164" s="50" t="s">
        <v>9354</v>
      </c>
      <c r="E164" s="50" t="s">
        <v>203</v>
      </c>
    </row>
    <row r="165" spans="1:5" ht="16" x14ac:dyDescent="0.2">
      <c r="A165" s="8" t="s">
        <v>9307</v>
      </c>
      <c r="B165" s="8" t="s">
        <v>259</v>
      </c>
      <c r="C165" s="8" t="s">
        <v>6</v>
      </c>
      <c r="D165" s="50" t="s">
        <v>9378</v>
      </c>
      <c r="E165" s="50" t="s">
        <v>261</v>
      </c>
    </row>
    <row r="166" spans="1:5" ht="16" x14ac:dyDescent="0.2">
      <c r="A166" s="8" t="s">
        <v>9307</v>
      </c>
      <c r="B166" s="8" t="s">
        <v>259</v>
      </c>
      <c r="C166" s="8" t="s">
        <v>7</v>
      </c>
      <c r="D166" s="50" t="s">
        <v>9379</v>
      </c>
      <c r="E166" s="50" t="s">
        <v>262</v>
      </c>
    </row>
    <row r="167" spans="1:5" ht="16" x14ac:dyDescent="0.2">
      <c r="A167" s="8" t="s">
        <v>9307</v>
      </c>
      <c r="B167" s="8" t="s">
        <v>264</v>
      </c>
      <c r="C167" s="8" t="s">
        <v>4</v>
      </c>
      <c r="D167" s="50" t="s">
        <v>9308</v>
      </c>
      <c r="E167" s="50" t="s">
        <v>38</v>
      </c>
    </row>
    <row r="168" spans="1:5" ht="16" x14ac:dyDescent="0.2">
      <c r="A168" s="8" t="s">
        <v>9307</v>
      </c>
      <c r="B168" s="8" t="s">
        <v>264</v>
      </c>
      <c r="C168" s="8" t="s">
        <v>5</v>
      </c>
      <c r="D168" s="50" t="s">
        <v>9354</v>
      </c>
      <c r="E168" s="50" t="s">
        <v>203</v>
      </c>
    </row>
    <row r="169" spans="1:5" ht="16" x14ac:dyDescent="0.2">
      <c r="A169" s="8" t="s">
        <v>9307</v>
      </c>
      <c r="B169" s="8" t="s">
        <v>264</v>
      </c>
      <c r="C169" s="8" t="s">
        <v>6</v>
      </c>
      <c r="D169" s="50" t="s">
        <v>9380</v>
      </c>
      <c r="E169" s="50" t="s">
        <v>266</v>
      </c>
    </row>
    <row r="170" spans="1:5" ht="16" x14ac:dyDescent="0.2">
      <c r="A170" s="8" t="s">
        <v>9307</v>
      </c>
      <c r="B170" s="8" t="s">
        <v>264</v>
      </c>
      <c r="C170" s="8" t="s">
        <v>7</v>
      </c>
      <c r="D170" s="50" t="s">
        <v>9381</v>
      </c>
      <c r="E170" s="50" t="s">
        <v>9382</v>
      </c>
    </row>
    <row r="171" spans="1:5" ht="16" x14ac:dyDescent="0.2">
      <c r="A171" s="8" t="s">
        <v>9307</v>
      </c>
      <c r="B171" s="8" t="s">
        <v>269</v>
      </c>
      <c r="C171" s="8" t="s">
        <v>4</v>
      </c>
      <c r="D171" s="50" t="s">
        <v>9308</v>
      </c>
      <c r="E171" s="50" t="s">
        <v>38</v>
      </c>
    </row>
    <row r="172" spans="1:5" ht="16" x14ac:dyDescent="0.2">
      <c r="A172" s="8" t="s">
        <v>9307</v>
      </c>
      <c r="B172" s="8" t="s">
        <v>269</v>
      </c>
      <c r="C172" s="8" t="s">
        <v>5</v>
      </c>
      <c r="D172" s="50" t="s">
        <v>9354</v>
      </c>
      <c r="E172" s="50" t="s">
        <v>203</v>
      </c>
    </row>
    <row r="173" spans="1:5" ht="16" x14ac:dyDescent="0.2">
      <c r="A173" s="8" t="s">
        <v>9307</v>
      </c>
      <c r="B173" s="8" t="s">
        <v>269</v>
      </c>
      <c r="C173" s="8" t="s">
        <v>6</v>
      </c>
      <c r="D173" s="50" t="s">
        <v>9383</v>
      </c>
      <c r="E173" s="50" t="s">
        <v>271</v>
      </c>
    </row>
    <row r="174" spans="1:5" ht="16" x14ac:dyDescent="0.2">
      <c r="A174" s="8" t="s">
        <v>9307</v>
      </c>
      <c r="B174" s="8" t="s">
        <v>269</v>
      </c>
      <c r="C174" s="8" t="s">
        <v>7</v>
      </c>
      <c r="D174" s="50" t="s">
        <v>9384</v>
      </c>
      <c r="E174" s="50" t="s">
        <v>272</v>
      </c>
    </row>
    <row r="175" spans="1:5" ht="16" x14ac:dyDescent="0.2">
      <c r="A175" s="8" t="s">
        <v>9307</v>
      </c>
      <c r="B175" s="8" t="s">
        <v>273</v>
      </c>
      <c r="C175" s="8" t="s">
        <v>4</v>
      </c>
      <c r="D175" s="50" t="s">
        <v>9308</v>
      </c>
      <c r="E175" s="50" t="s">
        <v>38</v>
      </c>
    </row>
    <row r="176" spans="1:5" ht="16" x14ac:dyDescent="0.2">
      <c r="A176" s="8" t="s">
        <v>9307</v>
      </c>
      <c r="B176" s="8" t="s">
        <v>273</v>
      </c>
      <c r="C176" s="8" t="s">
        <v>5</v>
      </c>
      <c r="D176" s="50" t="s">
        <v>9354</v>
      </c>
      <c r="E176" s="50" t="s">
        <v>203</v>
      </c>
    </row>
    <row r="177" spans="1:5" ht="16" x14ac:dyDescent="0.2">
      <c r="A177" s="8" t="s">
        <v>9307</v>
      </c>
      <c r="B177" s="8" t="s">
        <v>273</v>
      </c>
      <c r="C177" s="8" t="s">
        <v>6</v>
      </c>
      <c r="D177" s="50" t="s">
        <v>9385</v>
      </c>
      <c r="E177" s="50" t="s">
        <v>275</v>
      </c>
    </row>
    <row r="178" spans="1:5" ht="16" x14ac:dyDescent="0.2">
      <c r="A178" s="8" t="s">
        <v>9307</v>
      </c>
      <c r="B178" s="8" t="s">
        <v>273</v>
      </c>
      <c r="C178" s="8" t="s">
        <v>7</v>
      </c>
      <c r="D178" s="50" t="s">
        <v>9386</v>
      </c>
      <c r="E178" s="50" t="s">
        <v>276</v>
      </c>
    </row>
    <row r="179" spans="1:5" ht="16" x14ac:dyDescent="0.2">
      <c r="A179" s="8" t="s">
        <v>9307</v>
      </c>
      <c r="B179" s="8" t="s">
        <v>281</v>
      </c>
      <c r="C179" s="8" t="s">
        <v>4</v>
      </c>
      <c r="D179" s="50" t="s">
        <v>9308</v>
      </c>
      <c r="E179" s="50" t="s">
        <v>38</v>
      </c>
    </row>
    <row r="180" spans="1:5" ht="16" x14ac:dyDescent="0.2">
      <c r="A180" s="8" t="s">
        <v>9307</v>
      </c>
      <c r="B180" s="8" t="s">
        <v>281</v>
      </c>
      <c r="C180" s="8" t="s">
        <v>5</v>
      </c>
      <c r="D180" s="50" t="s">
        <v>9354</v>
      </c>
      <c r="E180" s="50" t="s">
        <v>203</v>
      </c>
    </row>
    <row r="181" spans="1:5" ht="16" x14ac:dyDescent="0.2">
      <c r="A181" s="8" t="s">
        <v>9307</v>
      </c>
      <c r="B181" s="8" t="s">
        <v>281</v>
      </c>
      <c r="C181" s="8" t="s">
        <v>6</v>
      </c>
      <c r="D181" s="50" t="s">
        <v>9387</v>
      </c>
      <c r="E181" s="50" t="s">
        <v>283</v>
      </c>
    </row>
    <row r="182" spans="1:5" ht="16" x14ac:dyDescent="0.2">
      <c r="A182" s="8" t="s">
        <v>9307</v>
      </c>
      <c r="B182" s="8" t="s">
        <v>281</v>
      </c>
      <c r="C182" s="8" t="s">
        <v>7</v>
      </c>
      <c r="D182" s="50" t="s">
        <v>9388</v>
      </c>
      <c r="E182" s="50" t="s">
        <v>284</v>
      </c>
    </row>
    <row r="183" spans="1:5" ht="16" x14ac:dyDescent="0.2">
      <c r="A183" s="8" t="s">
        <v>9307</v>
      </c>
      <c r="B183" s="8" t="s">
        <v>286</v>
      </c>
      <c r="C183" s="8" t="s">
        <v>4</v>
      </c>
      <c r="D183" s="50" t="s">
        <v>9308</v>
      </c>
      <c r="E183" s="50" t="s">
        <v>38</v>
      </c>
    </row>
    <row r="184" spans="1:5" ht="16" x14ac:dyDescent="0.2">
      <c r="A184" s="8" t="s">
        <v>9307</v>
      </c>
      <c r="B184" s="8" t="s">
        <v>286</v>
      </c>
      <c r="C184" s="8" t="s">
        <v>5</v>
      </c>
      <c r="D184" s="50" t="s">
        <v>9354</v>
      </c>
      <c r="E184" s="50" t="s">
        <v>203</v>
      </c>
    </row>
    <row r="185" spans="1:5" ht="16" x14ac:dyDescent="0.2">
      <c r="A185" s="8" t="s">
        <v>9307</v>
      </c>
      <c r="B185" s="8" t="s">
        <v>286</v>
      </c>
      <c r="C185" s="8" t="s">
        <v>6</v>
      </c>
      <c r="D185" s="50" t="s">
        <v>9387</v>
      </c>
      <c r="E185" s="50" t="s">
        <v>283</v>
      </c>
    </row>
    <row r="186" spans="1:5" ht="16" x14ac:dyDescent="0.2">
      <c r="A186" s="8" t="s">
        <v>9307</v>
      </c>
      <c r="B186" s="8" t="s">
        <v>286</v>
      </c>
      <c r="C186" s="8" t="s">
        <v>7</v>
      </c>
      <c r="D186" s="50" t="s">
        <v>9389</v>
      </c>
      <c r="E186" s="50" t="s">
        <v>288</v>
      </c>
    </row>
    <row r="187" spans="1:5" ht="16" x14ac:dyDescent="0.2">
      <c r="A187" s="8" t="s">
        <v>9307</v>
      </c>
      <c r="B187" s="8" t="s">
        <v>292</v>
      </c>
      <c r="C187" s="8" t="s">
        <v>4</v>
      </c>
      <c r="D187" s="50" t="s">
        <v>9308</v>
      </c>
      <c r="E187" s="50" t="s">
        <v>38</v>
      </c>
    </row>
    <row r="188" spans="1:5" ht="16" x14ac:dyDescent="0.2">
      <c r="A188" s="8" t="s">
        <v>9307</v>
      </c>
      <c r="B188" s="8" t="s">
        <v>292</v>
      </c>
      <c r="C188" s="8" t="s">
        <v>5</v>
      </c>
      <c r="D188" s="50" t="s">
        <v>9354</v>
      </c>
      <c r="E188" s="50" t="s">
        <v>203</v>
      </c>
    </row>
    <row r="189" spans="1:5" ht="16" x14ac:dyDescent="0.2">
      <c r="A189" s="8" t="s">
        <v>9307</v>
      </c>
      <c r="B189" s="8" t="s">
        <v>292</v>
      </c>
      <c r="C189" s="8" t="s">
        <v>6</v>
      </c>
      <c r="D189" s="50" t="s">
        <v>9387</v>
      </c>
      <c r="E189" s="50" t="s">
        <v>283</v>
      </c>
    </row>
    <row r="190" spans="1:5" ht="16" x14ac:dyDescent="0.2">
      <c r="A190" s="8" t="s">
        <v>9307</v>
      </c>
      <c r="B190" s="8" t="s">
        <v>292</v>
      </c>
      <c r="C190" s="8" t="s">
        <v>7</v>
      </c>
      <c r="D190" s="50" t="s">
        <v>9390</v>
      </c>
      <c r="E190" s="50" t="s">
        <v>294</v>
      </c>
    </row>
    <row r="191" spans="1:5" ht="16" x14ac:dyDescent="0.2">
      <c r="A191" s="8" t="s">
        <v>9307</v>
      </c>
      <c r="B191" s="8" t="s">
        <v>295</v>
      </c>
      <c r="C191" s="8" t="s">
        <v>4</v>
      </c>
      <c r="D191" s="50" t="s">
        <v>9308</v>
      </c>
      <c r="E191" s="50" t="s">
        <v>38</v>
      </c>
    </row>
    <row r="192" spans="1:5" ht="16" x14ac:dyDescent="0.2">
      <c r="A192" s="8" t="s">
        <v>9307</v>
      </c>
      <c r="B192" s="8" t="s">
        <v>295</v>
      </c>
      <c r="C192" s="8" t="s">
        <v>5</v>
      </c>
      <c r="D192" s="50" t="s">
        <v>9354</v>
      </c>
      <c r="E192" s="50" t="s">
        <v>203</v>
      </c>
    </row>
    <row r="193" spans="1:5" ht="16" x14ac:dyDescent="0.2">
      <c r="A193" s="8" t="s">
        <v>9307</v>
      </c>
      <c r="B193" s="8" t="s">
        <v>295</v>
      </c>
      <c r="C193" s="8" t="s">
        <v>6</v>
      </c>
      <c r="D193" s="50" t="s">
        <v>9391</v>
      </c>
      <c r="E193" s="50" t="s">
        <v>297</v>
      </c>
    </row>
    <row r="194" spans="1:5" ht="16" x14ac:dyDescent="0.2">
      <c r="A194" s="8" t="s">
        <v>9307</v>
      </c>
      <c r="B194" s="8" t="s">
        <v>295</v>
      </c>
      <c r="C194" s="8" t="s">
        <v>7</v>
      </c>
      <c r="D194" s="50" t="s">
        <v>9392</v>
      </c>
      <c r="E194" s="50" t="s">
        <v>298</v>
      </c>
    </row>
    <row r="195" spans="1:5" ht="16" x14ac:dyDescent="0.2">
      <c r="A195" s="8" t="s">
        <v>9307</v>
      </c>
      <c r="B195" s="8" t="s">
        <v>299</v>
      </c>
      <c r="C195" s="8" t="s">
        <v>4</v>
      </c>
      <c r="D195" s="50" t="s">
        <v>9308</v>
      </c>
      <c r="E195" s="50" t="s">
        <v>38</v>
      </c>
    </row>
    <row r="196" spans="1:5" ht="16" x14ac:dyDescent="0.2">
      <c r="A196" s="8" t="s">
        <v>9307</v>
      </c>
      <c r="B196" s="8" t="s">
        <v>299</v>
      </c>
      <c r="C196" s="8" t="s">
        <v>5</v>
      </c>
      <c r="D196" s="50" t="s">
        <v>9354</v>
      </c>
      <c r="E196" s="50" t="s">
        <v>203</v>
      </c>
    </row>
    <row r="197" spans="1:5" ht="16" x14ac:dyDescent="0.2">
      <c r="A197" s="8" t="s">
        <v>9307</v>
      </c>
      <c r="B197" s="8" t="s">
        <v>299</v>
      </c>
      <c r="C197" s="8" t="s">
        <v>6</v>
      </c>
      <c r="D197" s="50" t="s">
        <v>9393</v>
      </c>
      <c r="E197" s="50" t="s">
        <v>301</v>
      </c>
    </row>
    <row r="198" spans="1:5" ht="16" x14ac:dyDescent="0.2">
      <c r="A198" s="8" t="s">
        <v>9307</v>
      </c>
      <c r="B198" s="8" t="s">
        <v>299</v>
      </c>
      <c r="C198" s="8" t="s">
        <v>7</v>
      </c>
      <c r="D198" s="50" t="s">
        <v>9394</v>
      </c>
      <c r="E198" s="50" t="s">
        <v>302</v>
      </c>
    </row>
    <row r="199" spans="1:5" ht="16" x14ac:dyDescent="0.2">
      <c r="A199" s="8" t="s">
        <v>9307</v>
      </c>
      <c r="B199" s="8" t="s">
        <v>303</v>
      </c>
      <c r="C199" s="8" t="s">
        <v>4</v>
      </c>
      <c r="D199" s="50" t="s">
        <v>9308</v>
      </c>
      <c r="E199" s="50" t="s">
        <v>38</v>
      </c>
    </row>
    <row r="200" spans="1:5" ht="16" x14ac:dyDescent="0.2">
      <c r="A200" s="8" t="s">
        <v>9307</v>
      </c>
      <c r="B200" s="8" t="s">
        <v>303</v>
      </c>
      <c r="C200" s="8" t="s">
        <v>5</v>
      </c>
      <c r="D200" s="50" t="s">
        <v>9354</v>
      </c>
      <c r="E200" s="50" t="s">
        <v>203</v>
      </c>
    </row>
    <row r="201" spans="1:5" ht="16" x14ac:dyDescent="0.2">
      <c r="A201" s="8" t="s">
        <v>9307</v>
      </c>
      <c r="B201" s="8" t="s">
        <v>303</v>
      </c>
      <c r="C201" s="8" t="s">
        <v>6</v>
      </c>
      <c r="D201" s="50" t="s">
        <v>9393</v>
      </c>
      <c r="E201" s="50" t="s">
        <v>301</v>
      </c>
    </row>
    <row r="202" spans="1:5" ht="16" x14ac:dyDescent="0.2">
      <c r="A202" s="8" t="s">
        <v>9307</v>
      </c>
      <c r="B202" s="8" t="s">
        <v>303</v>
      </c>
      <c r="C202" s="8" t="s">
        <v>7</v>
      </c>
      <c r="D202" s="50" t="s">
        <v>9395</v>
      </c>
      <c r="E202" s="50" t="s">
        <v>305</v>
      </c>
    </row>
    <row r="203" spans="1:5" ht="32" x14ac:dyDescent="0.2">
      <c r="A203" s="8" t="s">
        <v>9307</v>
      </c>
      <c r="B203" s="8" t="s">
        <v>303</v>
      </c>
      <c r="C203" s="8" t="s">
        <v>8</v>
      </c>
      <c r="D203" s="50" t="s">
        <v>9396</v>
      </c>
      <c r="E203" s="2" t="s">
        <v>306</v>
      </c>
    </row>
    <row r="204" spans="1:5" ht="16" x14ac:dyDescent="0.2">
      <c r="A204" s="8" t="s">
        <v>9307</v>
      </c>
      <c r="B204" s="8" t="s">
        <v>307</v>
      </c>
      <c r="C204" s="8" t="s">
        <v>4</v>
      </c>
      <c r="D204" s="50" t="s">
        <v>9308</v>
      </c>
      <c r="E204" s="50" t="s">
        <v>38</v>
      </c>
    </row>
    <row r="205" spans="1:5" ht="16" x14ac:dyDescent="0.2">
      <c r="A205" s="8" t="s">
        <v>9307</v>
      </c>
      <c r="B205" s="8" t="s">
        <v>307</v>
      </c>
      <c r="C205" s="8" t="s">
        <v>5</v>
      </c>
      <c r="D205" s="50" t="s">
        <v>9397</v>
      </c>
      <c r="E205" s="50" t="s">
        <v>308</v>
      </c>
    </row>
    <row r="206" spans="1:5" ht="16" x14ac:dyDescent="0.2">
      <c r="A206" s="8" t="s">
        <v>9307</v>
      </c>
      <c r="B206" s="8" t="s">
        <v>307</v>
      </c>
      <c r="C206" s="8" t="s">
        <v>6</v>
      </c>
      <c r="D206" s="50" t="s">
        <v>9398</v>
      </c>
      <c r="E206" s="50" t="s">
        <v>309</v>
      </c>
    </row>
    <row r="207" spans="1:5" ht="32" x14ac:dyDescent="0.2">
      <c r="A207" s="8" t="s">
        <v>9307</v>
      </c>
      <c r="B207" s="8" t="s">
        <v>307</v>
      </c>
      <c r="C207" s="8" t="s">
        <v>7</v>
      </c>
      <c r="D207" s="50" t="s">
        <v>9399</v>
      </c>
      <c r="E207" s="50" t="s">
        <v>310</v>
      </c>
    </row>
    <row r="208" spans="1:5" ht="16" x14ac:dyDescent="0.2">
      <c r="A208" s="8" t="s">
        <v>9307</v>
      </c>
      <c r="B208" s="8" t="s">
        <v>311</v>
      </c>
      <c r="C208" s="8" t="s">
        <v>4</v>
      </c>
      <c r="D208" s="50" t="s">
        <v>9308</v>
      </c>
      <c r="E208" s="50" t="s">
        <v>38</v>
      </c>
    </row>
    <row r="209" spans="1:5" ht="16" x14ac:dyDescent="0.2">
      <c r="A209" s="8" t="s">
        <v>9307</v>
      </c>
      <c r="B209" s="8" t="s">
        <v>311</v>
      </c>
      <c r="C209" s="8" t="s">
        <v>5</v>
      </c>
      <c r="D209" s="50" t="s">
        <v>9397</v>
      </c>
      <c r="E209" s="50" t="s">
        <v>308</v>
      </c>
    </row>
    <row r="210" spans="1:5" ht="16" x14ac:dyDescent="0.2">
      <c r="A210" s="8" t="s">
        <v>9307</v>
      </c>
      <c r="B210" s="8" t="s">
        <v>311</v>
      </c>
      <c r="C210" s="8" t="s">
        <v>6</v>
      </c>
      <c r="D210" s="50" t="s">
        <v>9398</v>
      </c>
      <c r="E210" s="50" t="s">
        <v>309</v>
      </c>
    </row>
    <row r="211" spans="1:5" ht="16" x14ac:dyDescent="0.2">
      <c r="A211" s="8" t="s">
        <v>9307</v>
      </c>
      <c r="B211" s="8" t="s">
        <v>311</v>
      </c>
      <c r="C211" s="8" t="s">
        <v>7</v>
      </c>
      <c r="D211" s="50" t="s">
        <v>9400</v>
      </c>
      <c r="E211" s="50" t="s">
        <v>313</v>
      </c>
    </row>
    <row r="212" spans="1:5" ht="112" x14ac:dyDescent="0.2">
      <c r="A212" s="8" t="s">
        <v>9307</v>
      </c>
      <c r="B212" s="8" t="s">
        <v>311</v>
      </c>
      <c r="C212" s="8" t="s">
        <v>8</v>
      </c>
      <c r="D212" s="50" t="s">
        <v>9401</v>
      </c>
      <c r="E212" s="50" t="s">
        <v>9402</v>
      </c>
    </row>
    <row r="213" spans="1:5" ht="16" x14ac:dyDescent="0.2">
      <c r="A213" s="8" t="s">
        <v>9307</v>
      </c>
      <c r="B213" s="8" t="s">
        <v>315</v>
      </c>
      <c r="C213" s="8" t="s">
        <v>4</v>
      </c>
      <c r="D213" s="50" t="s">
        <v>9308</v>
      </c>
      <c r="E213" s="50" t="s">
        <v>38</v>
      </c>
    </row>
    <row r="214" spans="1:5" ht="16" x14ac:dyDescent="0.2">
      <c r="A214" s="8" t="s">
        <v>9307</v>
      </c>
      <c r="B214" s="8" t="s">
        <v>315</v>
      </c>
      <c r="C214" s="8" t="s">
        <v>5</v>
      </c>
      <c r="D214" s="50" t="s">
        <v>9397</v>
      </c>
      <c r="E214" s="50" t="s">
        <v>308</v>
      </c>
    </row>
    <row r="215" spans="1:5" ht="16" x14ac:dyDescent="0.2">
      <c r="A215" s="8" t="s">
        <v>9307</v>
      </c>
      <c r="B215" s="8" t="s">
        <v>315</v>
      </c>
      <c r="C215" s="8" t="s">
        <v>6</v>
      </c>
      <c r="D215" s="50" t="s">
        <v>9398</v>
      </c>
      <c r="E215" s="50" t="s">
        <v>309</v>
      </c>
    </row>
    <row r="216" spans="1:5" ht="16" x14ac:dyDescent="0.2">
      <c r="A216" s="8" t="s">
        <v>9307</v>
      </c>
      <c r="B216" s="8" t="s">
        <v>315</v>
      </c>
      <c r="C216" s="8" t="s">
        <v>7</v>
      </c>
      <c r="D216" s="50" t="s">
        <v>9403</v>
      </c>
      <c r="E216" s="50" t="s">
        <v>317</v>
      </c>
    </row>
    <row r="217" spans="1:5" ht="96" x14ac:dyDescent="0.2">
      <c r="A217" s="8" t="s">
        <v>9307</v>
      </c>
      <c r="B217" s="8" t="s">
        <v>315</v>
      </c>
      <c r="C217" s="8" t="s">
        <v>8</v>
      </c>
      <c r="D217" s="50" t="s">
        <v>9404</v>
      </c>
      <c r="E217" s="50" t="s">
        <v>318</v>
      </c>
    </row>
    <row r="218" spans="1:5" ht="16" x14ac:dyDescent="0.2">
      <c r="A218" s="8" t="s">
        <v>9307</v>
      </c>
      <c r="B218" s="8" t="s">
        <v>319</v>
      </c>
      <c r="C218" s="8" t="s">
        <v>4</v>
      </c>
      <c r="D218" s="50" t="s">
        <v>9308</v>
      </c>
      <c r="E218" s="50" t="s">
        <v>38</v>
      </c>
    </row>
    <row r="219" spans="1:5" ht="16" x14ac:dyDescent="0.2">
      <c r="A219" s="8" t="s">
        <v>9307</v>
      </c>
      <c r="B219" s="8" t="s">
        <v>319</v>
      </c>
      <c r="C219" s="8" t="s">
        <v>5</v>
      </c>
      <c r="D219" s="50" t="s">
        <v>9397</v>
      </c>
      <c r="E219" s="50" t="s">
        <v>308</v>
      </c>
    </row>
    <row r="220" spans="1:5" ht="16" x14ac:dyDescent="0.2">
      <c r="A220" s="8" t="s">
        <v>9307</v>
      </c>
      <c r="B220" s="8" t="s">
        <v>319</v>
      </c>
      <c r="C220" s="8" t="s">
        <v>6</v>
      </c>
      <c r="D220" s="50" t="s">
        <v>9398</v>
      </c>
      <c r="E220" s="50" t="s">
        <v>309</v>
      </c>
    </row>
    <row r="221" spans="1:5" ht="16" x14ac:dyDescent="0.2">
      <c r="A221" s="8" t="s">
        <v>9307</v>
      </c>
      <c r="B221" s="8" t="s">
        <v>319</v>
      </c>
      <c r="C221" s="8" t="s">
        <v>7</v>
      </c>
      <c r="D221" s="50" t="s">
        <v>9405</v>
      </c>
      <c r="E221" s="50" t="s">
        <v>321</v>
      </c>
    </row>
    <row r="222" spans="1:5" ht="32" x14ac:dyDescent="0.2">
      <c r="A222" s="8" t="s">
        <v>9307</v>
      </c>
      <c r="B222" s="8" t="s">
        <v>319</v>
      </c>
      <c r="C222" s="8" t="s">
        <v>8</v>
      </c>
      <c r="D222" s="50" t="s">
        <v>9406</v>
      </c>
      <c r="E222" s="50" t="s">
        <v>322</v>
      </c>
    </row>
    <row r="223" spans="1:5" ht="16" x14ac:dyDescent="0.2">
      <c r="A223" s="8" t="s">
        <v>9307</v>
      </c>
      <c r="B223" s="8" t="s">
        <v>323</v>
      </c>
      <c r="C223" s="8" t="s">
        <v>4</v>
      </c>
      <c r="D223" s="50" t="s">
        <v>9308</v>
      </c>
      <c r="E223" s="50" t="s">
        <v>38</v>
      </c>
    </row>
    <row r="224" spans="1:5" ht="16" x14ac:dyDescent="0.2">
      <c r="A224" s="8" t="s">
        <v>9307</v>
      </c>
      <c r="B224" s="8" t="s">
        <v>323</v>
      </c>
      <c r="C224" s="8" t="s">
        <v>5</v>
      </c>
      <c r="D224" s="50" t="s">
        <v>9397</v>
      </c>
      <c r="E224" s="50" t="s">
        <v>308</v>
      </c>
    </row>
    <row r="225" spans="1:5" ht="16" x14ac:dyDescent="0.2">
      <c r="A225" s="8" t="s">
        <v>9307</v>
      </c>
      <c r="B225" s="8" t="s">
        <v>323</v>
      </c>
      <c r="C225" s="8" t="s">
        <v>6</v>
      </c>
      <c r="D225" s="50" t="s">
        <v>9398</v>
      </c>
      <c r="E225" s="50" t="s">
        <v>309</v>
      </c>
    </row>
    <row r="226" spans="1:5" ht="16" x14ac:dyDescent="0.2">
      <c r="A226" s="8" t="s">
        <v>9307</v>
      </c>
      <c r="B226" s="8" t="s">
        <v>323</v>
      </c>
      <c r="C226" s="8" t="s">
        <v>7</v>
      </c>
      <c r="D226" s="50" t="s">
        <v>9407</v>
      </c>
      <c r="E226" s="50" t="s">
        <v>325</v>
      </c>
    </row>
    <row r="227" spans="1:5" ht="32" x14ac:dyDescent="0.2">
      <c r="A227" s="8" t="s">
        <v>9307</v>
      </c>
      <c r="B227" s="8" t="s">
        <v>323</v>
      </c>
      <c r="C227" s="8" t="s">
        <v>8</v>
      </c>
      <c r="D227" s="50" t="s">
        <v>9406</v>
      </c>
      <c r="E227" s="50" t="s">
        <v>322</v>
      </c>
    </row>
    <row r="228" spans="1:5" ht="16" x14ac:dyDescent="0.2">
      <c r="A228" s="8" t="s">
        <v>9307</v>
      </c>
      <c r="B228" s="8" t="s">
        <v>326</v>
      </c>
      <c r="C228" s="8" t="s">
        <v>4</v>
      </c>
      <c r="D228" s="50" t="s">
        <v>9308</v>
      </c>
      <c r="E228" s="50" t="s">
        <v>38</v>
      </c>
    </row>
    <row r="229" spans="1:5" ht="16" x14ac:dyDescent="0.2">
      <c r="A229" s="8" t="s">
        <v>9307</v>
      </c>
      <c r="B229" s="8" t="s">
        <v>326</v>
      </c>
      <c r="C229" s="8" t="s">
        <v>5</v>
      </c>
      <c r="D229" s="50" t="s">
        <v>9397</v>
      </c>
      <c r="E229" s="50" t="s">
        <v>308</v>
      </c>
    </row>
    <row r="230" spans="1:5" ht="16" x14ac:dyDescent="0.2">
      <c r="A230" s="8" t="s">
        <v>9307</v>
      </c>
      <c r="B230" s="8" t="s">
        <v>326</v>
      </c>
      <c r="C230" s="8" t="s">
        <v>6</v>
      </c>
      <c r="D230" s="50" t="s">
        <v>9398</v>
      </c>
      <c r="E230" s="50" t="s">
        <v>309</v>
      </c>
    </row>
    <row r="231" spans="1:5" ht="16" x14ac:dyDescent="0.2">
      <c r="A231" s="8" t="s">
        <v>9307</v>
      </c>
      <c r="B231" s="8" t="s">
        <v>326</v>
      </c>
      <c r="C231" s="8" t="s">
        <v>7</v>
      </c>
      <c r="D231" s="50" t="s">
        <v>9408</v>
      </c>
      <c r="E231" s="50" t="s">
        <v>328</v>
      </c>
    </row>
    <row r="232" spans="1:5" ht="32" x14ac:dyDescent="0.2">
      <c r="A232" s="8" t="s">
        <v>9307</v>
      </c>
      <c r="B232" s="8" t="s">
        <v>326</v>
      </c>
      <c r="C232" s="8" t="s">
        <v>8</v>
      </c>
      <c r="D232" s="50" t="s">
        <v>9406</v>
      </c>
      <c r="E232" s="50" t="s">
        <v>322</v>
      </c>
    </row>
    <row r="233" spans="1:5" ht="16" x14ac:dyDescent="0.2">
      <c r="A233" s="8" t="s">
        <v>9307</v>
      </c>
      <c r="B233" s="8" t="s">
        <v>331</v>
      </c>
      <c r="C233" s="8" t="s">
        <v>4</v>
      </c>
      <c r="D233" s="50" t="s">
        <v>9308</v>
      </c>
      <c r="E233" s="50" t="s">
        <v>38</v>
      </c>
    </row>
    <row r="234" spans="1:5" ht="16" x14ac:dyDescent="0.2">
      <c r="A234" s="8" t="s">
        <v>9307</v>
      </c>
      <c r="B234" s="8" t="s">
        <v>331</v>
      </c>
      <c r="C234" s="8" t="s">
        <v>5</v>
      </c>
      <c r="D234" s="50" t="s">
        <v>9397</v>
      </c>
      <c r="E234" s="50" t="s">
        <v>308</v>
      </c>
    </row>
    <row r="235" spans="1:5" ht="16" x14ac:dyDescent="0.2">
      <c r="A235" s="8" t="s">
        <v>9307</v>
      </c>
      <c r="B235" s="8" t="s">
        <v>331</v>
      </c>
      <c r="C235" s="8" t="s">
        <v>6</v>
      </c>
      <c r="D235" s="50" t="s">
        <v>9398</v>
      </c>
      <c r="E235" s="50" t="s">
        <v>309</v>
      </c>
    </row>
    <row r="236" spans="1:5" ht="16" x14ac:dyDescent="0.2">
      <c r="A236" s="8" t="s">
        <v>9307</v>
      </c>
      <c r="B236" s="8" t="s">
        <v>331</v>
      </c>
      <c r="C236" s="8" t="s">
        <v>7</v>
      </c>
      <c r="D236" s="50" t="s">
        <v>9409</v>
      </c>
      <c r="E236" s="50" t="s">
        <v>333</v>
      </c>
    </row>
    <row r="237" spans="1:5" ht="32" x14ac:dyDescent="0.2">
      <c r="A237" s="8" t="s">
        <v>9307</v>
      </c>
      <c r="B237" s="8" t="s">
        <v>331</v>
      </c>
      <c r="C237" s="8" t="s">
        <v>8</v>
      </c>
      <c r="D237" s="50" t="s">
        <v>9406</v>
      </c>
      <c r="E237" s="50" t="s">
        <v>322</v>
      </c>
    </row>
    <row r="238" spans="1:5" ht="16" x14ac:dyDescent="0.2">
      <c r="A238" s="8" t="s">
        <v>9307</v>
      </c>
      <c r="B238" s="8" t="s">
        <v>334</v>
      </c>
      <c r="C238" s="8" t="s">
        <v>4</v>
      </c>
      <c r="D238" s="50" t="s">
        <v>9308</v>
      </c>
      <c r="E238" s="50" t="s">
        <v>38</v>
      </c>
    </row>
    <row r="239" spans="1:5" ht="16" x14ac:dyDescent="0.2">
      <c r="A239" s="8" t="s">
        <v>9307</v>
      </c>
      <c r="B239" s="8" t="s">
        <v>334</v>
      </c>
      <c r="C239" s="8" t="s">
        <v>5</v>
      </c>
      <c r="D239" s="50" t="s">
        <v>9397</v>
      </c>
      <c r="E239" s="50" t="s">
        <v>308</v>
      </c>
    </row>
    <row r="240" spans="1:5" ht="16" x14ac:dyDescent="0.2">
      <c r="A240" s="8" t="s">
        <v>9307</v>
      </c>
      <c r="B240" s="8" t="s">
        <v>334</v>
      </c>
      <c r="C240" s="8" t="s">
        <v>6</v>
      </c>
      <c r="D240" s="50" t="s">
        <v>9398</v>
      </c>
      <c r="E240" s="50" t="s">
        <v>309</v>
      </c>
    </row>
    <row r="241" spans="1:5" ht="16" x14ac:dyDescent="0.2">
      <c r="A241" s="8" t="s">
        <v>9307</v>
      </c>
      <c r="B241" s="8" t="s">
        <v>334</v>
      </c>
      <c r="C241" s="8" t="s">
        <v>7</v>
      </c>
      <c r="D241" s="50" t="s">
        <v>9410</v>
      </c>
      <c r="E241" s="50" t="s">
        <v>336</v>
      </c>
    </row>
    <row r="242" spans="1:5" ht="32" x14ac:dyDescent="0.2">
      <c r="A242" s="8" t="s">
        <v>9307</v>
      </c>
      <c r="B242" s="8" t="s">
        <v>334</v>
      </c>
      <c r="C242" s="8" t="s">
        <v>8</v>
      </c>
      <c r="D242" s="50" t="s">
        <v>9406</v>
      </c>
      <c r="E242" s="50" t="s">
        <v>322</v>
      </c>
    </row>
    <row r="243" spans="1:5" ht="16" x14ac:dyDescent="0.2">
      <c r="A243" s="8" t="s">
        <v>9307</v>
      </c>
      <c r="B243" s="8" t="s">
        <v>339</v>
      </c>
      <c r="C243" s="8" t="s">
        <v>4</v>
      </c>
      <c r="D243" s="50" t="s">
        <v>9308</v>
      </c>
      <c r="E243" s="50" t="s">
        <v>38</v>
      </c>
    </row>
    <row r="244" spans="1:5" ht="16" x14ac:dyDescent="0.2">
      <c r="A244" s="8" t="s">
        <v>9307</v>
      </c>
      <c r="B244" s="8" t="s">
        <v>339</v>
      </c>
      <c r="C244" s="8" t="s">
        <v>5</v>
      </c>
      <c r="D244" s="50" t="s">
        <v>9397</v>
      </c>
      <c r="E244" s="50" t="s">
        <v>308</v>
      </c>
    </row>
    <row r="245" spans="1:5" ht="16" x14ac:dyDescent="0.2">
      <c r="A245" s="8" t="s">
        <v>9307</v>
      </c>
      <c r="B245" s="8" t="s">
        <v>339</v>
      </c>
      <c r="C245" s="8" t="s">
        <v>6</v>
      </c>
      <c r="D245" s="50" t="s">
        <v>9398</v>
      </c>
      <c r="E245" s="50" t="s">
        <v>309</v>
      </c>
    </row>
    <row r="246" spans="1:5" ht="16" x14ac:dyDescent="0.2">
      <c r="A246" s="8" t="s">
        <v>9307</v>
      </c>
      <c r="B246" s="8" t="s">
        <v>339</v>
      </c>
      <c r="C246" s="8" t="s">
        <v>7</v>
      </c>
      <c r="D246" s="50" t="s">
        <v>9411</v>
      </c>
      <c r="E246" s="50" t="s">
        <v>341</v>
      </c>
    </row>
    <row r="247" spans="1:5" ht="16" x14ac:dyDescent="0.2">
      <c r="A247" s="8" t="s">
        <v>9307</v>
      </c>
      <c r="B247" s="8" t="s">
        <v>339</v>
      </c>
      <c r="C247" s="8" t="s">
        <v>8</v>
      </c>
      <c r="D247" s="50" t="s">
        <v>9412</v>
      </c>
      <c r="E247" s="50" t="s">
        <v>342</v>
      </c>
    </row>
    <row r="248" spans="1:5" ht="16" x14ac:dyDescent="0.2">
      <c r="A248" s="8" t="s">
        <v>9307</v>
      </c>
      <c r="B248" s="8" t="s">
        <v>343</v>
      </c>
      <c r="C248" s="8" t="s">
        <v>4</v>
      </c>
      <c r="D248" s="50" t="s">
        <v>9308</v>
      </c>
      <c r="E248" s="50" t="s">
        <v>38</v>
      </c>
    </row>
    <row r="249" spans="1:5" ht="16" x14ac:dyDescent="0.2">
      <c r="A249" s="8" t="s">
        <v>9307</v>
      </c>
      <c r="B249" s="8" t="s">
        <v>343</v>
      </c>
      <c r="C249" s="8" t="s">
        <v>5</v>
      </c>
      <c r="D249" s="50" t="s">
        <v>9397</v>
      </c>
      <c r="E249" s="50" t="s">
        <v>308</v>
      </c>
    </row>
    <row r="250" spans="1:5" ht="16" x14ac:dyDescent="0.2">
      <c r="A250" s="8" t="s">
        <v>9307</v>
      </c>
      <c r="B250" s="8" t="s">
        <v>343</v>
      </c>
      <c r="C250" s="8" t="s">
        <v>6</v>
      </c>
      <c r="D250" s="50" t="s">
        <v>9398</v>
      </c>
      <c r="E250" s="50" t="s">
        <v>309</v>
      </c>
    </row>
    <row r="251" spans="1:5" ht="16" x14ac:dyDescent="0.2">
      <c r="A251" s="8" t="s">
        <v>9307</v>
      </c>
      <c r="B251" s="8" t="s">
        <v>343</v>
      </c>
      <c r="C251" s="8" t="s">
        <v>7</v>
      </c>
      <c r="D251" s="50" t="s">
        <v>9413</v>
      </c>
      <c r="E251" s="50" t="s">
        <v>345</v>
      </c>
    </row>
    <row r="252" spans="1:5" ht="16" x14ac:dyDescent="0.2">
      <c r="A252" s="8" t="s">
        <v>9307</v>
      </c>
      <c r="B252" s="8" t="s">
        <v>343</v>
      </c>
      <c r="C252" s="8" t="s">
        <v>8</v>
      </c>
      <c r="D252" s="50" t="s">
        <v>9412</v>
      </c>
      <c r="E252" s="50" t="s">
        <v>342</v>
      </c>
    </row>
    <row r="253" spans="1:5" ht="16" x14ac:dyDescent="0.2">
      <c r="A253" s="8" t="s">
        <v>9307</v>
      </c>
      <c r="B253" s="8" t="s">
        <v>348</v>
      </c>
      <c r="C253" s="8" t="s">
        <v>4</v>
      </c>
      <c r="D253" s="50" t="s">
        <v>9308</v>
      </c>
      <c r="E253" s="50" t="s">
        <v>38</v>
      </c>
    </row>
    <row r="254" spans="1:5" ht="16" x14ac:dyDescent="0.2">
      <c r="A254" s="8" t="s">
        <v>9307</v>
      </c>
      <c r="B254" s="8" t="s">
        <v>348</v>
      </c>
      <c r="C254" s="8" t="s">
        <v>5</v>
      </c>
      <c r="D254" s="50" t="s">
        <v>9397</v>
      </c>
      <c r="E254" s="50" t="s">
        <v>308</v>
      </c>
    </row>
    <row r="255" spans="1:5" ht="16" x14ac:dyDescent="0.2">
      <c r="A255" s="8" t="s">
        <v>9307</v>
      </c>
      <c r="B255" s="8" t="s">
        <v>348</v>
      </c>
      <c r="C255" s="8" t="s">
        <v>6</v>
      </c>
      <c r="D255" s="50" t="s">
        <v>9398</v>
      </c>
      <c r="E255" s="50" t="s">
        <v>309</v>
      </c>
    </row>
    <row r="256" spans="1:5" ht="16" x14ac:dyDescent="0.2">
      <c r="A256" s="8" t="s">
        <v>9307</v>
      </c>
      <c r="B256" s="8" t="s">
        <v>348</v>
      </c>
      <c r="C256" s="8" t="s">
        <v>7</v>
      </c>
      <c r="D256" s="50" t="s">
        <v>9414</v>
      </c>
      <c r="E256" s="50" t="s">
        <v>350</v>
      </c>
    </row>
    <row r="257" spans="1:5" ht="32" x14ac:dyDescent="0.2">
      <c r="A257" s="8" t="s">
        <v>9307</v>
      </c>
      <c r="B257" s="8" t="s">
        <v>348</v>
      </c>
      <c r="C257" s="8" t="s">
        <v>8</v>
      </c>
      <c r="D257" s="50" t="s">
        <v>9415</v>
      </c>
      <c r="E257" s="50" t="s">
        <v>351</v>
      </c>
    </row>
    <row r="258" spans="1:5" ht="16" x14ac:dyDescent="0.2">
      <c r="A258" s="8" t="s">
        <v>9307</v>
      </c>
      <c r="B258" s="8" t="s">
        <v>352</v>
      </c>
      <c r="C258" s="8" t="s">
        <v>4</v>
      </c>
      <c r="D258" s="50" t="s">
        <v>9308</v>
      </c>
      <c r="E258" s="50" t="s">
        <v>38</v>
      </c>
    </row>
    <row r="259" spans="1:5" ht="16" x14ac:dyDescent="0.2">
      <c r="A259" s="8" t="s">
        <v>9307</v>
      </c>
      <c r="B259" s="8" t="s">
        <v>352</v>
      </c>
      <c r="C259" s="8" t="s">
        <v>5</v>
      </c>
      <c r="D259" s="50" t="s">
        <v>9397</v>
      </c>
      <c r="E259" s="50" t="s">
        <v>308</v>
      </c>
    </row>
    <row r="260" spans="1:5" ht="16" x14ac:dyDescent="0.2">
      <c r="A260" s="8" t="s">
        <v>9307</v>
      </c>
      <c r="B260" s="8" t="s">
        <v>352</v>
      </c>
      <c r="C260" s="8" t="s">
        <v>6</v>
      </c>
      <c r="D260" s="50" t="s">
        <v>9398</v>
      </c>
      <c r="E260" s="50" t="s">
        <v>309</v>
      </c>
    </row>
    <row r="261" spans="1:5" ht="16" x14ac:dyDescent="0.2">
      <c r="A261" s="8" t="s">
        <v>9307</v>
      </c>
      <c r="B261" s="8" t="s">
        <v>352</v>
      </c>
      <c r="C261" s="8" t="s">
        <v>7</v>
      </c>
      <c r="D261" s="50" t="s">
        <v>9416</v>
      </c>
      <c r="E261" s="50" t="s">
        <v>354</v>
      </c>
    </row>
    <row r="262" spans="1:5" ht="32" x14ac:dyDescent="0.2">
      <c r="A262" s="8" t="s">
        <v>9307</v>
      </c>
      <c r="B262" s="8" t="s">
        <v>352</v>
      </c>
      <c r="C262" s="8" t="s">
        <v>8</v>
      </c>
      <c r="D262" s="50" t="s">
        <v>9415</v>
      </c>
      <c r="E262" s="50" t="s">
        <v>351</v>
      </c>
    </row>
    <row r="263" spans="1:5" ht="16" x14ac:dyDescent="0.2">
      <c r="A263" s="8" t="s">
        <v>9307</v>
      </c>
      <c r="B263" s="8" t="s">
        <v>357</v>
      </c>
      <c r="C263" s="8" t="s">
        <v>4</v>
      </c>
      <c r="D263" s="50" t="s">
        <v>9308</v>
      </c>
      <c r="E263" s="50" t="s">
        <v>38</v>
      </c>
    </row>
    <row r="264" spans="1:5" ht="16" x14ac:dyDescent="0.2">
      <c r="A264" s="8" t="s">
        <v>9307</v>
      </c>
      <c r="B264" s="8" t="s">
        <v>357</v>
      </c>
      <c r="C264" s="8" t="s">
        <v>5</v>
      </c>
      <c r="D264" s="50" t="s">
        <v>9397</v>
      </c>
      <c r="E264" s="50" t="s">
        <v>308</v>
      </c>
    </row>
    <row r="265" spans="1:5" ht="16" x14ac:dyDescent="0.2">
      <c r="A265" s="8" t="s">
        <v>9307</v>
      </c>
      <c r="B265" s="8" t="s">
        <v>357</v>
      </c>
      <c r="C265" s="8" t="s">
        <v>6</v>
      </c>
      <c r="D265" s="50" t="s">
        <v>9398</v>
      </c>
      <c r="E265" s="50" t="s">
        <v>309</v>
      </c>
    </row>
    <row r="266" spans="1:5" ht="16" x14ac:dyDescent="0.2">
      <c r="A266" s="8" t="s">
        <v>9307</v>
      </c>
      <c r="B266" s="8" t="s">
        <v>357</v>
      </c>
      <c r="C266" s="8" t="s">
        <v>7</v>
      </c>
      <c r="D266" s="50" t="s">
        <v>9417</v>
      </c>
      <c r="E266" s="50" t="s">
        <v>359</v>
      </c>
    </row>
    <row r="267" spans="1:5" ht="96" x14ac:dyDescent="0.2">
      <c r="A267" s="8" t="s">
        <v>9307</v>
      </c>
      <c r="B267" s="8" t="s">
        <v>357</v>
      </c>
      <c r="C267" s="8" t="s">
        <v>8</v>
      </c>
      <c r="D267" s="50" t="s">
        <v>9418</v>
      </c>
      <c r="E267" s="50" t="s">
        <v>360</v>
      </c>
    </row>
    <row r="268" spans="1:5" ht="16" x14ac:dyDescent="0.2">
      <c r="A268" s="8" t="s">
        <v>9307</v>
      </c>
      <c r="B268" s="8" t="s">
        <v>361</v>
      </c>
      <c r="C268" s="8" t="s">
        <v>4</v>
      </c>
      <c r="D268" s="50" t="s">
        <v>9308</v>
      </c>
      <c r="E268" s="50" t="s">
        <v>38</v>
      </c>
    </row>
    <row r="269" spans="1:5" ht="16" x14ac:dyDescent="0.2">
      <c r="A269" s="8" t="s">
        <v>9307</v>
      </c>
      <c r="B269" s="8" t="s">
        <v>361</v>
      </c>
      <c r="C269" s="8" t="s">
        <v>5</v>
      </c>
      <c r="D269" s="50" t="s">
        <v>9397</v>
      </c>
      <c r="E269" s="50" t="s">
        <v>308</v>
      </c>
    </row>
    <row r="270" spans="1:5" ht="16" x14ac:dyDescent="0.2">
      <c r="A270" s="8" t="s">
        <v>9307</v>
      </c>
      <c r="B270" s="8" t="s">
        <v>361</v>
      </c>
      <c r="C270" s="8" t="s">
        <v>6</v>
      </c>
      <c r="D270" s="50" t="s">
        <v>9398</v>
      </c>
      <c r="E270" s="50" t="s">
        <v>309</v>
      </c>
    </row>
    <row r="271" spans="1:5" ht="16" x14ac:dyDescent="0.2">
      <c r="A271" s="8" t="s">
        <v>9307</v>
      </c>
      <c r="B271" s="8" t="s">
        <v>361</v>
      </c>
      <c r="C271" s="8" t="s">
        <v>7</v>
      </c>
      <c r="D271" s="50" t="s">
        <v>9419</v>
      </c>
      <c r="E271" s="50" t="s">
        <v>363</v>
      </c>
    </row>
    <row r="272" spans="1:5" ht="64" x14ac:dyDescent="0.2">
      <c r="A272" s="8" t="s">
        <v>9307</v>
      </c>
      <c r="B272" s="8" t="s">
        <v>361</v>
      </c>
      <c r="C272" s="8" t="s">
        <v>8</v>
      </c>
      <c r="D272" s="50" t="s">
        <v>9420</v>
      </c>
      <c r="E272" s="2" t="s">
        <v>364</v>
      </c>
    </row>
    <row r="273" spans="1:5" ht="16" x14ac:dyDescent="0.2">
      <c r="A273" s="8" t="s">
        <v>9307</v>
      </c>
      <c r="B273" s="8" t="s">
        <v>367</v>
      </c>
      <c r="C273" s="8" t="s">
        <v>4</v>
      </c>
      <c r="D273" s="50" t="s">
        <v>9308</v>
      </c>
      <c r="E273" s="50" t="s">
        <v>38</v>
      </c>
    </row>
    <row r="274" spans="1:5" ht="16" x14ac:dyDescent="0.2">
      <c r="A274" s="8" t="s">
        <v>9307</v>
      </c>
      <c r="B274" s="8" t="s">
        <v>367</v>
      </c>
      <c r="C274" s="8" t="s">
        <v>5</v>
      </c>
      <c r="D274" s="50" t="s">
        <v>9397</v>
      </c>
      <c r="E274" s="50" t="s">
        <v>308</v>
      </c>
    </row>
    <row r="275" spans="1:5" ht="16" x14ac:dyDescent="0.2">
      <c r="A275" s="8" t="s">
        <v>9307</v>
      </c>
      <c r="B275" s="8" t="s">
        <v>367</v>
      </c>
      <c r="C275" s="8" t="s">
        <v>6</v>
      </c>
      <c r="D275" s="50" t="s">
        <v>9398</v>
      </c>
      <c r="E275" s="50" t="s">
        <v>309</v>
      </c>
    </row>
    <row r="276" spans="1:5" ht="16" x14ac:dyDescent="0.2">
      <c r="A276" s="8" t="s">
        <v>9307</v>
      </c>
      <c r="B276" s="8" t="s">
        <v>367</v>
      </c>
      <c r="C276" s="8" t="s">
        <v>7</v>
      </c>
      <c r="D276" s="50" t="s">
        <v>9421</v>
      </c>
      <c r="E276" s="50" t="s">
        <v>369</v>
      </c>
    </row>
    <row r="277" spans="1:5" ht="32" x14ac:dyDescent="0.2">
      <c r="A277" s="8" t="s">
        <v>9307</v>
      </c>
      <c r="B277" s="8" t="s">
        <v>367</v>
      </c>
      <c r="C277" s="8" t="s">
        <v>8</v>
      </c>
      <c r="D277" s="50" t="s">
        <v>9406</v>
      </c>
      <c r="E277" s="50" t="s">
        <v>322</v>
      </c>
    </row>
    <row r="278" spans="1:5" ht="16" x14ac:dyDescent="0.2">
      <c r="A278" s="8" t="s">
        <v>9307</v>
      </c>
      <c r="B278" s="8" t="s">
        <v>372</v>
      </c>
      <c r="C278" s="8" t="s">
        <v>4</v>
      </c>
      <c r="D278" s="50" t="s">
        <v>9308</v>
      </c>
      <c r="E278" s="50" t="s">
        <v>38</v>
      </c>
    </row>
    <row r="279" spans="1:5" ht="16" x14ac:dyDescent="0.2">
      <c r="A279" s="8" t="s">
        <v>9307</v>
      </c>
      <c r="B279" s="8" t="s">
        <v>372</v>
      </c>
      <c r="C279" s="8" t="s">
        <v>5</v>
      </c>
      <c r="D279" s="50" t="s">
        <v>9397</v>
      </c>
      <c r="E279" s="50" t="s">
        <v>308</v>
      </c>
    </row>
    <row r="280" spans="1:5" ht="16" x14ac:dyDescent="0.2">
      <c r="A280" s="8" t="s">
        <v>9307</v>
      </c>
      <c r="B280" s="8" t="s">
        <v>372</v>
      </c>
      <c r="C280" s="8" t="s">
        <v>6</v>
      </c>
      <c r="D280" s="50" t="s">
        <v>9398</v>
      </c>
      <c r="E280" s="50" t="s">
        <v>309</v>
      </c>
    </row>
    <row r="281" spans="1:5" ht="16" x14ac:dyDescent="0.2">
      <c r="A281" s="8" t="s">
        <v>9307</v>
      </c>
      <c r="B281" s="8" t="s">
        <v>372</v>
      </c>
      <c r="C281" s="8" t="s">
        <v>7</v>
      </c>
      <c r="D281" s="50" t="s">
        <v>9422</v>
      </c>
      <c r="E281" s="50" t="s">
        <v>374</v>
      </c>
    </row>
    <row r="282" spans="1:5" ht="64" x14ac:dyDescent="0.2">
      <c r="A282" s="8" t="s">
        <v>9307</v>
      </c>
      <c r="B282" s="8" t="s">
        <v>372</v>
      </c>
      <c r="C282" s="8" t="s">
        <v>8</v>
      </c>
      <c r="D282" s="50" t="s">
        <v>9423</v>
      </c>
      <c r="E282" s="50" t="s">
        <v>375</v>
      </c>
    </row>
    <row r="283" spans="1:5" ht="16" x14ac:dyDescent="0.2">
      <c r="A283" s="8" t="s">
        <v>9307</v>
      </c>
      <c r="B283" s="8" t="s">
        <v>376</v>
      </c>
      <c r="C283" s="8" t="s">
        <v>4</v>
      </c>
      <c r="D283" s="50" t="s">
        <v>9308</v>
      </c>
      <c r="E283" s="50" t="s">
        <v>38</v>
      </c>
    </row>
    <row r="284" spans="1:5" ht="16" x14ac:dyDescent="0.2">
      <c r="A284" s="8" t="s">
        <v>9307</v>
      </c>
      <c r="B284" s="8" t="s">
        <v>376</v>
      </c>
      <c r="C284" s="8" t="s">
        <v>5</v>
      </c>
      <c r="D284" s="50" t="s">
        <v>9397</v>
      </c>
      <c r="E284" s="50" t="s">
        <v>308</v>
      </c>
    </row>
    <row r="285" spans="1:5" ht="16" x14ac:dyDescent="0.2">
      <c r="A285" s="8" t="s">
        <v>9307</v>
      </c>
      <c r="B285" s="8" t="s">
        <v>376</v>
      </c>
      <c r="C285" s="8" t="s">
        <v>6</v>
      </c>
      <c r="D285" s="50" t="s">
        <v>9398</v>
      </c>
      <c r="E285" s="50" t="s">
        <v>309</v>
      </c>
    </row>
    <row r="286" spans="1:5" ht="32" x14ac:dyDescent="0.2">
      <c r="A286" s="8" t="s">
        <v>9307</v>
      </c>
      <c r="B286" s="8" t="s">
        <v>376</v>
      </c>
      <c r="C286" s="8" t="s">
        <v>7</v>
      </c>
      <c r="D286" s="50" t="s">
        <v>9424</v>
      </c>
      <c r="E286" s="50" t="s">
        <v>378</v>
      </c>
    </row>
    <row r="287" spans="1:5" ht="16" x14ac:dyDescent="0.2">
      <c r="A287" s="8" t="s">
        <v>9307</v>
      </c>
      <c r="B287" s="8" t="s">
        <v>381</v>
      </c>
      <c r="C287" s="8" t="s">
        <v>4</v>
      </c>
      <c r="D287" s="50" t="s">
        <v>9308</v>
      </c>
      <c r="E287" s="50" t="s">
        <v>38</v>
      </c>
    </row>
    <row r="288" spans="1:5" ht="16" x14ac:dyDescent="0.2">
      <c r="A288" s="8" t="s">
        <v>9307</v>
      </c>
      <c r="B288" s="8" t="s">
        <v>381</v>
      </c>
      <c r="C288" s="8" t="s">
        <v>5</v>
      </c>
      <c r="D288" s="50" t="s">
        <v>9397</v>
      </c>
      <c r="E288" s="50" t="s">
        <v>308</v>
      </c>
    </row>
    <row r="289" spans="1:5" ht="16" x14ac:dyDescent="0.2">
      <c r="A289" s="8" t="s">
        <v>9307</v>
      </c>
      <c r="B289" s="8" t="s">
        <v>381</v>
      </c>
      <c r="C289" s="8" t="s">
        <v>6</v>
      </c>
      <c r="D289" s="50" t="s">
        <v>9398</v>
      </c>
      <c r="E289" s="50" t="s">
        <v>309</v>
      </c>
    </row>
    <row r="290" spans="1:5" ht="16" x14ac:dyDescent="0.2">
      <c r="A290" s="8" t="s">
        <v>9307</v>
      </c>
      <c r="B290" s="8" t="s">
        <v>381</v>
      </c>
      <c r="C290" s="8" t="s">
        <v>7</v>
      </c>
      <c r="D290" s="50" t="s">
        <v>9425</v>
      </c>
      <c r="E290" s="50" t="s">
        <v>383</v>
      </c>
    </row>
    <row r="291" spans="1:5" ht="96" x14ac:dyDescent="0.2">
      <c r="A291" s="8" t="s">
        <v>9307</v>
      </c>
      <c r="B291" s="8" t="s">
        <v>381</v>
      </c>
      <c r="C291" s="8" t="s">
        <v>8</v>
      </c>
      <c r="D291" s="50" t="s">
        <v>9426</v>
      </c>
      <c r="E291" s="50" t="s">
        <v>384</v>
      </c>
    </row>
    <row r="292" spans="1:5" ht="16" x14ac:dyDescent="0.2">
      <c r="A292" s="8" t="s">
        <v>9307</v>
      </c>
      <c r="B292" s="8" t="s">
        <v>385</v>
      </c>
      <c r="C292" s="8" t="s">
        <v>4</v>
      </c>
      <c r="D292" s="50" t="s">
        <v>9308</v>
      </c>
      <c r="E292" s="50" t="s">
        <v>38</v>
      </c>
    </row>
    <row r="293" spans="1:5" ht="16" x14ac:dyDescent="0.2">
      <c r="A293" s="8" t="s">
        <v>9307</v>
      </c>
      <c r="B293" s="8" t="s">
        <v>385</v>
      </c>
      <c r="C293" s="8" t="s">
        <v>5</v>
      </c>
      <c r="D293" s="50" t="s">
        <v>9397</v>
      </c>
      <c r="E293" s="50" t="s">
        <v>308</v>
      </c>
    </row>
    <row r="294" spans="1:5" ht="16" x14ac:dyDescent="0.2">
      <c r="A294" s="8" t="s">
        <v>9307</v>
      </c>
      <c r="B294" s="8" t="s">
        <v>385</v>
      </c>
      <c r="C294" s="8" t="s">
        <v>6</v>
      </c>
      <c r="D294" s="50" t="s">
        <v>9398</v>
      </c>
      <c r="E294" s="50" t="s">
        <v>309</v>
      </c>
    </row>
    <row r="295" spans="1:5" ht="16" x14ac:dyDescent="0.2">
      <c r="A295" s="8" t="s">
        <v>9307</v>
      </c>
      <c r="B295" s="8" t="s">
        <v>385</v>
      </c>
      <c r="C295" s="8" t="s">
        <v>7</v>
      </c>
      <c r="D295" s="50" t="s">
        <v>9427</v>
      </c>
      <c r="E295" s="50" t="s">
        <v>387</v>
      </c>
    </row>
    <row r="296" spans="1:5" ht="128" x14ac:dyDescent="0.2">
      <c r="A296" s="8" t="s">
        <v>9307</v>
      </c>
      <c r="B296" s="8" t="s">
        <v>385</v>
      </c>
      <c r="C296" s="8" t="s">
        <v>8</v>
      </c>
      <c r="D296" s="50" t="s">
        <v>9428</v>
      </c>
      <c r="E296" s="50" t="s">
        <v>388</v>
      </c>
    </row>
    <row r="297" spans="1:5" ht="16" x14ac:dyDescent="0.2">
      <c r="A297" s="8" t="s">
        <v>9307</v>
      </c>
      <c r="B297" s="8" t="s">
        <v>391</v>
      </c>
      <c r="C297" s="8" t="s">
        <v>4</v>
      </c>
      <c r="D297" s="50" t="s">
        <v>9308</v>
      </c>
      <c r="E297" s="50" t="s">
        <v>38</v>
      </c>
    </row>
    <row r="298" spans="1:5" ht="16" x14ac:dyDescent="0.2">
      <c r="A298" s="8" t="s">
        <v>9307</v>
      </c>
      <c r="B298" s="8" t="s">
        <v>391</v>
      </c>
      <c r="C298" s="8" t="s">
        <v>5</v>
      </c>
      <c r="D298" s="50" t="s">
        <v>9397</v>
      </c>
      <c r="E298" s="50" t="s">
        <v>308</v>
      </c>
    </row>
    <row r="299" spans="1:5" ht="16" x14ac:dyDescent="0.2">
      <c r="A299" s="8" t="s">
        <v>9307</v>
      </c>
      <c r="B299" s="8" t="s">
        <v>391</v>
      </c>
      <c r="C299" s="8" t="s">
        <v>6</v>
      </c>
      <c r="D299" s="50" t="s">
        <v>9398</v>
      </c>
      <c r="E299" s="50" t="s">
        <v>309</v>
      </c>
    </row>
    <row r="300" spans="1:5" ht="16" x14ac:dyDescent="0.2">
      <c r="A300" s="8" t="s">
        <v>9307</v>
      </c>
      <c r="B300" s="8" t="s">
        <v>391</v>
      </c>
      <c r="C300" s="8" t="s">
        <v>7</v>
      </c>
      <c r="D300" s="50" t="s">
        <v>9429</v>
      </c>
      <c r="E300" s="50" t="s">
        <v>393</v>
      </c>
    </row>
    <row r="301" spans="1:5" ht="32" x14ac:dyDescent="0.2">
      <c r="A301" s="8" t="s">
        <v>9307</v>
      </c>
      <c r="B301" s="8" t="s">
        <v>391</v>
      </c>
      <c r="C301" s="8" t="s">
        <v>8</v>
      </c>
      <c r="D301" s="50" t="s">
        <v>9430</v>
      </c>
      <c r="E301" s="50" t="s">
        <v>9431</v>
      </c>
    </row>
    <row r="302" spans="1:5" ht="16" x14ac:dyDescent="0.2">
      <c r="A302" s="8" t="s">
        <v>9307</v>
      </c>
      <c r="B302" s="8" t="s">
        <v>395</v>
      </c>
      <c r="C302" s="8" t="s">
        <v>4</v>
      </c>
      <c r="D302" s="50" t="s">
        <v>9308</v>
      </c>
      <c r="E302" s="50" t="s">
        <v>38</v>
      </c>
    </row>
    <row r="303" spans="1:5" ht="16" x14ac:dyDescent="0.2">
      <c r="A303" s="8" t="s">
        <v>9307</v>
      </c>
      <c r="B303" s="8" t="s">
        <v>395</v>
      </c>
      <c r="C303" s="8" t="s">
        <v>5</v>
      </c>
      <c r="D303" s="50" t="s">
        <v>9397</v>
      </c>
      <c r="E303" s="50" t="s">
        <v>308</v>
      </c>
    </row>
    <row r="304" spans="1:5" ht="16" x14ac:dyDescent="0.2">
      <c r="A304" s="8" t="s">
        <v>9307</v>
      </c>
      <c r="B304" s="8" t="s">
        <v>395</v>
      </c>
      <c r="C304" s="8" t="s">
        <v>6</v>
      </c>
      <c r="D304" s="50" t="s">
        <v>9398</v>
      </c>
      <c r="E304" s="50" t="s">
        <v>309</v>
      </c>
    </row>
    <row r="305" spans="1:5" ht="16" x14ac:dyDescent="0.2">
      <c r="A305" s="8" t="s">
        <v>9307</v>
      </c>
      <c r="B305" s="8" t="s">
        <v>395</v>
      </c>
      <c r="C305" s="8" t="s">
        <v>7</v>
      </c>
      <c r="D305" s="50" t="s">
        <v>9432</v>
      </c>
      <c r="E305" s="50" t="s">
        <v>397</v>
      </c>
    </row>
    <row r="306" spans="1:5" ht="32" x14ac:dyDescent="0.2">
      <c r="A306" s="8" t="s">
        <v>9307</v>
      </c>
      <c r="B306" s="8" t="s">
        <v>395</v>
      </c>
      <c r="C306" s="8" t="s">
        <v>8</v>
      </c>
      <c r="D306" s="50" t="s">
        <v>9430</v>
      </c>
      <c r="E306" s="50" t="s">
        <v>9431</v>
      </c>
    </row>
    <row r="307" spans="1:5" ht="16" x14ac:dyDescent="0.2">
      <c r="A307" s="8" t="s">
        <v>9307</v>
      </c>
      <c r="B307" s="8" t="s">
        <v>400</v>
      </c>
      <c r="C307" s="8" t="s">
        <v>4</v>
      </c>
      <c r="D307" s="50" t="s">
        <v>9308</v>
      </c>
      <c r="E307" s="50" t="s">
        <v>38</v>
      </c>
    </row>
    <row r="308" spans="1:5" ht="16" x14ac:dyDescent="0.2">
      <c r="A308" s="8" t="s">
        <v>9307</v>
      </c>
      <c r="B308" s="8" t="s">
        <v>400</v>
      </c>
      <c r="C308" s="8" t="s">
        <v>5</v>
      </c>
      <c r="D308" s="50" t="s">
        <v>9397</v>
      </c>
      <c r="E308" s="50" t="s">
        <v>308</v>
      </c>
    </row>
    <row r="309" spans="1:5" ht="16" x14ac:dyDescent="0.2">
      <c r="A309" s="8" t="s">
        <v>9307</v>
      </c>
      <c r="B309" s="8" t="s">
        <v>400</v>
      </c>
      <c r="C309" s="8" t="s">
        <v>6</v>
      </c>
      <c r="D309" s="50" t="s">
        <v>9398</v>
      </c>
      <c r="E309" s="50" t="s">
        <v>309</v>
      </c>
    </row>
    <row r="310" spans="1:5" ht="16" x14ac:dyDescent="0.2">
      <c r="A310" s="8" t="s">
        <v>9307</v>
      </c>
      <c r="B310" s="8" t="s">
        <v>400</v>
      </c>
      <c r="C310" s="8" t="s">
        <v>7</v>
      </c>
      <c r="D310" s="50" t="s">
        <v>9433</v>
      </c>
      <c r="E310" s="50" t="s">
        <v>402</v>
      </c>
    </row>
    <row r="311" spans="1:5" ht="16" x14ac:dyDescent="0.2">
      <c r="A311" s="8" t="s">
        <v>9307</v>
      </c>
      <c r="B311" s="8" t="s">
        <v>404</v>
      </c>
      <c r="C311" s="8" t="s">
        <v>4</v>
      </c>
      <c r="D311" s="50" t="s">
        <v>9308</v>
      </c>
      <c r="E311" s="50" t="s">
        <v>38</v>
      </c>
    </row>
    <row r="312" spans="1:5" ht="16" x14ac:dyDescent="0.2">
      <c r="A312" s="8" t="s">
        <v>9307</v>
      </c>
      <c r="B312" s="8" t="s">
        <v>404</v>
      </c>
      <c r="C312" s="8" t="s">
        <v>5</v>
      </c>
      <c r="D312" s="50" t="s">
        <v>9397</v>
      </c>
      <c r="E312" s="50" t="s">
        <v>308</v>
      </c>
    </row>
    <row r="313" spans="1:5" ht="16" x14ac:dyDescent="0.2">
      <c r="A313" s="8" t="s">
        <v>9307</v>
      </c>
      <c r="B313" s="8" t="s">
        <v>404</v>
      </c>
      <c r="C313" s="8" t="s">
        <v>6</v>
      </c>
      <c r="D313" s="50" t="s">
        <v>9398</v>
      </c>
      <c r="E313" s="50" t="s">
        <v>309</v>
      </c>
    </row>
    <row r="314" spans="1:5" ht="16" x14ac:dyDescent="0.2">
      <c r="A314" s="8" t="s">
        <v>9307</v>
      </c>
      <c r="B314" s="8" t="s">
        <v>404</v>
      </c>
      <c r="C314" s="8" t="s">
        <v>7</v>
      </c>
      <c r="D314" s="50" t="s">
        <v>9434</v>
      </c>
      <c r="E314" s="50" t="s">
        <v>406</v>
      </c>
    </row>
    <row r="315" spans="1:5" ht="16" x14ac:dyDescent="0.2">
      <c r="A315" s="8" t="s">
        <v>9307</v>
      </c>
      <c r="B315" s="8" t="s">
        <v>409</v>
      </c>
      <c r="C315" s="8" t="s">
        <v>4</v>
      </c>
      <c r="D315" s="50" t="s">
        <v>9308</v>
      </c>
      <c r="E315" s="50" t="s">
        <v>38</v>
      </c>
    </row>
    <row r="316" spans="1:5" ht="16" x14ac:dyDescent="0.2">
      <c r="A316" s="8" t="s">
        <v>9307</v>
      </c>
      <c r="B316" s="8" t="s">
        <v>409</v>
      </c>
      <c r="C316" s="8" t="s">
        <v>5</v>
      </c>
      <c r="D316" s="50" t="s">
        <v>9397</v>
      </c>
      <c r="E316" s="50" t="s">
        <v>308</v>
      </c>
    </row>
    <row r="317" spans="1:5" ht="16" x14ac:dyDescent="0.2">
      <c r="A317" s="8" t="s">
        <v>9307</v>
      </c>
      <c r="B317" s="8" t="s">
        <v>409</v>
      </c>
      <c r="C317" s="8" t="s">
        <v>6</v>
      </c>
      <c r="D317" s="50" t="s">
        <v>9398</v>
      </c>
      <c r="E317" s="50" t="s">
        <v>309</v>
      </c>
    </row>
    <row r="318" spans="1:5" ht="16" x14ac:dyDescent="0.2">
      <c r="A318" s="8" t="s">
        <v>9307</v>
      </c>
      <c r="B318" s="8" t="s">
        <v>409</v>
      </c>
      <c r="C318" s="8" t="s">
        <v>7</v>
      </c>
      <c r="D318" s="50" t="s">
        <v>9435</v>
      </c>
      <c r="E318" s="50" t="s">
        <v>411</v>
      </c>
    </row>
    <row r="319" spans="1:5" ht="16" x14ac:dyDescent="0.2">
      <c r="A319" s="8" t="s">
        <v>9307</v>
      </c>
      <c r="B319" s="8" t="s">
        <v>413</v>
      </c>
      <c r="C319" s="8" t="s">
        <v>4</v>
      </c>
      <c r="D319" s="50" t="s">
        <v>9308</v>
      </c>
      <c r="E319" s="50" t="s">
        <v>38</v>
      </c>
    </row>
    <row r="320" spans="1:5" ht="16" x14ac:dyDescent="0.2">
      <c r="A320" s="8" t="s">
        <v>9307</v>
      </c>
      <c r="B320" s="8" t="s">
        <v>413</v>
      </c>
      <c r="C320" s="8" t="s">
        <v>5</v>
      </c>
      <c r="D320" s="50" t="s">
        <v>9397</v>
      </c>
      <c r="E320" s="50" t="s">
        <v>308</v>
      </c>
    </row>
    <row r="321" spans="1:5" ht="16" x14ac:dyDescent="0.2">
      <c r="A321" s="8" t="s">
        <v>9307</v>
      </c>
      <c r="B321" s="8" t="s">
        <v>413</v>
      </c>
      <c r="C321" s="8" t="s">
        <v>6</v>
      </c>
      <c r="D321" s="50" t="s">
        <v>9398</v>
      </c>
      <c r="E321" s="50" t="s">
        <v>309</v>
      </c>
    </row>
    <row r="322" spans="1:5" ht="16" x14ac:dyDescent="0.2">
      <c r="A322" s="8" t="s">
        <v>9307</v>
      </c>
      <c r="B322" s="8" t="s">
        <v>413</v>
      </c>
      <c r="C322" s="8" t="s">
        <v>7</v>
      </c>
      <c r="D322" s="50" t="s">
        <v>9436</v>
      </c>
      <c r="E322" s="50" t="s">
        <v>415</v>
      </c>
    </row>
    <row r="323" spans="1:5" ht="16" x14ac:dyDescent="0.2">
      <c r="A323" s="8" t="s">
        <v>9307</v>
      </c>
      <c r="B323" s="8" t="s">
        <v>418</v>
      </c>
      <c r="C323" s="8" t="s">
        <v>4</v>
      </c>
      <c r="D323" s="50" t="s">
        <v>9308</v>
      </c>
      <c r="E323" s="50" t="s">
        <v>38</v>
      </c>
    </row>
    <row r="324" spans="1:5" ht="16" x14ac:dyDescent="0.2">
      <c r="A324" s="8" t="s">
        <v>9307</v>
      </c>
      <c r="B324" s="8" t="s">
        <v>418</v>
      </c>
      <c r="C324" s="8" t="s">
        <v>5</v>
      </c>
      <c r="D324" s="50" t="s">
        <v>9397</v>
      </c>
      <c r="E324" s="50" t="s">
        <v>308</v>
      </c>
    </row>
    <row r="325" spans="1:5" ht="16" x14ac:dyDescent="0.2">
      <c r="A325" s="8" t="s">
        <v>9307</v>
      </c>
      <c r="B325" s="8" t="s">
        <v>418</v>
      </c>
      <c r="C325" s="8" t="s">
        <v>6</v>
      </c>
      <c r="D325" s="50" t="s">
        <v>9398</v>
      </c>
      <c r="E325" s="50" t="s">
        <v>309</v>
      </c>
    </row>
    <row r="326" spans="1:5" ht="16" x14ac:dyDescent="0.2">
      <c r="A326" s="8" t="s">
        <v>9307</v>
      </c>
      <c r="B326" s="8" t="s">
        <v>418</v>
      </c>
      <c r="C326" s="8" t="s">
        <v>7</v>
      </c>
      <c r="D326" s="50" t="s">
        <v>9437</v>
      </c>
      <c r="E326" s="50" t="s">
        <v>420</v>
      </c>
    </row>
    <row r="327" spans="1:5" ht="48" x14ac:dyDescent="0.2">
      <c r="A327" s="8" t="s">
        <v>9307</v>
      </c>
      <c r="B327" s="8" t="s">
        <v>418</v>
      </c>
      <c r="C327" s="8" t="s">
        <v>8</v>
      </c>
      <c r="D327" s="50" t="s">
        <v>9438</v>
      </c>
      <c r="E327" s="50" t="s">
        <v>421</v>
      </c>
    </row>
    <row r="328" spans="1:5" ht="16" x14ac:dyDescent="0.2">
      <c r="A328" s="8" t="s">
        <v>9307</v>
      </c>
      <c r="B328" s="8" t="s">
        <v>422</v>
      </c>
      <c r="C328" s="8" t="s">
        <v>4</v>
      </c>
      <c r="D328" s="50" t="s">
        <v>9308</v>
      </c>
      <c r="E328" s="50" t="s">
        <v>38</v>
      </c>
    </row>
    <row r="329" spans="1:5" ht="16" x14ac:dyDescent="0.2">
      <c r="A329" s="8" t="s">
        <v>9307</v>
      </c>
      <c r="B329" s="8" t="s">
        <v>422</v>
      </c>
      <c r="C329" s="8" t="s">
        <v>5</v>
      </c>
      <c r="D329" s="50" t="s">
        <v>9397</v>
      </c>
      <c r="E329" s="50" t="s">
        <v>308</v>
      </c>
    </row>
    <row r="330" spans="1:5" ht="16" x14ac:dyDescent="0.2">
      <c r="A330" s="8" t="s">
        <v>9307</v>
      </c>
      <c r="B330" s="8" t="s">
        <v>422</v>
      </c>
      <c r="C330" s="8" t="s">
        <v>6</v>
      </c>
      <c r="D330" s="50" t="s">
        <v>9398</v>
      </c>
      <c r="E330" s="50" t="s">
        <v>309</v>
      </c>
    </row>
    <row r="331" spans="1:5" ht="16" x14ac:dyDescent="0.2">
      <c r="A331" s="8" t="s">
        <v>9307</v>
      </c>
      <c r="B331" s="8" t="s">
        <v>422</v>
      </c>
      <c r="C331" s="8" t="s">
        <v>7</v>
      </c>
      <c r="D331" s="50" t="s">
        <v>9439</v>
      </c>
      <c r="E331" s="50" t="s">
        <v>424</v>
      </c>
    </row>
    <row r="332" spans="1:5" ht="48" x14ac:dyDescent="0.2">
      <c r="A332" s="8" t="s">
        <v>9307</v>
      </c>
      <c r="B332" s="8" t="s">
        <v>422</v>
      </c>
      <c r="C332" s="8" t="s">
        <v>8</v>
      </c>
      <c r="D332" s="50" t="s">
        <v>9438</v>
      </c>
      <c r="E332" s="50" t="s">
        <v>421</v>
      </c>
    </row>
    <row r="333" spans="1:5" ht="16" x14ac:dyDescent="0.2">
      <c r="A333" s="8" t="s">
        <v>9307</v>
      </c>
      <c r="B333" s="8" t="s">
        <v>427</v>
      </c>
      <c r="C333" s="8" t="s">
        <v>4</v>
      </c>
      <c r="D333" s="50" t="s">
        <v>9308</v>
      </c>
      <c r="E333" s="50" t="s">
        <v>38</v>
      </c>
    </row>
    <row r="334" spans="1:5" ht="16" x14ac:dyDescent="0.2">
      <c r="A334" s="8" t="s">
        <v>9307</v>
      </c>
      <c r="B334" s="8" t="s">
        <v>427</v>
      </c>
      <c r="C334" s="8" t="s">
        <v>5</v>
      </c>
      <c r="D334" s="50" t="s">
        <v>9397</v>
      </c>
      <c r="E334" s="50" t="s">
        <v>308</v>
      </c>
    </row>
    <row r="335" spans="1:5" ht="16" x14ac:dyDescent="0.2">
      <c r="A335" s="8" t="s">
        <v>9307</v>
      </c>
      <c r="B335" s="8" t="s">
        <v>427</v>
      </c>
      <c r="C335" s="8" t="s">
        <v>6</v>
      </c>
      <c r="D335" s="50" t="s">
        <v>9398</v>
      </c>
      <c r="E335" s="50" t="s">
        <v>309</v>
      </c>
    </row>
    <row r="336" spans="1:5" ht="16" x14ac:dyDescent="0.2">
      <c r="A336" s="8" t="s">
        <v>9307</v>
      </c>
      <c r="B336" s="8" t="s">
        <v>427</v>
      </c>
      <c r="C336" s="8" t="s">
        <v>7</v>
      </c>
      <c r="D336" s="50" t="s">
        <v>9440</v>
      </c>
      <c r="E336" s="50" t="s">
        <v>9441</v>
      </c>
    </row>
    <row r="337" spans="1:5" ht="16" x14ac:dyDescent="0.2">
      <c r="A337" s="8" t="s">
        <v>9307</v>
      </c>
      <c r="B337" s="8" t="s">
        <v>431</v>
      </c>
      <c r="C337" s="8" t="s">
        <v>4</v>
      </c>
      <c r="D337" s="50" t="s">
        <v>9308</v>
      </c>
      <c r="E337" s="50" t="s">
        <v>38</v>
      </c>
    </row>
    <row r="338" spans="1:5" ht="16" x14ac:dyDescent="0.2">
      <c r="A338" s="8" t="s">
        <v>9307</v>
      </c>
      <c r="B338" s="8" t="s">
        <v>431</v>
      </c>
      <c r="C338" s="8" t="s">
        <v>5</v>
      </c>
      <c r="D338" s="50" t="s">
        <v>9397</v>
      </c>
      <c r="E338" s="50" t="s">
        <v>308</v>
      </c>
    </row>
    <row r="339" spans="1:5" ht="16" x14ac:dyDescent="0.2">
      <c r="A339" s="8" t="s">
        <v>9307</v>
      </c>
      <c r="B339" s="8" t="s">
        <v>431</v>
      </c>
      <c r="C339" s="8" t="s">
        <v>6</v>
      </c>
      <c r="D339" s="50" t="s">
        <v>9398</v>
      </c>
      <c r="E339" s="50" t="s">
        <v>309</v>
      </c>
    </row>
    <row r="340" spans="1:5" ht="16" x14ac:dyDescent="0.2">
      <c r="A340" s="8" t="s">
        <v>9307</v>
      </c>
      <c r="B340" s="8" t="s">
        <v>431</v>
      </c>
      <c r="C340" s="8" t="s">
        <v>7</v>
      </c>
      <c r="D340" s="50" t="s">
        <v>9442</v>
      </c>
      <c r="E340" s="50" t="s">
        <v>9443</v>
      </c>
    </row>
    <row r="341" spans="1:5" ht="16" x14ac:dyDescent="0.2">
      <c r="A341" s="8" t="s">
        <v>9307</v>
      </c>
      <c r="B341" s="8" t="s">
        <v>437</v>
      </c>
      <c r="C341" s="8" t="s">
        <v>4</v>
      </c>
      <c r="D341" s="50" t="s">
        <v>9308</v>
      </c>
      <c r="E341" s="50" t="s">
        <v>38</v>
      </c>
    </row>
    <row r="342" spans="1:5" ht="16" x14ac:dyDescent="0.2">
      <c r="A342" s="8" t="s">
        <v>9307</v>
      </c>
      <c r="B342" s="8" t="s">
        <v>437</v>
      </c>
      <c r="C342" s="8" t="s">
        <v>5</v>
      </c>
      <c r="D342" s="50" t="s">
        <v>9397</v>
      </c>
      <c r="E342" s="50" t="s">
        <v>308</v>
      </c>
    </row>
    <row r="343" spans="1:5" ht="16" x14ac:dyDescent="0.2">
      <c r="A343" s="8" t="s">
        <v>9307</v>
      </c>
      <c r="B343" s="8" t="s">
        <v>437</v>
      </c>
      <c r="C343" s="8" t="s">
        <v>6</v>
      </c>
      <c r="D343" s="50" t="s">
        <v>9398</v>
      </c>
      <c r="E343" s="50" t="s">
        <v>309</v>
      </c>
    </row>
    <row r="344" spans="1:5" ht="16" x14ac:dyDescent="0.2">
      <c r="A344" s="8" t="s">
        <v>9307</v>
      </c>
      <c r="B344" s="8" t="s">
        <v>437</v>
      </c>
      <c r="C344" s="8" t="s">
        <v>7</v>
      </c>
      <c r="D344" s="50" t="s">
        <v>9444</v>
      </c>
      <c r="E344" s="50" t="s">
        <v>439</v>
      </c>
    </row>
    <row r="345" spans="1:5" ht="272" x14ac:dyDescent="0.2">
      <c r="A345" s="8" t="s">
        <v>9307</v>
      </c>
      <c r="B345" s="8" t="s">
        <v>437</v>
      </c>
      <c r="C345" s="8" t="s">
        <v>8</v>
      </c>
      <c r="D345" s="50" t="s">
        <v>9445</v>
      </c>
      <c r="E345" s="50" t="s">
        <v>440</v>
      </c>
    </row>
    <row r="346" spans="1:5" ht="16" x14ac:dyDescent="0.2">
      <c r="A346" s="8" t="s">
        <v>9307</v>
      </c>
      <c r="B346" s="8" t="s">
        <v>441</v>
      </c>
      <c r="C346" s="8" t="s">
        <v>4</v>
      </c>
      <c r="D346" s="50" t="s">
        <v>9308</v>
      </c>
      <c r="E346" s="50" t="s">
        <v>38</v>
      </c>
    </row>
    <row r="347" spans="1:5" ht="16" x14ac:dyDescent="0.2">
      <c r="A347" s="8" t="s">
        <v>9307</v>
      </c>
      <c r="B347" s="8" t="s">
        <v>441</v>
      </c>
      <c r="C347" s="8" t="s">
        <v>5</v>
      </c>
      <c r="D347" s="50" t="s">
        <v>9397</v>
      </c>
      <c r="E347" s="50" t="s">
        <v>308</v>
      </c>
    </row>
    <row r="348" spans="1:5" ht="16" x14ac:dyDescent="0.2">
      <c r="A348" s="8" t="s">
        <v>9307</v>
      </c>
      <c r="B348" s="8" t="s">
        <v>441</v>
      </c>
      <c r="C348" s="8" t="s">
        <v>6</v>
      </c>
      <c r="D348" s="50" t="s">
        <v>9398</v>
      </c>
      <c r="E348" s="50" t="s">
        <v>309</v>
      </c>
    </row>
    <row r="349" spans="1:5" ht="16" x14ac:dyDescent="0.2">
      <c r="A349" s="8" t="s">
        <v>9307</v>
      </c>
      <c r="B349" s="8" t="s">
        <v>441</v>
      </c>
      <c r="C349" s="8" t="s">
        <v>7</v>
      </c>
      <c r="D349" s="50" t="s">
        <v>9446</v>
      </c>
      <c r="E349" s="50" t="s">
        <v>443</v>
      </c>
    </row>
    <row r="350" spans="1:5" ht="272" x14ac:dyDescent="0.2">
      <c r="A350" s="8" t="s">
        <v>9307</v>
      </c>
      <c r="B350" s="8" t="s">
        <v>441</v>
      </c>
      <c r="C350" s="8" t="s">
        <v>8</v>
      </c>
      <c r="D350" s="50" t="s">
        <v>9445</v>
      </c>
      <c r="E350" s="50" t="s">
        <v>440</v>
      </c>
    </row>
    <row r="351" spans="1:5" ht="16" x14ac:dyDescent="0.2">
      <c r="A351" s="8" t="s">
        <v>9307</v>
      </c>
      <c r="B351" s="8" t="s">
        <v>446</v>
      </c>
      <c r="C351" s="8" t="s">
        <v>4</v>
      </c>
      <c r="D351" s="50" t="s">
        <v>9308</v>
      </c>
      <c r="E351" s="50" t="s">
        <v>38</v>
      </c>
    </row>
    <row r="352" spans="1:5" ht="16" x14ac:dyDescent="0.2">
      <c r="A352" s="8" t="s">
        <v>9307</v>
      </c>
      <c r="B352" s="8" t="s">
        <v>446</v>
      </c>
      <c r="C352" s="8" t="s">
        <v>5</v>
      </c>
      <c r="D352" s="50" t="s">
        <v>9397</v>
      </c>
      <c r="E352" s="50" t="s">
        <v>308</v>
      </c>
    </row>
    <row r="353" spans="1:5" ht="16" x14ac:dyDescent="0.2">
      <c r="A353" s="8" t="s">
        <v>9307</v>
      </c>
      <c r="B353" s="8" t="s">
        <v>446</v>
      </c>
      <c r="C353" s="8" t="s">
        <v>6</v>
      </c>
      <c r="D353" s="50" t="s">
        <v>9398</v>
      </c>
      <c r="E353" s="50" t="s">
        <v>309</v>
      </c>
    </row>
    <row r="354" spans="1:5" ht="16" x14ac:dyDescent="0.2">
      <c r="A354" s="8" t="s">
        <v>9307</v>
      </c>
      <c r="B354" s="8" t="s">
        <v>446</v>
      </c>
      <c r="C354" s="8" t="s">
        <v>7</v>
      </c>
      <c r="D354" s="50" t="s">
        <v>9447</v>
      </c>
      <c r="E354" s="50" t="s">
        <v>448</v>
      </c>
    </row>
    <row r="355" spans="1:5" ht="16" x14ac:dyDescent="0.2">
      <c r="A355" s="8" t="s">
        <v>9307</v>
      </c>
      <c r="B355" s="8" t="s">
        <v>449</v>
      </c>
      <c r="C355" s="8" t="s">
        <v>4</v>
      </c>
      <c r="D355" s="50" t="s">
        <v>9308</v>
      </c>
      <c r="E355" s="50" t="s">
        <v>38</v>
      </c>
    </row>
    <row r="356" spans="1:5" ht="16" x14ac:dyDescent="0.2">
      <c r="A356" s="8" t="s">
        <v>9307</v>
      </c>
      <c r="B356" s="8" t="s">
        <v>449</v>
      </c>
      <c r="C356" s="8" t="s">
        <v>5</v>
      </c>
      <c r="D356" s="50" t="s">
        <v>9397</v>
      </c>
      <c r="E356" s="50" t="s">
        <v>308</v>
      </c>
    </row>
    <row r="357" spans="1:5" ht="16" x14ac:dyDescent="0.2">
      <c r="A357" s="8" t="s">
        <v>9307</v>
      </c>
      <c r="B357" s="8" t="s">
        <v>449</v>
      </c>
      <c r="C357" s="8" t="s">
        <v>6</v>
      </c>
      <c r="D357" s="50" t="s">
        <v>9398</v>
      </c>
      <c r="E357" s="50" t="s">
        <v>309</v>
      </c>
    </row>
    <row r="358" spans="1:5" ht="16" x14ac:dyDescent="0.2">
      <c r="A358" s="8" t="s">
        <v>9307</v>
      </c>
      <c r="B358" s="8" t="s">
        <v>449</v>
      </c>
      <c r="C358" s="8" t="s">
        <v>7</v>
      </c>
      <c r="D358" s="50" t="s">
        <v>9448</v>
      </c>
      <c r="E358" s="50" t="s">
        <v>451</v>
      </c>
    </row>
    <row r="359" spans="1:5" ht="16" x14ac:dyDescent="0.2">
      <c r="A359" s="8" t="s">
        <v>9307</v>
      </c>
      <c r="B359" s="8" t="s">
        <v>449</v>
      </c>
      <c r="C359" s="8" t="s">
        <v>8</v>
      </c>
      <c r="D359" s="50" t="s">
        <v>9449</v>
      </c>
      <c r="E359" s="50" t="s">
        <v>452</v>
      </c>
    </row>
    <row r="360" spans="1:5" ht="16" x14ac:dyDescent="0.2">
      <c r="A360" s="8" t="s">
        <v>9307</v>
      </c>
      <c r="B360" s="8" t="s">
        <v>453</v>
      </c>
      <c r="C360" s="8" t="s">
        <v>4</v>
      </c>
      <c r="D360" s="50" t="s">
        <v>9308</v>
      </c>
      <c r="E360" s="50" t="s">
        <v>38</v>
      </c>
    </row>
    <row r="361" spans="1:5" ht="16" x14ac:dyDescent="0.2">
      <c r="A361" s="8" t="s">
        <v>9307</v>
      </c>
      <c r="B361" s="8" t="s">
        <v>453</v>
      </c>
      <c r="C361" s="8" t="s">
        <v>5</v>
      </c>
      <c r="D361" s="50" t="s">
        <v>9397</v>
      </c>
      <c r="E361" s="50" t="s">
        <v>308</v>
      </c>
    </row>
    <row r="362" spans="1:5" ht="16" x14ac:dyDescent="0.2">
      <c r="A362" s="8" t="s">
        <v>9307</v>
      </c>
      <c r="B362" s="8" t="s">
        <v>453</v>
      </c>
      <c r="C362" s="8" t="s">
        <v>6</v>
      </c>
      <c r="D362" s="50" t="s">
        <v>9398</v>
      </c>
      <c r="E362" s="50" t="s">
        <v>309</v>
      </c>
    </row>
    <row r="363" spans="1:5" ht="16" x14ac:dyDescent="0.2">
      <c r="A363" s="8" t="s">
        <v>9307</v>
      </c>
      <c r="B363" s="8" t="s">
        <v>453</v>
      </c>
      <c r="C363" s="8" t="s">
        <v>7</v>
      </c>
      <c r="D363" s="50" t="s">
        <v>9450</v>
      </c>
      <c r="E363" s="50" t="s">
        <v>455</v>
      </c>
    </row>
    <row r="364" spans="1:5" ht="16" x14ac:dyDescent="0.2">
      <c r="A364" s="8" t="s">
        <v>9307</v>
      </c>
      <c r="B364" s="8" t="s">
        <v>453</v>
      </c>
      <c r="C364" s="8" t="s">
        <v>8</v>
      </c>
      <c r="D364" s="50" t="s">
        <v>9451</v>
      </c>
      <c r="E364" s="50" t="s">
        <v>456</v>
      </c>
    </row>
    <row r="365" spans="1:5" ht="16" x14ac:dyDescent="0.2">
      <c r="A365" s="8" t="s">
        <v>9307</v>
      </c>
      <c r="B365" s="8" t="s">
        <v>457</v>
      </c>
      <c r="C365" s="8" t="s">
        <v>4</v>
      </c>
      <c r="D365" s="50" t="s">
        <v>9308</v>
      </c>
      <c r="E365" s="50" t="s">
        <v>38</v>
      </c>
    </row>
    <row r="366" spans="1:5" ht="16" x14ac:dyDescent="0.2">
      <c r="A366" s="8" t="s">
        <v>9307</v>
      </c>
      <c r="B366" s="8" t="s">
        <v>457</v>
      </c>
      <c r="C366" s="8" t="s">
        <v>5</v>
      </c>
      <c r="D366" s="50" t="s">
        <v>9397</v>
      </c>
      <c r="E366" s="50" t="s">
        <v>308</v>
      </c>
    </row>
    <row r="367" spans="1:5" ht="16" x14ac:dyDescent="0.2">
      <c r="A367" s="8" t="s">
        <v>9307</v>
      </c>
      <c r="B367" s="8" t="s">
        <v>457</v>
      </c>
      <c r="C367" s="8" t="s">
        <v>6</v>
      </c>
      <c r="D367" s="50" t="s">
        <v>9398</v>
      </c>
      <c r="E367" s="50" t="s">
        <v>309</v>
      </c>
    </row>
    <row r="368" spans="1:5" ht="16" x14ac:dyDescent="0.2">
      <c r="A368" s="8" t="s">
        <v>9307</v>
      </c>
      <c r="B368" s="8" t="s">
        <v>457</v>
      </c>
      <c r="C368" s="8" t="s">
        <v>7</v>
      </c>
      <c r="D368" s="50" t="s">
        <v>9452</v>
      </c>
      <c r="E368" s="50" t="s">
        <v>459</v>
      </c>
    </row>
    <row r="369" spans="1:5" ht="32" x14ac:dyDescent="0.2">
      <c r="A369" s="8" t="s">
        <v>9307</v>
      </c>
      <c r="B369" s="8" t="s">
        <v>457</v>
      </c>
      <c r="C369" s="8" t="s">
        <v>8</v>
      </c>
      <c r="D369" s="50" t="s">
        <v>9453</v>
      </c>
      <c r="E369" s="50" t="s">
        <v>9454</v>
      </c>
    </row>
    <row r="370" spans="1:5" ht="16" x14ac:dyDescent="0.2">
      <c r="A370" s="8" t="s">
        <v>9307</v>
      </c>
      <c r="B370" s="8" t="s">
        <v>461</v>
      </c>
      <c r="C370" s="8" t="s">
        <v>4</v>
      </c>
      <c r="D370" s="50" t="s">
        <v>9308</v>
      </c>
      <c r="E370" s="50" t="s">
        <v>38</v>
      </c>
    </row>
    <row r="371" spans="1:5" ht="16" x14ac:dyDescent="0.2">
      <c r="A371" s="8" t="s">
        <v>9307</v>
      </c>
      <c r="B371" s="8" t="s">
        <v>461</v>
      </c>
      <c r="C371" s="8" t="s">
        <v>5</v>
      </c>
      <c r="D371" s="50" t="s">
        <v>9397</v>
      </c>
      <c r="E371" s="50" t="s">
        <v>308</v>
      </c>
    </row>
    <row r="372" spans="1:5" ht="16" x14ac:dyDescent="0.2">
      <c r="A372" s="8" t="s">
        <v>9307</v>
      </c>
      <c r="B372" s="8" t="s">
        <v>461</v>
      </c>
      <c r="C372" s="8" t="s">
        <v>6</v>
      </c>
      <c r="D372" s="50" t="s">
        <v>9398</v>
      </c>
      <c r="E372" s="50" t="s">
        <v>309</v>
      </c>
    </row>
    <row r="373" spans="1:5" ht="16" x14ac:dyDescent="0.2">
      <c r="A373" s="8" t="s">
        <v>9307</v>
      </c>
      <c r="B373" s="8" t="s">
        <v>461</v>
      </c>
      <c r="C373" s="8" t="s">
        <v>7</v>
      </c>
      <c r="D373" s="50" t="s">
        <v>9455</v>
      </c>
      <c r="E373" s="50" t="s">
        <v>463</v>
      </c>
    </row>
    <row r="374" spans="1:5" ht="32" x14ac:dyDescent="0.2">
      <c r="A374" s="8" t="s">
        <v>9307</v>
      </c>
      <c r="B374" s="8" t="s">
        <v>461</v>
      </c>
      <c r="C374" s="8" t="s">
        <v>8</v>
      </c>
      <c r="D374" s="50" t="s">
        <v>9453</v>
      </c>
      <c r="E374" s="50" t="s">
        <v>9454</v>
      </c>
    </row>
    <row r="375" spans="1:5" ht="16" x14ac:dyDescent="0.2">
      <c r="A375" s="8" t="s">
        <v>9307</v>
      </c>
      <c r="B375" s="8" t="s">
        <v>466</v>
      </c>
      <c r="C375" s="8" t="s">
        <v>4</v>
      </c>
      <c r="D375" s="50" t="s">
        <v>9308</v>
      </c>
      <c r="E375" s="50" t="s">
        <v>38</v>
      </c>
    </row>
    <row r="376" spans="1:5" ht="16" x14ac:dyDescent="0.2">
      <c r="A376" s="8" t="s">
        <v>9307</v>
      </c>
      <c r="B376" s="8" t="s">
        <v>466</v>
      </c>
      <c r="C376" s="8" t="s">
        <v>5</v>
      </c>
      <c r="D376" s="50" t="s">
        <v>9397</v>
      </c>
      <c r="E376" s="50" t="s">
        <v>308</v>
      </c>
    </row>
    <row r="377" spans="1:5" ht="16" x14ac:dyDescent="0.2">
      <c r="A377" s="8" t="s">
        <v>9307</v>
      </c>
      <c r="B377" s="8" t="s">
        <v>466</v>
      </c>
      <c r="C377" s="8" t="s">
        <v>6</v>
      </c>
      <c r="D377" s="50" t="s">
        <v>9398</v>
      </c>
      <c r="E377" s="50" t="s">
        <v>309</v>
      </c>
    </row>
    <row r="378" spans="1:5" ht="16" x14ac:dyDescent="0.2">
      <c r="A378" s="8" t="s">
        <v>9307</v>
      </c>
      <c r="B378" s="8" t="s">
        <v>466</v>
      </c>
      <c r="C378" s="8" t="s">
        <v>7</v>
      </c>
      <c r="D378" s="50" t="s">
        <v>9456</v>
      </c>
      <c r="E378" s="50" t="s">
        <v>468</v>
      </c>
    </row>
    <row r="379" spans="1:5" ht="16" x14ac:dyDescent="0.2">
      <c r="A379" s="8" t="s">
        <v>9307</v>
      </c>
      <c r="B379" s="8" t="s">
        <v>470</v>
      </c>
      <c r="C379" s="8" t="s">
        <v>4</v>
      </c>
      <c r="D379" s="50" t="s">
        <v>9308</v>
      </c>
      <c r="E379" s="50" t="s">
        <v>38</v>
      </c>
    </row>
    <row r="380" spans="1:5" ht="16" x14ac:dyDescent="0.2">
      <c r="A380" s="8" t="s">
        <v>9307</v>
      </c>
      <c r="B380" s="8" t="s">
        <v>470</v>
      </c>
      <c r="C380" s="8" t="s">
        <v>5</v>
      </c>
      <c r="D380" s="50" t="s">
        <v>9397</v>
      </c>
      <c r="E380" s="50" t="s">
        <v>308</v>
      </c>
    </row>
    <row r="381" spans="1:5" ht="16" x14ac:dyDescent="0.2">
      <c r="A381" s="8" t="s">
        <v>9307</v>
      </c>
      <c r="B381" s="8" t="s">
        <v>470</v>
      </c>
      <c r="C381" s="8" t="s">
        <v>6</v>
      </c>
      <c r="D381" s="50" t="s">
        <v>9398</v>
      </c>
      <c r="E381" s="50" t="s">
        <v>309</v>
      </c>
    </row>
    <row r="382" spans="1:5" ht="16" x14ac:dyDescent="0.2">
      <c r="A382" s="8" t="s">
        <v>9307</v>
      </c>
      <c r="B382" s="8" t="s">
        <v>470</v>
      </c>
      <c r="C382" s="8" t="s">
        <v>7</v>
      </c>
      <c r="D382" s="50" t="s">
        <v>9457</v>
      </c>
      <c r="E382" s="50" t="s">
        <v>472</v>
      </c>
    </row>
    <row r="383" spans="1:5" ht="16" x14ac:dyDescent="0.2">
      <c r="A383" s="8" t="s">
        <v>9307</v>
      </c>
      <c r="B383" s="8" t="s">
        <v>475</v>
      </c>
      <c r="C383" s="8" t="s">
        <v>4</v>
      </c>
      <c r="D383" s="50" t="s">
        <v>9308</v>
      </c>
      <c r="E383" s="50" t="s">
        <v>38</v>
      </c>
    </row>
    <row r="384" spans="1:5" ht="16" x14ac:dyDescent="0.2">
      <c r="A384" s="8" t="s">
        <v>9307</v>
      </c>
      <c r="B384" s="8" t="s">
        <v>475</v>
      </c>
      <c r="C384" s="8" t="s">
        <v>5</v>
      </c>
      <c r="D384" s="50" t="s">
        <v>9397</v>
      </c>
      <c r="E384" s="50" t="s">
        <v>308</v>
      </c>
    </row>
    <row r="385" spans="1:5" ht="16" x14ac:dyDescent="0.2">
      <c r="A385" s="8" t="s">
        <v>9307</v>
      </c>
      <c r="B385" s="8" t="s">
        <v>475</v>
      </c>
      <c r="C385" s="8" t="s">
        <v>6</v>
      </c>
      <c r="D385" s="50" t="s">
        <v>9398</v>
      </c>
      <c r="E385" s="50" t="s">
        <v>309</v>
      </c>
    </row>
    <row r="386" spans="1:5" ht="16" x14ac:dyDescent="0.2">
      <c r="A386" s="8" t="s">
        <v>9307</v>
      </c>
      <c r="B386" s="8" t="s">
        <v>475</v>
      </c>
      <c r="C386" s="8" t="s">
        <v>7</v>
      </c>
      <c r="D386" s="50" t="s">
        <v>9458</v>
      </c>
      <c r="E386" s="50" t="s">
        <v>477</v>
      </c>
    </row>
    <row r="387" spans="1:5" ht="32" x14ac:dyDescent="0.2">
      <c r="A387" s="8" t="s">
        <v>9307</v>
      </c>
      <c r="B387" s="8" t="s">
        <v>475</v>
      </c>
      <c r="C387" s="8" t="s">
        <v>8</v>
      </c>
      <c r="D387" s="50" t="s">
        <v>9459</v>
      </c>
      <c r="E387" s="50" t="s">
        <v>478</v>
      </c>
    </row>
    <row r="388" spans="1:5" ht="16" x14ac:dyDescent="0.2">
      <c r="A388" s="8" t="s">
        <v>9307</v>
      </c>
      <c r="B388" s="8" t="s">
        <v>479</v>
      </c>
      <c r="C388" s="8" t="s">
        <v>4</v>
      </c>
      <c r="D388" s="50" t="s">
        <v>9308</v>
      </c>
      <c r="E388" s="50" t="s">
        <v>38</v>
      </c>
    </row>
    <row r="389" spans="1:5" ht="16" x14ac:dyDescent="0.2">
      <c r="A389" s="8" t="s">
        <v>9307</v>
      </c>
      <c r="B389" s="8" t="s">
        <v>479</v>
      </c>
      <c r="C389" s="8" t="s">
        <v>5</v>
      </c>
      <c r="D389" s="50" t="s">
        <v>9397</v>
      </c>
      <c r="E389" s="50" t="s">
        <v>308</v>
      </c>
    </row>
    <row r="390" spans="1:5" ht="16" x14ac:dyDescent="0.2">
      <c r="A390" s="8" t="s">
        <v>9307</v>
      </c>
      <c r="B390" s="8" t="s">
        <v>479</v>
      </c>
      <c r="C390" s="8" t="s">
        <v>6</v>
      </c>
      <c r="D390" s="50" t="s">
        <v>9398</v>
      </c>
      <c r="E390" s="50" t="s">
        <v>309</v>
      </c>
    </row>
    <row r="391" spans="1:5" ht="16" x14ac:dyDescent="0.2">
      <c r="A391" s="8" t="s">
        <v>9307</v>
      </c>
      <c r="B391" s="8" t="s">
        <v>479</v>
      </c>
      <c r="C391" s="8" t="s">
        <v>7</v>
      </c>
      <c r="D391" s="50" t="s">
        <v>9460</v>
      </c>
      <c r="E391" s="50" t="s">
        <v>481</v>
      </c>
    </row>
    <row r="392" spans="1:5" ht="32" x14ac:dyDescent="0.2">
      <c r="A392" s="8" t="s">
        <v>9307</v>
      </c>
      <c r="B392" s="8" t="s">
        <v>479</v>
      </c>
      <c r="C392" s="8" t="s">
        <v>8</v>
      </c>
      <c r="D392" s="50" t="s">
        <v>9459</v>
      </c>
      <c r="E392" s="50" t="s">
        <v>478</v>
      </c>
    </row>
    <row r="393" spans="1:5" ht="16" x14ac:dyDescent="0.2">
      <c r="A393" s="8" t="s">
        <v>9307</v>
      </c>
      <c r="B393" s="8" t="s">
        <v>484</v>
      </c>
      <c r="C393" s="8" t="s">
        <v>4</v>
      </c>
      <c r="D393" s="50" t="s">
        <v>9308</v>
      </c>
      <c r="E393" s="50" t="s">
        <v>38</v>
      </c>
    </row>
    <row r="394" spans="1:5" ht="16" x14ac:dyDescent="0.2">
      <c r="A394" s="8" t="s">
        <v>9307</v>
      </c>
      <c r="B394" s="8" t="s">
        <v>484</v>
      </c>
      <c r="C394" s="8" t="s">
        <v>5</v>
      </c>
      <c r="D394" s="50" t="s">
        <v>9397</v>
      </c>
      <c r="E394" s="50" t="s">
        <v>308</v>
      </c>
    </row>
    <row r="395" spans="1:5" ht="16" x14ac:dyDescent="0.2">
      <c r="A395" s="8" t="s">
        <v>9307</v>
      </c>
      <c r="B395" s="8" t="s">
        <v>484</v>
      </c>
      <c r="C395" s="8" t="s">
        <v>6</v>
      </c>
      <c r="D395" s="50" t="s">
        <v>9398</v>
      </c>
      <c r="E395" s="50" t="s">
        <v>309</v>
      </c>
    </row>
    <row r="396" spans="1:5" ht="16" x14ac:dyDescent="0.2">
      <c r="A396" s="8" t="s">
        <v>9307</v>
      </c>
      <c r="B396" s="8" t="s">
        <v>484</v>
      </c>
      <c r="C396" s="8" t="s">
        <v>7</v>
      </c>
      <c r="D396" s="50" t="s">
        <v>9461</v>
      </c>
      <c r="E396" s="50" t="s">
        <v>486</v>
      </c>
    </row>
    <row r="397" spans="1:5" ht="16" x14ac:dyDescent="0.2">
      <c r="A397" s="8" t="s">
        <v>9307</v>
      </c>
      <c r="B397" s="8" t="s">
        <v>487</v>
      </c>
      <c r="C397" s="8" t="s">
        <v>4</v>
      </c>
      <c r="D397" s="50" t="s">
        <v>9308</v>
      </c>
      <c r="E397" s="50" t="s">
        <v>38</v>
      </c>
    </row>
    <row r="398" spans="1:5" ht="16" x14ac:dyDescent="0.2">
      <c r="A398" s="8" t="s">
        <v>9307</v>
      </c>
      <c r="B398" s="8" t="s">
        <v>487</v>
      </c>
      <c r="C398" s="8" t="s">
        <v>5</v>
      </c>
      <c r="D398" s="50" t="s">
        <v>9397</v>
      </c>
      <c r="E398" s="50" t="s">
        <v>308</v>
      </c>
    </row>
    <row r="399" spans="1:5" ht="16" x14ac:dyDescent="0.2">
      <c r="A399" s="8" t="s">
        <v>9307</v>
      </c>
      <c r="B399" s="8" t="s">
        <v>487</v>
      </c>
      <c r="C399" s="8" t="s">
        <v>6</v>
      </c>
      <c r="D399" s="50" t="s">
        <v>9462</v>
      </c>
      <c r="E399" s="50" t="s">
        <v>489</v>
      </c>
    </row>
    <row r="400" spans="1:5" ht="16" x14ac:dyDescent="0.2">
      <c r="A400" s="8" t="s">
        <v>9307</v>
      </c>
      <c r="B400" s="8" t="s">
        <v>487</v>
      </c>
      <c r="C400" s="8" t="s">
        <v>7</v>
      </c>
      <c r="D400" s="50" t="s">
        <v>9463</v>
      </c>
      <c r="E400" s="50" t="s">
        <v>490</v>
      </c>
    </row>
    <row r="401" spans="1:5" ht="32" x14ac:dyDescent="0.2">
      <c r="A401" s="8" t="s">
        <v>9307</v>
      </c>
      <c r="B401" s="8" t="s">
        <v>487</v>
      </c>
      <c r="C401" s="8" t="s">
        <v>8</v>
      </c>
      <c r="D401" s="50" t="s">
        <v>9464</v>
      </c>
      <c r="E401" s="50" t="s">
        <v>491</v>
      </c>
    </row>
    <row r="402" spans="1:5" ht="16" x14ac:dyDescent="0.2">
      <c r="A402" s="8" t="s">
        <v>9307</v>
      </c>
      <c r="B402" s="8" t="s">
        <v>492</v>
      </c>
      <c r="C402" s="8" t="s">
        <v>4</v>
      </c>
      <c r="D402" s="50" t="s">
        <v>9308</v>
      </c>
      <c r="E402" s="50" t="s">
        <v>38</v>
      </c>
    </row>
    <row r="403" spans="1:5" ht="16" x14ac:dyDescent="0.2">
      <c r="A403" s="8" t="s">
        <v>9307</v>
      </c>
      <c r="B403" s="8" t="s">
        <v>492</v>
      </c>
      <c r="C403" s="8" t="s">
        <v>5</v>
      </c>
      <c r="D403" s="50" t="s">
        <v>9397</v>
      </c>
      <c r="E403" s="50" t="s">
        <v>308</v>
      </c>
    </row>
    <row r="404" spans="1:5" ht="16" x14ac:dyDescent="0.2">
      <c r="A404" s="8" t="s">
        <v>9307</v>
      </c>
      <c r="B404" s="8" t="s">
        <v>492</v>
      </c>
      <c r="C404" s="8" t="s">
        <v>6</v>
      </c>
      <c r="D404" s="50" t="s">
        <v>9462</v>
      </c>
      <c r="E404" s="50" t="s">
        <v>489</v>
      </c>
    </row>
    <row r="405" spans="1:5" ht="16" x14ac:dyDescent="0.2">
      <c r="A405" s="8" t="s">
        <v>9307</v>
      </c>
      <c r="B405" s="8" t="s">
        <v>492</v>
      </c>
      <c r="C405" s="8" t="s">
        <v>7</v>
      </c>
      <c r="D405" s="50" t="s">
        <v>9465</v>
      </c>
      <c r="E405" s="50" t="s">
        <v>494</v>
      </c>
    </row>
    <row r="406" spans="1:5" ht="16" x14ac:dyDescent="0.2">
      <c r="A406" s="8" t="s">
        <v>9307</v>
      </c>
      <c r="B406" s="8" t="s">
        <v>497</v>
      </c>
      <c r="C406" s="8" t="s">
        <v>4</v>
      </c>
      <c r="D406" s="50" t="s">
        <v>9308</v>
      </c>
      <c r="E406" s="50" t="s">
        <v>38</v>
      </c>
    </row>
    <row r="407" spans="1:5" ht="16" x14ac:dyDescent="0.2">
      <c r="A407" s="8" t="s">
        <v>9307</v>
      </c>
      <c r="B407" s="8" t="s">
        <v>497</v>
      </c>
      <c r="C407" s="8" t="s">
        <v>5</v>
      </c>
      <c r="D407" s="50" t="s">
        <v>9397</v>
      </c>
      <c r="E407" s="50" t="s">
        <v>308</v>
      </c>
    </row>
    <row r="408" spans="1:5" ht="16" x14ac:dyDescent="0.2">
      <c r="A408" s="8" t="s">
        <v>9307</v>
      </c>
      <c r="B408" s="8" t="s">
        <v>497</v>
      </c>
      <c r="C408" s="8" t="s">
        <v>6</v>
      </c>
      <c r="D408" s="50" t="s">
        <v>9462</v>
      </c>
      <c r="E408" s="50" t="s">
        <v>489</v>
      </c>
    </row>
    <row r="409" spans="1:5" ht="16" x14ac:dyDescent="0.2">
      <c r="A409" s="8" t="s">
        <v>9307</v>
      </c>
      <c r="B409" s="8" t="s">
        <v>497</v>
      </c>
      <c r="C409" s="8" t="s">
        <v>7</v>
      </c>
      <c r="D409" s="50" t="s">
        <v>9466</v>
      </c>
      <c r="E409" s="50" t="s">
        <v>499</v>
      </c>
    </row>
    <row r="410" spans="1:5" ht="80" x14ac:dyDescent="0.2">
      <c r="A410" s="8" t="s">
        <v>9307</v>
      </c>
      <c r="B410" s="8" t="s">
        <v>497</v>
      </c>
      <c r="C410" s="8" t="s">
        <v>8</v>
      </c>
      <c r="D410" s="50" t="s">
        <v>9467</v>
      </c>
      <c r="E410" s="50" t="s">
        <v>500</v>
      </c>
    </row>
    <row r="411" spans="1:5" ht="16" x14ac:dyDescent="0.2">
      <c r="A411" s="8" t="s">
        <v>9307</v>
      </c>
      <c r="B411" s="8" t="s">
        <v>501</v>
      </c>
      <c r="C411" s="8" t="s">
        <v>4</v>
      </c>
      <c r="D411" s="50" t="s">
        <v>9308</v>
      </c>
      <c r="E411" s="50" t="s">
        <v>38</v>
      </c>
    </row>
    <row r="412" spans="1:5" ht="16" x14ac:dyDescent="0.2">
      <c r="A412" s="8" t="s">
        <v>9307</v>
      </c>
      <c r="B412" s="8" t="s">
        <v>501</v>
      </c>
      <c r="C412" s="8" t="s">
        <v>5</v>
      </c>
      <c r="D412" s="50" t="s">
        <v>9397</v>
      </c>
      <c r="E412" s="50" t="s">
        <v>308</v>
      </c>
    </row>
    <row r="413" spans="1:5" ht="16" x14ac:dyDescent="0.2">
      <c r="A413" s="8" t="s">
        <v>9307</v>
      </c>
      <c r="B413" s="8" t="s">
        <v>501</v>
      </c>
      <c r="C413" s="8" t="s">
        <v>6</v>
      </c>
      <c r="D413" s="50" t="s">
        <v>9462</v>
      </c>
      <c r="E413" s="50" t="s">
        <v>489</v>
      </c>
    </row>
    <row r="414" spans="1:5" ht="16" x14ac:dyDescent="0.2">
      <c r="A414" s="8" t="s">
        <v>9307</v>
      </c>
      <c r="B414" s="8" t="s">
        <v>501</v>
      </c>
      <c r="C414" s="8" t="s">
        <v>7</v>
      </c>
      <c r="D414" s="50" t="s">
        <v>9468</v>
      </c>
      <c r="E414" s="50" t="s">
        <v>503</v>
      </c>
    </row>
    <row r="415" spans="1:5" ht="80" x14ac:dyDescent="0.2">
      <c r="A415" s="8" t="s">
        <v>9307</v>
      </c>
      <c r="B415" s="8" t="s">
        <v>501</v>
      </c>
      <c r="C415" s="8" t="s">
        <v>8</v>
      </c>
      <c r="D415" s="50" t="s">
        <v>9467</v>
      </c>
      <c r="E415" s="50" t="s">
        <v>500</v>
      </c>
    </row>
    <row r="416" spans="1:5" ht="16" x14ac:dyDescent="0.2">
      <c r="A416" s="8" t="s">
        <v>9307</v>
      </c>
      <c r="B416" s="8" t="s">
        <v>504</v>
      </c>
      <c r="C416" s="8" t="s">
        <v>4</v>
      </c>
      <c r="D416" s="50" t="s">
        <v>9308</v>
      </c>
      <c r="E416" s="50" t="s">
        <v>38</v>
      </c>
    </row>
    <row r="417" spans="1:5" ht="16" x14ac:dyDescent="0.2">
      <c r="A417" s="8" t="s">
        <v>9307</v>
      </c>
      <c r="B417" s="8" t="s">
        <v>504</v>
      </c>
      <c r="C417" s="8" t="s">
        <v>5</v>
      </c>
      <c r="D417" s="50" t="s">
        <v>9397</v>
      </c>
      <c r="E417" s="50" t="s">
        <v>308</v>
      </c>
    </row>
    <row r="418" spans="1:5" ht="16" x14ac:dyDescent="0.2">
      <c r="A418" s="8" t="s">
        <v>9307</v>
      </c>
      <c r="B418" s="8" t="s">
        <v>504</v>
      </c>
      <c r="C418" s="8" t="s">
        <v>6</v>
      </c>
      <c r="D418" s="50" t="s">
        <v>9469</v>
      </c>
      <c r="E418" s="50" t="s">
        <v>506</v>
      </c>
    </row>
    <row r="419" spans="1:5" ht="16" x14ac:dyDescent="0.2">
      <c r="A419" s="8" t="s">
        <v>9307</v>
      </c>
      <c r="B419" s="8" t="s">
        <v>504</v>
      </c>
      <c r="C419" s="8" t="s">
        <v>7</v>
      </c>
      <c r="D419" s="50" t="s">
        <v>9470</v>
      </c>
      <c r="E419" s="50" t="s">
        <v>507</v>
      </c>
    </row>
    <row r="420" spans="1:5" ht="16" x14ac:dyDescent="0.2">
      <c r="A420" s="8" t="s">
        <v>9307</v>
      </c>
      <c r="B420" s="8" t="s">
        <v>504</v>
      </c>
      <c r="C420" s="8" t="s">
        <v>8</v>
      </c>
      <c r="D420" s="50" t="s">
        <v>9471</v>
      </c>
      <c r="E420" s="50" t="s">
        <v>508</v>
      </c>
    </row>
    <row r="421" spans="1:5" ht="16" x14ac:dyDescent="0.2">
      <c r="A421" s="8" t="s">
        <v>9307</v>
      </c>
      <c r="B421" s="8" t="s">
        <v>509</v>
      </c>
      <c r="C421" s="8" t="s">
        <v>4</v>
      </c>
      <c r="D421" s="50" t="s">
        <v>9308</v>
      </c>
      <c r="E421" s="50" t="s">
        <v>38</v>
      </c>
    </row>
    <row r="422" spans="1:5" ht="16" x14ac:dyDescent="0.2">
      <c r="A422" s="8" t="s">
        <v>9307</v>
      </c>
      <c r="B422" s="8" t="s">
        <v>509</v>
      </c>
      <c r="C422" s="8" t="s">
        <v>5</v>
      </c>
      <c r="D422" s="50" t="s">
        <v>9397</v>
      </c>
      <c r="E422" s="50" t="s">
        <v>308</v>
      </c>
    </row>
    <row r="423" spans="1:5" ht="16" x14ac:dyDescent="0.2">
      <c r="A423" s="8" t="s">
        <v>9307</v>
      </c>
      <c r="B423" s="8" t="s">
        <v>509</v>
      </c>
      <c r="C423" s="8" t="s">
        <v>6</v>
      </c>
      <c r="D423" s="50" t="s">
        <v>9469</v>
      </c>
      <c r="E423" s="50" t="s">
        <v>506</v>
      </c>
    </row>
    <row r="424" spans="1:5" ht="16" x14ac:dyDescent="0.2">
      <c r="A424" s="8" t="s">
        <v>9307</v>
      </c>
      <c r="B424" s="8" t="s">
        <v>509</v>
      </c>
      <c r="C424" s="8" t="s">
        <v>7</v>
      </c>
      <c r="D424" s="50" t="s">
        <v>9472</v>
      </c>
      <c r="E424" s="50" t="s">
        <v>511</v>
      </c>
    </row>
    <row r="425" spans="1:5" ht="16" x14ac:dyDescent="0.2">
      <c r="A425" s="8" t="s">
        <v>9307</v>
      </c>
      <c r="B425" s="8" t="s">
        <v>514</v>
      </c>
      <c r="C425" s="8" t="s">
        <v>4</v>
      </c>
      <c r="D425" s="50" t="s">
        <v>9308</v>
      </c>
      <c r="E425" s="50" t="s">
        <v>38</v>
      </c>
    </row>
    <row r="426" spans="1:5" ht="16" x14ac:dyDescent="0.2">
      <c r="A426" s="8" t="s">
        <v>9307</v>
      </c>
      <c r="B426" s="8" t="s">
        <v>514</v>
      </c>
      <c r="C426" s="8" t="s">
        <v>5</v>
      </c>
      <c r="D426" s="50" t="s">
        <v>9473</v>
      </c>
      <c r="E426" s="50" t="s">
        <v>516</v>
      </c>
    </row>
    <row r="427" spans="1:5" ht="16" x14ac:dyDescent="0.2">
      <c r="A427" s="8" t="s">
        <v>9307</v>
      </c>
      <c r="B427" s="8" t="s">
        <v>514</v>
      </c>
      <c r="C427" s="8" t="s">
        <v>7</v>
      </c>
      <c r="D427" s="50" t="s">
        <v>9474</v>
      </c>
      <c r="E427" s="50" t="s">
        <v>517</v>
      </c>
    </row>
    <row r="428" spans="1:5" ht="32" x14ac:dyDescent="0.2">
      <c r="A428" s="8" t="s">
        <v>9307</v>
      </c>
      <c r="B428" s="8" t="s">
        <v>514</v>
      </c>
      <c r="C428" s="8" t="s">
        <v>8</v>
      </c>
      <c r="D428" s="50" t="s">
        <v>9475</v>
      </c>
      <c r="E428" s="50" t="s">
        <v>518</v>
      </c>
    </row>
    <row r="429" spans="1:5" ht="16" x14ac:dyDescent="0.2">
      <c r="A429" s="8" t="s">
        <v>9307</v>
      </c>
      <c r="B429" s="8" t="s">
        <v>519</v>
      </c>
      <c r="C429" s="8" t="s">
        <v>4</v>
      </c>
      <c r="D429" s="50" t="s">
        <v>9308</v>
      </c>
      <c r="E429" s="50" t="s">
        <v>38</v>
      </c>
    </row>
    <row r="430" spans="1:5" ht="16" x14ac:dyDescent="0.2">
      <c r="A430" s="8" t="s">
        <v>9307</v>
      </c>
      <c r="B430" s="8" t="s">
        <v>519</v>
      </c>
      <c r="C430" s="8" t="s">
        <v>5</v>
      </c>
      <c r="D430" s="50" t="s">
        <v>9473</v>
      </c>
      <c r="E430" s="50" t="s">
        <v>516</v>
      </c>
    </row>
    <row r="431" spans="1:5" ht="16" x14ac:dyDescent="0.2">
      <c r="A431" s="8" t="s">
        <v>9307</v>
      </c>
      <c r="B431" s="8" t="s">
        <v>519</v>
      </c>
      <c r="C431" s="8" t="s">
        <v>7</v>
      </c>
      <c r="D431" s="50" t="s">
        <v>9476</v>
      </c>
      <c r="E431" s="50" t="s">
        <v>521</v>
      </c>
    </row>
    <row r="432" spans="1:5" ht="16" x14ac:dyDescent="0.2">
      <c r="A432" s="8" t="s">
        <v>9307</v>
      </c>
      <c r="B432" s="8" t="s">
        <v>519</v>
      </c>
      <c r="C432" s="8" t="s">
        <v>8</v>
      </c>
      <c r="D432" s="50" t="s">
        <v>9477</v>
      </c>
      <c r="E432" s="50" t="s">
        <v>522</v>
      </c>
    </row>
    <row r="433" spans="1:5" ht="16" x14ac:dyDescent="0.2">
      <c r="A433" s="8" t="s">
        <v>9307</v>
      </c>
      <c r="B433" s="8" t="s">
        <v>525</v>
      </c>
      <c r="C433" s="8" t="s">
        <v>4</v>
      </c>
      <c r="D433" s="50" t="s">
        <v>9308</v>
      </c>
      <c r="E433" s="50" t="s">
        <v>38</v>
      </c>
    </row>
    <row r="434" spans="1:5" ht="16" x14ac:dyDescent="0.2">
      <c r="A434" s="8" t="s">
        <v>9307</v>
      </c>
      <c r="B434" s="8" t="s">
        <v>525</v>
      </c>
      <c r="C434" s="8" t="s">
        <v>5</v>
      </c>
      <c r="D434" s="50" t="s">
        <v>9473</v>
      </c>
      <c r="E434" s="50" t="s">
        <v>516</v>
      </c>
    </row>
    <row r="435" spans="1:5" ht="16" x14ac:dyDescent="0.2">
      <c r="A435" s="8" t="s">
        <v>9307</v>
      </c>
      <c r="B435" s="8" t="s">
        <v>525</v>
      </c>
      <c r="C435" s="8" t="s">
        <v>7</v>
      </c>
      <c r="D435" s="50" t="s">
        <v>9478</v>
      </c>
      <c r="E435" s="50" t="s">
        <v>527</v>
      </c>
    </row>
    <row r="436" spans="1:5" ht="32" x14ac:dyDescent="0.2">
      <c r="A436" s="8" t="s">
        <v>9307</v>
      </c>
      <c r="B436" s="8" t="s">
        <v>525</v>
      </c>
      <c r="C436" s="8" t="s">
        <v>8</v>
      </c>
      <c r="D436" s="50" t="s">
        <v>9406</v>
      </c>
      <c r="E436" s="50" t="s">
        <v>322</v>
      </c>
    </row>
    <row r="437" spans="1:5" ht="16" x14ac:dyDescent="0.2">
      <c r="A437" s="8" t="s">
        <v>9307</v>
      </c>
      <c r="B437" s="8" t="s">
        <v>528</v>
      </c>
      <c r="C437" s="8" t="s">
        <v>4</v>
      </c>
      <c r="D437" s="50" t="s">
        <v>9308</v>
      </c>
      <c r="E437" s="50" t="s">
        <v>38</v>
      </c>
    </row>
    <row r="438" spans="1:5" ht="16" x14ac:dyDescent="0.2">
      <c r="A438" s="8" t="s">
        <v>9307</v>
      </c>
      <c r="B438" s="8" t="s">
        <v>528</v>
      </c>
      <c r="C438" s="8" t="s">
        <v>5</v>
      </c>
      <c r="D438" s="50" t="s">
        <v>9473</v>
      </c>
      <c r="E438" s="50" t="s">
        <v>516</v>
      </c>
    </row>
    <row r="439" spans="1:5" ht="16" x14ac:dyDescent="0.2">
      <c r="A439" s="8" t="s">
        <v>9307</v>
      </c>
      <c r="B439" s="8" t="s">
        <v>528</v>
      </c>
      <c r="C439" s="8" t="s">
        <v>7</v>
      </c>
      <c r="D439" s="50" t="s">
        <v>9479</v>
      </c>
      <c r="E439" s="50" t="s">
        <v>530</v>
      </c>
    </row>
    <row r="440" spans="1:5" ht="32" x14ac:dyDescent="0.2">
      <c r="A440" s="8" t="s">
        <v>9307</v>
      </c>
      <c r="B440" s="8" t="s">
        <v>528</v>
      </c>
      <c r="C440" s="8" t="s">
        <v>8</v>
      </c>
      <c r="D440" s="50" t="s">
        <v>9464</v>
      </c>
      <c r="E440" s="50" t="s">
        <v>491</v>
      </c>
    </row>
    <row r="441" spans="1:5" ht="16" x14ac:dyDescent="0.2">
      <c r="A441" s="8" t="s">
        <v>9307</v>
      </c>
      <c r="B441" s="8" t="s">
        <v>531</v>
      </c>
      <c r="C441" s="8" t="s">
        <v>4</v>
      </c>
      <c r="D441" s="50" t="s">
        <v>9308</v>
      </c>
      <c r="E441" s="50" t="s">
        <v>38</v>
      </c>
    </row>
    <row r="442" spans="1:5" ht="16" x14ac:dyDescent="0.2">
      <c r="A442" s="8" t="s">
        <v>9307</v>
      </c>
      <c r="B442" s="8" t="s">
        <v>531</v>
      </c>
      <c r="C442" s="8" t="s">
        <v>5</v>
      </c>
      <c r="D442" s="50" t="s">
        <v>9473</v>
      </c>
      <c r="E442" s="50" t="s">
        <v>516</v>
      </c>
    </row>
    <row r="443" spans="1:5" ht="16" x14ac:dyDescent="0.2">
      <c r="A443" s="8" t="s">
        <v>9307</v>
      </c>
      <c r="B443" s="8" t="s">
        <v>531</v>
      </c>
      <c r="C443" s="8" t="s">
        <v>7</v>
      </c>
      <c r="D443" s="50" t="s">
        <v>9480</v>
      </c>
      <c r="E443" s="50" t="s">
        <v>533</v>
      </c>
    </row>
    <row r="444" spans="1:5" ht="16" x14ac:dyDescent="0.2">
      <c r="A444" s="8" t="s">
        <v>9307</v>
      </c>
      <c r="B444" s="8" t="s">
        <v>531</v>
      </c>
      <c r="C444" s="8" t="s">
        <v>8</v>
      </c>
      <c r="D444" s="50" t="s">
        <v>9481</v>
      </c>
      <c r="E444" s="50" t="s">
        <v>534</v>
      </c>
    </row>
    <row r="445" spans="1:5" ht="16" x14ac:dyDescent="0.2">
      <c r="A445" s="8" t="s">
        <v>9307</v>
      </c>
      <c r="B445" s="8" t="s">
        <v>537</v>
      </c>
      <c r="C445" s="8" t="s">
        <v>4</v>
      </c>
      <c r="D445" s="50" t="s">
        <v>9308</v>
      </c>
      <c r="E445" s="50" t="s">
        <v>38</v>
      </c>
    </row>
    <row r="446" spans="1:5" ht="16" x14ac:dyDescent="0.2">
      <c r="A446" s="8" t="s">
        <v>9307</v>
      </c>
      <c r="B446" s="8" t="s">
        <v>537</v>
      </c>
      <c r="C446" s="8" t="s">
        <v>5</v>
      </c>
      <c r="D446" s="50" t="s">
        <v>9473</v>
      </c>
      <c r="E446" s="50" t="s">
        <v>516</v>
      </c>
    </row>
    <row r="447" spans="1:5" ht="16" x14ac:dyDescent="0.2">
      <c r="A447" s="8" t="s">
        <v>9307</v>
      </c>
      <c r="B447" s="8" t="s">
        <v>537</v>
      </c>
      <c r="C447" s="8" t="s">
        <v>7</v>
      </c>
      <c r="D447" s="50" t="s">
        <v>9478</v>
      </c>
      <c r="E447" s="50" t="s">
        <v>527</v>
      </c>
    </row>
    <row r="448" spans="1:5" ht="32" x14ac:dyDescent="0.2">
      <c r="A448" s="8" t="s">
        <v>9307</v>
      </c>
      <c r="B448" s="8" t="s">
        <v>537</v>
      </c>
      <c r="C448" s="8" t="s">
        <v>8</v>
      </c>
      <c r="D448" s="50" t="s">
        <v>9406</v>
      </c>
      <c r="E448" s="50" t="s">
        <v>322</v>
      </c>
    </row>
    <row r="449" spans="1:5" ht="16" x14ac:dyDescent="0.2">
      <c r="A449" s="8" t="s">
        <v>9307</v>
      </c>
      <c r="B449" s="8" t="s">
        <v>539</v>
      </c>
      <c r="C449" s="8" t="s">
        <v>4</v>
      </c>
      <c r="D449" s="50" t="s">
        <v>9308</v>
      </c>
      <c r="E449" s="50" t="s">
        <v>38</v>
      </c>
    </row>
    <row r="450" spans="1:5" ht="16" x14ac:dyDescent="0.2">
      <c r="A450" s="8" t="s">
        <v>9307</v>
      </c>
      <c r="B450" s="8" t="s">
        <v>539</v>
      </c>
      <c r="C450" s="8" t="s">
        <v>5</v>
      </c>
      <c r="D450" s="50" t="s">
        <v>9473</v>
      </c>
      <c r="E450" s="50" t="s">
        <v>516</v>
      </c>
    </row>
    <row r="451" spans="1:5" ht="16" x14ac:dyDescent="0.2">
      <c r="A451" s="8" t="s">
        <v>9307</v>
      </c>
      <c r="B451" s="8" t="s">
        <v>539</v>
      </c>
      <c r="C451" s="8" t="s">
        <v>7</v>
      </c>
      <c r="D451" s="50" t="s">
        <v>9479</v>
      </c>
      <c r="E451" s="50" t="s">
        <v>530</v>
      </c>
    </row>
    <row r="452" spans="1:5" ht="32" x14ac:dyDescent="0.2">
      <c r="A452" s="8" t="s">
        <v>9307</v>
      </c>
      <c r="B452" s="8" t="s">
        <v>539</v>
      </c>
      <c r="C452" s="8" t="s">
        <v>8</v>
      </c>
      <c r="D452" s="50" t="s">
        <v>9464</v>
      </c>
      <c r="E452" s="50" t="s">
        <v>491</v>
      </c>
    </row>
    <row r="453" spans="1:5" ht="16" x14ac:dyDescent="0.2">
      <c r="A453" s="8" t="s">
        <v>9307</v>
      </c>
      <c r="B453" s="8" t="s">
        <v>541</v>
      </c>
      <c r="C453" s="8" t="s">
        <v>4</v>
      </c>
      <c r="D453" s="50" t="s">
        <v>9308</v>
      </c>
      <c r="E453" s="50" t="s">
        <v>38</v>
      </c>
    </row>
    <row r="454" spans="1:5" ht="16" x14ac:dyDescent="0.2">
      <c r="A454" s="8" t="s">
        <v>9307</v>
      </c>
      <c r="B454" s="8" t="s">
        <v>541</v>
      </c>
      <c r="C454" s="8" t="s">
        <v>5</v>
      </c>
      <c r="D454" s="50" t="s">
        <v>9473</v>
      </c>
      <c r="E454" s="50" t="s">
        <v>516</v>
      </c>
    </row>
    <row r="455" spans="1:5" ht="16" x14ac:dyDescent="0.2">
      <c r="A455" s="8" t="s">
        <v>9307</v>
      </c>
      <c r="B455" s="8" t="s">
        <v>541</v>
      </c>
      <c r="C455" s="8" t="s">
        <v>7</v>
      </c>
      <c r="D455" s="50" t="s">
        <v>9482</v>
      </c>
      <c r="E455" s="50" t="s">
        <v>543</v>
      </c>
    </row>
    <row r="456" spans="1:5" ht="16" x14ac:dyDescent="0.2">
      <c r="A456" s="8" t="s">
        <v>9307</v>
      </c>
      <c r="B456" s="8" t="s">
        <v>541</v>
      </c>
      <c r="C456" s="8" t="s">
        <v>8</v>
      </c>
      <c r="D456" s="50" t="s">
        <v>9483</v>
      </c>
      <c r="E456" s="50" t="s">
        <v>544</v>
      </c>
    </row>
    <row r="457" spans="1:5" ht="16" x14ac:dyDescent="0.2">
      <c r="A457" s="8" t="s">
        <v>9307</v>
      </c>
      <c r="B457" s="8" t="s">
        <v>547</v>
      </c>
      <c r="C457" s="8" t="s">
        <v>4</v>
      </c>
      <c r="D457" s="50" t="s">
        <v>9308</v>
      </c>
      <c r="E457" s="50" t="s">
        <v>38</v>
      </c>
    </row>
    <row r="458" spans="1:5" ht="16" x14ac:dyDescent="0.2">
      <c r="A458" s="8" t="s">
        <v>9307</v>
      </c>
      <c r="B458" s="8" t="s">
        <v>547</v>
      </c>
      <c r="C458" s="8" t="s">
        <v>5</v>
      </c>
      <c r="D458" s="50" t="s">
        <v>9473</v>
      </c>
      <c r="E458" s="50" t="s">
        <v>516</v>
      </c>
    </row>
    <row r="459" spans="1:5" ht="16" x14ac:dyDescent="0.2">
      <c r="A459" s="8" t="s">
        <v>9307</v>
      </c>
      <c r="B459" s="8" t="s">
        <v>547</v>
      </c>
      <c r="C459" s="8" t="s">
        <v>7</v>
      </c>
      <c r="D459" s="50" t="s">
        <v>9478</v>
      </c>
      <c r="E459" s="50" t="s">
        <v>527</v>
      </c>
    </row>
    <row r="460" spans="1:5" ht="32" x14ac:dyDescent="0.2">
      <c r="A460" s="8" t="s">
        <v>9307</v>
      </c>
      <c r="B460" s="8" t="s">
        <v>547</v>
      </c>
      <c r="C460" s="8" t="s">
        <v>8</v>
      </c>
      <c r="D460" s="50" t="s">
        <v>9406</v>
      </c>
      <c r="E460" s="50" t="s">
        <v>322</v>
      </c>
    </row>
    <row r="461" spans="1:5" ht="16" x14ac:dyDescent="0.2">
      <c r="A461" s="8" t="s">
        <v>9307</v>
      </c>
      <c r="B461" s="8" t="s">
        <v>549</v>
      </c>
      <c r="C461" s="8" t="s">
        <v>4</v>
      </c>
      <c r="D461" s="50" t="s">
        <v>9308</v>
      </c>
      <c r="E461" s="50" t="s">
        <v>38</v>
      </c>
    </row>
    <row r="462" spans="1:5" ht="16" x14ac:dyDescent="0.2">
      <c r="A462" s="8" t="s">
        <v>9307</v>
      </c>
      <c r="B462" s="8" t="s">
        <v>549</v>
      </c>
      <c r="C462" s="8" t="s">
        <v>5</v>
      </c>
      <c r="D462" s="50" t="s">
        <v>9473</v>
      </c>
      <c r="E462" s="50" t="s">
        <v>516</v>
      </c>
    </row>
    <row r="463" spans="1:5" ht="16" x14ac:dyDescent="0.2">
      <c r="A463" s="8" t="s">
        <v>9307</v>
      </c>
      <c r="B463" s="8" t="s">
        <v>549</v>
      </c>
      <c r="C463" s="8" t="s">
        <v>7</v>
      </c>
      <c r="D463" s="50" t="s">
        <v>9479</v>
      </c>
      <c r="E463" s="50" t="s">
        <v>530</v>
      </c>
    </row>
    <row r="464" spans="1:5" ht="32" x14ac:dyDescent="0.2">
      <c r="A464" s="8" t="s">
        <v>9307</v>
      </c>
      <c r="B464" s="8" t="s">
        <v>549</v>
      </c>
      <c r="C464" s="8" t="s">
        <v>8</v>
      </c>
      <c r="D464" s="50" t="s">
        <v>9464</v>
      </c>
      <c r="E464" s="50" t="s">
        <v>491</v>
      </c>
    </row>
    <row r="465" spans="1:5" ht="16" x14ac:dyDescent="0.2">
      <c r="A465" s="8" t="s">
        <v>9307</v>
      </c>
      <c r="B465" s="8" t="s">
        <v>551</v>
      </c>
      <c r="C465" s="8" t="s">
        <v>4</v>
      </c>
      <c r="D465" s="50" t="s">
        <v>9308</v>
      </c>
      <c r="E465" s="50" t="s">
        <v>38</v>
      </c>
    </row>
    <row r="466" spans="1:5" ht="16" x14ac:dyDescent="0.2">
      <c r="A466" s="8" t="s">
        <v>9307</v>
      </c>
      <c r="B466" s="8" t="s">
        <v>551</v>
      </c>
      <c r="C466" s="8" t="s">
        <v>5</v>
      </c>
      <c r="D466" s="50" t="s">
        <v>9473</v>
      </c>
      <c r="E466" s="50" t="s">
        <v>516</v>
      </c>
    </row>
    <row r="467" spans="1:5" ht="16" x14ac:dyDescent="0.2">
      <c r="A467" s="8" t="s">
        <v>9307</v>
      </c>
      <c r="B467" s="8" t="s">
        <v>551</v>
      </c>
      <c r="C467" s="8" t="s">
        <v>7</v>
      </c>
      <c r="D467" s="50" t="s">
        <v>9484</v>
      </c>
      <c r="E467" s="50" t="s">
        <v>553</v>
      </c>
    </row>
    <row r="468" spans="1:5" ht="16" x14ac:dyDescent="0.2">
      <c r="A468" s="8" t="s">
        <v>9307</v>
      </c>
      <c r="B468" s="8" t="s">
        <v>551</v>
      </c>
      <c r="C468" s="8" t="s">
        <v>8</v>
      </c>
      <c r="D468" s="50" t="s">
        <v>9485</v>
      </c>
      <c r="E468" s="50" t="s">
        <v>554</v>
      </c>
    </row>
    <row r="469" spans="1:5" ht="16" x14ac:dyDescent="0.2">
      <c r="A469" s="8" t="s">
        <v>9307</v>
      </c>
      <c r="B469" s="8" t="s">
        <v>557</v>
      </c>
      <c r="C469" s="8" t="s">
        <v>4</v>
      </c>
      <c r="D469" s="50" t="s">
        <v>9308</v>
      </c>
      <c r="E469" s="50" t="s">
        <v>38</v>
      </c>
    </row>
    <row r="470" spans="1:5" ht="16" x14ac:dyDescent="0.2">
      <c r="A470" s="8" t="s">
        <v>9307</v>
      </c>
      <c r="B470" s="8" t="s">
        <v>557</v>
      </c>
      <c r="C470" s="8" t="s">
        <v>5</v>
      </c>
      <c r="D470" s="50" t="s">
        <v>9473</v>
      </c>
      <c r="E470" s="50" t="s">
        <v>516</v>
      </c>
    </row>
    <row r="471" spans="1:5" ht="16" x14ac:dyDescent="0.2">
      <c r="A471" s="8" t="s">
        <v>9307</v>
      </c>
      <c r="B471" s="8" t="s">
        <v>557</v>
      </c>
      <c r="C471" s="8" t="s">
        <v>7</v>
      </c>
      <c r="D471" s="50" t="s">
        <v>9478</v>
      </c>
      <c r="E471" s="50" t="s">
        <v>527</v>
      </c>
    </row>
    <row r="472" spans="1:5" ht="32" x14ac:dyDescent="0.2">
      <c r="A472" s="8" t="s">
        <v>9307</v>
      </c>
      <c r="B472" s="8" t="s">
        <v>557</v>
      </c>
      <c r="C472" s="8" t="s">
        <v>8</v>
      </c>
      <c r="D472" s="50" t="s">
        <v>9406</v>
      </c>
      <c r="E472" s="50" t="s">
        <v>322</v>
      </c>
    </row>
    <row r="473" spans="1:5" ht="16" x14ac:dyDescent="0.2">
      <c r="A473" s="8" t="s">
        <v>9307</v>
      </c>
      <c r="B473" s="8" t="s">
        <v>559</v>
      </c>
      <c r="C473" s="8" t="s">
        <v>4</v>
      </c>
      <c r="D473" s="50" t="s">
        <v>9308</v>
      </c>
      <c r="E473" s="50" t="s">
        <v>38</v>
      </c>
    </row>
    <row r="474" spans="1:5" ht="16" x14ac:dyDescent="0.2">
      <c r="A474" s="8" t="s">
        <v>9307</v>
      </c>
      <c r="B474" s="8" t="s">
        <v>559</v>
      </c>
      <c r="C474" s="8" t="s">
        <v>5</v>
      </c>
      <c r="D474" s="50" t="s">
        <v>9473</v>
      </c>
      <c r="E474" s="50" t="s">
        <v>516</v>
      </c>
    </row>
    <row r="475" spans="1:5" ht="16" x14ac:dyDescent="0.2">
      <c r="A475" s="8" t="s">
        <v>9307</v>
      </c>
      <c r="B475" s="8" t="s">
        <v>559</v>
      </c>
      <c r="C475" s="8" t="s">
        <v>7</v>
      </c>
      <c r="D475" s="50" t="s">
        <v>9479</v>
      </c>
      <c r="E475" s="50" t="s">
        <v>530</v>
      </c>
    </row>
    <row r="476" spans="1:5" ht="32" x14ac:dyDescent="0.2">
      <c r="A476" s="8" t="s">
        <v>9307</v>
      </c>
      <c r="B476" s="8" t="s">
        <v>559</v>
      </c>
      <c r="C476" s="8" t="s">
        <v>8</v>
      </c>
      <c r="D476" s="50" t="s">
        <v>9464</v>
      </c>
      <c r="E476" s="50" t="s">
        <v>491</v>
      </c>
    </row>
    <row r="477" spans="1:5" ht="16" x14ac:dyDescent="0.2">
      <c r="A477" s="8" t="s">
        <v>9307</v>
      </c>
      <c r="B477" s="8" t="s">
        <v>561</v>
      </c>
      <c r="C477" s="8" t="s">
        <v>4</v>
      </c>
      <c r="D477" s="50" t="s">
        <v>9308</v>
      </c>
      <c r="E477" s="50" t="s">
        <v>38</v>
      </c>
    </row>
    <row r="478" spans="1:5" ht="16" x14ac:dyDescent="0.2">
      <c r="A478" s="8" t="s">
        <v>9307</v>
      </c>
      <c r="B478" s="8" t="s">
        <v>561</v>
      </c>
      <c r="C478" s="8" t="s">
        <v>5</v>
      </c>
      <c r="D478" s="50" t="s">
        <v>9473</v>
      </c>
      <c r="E478" s="50" t="s">
        <v>516</v>
      </c>
    </row>
    <row r="479" spans="1:5" ht="16" x14ac:dyDescent="0.2">
      <c r="A479" s="8" t="s">
        <v>9307</v>
      </c>
      <c r="B479" s="8" t="s">
        <v>561</v>
      </c>
      <c r="C479" s="8" t="s">
        <v>7</v>
      </c>
      <c r="D479" s="50" t="s">
        <v>9486</v>
      </c>
      <c r="E479" s="50" t="s">
        <v>563</v>
      </c>
    </row>
    <row r="480" spans="1:5" ht="80" x14ac:dyDescent="0.2">
      <c r="A480" s="8" t="s">
        <v>9307</v>
      </c>
      <c r="B480" s="8" t="s">
        <v>561</v>
      </c>
      <c r="C480" s="8" t="s">
        <v>8</v>
      </c>
      <c r="D480" s="50" t="s">
        <v>9487</v>
      </c>
      <c r="E480" s="50" t="s">
        <v>564</v>
      </c>
    </row>
    <row r="481" spans="1:5" ht="16" x14ac:dyDescent="0.2">
      <c r="A481" s="8" t="s">
        <v>9307</v>
      </c>
      <c r="B481" s="8" t="s">
        <v>567</v>
      </c>
      <c r="C481" s="8" t="s">
        <v>4</v>
      </c>
      <c r="D481" s="50" t="s">
        <v>9308</v>
      </c>
      <c r="E481" s="50" t="s">
        <v>38</v>
      </c>
    </row>
    <row r="482" spans="1:5" ht="16" x14ac:dyDescent="0.2">
      <c r="A482" s="8" t="s">
        <v>9307</v>
      </c>
      <c r="B482" s="8" t="s">
        <v>567</v>
      </c>
      <c r="C482" s="8" t="s">
        <v>5</v>
      </c>
      <c r="D482" s="50" t="s">
        <v>9488</v>
      </c>
      <c r="E482" s="50" t="s">
        <v>569</v>
      </c>
    </row>
    <row r="483" spans="1:5" ht="16" x14ac:dyDescent="0.2">
      <c r="A483" s="8" t="s">
        <v>9307</v>
      </c>
      <c r="B483" s="8" t="s">
        <v>567</v>
      </c>
      <c r="C483" s="8" t="s">
        <v>7</v>
      </c>
      <c r="D483" s="50" t="s">
        <v>9489</v>
      </c>
      <c r="E483" s="50" t="s">
        <v>570</v>
      </c>
    </row>
    <row r="484" spans="1:5" ht="176" x14ac:dyDescent="0.2">
      <c r="A484" s="8" t="s">
        <v>9307</v>
      </c>
      <c r="B484" s="8" t="s">
        <v>567</v>
      </c>
      <c r="C484" s="8" t="s">
        <v>8</v>
      </c>
      <c r="D484" s="50" t="s">
        <v>9490</v>
      </c>
      <c r="E484" s="50" t="s">
        <v>571</v>
      </c>
    </row>
    <row r="485" spans="1:5" ht="16" x14ac:dyDescent="0.2">
      <c r="A485" s="8" t="s">
        <v>9307</v>
      </c>
      <c r="B485" s="8" t="s">
        <v>572</v>
      </c>
      <c r="C485" s="8" t="s">
        <v>4</v>
      </c>
      <c r="D485" s="50" t="s">
        <v>9308</v>
      </c>
      <c r="E485" s="50" t="s">
        <v>38</v>
      </c>
    </row>
    <row r="486" spans="1:5" ht="16" x14ac:dyDescent="0.2">
      <c r="A486" s="8" t="s">
        <v>9307</v>
      </c>
      <c r="B486" s="8" t="s">
        <v>572</v>
      </c>
      <c r="C486" s="8" t="s">
        <v>5</v>
      </c>
      <c r="D486" s="50" t="s">
        <v>9488</v>
      </c>
      <c r="E486" s="50" t="s">
        <v>569</v>
      </c>
    </row>
    <row r="487" spans="1:5" ht="16" x14ac:dyDescent="0.2">
      <c r="A487" s="8" t="s">
        <v>9307</v>
      </c>
      <c r="B487" s="8" t="s">
        <v>572</v>
      </c>
      <c r="C487" s="8" t="s">
        <v>7</v>
      </c>
      <c r="D487" s="50" t="s">
        <v>9491</v>
      </c>
      <c r="E487" s="50" t="s">
        <v>574</v>
      </c>
    </row>
    <row r="488" spans="1:5" ht="16" x14ac:dyDescent="0.2">
      <c r="A488" s="8" t="s">
        <v>9307</v>
      </c>
      <c r="B488" s="8" t="s">
        <v>572</v>
      </c>
      <c r="C488" s="8" t="s">
        <v>8</v>
      </c>
      <c r="D488" s="50" t="s">
        <v>9492</v>
      </c>
      <c r="E488" s="50" t="s">
        <v>575</v>
      </c>
    </row>
    <row r="489" spans="1:5" ht="16" x14ac:dyDescent="0.2">
      <c r="A489" s="8" t="s">
        <v>9307</v>
      </c>
      <c r="B489" s="8" t="s">
        <v>579</v>
      </c>
      <c r="C489" s="8" t="s">
        <v>4</v>
      </c>
      <c r="D489" s="50" t="s">
        <v>9308</v>
      </c>
      <c r="E489" s="50" t="s">
        <v>38</v>
      </c>
    </row>
    <row r="490" spans="1:5" ht="16" x14ac:dyDescent="0.2">
      <c r="A490" s="8" t="s">
        <v>9307</v>
      </c>
      <c r="B490" s="8" t="s">
        <v>579</v>
      </c>
      <c r="C490" s="8" t="s">
        <v>5</v>
      </c>
      <c r="D490" s="50" t="s">
        <v>9488</v>
      </c>
      <c r="E490" s="50" t="s">
        <v>569</v>
      </c>
    </row>
    <row r="491" spans="1:5" ht="16" x14ac:dyDescent="0.2">
      <c r="A491" s="8" t="s">
        <v>9307</v>
      </c>
      <c r="B491" s="8" t="s">
        <v>579</v>
      </c>
      <c r="C491" s="8" t="s">
        <v>7</v>
      </c>
      <c r="D491" s="50" t="s">
        <v>9493</v>
      </c>
      <c r="E491" s="50" t="s">
        <v>581</v>
      </c>
    </row>
    <row r="492" spans="1:5" ht="64" x14ac:dyDescent="0.2">
      <c r="A492" s="8" t="s">
        <v>9307</v>
      </c>
      <c r="B492" s="8" t="s">
        <v>579</v>
      </c>
      <c r="C492" s="8" t="s">
        <v>8</v>
      </c>
      <c r="D492" s="50" t="s">
        <v>9494</v>
      </c>
      <c r="E492" s="50" t="s">
        <v>582</v>
      </c>
    </row>
    <row r="493" spans="1:5" ht="16" x14ac:dyDescent="0.2">
      <c r="A493" s="8" t="s">
        <v>9307</v>
      </c>
      <c r="B493" s="8" t="s">
        <v>583</v>
      </c>
      <c r="C493" s="8" t="s">
        <v>4</v>
      </c>
      <c r="D493" s="50" t="s">
        <v>9308</v>
      </c>
      <c r="E493" s="50" t="s">
        <v>38</v>
      </c>
    </row>
    <row r="494" spans="1:5" ht="16" x14ac:dyDescent="0.2">
      <c r="A494" s="8" t="s">
        <v>9307</v>
      </c>
      <c r="B494" s="8" t="s">
        <v>583</v>
      </c>
      <c r="C494" s="8" t="s">
        <v>5</v>
      </c>
      <c r="D494" s="50" t="s">
        <v>9488</v>
      </c>
      <c r="E494" s="50" t="s">
        <v>569</v>
      </c>
    </row>
    <row r="495" spans="1:5" ht="32" x14ac:dyDescent="0.2">
      <c r="A495" s="8" t="s">
        <v>9307</v>
      </c>
      <c r="B495" s="8" t="s">
        <v>583</v>
      </c>
      <c r="C495" s="8" t="s">
        <v>7</v>
      </c>
      <c r="D495" s="50" t="s">
        <v>9495</v>
      </c>
      <c r="E495" s="50" t="s">
        <v>585</v>
      </c>
    </row>
    <row r="496" spans="1:5" ht="64" x14ac:dyDescent="0.2">
      <c r="A496" s="8" t="s">
        <v>9307</v>
      </c>
      <c r="B496" s="8" t="s">
        <v>583</v>
      </c>
      <c r="C496" s="8" t="s">
        <v>8</v>
      </c>
      <c r="D496" s="50" t="s">
        <v>9496</v>
      </c>
      <c r="E496" s="50" t="s">
        <v>586</v>
      </c>
    </row>
    <row r="497" spans="1:5" ht="16" x14ac:dyDescent="0.2">
      <c r="A497" s="8" t="s">
        <v>9307</v>
      </c>
      <c r="B497" s="8" t="s">
        <v>587</v>
      </c>
      <c r="C497" s="8" t="s">
        <v>4</v>
      </c>
      <c r="D497" s="50" t="s">
        <v>9308</v>
      </c>
      <c r="E497" s="50" t="s">
        <v>38</v>
      </c>
    </row>
    <row r="498" spans="1:5" ht="16" x14ac:dyDescent="0.2">
      <c r="A498" s="8" t="s">
        <v>9307</v>
      </c>
      <c r="B498" s="8" t="s">
        <v>587</v>
      </c>
      <c r="C498" s="8" t="s">
        <v>5</v>
      </c>
      <c r="D498" s="50" t="s">
        <v>9488</v>
      </c>
      <c r="E498" s="50" t="s">
        <v>569</v>
      </c>
    </row>
    <row r="499" spans="1:5" ht="16" x14ac:dyDescent="0.2">
      <c r="A499" s="8" t="s">
        <v>9307</v>
      </c>
      <c r="B499" s="8" t="s">
        <v>587</v>
      </c>
      <c r="C499" s="8" t="s">
        <v>7</v>
      </c>
      <c r="D499" s="50" t="s">
        <v>9497</v>
      </c>
      <c r="E499" s="50" t="s">
        <v>589</v>
      </c>
    </row>
    <row r="500" spans="1:5" ht="16" x14ac:dyDescent="0.2">
      <c r="A500" s="8" t="s">
        <v>9307</v>
      </c>
      <c r="B500" s="8" t="s">
        <v>587</v>
      </c>
      <c r="C500" s="8" t="s">
        <v>8</v>
      </c>
      <c r="D500" s="50" t="s">
        <v>9498</v>
      </c>
      <c r="E500" s="50" t="s">
        <v>590</v>
      </c>
    </row>
    <row r="501" spans="1:5" ht="16" x14ac:dyDescent="0.2">
      <c r="A501" s="8" t="s">
        <v>9307</v>
      </c>
      <c r="B501" s="8" t="s">
        <v>593</v>
      </c>
      <c r="C501" s="8" t="s">
        <v>4</v>
      </c>
      <c r="D501" s="50" t="s">
        <v>9308</v>
      </c>
      <c r="E501" s="50" t="s">
        <v>38</v>
      </c>
    </row>
    <row r="502" spans="1:5" ht="16" x14ac:dyDescent="0.2">
      <c r="A502" s="8" t="s">
        <v>9307</v>
      </c>
      <c r="B502" s="8" t="s">
        <v>593</v>
      </c>
      <c r="C502" s="8" t="s">
        <v>5</v>
      </c>
      <c r="D502" s="50" t="s">
        <v>9488</v>
      </c>
      <c r="E502" s="50" t="s">
        <v>569</v>
      </c>
    </row>
    <row r="503" spans="1:5" ht="16" x14ac:dyDescent="0.2">
      <c r="A503" s="8" t="s">
        <v>9307</v>
      </c>
      <c r="B503" s="8" t="s">
        <v>593</v>
      </c>
      <c r="C503" s="8" t="s">
        <v>7</v>
      </c>
      <c r="D503" s="50" t="s">
        <v>9499</v>
      </c>
      <c r="E503" s="50" t="s">
        <v>595</v>
      </c>
    </row>
    <row r="504" spans="1:5" ht="64" x14ac:dyDescent="0.2">
      <c r="A504" s="8" t="s">
        <v>9307</v>
      </c>
      <c r="B504" s="8" t="s">
        <v>593</v>
      </c>
      <c r="C504" s="8" t="s">
        <v>8</v>
      </c>
      <c r="D504" s="50" t="s">
        <v>9494</v>
      </c>
      <c r="E504" s="50" t="s">
        <v>582</v>
      </c>
    </row>
    <row r="505" spans="1:5" ht="16" x14ac:dyDescent="0.2">
      <c r="A505" s="8" t="s">
        <v>9307</v>
      </c>
      <c r="B505" s="8" t="s">
        <v>596</v>
      </c>
      <c r="C505" s="8" t="s">
        <v>4</v>
      </c>
      <c r="D505" s="50" t="s">
        <v>9308</v>
      </c>
      <c r="E505" s="50" t="s">
        <v>38</v>
      </c>
    </row>
    <row r="506" spans="1:5" ht="16" x14ac:dyDescent="0.2">
      <c r="A506" s="8" t="s">
        <v>9307</v>
      </c>
      <c r="B506" s="8" t="s">
        <v>596</v>
      </c>
      <c r="C506" s="8" t="s">
        <v>5</v>
      </c>
      <c r="D506" s="50" t="s">
        <v>9488</v>
      </c>
      <c r="E506" s="50" t="s">
        <v>569</v>
      </c>
    </row>
    <row r="507" spans="1:5" ht="16" x14ac:dyDescent="0.2">
      <c r="A507" s="8" t="s">
        <v>9307</v>
      </c>
      <c r="B507" s="8" t="s">
        <v>596</v>
      </c>
      <c r="C507" s="8" t="s">
        <v>7</v>
      </c>
      <c r="D507" s="50" t="s">
        <v>9500</v>
      </c>
      <c r="E507" s="50" t="s">
        <v>598</v>
      </c>
    </row>
    <row r="508" spans="1:5" ht="64" x14ac:dyDescent="0.2">
      <c r="A508" s="8" t="s">
        <v>9307</v>
      </c>
      <c r="B508" s="8" t="s">
        <v>596</v>
      </c>
      <c r="C508" s="8" t="s">
        <v>8</v>
      </c>
      <c r="D508" s="50" t="s">
        <v>9496</v>
      </c>
      <c r="E508" s="50" t="s">
        <v>586</v>
      </c>
    </row>
    <row r="509" spans="1:5" ht="16" x14ac:dyDescent="0.2">
      <c r="A509" s="8" t="s">
        <v>9307</v>
      </c>
      <c r="B509" s="8" t="s">
        <v>599</v>
      </c>
      <c r="C509" s="8" t="s">
        <v>4</v>
      </c>
      <c r="D509" s="50" t="s">
        <v>9308</v>
      </c>
      <c r="E509" s="50" t="s">
        <v>38</v>
      </c>
    </row>
    <row r="510" spans="1:5" ht="16" x14ac:dyDescent="0.2">
      <c r="A510" s="8" t="s">
        <v>9307</v>
      </c>
      <c r="B510" s="8" t="s">
        <v>599</v>
      </c>
      <c r="C510" s="8" t="s">
        <v>5</v>
      </c>
      <c r="D510" s="50" t="s">
        <v>9488</v>
      </c>
      <c r="E510" s="50" t="s">
        <v>569</v>
      </c>
    </row>
    <row r="511" spans="1:5" ht="16" x14ac:dyDescent="0.2">
      <c r="A511" s="8" t="s">
        <v>9307</v>
      </c>
      <c r="B511" s="8" t="s">
        <v>599</v>
      </c>
      <c r="C511" s="8" t="s">
        <v>7</v>
      </c>
      <c r="D511" s="50" t="s">
        <v>9501</v>
      </c>
      <c r="E511" s="50" t="s">
        <v>601</v>
      </c>
    </row>
    <row r="512" spans="1:5" ht="16" x14ac:dyDescent="0.2">
      <c r="A512" s="8" t="s">
        <v>9307</v>
      </c>
      <c r="B512" s="8" t="s">
        <v>599</v>
      </c>
      <c r="C512" s="8" t="s">
        <v>8</v>
      </c>
      <c r="D512" s="50" t="s">
        <v>9502</v>
      </c>
      <c r="E512" s="50" t="s">
        <v>602</v>
      </c>
    </row>
    <row r="513" spans="1:5" ht="16" x14ac:dyDescent="0.2">
      <c r="A513" s="8" t="s">
        <v>9307</v>
      </c>
      <c r="B513" s="8" t="s">
        <v>605</v>
      </c>
      <c r="C513" s="8" t="s">
        <v>4</v>
      </c>
      <c r="D513" s="50" t="s">
        <v>9308</v>
      </c>
      <c r="E513" s="50" t="s">
        <v>38</v>
      </c>
    </row>
    <row r="514" spans="1:5" ht="16" x14ac:dyDescent="0.2">
      <c r="A514" s="8" t="s">
        <v>9307</v>
      </c>
      <c r="B514" s="8" t="s">
        <v>605</v>
      </c>
      <c r="C514" s="8" t="s">
        <v>5</v>
      </c>
      <c r="D514" s="50" t="s">
        <v>9488</v>
      </c>
      <c r="E514" s="50" t="s">
        <v>569</v>
      </c>
    </row>
    <row r="515" spans="1:5" ht="16" x14ac:dyDescent="0.2">
      <c r="A515" s="8" t="s">
        <v>9307</v>
      </c>
      <c r="B515" s="8" t="s">
        <v>605</v>
      </c>
      <c r="C515" s="8" t="s">
        <v>7</v>
      </c>
      <c r="D515" s="50" t="s">
        <v>9499</v>
      </c>
      <c r="E515" s="50" t="s">
        <v>595</v>
      </c>
    </row>
    <row r="516" spans="1:5" ht="64" x14ac:dyDescent="0.2">
      <c r="A516" s="8" t="s">
        <v>9307</v>
      </c>
      <c r="B516" s="8" t="s">
        <v>605</v>
      </c>
      <c r="C516" s="8" t="s">
        <v>8</v>
      </c>
      <c r="D516" s="50" t="s">
        <v>9494</v>
      </c>
      <c r="E516" s="50" t="s">
        <v>582</v>
      </c>
    </row>
    <row r="517" spans="1:5" ht="16" x14ac:dyDescent="0.2">
      <c r="A517" s="8" t="s">
        <v>9307</v>
      </c>
      <c r="B517" s="8" t="s">
        <v>607</v>
      </c>
      <c r="C517" s="8" t="s">
        <v>4</v>
      </c>
      <c r="D517" s="50" t="s">
        <v>9308</v>
      </c>
      <c r="E517" s="50" t="s">
        <v>38</v>
      </c>
    </row>
    <row r="518" spans="1:5" ht="16" x14ac:dyDescent="0.2">
      <c r="A518" s="8" t="s">
        <v>9307</v>
      </c>
      <c r="B518" s="8" t="s">
        <v>607</v>
      </c>
      <c r="C518" s="8" t="s">
        <v>5</v>
      </c>
      <c r="D518" s="50" t="s">
        <v>9488</v>
      </c>
      <c r="E518" s="50" t="s">
        <v>569</v>
      </c>
    </row>
    <row r="519" spans="1:5" ht="16" x14ac:dyDescent="0.2">
      <c r="A519" s="8" t="s">
        <v>9307</v>
      </c>
      <c r="B519" s="8" t="s">
        <v>607</v>
      </c>
      <c r="C519" s="8" t="s">
        <v>7</v>
      </c>
      <c r="D519" s="50" t="s">
        <v>9500</v>
      </c>
      <c r="E519" s="50" t="s">
        <v>598</v>
      </c>
    </row>
    <row r="520" spans="1:5" ht="64" x14ac:dyDescent="0.2">
      <c r="A520" s="8" t="s">
        <v>9307</v>
      </c>
      <c r="B520" s="8" t="s">
        <v>607</v>
      </c>
      <c r="C520" s="8" t="s">
        <v>8</v>
      </c>
      <c r="D520" s="50" t="s">
        <v>9496</v>
      </c>
      <c r="E520" s="50" t="s">
        <v>586</v>
      </c>
    </row>
    <row r="521" spans="1:5" ht="16" x14ac:dyDescent="0.2">
      <c r="A521" s="8" t="s">
        <v>9307</v>
      </c>
      <c r="B521" s="8" t="s">
        <v>609</v>
      </c>
      <c r="C521" s="8" t="s">
        <v>4</v>
      </c>
      <c r="D521" s="50" t="s">
        <v>9308</v>
      </c>
      <c r="E521" s="50" t="s">
        <v>38</v>
      </c>
    </row>
    <row r="522" spans="1:5" ht="16" x14ac:dyDescent="0.2">
      <c r="A522" s="8" t="s">
        <v>9307</v>
      </c>
      <c r="B522" s="8" t="s">
        <v>609</v>
      </c>
      <c r="C522" s="8" t="s">
        <v>5</v>
      </c>
      <c r="D522" s="50" t="s">
        <v>9488</v>
      </c>
      <c r="E522" s="50" t="s">
        <v>569</v>
      </c>
    </row>
    <row r="523" spans="1:5" ht="16" x14ac:dyDescent="0.2">
      <c r="A523" s="8" t="s">
        <v>9307</v>
      </c>
      <c r="B523" s="8" t="s">
        <v>609</v>
      </c>
      <c r="C523" s="8" t="s">
        <v>7</v>
      </c>
      <c r="D523" s="50" t="s">
        <v>9503</v>
      </c>
      <c r="E523" s="50" t="s">
        <v>611</v>
      </c>
    </row>
    <row r="524" spans="1:5" ht="16" x14ac:dyDescent="0.2">
      <c r="A524" s="8" t="s">
        <v>9307</v>
      </c>
      <c r="B524" s="8" t="s">
        <v>612</v>
      </c>
      <c r="C524" s="8" t="s">
        <v>4</v>
      </c>
      <c r="D524" s="50" t="s">
        <v>9308</v>
      </c>
      <c r="E524" s="50" t="s">
        <v>38</v>
      </c>
    </row>
    <row r="525" spans="1:5" ht="16" x14ac:dyDescent="0.2">
      <c r="A525" s="8" t="s">
        <v>9307</v>
      </c>
      <c r="B525" s="8" t="s">
        <v>612</v>
      </c>
      <c r="C525" s="8" t="s">
        <v>5</v>
      </c>
      <c r="D525" s="50" t="s">
        <v>9504</v>
      </c>
      <c r="E525" s="50" t="s">
        <v>614</v>
      </c>
    </row>
    <row r="526" spans="1:5" ht="16" x14ac:dyDescent="0.2">
      <c r="A526" s="8" t="s">
        <v>9307</v>
      </c>
      <c r="B526" s="8" t="s">
        <v>612</v>
      </c>
      <c r="C526" s="8" t="s">
        <v>7</v>
      </c>
      <c r="D526" s="50" t="s">
        <v>9505</v>
      </c>
      <c r="E526" s="50" t="s">
        <v>615</v>
      </c>
    </row>
    <row r="527" spans="1:5" ht="16" x14ac:dyDescent="0.2">
      <c r="A527" s="8" t="s">
        <v>9307</v>
      </c>
      <c r="B527" s="8" t="s">
        <v>616</v>
      </c>
      <c r="C527" s="8" t="s">
        <v>4</v>
      </c>
      <c r="D527" s="50" t="s">
        <v>9308</v>
      </c>
      <c r="E527" s="50" t="s">
        <v>38</v>
      </c>
    </row>
    <row r="528" spans="1:5" ht="16" x14ac:dyDescent="0.2">
      <c r="A528" s="8" t="s">
        <v>9307</v>
      </c>
      <c r="B528" s="8" t="s">
        <v>616</v>
      </c>
      <c r="C528" s="8" t="s">
        <v>5</v>
      </c>
      <c r="D528" s="50" t="s">
        <v>9504</v>
      </c>
      <c r="E528" s="50" t="s">
        <v>614</v>
      </c>
    </row>
    <row r="529" spans="1:5" ht="16" x14ac:dyDescent="0.2">
      <c r="A529" s="8" t="s">
        <v>9307</v>
      </c>
      <c r="B529" s="8" t="s">
        <v>616</v>
      </c>
      <c r="C529" s="8" t="s">
        <v>7</v>
      </c>
      <c r="D529" s="50" t="s">
        <v>9506</v>
      </c>
      <c r="E529" s="50" t="s">
        <v>618</v>
      </c>
    </row>
    <row r="530" spans="1:5" ht="16" x14ac:dyDescent="0.2">
      <c r="A530" s="8" t="s">
        <v>9307</v>
      </c>
      <c r="B530" s="8" t="s">
        <v>619</v>
      </c>
      <c r="C530" s="8" t="s">
        <v>4</v>
      </c>
      <c r="D530" s="50" t="s">
        <v>9308</v>
      </c>
      <c r="E530" s="50" t="s">
        <v>38</v>
      </c>
    </row>
    <row r="531" spans="1:5" ht="16" x14ac:dyDescent="0.2">
      <c r="A531" s="8" t="s">
        <v>9307</v>
      </c>
      <c r="B531" s="8" t="s">
        <v>619</v>
      </c>
      <c r="C531" s="8" t="s">
        <v>5</v>
      </c>
      <c r="D531" s="50" t="s">
        <v>9507</v>
      </c>
      <c r="E531" s="50" t="s">
        <v>621</v>
      </c>
    </row>
    <row r="532" spans="1:5" ht="16" x14ac:dyDescent="0.2">
      <c r="A532" s="8" t="s">
        <v>9307</v>
      </c>
      <c r="B532" s="8" t="s">
        <v>619</v>
      </c>
      <c r="C532" s="8" t="s">
        <v>6</v>
      </c>
      <c r="D532" s="50" t="s">
        <v>9508</v>
      </c>
      <c r="E532" s="50" t="s">
        <v>622</v>
      </c>
    </row>
    <row r="533" spans="1:5" ht="16" x14ac:dyDescent="0.2">
      <c r="A533" s="8" t="s">
        <v>9307</v>
      </c>
      <c r="B533" s="8" t="s">
        <v>619</v>
      </c>
      <c r="C533" s="8" t="s">
        <v>7</v>
      </c>
      <c r="D533" s="50" t="s">
        <v>9509</v>
      </c>
      <c r="E533" s="50" t="s">
        <v>623</v>
      </c>
    </row>
    <row r="534" spans="1:5" ht="64" x14ac:dyDescent="0.2">
      <c r="A534" s="8" t="s">
        <v>9307</v>
      </c>
      <c r="B534" s="8" t="s">
        <v>619</v>
      </c>
      <c r="C534" s="8" t="s">
        <v>8</v>
      </c>
      <c r="D534" s="50" t="s">
        <v>9510</v>
      </c>
      <c r="E534" s="50" t="s">
        <v>624</v>
      </c>
    </row>
    <row r="535" spans="1:5" ht="16" x14ac:dyDescent="0.2">
      <c r="A535" s="8" t="s">
        <v>9307</v>
      </c>
      <c r="B535" s="8" t="s">
        <v>625</v>
      </c>
      <c r="C535" s="8" t="s">
        <v>4</v>
      </c>
      <c r="D535" s="50" t="s">
        <v>9308</v>
      </c>
      <c r="E535" s="50" t="s">
        <v>38</v>
      </c>
    </row>
    <row r="536" spans="1:5" ht="16" x14ac:dyDescent="0.2">
      <c r="A536" s="8" t="s">
        <v>9307</v>
      </c>
      <c r="B536" s="8" t="s">
        <v>625</v>
      </c>
      <c r="C536" s="8" t="s">
        <v>5</v>
      </c>
      <c r="D536" s="50" t="s">
        <v>9507</v>
      </c>
      <c r="E536" s="50" t="s">
        <v>621</v>
      </c>
    </row>
    <row r="537" spans="1:5" ht="16" x14ac:dyDescent="0.2">
      <c r="A537" s="8" t="s">
        <v>9307</v>
      </c>
      <c r="B537" s="8" t="s">
        <v>625</v>
      </c>
      <c r="C537" s="8" t="s">
        <v>6</v>
      </c>
      <c r="D537" s="50" t="s">
        <v>9508</v>
      </c>
      <c r="E537" s="50" t="s">
        <v>622</v>
      </c>
    </row>
    <row r="538" spans="1:5" ht="16" x14ac:dyDescent="0.2">
      <c r="A538" s="8" t="s">
        <v>9307</v>
      </c>
      <c r="B538" s="8" t="s">
        <v>625</v>
      </c>
      <c r="C538" s="8" t="s">
        <v>7</v>
      </c>
      <c r="D538" s="50" t="s">
        <v>9511</v>
      </c>
      <c r="E538" s="50" t="s">
        <v>627</v>
      </c>
    </row>
    <row r="539" spans="1:5" ht="48" x14ac:dyDescent="0.2">
      <c r="A539" s="8" t="s">
        <v>9307</v>
      </c>
      <c r="B539" s="8" t="s">
        <v>625</v>
      </c>
      <c r="C539" s="8" t="s">
        <v>8</v>
      </c>
      <c r="D539" s="50" t="s">
        <v>9512</v>
      </c>
      <c r="E539" s="50" t="s">
        <v>628</v>
      </c>
    </row>
    <row r="540" spans="1:5" ht="16" x14ac:dyDescent="0.2">
      <c r="A540" s="8" t="s">
        <v>9307</v>
      </c>
      <c r="B540" s="8" t="s">
        <v>629</v>
      </c>
      <c r="C540" s="8" t="s">
        <v>4</v>
      </c>
      <c r="D540" s="50" t="s">
        <v>9308</v>
      </c>
      <c r="E540" s="50" t="s">
        <v>38</v>
      </c>
    </row>
    <row r="541" spans="1:5" ht="16" x14ac:dyDescent="0.2">
      <c r="A541" s="8" t="s">
        <v>9307</v>
      </c>
      <c r="B541" s="8" t="s">
        <v>629</v>
      </c>
      <c r="C541" s="8" t="s">
        <v>5</v>
      </c>
      <c r="D541" s="50" t="s">
        <v>9507</v>
      </c>
      <c r="E541" s="50" t="s">
        <v>621</v>
      </c>
    </row>
    <row r="542" spans="1:5" ht="16" x14ac:dyDescent="0.2">
      <c r="A542" s="8" t="s">
        <v>9307</v>
      </c>
      <c r="B542" s="8" t="s">
        <v>629</v>
      </c>
      <c r="C542" s="8" t="s">
        <v>6</v>
      </c>
      <c r="D542" s="50" t="s">
        <v>9508</v>
      </c>
      <c r="E542" s="50" t="s">
        <v>622</v>
      </c>
    </row>
    <row r="543" spans="1:5" ht="16" x14ac:dyDescent="0.2">
      <c r="A543" s="8" t="s">
        <v>9307</v>
      </c>
      <c r="B543" s="8" t="s">
        <v>629</v>
      </c>
      <c r="C543" s="8" t="s">
        <v>7</v>
      </c>
      <c r="D543" s="50" t="s">
        <v>9513</v>
      </c>
      <c r="E543" s="50" t="s">
        <v>631</v>
      </c>
    </row>
    <row r="544" spans="1:5" ht="16" x14ac:dyDescent="0.2">
      <c r="A544" s="8" t="s">
        <v>9307</v>
      </c>
      <c r="B544" s="8" t="s">
        <v>634</v>
      </c>
      <c r="C544" s="8" t="s">
        <v>4</v>
      </c>
      <c r="D544" s="50" t="s">
        <v>9308</v>
      </c>
      <c r="E544" s="50" t="s">
        <v>38</v>
      </c>
    </row>
    <row r="545" spans="1:5" ht="16" x14ac:dyDescent="0.2">
      <c r="A545" s="8" t="s">
        <v>9307</v>
      </c>
      <c r="B545" s="8" t="s">
        <v>634</v>
      </c>
      <c r="C545" s="8" t="s">
        <v>5</v>
      </c>
      <c r="D545" s="50" t="s">
        <v>9507</v>
      </c>
      <c r="E545" s="50" t="s">
        <v>621</v>
      </c>
    </row>
    <row r="546" spans="1:5" ht="16" x14ac:dyDescent="0.2">
      <c r="A546" s="8" t="s">
        <v>9307</v>
      </c>
      <c r="B546" s="8" t="s">
        <v>634</v>
      </c>
      <c r="C546" s="8" t="s">
        <v>6</v>
      </c>
      <c r="D546" s="50" t="s">
        <v>9508</v>
      </c>
      <c r="E546" s="50" t="s">
        <v>622</v>
      </c>
    </row>
    <row r="547" spans="1:5" ht="16" x14ac:dyDescent="0.2">
      <c r="A547" s="8" t="s">
        <v>9307</v>
      </c>
      <c r="B547" s="8" t="s">
        <v>634</v>
      </c>
      <c r="C547" s="8" t="s">
        <v>7</v>
      </c>
      <c r="D547" s="50" t="s">
        <v>9514</v>
      </c>
      <c r="E547" s="50" t="s">
        <v>635</v>
      </c>
    </row>
    <row r="548" spans="1:5" ht="16" x14ac:dyDescent="0.2">
      <c r="A548" s="8" t="s">
        <v>9307</v>
      </c>
      <c r="B548" s="8" t="s">
        <v>636</v>
      </c>
      <c r="C548" s="8" t="s">
        <v>4</v>
      </c>
      <c r="D548" s="50" t="s">
        <v>9308</v>
      </c>
      <c r="E548" s="50" t="s">
        <v>38</v>
      </c>
    </row>
    <row r="549" spans="1:5" ht="16" x14ac:dyDescent="0.2">
      <c r="A549" s="8" t="s">
        <v>9307</v>
      </c>
      <c r="B549" s="8" t="s">
        <v>636</v>
      </c>
      <c r="C549" s="8" t="s">
        <v>5</v>
      </c>
      <c r="D549" s="50" t="s">
        <v>9507</v>
      </c>
      <c r="E549" s="50" t="s">
        <v>621</v>
      </c>
    </row>
    <row r="550" spans="1:5" ht="16" x14ac:dyDescent="0.2">
      <c r="A550" s="8" t="s">
        <v>9307</v>
      </c>
      <c r="B550" s="8" t="s">
        <v>636</v>
      </c>
      <c r="C550" s="8" t="s">
        <v>6</v>
      </c>
      <c r="D550" s="50" t="s">
        <v>9508</v>
      </c>
      <c r="E550" s="50" t="s">
        <v>622</v>
      </c>
    </row>
    <row r="551" spans="1:5" ht="16" x14ac:dyDescent="0.2">
      <c r="A551" s="8" t="s">
        <v>9307</v>
      </c>
      <c r="B551" s="8" t="s">
        <v>636</v>
      </c>
      <c r="C551" s="8" t="s">
        <v>7</v>
      </c>
      <c r="D551" s="50" t="s">
        <v>9515</v>
      </c>
      <c r="E551" s="50" t="s">
        <v>639</v>
      </c>
    </row>
    <row r="552" spans="1:5" ht="16" x14ac:dyDescent="0.2">
      <c r="A552" s="8" t="s">
        <v>9307</v>
      </c>
      <c r="B552" s="8" t="s">
        <v>641</v>
      </c>
      <c r="C552" s="8" t="s">
        <v>4</v>
      </c>
      <c r="D552" s="50" t="s">
        <v>9308</v>
      </c>
      <c r="E552" s="50" t="s">
        <v>38</v>
      </c>
    </row>
    <row r="553" spans="1:5" ht="16" x14ac:dyDescent="0.2">
      <c r="A553" s="8" t="s">
        <v>9307</v>
      </c>
      <c r="B553" s="8" t="s">
        <v>641</v>
      </c>
      <c r="C553" s="8" t="s">
        <v>5</v>
      </c>
      <c r="D553" s="50" t="s">
        <v>9507</v>
      </c>
      <c r="E553" s="50" t="s">
        <v>621</v>
      </c>
    </row>
    <row r="554" spans="1:5" ht="16" x14ac:dyDescent="0.2">
      <c r="A554" s="8" t="s">
        <v>9307</v>
      </c>
      <c r="B554" s="8" t="s">
        <v>641</v>
      </c>
      <c r="C554" s="8" t="s">
        <v>6</v>
      </c>
      <c r="D554" s="50" t="s">
        <v>9508</v>
      </c>
      <c r="E554" s="50" t="s">
        <v>622</v>
      </c>
    </row>
    <row r="555" spans="1:5" ht="16" x14ac:dyDescent="0.2">
      <c r="A555" s="8" t="s">
        <v>9307</v>
      </c>
      <c r="B555" s="8" t="s">
        <v>641</v>
      </c>
      <c r="C555" s="8" t="s">
        <v>7</v>
      </c>
      <c r="D555" s="50" t="s">
        <v>9516</v>
      </c>
      <c r="E555" s="50" t="s">
        <v>643</v>
      </c>
    </row>
    <row r="556" spans="1:5" ht="16" x14ac:dyDescent="0.2">
      <c r="A556" s="8" t="s">
        <v>9307</v>
      </c>
      <c r="B556" s="8" t="s">
        <v>646</v>
      </c>
      <c r="C556" s="8" t="s">
        <v>4</v>
      </c>
      <c r="D556" s="50" t="s">
        <v>9308</v>
      </c>
      <c r="E556" s="50" t="s">
        <v>38</v>
      </c>
    </row>
    <row r="557" spans="1:5" ht="16" x14ac:dyDescent="0.2">
      <c r="A557" s="8" t="s">
        <v>9307</v>
      </c>
      <c r="B557" s="8" t="s">
        <v>646</v>
      </c>
      <c r="C557" s="8" t="s">
        <v>5</v>
      </c>
      <c r="D557" s="50" t="s">
        <v>9507</v>
      </c>
      <c r="E557" s="50" t="s">
        <v>621</v>
      </c>
    </row>
    <row r="558" spans="1:5" ht="16" x14ac:dyDescent="0.2">
      <c r="A558" s="8" t="s">
        <v>9307</v>
      </c>
      <c r="B558" s="8" t="s">
        <v>646</v>
      </c>
      <c r="C558" s="8" t="s">
        <v>6</v>
      </c>
      <c r="D558" s="50" t="s">
        <v>9508</v>
      </c>
      <c r="E558" s="50" t="s">
        <v>622</v>
      </c>
    </row>
    <row r="559" spans="1:5" ht="16" x14ac:dyDescent="0.2">
      <c r="A559" s="8" t="s">
        <v>9307</v>
      </c>
      <c r="B559" s="8" t="s">
        <v>646</v>
      </c>
      <c r="C559" s="8" t="s">
        <v>7</v>
      </c>
      <c r="D559" s="50" t="s">
        <v>9517</v>
      </c>
      <c r="E559" s="50" t="s">
        <v>648</v>
      </c>
    </row>
    <row r="560" spans="1:5" ht="32" x14ac:dyDescent="0.2">
      <c r="A560" s="8" t="s">
        <v>9307</v>
      </c>
      <c r="B560" s="8" t="s">
        <v>646</v>
      </c>
      <c r="C560" s="8" t="s">
        <v>8</v>
      </c>
      <c r="D560" s="50" t="s">
        <v>9518</v>
      </c>
      <c r="E560" s="50" t="s">
        <v>649</v>
      </c>
    </row>
    <row r="561" spans="1:5" ht="16" x14ac:dyDescent="0.2">
      <c r="A561" s="8" t="s">
        <v>9307</v>
      </c>
      <c r="B561" s="8" t="s">
        <v>650</v>
      </c>
      <c r="C561" s="8" t="s">
        <v>4</v>
      </c>
      <c r="D561" s="50" t="s">
        <v>9308</v>
      </c>
      <c r="E561" s="50" t="s">
        <v>38</v>
      </c>
    </row>
    <row r="562" spans="1:5" ht="16" x14ac:dyDescent="0.2">
      <c r="A562" s="8" t="s">
        <v>9307</v>
      </c>
      <c r="B562" s="8" t="s">
        <v>650</v>
      </c>
      <c r="C562" s="8" t="s">
        <v>5</v>
      </c>
      <c r="D562" s="50" t="s">
        <v>9507</v>
      </c>
      <c r="E562" s="50" t="s">
        <v>621</v>
      </c>
    </row>
    <row r="563" spans="1:5" ht="16" x14ac:dyDescent="0.2">
      <c r="A563" s="8" t="s">
        <v>9307</v>
      </c>
      <c r="B563" s="8" t="s">
        <v>650</v>
      </c>
      <c r="C563" s="8" t="s">
        <v>6</v>
      </c>
      <c r="D563" s="50" t="s">
        <v>9508</v>
      </c>
      <c r="E563" s="50" t="s">
        <v>622</v>
      </c>
    </row>
    <row r="564" spans="1:5" ht="16" x14ac:dyDescent="0.2">
      <c r="A564" s="8" t="s">
        <v>9307</v>
      </c>
      <c r="B564" s="8" t="s">
        <v>650</v>
      </c>
      <c r="C564" s="8" t="s">
        <v>7</v>
      </c>
      <c r="D564" s="50" t="s">
        <v>9519</v>
      </c>
      <c r="E564" s="50" t="s">
        <v>652</v>
      </c>
    </row>
    <row r="565" spans="1:5" ht="32" x14ac:dyDescent="0.2">
      <c r="A565" s="8" t="s">
        <v>9307</v>
      </c>
      <c r="B565" s="8" t="s">
        <v>650</v>
      </c>
      <c r="C565" s="8" t="s">
        <v>8</v>
      </c>
      <c r="D565" s="50" t="s">
        <v>9520</v>
      </c>
      <c r="E565" s="50" t="s">
        <v>653</v>
      </c>
    </row>
    <row r="566" spans="1:5" ht="16" x14ac:dyDescent="0.2">
      <c r="A566" s="8" t="s">
        <v>9307</v>
      </c>
      <c r="B566" s="8" t="s">
        <v>654</v>
      </c>
      <c r="C566" s="8" t="s">
        <v>4</v>
      </c>
      <c r="D566" s="50" t="s">
        <v>9308</v>
      </c>
      <c r="E566" s="50" t="s">
        <v>38</v>
      </c>
    </row>
    <row r="567" spans="1:5" ht="16" x14ac:dyDescent="0.2">
      <c r="A567" s="8" t="s">
        <v>9307</v>
      </c>
      <c r="B567" s="8" t="s">
        <v>654</v>
      </c>
      <c r="C567" s="8" t="s">
        <v>5</v>
      </c>
      <c r="D567" s="50" t="s">
        <v>9507</v>
      </c>
      <c r="E567" s="50" t="s">
        <v>621</v>
      </c>
    </row>
    <row r="568" spans="1:5" ht="16" x14ac:dyDescent="0.2">
      <c r="A568" s="8" t="s">
        <v>9307</v>
      </c>
      <c r="B568" s="8" t="s">
        <v>654</v>
      </c>
      <c r="C568" s="8" t="s">
        <v>6</v>
      </c>
      <c r="D568" s="50" t="s">
        <v>9508</v>
      </c>
      <c r="E568" s="50" t="s">
        <v>622</v>
      </c>
    </row>
    <row r="569" spans="1:5" ht="16" x14ac:dyDescent="0.2">
      <c r="A569" s="8" t="s">
        <v>9307</v>
      </c>
      <c r="B569" s="8" t="s">
        <v>654</v>
      </c>
      <c r="C569" s="8" t="s">
        <v>7</v>
      </c>
      <c r="D569" s="50" t="s">
        <v>9521</v>
      </c>
      <c r="E569" s="50" t="s">
        <v>656</v>
      </c>
    </row>
    <row r="570" spans="1:5" ht="16" x14ac:dyDescent="0.2">
      <c r="A570" s="8" t="s">
        <v>9307</v>
      </c>
      <c r="B570" s="8" t="s">
        <v>654</v>
      </c>
      <c r="C570" s="8" t="s">
        <v>8</v>
      </c>
      <c r="D570" s="50" t="s">
        <v>9522</v>
      </c>
      <c r="E570" s="50" t="s">
        <v>9523</v>
      </c>
    </row>
    <row r="571" spans="1:5" ht="16" x14ac:dyDescent="0.2">
      <c r="A571" s="8" t="s">
        <v>9307</v>
      </c>
      <c r="B571" s="8" t="s">
        <v>658</v>
      </c>
      <c r="C571" s="8" t="s">
        <v>4</v>
      </c>
      <c r="D571" s="50" t="s">
        <v>9308</v>
      </c>
      <c r="E571" s="50" t="s">
        <v>38</v>
      </c>
    </row>
    <row r="572" spans="1:5" ht="16" x14ac:dyDescent="0.2">
      <c r="A572" s="8" t="s">
        <v>9307</v>
      </c>
      <c r="B572" s="8" t="s">
        <v>658</v>
      </c>
      <c r="C572" s="8" t="s">
        <v>5</v>
      </c>
      <c r="D572" s="50" t="s">
        <v>9507</v>
      </c>
      <c r="E572" s="50" t="s">
        <v>621</v>
      </c>
    </row>
    <row r="573" spans="1:5" ht="16" x14ac:dyDescent="0.2">
      <c r="A573" s="8" t="s">
        <v>9307</v>
      </c>
      <c r="B573" s="8" t="s">
        <v>658</v>
      </c>
      <c r="C573" s="8" t="s">
        <v>6</v>
      </c>
      <c r="D573" s="50" t="s">
        <v>9508</v>
      </c>
      <c r="E573" s="50" t="s">
        <v>622</v>
      </c>
    </row>
    <row r="574" spans="1:5" ht="16" x14ac:dyDescent="0.2">
      <c r="A574" s="8" t="s">
        <v>9307</v>
      </c>
      <c r="B574" s="8" t="s">
        <v>658</v>
      </c>
      <c r="C574" s="8" t="s">
        <v>7</v>
      </c>
      <c r="D574" s="50" t="s">
        <v>9524</v>
      </c>
      <c r="E574" s="50" t="s">
        <v>660</v>
      </c>
    </row>
    <row r="575" spans="1:5" ht="16" x14ac:dyDescent="0.2">
      <c r="A575" s="8" t="s">
        <v>9307</v>
      </c>
      <c r="B575" s="8" t="s">
        <v>661</v>
      </c>
      <c r="C575" s="8" t="s">
        <v>4</v>
      </c>
      <c r="D575" s="50" t="s">
        <v>9308</v>
      </c>
      <c r="E575" s="50" t="s">
        <v>38</v>
      </c>
    </row>
    <row r="576" spans="1:5" ht="16" x14ac:dyDescent="0.2">
      <c r="A576" s="8" t="s">
        <v>9307</v>
      </c>
      <c r="B576" s="8" t="s">
        <v>661</v>
      </c>
      <c r="C576" s="8" t="s">
        <v>5</v>
      </c>
      <c r="D576" s="50" t="s">
        <v>9507</v>
      </c>
      <c r="E576" s="50" t="s">
        <v>621</v>
      </c>
    </row>
    <row r="577" spans="1:5" ht="16" x14ac:dyDescent="0.2">
      <c r="A577" s="8" t="s">
        <v>9307</v>
      </c>
      <c r="B577" s="8" t="s">
        <v>661</v>
      </c>
      <c r="C577" s="8" t="s">
        <v>6</v>
      </c>
      <c r="D577" s="50" t="s">
        <v>9508</v>
      </c>
      <c r="E577" s="50" t="s">
        <v>622</v>
      </c>
    </row>
    <row r="578" spans="1:5" ht="16" x14ac:dyDescent="0.2">
      <c r="A578" s="8" t="s">
        <v>9307</v>
      </c>
      <c r="B578" s="8" t="s">
        <v>661</v>
      </c>
      <c r="C578" s="8" t="s">
        <v>7</v>
      </c>
      <c r="D578" s="50" t="s">
        <v>9525</v>
      </c>
      <c r="E578" s="50" t="s">
        <v>663</v>
      </c>
    </row>
    <row r="579" spans="1:5" ht="16" x14ac:dyDescent="0.2">
      <c r="A579" s="8" t="s">
        <v>9307</v>
      </c>
      <c r="B579" s="8" t="s">
        <v>664</v>
      </c>
      <c r="C579" s="8" t="s">
        <v>4</v>
      </c>
      <c r="D579" s="50" t="s">
        <v>9308</v>
      </c>
      <c r="E579" s="50" t="s">
        <v>38</v>
      </c>
    </row>
    <row r="580" spans="1:5" ht="16" x14ac:dyDescent="0.2">
      <c r="A580" s="8" t="s">
        <v>9307</v>
      </c>
      <c r="B580" s="8" t="s">
        <v>664</v>
      </c>
      <c r="C580" s="8" t="s">
        <v>5</v>
      </c>
      <c r="D580" s="50" t="s">
        <v>9507</v>
      </c>
      <c r="E580" s="50" t="s">
        <v>621</v>
      </c>
    </row>
    <row r="581" spans="1:5" ht="16" x14ac:dyDescent="0.2">
      <c r="A581" s="8" t="s">
        <v>9307</v>
      </c>
      <c r="B581" s="8" t="s">
        <v>664</v>
      </c>
      <c r="C581" s="8" t="s">
        <v>6</v>
      </c>
      <c r="D581" s="50" t="s">
        <v>9508</v>
      </c>
      <c r="E581" s="50" t="s">
        <v>622</v>
      </c>
    </row>
    <row r="582" spans="1:5" ht="16" x14ac:dyDescent="0.2">
      <c r="A582" s="8" t="s">
        <v>9307</v>
      </c>
      <c r="B582" s="8" t="s">
        <v>664</v>
      </c>
      <c r="C582" s="8" t="s">
        <v>7</v>
      </c>
      <c r="D582" s="50" t="s">
        <v>9526</v>
      </c>
      <c r="E582" s="50" t="s">
        <v>665</v>
      </c>
    </row>
    <row r="583" spans="1:5" ht="16" x14ac:dyDescent="0.2">
      <c r="A583" s="8" t="s">
        <v>9307</v>
      </c>
      <c r="B583" s="8" t="s">
        <v>668</v>
      </c>
      <c r="C583" s="8" t="s">
        <v>4</v>
      </c>
      <c r="D583" s="50" t="s">
        <v>9308</v>
      </c>
      <c r="E583" s="50" t="s">
        <v>38</v>
      </c>
    </row>
    <row r="584" spans="1:5" ht="16" x14ac:dyDescent="0.2">
      <c r="A584" s="8" t="s">
        <v>9307</v>
      </c>
      <c r="B584" s="8" t="s">
        <v>668</v>
      </c>
      <c r="C584" s="8" t="s">
        <v>5</v>
      </c>
      <c r="D584" s="50" t="s">
        <v>9507</v>
      </c>
      <c r="E584" s="50" t="s">
        <v>621</v>
      </c>
    </row>
    <row r="585" spans="1:5" ht="16" x14ac:dyDescent="0.2">
      <c r="A585" s="8" t="s">
        <v>9307</v>
      </c>
      <c r="B585" s="8" t="s">
        <v>668</v>
      </c>
      <c r="C585" s="8" t="s">
        <v>6</v>
      </c>
      <c r="D585" s="50" t="s">
        <v>9508</v>
      </c>
      <c r="E585" s="50" t="s">
        <v>622</v>
      </c>
    </row>
    <row r="586" spans="1:5" ht="16" x14ac:dyDescent="0.2">
      <c r="A586" s="8" t="s">
        <v>9307</v>
      </c>
      <c r="B586" s="8" t="s">
        <v>668</v>
      </c>
      <c r="C586" s="8" t="s">
        <v>7</v>
      </c>
      <c r="D586" s="50" t="s">
        <v>9515</v>
      </c>
      <c r="E586" s="50" t="s">
        <v>639</v>
      </c>
    </row>
    <row r="587" spans="1:5" ht="16" x14ac:dyDescent="0.2">
      <c r="A587" s="8" t="s">
        <v>9307</v>
      </c>
      <c r="B587" s="8" t="s">
        <v>670</v>
      </c>
      <c r="C587" s="8" t="s">
        <v>4</v>
      </c>
      <c r="D587" s="50" t="s">
        <v>9308</v>
      </c>
      <c r="E587" s="50" t="s">
        <v>38</v>
      </c>
    </row>
    <row r="588" spans="1:5" ht="16" x14ac:dyDescent="0.2">
      <c r="A588" s="8" t="s">
        <v>9307</v>
      </c>
      <c r="B588" s="8" t="s">
        <v>670</v>
      </c>
      <c r="C588" s="8" t="s">
        <v>5</v>
      </c>
      <c r="D588" s="50" t="s">
        <v>9507</v>
      </c>
      <c r="E588" s="50" t="s">
        <v>621</v>
      </c>
    </row>
    <row r="589" spans="1:5" ht="16" x14ac:dyDescent="0.2">
      <c r="A589" s="8" t="s">
        <v>9307</v>
      </c>
      <c r="B589" s="8" t="s">
        <v>670</v>
      </c>
      <c r="C589" s="8" t="s">
        <v>6</v>
      </c>
      <c r="D589" s="50" t="s">
        <v>9508</v>
      </c>
      <c r="E589" s="50" t="s">
        <v>622</v>
      </c>
    </row>
    <row r="590" spans="1:5" ht="16" x14ac:dyDescent="0.2">
      <c r="A590" s="8" t="s">
        <v>9307</v>
      </c>
      <c r="B590" s="8" t="s">
        <v>670</v>
      </c>
      <c r="C590" s="8" t="s">
        <v>7</v>
      </c>
      <c r="D590" s="50" t="s">
        <v>9516</v>
      </c>
      <c r="E590" s="50" t="s">
        <v>643</v>
      </c>
    </row>
    <row r="591" spans="1:5" ht="16" x14ac:dyDescent="0.2">
      <c r="A591" s="8" t="s">
        <v>9307</v>
      </c>
      <c r="B591" s="8" t="s">
        <v>674</v>
      </c>
      <c r="C591" s="8" t="s">
        <v>4</v>
      </c>
      <c r="D591" s="50" t="s">
        <v>9308</v>
      </c>
      <c r="E591" s="50" t="s">
        <v>38</v>
      </c>
    </row>
    <row r="592" spans="1:5" ht="16" x14ac:dyDescent="0.2">
      <c r="A592" s="8" t="s">
        <v>9307</v>
      </c>
      <c r="B592" s="8" t="s">
        <v>674</v>
      </c>
      <c r="C592" s="8" t="s">
        <v>5</v>
      </c>
      <c r="D592" s="50" t="s">
        <v>9507</v>
      </c>
      <c r="E592" s="50" t="s">
        <v>621</v>
      </c>
    </row>
    <row r="593" spans="1:5" ht="16" x14ac:dyDescent="0.2">
      <c r="A593" s="8" t="s">
        <v>9307</v>
      </c>
      <c r="B593" s="8" t="s">
        <v>674</v>
      </c>
      <c r="C593" s="8" t="s">
        <v>6</v>
      </c>
      <c r="D593" s="50" t="s">
        <v>9508</v>
      </c>
      <c r="E593" s="50" t="s">
        <v>622</v>
      </c>
    </row>
    <row r="594" spans="1:5" ht="16" x14ac:dyDescent="0.2">
      <c r="A594" s="8" t="s">
        <v>9307</v>
      </c>
      <c r="B594" s="8" t="s">
        <v>674</v>
      </c>
      <c r="C594" s="8" t="s">
        <v>7</v>
      </c>
      <c r="D594" s="50" t="s">
        <v>9517</v>
      </c>
      <c r="E594" s="50" t="s">
        <v>648</v>
      </c>
    </row>
    <row r="595" spans="1:5" ht="32" x14ac:dyDescent="0.2">
      <c r="A595" s="8" t="s">
        <v>9307</v>
      </c>
      <c r="B595" s="8" t="s">
        <v>674</v>
      </c>
      <c r="C595" s="8" t="s">
        <v>8</v>
      </c>
      <c r="D595" s="50" t="s">
        <v>9518</v>
      </c>
      <c r="E595" s="50" t="s">
        <v>649</v>
      </c>
    </row>
    <row r="596" spans="1:5" ht="16" x14ac:dyDescent="0.2">
      <c r="A596" s="8" t="s">
        <v>9307</v>
      </c>
      <c r="B596" s="8" t="s">
        <v>676</v>
      </c>
      <c r="C596" s="8" t="s">
        <v>4</v>
      </c>
      <c r="D596" s="50" t="s">
        <v>9308</v>
      </c>
      <c r="E596" s="50" t="s">
        <v>38</v>
      </c>
    </row>
    <row r="597" spans="1:5" ht="16" x14ac:dyDescent="0.2">
      <c r="A597" s="8" t="s">
        <v>9307</v>
      </c>
      <c r="B597" s="8" t="s">
        <v>676</v>
      </c>
      <c r="C597" s="8" t="s">
        <v>5</v>
      </c>
      <c r="D597" s="50" t="s">
        <v>9507</v>
      </c>
      <c r="E597" s="50" t="s">
        <v>621</v>
      </c>
    </row>
    <row r="598" spans="1:5" ht="16" x14ac:dyDescent="0.2">
      <c r="A598" s="8" t="s">
        <v>9307</v>
      </c>
      <c r="B598" s="8" t="s">
        <v>676</v>
      </c>
      <c r="C598" s="8" t="s">
        <v>6</v>
      </c>
      <c r="D598" s="50" t="s">
        <v>9508</v>
      </c>
      <c r="E598" s="50" t="s">
        <v>622</v>
      </c>
    </row>
    <row r="599" spans="1:5" ht="16" x14ac:dyDescent="0.2">
      <c r="A599" s="8" t="s">
        <v>9307</v>
      </c>
      <c r="B599" s="8" t="s">
        <v>676</v>
      </c>
      <c r="C599" s="8" t="s">
        <v>7</v>
      </c>
      <c r="D599" s="50" t="s">
        <v>9527</v>
      </c>
      <c r="E599" s="50" t="s">
        <v>652</v>
      </c>
    </row>
    <row r="600" spans="1:5" ht="32" x14ac:dyDescent="0.2">
      <c r="A600" s="8" t="s">
        <v>9307</v>
      </c>
      <c r="B600" s="8" t="s">
        <v>676</v>
      </c>
      <c r="C600" s="8" t="s">
        <v>8</v>
      </c>
      <c r="D600" s="50" t="s">
        <v>9520</v>
      </c>
      <c r="E600" s="50" t="s">
        <v>653</v>
      </c>
    </row>
    <row r="601" spans="1:5" ht="16" x14ac:dyDescent="0.2">
      <c r="A601" s="8" t="s">
        <v>9307</v>
      </c>
      <c r="B601" s="8" t="s">
        <v>678</v>
      </c>
      <c r="C601" s="8" t="s">
        <v>4</v>
      </c>
      <c r="D601" s="50" t="s">
        <v>9308</v>
      </c>
      <c r="E601" s="50" t="s">
        <v>38</v>
      </c>
    </row>
    <row r="602" spans="1:5" ht="16" x14ac:dyDescent="0.2">
      <c r="A602" s="8" t="s">
        <v>9307</v>
      </c>
      <c r="B602" s="8" t="s">
        <v>678</v>
      </c>
      <c r="C602" s="8" t="s">
        <v>5</v>
      </c>
      <c r="D602" s="50" t="s">
        <v>9507</v>
      </c>
      <c r="E602" s="50" t="s">
        <v>621</v>
      </c>
    </row>
    <row r="603" spans="1:5" ht="16" x14ac:dyDescent="0.2">
      <c r="A603" s="8" t="s">
        <v>9307</v>
      </c>
      <c r="B603" s="8" t="s">
        <v>678</v>
      </c>
      <c r="C603" s="8" t="s">
        <v>6</v>
      </c>
      <c r="D603" s="50" t="s">
        <v>9508</v>
      </c>
      <c r="E603" s="50" t="s">
        <v>622</v>
      </c>
    </row>
    <row r="604" spans="1:5" ht="16" x14ac:dyDescent="0.2">
      <c r="A604" s="8" t="s">
        <v>9307</v>
      </c>
      <c r="B604" s="8" t="s">
        <v>678</v>
      </c>
      <c r="C604" s="8" t="s">
        <v>7</v>
      </c>
      <c r="D604" s="50" t="s">
        <v>9521</v>
      </c>
      <c r="E604" s="50" t="s">
        <v>656</v>
      </c>
    </row>
    <row r="605" spans="1:5" ht="16" x14ac:dyDescent="0.2">
      <c r="A605" s="8" t="s">
        <v>9307</v>
      </c>
      <c r="B605" s="8" t="s">
        <v>678</v>
      </c>
      <c r="C605" s="8" t="s">
        <v>8</v>
      </c>
      <c r="D605" s="50" t="s">
        <v>9522</v>
      </c>
      <c r="E605" s="50" t="s">
        <v>9523</v>
      </c>
    </row>
    <row r="606" spans="1:5" ht="16" x14ac:dyDescent="0.2">
      <c r="A606" s="8" t="s">
        <v>9307</v>
      </c>
      <c r="B606" s="8" t="s">
        <v>680</v>
      </c>
      <c r="C606" s="8" t="s">
        <v>4</v>
      </c>
      <c r="D606" s="50" t="s">
        <v>9308</v>
      </c>
      <c r="E606" s="50" t="s">
        <v>38</v>
      </c>
    </row>
    <row r="607" spans="1:5" ht="16" x14ac:dyDescent="0.2">
      <c r="A607" s="8" t="s">
        <v>9307</v>
      </c>
      <c r="B607" s="8" t="s">
        <v>680</v>
      </c>
      <c r="C607" s="8" t="s">
        <v>5</v>
      </c>
      <c r="D607" s="50" t="s">
        <v>9507</v>
      </c>
      <c r="E607" s="50" t="s">
        <v>621</v>
      </c>
    </row>
    <row r="608" spans="1:5" ht="16" x14ac:dyDescent="0.2">
      <c r="A608" s="8" t="s">
        <v>9307</v>
      </c>
      <c r="B608" s="8" t="s">
        <v>680</v>
      </c>
      <c r="C608" s="8" t="s">
        <v>6</v>
      </c>
      <c r="D608" s="50" t="s">
        <v>9508</v>
      </c>
      <c r="E608" s="50" t="s">
        <v>622</v>
      </c>
    </row>
    <row r="609" spans="1:5" ht="16" x14ac:dyDescent="0.2">
      <c r="A609" s="8" t="s">
        <v>9307</v>
      </c>
      <c r="B609" s="8" t="s">
        <v>680</v>
      </c>
      <c r="C609" s="8" t="s">
        <v>7</v>
      </c>
      <c r="D609" s="50" t="s">
        <v>9524</v>
      </c>
      <c r="E609" s="50" t="s">
        <v>660</v>
      </c>
    </row>
    <row r="610" spans="1:5" ht="16" x14ac:dyDescent="0.2">
      <c r="A610" s="8" t="s">
        <v>9307</v>
      </c>
      <c r="B610" s="8" t="s">
        <v>682</v>
      </c>
      <c r="C610" s="8" t="s">
        <v>4</v>
      </c>
      <c r="D610" s="50" t="s">
        <v>9308</v>
      </c>
      <c r="E610" s="50" t="s">
        <v>38</v>
      </c>
    </row>
    <row r="611" spans="1:5" ht="16" x14ac:dyDescent="0.2">
      <c r="A611" s="8" t="s">
        <v>9307</v>
      </c>
      <c r="B611" s="8" t="s">
        <v>682</v>
      </c>
      <c r="C611" s="8" t="s">
        <v>5</v>
      </c>
      <c r="D611" s="50" t="s">
        <v>9507</v>
      </c>
      <c r="E611" s="50" t="s">
        <v>621</v>
      </c>
    </row>
    <row r="612" spans="1:5" ht="16" x14ac:dyDescent="0.2">
      <c r="A612" s="8" t="s">
        <v>9307</v>
      </c>
      <c r="B612" s="8" t="s">
        <v>682</v>
      </c>
      <c r="C612" s="8" t="s">
        <v>6</v>
      </c>
      <c r="D612" s="50" t="s">
        <v>9508</v>
      </c>
      <c r="E612" s="50" t="s">
        <v>622</v>
      </c>
    </row>
    <row r="613" spans="1:5" ht="16" x14ac:dyDescent="0.2">
      <c r="A613" s="8" t="s">
        <v>9307</v>
      </c>
      <c r="B613" s="8" t="s">
        <v>682</v>
      </c>
      <c r="C613" s="8" t="s">
        <v>7</v>
      </c>
      <c r="D613" s="50" t="s">
        <v>9525</v>
      </c>
      <c r="E613" s="50" t="s">
        <v>663</v>
      </c>
    </row>
    <row r="614" spans="1:5" ht="16" x14ac:dyDescent="0.2">
      <c r="A614" s="8" t="s">
        <v>9307</v>
      </c>
      <c r="B614" s="8" t="s">
        <v>684</v>
      </c>
      <c r="C614" s="8" t="s">
        <v>4</v>
      </c>
      <c r="D614" s="50" t="s">
        <v>9308</v>
      </c>
      <c r="E614" s="50" t="s">
        <v>38</v>
      </c>
    </row>
    <row r="615" spans="1:5" ht="16" x14ac:dyDescent="0.2">
      <c r="A615" s="8" t="s">
        <v>9307</v>
      </c>
      <c r="B615" s="8" t="s">
        <v>684</v>
      </c>
      <c r="C615" s="8" t="s">
        <v>5</v>
      </c>
      <c r="D615" s="50" t="s">
        <v>9507</v>
      </c>
      <c r="E615" s="50" t="s">
        <v>621</v>
      </c>
    </row>
    <row r="616" spans="1:5" ht="16" x14ac:dyDescent="0.2">
      <c r="A616" s="8" t="s">
        <v>9307</v>
      </c>
      <c r="B616" s="8" t="s">
        <v>684</v>
      </c>
      <c r="C616" s="8" t="s">
        <v>6</v>
      </c>
      <c r="D616" s="50" t="s">
        <v>9508</v>
      </c>
      <c r="E616" s="50" t="s">
        <v>622</v>
      </c>
    </row>
    <row r="617" spans="1:5" ht="16" x14ac:dyDescent="0.2">
      <c r="A617" s="8" t="s">
        <v>9307</v>
      </c>
      <c r="B617" s="8" t="s">
        <v>684</v>
      </c>
      <c r="C617" s="8" t="s">
        <v>7</v>
      </c>
      <c r="D617" s="50" t="s">
        <v>9528</v>
      </c>
      <c r="E617" s="50" t="s">
        <v>685</v>
      </c>
    </row>
    <row r="618" spans="1:5" ht="16" x14ac:dyDescent="0.2">
      <c r="A618" s="8" t="s">
        <v>9307</v>
      </c>
      <c r="B618" s="8" t="s">
        <v>688</v>
      </c>
      <c r="C618" s="8" t="s">
        <v>4</v>
      </c>
      <c r="D618" s="50" t="s">
        <v>9308</v>
      </c>
      <c r="E618" s="50" t="s">
        <v>38</v>
      </c>
    </row>
    <row r="619" spans="1:5" ht="16" x14ac:dyDescent="0.2">
      <c r="A619" s="8" t="s">
        <v>9307</v>
      </c>
      <c r="B619" s="8" t="s">
        <v>688</v>
      </c>
      <c r="C619" s="8" t="s">
        <v>5</v>
      </c>
      <c r="D619" s="50" t="s">
        <v>9507</v>
      </c>
      <c r="E619" s="50" t="s">
        <v>621</v>
      </c>
    </row>
    <row r="620" spans="1:5" ht="16" x14ac:dyDescent="0.2">
      <c r="A620" s="8" t="s">
        <v>9307</v>
      </c>
      <c r="B620" s="8" t="s">
        <v>688</v>
      </c>
      <c r="C620" s="8" t="s">
        <v>6</v>
      </c>
      <c r="D620" s="50" t="s">
        <v>9508</v>
      </c>
      <c r="E620" s="50" t="s">
        <v>622</v>
      </c>
    </row>
    <row r="621" spans="1:5" ht="16" x14ac:dyDescent="0.2">
      <c r="A621" s="8" t="s">
        <v>9307</v>
      </c>
      <c r="B621" s="8" t="s">
        <v>688</v>
      </c>
      <c r="C621" s="8" t="s">
        <v>7</v>
      </c>
      <c r="D621" s="50" t="s">
        <v>9515</v>
      </c>
      <c r="E621" s="50" t="s">
        <v>639</v>
      </c>
    </row>
    <row r="622" spans="1:5" ht="16" x14ac:dyDescent="0.2">
      <c r="A622" s="8" t="s">
        <v>9307</v>
      </c>
      <c r="B622" s="8" t="s">
        <v>690</v>
      </c>
      <c r="C622" s="8" t="s">
        <v>4</v>
      </c>
      <c r="D622" s="50" t="s">
        <v>9308</v>
      </c>
      <c r="E622" s="50" t="s">
        <v>38</v>
      </c>
    </row>
    <row r="623" spans="1:5" ht="16" x14ac:dyDescent="0.2">
      <c r="A623" s="8" t="s">
        <v>9307</v>
      </c>
      <c r="B623" s="8" t="s">
        <v>690</v>
      </c>
      <c r="C623" s="8" t="s">
        <v>5</v>
      </c>
      <c r="D623" s="50" t="s">
        <v>9507</v>
      </c>
      <c r="E623" s="50" t="s">
        <v>621</v>
      </c>
    </row>
    <row r="624" spans="1:5" ht="16" x14ac:dyDescent="0.2">
      <c r="A624" s="8" t="s">
        <v>9307</v>
      </c>
      <c r="B624" s="8" t="s">
        <v>690</v>
      </c>
      <c r="C624" s="8" t="s">
        <v>6</v>
      </c>
      <c r="D624" s="50" t="s">
        <v>9508</v>
      </c>
      <c r="E624" s="50" t="s">
        <v>622</v>
      </c>
    </row>
    <row r="625" spans="1:5" ht="16" x14ac:dyDescent="0.2">
      <c r="A625" s="8" t="s">
        <v>9307</v>
      </c>
      <c r="B625" s="8" t="s">
        <v>690</v>
      </c>
      <c r="C625" s="8" t="s">
        <v>7</v>
      </c>
      <c r="D625" s="50" t="s">
        <v>9516</v>
      </c>
      <c r="E625" s="50" t="s">
        <v>643</v>
      </c>
    </row>
    <row r="626" spans="1:5" ht="16" x14ac:dyDescent="0.2">
      <c r="A626" s="8" t="s">
        <v>9307</v>
      </c>
      <c r="B626" s="8" t="s">
        <v>694</v>
      </c>
      <c r="C626" s="8" t="s">
        <v>4</v>
      </c>
      <c r="D626" s="50" t="s">
        <v>9308</v>
      </c>
      <c r="E626" s="50" t="s">
        <v>38</v>
      </c>
    </row>
    <row r="627" spans="1:5" ht="16" x14ac:dyDescent="0.2">
      <c r="A627" s="8" t="s">
        <v>9307</v>
      </c>
      <c r="B627" s="8" t="s">
        <v>694</v>
      </c>
      <c r="C627" s="8" t="s">
        <v>5</v>
      </c>
      <c r="D627" s="50" t="s">
        <v>9507</v>
      </c>
      <c r="E627" s="50" t="s">
        <v>621</v>
      </c>
    </row>
    <row r="628" spans="1:5" ht="16" x14ac:dyDescent="0.2">
      <c r="A628" s="8" t="s">
        <v>9307</v>
      </c>
      <c r="B628" s="8" t="s">
        <v>694</v>
      </c>
      <c r="C628" s="8" t="s">
        <v>6</v>
      </c>
      <c r="D628" s="50" t="s">
        <v>9508</v>
      </c>
      <c r="E628" s="50" t="s">
        <v>622</v>
      </c>
    </row>
    <row r="629" spans="1:5" ht="16" x14ac:dyDescent="0.2">
      <c r="A629" s="8" t="s">
        <v>9307</v>
      </c>
      <c r="B629" s="8" t="s">
        <v>694</v>
      </c>
      <c r="C629" s="8" t="s">
        <v>7</v>
      </c>
      <c r="D629" s="50" t="s">
        <v>9517</v>
      </c>
      <c r="E629" s="50" t="s">
        <v>648</v>
      </c>
    </row>
    <row r="630" spans="1:5" ht="32" x14ac:dyDescent="0.2">
      <c r="A630" s="8" t="s">
        <v>9307</v>
      </c>
      <c r="B630" s="8" t="s">
        <v>694</v>
      </c>
      <c r="C630" s="8" t="s">
        <v>8</v>
      </c>
      <c r="D630" s="50" t="s">
        <v>9518</v>
      </c>
      <c r="E630" s="50" t="s">
        <v>649</v>
      </c>
    </row>
    <row r="631" spans="1:5" ht="16" x14ac:dyDescent="0.2">
      <c r="A631" s="8" t="s">
        <v>9307</v>
      </c>
      <c r="B631" s="8" t="s">
        <v>696</v>
      </c>
      <c r="C631" s="8" t="s">
        <v>4</v>
      </c>
      <c r="D631" s="50" t="s">
        <v>9308</v>
      </c>
      <c r="E631" s="50" t="s">
        <v>38</v>
      </c>
    </row>
    <row r="632" spans="1:5" ht="16" x14ac:dyDescent="0.2">
      <c r="A632" s="8" t="s">
        <v>9307</v>
      </c>
      <c r="B632" s="8" t="s">
        <v>696</v>
      </c>
      <c r="C632" s="8" t="s">
        <v>5</v>
      </c>
      <c r="D632" s="50" t="s">
        <v>9507</v>
      </c>
      <c r="E632" s="50" t="s">
        <v>621</v>
      </c>
    </row>
    <row r="633" spans="1:5" ht="16" x14ac:dyDescent="0.2">
      <c r="A633" s="8" t="s">
        <v>9307</v>
      </c>
      <c r="B633" s="8" t="s">
        <v>696</v>
      </c>
      <c r="C633" s="8" t="s">
        <v>6</v>
      </c>
      <c r="D633" s="50" t="s">
        <v>9508</v>
      </c>
      <c r="E633" s="50" t="s">
        <v>622</v>
      </c>
    </row>
    <row r="634" spans="1:5" ht="16" x14ac:dyDescent="0.2">
      <c r="A634" s="8" t="s">
        <v>9307</v>
      </c>
      <c r="B634" s="8" t="s">
        <v>696</v>
      </c>
      <c r="C634" s="8" t="s">
        <v>7</v>
      </c>
      <c r="D634" s="50" t="s">
        <v>9527</v>
      </c>
      <c r="E634" s="50" t="s">
        <v>652</v>
      </c>
    </row>
    <row r="635" spans="1:5" ht="32" x14ac:dyDescent="0.2">
      <c r="A635" s="8" t="s">
        <v>9307</v>
      </c>
      <c r="B635" s="8" t="s">
        <v>696</v>
      </c>
      <c r="C635" s="8" t="s">
        <v>8</v>
      </c>
      <c r="D635" s="50" t="s">
        <v>9520</v>
      </c>
      <c r="E635" s="50" t="s">
        <v>653</v>
      </c>
    </row>
    <row r="636" spans="1:5" ht="16" x14ac:dyDescent="0.2">
      <c r="A636" s="8" t="s">
        <v>9307</v>
      </c>
      <c r="B636" s="8" t="s">
        <v>698</v>
      </c>
      <c r="C636" s="8" t="s">
        <v>4</v>
      </c>
      <c r="D636" s="50" t="s">
        <v>9308</v>
      </c>
      <c r="E636" s="50" t="s">
        <v>38</v>
      </c>
    </row>
    <row r="637" spans="1:5" ht="16" x14ac:dyDescent="0.2">
      <c r="A637" s="8" t="s">
        <v>9307</v>
      </c>
      <c r="B637" s="8" t="s">
        <v>698</v>
      </c>
      <c r="C637" s="8" t="s">
        <v>5</v>
      </c>
      <c r="D637" s="50" t="s">
        <v>9507</v>
      </c>
      <c r="E637" s="50" t="s">
        <v>621</v>
      </c>
    </row>
    <row r="638" spans="1:5" ht="16" x14ac:dyDescent="0.2">
      <c r="A638" s="8" t="s">
        <v>9307</v>
      </c>
      <c r="B638" s="8" t="s">
        <v>698</v>
      </c>
      <c r="C638" s="8" t="s">
        <v>6</v>
      </c>
      <c r="D638" s="50" t="s">
        <v>9508</v>
      </c>
      <c r="E638" s="50" t="s">
        <v>622</v>
      </c>
    </row>
    <row r="639" spans="1:5" ht="16" x14ac:dyDescent="0.2">
      <c r="A639" s="8" t="s">
        <v>9307</v>
      </c>
      <c r="B639" s="8" t="s">
        <v>698</v>
      </c>
      <c r="C639" s="8" t="s">
        <v>7</v>
      </c>
      <c r="D639" s="50" t="s">
        <v>9521</v>
      </c>
      <c r="E639" s="50" t="s">
        <v>656</v>
      </c>
    </row>
    <row r="640" spans="1:5" ht="16" x14ac:dyDescent="0.2">
      <c r="A640" s="8" t="s">
        <v>9307</v>
      </c>
      <c r="B640" s="8" t="s">
        <v>698</v>
      </c>
      <c r="C640" s="8" t="s">
        <v>8</v>
      </c>
      <c r="D640" s="50" t="s">
        <v>9522</v>
      </c>
      <c r="E640" s="50" t="s">
        <v>9523</v>
      </c>
    </row>
    <row r="641" spans="1:5" ht="16" x14ac:dyDescent="0.2">
      <c r="A641" s="8" t="s">
        <v>9307</v>
      </c>
      <c r="B641" s="8" t="s">
        <v>700</v>
      </c>
      <c r="C641" s="8" t="s">
        <v>4</v>
      </c>
      <c r="D641" s="50" t="s">
        <v>9308</v>
      </c>
      <c r="E641" s="50" t="s">
        <v>38</v>
      </c>
    </row>
    <row r="642" spans="1:5" ht="16" x14ac:dyDescent="0.2">
      <c r="A642" s="8" t="s">
        <v>9307</v>
      </c>
      <c r="B642" s="8" t="s">
        <v>700</v>
      </c>
      <c r="C642" s="8" t="s">
        <v>5</v>
      </c>
      <c r="D642" s="50" t="s">
        <v>9507</v>
      </c>
      <c r="E642" s="50" t="s">
        <v>621</v>
      </c>
    </row>
    <row r="643" spans="1:5" ht="16" x14ac:dyDescent="0.2">
      <c r="A643" s="8" t="s">
        <v>9307</v>
      </c>
      <c r="B643" s="8" t="s">
        <v>700</v>
      </c>
      <c r="C643" s="8" t="s">
        <v>6</v>
      </c>
      <c r="D643" s="50" t="s">
        <v>9508</v>
      </c>
      <c r="E643" s="50" t="s">
        <v>622</v>
      </c>
    </row>
    <row r="644" spans="1:5" ht="16" x14ac:dyDescent="0.2">
      <c r="A644" s="8" t="s">
        <v>9307</v>
      </c>
      <c r="B644" s="8" t="s">
        <v>700</v>
      </c>
      <c r="C644" s="8" t="s">
        <v>7</v>
      </c>
      <c r="D644" s="50" t="s">
        <v>9524</v>
      </c>
      <c r="E644" s="50" t="s">
        <v>660</v>
      </c>
    </row>
    <row r="645" spans="1:5" ht="16" x14ac:dyDescent="0.2">
      <c r="A645" s="8" t="s">
        <v>9307</v>
      </c>
      <c r="B645" s="8" t="s">
        <v>702</v>
      </c>
      <c r="C645" s="8" t="s">
        <v>4</v>
      </c>
      <c r="D645" s="50" t="s">
        <v>9308</v>
      </c>
      <c r="E645" s="50" t="s">
        <v>38</v>
      </c>
    </row>
    <row r="646" spans="1:5" ht="16" x14ac:dyDescent="0.2">
      <c r="A646" s="8" t="s">
        <v>9307</v>
      </c>
      <c r="B646" s="8" t="s">
        <v>702</v>
      </c>
      <c r="C646" s="8" t="s">
        <v>5</v>
      </c>
      <c r="D646" s="50" t="s">
        <v>9507</v>
      </c>
      <c r="E646" s="50" t="s">
        <v>621</v>
      </c>
    </row>
    <row r="647" spans="1:5" ht="16" x14ac:dyDescent="0.2">
      <c r="A647" s="8" t="s">
        <v>9307</v>
      </c>
      <c r="B647" s="8" t="s">
        <v>702</v>
      </c>
      <c r="C647" s="8" t="s">
        <v>6</v>
      </c>
      <c r="D647" s="50" t="s">
        <v>9508</v>
      </c>
      <c r="E647" s="50" t="s">
        <v>622</v>
      </c>
    </row>
    <row r="648" spans="1:5" ht="16" x14ac:dyDescent="0.2">
      <c r="A648" s="8" t="s">
        <v>9307</v>
      </c>
      <c r="B648" s="8" t="s">
        <v>702</v>
      </c>
      <c r="C648" s="8" t="s">
        <v>7</v>
      </c>
      <c r="D648" s="50" t="s">
        <v>9525</v>
      </c>
      <c r="E648" s="50" t="s">
        <v>663</v>
      </c>
    </row>
    <row r="649" spans="1:5" ht="16" x14ac:dyDescent="0.2">
      <c r="A649" s="8" t="s">
        <v>9307</v>
      </c>
      <c r="B649" s="8" t="s">
        <v>704</v>
      </c>
      <c r="C649" s="8" t="s">
        <v>4</v>
      </c>
      <c r="D649" s="50" t="s">
        <v>9308</v>
      </c>
      <c r="E649" s="50" t="s">
        <v>38</v>
      </c>
    </row>
    <row r="650" spans="1:5" ht="16" x14ac:dyDescent="0.2">
      <c r="A650" s="8" t="s">
        <v>9307</v>
      </c>
      <c r="B650" s="8" t="s">
        <v>704</v>
      </c>
      <c r="C650" s="8" t="s">
        <v>5</v>
      </c>
      <c r="D650" s="50" t="s">
        <v>9507</v>
      </c>
      <c r="E650" s="50" t="s">
        <v>621</v>
      </c>
    </row>
    <row r="651" spans="1:5" ht="16" x14ac:dyDescent="0.2">
      <c r="A651" s="8" t="s">
        <v>9307</v>
      </c>
      <c r="B651" s="8" t="s">
        <v>704</v>
      </c>
      <c r="C651" s="8" t="s">
        <v>6</v>
      </c>
      <c r="D651" s="50" t="s">
        <v>9508</v>
      </c>
      <c r="E651" s="50" t="s">
        <v>622</v>
      </c>
    </row>
    <row r="652" spans="1:5" ht="16" x14ac:dyDescent="0.2">
      <c r="A652" s="8" t="s">
        <v>9307</v>
      </c>
      <c r="B652" s="8" t="s">
        <v>704</v>
      </c>
      <c r="C652" s="8" t="s">
        <v>7</v>
      </c>
      <c r="D652" s="50" t="s">
        <v>9529</v>
      </c>
      <c r="E652" s="50" t="s">
        <v>705</v>
      </c>
    </row>
    <row r="653" spans="1:5" ht="16" x14ac:dyDescent="0.2">
      <c r="A653" s="8" t="s">
        <v>9307</v>
      </c>
      <c r="B653" s="8" t="s">
        <v>708</v>
      </c>
      <c r="C653" s="8" t="s">
        <v>4</v>
      </c>
      <c r="D653" s="50" t="s">
        <v>9308</v>
      </c>
      <c r="E653" s="50" t="s">
        <v>38</v>
      </c>
    </row>
    <row r="654" spans="1:5" ht="16" x14ac:dyDescent="0.2">
      <c r="A654" s="8" t="s">
        <v>9307</v>
      </c>
      <c r="B654" s="8" t="s">
        <v>708</v>
      </c>
      <c r="C654" s="8" t="s">
        <v>5</v>
      </c>
      <c r="D654" s="50" t="s">
        <v>9507</v>
      </c>
      <c r="E654" s="50" t="s">
        <v>621</v>
      </c>
    </row>
    <row r="655" spans="1:5" ht="16" x14ac:dyDescent="0.2">
      <c r="A655" s="8" t="s">
        <v>9307</v>
      </c>
      <c r="B655" s="8" t="s">
        <v>708</v>
      </c>
      <c r="C655" s="8" t="s">
        <v>6</v>
      </c>
      <c r="D655" s="50" t="s">
        <v>9508</v>
      </c>
      <c r="E655" s="50" t="s">
        <v>622</v>
      </c>
    </row>
    <row r="656" spans="1:5" ht="16" x14ac:dyDescent="0.2">
      <c r="A656" s="8" t="s">
        <v>9307</v>
      </c>
      <c r="B656" s="8" t="s">
        <v>708</v>
      </c>
      <c r="C656" s="8" t="s">
        <v>7</v>
      </c>
      <c r="D656" s="50" t="s">
        <v>9515</v>
      </c>
      <c r="E656" s="50" t="s">
        <v>639</v>
      </c>
    </row>
    <row r="657" spans="1:5" ht="16" x14ac:dyDescent="0.2">
      <c r="A657" s="8" t="s">
        <v>9307</v>
      </c>
      <c r="B657" s="8" t="s">
        <v>710</v>
      </c>
      <c r="C657" s="8" t="s">
        <v>4</v>
      </c>
      <c r="D657" s="50" t="s">
        <v>9308</v>
      </c>
      <c r="E657" s="50" t="s">
        <v>38</v>
      </c>
    </row>
    <row r="658" spans="1:5" ht="16" x14ac:dyDescent="0.2">
      <c r="A658" s="8" t="s">
        <v>9307</v>
      </c>
      <c r="B658" s="8" t="s">
        <v>710</v>
      </c>
      <c r="C658" s="8" t="s">
        <v>5</v>
      </c>
      <c r="D658" s="50" t="s">
        <v>9507</v>
      </c>
      <c r="E658" s="50" t="s">
        <v>621</v>
      </c>
    </row>
    <row r="659" spans="1:5" ht="16" x14ac:dyDescent="0.2">
      <c r="A659" s="8" t="s">
        <v>9307</v>
      </c>
      <c r="B659" s="8" t="s">
        <v>710</v>
      </c>
      <c r="C659" s="8" t="s">
        <v>6</v>
      </c>
      <c r="D659" s="50" t="s">
        <v>9508</v>
      </c>
      <c r="E659" s="50" t="s">
        <v>622</v>
      </c>
    </row>
    <row r="660" spans="1:5" ht="16" x14ac:dyDescent="0.2">
      <c r="A660" s="8" t="s">
        <v>9307</v>
      </c>
      <c r="B660" s="8" t="s">
        <v>710</v>
      </c>
      <c r="C660" s="8" t="s">
        <v>7</v>
      </c>
      <c r="D660" s="50" t="s">
        <v>9516</v>
      </c>
      <c r="E660" s="50" t="s">
        <v>643</v>
      </c>
    </row>
    <row r="661" spans="1:5" ht="16" x14ac:dyDescent="0.2">
      <c r="A661" s="8" t="s">
        <v>9307</v>
      </c>
      <c r="B661" s="8" t="s">
        <v>714</v>
      </c>
      <c r="C661" s="8" t="s">
        <v>4</v>
      </c>
      <c r="D661" s="50" t="s">
        <v>9308</v>
      </c>
      <c r="E661" s="50" t="s">
        <v>38</v>
      </c>
    </row>
    <row r="662" spans="1:5" ht="16" x14ac:dyDescent="0.2">
      <c r="A662" s="8" t="s">
        <v>9307</v>
      </c>
      <c r="B662" s="8" t="s">
        <v>714</v>
      </c>
      <c r="C662" s="8" t="s">
        <v>5</v>
      </c>
      <c r="D662" s="50" t="s">
        <v>9507</v>
      </c>
      <c r="E662" s="50" t="s">
        <v>621</v>
      </c>
    </row>
    <row r="663" spans="1:5" ht="16" x14ac:dyDescent="0.2">
      <c r="A663" s="8" t="s">
        <v>9307</v>
      </c>
      <c r="B663" s="8" t="s">
        <v>714</v>
      </c>
      <c r="C663" s="8" t="s">
        <v>6</v>
      </c>
      <c r="D663" s="50" t="s">
        <v>9508</v>
      </c>
      <c r="E663" s="50" t="s">
        <v>622</v>
      </c>
    </row>
    <row r="664" spans="1:5" ht="16" x14ac:dyDescent="0.2">
      <c r="A664" s="8" t="s">
        <v>9307</v>
      </c>
      <c r="B664" s="8" t="s">
        <v>714</v>
      </c>
      <c r="C664" s="8" t="s">
        <v>7</v>
      </c>
      <c r="D664" s="50" t="s">
        <v>9517</v>
      </c>
      <c r="E664" s="50" t="s">
        <v>648</v>
      </c>
    </row>
    <row r="665" spans="1:5" ht="32" x14ac:dyDescent="0.2">
      <c r="A665" s="8" t="s">
        <v>9307</v>
      </c>
      <c r="B665" s="8" t="s">
        <v>714</v>
      </c>
      <c r="C665" s="8" t="s">
        <v>8</v>
      </c>
      <c r="D665" s="50" t="s">
        <v>9518</v>
      </c>
      <c r="E665" s="50" t="s">
        <v>649</v>
      </c>
    </row>
    <row r="666" spans="1:5" ht="16" x14ac:dyDescent="0.2">
      <c r="A666" s="8" t="s">
        <v>9307</v>
      </c>
      <c r="B666" s="8" t="s">
        <v>716</v>
      </c>
      <c r="C666" s="8" t="s">
        <v>4</v>
      </c>
      <c r="D666" s="50" t="s">
        <v>9308</v>
      </c>
      <c r="E666" s="50" t="s">
        <v>38</v>
      </c>
    </row>
    <row r="667" spans="1:5" ht="16" x14ac:dyDescent="0.2">
      <c r="A667" s="8" t="s">
        <v>9307</v>
      </c>
      <c r="B667" s="8" t="s">
        <v>716</v>
      </c>
      <c r="C667" s="8" t="s">
        <v>5</v>
      </c>
      <c r="D667" s="50" t="s">
        <v>9507</v>
      </c>
      <c r="E667" s="50" t="s">
        <v>621</v>
      </c>
    </row>
    <row r="668" spans="1:5" ht="16" x14ac:dyDescent="0.2">
      <c r="A668" s="8" t="s">
        <v>9307</v>
      </c>
      <c r="B668" s="8" t="s">
        <v>716</v>
      </c>
      <c r="C668" s="8" t="s">
        <v>6</v>
      </c>
      <c r="D668" s="50" t="s">
        <v>9508</v>
      </c>
      <c r="E668" s="50" t="s">
        <v>622</v>
      </c>
    </row>
    <row r="669" spans="1:5" ht="16" x14ac:dyDescent="0.2">
      <c r="A669" s="8" t="s">
        <v>9307</v>
      </c>
      <c r="B669" s="8" t="s">
        <v>716</v>
      </c>
      <c r="C669" s="8" t="s">
        <v>7</v>
      </c>
      <c r="D669" s="50" t="s">
        <v>9527</v>
      </c>
      <c r="E669" s="50" t="s">
        <v>652</v>
      </c>
    </row>
    <row r="670" spans="1:5" ht="32" x14ac:dyDescent="0.2">
      <c r="A670" s="8" t="s">
        <v>9307</v>
      </c>
      <c r="B670" s="8" t="s">
        <v>716</v>
      </c>
      <c r="C670" s="8" t="s">
        <v>8</v>
      </c>
      <c r="D670" s="50" t="s">
        <v>9520</v>
      </c>
      <c r="E670" s="50" t="s">
        <v>653</v>
      </c>
    </row>
    <row r="671" spans="1:5" ht="16" x14ac:dyDescent="0.2">
      <c r="A671" s="8" t="s">
        <v>9307</v>
      </c>
      <c r="B671" s="8" t="s">
        <v>718</v>
      </c>
      <c r="C671" s="8" t="s">
        <v>4</v>
      </c>
      <c r="D671" s="50" t="s">
        <v>9308</v>
      </c>
      <c r="E671" s="50" t="s">
        <v>38</v>
      </c>
    </row>
    <row r="672" spans="1:5" ht="16" x14ac:dyDescent="0.2">
      <c r="A672" s="8" t="s">
        <v>9307</v>
      </c>
      <c r="B672" s="8" t="s">
        <v>718</v>
      </c>
      <c r="C672" s="8" t="s">
        <v>5</v>
      </c>
      <c r="D672" s="50" t="s">
        <v>9507</v>
      </c>
      <c r="E672" s="50" t="s">
        <v>621</v>
      </c>
    </row>
    <row r="673" spans="1:5" ht="16" x14ac:dyDescent="0.2">
      <c r="A673" s="8" t="s">
        <v>9307</v>
      </c>
      <c r="B673" s="8" t="s">
        <v>718</v>
      </c>
      <c r="C673" s="8" t="s">
        <v>6</v>
      </c>
      <c r="D673" s="50" t="s">
        <v>9508</v>
      </c>
      <c r="E673" s="50" t="s">
        <v>622</v>
      </c>
    </row>
    <row r="674" spans="1:5" ht="16" x14ac:dyDescent="0.2">
      <c r="A674" s="8" t="s">
        <v>9307</v>
      </c>
      <c r="B674" s="8" t="s">
        <v>718</v>
      </c>
      <c r="C674" s="8" t="s">
        <v>7</v>
      </c>
      <c r="D674" s="50" t="s">
        <v>9521</v>
      </c>
      <c r="E674" s="50" t="s">
        <v>656</v>
      </c>
    </row>
    <row r="675" spans="1:5" ht="16" x14ac:dyDescent="0.2">
      <c r="A675" s="8" t="s">
        <v>9307</v>
      </c>
      <c r="B675" s="8" t="s">
        <v>718</v>
      </c>
      <c r="C675" s="8" t="s">
        <v>8</v>
      </c>
      <c r="D675" s="50" t="s">
        <v>9522</v>
      </c>
      <c r="E675" s="50" t="s">
        <v>9523</v>
      </c>
    </row>
    <row r="676" spans="1:5" ht="16" x14ac:dyDescent="0.2">
      <c r="A676" s="8" t="s">
        <v>9307</v>
      </c>
      <c r="B676" s="8" t="s">
        <v>720</v>
      </c>
      <c r="C676" s="8" t="s">
        <v>4</v>
      </c>
      <c r="D676" s="50" t="s">
        <v>9308</v>
      </c>
      <c r="E676" s="50" t="s">
        <v>38</v>
      </c>
    </row>
    <row r="677" spans="1:5" ht="16" x14ac:dyDescent="0.2">
      <c r="A677" s="8" t="s">
        <v>9307</v>
      </c>
      <c r="B677" s="8" t="s">
        <v>720</v>
      </c>
      <c r="C677" s="8" t="s">
        <v>5</v>
      </c>
      <c r="D677" s="50" t="s">
        <v>9507</v>
      </c>
      <c r="E677" s="50" t="s">
        <v>621</v>
      </c>
    </row>
    <row r="678" spans="1:5" ht="16" x14ac:dyDescent="0.2">
      <c r="A678" s="8" t="s">
        <v>9307</v>
      </c>
      <c r="B678" s="8" t="s">
        <v>720</v>
      </c>
      <c r="C678" s="8" t="s">
        <v>6</v>
      </c>
      <c r="D678" s="50" t="s">
        <v>9508</v>
      </c>
      <c r="E678" s="50" t="s">
        <v>622</v>
      </c>
    </row>
    <row r="679" spans="1:5" ht="16" x14ac:dyDescent="0.2">
      <c r="A679" s="8" t="s">
        <v>9307</v>
      </c>
      <c r="B679" s="8" t="s">
        <v>720</v>
      </c>
      <c r="C679" s="8" t="s">
        <v>7</v>
      </c>
      <c r="D679" s="50" t="s">
        <v>9524</v>
      </c>
      <c r="E679" s="50" t="s">
        <v>660</v>
      </c>
    </row>
    <row r="680" spans="1:5" ht="16" x14ac:dyDescent="0.2">
      <c r="A680" s="8" t="s">
        <v>9307</v>
      </c>
      <c r="B680" s="8" t="s">
        <v>722</v>
      </c>
      <c r="C680" s="8" t="s">
        <v>4</v>
      </c>
      <c r="D680" s="50" t="s">
        <v>9308</v>
      </c>
      <c r="E680" s="50" t="s">
        <v>38</v>
      </c>
    </row>
    <row r="681" spans="1:5" ht="16" x14ac:dyDescent="0.2">
      <c r="A681" s="8" t="s">
        <v>9307</v>
      </c>
      <c r="B681" s="8" t="s">
        <v>722</v>
      </c>
      <c r="C681" s="8" t="s">
        <v>5</v>
      </c>
      <c r="D681" s="50" t="s">
        <v>9507</v>
      </c>
      <c r="E681" s="50" t="s">
        <v>621</v>
      </c>
    </row>
    <row r="682" spans="1:5" ht="16" x14ac:dyDescent="0.2">
      <c r="A682" s="8" t="s">
        <v>9307</v>
      </c>
      <c r="B682" s="8" t="s">
        <v>722</v>
      </c>
      <c r="C682" s="8" t="s">
        <v>6</v>
      </c>
      <c r="D682" s="50" t="s">
        <v>9508</v>
      </c>
      <c r="E682" s="50" t="s">
        <v>622</v>
      </c>
    </row>
    <row r="683" spans="1:5" ht="16" x14ac:dyDescent="0.2">
      <c r="A683" s="8" t="s">
        <v>9307</v>
      </c>
      <c r="B683" s="8" t="s">
        <v>722</v>
      </c>
      <c r="C683" s="8" t="s">
        <v>7</v>
      </c>
      <c r="D683" s="50" t="s">
        <v>9525</v>
      </c>
      <c r="E683" s="50" t="s">
        <v>663</v>
      </c>
    </row>
    <row r="684" spans="1:5" ht="16" x14ac:dyDescent="0.2">
      <c r="A684" s="8" t="s">
        <v>9307</v>
      </c>
      <c r="B684" s="8" t="s">
        <v>724</v>
      </c>
      <c r="C684" s="8" t="s">
        <v>4</v>
      </c>
      <c r="D684" s="50" t="s">
        <v>9308</v>
      </c>
      <c r="E684" s="50" t="s">
        <v>38</v>
      </c>
    </row>
    <row r="685" spans="1:5" ht="16" x14ac:dyDescent="0.2">
      <c r="A685" s="8" t="s">
        <v>9307</v>
      </c>
      <c r="B685" s="8" t="s">
        <v>724</v>
      </c>
      <c r="C685" s="8" t="s">
        <v>5</v>
      </c>
      <c r="D685" s="50" t="s">
        <v>9507</v>
      </c>
      <c r="E685" s="50" t="s">
        <v>621</v>
      </c>
    </row>
    <row r="686" spans="1:5" ht="16" x14ac:dyDescent="0.2">
      <c r="A686" s="8" t="s">
        <v>9307</v>
      </c>
      <c r="B686" s="8" t="s">
        <v>724</v>
      </c>
      <c r="C686" s="8" t="s">
        <v>6</v>
      </c>
      <c r="D686" s="50" t="s">
        <v>9508</v>
      </c>
      <c r="E686" s="50" t="s">
        <v>622</v>
      </c>
    </row>
    <row r="687" spans="1:5" ht="16" x14ac:dyDescent="0.2">
      <c r="A687" s="8" t="s">
        <v>9307</v>
      </c>
      <c r="B687" s="8" t="s">
        <v>724</v>
      </c>
      <c r="C687" s="8" t="s">
        <v>7</v>
      </c>
      <c r="D687" s="50" t="s">
        <v>9530</v>
      </c>
      <c r="E687" s="50" t="s">
        <v>725</v>
      </c>
    </row>
    <row r="688" spans="1:5" ht="16" x14ac:dyDescent="0.2">
      <c r="A688" s="8" t="s">
        <v>9307</v>
      </c>
      <c r="B688" s="8" t="s">
        <v>728</v>
      </c>
      <c r="C688" s="8" t="s">
        <v>4</v>
      </c>
      <c r="D688" s="50" t="s">
        <v>9308</v>
      </c>
      <c r="E688" s="50" t="s">
        <v>38</v>
      </c>
    </row>
    <row r="689" spans="1:5" ht="16" x14ac:dyDescent="0.2">
      <c r="A689" s="8" t="s">
        <v>9307</v>
      </c>
      <c r="B689" s="8" t="s">
        <v>728</v>
      </c>
      <c r="C689" s="8" t="s">
        <v>5</v>
      </c>
      <c r="D689" s="50" t="s">
        <v>9507</v>
      </c>
      <c r="E689" s="50" t="s">
        <v>621</v>
      </c>
    </row>
    <row r="690" spans="1:5" ht="16" x14ac:dyDescent="0.2">
      <c r="A690" s="8" t="s">
        <v>9307</v>
      </c>
      <c r="B690" s="8" t="s">
        <v>728</v>
      </c>
      <c r="C690" s="8" t="s">
        <v>6</v>
      </c>
      <c r="D690" s="50" t="s">
        <v>9508</v>
      </c>
      <c r="E690" s="50" t="s">
        <v>622</v>
      </c>
    </row>
    <row r="691" spans="1:5" ht="16" x14ac:dyDescent="0.2">
      <c r="A691" s="8" t="s">
        <v>9307</v>
      </c>
      <c r="B691" s="8" t="s">
        <v>728</v>
      </c>
      <c r="C691" s="8" t="s">
        <v>7</v>
      </c>
      <c r="D691" s="50" t="s">
        <v>9515</v>
      </c>
      <c r="E691" s="50" t="s">
        <v>639</v>
      </c>
    </row>
    <row r="692" spans="1:5" ht="16" x14ac:dyDescent="0.2">
      <c r="A692" s="8" t="s">
        <v>9307</v>
      </c>
      <c r="B692" s="8" t="s">
        <v>730</v>
      </c>
      <c r="C692" s="8" t="s">
        <v>4</v>
      </c>
      <c r="D692" s="50" t="s">
        <v>9308</v>
      </c>
      <c r="E692" s="50" t="s">
        <v>38</v>
      </c>
    </row>
    <row r="693" spans="1:5" ht="16" x14ac:dyDescent="0.2">
      <c r="A693" s="8" t="s">
        <v>9307</v>
      </c>
      <c r="B693" s="8" t="s">
        <v>730</v>
      </c>
      <c r="C693" s="8" t="s">
        <v>5</v>
      </c>
      <c r="D693" s="50" t="s">
        <v>9507</v>
      </c>
      <c r="E693" s="50" t="s">
        <v>621</v>
      </c>
    </row>
    <row r="694" spans="1:5" ht="16" x14ac:dyDescent="0.2">
      <c r="A694" s="8" t="s">
        <v>9307</v>
      </c>
      <c r="B694" s="8" t="s">
        <v>730</v>
      </c>
      <c r="C694" s="8" t="s">
        <v>6</v>
      </c>
      <c r="D694" s="50" t="s">
        <v>9508</v>
      </c>
      <c r="E694" s="50" t="s">
        <v>622</v>
      </c>
    </row>
    <row r="695" spans="1:5" ht="16" x14ac:dyDescent="0.2">
      <c r="A695" s="8" t="s">
        <v>9307</v>
      </c>
      <c r="B695" s="8" t="s">
        <v>730</v>
      </c>
      <c r="C695" s="8" t="s">
        <v>7</v>
      </c>
      <c r="D695" s="50" t="s">
        <v>9516</v>
      </c>
      <c r="E695" s="50" t="s">
        <v>643</v>
      </c>
    </row>
    <row r="696" spans="1:5" ht="16" x14ac:dyDescent="0.2">
      <c r="A696" s="8" t="s">
        <v>9307</v>
      </c>
      <c r="B696" s="8" t="s">
        <v>734</v>
      </c>
      <c r="C696" s="8" t="s">
        <v>4</v>
      </c>
      <c r="D696" s="50" t="s">
        <v>9308</v>
      </c>
      <c r="E696" s="50" t="s">
        <v>38</v>
      </c>
    </row>
    <row r="697" spans="1:5" ht="16" x14ac:dyDescent="0.2">
      <c r="A697" s="8" t="s">
        <v>9307</v>
      </c>
      <c r="B697" s="8" t="s">
        <v>734</v>
      </c>
      <c r="C697" s="8" t="s">
        <v>5</v>
      </c>
      <c r="D697" s="50" t="s">
        <v>9507</v>
      </c>
      <c r="E697" s="50" t="s">
        <v>621</v>
      </c>
    </row>
    <row r="698" spans="1:5" ht="16" x14ac:dyDescent="0.2">
      <c r="A698" s="8" t="s">
        <v>9307</v>
      </c>
      <c r="B698" s="8" t="s">
        <v>734</v>
      </c>
      <c r="C698" s="8" t="s">
        <v>6</v>
      </c>
      <c r="D698" s="50" t="s">
        <v>9508</v>
      </c>
      <c r="E698" s="50" t="s">
        <v>622</v>
      </c>
    </row>
    <row r="699" spans="1:5" ht="16" x14ac:dyDescent="0.2">
      <c r="A699" s="8" t="s">
        <v>9307</v>
      </c>
      <c r="B699" s="8" t="s">
        <v>734</v>
      </c>
      <c r="C699" s="8" t="s">
        <v>7</v>
      </c>
      <c r="D699" s="50" t="s">
        <v>9517</v>
      </c>
      <c r="E699" s="50" t="s">
        <v>648</v>
      </c>
    </row>
    <row r="700" spans="1:5" ht="32" x14ac:dyDescent="0.2">
      <c r="A700" s="8" t="s">
        <v>9307</v>
      </c>
      <c r="B700" s="8" t="s">
        <v>734</v>
      </c>
      <c r="C700" s="8" t="s">
        <v>8</v>
      </c>
      <c r="D700" s="50" t="s">
        <v>9518</v>
      </c>
      <c r="E700" s="50" t="s">
        <v>649</v>
      </c>
    </row>
    <row r="701" spans="1:5" ht="16" x14ac:dyDescent="0.2">
      <c r="A701" s="8" t="s">
        <v>9307</v>
      </c>
      <c r="B701" s="8" t="s">
        <v>736</v>
      </c>
      <c r="C701" s="8" t="s">
        <v>4</v>
      </c>
      <c r="D701" s="50" t="s">
        <v>9308</v>
      </c>
      <c r="E701" s="50" t="s">
        <v>38</v>
      </c>
    </row>
    <row r="702" spans="1:5" ht="16" x14ac:dyDescent="0.2">
      <c r="A702" s="8" t="s">
        <v>9307</v>
      </c>
      <c r="B702" s="8" t="s">
        <v>736</v>
      </c>
      <c r="C702" s="8" t="s">
        <v>5</v>
      </c>
      <c r="D702" s="50" t="s">
        <v>9507</v>
      </c>
      <c r="E702" s="50" t="s">
        <v>621</v>
      </c>
    </row>
    <row r="703" spans="1:5" ht="16" x14ac:dyDescent="0.2">
      <c r="A703" s="8" t="s">
        <v>9307</v>
      </c>
      <c r="B703" s="8" t="s">
        <v>736</v>
      </c>
      <c r="C703" s="8" t="s">
        <v>6</v>
      </c>
      <c r="D703" s="50" t="s">
        <v>9508</v>
      </c>
      <c r="E703" s="50" t="s">
        <v>622</v>
      </c>
    </row>
    <row r="704" spans="1:5" ht="16" x14ac:dyDescent="0.2">
      <c r="A704" s="8" t="s">
        <v>9307</v>
      </c>
      <c r="B704" s="8" t="s">
        <v>736</v>
      </c>
      <c r="C704" s="8" t="s">
        <v>7</v>
      </c>
      <c r="D704" s="50" t="s">
        <v>9527</v>
      </c>
      <c r="E704" s="50" t="s">
        <v>652</v>
      </c>
    </row>
    <row r="705" spans="1:5" ht="32" x14ac:dyDescent="0.2">
      <c r="A705" s="8" t="s">
        <v>9307</v>
      </c>
      <c r="B705" s="8" t="s">
        <v>736</v>
      </c>
      <c r="C705" s="8" t="s">
        <v>8</v>
      </c>
      <c r="D705" s="50" t="s">
        <v>9520</v>
      </c>
      <c r="E705" s="50" t="s">
        <v>653</v>
      </c>
    </row>
    <row r="706" spans="1:5" ht="16" x14ac:dyDescent="0.2">
      <c r="A706" s="8" t="s">
        <v>9307</v>
      </c>
      <c r="B706" s="8" t="s">
        <v>738</v>
      </c>
      <c r="C706" s="8" t="s">
        <v>4</v>
      </c>
      <c r="D706" s="50" t="s">
        <v>9308</v>
      </c>
      <c r="E706" s="50" t="s">
        <v>38</v>
      </c>
    </row>
    <row r="707" spans="1:5" ht="16" x14ac:dyDescent="0.2">
      <c r="A707" s="8" t="s">
        <v>9307</v>
      </c>
      <c r="B707" s="8" t="s">
        <v>738</v>
      </c>
      <c r="C707" s="8" t="s">
        <v>5</v>
      </c>
      <c r="D707" s="50" t="s">
        <v>9507</v>
      </c>
      <c r="E707" s="50" t="s">
        <v>621</v>
      </c>
    </row>
    <row r="708" spans="1:5" ht="16" x14ac:dyDescent="0.2">
      <c r="A708" s="8" t="s">
        <v>9307</v>
      </c>
      <c r="B708" s="8" t="s">
        <v>738</v>
      </c>
      <c r="C708" s="8" t="s">
        <v>6</v>
      </c>
      <c r="D708" s="50" t="s">
        <v>9508</v>
      </c>
      <c r="E708" s="50" t="s">
        <v>622</v>
      </c>
    </row>
    <row r="709" spans="1:5" ht="16" x14ac:dyDescent="0.2">
      <c r="A709" s="8" t="s">
        <v>9307</v>
      </c>
      <c r="B709" s="8" t="s">
        <v>738</v>
      </c>
      <c r="C709" s="8" t="s">
        <v>7</v>
      </c>
      <c r="D709" s="50" t="s">
        <v>9521</v>
      </c>
      <c r="E709" s="50" t="s">
        <v>656</v>
      </c>
    </row>
    <row r="710" spans="1:5" ht="16" x14ac:dyDescent="0.2">
      <c r="A710" s="8" t="s">
        <v>9307</v>
      </c>
      <c r="B710" s="8" t="s">
        <v>738</v>
      </c>
      <c r="C710" s="8" t="s">
        <v>8</v>
      </c>
      <c r="D710" s="50" t="s">
        <v>9522</v>
      </c>
      <c r="E710" s="50" t="s">
        <v>9523</v>
      </c>
    </row>
    <row r="711" spans="1:5" ht="16" x14ac:dyDescent="0.2">
      <c r="A711" s="8" t="s">
        <v>9307</v>
      </c>
      <c r="B711" s="8" t="s">
        <v>740</v>
      </c>
      <c r="C711" s="8" t="s">
        <v>4</v>
      </c>
      <c r="D711" s="50" t="s">
        <v>9308</v>
      </c>
      <c r="E711" s="50" t="s">
        <v>38</v>
      </c>
    </row>
    <row r="712" spans="1:5" ht="16" x14ac:dyDescent="0.2">
      <c r="A712" s="8" t="s">
        <v>9307</v>
      </c>
      <c r="B712" s="8" t="s">
        <v>740</v>
      </c>
      <c r="C712" s="8" t="s">
        <v>5</v>
      </c>
      <c r="D712" s="50" t="s">
        <v>9507</v>
      </c>
      <c r="E712" s="50" t="s">
        <v>621</v>
      </c>
    </row>
    <row r="713" spans="1:5" ht="16" x14ac:dyDescent="0.2">
      <c r="A713" s="8" t="s">
        <v>9307</v>
      </c>
      <c r="B713" s="8" t="s">
        <v>740</v>
      </c>
      <c r="C713" s="8" t="s">
        <v>6</v>
      </c>
      <c r="D713" s="50" t="s">
        <v>9508</v>
      </c>
      <c r="E713" s="50" t="s">
        <v>622</v>
      </c>
    </row>
    <row r="714" spans="1:5" ht="16" x14ac:dyDescent="0.2">
      <c r="A714" s="8" t="s">
        <v>9307</v>
      </c>
      <c r="B714" s="8" t="s">
        <v>740</v>
      </c>
      <c r="C714" s="8" t="s">
        <v>7</v>
      </c>
      <c r="D714" s="50" t="s">
        <v>9524</v>
      </c>
      <c r="E714" s="50" t="s">
        <v>660</v>
      </c>
    </row>
    <row r="715" spans="1:5" ht="16" x14ac:dyDescent="0.2">
      <c r="A715" s="8" t="s">
        <v>9307</v>
      </c>
      <c r="B715" s="8" t="s">
        <v>742</v>
      </c>
      <c r="C715" s="8" t="s">
        <v>4</v>
      </c>
      <c r="D715" s="50" t="s">
        <v>9308</v>
      </c>
      <c r="E715" s="50" t="s">
        <v>38</v>
      </c>
    </row>
    <row r="716" spans="1:5" ht="16" x14ac:dyDescent="0.2">
      <c r="A716" s="8" t="s">
        <v>9307</v>
      </c>
      <c r="B716" s="8" t="s">
        <v>742</v>
      </c>
      <c r="C716" s="8" t="s">
        <v>5</v>
      </c>
      <c r="D716" s="50" t="s">
        <v>9507</v>
      </c>
      <c r="E716" s="50" t="s">
        <v>621</v>
      </c>
    </row>
    <row r="717" spans="1:5" ht="16" x14ac:dyDescent="0.2">
      <c r="A717" s="8" t="s">
        <v>9307</v>
      </c>
      <c r="B717" s="8" t="s">
        <v>742</v>
      </c>
      <c r="C717" s="8" t="s">
        <v>6</v>
      </c>
      <c r="D717" s="50" t="s">
        <v>9508</v>
      </c>
      <c r="E717" s="50" t="s">
        <v>622</v>
      </c>
    </row>
    <row r="718" spans="1:5" ht="16" x14ac:dyDescent="0.2">
      <c r="A718" s="8" t="s">
        <v>9307</v>
      </c>
      <c r="B718" s="8" t="s">
        <v>742</v>
      </c>
      <c r="C718" s="8" t="s">
        <v>7</v>
      </c>
      <c r="D718" s="50" t="s">
        <v>9525</v>
      </c>
      <c r="E718" s="50" t="s">
        <v>663</v>
      </c>
    </row>
    <row r="719" spans="1:5" ht="16" x14ac:dyDescent="0.2">
      <c r="A719" s="8" t="s">
        <v>9307</v>
      </c>
      <c r="B719" s="8" t="s">
        <v>744</v>
      </c>
      <c r="C719" s="8" t="s">
        <v>4</v>
      </c>
      <c r="D719" s="50" t="s">
        <v>9308</v>
      </c>
      <c r="E719" s="50" t="s">
        <v>38</v>
      </c>
    </row>
    <row r="720" spans="1:5" ht="16" x14ac:dyDescent="0.2">
      <c r="A720" s="8" t="s">
        <v>9307</v>
      </c>
      <c r="B720" s="8" t="s">
        <v>744</v>
      </c>
      <c r="C720" s="8" t="s">
        <v>5</v>
      </c>
      <c r="D720" s="50" t="s">
        <v>9507</v>
      </c>
      <c r="E720" s="50" t="s">
        <v>621</v>
      </c>
    </row>
    <row r="721" spans="1:5" ht="16" x14ac:dyDescent="0.2">
      <c r="A721" s="8" t="s">
        <v>9307</v>
      </c>
      <c r="B721" s="8" t="s">
        <v>744</v>
      </c>
      <c r="C721" s="8" t="s">
        <v>6</v>
      </c>
      <c r="D721" s="50" t="s">
        <v>9508</v>
      </c>
      <c r="E721" s="50" t="s">
        <v>622</v>
      </c>
    </row>
    <row r="722" spans="1:5" ht="16" x14ac:dyDescent="0.2">
      <c r="A722" s="8" t="s">
        <v>9307</v>
      </c>
      <c r="B722" s="8" t="s">
        <v>744</v>
      </c>
      <c r="C722" s="8" t="s">
        <v>7</v>
      </c>
      <c r="D722" s="50" t="s">
        <v>9531</v>
      </c>
      <c r="E722" s="50" t="s">
        <v>745</v>
      </c>
    </row>
    <row r="723" spans="1:5" ht="16" x14ac:dyDescent="0.2">
      <c r="A723" s="8" t="s">
        <v>9307</v>
      </c>
      <c r="B723" s="8" t="s">
        <v>748</v>
      </c>
      <c r="C723" s="8" t="s">
        <v>4</v>
      </c>
      <c r="D723" s="50" t="s">
        <v>9308</v>
      </c>
      <c r="E723" s="50" t="s">
        <v>38</v>
      </c>
    </row>
    <row r="724" spans="1:5" ht="16" x14ac:dyDescent="0.2">
      <c r="A724" s="8" t="s">
        <v>9307</v>
      </c>
      <c r="B724" s="8" t="s">
        <v>748</v>
      </c>
      <c r="C724" s="8" t="s">
        <v>5</v>
      </c>
      <c r="D724" s="50" t="s">
        <v>9507</v>
      </c>
      <c r="E724" s="50" t="s">
        <v>621</v>
      </c>
    </row>
    <row r="725" spans="1:5" ht="16" x14ac:dyDescent="0.2">
      <c r="A725" s="8" t="s">
        <v>9307</v>
      </c>
      <c r="B725" s="8" t="s">
        <v>748</v>
      </c>
      <c r="C725" s="8" t="s">
        <v>6</v>
      </c>
      <c r="D725" s="50" t="s">
        <v>9508</v>
      </c>
      <c r="E725" s="50" t="s">
        <v>622</v>
      </c>
    </row>
    <row r="726" spans="1:5" ht="16" x14ac:dyDescent="0.2">
      <c r="A726" s="8" t="s">
        <v>9307</v>
      </c>
      <c r="B726" s="8" t="s">
        <v>748</v>
      </c>
      <c r="C726" s="8" t="s">
        <v>7</v>
      </c>
      <c r="D726" s="50" t="s">
        <v>9515</v>
      </c>
      <c r="E726" s="50" t="s">
        <v>639</v>
      </c>
    </row>
    <row r="727" spans="1:5" ht="16" x14ac:dyDescent="0.2">
      <c r="A727" s="8" t="s">
        <v>9307</v>
      </c>
      <c r="B727" s="8" t="s">
        <v>750</v>
      </c>
      <c r="C727" s="8" t="s">
        <v>4</v>
      </c>
      <c r="D727" s="50" t="s">
        <v>9308</v>
      </c>
      <c r="E727" s="50" t="s">
        <v>38</v>
      </c>
    </row>
    <row r="728" spans="1:5" ht="16" x14ac:dyDescent="0.2">
      <c r="A728" s="8" t="s">
        <v>9307</v>
      </c>
      <c r="B728" s="8" t="s">
        <v>750</v>
      </c>
      <c r="C728" s="8" t="s">
        <v>5</v>
      </c>
      <c r="D728" s="50" t="s">
        <v>9507</v>
      </c>
      <c r="E728" s="50" t="s">
        <v>621</v>
      </c>
    </row>
    <row r="729" spans="1:5" ht="16" x14ac:dyDescent="0.2">
      <c r="A729" s="8" t="s">
        <v>9307</v>
      </c>
      <c r="B729" s="8" t="s">
        <v>750</v>
      </c>
      <c r="C729" s="8" t="s">
        <v>6</v>
      </c>
      <c r="D729" s="50" t="s">
        <v>9508</v>
      </c>
      <c r="E729" s="50" t="s">
        <v>622</v>
      </c>
    </row>
    <row r="730" spans="1:5" ht="16" x14ac:dyDescent="0.2">
      <c r="A730" s="8" t="s">
        <v>9307</v>
      </c>
      <c r="B730" s="8" t="s">
        <v>750</v>
      </c>
      <c r="C730" s="8" t="s">
        <v>7</v>
      </c>
      <c r="D730" s="50" t="s">
        <v>9516</v>
      </c>
      <c r="E730" s="50" t="s">
        <v>643</v>
      </c>
    </row>
    <row r="731" spans="1:5" ht="16" x14ac:dyDescent="0.2">
      <c r="A731" s="8" t="s">
        <v>9307</v>
      </c>
      <c r="B731" s="8" t="s">
        <v>754</v>
      </c>
      <c r="C731" s="8" t="s">
        <v>4</v>
      </c>
      <c r="D731" s="50" t="s">
        <v>9308</v>
      </c>
      <c r="E731" s="50" t="s">
        <v>38</v>
      </c>
    </row>
    <row r="732" spans="1:5" ht="16" x14ac:dyDescent="0.2">
      <c r="A732" s="8" t="s">
        <v>9307</v>
      </c>
      <c r="B732" s="8" t="s">
        <v>754</v>
      </c>
      <c r="C732" s="8" t="s">
        <v>5</v>
      </c>
      <c r="D732" s="50" t="s">
        <v>9507</v>
      </c>
      <c r="E732" s="50" t="s">
        <v>621</v>
      </c>
    </row>
    <row r="733" spans="1:5" ht="16" x14ac:dyDescent="0.2">
      <c r="A733" s="8" t="s">
        <v>9307</v>
      </c>
      <c r="B733" s="8" t="s">
        <v>754</v>
      </c>
      <c r="C733" s="8" t="s">
        <v>6</v>
      </c>
      <c r="D733" s="50" t="s">
        <v>9508</v>
      </c>
      <c r="E733" s="50" t="s">
        <v>622</v>
      </c>
    </row>
    <row r="734" spans="1:5" ht="16" x14ac:dyDescent="0.2">
      <c r="A734" s="8" t="s">
        <v>9307</v>
      </c>
      <c r="B734" s="8" t="s">
        <v>754</v>
      </c>
      <c r="C734" s="8" t="s">
        <v>7</v>
      </c>
      <c r="D734" s="50" t="s">
        <v>9517</v>
      </c>
      <c r="E734" s="50" t="s">
        <v>648</v>
      </c>
    </row>
    <row r="735" spans="1:5" ht="32" x14ac:dyDescent="0.2">
      <c r="A735" s="8" t="s">
        <v>9307</v>
      </c>
      <c r="B735" s="8" t="s">
        <v>754</v>
      </c>
      <c r="C735" s="8" t="s">
        <v>8</v>
      </c>
      <c r="D735" s="50" t="s">
        <v>9518</v>
      </c>
      <c r="E735" s="50" t="s">
        <v>649</v>
      </c>
    </row>
    <row r="736" spans="1:5" ht="16" x14ac:dyDescent="0.2">
      <c r="A736" s="8" t="s">
        <v>9307</v>
      </c>
      <c r="B736" s="8" t="s">
        <v>756</v>
      </c>
      <c r="C736" s="8" t="s">
        <v>4</v>
      </c>
      <c r="D736" s="50" t="s">
        <v>9308</v>
      </c>
      <c r="E736" s="50" t="s">
        <v>38</v>
      </c>
    </row>
    <row r="737" spans="1:5" ht="16" x14ac:dyDescent="0.2">
      <c r="A737" s="8" t="s">
        <v>9307</v>
      </c>
      <c r="B737" s="8" t="s">
        <v>756</v>
      </c>
      <c r="C737" s="8" t="s">
        <v>5</v>
      </c>
      <c r="D737" s="50" t="s">
        <v>9507</v>
      </c>
      <c r="E737" s="50" t="s">
        <v>621</v>
      </c>
    </row>
    <row r="738" spans="1:5" ht="16" x14ac:dyDescent="0.2">
      <c r="A738" s="8" t="s">
        <v>9307</v>
      </c>
      <c r="B738" s="8" t="s">
        <v>756</v>
      </c>
      <c r="C738" s="8" t="s">
        <v>6</v>
      </c>
      <c r="D738" s="50" t="s">
        <v>9508</v>
      </c>
      <c r="E738" s="50" t="s">
        <v>622</v>
      </c>
    </row>
    <row r="739" spans="1:5" ht="16" x14ac:dyDescent="0.2">
      <c r="A739" s="8" t="s">
        <v>9307</v>
      </c>
      <c r="B739" s="8" t="s">
        <v>756</v>
      </c>
      <c r="C739" s="8" t="s">
        <v>7</v>
      </c>
      <c r="D739" s="50" t="s">
        <v>9527</v>
      </c>
      <c r="E739" s="50" t="s">
        <v>652</v>
      </c>
    </row>
    <row r="740" spans="1:5" ht="32" x14ac:dyDescent="0.2">
      <c r="A740" s="8" t="s">
        <v>9307</v>
      </c>
      <c r="B740" s="8" t="s">
        <v>756</v>
      </c>
      <c r="C740" s="8" t="s">
        <v>8</v>
      </c>
      <c r="D740" s="50" t="s">
        <v>9520</v>
      </c>
      <c r="E740" s="50" t="s">
        <v>653</v>
      </c>
    </row>
    <row r="741" spans="1:5" ht="16" x14ac:dyDescent="0.2">
      <c r="A741" s="8" t="s">
        <v>9307</v>
      </c>
      <c r="B741" s="8" t="s">
        <v>758</v>
      </c>
      <c r="C741" s="8" t="s">
        <v>4</v>
      </c>
      <c r="D741" s="50" t="s">
        <v>9308</v>
      </c>
      <c r="E741" s="50" t="s">
        <v>38</v>
      </c>
    </row>
    <row r="742" spans="1:5" ht="16" x14ac:dyDescent="0.2">
      <c r="A742" s="8" t="s">
        <v>9307</v>
      </c>
      <c r="B742" s="8" t="s">
        <v>758</v>
      </c>
      <c r="C742" s="8" t="s">
        <v>5</v>
      </c>
      <c r="D742" s="50" t="s">
        <v>9507</v>
      </c>
      <c r="E742" s="50" t="s">
        <v>621</v>
      </c>
    </row>
    <row r="743" spans="1:5" ht="16" x14ac:dyDescent="0.2">
      <c r="A743" s="8" t="s">
        <v>9307</v>
      </c>
      <c r="B743" s="8" t="s">
        <v>758</v>
      </c>
      <c r="C743" s="8" t="s">
        <v>6</v>
      </c>
      <c r="D743" s="50" t="s">
        <v>9508</v>
      </c>
      <c r="E743" s="50" t="s">
        <v>622</v>
      </c>
    </row>
    <row r="744" spans="1:5" ht="16" x14ac:dyDescent="0.2">
      <c r="A744" s="8" t="s">
        <v>9307</v>
      </c>
      <c r="B744" s="8" t="s">
        <v>758</v>
      </c>
      <c r="C744" s="8" t="s">
        <v>7</v>
      </c>
      <c r="D744" s="50" t="s">
        <v>9521</v>
      </c>
      <c r="E744" s="50" t="s">
        <v>656</v>
      </c>
    </row>
    <row r="745" spans="1:5" ht="16" x14ac:dyDescent="0.2">
      <c r="A745" s="8" t="s">
        <v>9307</v>
      </c>
      <c r="B745" s="8" t="s">
        <v>758</v>
      </c>
      <c r="C745" s="8" t="s">
        <v>8</v>
      </c>
      <c r="D745" s="50" t="s">
        <v>9522</v>
      </c>
      <c r="E745" s="50" t="s">
        <v>9523</v>
      </c>
    </row>
    <row r="746" spans="1:5" ht="16" x14ac:dyDescent="0.2">
      <c r="A746" s="8" t="s">
        <v>9307</v>
      </c>
      <c r="B746" s="8" t="s">
        <v>760</v>
      </c>
      <c r="C746" s="8" t="s">
        <v>4</v>
      </c>
      <c r="D746" s="50" t="s">
        <v>9308</v>
      </c>
      <c r="E746" s="50" t="s">
        <v>38</v>
      </c>
    </row>
    <row r="747" spans="1:5" ht="16" x14ac:dyDescent="0.2">
      <c r="A747" s="8" t="s">
        <v>9307</v>
      </c>
      <c r="B747" s="8" t="s">
        <v>760</v>
      </c>
      <c r="C747" s="8" t="s">
        <v>5</v>
      </c>
      <c r="D747" s="50" t="s">
        <v>9507</v>
      </c>
      <c r="E747" s="50" t="s">
        <v>621</v>
      </c>
    </row>
    <row r="748" spans="1:5" ht="16" x14ac:dyDescent="0.2">
      <c r="A748" s="8" t="s">
        <v>9307</v>
      </c>
      <c r="B748" s="8" t="s">
        <v>760</v>
      </c>
      <c r="C748" s="8" t="s">
        <v>6</v>
      </c>
      <c r="D748" s="50" t="s">
        <v>9508</v>
      </c>
      <c r="E748" s="50" t="s">
        <v>622</v>
      </c>
    </row>
    <row r="749" spans="1:5" ht="16" x14ac:dyDescent="0.2">
      <c r="A749" s="8" t="s">
        <v>9307</v>
      </c>
      <c r="B749" s="8" t="s">
        <v>760</v>
      </c>
      <c r="C749" s="8" t="s">
        <v>7</v>
      </c>
      <c r="D749" s="50" t="s">
        <v>9524</v>
      </c>
      <c r="E749" s="50" t="s">
        <v>660</v>
      </c>
    </row>
    <row r="750" spans="1:5" ht="16" x14ac:dyDescent="0.2">
      <c r="A750" s="8" t="s">
        <v>9307</v>
      </c>
      <c r="B750" s="8" t="s">
        <v>762</v>
      </c>
      <c r="C750" s="8" t="s">
        <v>4</v>
      </c>
      <c r="D750" s="50" t="s">
        <v>9308</v>
      </c>
      <c r="E750" s="50" t="s">
        <v>38</v>
      </c>
    </row>
    <row r="751" spans="1:5" ht="16" x14ac:dyDescent="0.2">
      <c r="A751" s="8" t="s">
        <v>9307</v>
      </c>
      <c r="B751" s="8" t="s">
        <v>762</v>
      </c>
      <c r="C751" s="8" t="s">
        <v>5</v>
      </c>
      <c r="D751" s="50" t="s">
        <v>9507</v>
      </c>
      <c r="E751" s="50" t="s">
        <v>621</v>
      </c>
    </row>
    <row r="752" spans="1:5" ht="16" x14ac:dyDescent="0.2">
      <c r="A752" s="8" t="s">
        <v>9307</v>
      </c>
      <c r="B752" s="8" t="s">
        <v>762</v>
      </c>
      <c r="C752" s="8" t="s">
        <v>6</v>
      </c>
      <c r="D752" s="50" t="s">
        <v>9508</v>
      </c>
      <c r="E752" s="50" t="s">
        <v>622</v>
      </c>
    </row>
    <row r="753" spans="1:5" ht="16" x14ac:dyDescent="0.2">
      <c r="A753" s="8" t="s">
        <v>9307</v>
      </c>
      <c r="B753" s="8" t="s">
        <v>762</v>
      </c>
      <c r="C753" s="8" t="s">
        <v>7</v>
      </c>
      <c r="D753" s="50" t="s">
        <v>9525</v>
      </c>
      <c r="E753" s="50" t="s">
        <v>663</v>
      </c>
    </row>
    <row r="754" spans="1:5" ht="16" x14ac:dyDescent="0.2">
      <c r="A754" s="8" t="s">
        <v>9307</v>
      </c>
      <c r="B754" s="8" t="s">
        <v>764</v>
      </c>
      <c r="C754" s="8" t="s">
        <v>4</v>
      </c>
      <c r="D754" s="50" t="s">
        <v>9308</v>
      </c>
      <c r="E754" s="50" t="s">
        <v>38</v>
      </c>
    </row>
    <row r="755" spans="1:5" ht="16" x14ac:dyDescent="0.2">
      <c r="A755" s="8" t="s">
        <v>9307</v>
      </c>
      <c r="B755" s="8" t="s">
        <v>764</v>
      </c>
      <c r="C755" s="8" t="s">
        <v>5</v>
      </c>
      <c r="D755" s="50" t="s">
        <v>9532</v>
      </c>
      <c r="E755" s="50" t="s">
        <v>767</v>
      </c>
    </row>
    <row r="756" spans="1:5" ht="16" x14ac:dyDescent="0.2">
      <c r="A756" s="8" t="s">
        <v>9307</v>
      </c>
      <c r="B756" s="8" t="s">
        <v>764</v>
      </c>
      <c r="C756" s="8" t="s">
        <v>6</v>
      </c>
      <c r="D756" s="50" t="s">
        <v>9533</v>
      </c>
      <c r="E756" s="50" t="s">
        <v>768</v>
      </c>
    </row>
    <row r="757" spans="1:5" ht="16" x14ac:dyDescent="0.2">
      <c r="A757" s="8" t="s">
        <v>9307</v>
      </c>
      <c r="B757" s="8" t="s">
        <v>764</v>
      </c>
      <c r="C757" s="8" t="s">
        <v>7</v>
      </c>
      <c r="D757" s="50" t="s">
        <v>9534</v>
      </c>
      <c r="E757" s="50" t="s">
        <v>769</v>
      </c>
    </row>
    <row r="758" spans="1:5" ht="16" x14ac:dyDescent="0.2">
      <c r="A758" s="8" t="s">
        <v>9307</v>
      </c>
      <c r="B758" s="8" t="s">
        <v>770</v>
      </c>
      <c r="C758" s="8" t="s">
        <v>4</v>
      </c>
      <c r="D758" s="50" t="s">
        <v>9308</v>
      </c>
      <c r="E758" s="50" t="s">
        <v>38</v>
      </c>
    </row>
    <row r="759" spans="1:5" ht="16" x14ac:dyDescent="0.2">
      <c r="A759" s="8" t="s">
        <v>9307</v>
      </c>
      <c r="B759" s="8" t="s">
        <v>770</v>
      </c>
      <c r="C759" s="8" t="s">
        <v>5</v>
      </c>
      <c r="D759" s="50" t="s">
        <v>9532</v>
      </c>
      <c r="E759" s="50" t="s">
        <v>767</v>
      </c>
    </row>
    <row r="760" spans="1:5" ht="16" x14ac:dyDescent="0.2">
      <c r="A760" s="8" t="s">
        <v>9307</v>
      </c>
      <c r="B760" s="8" t="s">
        <v>770</v>
      </c>
      <c r="C760" s="8" t="s">
        <v>6</v>
      </c>
      <c r="D760" s="50" t="s">
        <v>9533</v>
      </c>
      <c r="E760" s="50" t="s">
        <v>768</v>
      </c>
    </row>
    <row r="761" spans="1:5" ht="16" x14ac:dyDescent="0.2">
      <c r="A761" s="8" t="s">
        <v>9307</v>
      </c>
      <c r="B761" s="8" t="s">
        <v>770</v>
      </c>
      <c r="C761" s="8" t="s">
        <v>7</v>
      </c>
      <c r="D761" s="50" t="s">
        <v>9535</v>
      </c>
      <c r="E761" s="50" t="s">
        <v>772</v>
      </c>
    </row>
    <row r="762" spans="1:5" ht="16" x14ac:dyDescent="0.2">
      <c r="A762" s="8" t="s">
        <v>9307</v>
      </c>
      <c r="B762" s="8" t="s">
        <v>776</v>
      </c>
      <c r="C762" s="8" t="s">
        <v>4</v>
      </c>
      <c r="D762" s="50" t="s">
        <v>9308</v>
      </c>
      <c r="E762" s="50" t="s">
        <v>38</v>
      </c>
    </row>
    <row r="763" spans="1:5" ht="16" x14ac:dyDescent="0.2">
      <c r="A763" s="8" t="s">
        <v>9307</v>
      </c>
      <c r="B763" s="8" t="s">
        <v>776</v>
      </c>
      <c r="C763" s="8" t="s">
        <v>5</v>
      </c>
      <c r="D763" s="50" t="s">
        <v>9532</v>
      </c>
      <c r="E763" s="50" t="s">
        <v>767</v>
      </c>
    </row>
    <row r="764" spans="1:5" ht="16" x14ac:dyDescent="0.2">
      <c r="A764" s="8" t="s">
        <v>9307</v>
      </c>
      <c r="B764" s="8" t="s">
        <v>776</v>
      </c>
      <c r="C764" s="8" t="s">
        <v>6</v>
      </c>
      <c r="D764" s="50" t="s">
        <v>9533</v>
      </c>
      <c r="E764" s="50" t="s">
        <v>768</v>
      </c>
    </row>
    <row r="765" spans="1:5" ht="16" x14ac:dyDescent="0.2">
      <c r="A765" s="8" t="s">
        <v>9307</v>
      </c>
      <c r="B765" s="8" t="s">
        <v>776</v>
      </c>
      <c r="C765" s="8" t="s">
        <v>7</v>
      </c>
      <c r="D765" s="50" t="s">
        <v>9536</v>
      </c>
      <c r="E765" s="50" t="s">
        <v>778</v>
      </c>
    </row>
    <row r="766" spans="1:5" ht="16" x14ac:dyDescent="0.2">
      <c r="A766" s="8" t="s">
        <v>9307</v>
      </c>
      <c r="B766" s="8" t="s">
        <v>779</v>
      </c>
      <c r="C766" s="8" t="s">
        <v>4</v>
      </c>
      <c r="D766" s="50" t="s">
        <v>9308</v>
      </c>
      <c r="E766" s="50" t="s">
        <v>38</v>
      </c>
    </row>
    <row r="767" spans="1:5" ht="16" x14ac:dyDescent="0.2">
      <c r="A767" s="8" t="s">
        <v>9307</v>
      </c>
      <c r="B767" s="8" t="s">
        <v>779</v>
      </c>
      <c r="C767" s="8" t="s">
        <v>5</v>
      </c>
      <c r="D767" s="50" t="s">
        <v>9532</v>
      </c>
      <c r="E767" s="50" t="s">
        <v>767</v>
      </c>
    </row>
    <row r="768" spans="1:5" ht="16" x14ac:dyDescent="0.2">
      <c r="A768" s="8" t="s">
        <v>9307</v>
      </c>
      <c r="B768" s="8" t="s">
        <v>779</v>
      </c>
      <c r="C768" s="8" t="s">
        <v>6</v>
      </c>
      <c r="D768" s="50" t="s">
        <v>9533</v>
      </c>
      <c r="E768" s="50" t="s">
        <v>768</v>
      </c>
    </row>
    <row r="769" spans="1:5" ht="16" x14ac:dyDescent="0.2">
      <c r="A769" s="8" t="s">
        <v>9307</v>
      </c>
      <c r="B769" s="8" t="s">
        <v>779</v>
      </c>
      <c r="C769" s="8" t="s">
        <v>7</v>
      </c>
      <c r="D769" s="50" t="s">
        <v>9537</v>
      </c>
      <c r="E769" s="50" t="s">
        <v>781</v>
      </c>
    </row>
    <row r="770" spans="1:5" ht="16" x14ac:dyDescent="0.2">
      <c r="A770" s="8" t="s">
        <v>9307</v>
      </c>
      <c r="B770" s="8" t="s">
        <v>779</v>
      </c>
      <c r="C770" s="8" t="s">
        <v>8</v>
      </c>
      <c r="D770" s="50" t="s">
        <v>9538</v>
      </c>
      <c r="E770" s="50" t="s">
        <v>782</v>
      </c>
    </row>
    <row r="771" spans="1:5" ht="16" x14ac:dyDescent="0.2">
      <c r="A771" s="8" t="s">
        <v>9307</v>
      </c>
      <c r="B771" s="8" t="s">
        <v>783</v>
      </c>
      <c r="C771" s="8" t="s">
        <v>4</v>
      </c>
      <c r="D771" s="50" t="s">
        <v>9308</v>
      </c>
      <c r="E771" s="50" t="s">
        <v>38</v>
      </c>
    </row>
    <row r="772" spans="1:5" ht="16" x14ac:dyDescent="0.2">
      <c r="A772" s="8" t="s">
        <v>9307</v>
      </c>
      <c r="B772" s="8" t="s">
        <v>783</v>
      </c>
      <c r="C772" s="8" t="s">
        <v>5</v>
      </c>
      <c r="D772" s="50" t="s">
        <v>9532</v>
      </c>
      <c r="E772" s="50" t="s">
        <v>767</v>
      </c>
    </row>
    <row r="773" spans="1:5" ht="16" x14ac:dyDescent="0.2">
      <c r="A773" s="8" t="s">
        <v>9307</v>
      </c>
      <c r="B773" s="8" t="s">
        <v>783</v>
      </c>
      <c r="C773" s="8" t="s">
        <v>6</v>
      </c>
      <c r="D773" s="50" t="s">
        <v>9533</v>
      </c>
      <c r="E773" s="50" t="s">
        <v>768</v>
      </c>
    </row>
    <row r="774" spans="1:5" ht="16" x14ac:dyDescent="0.2">
      <c r="A774" s="8" t="s">
        <v>9307</v>
      </c>
      <c r="B774" s="8" t="s">
        <v>783</v>
      </c>
      <c r="C774" s="8" t="s">
        <v>7</v>
      </c>
      <c r="D774" s="50" t="s">
        <v>9539</v>
      </c>
      <c r="E774" s="50" t="s">
        <v>785</v>
      </c>
    </row>
    <row r="775" spans="1:5" ht="16" x14ac:dyDescent="0.2">
      <c r="A775" s="8" t="s">
        <v>9307</v>
      </c>
      <c r="B775" s="8" t="s">
        <v>783</v>
      </c>
      <c r="C775" s="8" t="s">
        <v>8</v>
      </c>
      <c r="D775" s="50" t="s">
        <v>9540</v>
      </c>
      <c r="E775" s="50" t="s">
        <v>786</v>
      </c>
    </row>
    <row r="776" spans="1:5" ht="16" x14ac:dyDescent="0.2">
      <c r="A776" s="8" t="s">
        <v>9307</v>
      </c>
      <c r="B776" s="8" t="s">
        <v>787</v>
      </c>
      <c r="C776" s="8" t="s">
        <v>4</v>
      </c>
      <c r="D776" s="50" t="s">
        <v>9308</v>
      </c>
      <c r="E776" s="50" t="s">
        <v>38</v>
      </c>
    </row>
    <row r="777" spans="1:5" ht="16" x14ac:dyDescent="0.2">
      <c r="A777" s="8" t="s">
        <v>9307</v>
      </c>
      <c r="B777" s="8" t="s">
        <v>787</v>
      </c>
      <c r="C777" s="8" t="s">
        <v>5</v>
      </c>
      <c r="D777" s="50" t="s">
        <v>9532</v>
      </c>
      <c r="E777" s="50" t="s">
        <v>767</v>
      </c>
    </row>
    <row r="778" spans="1:5" ht="16" x14ac:dyDescent="0.2">
      <c r="A778" s="8" t="s">
        <v>9307</v>
      </c>
      <c r="B778" s="8" t="s">
        <v>787</v>
      </c>
      <c r="C778" s="8" t="s">
        <v>6</v>
      </c>
      <c r="D778" s="50" t="s">
        <v>9533</v>
      </c>
      <c r="E778" s="50" t="s">
        <v>768</v>
      </c>
    </row>
    <row r="779" spans="1:5" ht="16" x14ac:dyDescent="0.2">
      <c r="A779" s="8" t="s">
        <v>9307</v>
      </c>
      <c r="B779" s="8" t="s">
        <v>787</v>
      </c>
      <c r="C779" s="8" t="s">
        <v>7</v>
      </c>
      <c r="D779" s="50" t="s">
        <v>9541</v>
      </c>
      <c r="E779" s="50" t="s">
        <v>789</v>
      </c>
    </row>
    <row r="780" spans="1:5" ht="16" x14ac:dyDescent="0.2">
      <c r="A780" s="8" t="s">
        <v>9307</v>
      </c>
      <c r="B780" s="8" t="s">
        <v>790</v>
      </c>
      <c r="C780" s="8" t="s">
        <v>4</v>
      </c>
      <c r="D780" s="50" t="s">
        <v>9308</v>
      </c>
      <c r="E780" s="50" t="s">
        <v>38</v>
      </c>
    </row>
    <row r="781" spans="1:5" ht="16" x14ac:dyDescent="0.2">
      <c r="A781" s="8" t="s">
        <v>9307</v>
      </c>
      <c r="B781" s="8" t="s">
        <v>790</v>
      </c>
      <c r="C781" s="8" t="s">
        <v>5</v>
      </c>
      <c r="D781" s="50" t="s">
        <v>9532</v>
      </c>
      <c r="E781" s="50" t="s">
        <v>767</v>
      </c>
    </row>
    <row r="782" spans="1:5" ht="16" x14ac:dyDescent="0.2">
      <c r="A782" s="8" t="s">
        <v>9307</v>
      </c>
      <c r="B782" s="8" t="s">
        <v>790</v>
      </c>
      <c r="C782" s="8" t="s">
        <v>6</v>
      </c>
      <c r="D782" s="50" t="s">
        <v>9533</v>
      </c>
      <c r="E782" s="50" t="s">
        <v>768</v>
      </c>
    </row>
    <row r="783" spans="1:5" ht="16" x14ac:dyDescent="0.2">
      <c r="A783" s="8" t="s">
        <v>9307</v>
      </c>
      <c r="B783" s="8" t="s">
        <v>790</v>
      </c>
      <c r="C783" s="8" t="s">
        <v>7</v>
      </c>
      <c r="D783" s="50" t="s">
        <v>9542</v>
      </c>
      <c r="E783" s="50" t="s">
        <v>9543</v>
      </c>
    </row>
    <row r="784" spans="1:5" ht="32" x14ac:dyDescent="0.2">
      <c r="A784" s="8" t="s">
        <v>9307</v>
      </c>
      <c r="B784" s="8" t="s">
        <v>790</v>
      </c>
      <c r="C784" s="8" t="s">
        <v>8</v>
      </c>
      <c r="D784" s="50" t="s">
        <v>9544</v>
      </c>
      <c r="E784" s="50" t="s">
        <v>793</v>
      </c>
    </row>
    <row r="785" spans="1:5" ht="16" x14ac:dyDescent="0.2">
      <c r="A785" s="8" t="s">
        <v>9307</v>
      </c>
      <c r="B785" s="8" t="s">
        <v>794</v>
      </c>
      <c r="C785" s="8" t="s">
        <v>4</v>
      </c>
      <c r="D785" s="50" t="s">
        <v>9308</v>
      </c>
      <c r="E785" s="50" t="s">
        <v>38</v>
      </c>
    </row>
    <row r="786" spans="1:5" ht="16" x14ac:dyDescent="0.2">
      <c r="A786" s="8" t="s">
        <v>9307</v>
      </c>
      <c r="B786" s="8" t="s">
        <v>794</v>
      </c>
      <c r="C786" s="8" t="s">
        <v>5</v>
      </c>
      <c r="D786" s="50" t="s">
        <v>9532</v>
      </c>
      <c r="E786" s="50" t="s">
        <v>767</v>
      </c>
    </row>
    <row r="787" spans="1:5" ht="16" x14ac:dyDescent="0.2">
      <c r="A787" s="8" t="s">
        <v>9307</v>
      </c>
      <c r="B787" s="8" t="s">
        <v>794</v>
      </c>
      <c r="C787" s="8" t="s">
        <v>6</v>
      </c>
      <c r="D787" s="50" t="s">
        <v>9533</v>
      </c>
      <c r="E787" s="50" t="s">
        <v>768</v>
      </c>
    </row>
    <row r="788" spans="1:5" ht="16" x14ac:dyDescent="0.2">
      <c r="A788" s="8" t="s">
        <v>9307</v>
      </c>
      <c r="B788" s="8" t="s">
        <v>794</v>
      </c>
      <c r="C788" s="8" t="s">
        <v>7</v>
      </c>
      <c r="D788" s="50" t="s">
        <v>9545</v>
      </c>
      <c r="E788" s="50" t="s">
        <v>796</v>
      </c>
    </row>
    <row r="789" spans="1:5" ht="16" x14ac:dyDescent="0.2">
      <c r="A789" s="8" t="s">
        <v>9307</v>
      </c>
      <c r="B789" s="8" t="s">
        <v>797</v>
      </c>
      <c r="C789" s="8" t="s">
        <v>4</v>
      </c>
      <c r="D789" s="50" t="s">
        <v>9308</v>
      </c>
      <c r="E789" s="50" t="s">
        <v>38</v>
      </c>
    </row>
    <row r="790" spans="1:5" ht="16" x14ac:dyDescent="0.2">
      <c r="A790" s="8" t="s">
        <v>9307</v>
      </c>
      <c r="B790" s="8" t="s">
        <v>797</v>
      </c>
      <c r="C790" s="8" t="s">
        <v>5</v>
      </c>
      <c r="D790" s="50" t="s">
        <v>9532</v>
      </c>
      <c r="E790" s="50" t="s">
        <v>767</v>
      </c>
    </row>
    <row r="791" spans="1:5" ht="16" x14ac:dyDescent="0.2">
      <c r="A791" s="8" t="s">
        <v>9307</v>
      </c>
      <c r="B791" s="8" t="s">
        <v>797</v>
      </c>
      <c r="C791" s="8" t="s">
        <v>6</v>
      </c>
      <c r="D791" s="50" t="s">
        <v>9533</v>
      </c>
      <c r="E791" s="50" t="s">
        <v>768</v>
      </c>
    </row>
    <row r="792" spans="1:5" ht="16" x14ac:dyDescent="0.2">
      <c r="A792" s="8" t="s">
        <v>9307</v>
      </c>
      <c r="B792" s="8" t="s">
        <v>797</v>
      </c>
      <c r="C792" s="8" t="s">
        <v>7</v>
      </c>
      <c r="D792" s="50" t="s">
        <v>9546</v>
      </c>
      <c r="E792" s="50" t="s">
        <v>799</v>
      </c>
    </row>
    <row r="793" spans="1:5" ht="16" x14ac:dyDescent="0.2">
      <c r="A793" s="8" t="s">
        <v>9307</v>
      </c>
      <c r="B793" s="8" t="s">
        <v>800</v>
      </c>
      <c r="C793" s="8" t="s">
        <v>4</v>
      </c>
      <c r="D793" s="50" t="s">
        <v>9308</v>
      </c>
      <c r="E793" s="50" t="s">
        <v>38</v>
      </c>
    </row>
    <row r="794" spans="1:5" ht="16" x14ac:dyDescent="0.2">
      <c r="A794" s="8" t="s">
        <v>9307</v>
      </c>
      <c r="B794" s="8" t="s">
        <v>800</v>
      </c>
      <c r="C794" s="8" t="s">
        <v>5</v>
      </c>
      <c r="D794" s="50" t="s">
        <v>9532</v>
      </c>
      <c r="E794" s="50" t="s">
        <v>767</v>
      </c>
    </row>
    <row r="795" spans="1:5" ht="16" x14ac:dyDescent="0.2">
      <c r="A795" s="8" t="s">
        <v>9307</v>
      </c>
      <c r="B795" s="8" t="s">
        <v>800</v>
      </c>
      <c r="C795" s="8" t="s">
        <v>6</v>
      </c>
      <c r="D795" s="50" t="s">
        <v>9533</v>
      </c>
      <c r="E795" s="50" t="s">
        <v>768</v>
      </c>
    </row>
    <row r="796" spans="1:5" ht="16" x14ac:dyDescent="0.2">
      <c r="A796" s="8" t="s">
        <v>9307</v>
      </c>
      <c r="B796" s="8" t="s">
        <v>800</v>
      </c>
      <c r="C796" s="8" t="s">
        <v>7</v>
      </c>
      <c r="D796" s="50" t="s">
        <v>9547</v>
      </c>
      <c r="E796" s="50" t="s">
        <v>802</v>
      </c>
    </row>
    <row r="797" spans="1:5" ht="16" x14ac:dyDescent="0.2">
      <c r="A797" s="8" t="s">
        <v>9307</v>
      </c>
      <c r="B797" s="8" t="s">
        <v>803</v>
      </c>
      <c r="C797" s="8" t="s">
        <v>4</v>
      </c>
      <c r="D797" s="50" t="s">
        <v>9308</v>
      </c>
      <c r="E797" s="50" t="s">
        <v>38</v>
      </c>
    </row>
    <row r="798" spans="1:5" ht="16" x14ac:dyDescent="0.2">
      <c r="A798" s="8" t="s">
        <v>9307</v>
      </c>
      <c r="B798" s="8" t="s">
        <v>803</v>
      </c>
      <c r="C798" s="8" t="s">
        <v>5</v>
      </c>
      <c r="D798" s="50" t="s">
        <v>9532</v>
      </c>
      <c r="E798" s="50" t="s">
        <v>767</v>
      </c>
    </row>
    <row r="799" spans="1:5" ht="16" x14ac:dyDescent="0.2">
      <c r="A799" s="8" t="s">
        <v>9307</v>
      </c>
      <c r="B799" s="8" t="s">
        <v>803</v>
      </c>
      <c r="C799" s="8" t="s">
        <v>6</v>
      </c>
      <c r="D799" s="50" t="s">
        <v>9533</v>
      </c>
      <c r="E799" s="50" t="s">
        <v>768</v>
      </c>
    </row>
    <row r="800" spans="1:5" ht="16" x14ac:dyDescent="0.2">
      <c r="A800" s="8" t="s">
        <v>9307</v>
      </c>
      <c r="B800" s="8" t="s">
        <v>803</v>
      </c>
      <c r="C800" s="8" t="s">
        <v>7</v>
      </c>
      <c r="D800" s="50" t="s">
        <v>9516</v>
      </c>
      <c r="E800" s="50" t="s">
        <v>643</v>
      </c>
    </row>
    <row r="801" spans="1:5" ht="16" x14ac:dyDescent="0.2">
      <c r="A801" s="8" t="s">
        <v>9307</v>
      </c>
      <c r="B801" s="8" t="s">
        <v>806</v>
      </c>
      <c r="C801" s="8" t="s">
        <v>4</v>
      </c>
      <c r="D801" s="50" t="s">
        <v>9308</v>
      </c>
      <c r="E801" s="50" t="s">
        <v>38</v>
      </c>
    </row>
    <row r="802" spans="1:5" ht="16" x14ac:dyDescent="0.2">
      <c r="A802" s="8" t="s">
        <v>9307</v>
      </c>
      <c r="B802" s="8" t="s">
        <v>806</v>
      </c>
      <c r="C802" s="8" t="s">
        <v>5</v>
      </c>
      <c r="D802" s="50" t="s">
        <v>9532</v>
      </c>
      <c r="E802" s="50" t="s">
        <v>767</v>
      </c>
    </row>
    <row r="803" spans="1:5" ht="16" x14ac:dyDescent="0.2">
      <c r="A803" s="8" t="s">
        <v>9307</v>
      </c>
      <c r="B803" s="8" t="s">
        <v>806</v>
      </c>
      <c r="C803" s="8" t="s">
        <v>6</v>
      </c>
      <c r="D803" s="50" t="s">
        <v>9548</v>
      </c>
      <c r="E803" s="50" t="s">
        <v>808</v>
      </c>
    </row>
    <row r="804" spans="1:5" ht="16" x14ac:dyDescent="0.2">
      <c r="A804" s="8" t="s">
        <v>9307</v>
      </c>
      <c r="B804" s="8" t="s">
        <v>806</v>
      </c>
      <c r="C804" s="8" t="s">
        <v>7</v>
      </c>
      <c r="D804" s="50" t="s">
        <v>9534</v>
      </c>
      <c r="E804" s="50" t="s">
        <v>769</v>
      </c>
    </row>
    <row r="805" spans="1:5" ht="16" x14ac:dyDescent="0.2">
      <c r="A805" s="8" t="s">
        <v>9307</v>
      </c>
      <c r="B805" s="8" t="s">
        <v>809</v>
      </c>
      <c r="C805" s="8" t="s">
        <v>4</v>
      </c>
      <c r="D805" s="50" t="s">
        <v>9308</v>
      </c>
      <c r="E805" s="50" t="s">
        <v>38</v>
      </c>
    </row>
    <row r="806" spans="1:5" ht="16" x14ac:dyDescent="0.2">
      <c r="A806" s="8" t="s">
        <v>9307</v>
      </c>
      <c r="B806" s="8" t="s">
        <v>809</v>
      </c>
      <c r="C806" s="8" t="s">
        <v>5</v>
      </c>
      <c r="D806" s="50" t="s">
        <v>9532</v>
      </c>
      <c r="E806" s="50" t="s">
        <v>767</v>
      </c>
    </row>
    <row r="807" spans="1:5" ht="16" x14ac:dyDescent="0.2">
      <c r="A807" s="8" t="s">
        <v>9307</v>
      </c>
      <c r="B807" s="8" t="s">
        <v>809</v>
      </c>
      <c r="C807" s="8" t="s">
        <v>6</v>
      </c>
      <c r="D807" s="50" t="s">
        <v>9548</v>
      </c>
      <c r="E807" s="50" t="s">
        <v>808</v>
      </c>
    </row>
    <row r="808" spans="1:5" ht="16" x14ac:dyDescent="0.2">
      <c r="A808" s="8" t="s">
        <v>9307</v>
      </c>
      <c r="B808" s="8" t="s">
        <v>809</v>
      </c>
      <c r="C808" s="8" t="s">
        <v>7</v>
      </c>
      <c r="D808" s="50" t="s">
        <v>9549</v>
      </c>
      <c r="E808" s="50" t="s">
        <v>811</v>
      </c>
    </row>
    <row r="809" spans="1:5" ht="16" x14ac:dyDescent="0.2">
      <c r="A809" s="8" t="s">
        <v>9307</v>
      </c>
      <c r="B809" s="8" t="s">
        <v>812</v>
      </c>
      <c r="C809" s="8" t="s">
        <v>4</v>
      </c>
      <c r="D809" s="50" t="s">
        <v>9308</v>
      </c>
      <c r="E809" s="50" t="s">
        <v>38</v>
      </c>
    </row>
    <row r="810" spans="1:5" ht="16" x14ac:dyDescent="0.2">
      <c r="A810" s="8" t="s">
        <v>9307</v>
      </c>
      <c r="B810" s="8" t="s">
        <v>812</v>
      </c>
      <c r="C810" s="8" t="s">
        <v>5</v>
      </c>
      <c r="D810" s="50" t="s">
        <v>9532</v>
      </c>
      <c r="E810" s="50" t="s">
        <v>767</v>
      </c>
    </row>
    <row r="811" spans="1:5" ht="16" x14ac:dyDescent="0.2">
      <c r="A811" s="8" t="s">
        <v>9307</v>
      </c>
      <c r="B811" s="8" t="s">
        <v>812</v>
      </c>
      <c r="C811" s="8" t="s">
        <v>6</v>
      </c>
      <c r="D811" s="50" t="s">
        <v>9548</v>
      </c>
      <c r="E811" s="50" t="s">
        <v>808</v>
      </c>
    </row>
    <row r="812" spans="1:5" ht="16" x14ac:dyDescent="0.2">
      <c r="A812" s="8" t="s">
        <v>9307</v>
      </c>
      <c r="B812" s="8" t="s">
        <v>812</v>
      </c>
      <c r="C812" s="8" t="s">
        <v>7</v>
      </c>
      <c r="D812" s="50" t="s">
        <v>9550</v>
      </c>
      <c r="E812" s="50" t="s">
        <v>814</v>
      </c>
    </row>
    <row r="813" spans="1:5" ht="16" x14ac:dyDescent="0.2">
      <c r="A813" s="8" t="s">
        <v>9307</v>
      </c>
      <c r="B813" s="8" t="s">
        <v>815</v>
      </c>
      <c r="C813" s="8" t="s">
        <v>4</v>
      </c>
      <c r="D813" s="50" t="s">
        <v>9308</v>
      </c>
      <c r="E813" s="50" t="s">
        <v>38</v>
      </c>
    </row>
    <row r="814" spans="1:5" ht="16" x14ac:dyDescent="0.2">
      <c r="A814" s="8" t="s">
        <v>9307</v>
      </c>
      <c r="B814" s="8" t="s">
        <v>815</v>
      </c>
      <c r="C814" s="8" t="s">
        <v>5</v>
      </c>
      <c r="D814" s="50" t="s">
        <v>9532</v>
      </c>
      <c r="E814" s="50" t="s">
        <v>767</v>
      </c>
    </row>
    <row r="815" spans="1:5" ht="16" x14ac:dyDescent="0.2">
      <c r="A815" s="8" t="s">
        <v>9307</v>
      </c>
      <c r="B815" s="8" t="s">
        <v>815</v>
      </c>
      <c r="C815" s="8" t="s">
        <v>6</v>
      </c>
      <c r="D815" s="50" t="s">
        <v>9548</v>
      </c>
      <c r="E815" s="50" t="s">
        <v>808</v>
      </c>
    </row>
    <row r="816" spans="1:5" ht="16" x14ac:dyDescent="0.2">
      <c r="A816" s="8" t="s">
        <v>9307</v>
      </c>
      <c r="B816" s="8" t="s">
        <v>815</v>
      </c>
      <c r="C816" s="8" t="s">
        <v>7</v>
      </c>
      <c r="D816" s="50" t="s">
        <v>9551</v>
      </c>
      <c r="E816" s="50" t="s">
        <v>817</v>
      </c>
    </row>
    <row r="817" spans="1:5" ht="16" x14ac:dyDescent="0.2">
      <c r="A817" s="8" t="s">
        <v>9307</v>
      </c>
      <c r="B817" s="8" t="s">
        <v>818</v>
      </c>
      <c r="C817" s="8" t="s">
        <v>4</v>
      </c>
      <c r="D817" s="50" t="s">
        <v>9308</v>
      </c>
      <c r="E817" s="50" t="s">
        <v>38</v>
      </c>
    </row>
    <row r="818" spans="1:5" ht="16" x14ac:dyDescent="0.2">
      <c r="A818" s="8" t="s">
        <v>9307</v>
      </c>
      <c r="B818" s="8" t="s">
        <v>818</v>
      </c>
      <c r="C818" s="8" t="s">
        <v>5</v>
      </c>
      <c r="D818" s="50" t="s">
        <v>9532</v>
      </c>
      <c r="E818" s="50" t="s">
        <v>767</v>
      </c>
    </row>
    <row r="819" spans="1:5" ht="16" x14ac:dyDescent="0.2">
      <c r="A819" s="8" t="s">
        <v>9307</v>
      </c>
      <c r="B819" s="8" t="s">
        <v>818</v>
      </c>
      <c r="C819" s="8" t="s">
        <v>6</v>
      </c>
      <c r="D819" s="50" t="s">
        <v>9548</v>
      </c>
      <c r="E819" s="50" t="s">
        <v>808</v>
      </c>
    </row>
    <row r="820" spans="1:5" ht="16" x14ac:dyDescent="0.2">
      <c r="A820" s="8" t="s">
        <v>9307</v>
      </c>
      <c r="B820" s="8" t="s">
        <v>818</v>
      </c>
      <c r="C820" s="8" t="s">
        <v>7</v>
      </c>
      <c r="D820" s="50" t="s">
        <v>9552</v>
      </c>
      <c r="E820" s="50" t="s">
        <v>820</v>
      </c>
    </row>
    <row r="821" spans="1:5" ht="16" x14ac:dyDescent="0.2">
      <c r="A821" s="8" t="s">
        <v>9307</v>
      </c>
      <c r="B821" s="8" t="s">
        <v>821</v>
      </c>
      <c r="C821" s="8" t="s">
        <v>4</v>
      </c>
      <c r="D821" s="50" t="s">
        <v>9308</v>
      </c>
      <c r="E821" s="50" t="s">
        <v>38</v>
      </c>
    </row>
    <row r="822" spans="1:5" ht="16" x14ac:dyDescent="0.2">
      <c r="A822" s="8" t="s">
        <v>9307</v>
      </c>
      <c r="B822" s="8" t="s">
        <v>821</v>
      </c>
      <c r="C822" s="8" t="s">
        <v>5</v>
      </c>
      <c r="D822" s="50" t="s">
        <v>9532</v>
      </c>
      <c r="E822" s="50" t="s">
        <v>767</v>
      </c>
    </row>
    <row r="823" spans="1:5" ht="16" x14ac:dyDescent="0.2">
      <c r="A823" s="8" t="s">
        <v>9307</v>
      </c>
      <c r="B823" s="8" t="s">
        <v>821</v>
      </c>
      <c r="C823" s="8" t="s">
        <v>6</v>
      </c>
      <c r="D823" s="50" t="s">
        <v>9548</v>
      </c>
      <c r="E823" s="50" t="s">
        <v>808</v>
      </c>
    </row>
    <row r="824" spans="1:5" ht="16" x14ac:dyDescent="0.2">
      <c r="A824" s="8" t="s">
        <v>9307</v>
      </c>
      <c r="B824" s="8" t="s">
        <v>821</v>
      </c>
      <c r="C824" s="8" t="s">
        <v>7</v>
      </c>
      <c r="D824" s="50" t="s">
        <v>9553</v>
      </c>
      <c r="E824" s="50" t="s">
        <v>823</v>
      </c>
    </row>
    <row r="825" spans="1:5" ht="16" x14ac:dyDescent="0.2">
      <c r="A825" s="8" t="s">
        <v>9307</v>
      </c>
      <c r="B825" s="8" t="s">
        <v>824</v>
      </c>
      <c r="C825" s="8" t="s">
        <v>4</v>
      </c>
      <c r="D825" s="50" t="s">
        <v>9308</v>
      </c>
      <c r="E825" s="50" t="s">
        <v>38</v>
      </c>
    </row>
    <row r="826" spans="1:5" ht="16" x14ac:dyDescent="0.2">
      <c r="A826" s="8" t="s">
        <v>9307</v>
      </c>
      <c r="B826" s="8" t="s">
        <v>824</v>
      </c>
      <c r="C826" s="8" t="s">
        <v>5</v>
      </c>
      <c r="D826" s="50" t="s">
        <v>9532</v>
      </c>
      <c r="E826" s="50" t="s">
        <v>767</v>
      </c>
    </row>
    <row r="827" spans="1:5" ht="16" x14ac:dyDescent="0.2">
      <c r="A827" s="8" t="s">
        <v>9307</v>
      </c>
      <c r="B827" s="8" t="s">
        <v>824</v>
      </c>
      <c r="C827" s="8" t="s">
        <v>6</v>
      </c>
      <c r="D827" s="50" t="s">
        <v>9548</v>
      </c>
      <c r="E827" s="50" t="s">
        <v>808</v>
      </c>
    </row>
    <row r="828" spans="1:5" ht="16" x14ac:dyDescent="0.2">
      <c r="A828" s="8" t="s">
        <v>9307</v>
      </c>
      <c r="B828" s="8" t="s">
        <v>824</v>
      </c>
      <c r="C828" s="8" t="s">
        <v>7</v>
      </c>
      <c r="D828" s="50" t="s">
        <v>9554</v>
      </c>
      <c r="E828" s="50" t="s">
        <v>826</v>
      </c>
    </row>
    <row r="829" spans="1:5" ht="16" x14ac:dyDescent="0.2">
      <c r="A829" s="8" t="s">
        <v>9307</v>
      </c>
      <c r="B829" s="8" t="s">
        <v>827</v>
      </c>
      <c r="C829" s="8" t="s">
        <v>4</v>
      </c>
      <c r="D829" s="50" t="s">
        <v>9308</v>
      </c>
      <c r="E829" s="50" t="s">
        <v>38</v>
      </c>
    </row>
    <row r="830" spans="1:5" ht="16" x14ac:dyDescent="0.2">
      <c r="A830" s="8" t="s">
        <v>9307</v>
      </c>
      <c r="B830" s="8" t="s">
        <v>827</v>
      </c>
      <c r="C830" s="8" t="s">
        <v>5</v>
      </c>
      <c r="D830" s="50" t="s">
        <v>9532</v>
      </c>
      <c r="E830" s="50" t="s">
        <v>767</v>
      </c>
    </row>
    <row r="831" spans="1:5" ht="16" x14ac:dyDescent="0.2">
      <c r="A831" s="8" t="s">
        <v>9307</v>
      </c>
      <c r="B831" s="8" t="s">
        <v>827</v>
      </c>
      <c r="C831" s="8" t="s">
        <v>6</v>
      </c>
      <c r="D831" s="50" t="s">
        <v>9548</v>
      </c>
      <c r="E831" s="50" t="s">
        <v>808</v>
      </c>
    </row>
    <row r="832" spans="1:5" ht="16" x14ac:dyDescent="0.2">
      <c r="A832" s="8" t="s">
        <v>9307</v>
      </c>
      <c r="B832" s="8" t="s">
        <v>827</v>
      </c>
      <c r="C832" s="8" t="s">
        <v>7</v>
      </c>
      <c r="D832" s="50" t="s">
        <v>9555</v>
      </c>
      <c r="E832" s="50" t="s">
        <v>829</v>
      </c>
    </row>
    <row r="833" spans="1:5" ht="16" x14ac:dyDescent="0.2">
      <c r="A833" s="8" t="s">
        <v>9307</v>
      </c>
      <c r="B833" s="8" t="s">
        <v>830</v>
      </c>
      <c r="C833" s="8" t="s">
        <v>4</v>
      </c>
      <c r="D833" s="50" t="s">
        <v>9308</v>
      </c>
      <c r="E833" s="50" t="s">
        <v>38</v>
      </c>
    </row>
    <row r="834" spans="1:5" ht="16" x14ac:dyDescent="0.2">
      <c r="A834" s="8" t="s">
        <v>9307</v>
      </c>
      <c r="B834" s="8" t="s">
        <v>830</v>
      </c>
      <c r="C834" s="8" t="s">
        <v>5</v>
      </c>
      <c r="D834" s="50" t="s">
        <v>9532</v>
      </c>
      <c r="E834" s="50" t="s">
        <v>767</v>
      </c>
    </row>
    <row r="835" spans="1:5" ht="16" x14ac:dyDescent="0.2">
      <c r="A835" s="8" t="s">
        <v>9307</v>
      </c>
      <c r="B835" s="8" t="s">
        <v>830</v>
      </c>
      <c r="C835" s="8" t="s">
        <v>6</v>
      </c>
      <c r="D835" s="50" t="s">
        <v>9548</v>
      </c>
      <c r="E835" s="50" t="s">
        <v>808</v>
      </c>
    </row>
    <row r="836" spans="1:5" ht="16" x14ac:dyDescent="0.2">
      <c r="A836" s="8" t="s">
        <v>9307</v>
      </c>
      <c r="B836" s="8" t="s">
        <v>830</v>
      </c>
      <c r="C836" s="8" t="s">
        <v>7</v>
      </c>
      <c r="D836" s="50" t="s">
        <v>9547</v>
      </c>
      <c r="E836" s="50" t="s">
        <v>802</v>
      </c>
    </row>
    <row r="837" spans="1:5" ht="16" x14ac:dyDescent="0.2">
      <c r="A837" s="8" t="s">
        <v>9307</v>
      </c>
      <c r="B837" s="8" t="s">
        <v>832</v>
      </c>
      <c r="C837" s="8" t="s">
        <v>4</v>
      </c>
      <c r="D837" s="50" t="s">
        <v>9308</v>
      </c>
      <c r="E837" s="50" t="s">
        <v>38</v>
      </c>
    </row>
    <row r="838" spans="1:5" ht="16" x14ac:dyDescent="0.2">
      <c r="A838" s="8" t="s">
        <v>9307</v>
      </c>
      <c r="B838" s="8" t="s">
        <v>832</v>
      </c>
      <c r="C838" s="8" t="s">
        <v>5</v>
      </c>
      <c r="D838" s="50" t="s">
        <v>9532</v>
      </c>
      <c r="E838" s="50" t="s">
        <v>767</v>
      </c>
    </row>
    <row r="839" spans="1:5" ht="16" x14ac:dyDescent="0.2">
      <c r="A839" s="8" t="s">
        <v>9307</v>
      </c>
      <c r="B839" s="8" t="s">
        <v>832</v>
      </c>
      <c r="C839" s="8" t="s">
        <v>6</v>
      </c>
      <c r="D839" s="50" t="s">
        <v>9548</v>
      </c>
      <c r="E839" s="50" t="s">
        <v>808</v>
      </c>
    </row>
    <row r="840" spans="1:5" ht="16" x14ac:dyDescent="0.2">
      <c r="A840" s="8" t="s">
        <v>9307</v>
      </c>
      <c r="B840" s="8" t="s">
        <v>832</v>
      </c>
      <c r="C840" s="8" t="s">
        <v>7</v>
      </c>
      <c r="D840" s="50" t="s">
        <v>9516</v>
      </c>
      <c r="E840" s="50" t="s">
        <v>643</v>
      </c>
    </row>
    <row r="841" spans="1:5" ht="16" x14ac:dyDescent="0.2">
      <c r="A841" s="8" t="s">
        <v>9307</v>
      </c>
      <c r="B841" s="8" t="s">
        <v>835</v>
      </c>
      <c r="C841" s="8" t="s">
        <v>4</v>
      </c>
      <c r="D841" s="50" t="s">
        <v>9308</v>
      </c>
      <c r="E841" s="50" t="s">
        <v>38</v>
      </c>
    </row>
    <row r="842" spans="1:5" ht="16" x14ac:dyDescent="0.2">
      <c r="A842" s="8" t="s">
        <v>9307</v>
      </c>
      <c r="B842" s="8" t="s">
        <v>835</v>
      </c>
      <c r="C842" s="8" t="s">
        <v>5</v>
      </c>
      <c r="D842" s="50" t="s">
        <v>9532</v>
      </c>
      <c r="E842" s="50" t="s">
        <v>767</v>
      </c>
    </row>
    <row r="843" spans="1:5" ht="16" x14ac:dyDescent="0.2">
      <c r="A843" s="8" t="s">
        <v>9307</v>
      </c>
      <c r="B843" s="8" t="s">
        <v>835</v>
      </c>
      <c r="C843" s="8" t="s">
        <v>6</v>
      </c>
      <c r="D843" s="50" t="s">
        <v>9556</v>
      </c>
      <c r="E843" s="50" t="s">
        <v>837</v>
      </c>
    </row>
    <row r="844" spans="1:5" ht="16" x14ac:dyDescent="0.2">
      <c r="A844" s="8" t="s">
        <v>9307</v>
      </c>
      <c r="B844" s="8" t="s">
        <v>835</v>
      </c>
      <c r="C844" s="8" t="s">
        <v>7</v>
      </c>
      <c r="D844" s="50" t="s">
        <v>9557</v>
      </c>
      <c r="E844" s="50" t="s">
        <v>838</v>
      </c>
    </row>
    <row r="845" spans="1:5" ht="16" x14ac:dyDescent="0.2">
      <c r="A845" s="8" t="s">
        <v>9307</v>
      </c>
      <c r="B845" s="8" t="s">
        <v>839</v>
      </c>
      <c r="C845" s="8" t="s">
        <v>4</v>
      </c>
      <c r="D845" s="50" t="s">
        <v>9308</v>
      </c>
      <c r="E845" s="50" t="s">
        <v>38</v>
      </c>
    </row>
    <row r="846" spans="1:5" ht="16" x14ac:dyDescent="0.2">
      <c r="A846" s="8" t="s">
        <v>9307</v>
      </c>
      <c r="B846" s="8" t="s">
        <v>839</v>
      </c>
      <c r="C846" s="8" t="s">
        <v>5</v>
      </c>
      <c r="D846" s="50" t="s">
        <v>9532</v>
      </c>
      <c r="E846" s="50" t="s">
        <v>767</v>
      </c>
    </row>
    <row r="847" spans="1:5" ht="16" x14ac:dyDescent="0.2">
      <c r="A847" s="8" t="s">
        <v>9307</v>
      </c>
      <c r="B847" s="8" t="s">
        <v>839</v>
      </c>
      <c r="C847" s="8" t="s">
        <v>6</v>
      </c>
      <c r="D847" s="50" t="s">
        <v>9556</v>
      </c>
      <c r="E847" s="50" t="s">
        <v>837</v>
      </c>
    </row>
    <row r="848" spans="1:5" ht="16" x14ac:dyDescent="0.2">
      <c r="A848" s="8" t="s">
        <v>9307</v>
      </c>
      <c r="B848" s="8" t="s">
        <v>839</v>
      </c>
      <c r="C848" s="8" t="s">
        <v>7</v>
      </c>
      <c r="D848" s="50" t="s">
        <v>9558</v>
      </c>
      <c r="E848" s="50" t="s">
        <v>840</v>
      </c>
    </row>
    <row r="849" spans="1:5" ht="16" x14ac:dyDescent="0.2">
      <c r="A849" s="8" t="s">
        <v>9307</v>
      </c>
      <c r="B849" s="8" t="s">
        <v>841</v>
      </c>
      <c r="C849" s="8" t="s">
        <v>4</v>
      </c>
      <c r="D849" s="50" t="s">
        <v>9308</v>
      </c>
      <c r="E849" s="50" t="s">
        <v>38</v>
      </c>
    </row>
    <row r="850" spans="1:5" ht="16" x14ac:dyDescent="0.2">
      <c r="A850" s="8" t="s">
        <v>9307</v>
      </c>
      <c r="B850" s="8" t="s">
        <v>841</v>
      </c>
      <c r="C850" s="8" t="s">
        <v>5</v>
      </c>
      <c r="D850" s="50" t="s">
        <v>9532</v>
      </c>
      <c r="E850" s="50" t="s">
        <v>767</v>
      </c>
    </row>
    <row r="851" spans="1:5" ht="16" x14ac:dyDescent="0.2">
      <c r="A851" s="8" t="s">
        <v>9307</v>
      </c>
      <c r="B851" s="8" t="s">
        <v>841</v>
      </c>
      <c r="C851" s="8" t="s">
        <v>6</v>
      </c>
      <c r="D851" s="50" t="s">
        <v>9556</v>
      </c>
      <c r="E851" s="50" t="s">
        <v>837</v>
      </c>
    </row>
    <row r="852" spans="1:5" ht="16" x14ac:dyDescent="0.2">
      <c r="A852" s="8" t="s">
        <v>9307</v>
      </c>
      <c r="B852" s="8" t="s">
        <v>841</v>
      </c>
      <c r="C852" s="8" t="s">
        <v>7</v>
      </c>
      <c r="D852" s="50" t="s">
        <v>9534</v>
      </c>
      <c r="E852" s="50" t="s">
        <v>769</v>
      </c>
    </row>
    <row r="853" spans="1:5" ht="16" x14ac:dyDescent="0.2">
      <c r="A853" s="8" t="s">
        <v>9307</v>
      </c>
      <c r="B853" s="8" t="s">
        <v>843</v>
      </c>
      <c r="C853" s="8" t="s">
        <v>4</v>
      </c>
      <c r="D853" s="50" t="s">
        <v>9308</v>
      </c>
      <c r="E853" s="50" t="s">
        <v>38</v>
      </c>
    </row>
    <row r="854" spans="1:5" ht="16" x14ac:dyDescent="0.2">
      <c r="A854" s="8" t="s">
        <v>9307</v>
      </c>
      <c r="B854" s="8" t="s">
        <v>843</v>
      </c>
      <c r="C854" s="8" t="s">
        <v>5</v>
      </c>
      <c r="D854" s="50" t="s">
        <v>9532</v>
      </c>
      <c r="E854" s="50" t="s">
        <v>767</v>
      </c>
    </row>
    <row r="855" spans="1:5" ht="16" x14ac:dyDescent="0.2">
      <c r="A855" s="8" t="s">
        <v>9307</v>
      </c>
      <c r="B855" s="8" t="s">
        <v>843</v>
      </c>
      <c r="C855" s="8" t="s">
        <v>6</v>
      </c>
      <c r="D855" s="50" t="s">
        <v>9556</v>
      </c>
      <c r="E855" s="50" t="s">
        <v>837</v>
      </c>
    </row>
    <row r="856" spans="1:5" ht="16" x14ac:dyDescent="0.2">
      <c r="A856" s="8" t="s">
        <v>9307</v>
      </c>
      <c r="B856" s="8" t="s">
        <v>843</v>
      </c>
      <c r="C856" s="8" t="s">
        <v>7</v>
      </c>
      <c r="D856" s="50" t="s">
        <v>9549</v>
      </c>
      <c r="E856" s="50" t="s">
        <v>811</v>
      </c>
    </row>
    <row r="857" spans="1:5" ht="16" x14ac:dyDescent="0.2">
      <c r="A857" s="8" t="s">
        <v>9307</v>
      </c>
      <c r="B857" s="8" t="s">
        <v>846</v>
      </c>
      <c r="C857" s="8" t="s">
        <v>4</v>
      </c>
      <c r="D857" s="50" t="s">
        <v>9308</v>
      </c>
      <c r="E857" s="50" t="s">
        <v>38</v>
      </c>
    </row>
    <row r="858" spans="1:5" ht="16" x14ac:dyDescent="0.2">
      <c r="A858" s="8" t="s">
        <v>9307</v>
      </c>
      <c r="B858" s="8" t="s">
        <v>846</v>
      </c>
      <c r="C858" s="8" t="s">
        <v>5</v>
      </c>
      <c r="D858" s="50" t="s">
        <v>9532</v>
      </c>
      <c r="E858" s="50" t="s">
        <v>767</v>
      </c>
    </row>
    <row r="859" spans="1:5" ht="16" x14ac:dyDescent="0.2">
      <c r="A859" s="8" t="s">
        <v>9307</v>
      </c>
      <c r="B859" s="8" t="s">
        <v>846</v>
      </c>
      <c r="C859" s="8" t="s">
        <v>6</v>
      </c>
      <c r="D859" s="50" t="s">
        <v>9556</v>
      </c>
      <c r="E859" s="50" t="s">
        <v>837</v>
      </c>
    </row>
    <row r="860" spans="1:5" ht="16" x14ac:dyDescent="0.2">
      <c r="A860" s="8" t="s">
        <v>9307</v>
      </c>
      <c r="B860" s="8" t="s">
        <v>846</v>
      </c>
      <c r="C860" s="8" t="s">
        <v>7</v>
      </c>
      <c r="D860" s="50" t="s">
        <v>9559</v>
      </c>
      <c r="E860" s="50" t="s">
        <v>848</v>
      </c>
    </row>
    <row r="861" spans="1:5" ht="16" x14ac:dyDescent="0.2">
      <c r="A861" s="8" t="s">
        <v>9307</v>
      </c>
      <c r="B861" s="8" t="s">
        <v>849</v>
      </c>
      <c r="C861" s="8" t="s">
        <v>4</v>
      </c>
      <c r="D861" s="50" t="s">
        <v>9308</v>
      </c>
      <c r="E861" s="50" t="s">
        <v>38</v>
      </c>
    </row>
    <row r="862" spans="1:5" ht="16" x14ac:dyDescent="0.2">
      <c r="A862" s="8" t="s">
        <v>9307</v>
      </c>
      <c r="B862" s="8" t="s">
        <v>849</v>
      </c>
      <c r="C862" s="8" t="s">
        <v>5</v>
      </c>
      <c r="D862" s="50" t="s">
        <v>9532</v>
      </c>
      <c r="E862" s="50" t="s">
        <v>767</v>
      </c>
    </row>
    <row r="863" spans="1:5" ht="16" x14ac:dyDescent="0.2">
      <c r="A863" s="8" t="s">
        <v>9307</v>
      </c>
      <c r="B863" s="8" t="s">
        <v>849</v>
      </c>
      <c r="C863" s="8" t="s">
        <v>6</v>
      </c>
      <c r="D863" s="50" t="s">
        <v>9556</v>
      </c>
      <c r="E863" s="50" t="s">
        <v>837</v>
      </c>
    </row>
    <row r="864" spans="1:5" ht="16" x14ac:dyDescent="0.2">
      <c r="A864" s="8" t="s">
        <v>9307</v>
      </c>
      <c r="B864" s="8" t="s">
        <v>849</v>
      </c>
      <c r="C864" s="8" t="s">
        <v>7</v>
      </c>
      <c r="D864" s="50" t="s">
        <v>9560</v>
      </c>
      <c r="E864" s="50" t="s">
        <v>851</v>
      </c>
    </row>
    <row r="865" spans="1:5" ht="16" x14ac:dyDescent="0.2">
      <c r="A865" s="8" t="s">
        <v>9307</v>
      </c>
      <c r="B865" s="8" t="s">
        <v>852</v>
      </c>
      <c r="C865" s="8" t="s">
        <v>4</v>
      </c>
      <c r="D865" s="50" t="s">
        <v>9308</v>
      </c>
      <c r="E865" s="50" t="s">
        <v>38</v>
      </c>
    </row>
    <row r="866" spans="1:5" ht="16" x14ac:dyDescent="0.2">
      <c r="A866" s="8" t="s">
        <v>9307</v>
      </c>
      <c r="B866" s="8" t="s">
        <v>852</v>
      </c>
      <c r="C866" s="8" t="s">
        <v>5</v>
      </c>
      <c r="D866" s="50" t="s">
        <v>9532</v>
      </c>
      <c r="E866" s="50" t="s">
        <v>767</v>
      </c>
    </row>
    <row r="867" spans="1:5" ht="16" x14ac:dyDescent="0.2">
      <c r="A867" s="8" t="s">
        <v>9307</v>
      </c>
      <c r="B867" s="8" t="s">
        <v>852</v>
      </c>
      <c r="C867" s="8" t="s">
        <v>6</v>
      </c>
      <c r="D867" s="50" t="s">
        <v>9556</v>
      </c>
      <c r="E867" s="50" t="s">
        <v>837</v>
      </c>
    </row>
    <row r="868" spans="1:5" ht="16" x14ac:dyDescent="0.2">
      <c r="A868" s="8" t="s">
        <v>9307</v>
      </c>
      <c r="B868" s="8" t="s">
        <v>852</v>
      </c>
      <c r="C868" s="8" t="s">
        <v>7</v>
      </c>
      <c r="D868" s="50" t="s">
        <v>9561</v>
      </c>
      <c r="E868" s="50" t="s">
        <v>854</v>
      </c>
    </row>
    <row r="869" spans="1:5" ht="16" x14ac:dyDescent="0.2">
      <c r="A869" s="8" t="s">
        <v>9307</v>
      </c>
      <c r="B869" s="8" t="s">
        <v>855</v>
      </c>
      <c r="C869" s="8" t="s">
        <v>4</v>
      </c>
      <c r="D869" s="50" t="s">
        <v>9308</v>
      </c>
      <c r="E869" s="50" t="s">
        <v>38</v>
      </c>
    </row>
    <row r="870" spans="1:5" ht="16" x14ac:dyDescent="0.2">
      <c r="A870" s="8" t="s">
        <v>9307</v>
      </c>
      <c r="B870" s="8" t="s">
        <v>855</v>
      </c>
      <c r="C870" s="8" t="s">
        <v>5</v>
      </c>
      <c r="D870" s="50" t="s">
        <v>9532</v>
      </c>
      <c r="E870" s="50" t="s">
        <v>767</v>
      </c>
    </row>
    <row r="871" spans="1:5" ht="16" x14ac:dyDescent="0.2">
      <c r="A871" s="8" t="s">
        <v>9307</v>
      </c>
      <c r="B871" s="8" t="s">
        <v>855</v>
      </c>
      <c r="C871" s="8" t="s">
        <v>6</v>
      </c>
      <c r="D871" s="50" t="s">
        <v>9556</v>
      </c>
      <c r="E871" s="50" t="s">
        <v>837</v>
      </c>
    </row>
    <row r="872" spans="1:5" ht="16" x14ac:dyDescent="0.2">
      <c r="A872" s="8" t="s">
        <v>9307</v>
      </c>
      <c r="B872" s="8" t="s">
        <v>855</v>
      </c>
      <c r="C872" s="8" t="s">
        <v>7</v>
      </c>
      <c r="D872" s="50" t="s">
        <v>9562</v>
      </c>
      <c r="E872" s="50" t="s">
        <v>857</v>
      </c>
    </row>
    <row r="873" spans="1:5" ht="16" x14ac:dyDescent="0.2">
      <c r="A873" s="8" t="s">
        <v>9307</v>
      </c>
      <c r="B873" s="8" t="s">
        <v>858</v>
      </c>
      <c r="C873" s="8" t="s">
        <v>4</v>
      </c>
      <c r="D873" s="50" t="s">
        <v>9308</v>
      </c>
      <c r="E873" s="50" t="s">
        <v>38</v>
      </c>
    </row>
    <row r="874" spans="1:5" ht="16" x14ac:dyDescent="0.2">
      <c r="A874" s="8" t="s">
        <v>9307</v>
      </c>
      <c r="B874" s="8" t="s">
        <v>858</v>
      </c>
      <c r="C874" s="8" t="s">
        <v>5</v>
      </c>
      <c r="D874" s="50" t="s">
        <v>9532</v>
      </c>
      <c r="E874" s="50" t="s">
        <v>767</v>
      </c>
    </row>
    <row r="875" spans="1:5" ht="16" x14ac:dyDescent="0.2">
      <c r="A875" s="8" t="s">
        <v>9307</v>
      </c>
      <c r="B875" s="8" t="s">
        <v>858</v>
      </c>
      <c r="C875" s="8" t="s">
        <v>6</v>
      </c>
      <c r="D875" s="50" t="s">
        <v>9556</v>
      </c>
      <c r="E875" s="50" t="s">
        <v>837</v>
      </c>
    </row>
    <row r="876" spans="1:5" ht="16" x14ac:dyDescent="0.2">
      <c r="A876" s="8" t="s">
        <v>9307</v>
      </c>
      <c r="B876" s="8" t="s">
        <v>858</v>
      </c>
      <c r="C876" s="8" t="s">
        <v>7</v>
      </c>
      <c r="D876" s="50" t="s">
        <v>9563</v>
      </c>
      <c r="E876" s="50" t="s">
        <v>860</v>
      </c>
    </row>
    <row r="877" spans="1:5" ht="16" x14ac:dyDescent="0.2">
      <c r="A877" s="8" t="s">
        <v>9307</v>
      </c>
      <c r="B877" s="8" t="s">
        <v>861</v>
      </c>
      <c r="C877" s="8" t="s">
        <v>4</v>
      </c>
      <c r="D877" s="50" t="s">
        <v>9308</v>
      </c>
      <c r="E877" s="50" t="s">
        <v>38</v>
      </c>
    </row>
    <row r="878" spans="1:5" ht="16" x14ac:dyDescent="0.2">
      <c r="A878" s="8" t="s">
        <v>9307</v>
      </c>
      <c r="B878" s="8" t="s">
        <v>861</v>
      </c>
      <c r="C878" s="8" t="s">
        <v>5</v>
      </c>
      <c r="D878" s="50" t="s">
        <v>9532</v>
      </c>
      <c r="E878" s="50" t="s">
        <v>767</v>
      </c>
    </row>
    <row r="879" spans="1:5" ht="16" x14ac:dyDescent="0.2">
      <c r="A879" s="8" t="s">
        <v>9307</v>
      </c>
      <c r="B879" s="8" t="s">
        <v>861</v>
      </c>
      <c r="C879" s="8" t="s">
        <v>6</v>
      </c>
      <c r="D879" s="50" t="s">
        <v>9556</v>
      </c>
      <c r="E879" s="50" t="s">
        <v>837</v>
      </c>
    </row>
    <row r="880" spans="1:5" ht="16" x14ac:dyDescent="0.2">
      <c r="A880" s="8" t="s">
        <v>9307</v>
      </c>
      <c r="B880" s="8" t="s">
        <v>861</v>
      </c>
      <c r="C880" s="8" t="s">
        <v>7</v>
      </c>
      <c r="D880" s="50" t="s">
        <v>9564</v>
      </c>
      <c r="E880" s="50" t="s">
        <v>863</v>
      </c>
    </row>
    <row r="881" spans="1:5" ht="16" x14ac:dyDescent="0.2">
      <c r="A881" s="8" t="s">
        <v>9307</v>
      </c>
      <c r="B881" s="8" t="s">
        <v>864</v>
      </c>
      <c r="C881" s="8" t="s">
        <v>4</v>
      </c>
      <c r="D881" s="50" t="s">
        <v>9308</v>
      </c>
      <c r="E881" s="50" t="s">
        <v>38</v>
      </c>
    </row>
    <row r="882" spans="1:5" ht="16" x14ac:dyDescent="0.2">
      <c r="A882" s="8" t="s">
        <v>9307</v>
      </c>
      <c r="B882" s="8" t="s">
        <v>864</v>
      </c>
      <c r="C882" s="8" t="s">
        <v>5</v>
      </c>
      <c r="D882" s="50" t="s">
        <v>9532</v>
      </c>
      <c r="E882" s="50" t="s">
        <v>767</v>
      </c>
    </row>
    <row r="883" spans="1:5" ht="16" x14ac:dyDescent="0.2">
      <c r="A883" s="8" t="s">
        <v>9307</v>
      </c>
      <c r="B883" s="8" t="s">
        <v>864</v>
      </c>
      <c r="C883" s="8" t="s">
        <v>6</v>
      </c>
      <c r="D883" s="50" t="s">
        <v>9556</v>
      </c>
      <c r="E883" s="50" t="s">
        <v>837</v>
      </c>
    </row>
    <row r="884" spans="1:5" ht="16" x14ac:dyDescent="0.2">
      <c r="A884" s="8" t="s">
        <v>9307</v>
      </c>
      <c r="B884" s="8" t="s">
        <v>864</v>
      </c>
      <c r="C884" s="8" t="s">
        <v>7</v>
      </c>
      <c r="D884" s="50" t="s">
        <v>9565</v>
      </c>
      <c r="E884" s="50" t="s">
        <v>866</v>
      </c>
    </row>
    <row r="885" spans="1:5" ht="16" x14ac:dyDescent="0.2">
      <c r="A885" s="8" t="s">
        <v>9307</v>
      </c>
      <c r="B885" s="8" t="s">
        <v>867</v>
      </c>
      <c r="C885" s="8" t="s">
        <v>4</v>
      </c>
      <c r="D885" s="50" t="s">
        <v>9308</v>
      </c>
      <c r="E885" s="50" t="s">
        <v>38</v>
      </c>
    </row>
    <row r="886" spans="1:5" ht="16" x14ac:dyDescent="0.2">
      <c r="A886" s="8" t="s">
        <v>9307</v>
      </c>
      <c r="B886" s="8" t="s">
        <v>867</v>
      </c>
      <c r="C886" s="8" t="s">
        <v>5</v>
      </c>
      <c r="D886" s="50" t="s">
        <v>9532</v>
      </c>
      <c r="E886" s="50" t="s">
        <v>767</v>
      </c>
    </row>
    <row r="887" spans="1:5" ht="16" x14ac:dyDescent="0.2">
      <c r="A887" s="8" t="s">
        <v>9307</v>
      </c>
      <c r="B887" s="8" t="s">
        <v>867</v>
      </c>
      <c r="C887" s="8" t="s">
        <v>6</v>
      </c>
      <c r="D887" s="50" t="s">
        <v>9556</v>
      </c>
      <c r="E887" s="50" t="s">
        <v>837</v>
      </c>
    </row>
    <row r="888" spans="1:5" ht="16" x14ac:dyDescent="0.2">
      <c r="A888" s="8" t="s">
        <v>9307</v>
      </c>
      <c r="B888" s="8" t="s">
        <v>867</v>
      </c>
      <c r="C888" s="8" t="s">
        <v>7</v>
      </c>
      <c r="D888" s="50" t="s">
        <v>9566</v>
      </c>
      <c r="E888" s="50" t="s">
        <v>869</v>
      </c>
    </row>
    <row r="889" spans="1:5" ht="16" x14ac:dyDescent="0.2">
      <c r="A889" s="8" t="s">
        <v>9307</v>
      </c>
      <c r="B889" s="8" t="s">
        <v>870</v>
      </c>
      <c r="C889" s="8" t="s">
        <v>4</v>
      </c>
      <c r="D889" s="50" t="s">
        <v>9308</v>
      </c>
      <c r="E889" s="50" t="s">
        <v>38</v>
      </c>
    </row>
    <row r="890" spans="1:5" ht="16" x14ac:dyDescent="0.2">
      <c r="A890" s="8" t="s">
        <v>9307</v>
      </c>
      <c r="B890" s="8" t="s">
        <v>870</v>
      </c>
      <c r="C890" s="8" t="s">
        <v>5</v>
      </c>
      <c r="D890" s="50" t="s">
        <v>9532</v>
      </c>
      <c r="E890" s="50" t="s">
        <v>767</v>
      </c>
    </row>
    <row r="891" spans="1:5" ht="16" x14ac:dyDescent="0.2">
      <c r="A891" s="8" t="s">
        <v>9307</v>
      </c>
      <c r="B891" s="8" t="s">
        <v>870</v>
      </c>
      <c r="C891" s="8" t="s">
        <v>6</v>
      </c>
      <c r="D891" s="50" t="s">
        <v>9556</v>
      </c>
      <c r="E891" s="50" t="s">
        <v>837</v>
      </c>
    </row>
    <row r="892" spans="1:5" ht="16" x14ac:dyDescent="0.2">
      <c r="A892" s="8" t="s">
        <v>9307</v>
      </c>
      <c r="B892" s="8" t="s">
        <v>870</v>
      </c>
      <c r="C892" s="8" t="s">
        <v>7</v>
      </c>
      <c r="D892" s="50" t="s">
        <v>9567</v>
      </c>
      <c r="E892" s="50" t="s">
        <v>872</v>
      </c>
    </row>
    <row r="893" spans="1:5" ht="16" x14ac:dyDescent="0.2">
      <c r="A893" s="8" t="s">
        <v>9307</v>
      </c>
      <c r="B893" s="8" t="s">
        <v>873</v>
      </c>
      <c r="C893" s="8" t="s">
        <v>4</v>
      </c>
      <c r="D893" s="50" t="s">
        <v>9308</v>
      </c>
      <c r="E893" s="50" t="s">
        <v>38</v>
      </c>
    </row>
    <row r="894" spans="1:5" ht="16" x14ac:dyDescent="0.2">
      <c r="A894" s="8" t="s">
        <v>9307</v>
      </c>
      <c r="B894" s="8" t="s">
        <v>873</v>
      </c>
      <c r="C894" s="8" t="s">
        <v>5</v>
      </c>
      <c r="D894" s="50" t="s">
        <v>9532</v>
      </c>
      <c r="E894" s="50" t="s">
        <v>767</v>
      </c>
    </row>
    <row r="895" spans="1:5" ht="16" x14ac:dyDescent="0.2">
      <c r="A895" s="8" t="s">
        <v>9307</v>
      </c>
      <c r="B895" s="8" t="s">
        <v>873</v>
      </c>
      <c r="C895" s="8" t="s">
        <v>6</v>
      </c>
      <c r="D895" s="50" t="s">
        <v>9556</v>
      </c>
      <c r="E895" s="50" t="s">
        <v>837</v>
      </c>
    </row>
    <row r="896" spans="1:5" ht="16" x14ac:dyDescent="0.2">
      <c r="A896" s="8" t="s">
        <v>9307</v>
      </c>
      <c r="B896" s="8" t="s">
        <v>873</v>
      </c>
      <c r="C896" s="8" t="s">
        <v>7</v>
      </c>
      <c r="D896" s="50" t="s">
        <v>9555</v>
      </c>
      <c r="E896" s="50" t="s">
        <v>829</v>
      </c>
    </row>
    <row r="897" spans="1:5" ht="16" x14ac:dyDescent="0.2">
      <c r="A897" s="8" t="s">
        <v>9307</v>
      </c>
      <c r="B897" s="8" t="s">
        <v>875</v>
      </c>
      <c r="C897" s="8" t="s">
        <v>4</v>
      </c>
      <c r="D897" s="50" t="s">
        <v>9308</v>
      </c>
      <c r="E897" s="50" t="s">
        <v>38</v>
      </c>
    </row>
    <row r="898" spans="1:5" ht="16" x14ac:dyDescent="0.2">
      <c r="A898" s="8" t="s">
        <v>9307</v>
      </c>
      <c r="B898" s="8" t="s">
        <v>875</v>
      </c>
      <c r="C898" s="8" t="s">
        <v>5</v>
      </c>
      <c r="D898" s="50" t="s">
        <v>9532</v>
      </c>
      <c r="E898" s="50" t="s">
        <v>767</v>
      </c>
    </row>
    <row r="899" spans="1:5" ht="16" x14ac:dyDescent="0.2">
      <c r="A899" s="8" t="s">
        <v>9307</v>
      </c>
      <c r="B899" s="8" t="s">
        <v>875</v>
      </c>
      <c r="C899" s="8" t="s">
        <v>6</v>
      </c>
      <c r="D899" s="50" t="s">
        <v>9556</v>
      </c>
      <c r="E899" s="50" t="s">
        <v>837</v>
      </c>
    </row>
    <row r="900" spans="1:5" ht="16" x14ac:dyDescent="0.2">
      <c r="A900" s="8" t="s">
        <v>9307</v>
      </c>
      <c r="B900" s="8" t="s">
        <v>875</v>
      </c>
      <c r="C900" s="8" t="s">
        <v>7</v>
      </c>
      <c r="D900" s="50" t="s">
        <v>9568</v>
      </c>
      <c r="E900" s="50" t="s">
        <v>877</v>
      </c>
    </row>
    <row r="901" spans="1:5" ht="16" x14ac:dyDescent="0.2">
      <c r="A901" s="8" t="s">
        <v>9307</v>
      </c>
      <c r="B901" s="8" t="s">
        <v>878</v>
      </c>
      <c r="C901" s="8" t="s">
        <v>4</v>
      </c>
      <c r="D901" s="50" t="s">
        <v>9308</v>
      </c>
      <c r="E901" s="50" t="s">
        <v>38</v>
      </c>
    </row>
    <row r="902" spans="1:5" ht="16" x14ac:dyDescent="0.2">
      <c r="A902" s="8" t="s">
        <v>9307</v>
      </c>
      <c r="B902" s="8" t="s">
        <v>878</v>
      </c>
      <c r="C902" s="8" t="s">
        <v>5</v>
      </c>
      <c r="D902" s="50" t="s">
        <v>9532</v>
      </c>
      <c r="E902" s="50" t="s">
        <v>767</v>
      </c>
    </row>
    <row r="903" spans="1:5" ht="16" x14ac:dyDescent="0.2">
      <c r="A903" s="8" t="s">
        <v>9307</v>
      </c>
      <c r="B903" s="8" t="s">
        <v>878</v>
      </c>
      <c r="C903" s="8" t="s">
        <v>6</v>
      </c>
      <c r="D903" s="50" t="s">
        <v>9556</v>
      </c>
      <c r="E903" s="50" t="s">
        <v>837</v>
      </c>
    </row>
    <row r="904" spans="1:5" ht="16" x14ac:dyDescent="0.2">
      <c r="A904" s="8" t="s">
        <v>9307</v>
      </c>
      <c r="B904" s="8" t="s">
        <v>878</v>
      </c>
      <c r="C904" s="8" t="s">
        <v>7</v>
      </c>
      <c r="D904" s="50" t="s">
        <v>9569</v>
      </c>
      <c r="E904" s="50" t="s">
        <v>880</v>
      </c>
    </row>
    <row r="905" spans="1:5" ht="16" x14ac:dyDescent="0.2">
      <c r="A905" s="8" t="s">
        <v>9307</v>
      </c>
      <c r="B905" s="8" t="s">
        <v>881</v>
      </c>
      <c r="C905" s="8" t="s">
        <v>4</v>
      </c>
      <c r="D905" s="50" t="s">
        <v>9308</v>
      </c>
      <c r="E905" s="50" t="s">
        <v>38</v>
      </c>
    </row>
    <row r="906" spans="1:5" ht="16" x14ac:dyDescent="0.2">
      <c r="A906" s="8" t="s">
        <v>9307</v>
      </c>
      <c r="B906" s="8" t="s">
        <v>881</v>
      </c>
      <c r="C906" s="8" t="s">
        <v>5</v>
      </c>
      <c r="D906" s="50" t="s">
        <v>9532</v>
      </c>
      <c r="E906" s="50" t="s">
        <v>767</v>
      </c>
    </row>
    <row r="907" spans="1:5" ht="16" x14ac:dyDescent="0.2">
      <c r="A907" s="8" t="s">
        <v>9307</v>
      </c>
      <c r="B907" s="8" t="s">
        <v>881</v>
      </c>
      <c r="C907" s="8" t="s">
        <v>6</v>
      </c>
      <c r="D907" s="50" t="s">
        <v>9556</v>
      </c>
      <c r="E907" s="50" t="s">
        <v>837</v>
      </c>
    </row>
    <row r="908" spans="1:5" ht="16" x14ac:dyDescent="0.2">
      <c r="A908" s="8" t="s">
        <v>9307</v>
      </c>
      <c r="B908" s="8" t="s">
        <v>881</v>
      </c>
      <c r="C908" s="8" t="s">
        <v>7</v>
      </c>
      <c r="D908" s="50" t="s">
        <v>9570</v>
      </c>
      <c r="E908" s="50" t="s">
        <v>883</v>
      </c>
    </row>
    <row r="909" spans="1:5" ht="16" x14ac:dyDescent="0.2">
      <c r="A909" s="8" t="s">
        <v>9307</v>
      </c>
      <c r="B909" s="8" t="s">
        <v>884</v>
      </c>
      <c r="C909" s="8" t="s">
        <v>4</v>
      </c>
      <c r="D909" s="50" t="s">
        <v>9308</v>
      </c>
      <c r="E909" s="50" t="s">
        <v>38</v>
      </c>
    </row>
    <row r="910" spans="1:5" ht="16" x14ac:dyDescent="0.2">
      <c r="A910" s="8" t="s">
        <v>9307</v>
      </c>
      <c r="B910" s="8" t="s">
        <v>884</v>
      </c>
      <c r="C910" s="8" t="s">
        <v>5</v>
      </c>
      <c r="D910" s="50" t="s">
        <v>9532</v>
      </c>
      <c r="E910" s="50" t="s">
        <v>767</v>
      </c>
    </row>
    <row r="911" spans="1:5" ht="16" x14ac:dyDescent="0.2">
      <c r="A911" s="8" t="s">
        <v>9307</v>
      </c>
      <c r="B911" s="8" t="s">
        <v>884</v>
      </c>
      <c r="C911" s="8" t="s">
        <v>6</v>
      </c>
      <c r="D911" s="50" t="s">
        <v>9556</v>
      </c>
      <c r="E911" s="50" t="s">
        <v>837</v>
      </c>
    </row>
    <row r="912" spans="1:5" ht="16" x14ac:dyDescent="0.2">
      <c r="A912" s="8" t="s">
        <v>9307</v>
      </c>
      <c r="B912" s="8" t="s">
        <v>884</v>
      </c>
      <c r="C912" s="8" t="s">
        <v>7</v>
      </c>
      <c r="D912" s="50" t="s">
        <v>9571</v>
      </c>
      <c r="E912" s="50" t="s">
        <v>886</v>
      </c>
    </row>
    <row r="913" spans="1:5" ht="16" x14ac:dyDescent="0.2">
      <c r="A913" s="8" t="s">
        <v>9307</v>
      </c>
      <c r="B913" s="8" t="s">
        <v>887</v>
      </c>
      <c r="C913" s="8" t="s">
        <v>4</v>
      </c>
      <c r="D913" s="50" t="s">
        <v>9308</v>
      </c>
      <c r="E913" s="50" t="s">
        <v>38</v>
      </c>
    </row>
    <row r="914" spans="1:5" ht="16" x14ac:dyDescent="0.2">
      <c r="A914" s="8" t="s">
        <v>9307</v>
      </c>
      <c r="B914" s="8" t="s">
        <v>887</v>
      </c>
      <c r="C914" s="8" t="s">
        <v>5</v>
      </c>
      <c r="D914" s="50" t="s">
        <v>9532</v>
      </c>
      <c r="E914" s="50" t="s">
        <v>767</v>
      </c>
    </row>
    <row r="915" spans="1:5" ht="16" x14ac:dyDescent="0.2">
      <c r="A915" s="8" t="s">
        <v>9307</v>
      </c>
      <c r="B915" s="8" t="s">
        <v>887</v>
      </c>
      <c r="C915" s="8" t="s">
        <v>6</v>
      </c>
      <c r="D915" s="50" t="s">
        <v>9556</v>
      </c>
      <c r="E915" s="50" t="s">
        <v>837</v>
      </c>
    </row>
    <row r="916" spans="1:5" ht="16" x14ac:dyDescent="0.2">
      <c r="A916" s="8" t="s">
        <v>9307</v>
      </c>
      <c r="B916" s="8" t="s">
        <v>887</v>
      </c>
      <c r="C916" s="8" t="s">
        <v>7</v>
      </c>
      <c r="D916" s="50" t="s">
        <v>9572</v>
      </c>
      <c r="E916" s="50" t="s">
        <v>889</v>
      </c>
    </row>
    <row r="917" spans="1:5" ht="16" x14ac:dyDescent="0.2">
      <c r="A917" s="8" t="s">
        <v>9307</v>
      </c>
      <c r="B917" s="8" t="s">
        <v>890</v>
      </c>
      <c r="C917" s="8" t="s">
        <v>4</v>
      </c>
      <c r="D917" s="50" t="s">
        <v>9308</v>
      </c>
      <c r="E917" s="50" t="s">
        <v>38</v>
      </c>
    </row>
    <row r="918" spans="1:5" ht="16" x14ac:dyDescent="0.2">
      <c r="A918" s="8" t="s">
        <v>9307</v>
      </c>
      <c r="B918" s="8" t="s">
        <v>890</v>
      </c>
      <c r="C918" s="8" t="s">
        <v>5</v>
      </c>
      <c r="D918" s="50" t="s">
        <v>9532</v>
      </c>
      <c r="E918" s="50" t="s">
        <v>767</v>
      </c>
    </row>
    <row r="919" spans="1:5" ht="16" x14ac:dyDescent="0.2">
      <c r="A919" s="8" t="s">
        <v>9307</v>
      </c>
      <c r="B919" s="8" t="s">
        <v>890</v>
      </c>
      <c r="C919" s="8" t="s">
        <v>6</v>
      </c>
      <c r="D919" s="50" t="s">
        <v>9556</v>
      </c>
      <c r="E919" s="50" t="s">
        <v>837</v>
      </c>
    </row>
    <row r="920" spans="1:5" ht="16" x14ac:dyDescent="0.2">
      <c r="A920" s="8" t="s">
        <v>9307</v>
      </c>
      <c r="B920" s="8" t="s">
        <v>890</v>
      </c>
      <c r="C920" s="8" t="s">
        <v>7</v>
      </c>
      <c r="D920" s="50" t="s">
        <v>9573</v>
      </c>
      <c r="E920" s="50" t="s">
        <v>892</v>
      </c>
    </row>
    <row r="921" spans="1:5" ht="16" x14ac:dyDescent="0.2">
      <c r="A921" s="8" t="s">
        <v>9307</v>
      </c>
      <c r="B921" s="8" t="s">
        <v>893</v>
      </c>
      <c r="C921" s="8" t="s">
        <v>4</v>
      </c>
      <c r="D921" s="50" t="s">
        <v>9308</v>
      </c>
      <c r="E921" s="50" t="s">
        <v>38</v>
      </c>
    </row>
    <row r="922" spans="1:5" ht="16" x14ac:dyDescent="0.2">
      <c r="A922" s="8" t="s">
        <v>9307</v>
      </c>
      <c r="B922" s="8" t="s">
        <v>893</v>
      </c>
      <c r="C922" s="8" t="s">
        <v>5</v>
      </c>
      <c r="D922" s="50" t="s">
        <v>9532</v>
      </c>
      <c r="E922" s="50" t="s">
        <v>767</v>
      </c>
    </row>
    <row r="923" spans="1:5" ht="16" x14ac:dyDescent="0.2">
      <c r="A923" s="8" t="s">
        <v>9307</v>
      </c>
      <c r="B923" s="8" t="s">
        <v>893</v>
      </c>
      <c r="C923" s="8" t="s">
        <v>6</v>
      </c>
      <c r="D923" s="50" t="s">
        <v>9556</v>
      </c>
      <c r="E923" s="50" t="s">
        <v>837</v>
      </c>
    </row>
    <row r="924" spans="1:5" ht="16" x14ac:dyDescent="0.2">
      <c r="A924" s="8" t="s">
        <v>9307</v>
      </c>
      <c r="B924" s="8" t="s">
        <v>893</v>
      </c>
      <c r="C924" s="8" t="s">
        <v>7</v>
      </c>
      <c r="D924" s="50" t="s">
        <v>9574</v>
      </c>
      <c r="E924" s="50" t="s">
        <v>895</v>
      </c>
    </row>
    <row r="925" spans="1:5" ht="16" x14ac:dyDescent="0.2">
      <c r="A925" s="8" t="s">
        <v>9307</v>
      </c>
      <c r="B925" s="8" t="s">
        <v>896</v>
      </c>
      <c r="C925" s="8" t="s">
        <v>4</v>
      </c>
      <c r="D925" s="50" t="s">
        <v>9308</v>
      </c>
      <c r="E925" s="50" t="s">
        <v>38</v>
      </c>
    </row>
    <row r="926" spans="1:5" ht="16" x14ac:dyDescent="0.2">
      <c r="A926" s="8" t="s">
        <v>9307</v>
      </c>
      <c r="B926" s="8" t="s">
        <v>896</v>
      </c>
      <c r="C926" s="8" t="s">
        <v>5</v>
      </c>
      <c r="D926" s="50" t="s">
        <v>9532</v>
      </c>
      <c r="E926" s="50" t="s">
        <v>767</v>
      </c>
    </row>
    <row r="927" spans="1:5" ht="16" x14ac:dyDescent="0.2">
      <c r="A927" s="8" t="s">
        <v>9307</v>
      </c>
      <c r="B927" s="8" t="s">
        <v>896</v>
      </c>
      <c r="C927" s="8" t="s">
        <v>6</v>
      </c>
      <c r="D927" s="50" t="s">
        <v>9556</v>
      </c>
      <c r="E927" s="50" t="s">
        <v>837</v>
      </c>
    </row>
    <row r="928" spans="1:5" ht="16" x14ac:dyDescent="0.2">
      <c r="A928" s="8" t="s">
        <v>9307</v>
      </c>
      <c r="B928" s="8" t="s">
        <v>896</v>
      </c>
      <c r="C928" s="8" t="s">
        <v>7</v>
      </c>
      <c r="D928" s="50" t="s">
        <v>9575</v>
      </c>
      <c r="E928" s="50" t="s">
        <v>898</v>
      </c>
    </row>
    <row r="929" spans="1:5" ht="16" x14ac:dyDescent="0.2">
      <c r="A929" s="8" t="s">
        <v>9307</v>
      </c>
      <c r="B929" s="8" t="s">
        <v>899</v>
      </c>
      <c r="C929" s="8" t="s">
        <v>4</v>
      </c>
      <c r="D929" s="50" t="s">
        <v>9308</v>
      </c>
      <c r="E929" s="50" t="s">
        <v>38</v>
      </c>
    </row>
    <row r="930" spans="1:5" ht="16" x14ac:dyDescent="0.2">
      <c r="A930" s="8" t="s">
        <v>9307</v>
      </c>
      <c r="B930" s="8" t="s">
        <v>899</v>
      </c>
      <c r="C930" s="8" t="s">
        <v>5</v>
      </c>
      <c r="D930" s="50" t="s">
        <v>9532</v>
      </c>
      <c r="E930" s="50" t="s">
        <v>767</v>
      </c>
    </row>
    <row r="931" spans="1:5" ht="16" x14ac:dyDescent="0.2">
      <c r="A931" s="8" t="s">
        <v>9307</v>
      </c>
      <c r="B931" s="8" t="s">
        <v>899</v>
      </c>
      <c r="C931" s="8" t="s">
        <v>6</v>
      </c>
      <c r="D931" s="50" t="s">
        <v>9556</v>
      </c>
      <c r="E931" s="50" t="s">
        <v>837</v>
      </c>
    </row>
    <row r="932" spans="1:5" ht="16" x14ac:dyDescent="0.2">
      <c r="A932" s="8" t="s">
        <v>9307</v>
      </c>
      <c r="B932" s="8" t="s">
        <v>899</v>
      </c>
      <c r="C932" s="8" t="s">
        <v>7</v>
      </c>
      <c r="D932" s="50" t="s">
        <v>9550</v>
      </c>
      <c r="E932" s="50" t="s">
        <v>814</v>
      </c>
    </row>
    <row r="933" spans="1:5" ht="16" x14ac:dyDescent="0.2">
      <c r="A933" s="8" t="s">
        <v>9307</v>
      </c>
      <c r="B933" s="8" t="s">
        <v>902</v>
      </c>
      <c r="C933" s="8" t="s">
        <v>4</v>
      </c>
      <c r="D933" s="50" t="s">
        <v>9308</v>
      </c>
      <c r="E933" s="50" t="s">
        <v>38</v>
      </c>
    </row>
    <row r="934" spans="1:5" ht="16" x14ac:dyDescent="0.2">
      <c r="A934" s="8" t="s">
        <v>9307</v>
      </c>
      <c r="B934" s="8" t="s">
        <v>902</v>
      </c>
      <c r="C934" s="8" t="s">
        <v>5</v>
      </c>
      <c r="D934" s="50" t="s">
        <v>9532</v>
      </c>
      <c r="E934" s="50" t="s">
        <v>767</v>
      </c>
    </row>
    <row r="935" spans="1:5" ht="16" x14ac:dyDescent="0.2">
      <c r="A935" s="8" t="s">
        <v>9307</v>
      </c>
      <c r="B935" s="8" t="s">
        <v>902</v>
      </c>
      <c r="C935" s="8" t="s">
        <v>6</v>
      </c>
      <c r="D935" s="50" t="s">
        <v>9556</v>
      </c>
      <c r="E935" s="50" t="s">
        <v>837</v>
      </c>
    </row>
    <row r="936" spans="1:5" ht="16" x14ac:dyDescent="0.2">
      <c r="A936" s="8" t="s">
        <v>9307</v>
      </c>
      <c r="B936" s="8" t="s">
        <v>902</v>
      </c>
      <c r="C936" s="8" t="s">
        <v>7</v>
      </c>
      <c r="D936" s="50" t="s">
        <v>9576</v>
      </c>
      <c r="E936" s="50" t="s">
        <v>904</v>
      </c>
    </row>
    <row r="937" spans="1:5" ht="16" x14ac:dyDescent="0.2">
      <c r="A937" s="8" t="s">
        <v>9307</v>
      </c>
      <c r="B937" s="8" t="s">
        <v>905</v>
      </c>
      <c r="C937" s="8" t="s">
        <v>4</v>
      </c>
      <c r="D937" s="50" t="s">
        <v>9308</v>
      </c>
      <c r="E937" s="50" t="s">
        <v>38</v>
      </c>
    </row>
    <row r="938" spans="1:5" ht="16" x14ac:dyDescent="0.2">
      <c r="A938" s="8" t="s">
        <v>9307</v>
      </c>
      <c r="B938" s="8" t="s">
        <v>905</v>
      </c>
      <c r="C938" s="8" t="s">
        <v>5</v>
      </c>
      <c r="D938" s="50" t="s">
        <v>9532</v>
      </c>
      <c r="E938" s="50" t="s">
        <v>767</v>
      </c>
    </row>
    <row r="939" spans="1:5" ht="16" x14ac:dyDescent="0.2">
      <c r="A939" s="8" t="s">
        <v>9307</v>
      </c>
      <c r="B939" s="8" t="s">
        <v>905</v>
      </c>
      <c r="C939" s="8" t="s">
        <v>6</v>
      </c>
      <c r="D939" s="50" t="s">
        <v>9556</v>
      </c>
      <c r="E939" s="50" t="s">
        <v>837</v>
      </c>
    </row>
    <row r="940" spans="1:5" ht="16" x14ac:dyDescent="0.2">
      <c r="A940" s="8" t="s">
        <v>9307</v>
      </c>
      <c r="B940" s="8" t="s">
        <v>905</v>
      </c>
      <c r="C940" s="8" t="s">
        <v>7</v>
      </c>
      <c r="D940" s="50" t="s">
        <v>9577</v>
      </c>
      <c r="E940" s="50" t="s">
        <v>907</v>
      </c>
    </row>
    <row r="941" spans="1:5" ht="16" x14ac:dyDescent="0.2">
      <c r="A941" s="8" t="s">
        <v>9307</v>
      </c>
      <c r="B941" s="8" t="s">
        <v>908</v>
      </c>
      <c r="C941" s="8" t="s">
        <v>4</v>
      </c>
      <c r="D941" s="50" t="s">
        <v>9308</v>
      </c>
      <c r="E941" s="50" t="s">
        <v>38</v>
      </c>
    </row>
    <row r="942" spans="1:5" ht="16" x14ac:dyDescent="0.2">
      <c r="A942" s="8" t="s">
        <v>9307</v>
      </c>
      <c r="B942" s="8" t="s">
        <v>908</v>
      </c>
      <c r="C942" s="8" t="s">
        <v>5</v>
      </c>
      <c r="D942" s="50" t="s">
        <v>9532</v>
      </c>
      <c r="E942" s="50" t="s">
        <v>767</v>
      </c>
    </row>
    <row r="943" spans="1:5" ht="16" x14ac:dyDescent="0.2">
      <c r="A943" s="8" t="s">
        <v>9307</v>
      </c>
      <c r="B943" s="8" t="s">
        <v>908</v>
      </c>
      <c r="C943" s="8" t="s">
        <v>6</v>
      </c>
      <c r="D943" s="50" t="s">
        <v>9556</v>
      </c>
      <c r="E943" s="50" t="s">
        <v>837</v>
      </c>
    </row>
    <row r="944" spans="1:5" ht="16" x14ac:dyDescent="0.2">
      <c r="A944" s="8" t="s">
        <v>9307</v>
      </c>
      <c r="B944" s="8" t="s">
        <v>908</v>
      </c>
      <c r="C944" s="8" t="s">
        <v>7</v>
      </c>
      <c r="D944" s="50" t="s">
        <v>9578</v>
      </c>
      <c r="E944" s="50" t="s">
        <v>910</v>
      </c>
    </row>
    <row r="945" spans="1:5" ht="16" x14ac:dyDescent="0.2">
      <c r="A945" s="8" t="s">
        <v>9307</v>
      </c>
      <c r="B945" s="8" t="s">
        <v>911</v>
      </c>
      <c r="C945" s="8" t="s">
        <v>4</v>
      </c>
      <c r="D945" s="50" t="s">
        <v>9308</v>
      </c>
      <c r="E945" s="50" t="s">
        <v>38</v>
      </c>
    </row>
    <row r="946" spans="1:5" ht="16" x14ac:dyDescent="0.2">
      <c r="A946" s="8" t="s">
        <v>9307</v>
      </c>
      <c r="B946" s="8" t="s">
        <v>911</v>
      </c>
      <c r="C946" s="8" t="s">
        <v>5</v>
      </c>
      <c r="D946" s="50" t="s">
        <v>9532</v>
      </c>
      <c r="E946" s="50" t="s">
        <v>767</v>
      </c>
    </row>
    <row r="947" spans="1:5" ht="16" x14ac:dyDescent="0.2">
      <c r="A947" s="8" t="s">
        <v>9307</v>
      </c>
      <c r="B947" s="8" t="s">
        <v>911</v>
      </c>
      <c r="C947" s="8" t="s">
        <v>6</v>
      </c>
      <c r="D947" s="50" t="s">
        <v>9556</v>
      </c>
      <c r="E947" s="50" t="s">
        <v>837</v>
      </c>
    </row>
    <row r="948" spans="1:5" ht="16" x14ac:dyDescent="0.2">
      <c r="A948" s="8" t="s">
        <v>9307</v>
      </c>
      <c r="B948" s="8" t="s">
        <v>911</v>
      </c>
      <c r="C948" s="8" t="s">
        <v>7</v>
      </c>
      <c r="D948" s="50" t="s">
        <v>9579</v>
      </c>
      <c r="E948" s="50" t="s">
        <v>913</v>
      </c>
    </row>
    <row r="949" spans="1:5" ht="16" x14ac:dyDescent="0.2">
      <c r="A949" s="8" t="s">
        <v>9307</v>
      </c>
      <c r="B949" s="8" t="s">
        <v>914</v>
      </c>
      <c r="C949" s="8" t="s">
        <v>4</v>
      </c>
      <c r="D949" s="50" t="s">
        <v>9308</v>
      </c>
      <c r="E949" s="50" t="s">
        <v>38</v>
      </c>
    </row>
    <row r="950" spans="1:5" ht="16" x14ac:dyDescent="0.2">
      <c r="A950" s="8" t="s">
        <v>9307</v>
      </c>
      <c r="B950" s="8" t="s">
        <v>914</v>
      </c>
      <c r="C950" s="8" t="s">
        <v>5</v>
      </c>
      <c r="D950" s="50" t="s">
        <v>9532</v>
      </c>
      <c r="E950" s="50" t="s">
        <v>767</v>
      </c>
    </row>
    <row r="951" spans="1:5" ht="16" x14ac:dyDescent="0.2">
      <c r="A951" s="8" t="s">
        <v>9307</v>
      </c>
      <c r="B951" s="8" t="s">
        <v>914</v>
      </c>
      <c r="C951" s="8" t="s">
        <v>6</v>
      </c>
      <c r="D951" s="50" t="s">
        <v>9556</v>
      </c>
      <c r="E951" s="50" t="s">
        <v>837</v>
      </c>
    </row>
    <row r="952" spans="1:5" ht="16" x14ac:dyDescent="0.2">
      <c r="A952" s="8" t="s">
        <v>9307</v>
      </c>
      <c r="B952" s="8" t="s">
        <v>914</v>
      </c>
      <c r="C952" s="8" t="s">
        <v>7</v>
      </c>
      <c r="D952" s="50" t="s">
        <v>9566</v>
      </c>
      <c r="E952" s="50" t="s">
        <v>869</v>
      </c>
    </row>
    <row r="953" spans="1:5" ht="16" x14ac:dyDescent="0.2">
      <c r="A953" s="8" t="s">
        <v>9307</v>
      </c>
      <c r="B953" s="8" t="s">
        <v>916</v>
      </c>
      <c r="C953" s="8" t="s">
        <v>4</v>
      </c>
      <c r="D953" s="50" t="s">
        <v>9308</v>
      </c>
      <c r="E953" s="50" t="s">
        <v>38</v>
      </c>
    </row>
    <row r="954" spans="1:5" ht="16" x14ac:dyDescent="0.2">
      <c r="A954" s="8" t="s">
        <v>9307</v>
      </c>
      <c r="B954" s="8" t="s">
        <v>916</v>
      </c>
      <c r="C954" s="8" t="s">
        <v>5</v>
      </c>
      <c r="D954" s="50" t="s">
        <v>9532</v>
      </c>
      <c r="E954" s="50" t="s">
        <v>767</v>
      </c>
    </row>
    <row r="955" spans="1:5" ht="16" x14ac:dyDescent="0.2">
      <c r="A955" s="8" t="s">
        <v>9307</v>
      </c>
      <c r="B955" s="8" t="s">
        <v>916</v>
      </c>
      <c r="C955" s="8" t="s">
        <v>6</v>
      </c>
      <c r="D955" s="50" t="s">
        <v>9556</v>
      </c>
      <c r="E955" s="50" t="s">
        <v>837</v>
      </c>
    </row>
    <row r="956" spans="1:5" ht="16" x14ac:dyDescent="0.2">
      <c r="A956" s="8" t="s">
        <v>9307</v>
      </c>
      <c r="B956" s="8" t="s">
        <v>916</v>
      </c>
      <c r="C956" s="8" t="s">
        <v>7</v>
      </c>
      <c r="D956" s="50" t="s">
        <v>9574</v>
      </c>
      <c r="E956" s="50" t="s">
        <v>895</v>
      </c>
    </row>
    <row r="957" spans="1:5" ht="16" x14ac:dyDescent="0.2">
      <c r="A957" s="8" t="s">
        <v>9307</v>
      </c>
      <c r="B957" s="8" t="s">
        <v>918</v>
      </c>
      <c r="C957" s="8" t="s">
        <v>4</v>
      </c>
      <c r="D957" s="50" t="s">
        <v>9308</v>
      </c>
      <c r="E957" s="50" t="s">
        <v>38</v>
      </c>
    </row>
    <row r="958" spans="1:5" ht="16" x14ac:dyDescent="0.2">
      <c r="A958" s="8" t="s">
        <v>9307</v>
      </c>
      <c r="B958" s="8" t="s">
        <v>918</v>
      </c>
      <c r="C958" s="8" t="s">
        <v>5</v>
      </c>
      <c r="D958" s="50" t="s">
        <v>9532</v>
      </c>
      <c r="E958" s="50" t="s">
        <v>767</v>
      </c>
    </row>
    <row r="959" spans="1:5" ht="16" x14ac:dyDescent="0.2">
      <c r="A959" s="8" t="s">
        <v>9307</v>
      </c>
      <c r="B959" s="8" t="s">
        <v>918</v>
      </c>
      <c r="C959" s="8" t="s">
        <v>6</v>
      </c>
      <c r="D959" s="50" t="s">
        <v>9556</v>
      </c>
      <c r="E959" s="50" t="s">
        <v>837</v>
      </c>
    </row>
    <row r="960" spans="1:5" ht="16" x14ac:dyDescent="0.2">
      <c r="A960" s="8" t="s">
        <v>9307</v>
      </c>
      <c r="B960" s="8" t="s">
        <v>918</v>
      </c>
      <c r="C960" s="8" t="s">
        <v>7</v>
      </c>
      <c r="D960" s="50" t="s">
        <v>9580</v>
      </c>
      <c r="E960" s="50" t="s">
        <v>920</v>
      </c>
    </row>
    <row r="961" spans="1:5" ht="16" x14ac:dyDescent="0.2">
      <c r="A961" s="8" t="s">
        <v>9307</v>
      </c>
      <c r="B961" s="8" t="s">
        <v>921</v>
      </c>
      <c r="C961" s="8" t="s">
        <v>4</v>
      </c>
      <c r="D961" s="50" t="s">
        <v>9308</v>
      </c>
      <c r="E961" s="50" t="s">
        <v>38</v>
      </c>
    </row>
    <row r="962" spans="1:5" ht="16" x14ac:dyDescent="0.2">
      <c r="A962" s="8" t="s">
        <v>9307</v>
      </c>
      <c r="B962" s="8" t="s">
        <v>921</v>
      </c>
      <c r="C962" s="8" t="s">
        <v>5</v>
      </c>
      <c r="D962" s="50" t="s">
        <v>9532</v>
      </c>
      <c r="E962" s="50" t="s">
        <v>767</v>
      </c>
    </row>
    <row r="963" spans="1:5" ht="16" x14ac:dyDescent="0.2">
      <c r="A963" s="8" t="s">
        <v>9307</v>
      </c>
      <c r="B963" s="8" t="s">
        <v>921</v>
      </c>
      <c r="C963" s="8" t="s">
        <v>6</v>
      </c>
      <c r="D963" s="50" t="s">
        <v>9556</v>
      </c>
      <c r="E963" s="50" t="s">
        <v>837</v>
      </c>
    </row>
    <row r="964" spans="1:5" ht="16" x14ac:dyDescent="0.2">
      <c r="A964" s="8" t="s">
        <v>9307</v>
      </c>
      <c r="B964" s="8" t="s">
        <v>921</v>
      </c>
      <c r="C964" s="8" t="s">
        <v>7</v>
      </c>
      <c r="D964" s="50" t="s">
        <v>9560</v>
      </c>
      <c r="E964" s="50" t="s">
        <v>851</v>
      </c>
    </row>
    <row r="965" spans="1:5" ht="16" x14ac:dyDescent="0.2">
      <c r="A965" s="8" t="s">
        <v>9307</v>
      </c>
      <c r="B965" s="8" t="s">
        <v>923</v>
      </c>
      <c r="C965" s="8" t="s">
        <v>4</v>
      </c>
      <c r="D965" s="50" t="s">
        <v>9308</v>
      </c>
      <c r="E965" s="50" t="s">
        <v>38</v>
      </c>
    </row>
    <row r="966" spans="1:5" ht="16" x14ac:dyDescent="0.2">
      <c r="A966" s="8" t="s">
        <v>9307</v>
      </c>
      <c r="B966" s="8" t="s">
        <v>923</v>
      </c>
      <c r="C966" s="8" t="s">
        <v>5</v>
      </c>
      <c r="D966" s="50" t="s">
        <v>9532</v>
      </c>
      <c r="E966" s="50" t="s">
        <v>767</v>
      </c>
    </row>
    <row r="967" spans="1:5" ht="16" x14ac:dyDescent="0.2">
      <c r="A967" s="8" t="s">
        <v>9307</v>
      </c>
      <c r="B967" s="8" t="s">
        <v>923</v>
      </c>
      <c r="C967" s="8" t="s">
        <v>6</v>
      </c>
      <c r="D967" s="50" t="s">
        <v>9556</v>
      </c>
      <c r="E967" s="50" t="s">
        <v>837</v>
      </c>
    </row>
    <row r="968" spans="1:5" ht="16" x14ac:dyDescent="0.2">
      <c r="A968" s="8" t="s">
        <v>9307</v>
      </c>
      <c r="B968" s="8" t="s">
        <v>923</v>
      </c>
      <c r="C968" s="8" t="s">
        <v>7</v>
      </c>
      <c r="D968" s="50" t="s">
        <v>9581</v>
      </c>
      <c r="E968" s="50" t="s">
        <v>925</v>
      </c>
    </row>
    <row r="969" spans="1:5" ht="16" x14ac:dyDescent="0.2">
      <c r="A969" s="8" t="s">
        <v>9307</v>
      </c>
      <c r="B969" s="8" t="s">
        <v>926</v>
      </c>
      <c r="C969" s="8" t="s">
        <v>4</v>
      </c>
      <c r="D969" s="50" t="s">
        <v>9308</v>
      </c>
      <c r="E969" s="50" t="s">
        <v>38</v>
      </c>
    </row>
    <row r="970" spans="1:5" ht="16" x14ac:dyDescent="0.2">
      <c r="A970" s="8" t="s">
        <v>9307</v>
      </c>
      <c r="B970" s="8" t="s">
        <v>926</v>
      </c>
      <c r="C970" s="8" t="s">
        <v>5</v>
      </c>
      <c r="D970" s="50" t="s">
        <v>9532</v>
      </c>
      <c r="E970" s="50" t="s">
        <v>767</v>
      </c>
    </row>
    <row r="971" spans="1:5" ht="16" x14ac:dyDescent="0.2">
      <c r="A971" s="8" t="s">
        <v>9307</v>
      </c>
      <c r="B971" s="8" t="s">
        <v>926</v>
      </c>
      <c r="C971" s="8" t="s">
        <v>6</v>
      </c>
      <c r="D971" s="50" t="s">
        <v>9556</v>
      </c>
      <c r="E971" s="50" t="s">
        <v>837</v>
      </c>
    </row>
    <row r="972" spans="1:5" ht="16" x14ac:dyDescent="0.2">
      <c r="A972" s="8" t="s">
        <v>9307</v>
      </c>
      <c r="B972" s="8" t="s">
        <v>926</v>
      </c>
      <c r="C972" s="8" t="s">
        <v>7</v>
      </c>
      <c r="D972" s="50" t="s">
        <v>9582</v>
      </c>
      <c r="E972" s="50" t="s">
        <v>928</v>
      </c>
    </row>
    <row r="973" spans="1:5" ht="16" x14ac:dyDescent="0.2">
      <c r="A973" s="8" t="s">
        <v>9307</v>
      </c>
      <c r="B973" s="8" t="s">
        <v>929</v>
      </c>
      <c r="C973" s="8" t="s">
        <v>4</v>
      </c>
      <c r="D973" s="50" t="s">
        <v>9308</v>
      </c>
      <c r="E973" s="50" t="s">
        <v>38</v>
      </c>
    </row>
    <row r="974" spans="1:5" ht="16" x14ac:dyDescent="0.2">
      <c r="A974" s="8" t="s">
        <v>9307</v>
      </c>
      <c r="B974" s="8" t="s">
        <v>929</v>
      </c>
      <c r="C974" s="8" t="s">
        <v>5</v>
      </c>
      <c r="D974" s="50" t="s">
        <v>9532</v>
      </c>
      <c r="E974" s="50" t="s">
        <v>767</v>
      </c>
    </row>
    <row r="975" spans="1:5" ht="16" x14ac:dyDescent="0.2">
      <c r="A975" s="8" t="s">
        <v>9307</v>
      </c>
      <c r="B975" s="8" t="s">
        <v>929</v>
      </c>
      <c r="C975" s="8" t="s">
        <v>6</v>
      </c>
      <c r="D975" s="50" t="s">
        <v>9556</v>
      </c>
      <c r="E975" s="50" t="s">
        <v>837</v>
      </c>
    </row>
    <row r="976" spans="1:5" ht="16" x14ac:dyDescent="0.2">
      <c r="A976" s="8" t="s">
        <v>9307</v>
      </c>
      <c r="B976" s="8" t="s">
        <v>929</v>
      </c>
      <c r="C976" s="8" t="s">
        <v>7</v>
      </c>
      <c r="D976" s="50" t="s">
        <v>9565</v>
      </c>
      <c r="E976" s="50" t="s">
        <v>866</v>
      </c>
    </row>
    <row r="977" spans="1:5" ht="16" x14ac:dyDescent="0.2">
      <c r="A977" s="8" t="s">
        <v>9307</v>
      </c>
      <c r="B977" s="8" t="s">
        <v>931</v>
      </c>
      <c r="C977" s="8" t="s">
        <v>4</v>
      </c>
      <c r="D977" s="50" t="s">
        <v>9308</v>
      </c>
      <c r="E977" s="50" t="s">
        <v>38</v>
      </c>
    </row>
    <row r="978" spans="1:5" ht="16" x14ac:dyDescent="0.2">
      <c r="A978" s="8" t="s">
        <v>9307</v>
      </c>
      <c r="B978" s="8" t="s">
        <v>931</v>
      </c>
      <c r="C978" s="8" t="s">
        <v>5</v>
      </c>
      <c r="D978" s="50" t="s">
        <v>9532</v>
      </c>
      <c r="E978" s="50" t="s">
        <v>767</v>
      </c>
    </row>
    <row r="979" spans="1:5" ht="16" x14ac:dyDescent="0.2">
      <c r="A979" s="8" t="s">
        <v>9307</v>
      </c>
      <c r="B979" s="8" t="s">
        <v>931</v>
      </c>
      <c r="C979" s="8" t="s">
        <v>6</v>
      </c>
      <c r="D979" s="50" t="s">
        <v>9556</v>
      </c>
      <c r="E979" s="50" t="s">
        <v>837</v>
      </c>
    </row>
    <row r="980" spans="1:5" ht="16" x14ac:dyDescent="0.2">
      <c r="A980" s="8" t="s">
        <v>9307</v>
      </c>
      <c r="B980" s="8" t="s">
        <v>931</v>
      </c>
      <c r="C980" s="8" t="s">
        <v>7</v>
      </c>
      <c r="D980" s="50" t="s">
        <v>9583</v>
      </c>
      <c r="E980" s="50" t="s">
        <v>933</v>
      </c>
    </row>
    <row r="981" spans="1:5" ht="16" x14ac:dyDescent="0.2">
      <c r="A981" s="8" t="s">
        <v>9307</v>
      </c>
      <c r="B981" s="8" t="s">
        <v>934</v>
      </c>
      <c r="C981" s="8" t="s">
        <v>4</v>
      </c>
      <c r="D981" s="50" t="s">
        <v>9308</v>
      </c>
      <c r="E981" s="50" t="s">
        <v>38</v>
      </c>
    </row>
    <row r="982" spans="1:5" ht="16" x14ac:dyDescent="0.2">
      <c r="A982" s="8" t="s">
        <v>9307</v>
      </c>
      <c r="B982" s="8" t="s">
        <v>934</v>
      </c>
      <c r="C982" s="8" t="s">
        <v>5</v>
      </c>
      <c r="D982" s="50" t="s">
        <v>9532</v>
      </c>
      <c r="E982" s="50" t="s">
        <v>767</v>
      </c>
    </row>
    <row r="983" spans="1:5" ht="16" x14ac:dyDescent="0.2">
      <c r="A983" s="8" t="s">
        <v>9307</v>
      </c>
      <c r="B983" s="8" t="s">
        <v>934</v>
      </c>
      <c r="C983" s="8" t="s">
        <v>6</v>
      </c>
      <c r="D983" s="50" t="s">
        <v>9556</v>
      </c>
      <c r="E983" s="50" t="s">
        <v>837</v>
      </c>
    </row>
    <row r="984" spans="1:5" ht="16" x14ac:dyDescent="0.2">
      <c r="A984" s="8" t="s">
        <v>9307</v>
      </c>
      <c r="B984" s="8" t="s">
        <v>934</v>
      </c>
      <c r="C984" s="8" t="s">
        <v>7</v>
      </c>
      <c r="D984" s="50" t="s">
        <v>9555</v>
      </c>
      <c r="E984" s="50" t="s">
        <v>829</v>
      </c>
    </row>
    <row r="985" spans="1:5" ht="16" x14ac:dyDescent="0.2">
      <c r="A985" s="8" t="s">
        <v>9307</v>
      </c>
      <c r="B985" s="8" t="s">
        <v>936</v>
      </c>
      <c r="C985" s="8" t="s">
        <v>4</v>
      </c>
      <c r="D985" s="50" t="s">
        <v>9308</v>
      </c>
      <c r="E985" s="50" t="s">
        <v>38</v>
      </c>
    </row>
    <row r="986" spans="1:5" ht="16" x14ac:dyDescent="0.2">
      <c r="A986" s="8" t="s">
        <v>9307</v>
      </c>
      <c r="B986" s="8" t="s">
        <v>936</v>
      </c>
      <c r="C986" s="8" t="s">
        <v>5</v>
      </c>
      <c r="D986" s="50" t="s">
        <v>9532</v>
      </c>
      <c r="E986" s="50" t="s">
        <v>767</v>
      </c>
    </row>
    <row r="987" spans="1:5" ht="16" x14ac:dyDescent="0.2">
      <c r="A987" s="8" t="s">
        <v>9307</v>
      </c>
      <c r="B987" s="8" t="s">
        <v>936</v>
      </c>
      <c r="C987" s="8" t="s">
        <v>6</v>
      </c>
      <c r="D987" s="50" t="s">
        <v>9556</v>
      </c>
      <c r="E987" s="50" t="s">
        <v>837</v>
      </c>
    </row>
    <row r="988" spans="1:5" ht="16" x14ac:dyDescent="0.2">
      <c r="A988" s="8" t="s">
        <v>9307</v>
      </c>
      <c r="B988" s="8" t="s">
        <v>936</v>
      </c>
      <c r="C988" s="8" t="s">
        <v>7</v>
      </c>
      <c r="D988" s="50" t="s">
        <v>9551</v>
      </c>
      <c r="E988" s="50" t="s">
        <v>817</v>
      </c>
    </row>
    <row r="989" spans="1:5" ht="16" x14ac:dyDescent="0.2">
      <c r="A989" s="8" t="s">
        <v>9307</v>
      </c>
      <c r="B989" s="8" t="s">
        <v>939</v>
      </c>
      <c r="C989" s="8" t="s">
        <v>4</v>
      </c>
      <c r="D989" s="50" t="s">
        <v>9308</v>
      </c>
      <c r="E989" s="50" t="s">
        <v>38</v>
      </c>
    </row>
    <row r="990" spans="1:5" ht="16" x14ac:dyDescent="0.2">
      <c r="A990" s="8" t="s">
        <v>9307</v>
      </c>
      <c r="B990" s="8" t="s">
        <v>939</v>
      </c>
      <c r="C990" s="8" t="s">
        <v>5</v>
      </c>
      <c r="D990" s="50" t="s">
        <v>9532</v>
      </c>
      <c r="E990" s="50" t="s">
        <v>767</v>
      </c>
    </row>
    <row r="991" spans="1:5" ht="16" x14ac:dyDescent="0.2">
      <c r="A991" s="8" t="s">
        <v>9307</v>
      </c>
      <c r="B991" s="8" t="s">
        <v>939</v>
      </c>
      <c r="C991" s="8" t="s">
        <v>6</v>
      </c>
      <c r="D991" s="50" t="s">
        <v>9556</v>
      </c>
      <c r="E991" s="50" t="s">
        <v>837</v>
      </c>
    </row>
    <row r="992" spans="1:5" ht="16" x14ac:dyDescent="0.2">
      <c r="A992" s="8" t="s">
        <v>9307</v>
      </c>
      <c r="B992" s="8" t="s">
        <v>939</v>
      </c>
      <c r="C992" s="8" t="s">
        <v>7</v>
      </c>
      <c r="D992" s="50" t="s">
        <v>9584</v>
      </c>
      <c r="E992" s="50" t="s">
        <v>941</v>
      </c>
    </row>
    <row r="993" spans="1:5" ht="16" x14ac:dyDescent="0.2">
      <c r="A993" s="8" t="s">
        <v>9307</v>
      </c>
      <c r="B993" s="8" t="s">
        <v>942</v>
      </c>
      <c r="C993" s="8" t="s">
        <v>4</v>
      </c>
      <c r="D993" s="50" t="s">
        <v>9308</v>
      </c>
      <c r="E993" s="50" t="s">
        <v>38</v>
      </c>
    </row>
    <row r="994" spans="1:5" ht="16" x14ac:dyDescent="0.2">
      <c r="A994" s="8" t="s">
        <v>9307</v>
      </c>
      <c r="B994" s="8" t="s">
        <v>942</v>
      </c>
      <c r="C994" s="8" t="s">
        <v>5</v>
      </c>
      <c r="D994" s="50" t="s">
        <v>9532</v>
      </c>
      <c r="E994" s="50" t="s">
        <v>767</v>
      </c>
    </row>
    <row r="995" spans="1:5" ht="16" x14ac:dyDescent="0.2">
      <c r="A995" s="8" t="s">
        <v>9307</v>
      </c>
      <c r="B995" s="8" t="s">
        <v>942</v>
      </c>
      <c r="C995" s="8" t="s">
        <v>6</v>
      </c>
      <c r="D995" s="50" t="s">
        <v>9556</v>
      </c>
      <c r="E995" s="50" t="s">
        <v>837</v>
      </c>
    </row>
    <row r="996" spans="1:5" ht="16" x14ac:dyDescent="0.2">
      <c r="A996" s="8" t="s">
        <v>9307</v>
      </c>
      <c r="B996" s="8" t="s">
        <v>942</v>
      </c>
      <c r="C996" s="8" t="s">
        <v>7</v>
      </c>
      <c r="D996" s="50" t="s">
        <v>9585</v>
      </c>
      <c r="E996" s="50" t="s">
        <v>944</v>
      </c>
    </row>
    <row r="997" spans="1:5" ht="16" x14ac:dyDescent="0.2">
      <c r="A997" s="8" t="s">
        <v>9307</v>
      </c>
      <c r="B997" s="8" t="s">
        <v>945</v>
      </c>
      <c r="C997" s="8" t="s">
        <v>4</v>
      </c>
      <c r="D997" s="50" t="s">
        <v>9308</v>
      </c>
      <c r="E997" s="50" t="s">
        <v>38</v>
      </c>
    </row>
    <row r="998" spans="1:5" ht="16" x14ac:dyDescent="0.2">
      <c r="A998" s="8" t="s">
        <v>9307</v>
      </c>
      <c r="B998" s="8" t="s">
        <v>945</v>
      </c>
      <c r="C998" s="8" t="s">
        <v>5</v>
      </c>
      <c r="D998" s="50" t="s">
        <v>9532</v>
      </c>
      <c r="E998" s="50" t="s">
        <v>767</v>
      </c>
    </row>
    <row r="999" spans="1:5" ht="16" x14ac:dyDescent="0.2">
      <c r="A999" s="8" t="s">
        <v>9307</v>
      </c>
      <c r="B999" s="8" t="s">
        <v>945</v>
      </c>
      <c r="C999" s="8" t="s">
        <v>6</v>
      </c>
      <c r="D999" s="50" t="s">
        <v>9556</v>
      </c>
      <c r="E999" s="50" t="s">
        <v>837</v>
      </c>
    </row>
    <row r="1000" spans="1:5" ht="16" x14ac:dyDescent="0.2">
      <c r="A1000" s="8" t="s">
        <v>9307</v>
      </c>
      <c r="B1000" s="8" t="s">
        <v>945</v>
      </c>
      <c r="C1000" s="8" t="s">
        <v>7</v>
      </c>
      <c r="D1000" s="50" t="s">
        <v>9586</v>
      </c>
      <c r="E1000" s="50" t="s">
        <v>947</v>
      </c>
    </row>
    <row r="1001" spans="1:5" ht="16" x14ac:dyDescent="0.2">
      <c r="A1001" s="8" t="s">
        <v>9307</v>
      </c>
      <c r="B1001" s="8" t="s">
        <v>948</v>
      </c>
      <c r="C1001" s="8" t="s">
        <v>4</v>
      </c>
      <c r="D1001" s="50" t="s">
        <v>9308</v>
      </c>
      <c r="E1001" s="50" t="s">
        <v>38</v>
      </c>
    </row>
    <row r="1002" spans="1:5" ht="16" x14ac:dyDescent="0.2">
      <c r="A1002" s="8" t="s">
        <v>9307</v>
      </c>
      <c r="B1002" s="8" t="s">
        <v>948</v>
      </c>
      <c r="C1002" s="8" t="s">
        <v>5</v>
      </c>
      <c r="D1002" s="50" t="s">
        <v>9532</v>
      </c>
      <c r="E1002" s="50" t="s">
        <v>767</v>
      </c>
    </row>
    <row r="1003" spans="1:5" ht="16" x14ac:dyDescent="0.2">
      <c r="A1003" s="8" t="s">
        <v>9307</v>
      </c>
      <c r="B1003" s="8" t="s">
        <v>948</v>
      </c>
      <c r="C1003" s="8" t="s">
        <v>6</v>
      </c>
      <c r="D1003" s="50" t="s">
        <v>9556</v>
      </c>
      <c r="E1003" s="50" t="s">
        <v>837</v>
      </c>
    </row>
    <row r="1004" spans="1:5" ht="16" x14ac:dyDescent="0.2">
      <c r="A1004" s="8" t="s">
        <v>9307</v>
      </c>
      <c r="B1004" s="8" t="s">
        <v>948</v>
      </c>
      <c r="C1004" s="8" t="s">
        <v>7</v>
      </c>
      <c r="D1004" s="50" t="s">
        <v>9587</v>
      </c>
      <c r="E1004" s="50" t="s">
        <v>950</v>
      </c>
    </row>
    <row r="1005" spans="1:5" ht="16" x14ac:dyDescent="0.2">
      <c r="A1005" s="8" t="s">
        <v>9307</v>
      </c>
      <c r="B1005" s="8" t="s">
        <v>951</v>
      </c>
      <c r="C1005" s="8" t="s">
        <v>4</v>
      </c>
      <c r="D1005" s="50" t="s">
        <v>9308</v>
      </c>
      <c r="E1005" s="50" t="s">
        <v>38</v>
      </c>
    </row>
    <row r="1006" spans="1:5" ht="16" x14ac:dyDescent="0.2">
      <c r="A1006" s="8" t="s">
        <v>9307</v>
      </c>
      <c r="B1006" s="8" t="s">
        <v>951</v>
      </c>
      <c r="C1006" s="8" t="s">
        <v>5</v>
      </c>
      <c r="D1006" s="50" t="s">
        <v>9532</v>
      </c>
      <c r="E1006" s="50" t="s">
        <v>767</v>
      </c>
    </row>
    <row r="1007" spans="1:5" ht="16" x14ac:dyDescent="0.2">
      <c r="A1007" s="8" t="s">
        <v>9307</v>
      </c>
      <c r="B1007" s="8" t="s">
        <v>951</v>
      </c>
      <c r="C1007" s="8" t="s">
        <v>6</v>
      </c>
      <c r="D1007" s="50" t="s">
        <v>9556</v>
      </c>
      <c r="E1007" s="50" t="s">
        <v>837</v>
      </c>
    </row>
    <row r="1008" spans="1:5" ht="16" x14ac:dyDescent="0.2">
      <c r="A1008" s="8" t="s">
        <v>9307</v>
      </c>
      <c r="B1008" s="8" t="s">
        <v>951</v>
      </c>
      <c r="C1008" s="8" t="s">
        <v>7</v>
      </c>
      <c r="D1008" s="50" t="s">
        <v>9588</v>
      </c>
      <c r="E1008" s="50" t="s">
        <v>953</v>
      </c>
    </row>
    <row r="1009" spans="1:5" ht="16" x14ac:dyDescent="0.2">
      <c r="A1009" s="8" t="s">
        <v>9307</v>
      </c>
      <c r="B1009" s="8" t="s">
        <v>954</v>
      </c>
      <c r="C1009" s="8" t="s">
        <v>4</v>
      </c>
      <c r="D1009" s="50" t="s">
        <v>9308</v>
      </c>
      <c r="E1009" s="50" t="s">
        <v>38</v>
      </c>
    </row>
    <row r="1010" spans="1:5" ht="16" x14ac:dyDescent="0.2">
      <c r="A1010" s="8" t="s">
        <v>9307</v>
      </c>
      <c r="B1010" s="8" t="s">
        <v>954</v>
      </c>
      <c r="C1010" s="8" t="s">
        <v>5</v>
      </c>
      <c r="D1010" s="50" t="s">
        <v>9532</v>
      </c>
      <c r="E1010" s="50" t="s">
        <v>767</v>
      </c>
    </row>
    <row r="1011" spans="1:5" ht="16" x14ac:dyDescent="0.2">
      <c r="A1011" s="8" t="s">
        <v>9307</v>
      </c>
      <c r="B1011" s="8" t="s">
        <v>954</v>
      </c>
      <c r="C1011" s="8" t="s">
        <v>6</v>
      </c>
      <c r="D1011" s="50" t="s">
        <v>9556</v>
      </c>
      <c r="E1011" s="50" t="s">
        <v>837</v>
      </c>
    </row>
    <row r="1012" spans="1:5" ht="16" x14ac:dyDescent="0.2">
      <c r="A1012" s="8" t="s">
        <v>9307</v>
      </c>
      <c r="B1012" s="8" t="s">
        <v>954</v>
      </c>
      <c r="C1012" s="8" t="s">
        <v>7</v>
      </c>
      <c r="D1012" s="50" t="s">
        <v>9552</v>
      </c>
      <c r="E1012" s="50" t="s">
        <v>820</v>
      </c>
    </row>
    <row r="1013" spans="1:5" ht="16" x14ac:dyDescent="0.2">
      <c r="A1013" s="8" t="s">
        <v>9307</v>
      </c>
      <c r="B1013" s="8" t="s">
        <v>957</v>
      </c>
      <c r="C1013" s="8" t="s">
        <v>4</v>
      </c>
      <c r="D1013" s="50" t="s">
        <v>9308</v>
      </c>
      <c r="E1013" s="50" t="s">
        <v>38</v>
      </c>
    </row>
    <row r="1014" spans="1:5" ht="16" x14ac:dyDescent="0.2">
      <c r="A1014" s="8" t="s">
        <v>9307</v>
      </c>
      <c r="B1014" s="8" t="s">
        <v>957</v>
      </c>
      <c r="C1014" s="8" t="s">
        <v>5</v>
      </c>
      <c r="D1014" s="50" t="s">
        <v>9532</v>
      </c>
      <c r="E1014" s="50" t="s">
        <v>767</v>
      </c>
    </row>
    <row r="1015" spans="1:5" ht="16" x14ac:dyDescent="0.2">
      <c r="A1015" s="8" t="s">
        <v>9307</v>
      </c>
      <c r="B1015" s="8" t="s">
        <v>957</v>
      </c>
      <c r="C1015" s="8" t="s">
        <v>6</v>
      </c>
      <c r="D1015" s="50" t="s">
        <v>9556</v>
      </c>
      <c r="E1015" s="50" t="s">
        <v>837</v>
      </c>
    </row>
    <row r="1016" spans="1:5" ht="16" x14ac:dyDescent="0.2">
      <c r="A1016" s="8" t="s">
        <v>9307</v>
      </c>
      <c r="B1016" s="8" t="s">
        <v>957</v>
      </c>
      <c r="C1016" s="8" t="s">
        <v>7</v>
      </c>
      <c r="D1016" s="50" t="s">
        <v>9559</v>
      </c>
      <c r="E1016" s="50" t="s">
        <v>848</v>
      </c>
    </row>
    <row r="1017" spans="1:5" ht="16" x14ac:dyDescent="0.2">
      <c r="A1017" s="8" t="s">
        <v>9307</v>
      </c>
      <c r="B1017" s="8" t="s">
        <v>959</v>
      </c>
      <c r="C1017" s="8" t="s">
        <v>4</v>
      </c>
      <c r="D1017" s="50" t="s">
        <v>9308</v>
      </c>
      <c r="E1017" s="50" t="s">
        <v>38</v>
      </c>
    </row>
    <row r="1018" spans="1:5" ht="16" x14ac:dyDescent="0.2">
      <c r="A1018" s="8" t="s">
        <v>9307</v>
      </c>
      <c r="B1018" s="8" t="s">
        <v>959</v>
      </c>
      <c r="C1018" s="8" t="s">
        <v>5</v>
      </c>
      <c r="D1018" s="50" t="s">
        <v>9532</v>
      </c>
      <c r="E1018" s="50" t="s">
        <v>767</v>
      </c>
    </row>
    <row r="1019" spans="1:5" ht="16" x14ac:dyDescent="0.2">
      <c r="A1019" s="8" t="s">
        <v>9307</v>
      </c>
      <c r="B1019" s="8" t="s">
        <v>959</v>
      </c>
      <c r="C1019" s="8" t="s">
        <v>6</v>
      </c>
      <c r="D1019" s="50" t="s">
        <v>9556</v>
      </c>
      <c r="E1019" s="50" t="s">
        <v>837</v>
      </c>
    </row>
    <row r="1020" spans="1:5" ht="16" x14ac:dyDescent="0.2">
      <c r="A1020" s="8" t="s">
        <v>9307</v>
      </c>
      <c r="B1020" s="8" t="s">
        <v>959</v>
      </c>
      <c r="C1020" s="8" t="s">
        <v>7</v>
      </c>
      <c r="D1020" s="50" t="s">
        <v>9578</v>
      </c>
      <c r="E1020" s="50" t="s">
        <v>910</v>
      </c>
    </row>
    <row r="1021" spans="1:5" ht="16" x14ac:dyDescent="0.2">
      <c r="A1021" s="8" t="s">
        <v>9307</v>
      </c>
      <c r="B1021" s="8" t="s">
        <v>961</v>
      </c>
      <c r="C1021" s="8" t="s">
        <v>4</v>
      </c>
      <c r="D1021" s="50" t="s">
        <v>9308</v>
      </c>
      <c r="E1021" s="50" t="s">
        <v>38</v>
      </c>
    </row>
    <row r="1022" spans="1:5" ht="16" x14ac:dyDescent="0.2">
      <c r="A1022" s="8" t="s">
        <v>9307</v>
      </c>
      <c r="B1022" s="8" t="s">
        <v>961</v>
      </c>
      <c r="C1022" s="8" t="s">
        <v>5</v>
      </c>
      <c r="D1022" s="50" t="s">
        <v>9532</v>
      </c>
      <c r="E1022" s="50" t="s">
        <v>767</v>
      </c>
    </row>
    <row r="1023" spans="1:5" ht="16" x14ac:dyDescent="0.2">
      <c r="A1023" s="8" t="s">
        <v>9307</v>
      </c>
      <c r="B1023" s="8" t="s">
        <v>961</v>
      </c>
      <c r="C1023" s="8" t="s">
        <v>6</v>
      </c>
      <c r="D1023" s="50" t="s">
        <v>9556</v>
      </c>
      <c r="E1023" s="50" t="s">
        <v>837</v>
      </c>
    </row>
    <row r="1024" spans="1:5" ht="16" x14ac:dyDescent="0.2">
      <c r="A1024" s="8" t="s">
        <v>9307</v>
      </c>
      <c r="B1024" s="8" t="s">
        <v>961</v>
      </c>
      <c r="C1024" s="8" t="s">
        <v>7</v>
      </c>
      <c r="D1024" s="50" t="s">
        <v>9584</v>
      </c>
      <c r="E1024" s="50" t="s">
        <v>941</v>
      </c>
    </row>
    <row r="1025" spans="1:5" ht="16" x14ac:dyDescent="0.2">
      <c r="A1025" s="8" t="s">
        <v>9307</v>
      </c>
      <c r="B1025" s="8" t="s">
        <v>963</v>
      </c>
      <c r="C1025" s="8" t="s">
        <v>4</v>
      </c>
      <c r="D1025" s="50" t="s">
        <v>9308</v>
      </c>
      <c r="E1025" s="50" t="s">
        <v>38</v>
      </c>
    </row>
    <row r="1026" spans="1:5" ht="16" x14ac:dyDescent="0.2">
      <c r="A1026" s="8" t="s">
        <v>9307</v>
      </c>
      <c r="B1026" s="8" t="s">
        <v>963</v>
      </c>
      <c r="C1026" s="8" t="s">
        <v>5</v>
      </c>
      <c r="D1026" s="50" t="s">
        <v>9532</v>
      </c>
      <c r="E1026" s="50" t="s">
        <v>767</v>
      </c>
    </row>
    <row r="1027" spans="1:5" ht="16" x14ac:dyDescent="0.2">
      <c r="A1027" s="8" t="s">
        <v>9307</v>
      </c>
      <c r="B1027" s="8" t="s">
        <v>963</v>
      </c>
      <c r="C1027" s="8" t="s">
        <v>6</v>
      </c>
      <c r="D1027" s="50" t="s">
        <v>9556</v>
      </c>
      <c r="E1027" s="50" t="s">
        <v>837</v>
      </c>
    </row>
    <row r="1028" spans="1:5" ht="16" x14ac:dyDescent="0.2">
      <c r="A1028" s="8" t="s">
        <v>9307</v>
      </c>
      <c r="B1028" s="8" t="s">
        <v>963</v>
      </c>
      <c r="C1028" s="8" t="s">
        <v>7</v>
      </c>
      <c r="D1028" s="50" t="s">
        <v>9589</v>
      </c>
      <c r="E1028" s="50" t="s">
        <v>965</v>
      </c>
    </row>
    <row r="1029" spans="1:5" ht="16" x14ac:dyDescent="0.2">
      <c r="A1029" s="8" t="s">
        <v>9307</v>
      </c>
      <c r="B1029" s="8" t="s">
        <v>966</v>
      </c>
      <c r="C1029" s="8" t="s">
        <v>4</v>
      </c>
      <c r="D1029" s="50" t="s">
        <v>9308</v>
      </c>
      <c r="E1029" s="50" t="s">
        <v>38</v>
      </c>
    </row>
    <row r="1030" spans="1:5" ht="16" x14ac:dyDescent="0.2">
      <c r="A1030" s="8" t="s">
        <v>9307</v>
      </c>
      <c r="B1030" s="8" t="s">
        <v>966</v>
      </c>
      <c r="C1030" s="8" t="s">
        <v>5</v>
      </c>
      <c r="D1030" s="50" t="s">
        <v>9532</v>
      </c>
      <c r="E1030" s="50" t="s">
        <v>767</v>
      </c>
    </row>
    <row r="1031" spans="1:5" ht="16" x14ac:dyDescent="0.2">
      <c r="A1031" s="8" t="s">
        <v>9307</v>
      </c>
      <c r="B1031" s="8" t="s">
        <v>966</v>
      </c>
      <c r="C1031" s="8" t="s">
        <v>6</v>
      </c>
      <c r="D1031" s="50" t="s">
        <v>9556</v>
      </c>
      <c r="E1031" s="50" t="s">
        <v>837</v>
      </c>
    </row>
    <row r="1032" spans="1:5" ht="16" x14ac:dyDescent="0.2">
      <c r="A1032" s="8" t="s">
        <v>9307</v>
      </c>
      <c r="B1032" s="8" t="s">
        <v>966</v>
      </c>
      <c r="C1032" s="8" t="s">
        <v>7</v>
      </c>
      <c r="D1032" s="50" t="s">
        <v>9583</v>
      </c>
      <c r="E1032" s="50" t="s">
        <v>933</v>
      </c>
    </row>
    <row r="1033" spans="1:5" ht="16" x14ac:dyDescent="0.2">
      <c r="A1033" s="8" t="s">
        <v>9307</v>
      </c>
      <c r="B1033" s="8" t="s">
        <v>968</v>
      </c>
      <c r="C1033" s="8" t="s">
        <v>4</v>
      </c>
      <c r="D1033" s="50" t="s">
        <v>9308</v>
      </c>
      <c r="E1033" s="50" t="s">
        <v>38</v>
      </c>
    </row>
    <row r="1034" spans="1:5" ht="16" x14ac:dyDescent="0.2">
      <c r="A1034" s="8" t="s">
        <v>9307</v>
      </c>
      <c r="B1034" s="8" t="s">
        <v>968</v>
      </c>
      <c r="C1034" s="8" t="s">
        <v>5</v>
      </c>
      <c r="D1034" s="50" t="s">
        <v>9532</v>
      </c>
      <c r="E1034" s="50" t="s">
        <v>767</v>
      </c>
    </row>
    <row r="1035" spans="1:5" ht="16" x14ac:dyDescent="0.2">
      <c r="A1035" s="8" t="s">
        <v>9307</v>
      </c>
      <c r="B1035" s="8" t="s">
        <v>968</v>
      </c>
      <c r="C1035" s="8" t="s">
        <v>6</v>
      </c>
      <c r="D1035" s="50" t="s">
        <v>9556</v>
      </c>
      <c r="E1035" s="50" t="s">
        <v>837</v>
      </c>
    </row>
    <row r="1036" spans="1:5" ht="16" x14ac:dyDescent="0.2">
      <c r="A1036" s="8" t="s">
        <v>9307</v>
      </c>
      <c r="B1036" s="8" t="s">
        <v>968</v>
      </c>
      <c r="C1036" s="8" t="s">
        <v>7</v>
      </c>
      <c r="D1036" s="50" t="s">
        <v>9590</v>
      </c>
      <c r="E1036" s="50" t="s">
        <v>970</v>
      </c>
    </row>
    <row r="1037" spans="1:5" ht="16" x14ac:dyDescent="0.2">
      <c r="A1037" s="8" t="s">
        <v>9307</v>
      </c>
      <c r="B1037" s="8" t="s">
        <v>971</v>
      </c>
      <c r="C1037" s="8" t="s">
        <v>4</v>
      </c>
      <c r="D1037" s="50" t="s">
        <v>9308</v>
      </c>
      <c r="E1037" s="50" t="s">
        <v>38</v>
      </c>
    </row>
    <row r="1038" spans="1:5" ht="16" x14ac:dyDescent="0.2">
      <c r="A1038" s="8" t="s">
        <v>9307</v>
      </c>
      <c r="B1038" s="8" t="s">
        <v>971</v>
      </c>
      <c r="C1038" s="8" t="s">
        <v>5</v>
      </c>
      <c r="D1038" s="50" t="s">
        <v>9532</v>
      </c>
      <c r="E1038" s="50" t="s">
        <v>767</v>
      </c>
    </row>
    <row r="1039" spans="1:5" ht="16" x14ac:dyDescent="0.2">
      <c r="A1039" s="8" t="s">
        <v>9307</v>
      </c>
      <c r="B1039" s="8" t="s">
        <v>971</v>
      </c>
      <c r="C1039" s="8" t="s">
        <v>6</v>
      </c>
      <c r="D1039" s="50" t="s">
        <v>9556</v>
      </c>
      <c r="E1039" s="50" t="s">
        <v>837</v>
      </c>
    </row>
    <row r="1040" spans="1:5" ht="16" x14ac:dyDescent="0.2">
      <c r="A1040" s="8" t="s">
        <v>9307</v>
      </c>
      <c r="B1040" s="8" t="s">
        <v>971</v>
      </c>
      <c r="C1040" s="8" t="s">
        <v>7</v>
      </c>
      <c r="D1040" s="50" t="s">
        <v>9591</v>
      </c>
      <c r="E1040" s="50" t="s">
        <v>973</v>
      </c>
    </row>
    <row r="1041" spans="1:5" ht="16" x14ac:dyDescent="0.2">
      <c r="A1041" s="8" t="s">
        <v>9307</v>
      </c>
      <c r="B1041" s="8" t="s">
        <v>974</v>
      </c>
      <c r="C1041" s="8" t="s">
        <v>4</v>
      </c>
      <c r="D1041" s="50" t="s">
        <v>9308</v>
      </c>
      <c r="E1041" s="50" t="s">
        <v>38</v>
      </c>
    </row>
    <row r="1042" spans="1:5" ht="16" x14ac:dyDescent="0.2">
      <c r="A1042" s="8" t="s">
        <v>9307</v>
      </c>
      <c r="B1042" s="8" t="s">
        <v>974</v>
      </c>
      <c r="C1042" s="8" t="s">
        <v>5</v>
      </c>
      <c r="D1042" s="50" t="s">
        <v>9532</v>
      </c>
      <c r="E1042" s="50" t="s">
        <v>767</v>
      </c>
    </row>
    <row r="1043" spans="1:5" ht="16" x14ac:dyDescent="0.2">
      <c r="A1043" s="8" t="s">
        <v>9307</v>
      </c>
      <c r="B1043" s="8" t="s">
        <v>974</v>
      </c>
      <c r="C1043" s="8" t="s">
        <v>6</v>
      </c>
      <c r="D1043" s="50" t="s">
        <v>9556</v>
      </c>
      <c r="E1043" s="50" t="s">
        <v>837</v>
      </c>
    </row>
    <row r="1044" spans="1:5" ht="16" x14ac:dyDescent="0.2">
      <c r="A1044" s="8" t="s">
        <v>9307</v>
      </c>
      <c r="B1044" s="8" t="s">
        <v>974</v>
      </c>
      <c r="C1044" s="8" t="s">
        <v>7</v>
      </c>
      <c r="D1044" s="50" t="s">
        <v>9592</v>
      </c>
      <c r="E1044" s="50" t="s">
        <v>976</v>
      </c>
    </row>
    <row r="1045" spans="1:5" ht="16" x14ac:dyDescent="0.2">
      <c r="A1045" s="8" t="s">
        <v>9307</v>
      </c>
      <c r="B1045" s="8" t="s">
        <v>977</v>
      </c>
      <c r="C1045" s="8" t="s">
        <v>4</v>
      </c>
      <c r="D1045" s="50" t="s">
        <v>9308</v>
      </c>
      <c r="E1045" s="50" t="s">
        <v>38</v>
      </c>
    </row>
    <row r="1046" spans="1:5" ht="16" x14ac:dyDescent="0.2">
      <c r="A1046" s="8" t="s">
        <v>9307</v>
      </c>
      <c r="B1046" s="8" t="s">
        <v>977</v>
      </c>
      <c r="C1046" s="8" t="s">
        <v>5</v>
      </c>
      <c r="D1046" s="50" t="s">
        <v>9532</v>
      </c>
      <c r="E1046" s="50" t="s">
        <v>767</v>
      </c>
    </row>
    <row r="1047" spans="1:5" ht="16" x14ac:dyDescent="0.2">
      <c r="A1047" s="8" t="s">
        <v>9307</v>
      </c>
      <c r="B1047" s="8" t="s">
        <v>977</v>
      </c>
      <c r="C1047" s="8" t="s">
        <v>6</v>
      </c>
      <c r="D1047" s="50" t="s">
        <v>9556</v>
      </c>
      <c r="E1047" s="50" t="s">
        <v>837</v>
      </c>
    </row>
    <row r="1048" spans="1:5" ht="16" x14ac:dyDescent="0.2">
      <c r="A1048" s="8" t="s">
        <v>9307</v>
      </c>
      <c r="B1048" s="8" t="s">
        <v>977</v>
      </c>
      <c r="C1048" s="8" t="s">
        <v>7</v>
      </c>
      <c r="D1048" s="50" t="s">
        <v>9580</v>
      </c>
      <c r="E1048" s="50" t="s">
        <v>979</v>
      </c>
    </row>
    <row r="1049" spans="1:5" ht="16" x14ac:dyDescent="0.2">
      <c r="A1049" s="8" t="s">
        <v>9307</v>
      </c>
      <c r="B1049" s="8" t="s">
        <v>980</v>
      </c>
      <c r="C1049" s="8" t="s">
        <v>4</v>
      </c>
      <c r="D1049" s="50" t="s">
        <v>9308</v>
      </c>
      <c r="E1049" s="50" t="s">
        <v>38</v>
      </c>
    </row>
    <row r="1050" spans="1:5" ht="16" x14ac:dyDescent="0.2">
      <c r="A1050" s="8" t="s">
        <v>9307</v>
      </c>
      <c r="B1050" s="8" t="s">
        <v>980</v>
      </c>
      <c r="C1050" s="8" t="s">
        <v>5</v>
      </c>
      <c r="D1050" s="50" t="s">
        <v>9532</v>
      </c>
      <c r="E1050" s="50" t="s">
        <v>767</v>
      </c>
    </row>
    <row r="1051" spans="1:5" ht="16" x14ac:dyDescent="0.2">
      <c r="A1051" s="8" t="s">
        <v>9307</v>
      </c>
      <c r="B1051" s="8" t="s">
        <v>980</v>
      </c>
      <c r="C1051" s="8" t="s">
        <v>6</v>
      </c>
      <c r="D1051" s="50" t="s">
        <v>9556</v>
      </c>
      <c r="E1051" s="50" t="s">
        <v>837</v>
      </c>
    </row>
    <row r="1052" spans="1:5" ht="16" x14ac:dyDescent="0.2">
      <c r="A1052" s="8" t="s">
        <v>9307</v>
      </c>
      <c r="B1052" s="8" t="s">
        <v>980</v>
      </c>
      <c r="C1052" s="8" t="s">
        <v>7</v>
      </c>
      <c r="D1052" s="50" t="s">
        <v>9593</v>
      </c>
      <c r="E1052" s="50" t="s">
        <v>982</v>
      </c>
    </row>
    <row r="1053" spans="1:5" ht="16" x14ac:dyDescent="0.2">
      <c r="A1053" s="8" t="s">
        <v>9307</v>
      </c>
      <c r="B1053" s="8" t="s">
        <v>983</v>
      </c>
      <c r="C1053" s="8" t="s">
        <v>4</v>
      </c>
      <c r="D1053" s="50" t="s">
        <v>9308</v>
      </c>
      <c r="E1053" s="50" t="s">
        <v>38</v>
      </c>
    </row>
    <row r="1054" spans="1:5" ht="16" x14ac:dyDescent="0.2">
      <c r="A1054" s="8" t="s">
        <v>9307</v>
      </c>
      <c r="B1054" s="8" t="s">
        <v>983</v>
      </c>
      <c r="C1054" s="8" t="s">
        <v>5</v>
      </c>
      <c r="D1054" s="50" t="s">
        <v>9532</v>
      </c>
      <c r="E1054" s="50" t="s">
        <v>767</v>
      </c>
    </row>
    <row r="1055" spans="1:5" ht="16" x14ac:dyDescent="0.2">
      <c r="A1055" s="8" t="s">
        <v>9307</v>
      </c>
      <c r="B1055" s="8" t="s">
        <v>983</v>
      </c>
      <c r="C1055" s="8" t="s">
        <v>6</v>
      </c>
      <c r="D1055" s="50" t="s">
        <v>9556</v>
      </c>
      <c r="E1055" s="50" t="s">
        <v>837</v>
      </c>
    </row>
    <row r="1056" spans="1:5" ht="16" x14ac:dyDescent="0.2">
      <c r="A1056" s="8" t="s">
        <v>9307</v>
      </c>
      <c r="B1056" s="8" t="s">
        <v>983</v>
      </c>
      <c r="C1056" s="8" t="s">
        <v>7</v>
      </c>
      <c r="D1056" s="50" t="s">
        <v>9594</v>
      </c>
      <c r="E1056" s="50" t="s">
        <v>985</v>
      </c>
    </row>
    <row r="1057" spans="1:5" ht="16" x14ac:dyDescent="0.2">
      <c r="A1057" s="8" t="s">
        <v>9307</v>
      </c>
      <c r="B1057" s="8" t="s">
        <v>986</v>
      </c>
      <c r="C1057" s="8" t="s">
        <v>4</v>
      </c>
      <c r="D1057" s="50" t="s">
        <v>9308</v>
      </c>
      <c r="E1057" s="50" t="s">
        <v>38</v>
      </c>
    </row>
    <row r="1058" spans="1:5" ht="16" x14ac:dyDescent="0.2">
      <c r="A1058" s="8" t="s">
        <v>9307</v>
      </c>
      <c r="B1058" s="8" t="s">
        <v>986</v>
      </c>
      <c r="C1058" s="8" t="s">
        <v>5</v>
      </c>
      <c r="D1058" s="50" t="s">
        <v>9532</v>
      </c>
      <c r="E1058" s="50" t="s">
        <v>767</v>
      </c>
    </row>
    <row r="1059" spans="1:5" ht="16" x14ac:dyDescent="0.2">
      <c r="A1059" s="8" t="s">
        <v>9307</v>
      </c>
      <c r="B1059" s="8" t="s">
        <v>986</v>
      </c>
      <c r="C1059" s="8" t="s">
        <v>6</v>
      </c>
      <c r="D1059" s="50" t="s">
        <v>9556</v>
      </c>
      <c r="E1059" s="50" t="s">
        <v>837</v>
      </c>
    </row>
    <row r="1060" spans="1:5" ht="16" x14ac:dyDescent="0.2">
      <c r="A1060" s="8" t="s">
        <v>9307</v>
      </c>
      <c r="B1060" s="8" t="s">
        <v>986</v>
      </c>
      <c r="C1060" s="8" t="s">
        <v>7</v>
      </c>
      <c r="D1060" s="50" t="s">
        <v>9595</v>
      </c>
      <c r="E1060" s="50" t="s">
        <v>988</v>
      </c>
    </row>
    <row r="1061" spans="1:5" ht="16" x14ac:dyDescent="0.2">
      <c r="A1061" s="8" t="s">
        <v>9307</v>
      </c>
      <c r="B1061" s="8" t="s">
        <v>989</v>
      </c>
      <c r="C1061" s="8" t="s">
        <v>4</v>
      </c>
      <c r="D1061" s="50" t="s">
        <v>9308</v>
      </c>
      <c r="E1061" s="50" t="s">
        <v>38</v>
      </c>
    </row>
    <row r="1062" spans="1:5" ht="16" x14ac:dyDescent="0.2">
      <c r="A1062" s="8" t="s">
        <v>9307</v>
      </c>
      <c r="B1062" s="8" t="s">
        <v>989</v>
      </c>
      <c r="C1062" s="8" t="s">
        <v>5</v>
      </c>
      <c r="D1062" s="50" t="s">
        <v>9532</v>
      </c>
      <c r="E1062" s="50" t="s">
        <v>767</v>
      </c>
    </row>
    <row r="1063" spans="1:5" ht="16" x14ac:dyDescent="0.2">
      <c r="A1063" s="8" t="s">
        <v>9307</v>
      </c>
      <c r="B1063" s="8" t="s">
        <v>989</v>
      </c>
      <c r="C1063" s="8" t="s">
        <v>6</v>
      </c>
      <c r="D1063" s="50" t="s">
        <v>9556</v>
      </c>
      <c r="E1063" s="50" t="s">
        <v>837</v>
      </c>
    </row>
    <row r="1064" spans="1:5" ht="16" x14ac:dyDescent="0.2">
      <c r="A1064" s="8" t="s">
        <v>9307</v>
      </c>
      <c r="B1064" s="8" t="s">
        <v>989</v>
      </c>
      <c r="C1064" s="8" t="s">
        <v>7</v>
      </c>
      <c r="D1064" s="50" t="s">
        <v>9596</v>
      </c>
      <c r="E1064" s="50" t="s">
        <v>9597</v>
      </c>
    </row>
    <row r="1065" spans="1:5" ht="16" x14ac:dyDescent="0.2">
      <c r="A1065" s="8" t="s">
        <v>9307</v>
      </c>
      <c r="B1065" s="8" t="s">
        <v>992</v>
      </c>
      <c r="C1065" s="8" t="s">
        <v>4</v>
      </c>
      <c r="D1065" s="50" t="s">
        <v>9308</v>
      </c>
      <c r="E1065" s="50" t="s">
        <v>38</v>
      </c>
    </row>
    <row r="1066" spans="1:5" ht="16" x14ac:dyDescent="0.2">
      <c r="A1066" s="8" t="s">
        <v>9307</v>
      </c>
      <c r="B1066" s="8" t="s">
        <v>992</v>
      </c>
      <c r="C1066" s="8" t="s">
        <v>5</v>
      </c>
      <c r="D1066" s="50" t="s">
        <v>9532</v>
      </c>
      <c r="E1066" s="50" t="s">
        <v>767</v>
      </c>
    </row>
    <row r="1067" spans="1:5" ht="16" x14ac:dyDescent="0.2">
      <c r="A1067" s="8" t="s">
        <v>9307</v>
      </c>
      <c r="B1067" s="8" t="s">
        <v>992</v>
      </c>
      <c r="C1067" s="8" t="s">
        <v>6</v>
      </c>
      <c r="D1067" s="50" t="s">
        <v>9556</v>
      </c>
      <c r="E1067" s="50" t="s">
        <v>837</v>
      </c>
    </row>
    <row r="1068" spans="1:5" ht="16" x14ac:dyDescent="0.2">
      <c r="A1068" s="8" t="s">
        <v>9307</v>
      </c>
      <c r="B1068" s="8" t="s">
        <v>992</v>
      </c>
      <c r="C1068" s="8" t="s">
        <v>7</v>
      </c>
      <c r="D1068" s="50" t="s">
        <v>9598</v>
      </c>
      <c r="E1068" s="50" t="s">
        <v>994</v>
      </c>
    </row>
    <row r="1069" spans="1:5" ht="16" x14ac:dyDescent="0.2">
      <c r="A1069" s="8" t="s">
        <v>9307</v>
      </c>
      <c r="B1069" s="8" t="s">
        <v>995</v>
      </c>
      <c r="C1069" s="8" t="s">
        <v>4</v>
      </c>
      <c r="D1069" s="50" t="s">
        <v>9308</v>
      </c>
      <c r="E1069" s="50" t="s">
        <v>38</v>
      </c>
    </row>
    <row r="1070" spans="1:5" ht="16" x14ac:dyDescent="0.2">
      <c r="A1070" s="8" t="s">
        <v>9307</v>
      </c>
      <c r="B1070" s="8" t="s">
        <v>995</v>
      </c>
      <c r="C1070" s="8" t="s">
        <v>5</v>
      </c>
      <c r="D1070" s="50" t="s">
        <v>9532</v>
      </c>
      <c r="E1070" s="50" t="s">
        <v>767</v>
      </c>
    </row>
    <row r="1071" spans="1:5" ht="16" x14ac:dyDescent="0.2">
      <c r="A1071" s="8" t="s">
        <v>9307</v>
      </c>
      <c r="B1071" s="8" t="s">
        <v>995</v>
      </c>
      <c r="C1071" s="8" t="s">
        <v>6</v>
      </c>
      <c r="D1071" s="50" t="s">
        <v>9556</v>
      </c>
      <c r="E1071" s="50" t="s">
        <v>837</v>
      </c>
    </row>
    <row r="1072" spans="1:5" ht="16" x14ac:dyDescent="0.2">
      <c r="A1072" s="8" t="s">
        <v>9307</v>
      </c>
      <c r="B1072" s="8" t="s">
        <v>995</v>
      </c>
      <c r="C1072" s="8" t="s">
        <v>7</v>
      </c>
      <c r="D1072" s="50" t="s">
        <v>9572</v>
      </c>
      <c r="E1072" s="50" t="s">
        <v>889</v>
      </c>
    </row>
    <row r="1073" spans="1:5" ht="16" x14ac:dyDescent="0.2">
      <c r="A1073" s="8" t="s">
        <v>9307</v>
      </c>
      <c r="B1073" s="8" t="s">
        <v>997</v>
      </c>
      <c r="C1073" s="8" t="s">
        <v>4</v>
      </c>
      <c r="D1073" s="50" t="s">
        <v>9308</v>
      </c>
      <c r="E1073" s="50" t="s">
        <v>38</v>
      </c>
    </row>
    <row r="1074" spans="1:5" ht="16" x14ac:dyDescent="0.2">
      <c r="A1074" s="8" t="s">
        <v>9307</v>
      </c>
      <c r="B1074" s="8" t="s">
        <v>997</v>
      </c>
      <c r="C1074" s="8" t="s">
        <v>5</v>
      </c>
      <c r="D1074" s="50" t="s">
        <v>9532</v>
      </c>
      <c r="E1074" s="50" t="s">
        <v>767</v>
      </c>
    </row>
    <row r="1075" spans="1:5" ht="16" x14ac:dyDescent="0.2">
      <c r="A1075" s="8" t="s">
        <v>9307</v>
      </c>
      <c r="B1075" s="8" t="s">
        <v>997</v>
      </c>
      <c r="C1075" s="8" t="s">
        <v>6</v>
      </c>
      <c r="D1075" s="50" t="s">
        <v>9556</v>
      </c>
      <c r="E1075" s="50" t="s">
        <v>837</v>
      </c>
    </row>
    <row r="1076" spans="1:5" ht="16" x14ac:dyDescent="0.2">
      <c r="A1076" s="8" t="s">
        <v>9307</v>
      </c>
      <c r="B1076" s="8" t="s">
        <v>997</v>
      </c>
      <c r="C1076" s="8" t="s">
        <v>7</v>
      </c>
      <c r="D1076" s="50" t="s">
        <v>9599</v>
      </c>
      <c r="E1076" s="50" t="s">
        <v>999</v>
      </c>
    </row>
    <row r="1077" spans="1:5" ht="16" x14ac:dyDescent="0.2">
      <c r="A1077" s="8" t="s">
        <v>9307</v>
      </c>
      <c r="B1077" s="8" t="s">
        <v>1000</v>
      </c>
      <c r="C1077" s="8" t="s">
        <v>4</v>
      </c>
      <c r="D1077" s="50" t="s">
        <v>9308</v>
      </c>
      <c r="E1077" s="50" t="s">
        <v>38</v>
      </c>
    </row>
    <row r="1078" spans="1:5" ht="16" x14ac:dyDescent="0.2">
      <c r="A1078" s="8" t="s">
        <v>9307</v>
      </c>
      <c r="B1078" s="8" t="s">
        <v>1000</v>
      </c>
      <c r="C1078" s="8" t="s">
        <v>5</v>
      </c>
      <c r="D1078" s="50" t="s">
        <v>9532</v>
      </c>
      <c r="E1078" s="50" t="s">
        <v>767</v>
      </c>
    </row>
    <row r="1079" spans="1:5" ht="16" x14ac:dyDescent="0.2">
      <c r="A1079" s="8" t="s">
        <v>9307</v>
      </c>
      <c r="B1079" s="8" t="s">
        <v>1000</v>
      </c>
      <c r="C1079" s="8" t="s">
        <v>6</v>
      </c>
      <c r="D1079" s="50" t="s">
        <v>9556</v>
      </c>
      <c r="E1079" s="50" t="s">
        <v>837</v>
      </c>
    </row>
    <row r="1080" spans="1:5" ht="16" x14ac:dyDescent="0.2">
      <c r="A1080" s="8" t="s">
        <v>9307</v>
      </c>
      <c r="B1080" s="8" t="s">
        <v>1000</v>
      </c>
      <c r="C1080" s="8" t="s">
        <v>7</v>
      </c>
      <c r="D1080" s="50" t="s">
        <v>9553</v>
      </c>
      <c r="E1080" s="50" t="s">
        <v>823</v>
      </c>
    </row>
    <row r="1081" spans="1:5" ht="16" x14ac:dyDescent="0.2">
      <c r="A1081" s="8" t="s">
        <v>9307</v>
      </c>
      <c r="B1081" s="8" t="s">
        <v>1003</v>
      </c>
      <c r="C1081" s="8" t="s">
        <v>4</v>
      </c>
      <c r="D1081" s="50" t="s">
        <v>9308</v>
      </c>
      <c r="E1081" s="50" t="s">
        <v>38</v>
      </c>
    </row>
    <row r="1082" spans="1:5" ht="16" x14ac:dyDescent="0.2">
      <c r="A1082" s="8" t="s">
        <v>9307</v>
      </c>
      <c r="B1082" s="8" t="s">
        <v>1003</v>
      </c>
      <c r="C1082" s="8" t="s">
        <v>5</v>
      </c>
      <c r="D1082" s="50" t="s">
        <v>9532</v>
      </c>
      <c r="E1082" s="50" t="s">
        <v>767</v>
      </c>
    </row>
    <row r="1083" spans="1:5" ht="16" x14ac:dyDescent="0.2">
      <c r="A1083" s="8" t="s">
        <v>9307</v>
      </c>
      <c r="B1083" s="8" t="s">
        <v>1003</v>
      </c>
      <c r="C1083" s="8" t="s">
        <v>6</v>
      </c>
      <c r="D1083" s="50" t="s">
        <v>9556</v>
      </c>
      <c r="E1083" s="50" t="s">
        <v>837</v>
      </c>
    </row>
    <row r="1084" spans="1:5" ht="16" x14ac:dyDescent="0.2">
      <c r="A1084" s="8" t="s">
        <v>9307</v>
      </c>
      <c r="B1084" s="8" t="s">
        <v>1003</v>
      </c>
      <c r="C1084" s="8" t="s">
        <v>7</v>
      </c>
      <c r="D1084" s="50" t="s">
        <v>9559</v>
      </c>
      <c r="E1084" s="50" t="s">
        <v>848</v>
      </c>
    </row>
    <row r="1085" spans="1:5" ht="16" x14ac:dyDescent="0.2">
      <c r="A1085" s="8" t="s">
        <v>9307</v>
      </c>
      <c r="B1085" s="8" t="s">
        <v>1005</v>
      </c>
      <c r="C1085" s="8" t="s">
        <v>4</v>
      </c>
      <c r="D1085" s="50" t="s">
        <v>9308</v>
      </c>
      <c r="E1085" s="50" t="s">
        <v>38</v>
      </c>
    </row>
    <row r="1086" spans="1:5" ht="16" x14ac:dyDescent="0.2">
      <c r="A1086" s="8" t="s">
        <v>9307</v>
      </c>
      <c r="B1086" s="8" t="s">
        <v>1005</v>
      </c>
      <c r="C1086" s="8" t="s">
        <v>5</v>
      </c>
      <c r="D1086" s="50" t="s">
        <v>9532</v>
      </c>
      <c r="E1086" s="50" t="s">
        <v>767</v>
      </c>
    </row>
    <row r="1087" spans="1:5" ht="16" x14ac:dyDescent="0.2">
      <c r="A1087" s="8" t="s">
        <v>9307</v>
      </c>
      <c r="B1087" s="8" t="s">
        <v>1005</v>
      </c>
      <c r="C1087" s="8" t="s">
        <v>6</v>
      </c>
      <c r="D1087" s="50" t="s">
        <v>9556</v>
      </c>
      <c r="E1087" s="50" t="s">
        <v>837</v>
      </c>
    </row>
    <row r="1088" spans="1:5" ht="16" x14ac:dyDescent="0.2">
      <c r="A1088" s="8" t="s">
        <v>9307</v>
      </c>
      <c r="B1088" s="8" t="s">
        <v>1005</v>
      </c>
      <c r="C1088" s="8" t="s">
        <v>7</v>
      </c>
      <c r="D1088" s="50" t="s">
        <v>9584</v>
      </c>
      <c r="E1088" s="50" t="s">
        <v>941</v>
      </c>
    </row>
    <row r="1089" spans="1:5" ht="16" x14ac:dyDescent="0.2">
      <c r="A1089" s="8" t="s">
        <v>9307</v>
      </c>
      <c r="B1089" s="8" t="s">
        <v>1007</v>
      </c>
      <c r="C1089" s="8" t="s">
        <v>4</v>
      </c>
      <c r="D1089" s="50" t="s">
        <v>9308</v>
      </c>
      <c r="E1089" s="50" t="s">
        <v>38</v>
      </c>
    </row>
    <row r="1090" spans="1:5" ht="16" x14ac:dyDescent="0.2">
      <c r="A1090" s="8" t="s">
        <v>9307</v>
      </c>
      <c r="B1090" s="8" t="s">
        <v>1007</v>
      </c>
      <c r="C1090" s="8" t="s">
        <v>5</v>
      </c>
      <c r="D1090" s="50" t="s">
        <v>9532</v>
      </c>
      <c r="E1090" s="50" t="s">
        <v>767</v>
      </c>
    </row>
    <row r="1091" spans="1:5" ht="16" x14ac:dyDescent="0.2">
      <c r="A1091" s="8" t="s">
        <v>9307</v>
      </c>
      <c r="B1091" s="8" t="s">
        <v>1007</v>
      </c>
      <c r="C1091" s="8" t="s">
        <v>6</v>
      </c>
      <c r="D1091" s="50" t="s">
        <v>9556</v>
      </c>
      <c r="E1091" s="50" t="s">
        <v>837</v>
      </c>
    </row>
    <row r="1092" spans="1:5" ht="16" x14ac:dyDescent="0.2">
      <c r="A1092" s="8" t="s">
        <v>9307</v>
      </c>
      <c r="B1092" s="8" t="s">
        <v>1007</v>
      </c>
      <c r="C1092" s="8" t="s">
        <v>7</v>
      </c>
      <c r="D1092" s="50" t="s">
        <v>9568</v>
      </c>
      <c r="E1092" s="50" t="s">
        <v>877</v>
      </c>
    </row>
    <row r="1093" spans="1:5" ht="16" x14ac:dyDescent="0.2">
      <c r="A1093" s="8" t="s">
        <v>9307</v>
      </c>
      <c r="B1093" s="8" t="s">
        <v>1009</v>
      </c>
      <c r="C1093" s="8" t="s">
        <v>4</v>
      </c>
      <c r="D1093" s="50" t="s">
        <v>9308</v>
      </c>
      <c r="E1093" s="50" t="s">
        <v>38</v>
      </c>
    </row>
    <row r="1094" spans="1:5" ht="16" x14ac:dyDescent="0.2">
      <c r="A1094" s="8" t="s">
        <v>9307</v>
      </c>
      <c r="B1094" s="8" t="s">
        <v>1009</v>
      </c>
      <c r="C1094" s="8" t="s">
        <v>5</v>
      </c>
      <c r="D1094" s="50" t="s">
        <v>9532</v>
      </c>
      <c r="E1094" s="50" t="s">
        <v>767</v>
      </c>
    </row>
    <row r="1095" spans="1:5" ht="16" x14ac:dyDescent="0.2">
      <c r="A1095" s="8" t="s">
        <v>9307</v>
      </c>
      <c r="B1095" s="8" t="s">
        <v>1009</v>
      </c>
      <c r="C1095" s="8" t="s">
        <v>6</v>
      </c>
      <c r="D1095" s="50" t="s">
        <v>9556</v>
      </c>
      <c r="E1095" s="50" t="s">
        <v>837</v>
      </c>
    </row>
    <row r="1096" spans="1:5" ht="16" x14ac:dyDescent="0.2">
      <c r="A1096" s="8" t="s">
        <v>9307</v>
      </c>
      <c r="B1096" s="8" t="s">
        <v>1009</v>
      </c>
      <c r="C1096" s="8" t="s">
        <v>7</v>
      </c>
      <c r="D1096" s="50" t="s">
        <v>9563</v>
      </c>
      <c r="E1096" s="50" t="s">
        <v>860</v>
      </c>
    </row>
    <row r="1097" spans="1:5" ht="16" x14ac:dyDescent="0.2">
      <c r="A1097" s="8" t="s">
        <v>9307</v>
      </c>
      <c r="B1097" s="8" t="s">
        <v>1011</v>
      </c>
      <c r="C1097" s="8" t="s">
        <v>4</v>
      </c>
      <c r="D1097" s="50" t="s">
        <v>9308</v>
      </c>
      <c r="E1097" s="50" t="s">
        <v>38</v>
      </c>
    </row>
    <row r="1098" spans="1:5" ht="16" x14ac:dyDescent="0.2">
      <c r="A1098" s="8" t="s">
        <v>9307</v>
      </c>
      <c r="B1098" s="8" t="s">
        <v>1011</v>
      </c>
      <c r="C1098" s="8" t="s">
        <v>5</v>
      </c>
      <c r="D1098" s="50" t="s">
        <v>9532</v>
      </c>
      <c r="E1098" s="50" t="s">
        <v>767</v>
      </c>
    </row>
    <row r="1099" spans="1:5" ht="16" x14ac:dyDescent="0.2">
      <c r="A1099" s="8" t="s">
        <v>9307</v>
      </c>
      <c r="B1099" s="8" t="s">
        <v>1011</v>
      </c>
      <c r="C1099" s="8" t="s">
        <v>6</v>
      </c>
      <c r="D1099" s="50" t="s">
        <v>9556</v>
      </c>
      <c r="E1099" s="50" t="s">
        <v>837</v>
      </c>
    </row>
    <row r="1100" spans="1:5" ht="16" x14ac:dyDescent="0.2">
      <c r="A1100" s="8" t="s">
        <v>9307</v>
      </c>
      <c r="B1100" s="8" t="s">
        <v>1011</v>
      </c>
      <c r="C1100" s="8" t="s">
        <v>7</v>
      </c>
      <c r="D1100" s="50" t="s">
        <v>9600</v>
      </c>
      <c r="E1100" s="50" t="s">
        <v>1013</v>
      </c>
    </row>
    <row r="1101" spans="1:5" ht="16" x14ac:dyDescent="0.2">
      <c r="A1101" s="8" t="s">
        <v>9307</v>
      </c>
      <c r="B1101" s="8" t="s">
        <v>1014</v>
      </c>
      <c r="C1101" s="8" t="s">
        <v>4</v>
      </c>
      <c r="D1101" s="50" t="s">
        <v>9308</v>
      </c>
      <c r="E1101" s="50" t="s">
        <v>38</v>
      </c>
    </row>
    <row r="1102" spans="1:5" ht="16" x14ac:dyDescent="0.2">
      <c r="A1102" s="8" t="s">
        <v>9307</v>
      </c>
      <c r="B1102" s="8" t="s">
        <v>1014</v>
      </c>
      <c r="C1102" s="8" t="s">
        <v>5</v>
      </c>
      <c r="D1102" s="50" t="s">
        <v>9532</v>
      </c>
      <c r="E1102" s="50" t="s">
        <v>767</v>
      </c>
    </row>
    <row r="1103" spans="1:5" ht="16" x14ac:dyDescent="0.2">
      <c r="A1103" s="8" t="s">
        <v>9307</v>
      </c>
      <c r="B1103" s="8" t="s">
        <v>1014</v>
      </c>
      <c r="C1103" s="8" t="s">
        <v>6</v>
      </c>
      <c r="D1103" s="50" t="s">
        <v>9556</v>
      </c>
      <c r="E1103" s="50" t="s">
        <v>837</v>
      </c>
    </row>
    <row r="1104" spans="1:5" ht="16" x14ac:dyDescent="0.2">
      <c r="A1104" s="8" t="s">
        <v>9307</v>
      </c>
      <c r="B1104" s="8" t="s">
        <v>1014</v>
      </c>
      <c r="C1104" s="8" t="s">
        <v>7</v>
      </c>
      <c r="D1104" s="50" t="s">
        <v>9566</v>
      </c>
      <c r="E1104" s="50" t="s">
        <v>869</v>
      </c>
    </row>
    <row r="1105" spans="1:5" ht="16" x14ac:dyDescent="0.2">
      <c r="A1105" s="8" t="s">
        <v>9307</v>
      </c>
      <c r="B1105" s="8" t="s">
        <v>1016</v>
      </c>
      <c r="C1105" s="8" t="s">
        <v>4</v>
      </c>
      <c r="D1105" s="50" t="s">
        <v>9308</v>
      </c>
      <c r="E1105" s="50" t="s">
        <v>38</v>
      </c>
    </row>
    <row r="1106" spans="1:5" ht="16" x14ac:dyDescent="0.2">
      <c r="A1106" s="8" t="s">
        <v>9307</v>
      </c>
      <c r="B1106" s="8" t="s">
        <v>1016</v>
      </c>
      <c r="C1106" s="8" t="s">
        <v>5</v>
      </c>
      <c r="D1106" s="50" t="s">
        <v>9532</v>
      </c>
      <c r="E1106" s="50" t="s">
        <v>767</v>
      </c>
    </row>
    <row r="1107" spans="1:5" ht="16" x14ac:dyDescent="0.2">
      <c r="A1107" s="8" t="s">
        <v>9307</v>
      </c>
      <c r="B1107" s="8" t="s">
        <v>1016</v>
      </c>
      <c r="C1107" s="8" t="s">
        <v>6</v>
      </c>
      <c r="D1107" s="50" t="s">
        <v>9556</v>
      </c>
      <c r="E1107" s="50" t="s">
        <v>837</v>
      </c>
    </row>
    <row r="1108" spans="1:5" ht="16" x14ac:dyDescent="0.2">
      <c r="A1108" s="8" t="s">
        <v>9307</v>
      </c>
      <c r="B1108" s="8" t="s">
        <v>1016</v>
      </c>
      <c r="C1108" s="8" t="s">
        <v>7</v>
      </c>
      <c r="D1108" s="50" t="s">
        <v>9601</v>
      </c>
      <c r="E1108" s="50" t="s">
        <v>1018</v>
      </c>
    </row>
    <row r="1109" spans="1:5" ht="16" x14ac:dyDescent="0.2">
      <c r="A1109" s="8" t="s">
        <v>9307</v>
      </c>
      <c r="B1109" s="8" t="s">
        <v>1019</v>
      </c>
      <c r="C1109" s="8" t="s">
        <v>4</v>
      </c>
      <c r="D1109" s="50" t="s">
        <v>9308</v>
      </c>
      <c r="E1109" s="50" t="s">
        <v>38</v>
      </c>
    </row>
    <row r="1110" spans="1:5" ht="16" x14ac:dyDescent="0.2">
      <c r="A1110" s="8" t="s">
        <v>9307</v>
      </c>
      <c r="B1110" s="8" t="s">
        <v>1019</v>
      </c>
      <c r="C1110" s="8" t="s">
        <v>5</v>
      </c>
      <c r="D1110" s="50" t="s">
        <v>9532</v>
      </c>
      <c r="E1110" s="50" t="s">
        <v>767</v>
      </c>
    </row>
    <row r="1111" spans="1:5" ht="16" x14ac:dyDescent="0.2">
      <c r="A1111" s="8" t="s">
        <v>9307</v>
      </c>
      <c r="B1111" s="8" t="s">
        <v>1019</v>
      </c>
      <c r="C1111" s="8" t="s">
        <v>6</v>
      </c>
      <c r="D1111" s="50" t="s">
        <v>9556</v>
      </c>
      <c r="E1111" s="50" t="s">
        <v>837</v>
      </c>
    </row>
    <row r="1112" spans="1:5" ht="16" x14ac:dyDescent="0.2">
      <c r="A1112" s="8" t="s">
        <v>9307</v>
      </c>
      <c r="B1112" s="8" t="s">
        <v>1019</v>
      </c>
      <c r="C1112" s="8" t="s">
        <v>7</v>
      </c>
      <c r="D1112" s="50" t="s">
        <v>9554</v>
      </c>
      <c r="E1112" s="50" t="s">
        <v>826</v>
      </c>
    </row>
    <row r="1113" spans="1:5" ht="16" x14ac:dyDescent="0.2">
      <c r="A1113" s="8" t="s">
        <v>9307</v>
      </c>
      <c r="B1113" s="8" t="s">
        <v>1022</v>
      </c>
      <c r="C1113" s="8" t="s">
        <v>4</v>
      </c>
      <c r="D1113" s="50" t="s">
        <v>9308</v>
      </c>
      <c r="E1113" s="50" t="s">
        <v>38</v>
      </c>
    </row>
    <row r="1114" spans="1:5" ht="16" x14ac:dyDescent="0.2">
      <c r="A1114" s="8" t="s">
        <v>9307</v>
      </c>
      <c r="B1114" s="8" t="s">
        <v>1022</v>
      </c>
      <c r="C1114" s="8" t="s">
        <v>5</v>
      </c>
      <c r="D1114" s="50" t="s">
        <v>9532</v>
      </c>
      <c r="E1114" s="50" t="s">
        <v>767</v>
      </c>
    </row>
    <row r="1115" spans="1:5" ht="16" x14ac:dyDescent="0.2">
      <c r="A1115" s="8" t="s">
        <v>9307</v>
      </c>
      <c r="B1115" s="8" t="s">
        <v>1022</v>
      </c>
      <c r="C1115" s="8" t="s">
        <v>6</v>
      </c>
      <c r="D1115" s="50" t="s">
        <v>9556</v>
      </c>
      <c r="E1115" s="50" t="s">
        <v>837</v>
      </c>
    </row>
    <row r="1116" spans="1:5" ht="16" x14ac:dyDescent="0.2">
      <c r="A1116" s="8" t="s">
        <v>9307</v>
      </c>
      <c r="B1116" s="8" t="s">
        <v>1022</v>
      </c>
      <c r="C1116" s="8" t="s">
        <v>7</v>
      </c>
      <c r="D1116" s="50" t="s">
        <v>9602</v>
      </c>
      <c r="E1116" s="50" t="s">
        <v>1024</v>
      </c>
    </row>
    <row r="1117" spans="1:5" ht="16" x14ac:dyDescent="0.2">
      <c r="A1117" s="8" t="s">
        <v>9307</v>
      </c>
      <c r="B1117" s="8" t="s">
        <v>1025</v>
      </c>
      <c r="C1117" s="8" t="s">
        <v>4</v>
      </c>
      <c r="D1117" s="50" t="s">
        <v>9308</v>
      </c>
      <c r="E1117" s="50" t="s">
        <v>38</v>
      </c>
    </row>
    <row r="1118" spans="1:5" ht="16" x14ac:dyDescent="0.2">
      <c r="A1118" s="8" t="s">
        <v>9307</v>
      </c>
      <c r="B1118" s="8" t="s">
        <v>1025</v>
      </c>
      <c r="C1118" s="8" t="s">
        <v>5</v>
      </c>
      <c r="D1118" s="50" t="s">
        <v>9532</v>
      </c>
      <c r="E1118" s="50" t="s">
        <v>767</v>
      </c>
    </row>
    <row r="1119" spans="1:5" ht="16" x14ac:dyDescent="0.2">
      <c r="A1119" s="8" t="s">
        <v>9307</v>
      </c>
      <c r="B1119" s="8" t="s">
        <v>1025</v>
      </c>
      <c r="C1119" s="8" t="s">
        <v>6</v>
      </c>
      <c r="D1119" s="50" t="s">
        <v>9556</v>
      </c>
      <c r="E1119" s="50" t="s">
        <v>837</v>
      </c>
    </row>
    <row r="1120" spans="1:5" ht="16" x14ac:dyDescent="0.2">
      <c r="A1120" s="8" t="s">
        <v>9307</v>
      </c>
      <c r="B1120" s="8" t="s">
        <v>1025</v>
      </c>
      <c r="C1120" s="8" t="s">
        <v>7</v>
      </c>
      <c r="D1120" s="50" t="s">
        <v>9603</v>
      </c>
      <c r="E1120" s="50" t="s">
        <v>1027</v>
      </c>
    </row>
    <row r="1121" spans="1:5" ht="16" x14ac:dyDescent="0.2">
      <c r="A1121" s="8" t="s">
        <v>9307</v>
      </c>
      <c r="B1121" s="8" t="s">
        <v>1028</v>
      </c>
      <c r="C1121" s="8" t="s">
        <v>4</v>
      </c>
      <c r="D1121" s="50" t="s">
        <v>9308</v>
      </c>
      <c r="E1121" s="50" t="s">
        <v>38</v>
      </c>
    </row>
    <row r="1122" spans="1:5" ht="16" x14ac:dyDescent="0.2">
      <c r="A1122" s="8" t="s">
        <v>9307</v>
      </c>
      <c r="B1122" s="8" t="s">
        <v>1028</v>
      </c>
      <c r="C1122" s="8" t="s">
        <v>5</v>
      </c>
      <c r="D1122" s="50" t="s">
        <v>9532</v>
      </c>
      <c r="E1122" s="50" t="s">
        <v>767</v>
      </c>
    </row>
    <row r="1123" spans="1:5" ht="16" x14ac:dyDescent="0.2">
      <c r="A1123" s="8" t="s">
        <v>9307</v>
      </c>
      <c r="B1123" s="8" t="s">
        <v>1028</v>
      </c>
      <c r="C1123" s="8" t="s">
        <v>6</v>
      </c>
      <c r="D1123" s="50" t="s">
        <v>9556</v>
      </c>
      <c r="E1123" s="50" t="s">
        <v>837</v>
      </c>
    </row>
    <row r="1124" spans="1:5" ht="16" x14ac:dyDescent="0.2">
      <c r="A1124" s="8" t="s">
        <v>9307</v>
      </c>
      <c r="B1124" s="8" t="s">
        <v>1028</v>
      </c>
      <c r="C1124" s="8" t="s">
        <v>7</v>
      </c>
      <c r="D1124" s="50" t="s">
        <v>9604</v>
      </c>
      <c r="E1124" s="50" t="s">
        <v>1030</v>
      </c>
    </row>
    <row r="1125" spans="1:5" ht="16" x14ac:dyDescent="0.2">
      <c r="A1125" s="8" t="s">
        <v>9307</v>
      </c>
      <c r="B1125" s="8" t="s">
        <v>1031</v>
      </c>
      <c r="C1125" s="8" t="s">
        <v>4</v>
      </c>
      <c r="D1125" s="50" t="s">
        <v>9308</v>
      </c>
      <c r="E1125" s="50" t="s">
        <v>38</v>
      </c>
    </row>
    <row r="1126" spans="1:5" ht="16" x14ac:dyDescent="0.2">
      <c r="A1126" s="8" t="s">
        <v>9307</v>
      </c>
      <c r="B1126" s="8" t="s">
        <v>1031</v>
      </c>
      <c r="C1126" s="8" t="s">
        <v>5</v>
      </c>
      <c r="D1126" s="50" t="s">
        <v>9532</v>
      </c>
      <c r="E1126" s="50" t="s">
        <v>767</v>
      </c>
    </row>
    <row r="1127" spans="1:5" ht="16" x14ac:dyDescent="0.2">
      <c r="A1127" s="8" t="s">
        <v>9307</v>
      </c>
      <c r="B1127" s="8" t="s">
        <v>1031</v>
      </c>
      <c r="C1127" s="8" t="s">
        <v>6</v>
      </c>
      <c r="D1127" s="50" t="s">
        <v>9556</v>
      </c>
      <c r="E1127" s="50" t="s">
        <v>837</v>
      </c>
    </row>
    <row r="1128" spans="1:5" ht="16" x14ac:dyDescent="0.2">
      <c r="A1128" s="8" t="s">
        <v>9307</v>
      </c>
      <c r="B1128" s="8" t="s">
        <v>1031</v>
      </c>
      <c r="C1128" s="8" t="s">
        <v>7</v>
      </c>
      <c r="D1128" s="50" t="s">
        <v>9605</v>
      </c>
      <c r="E1128" s="50" t="s">
        <v>1033</v>
      </c>
    </row>
    <row r="1129" spans="1:5" ht="16" x14ac:dyDescent="0.2">
      <c r="A1129" s="8" t="s">
        <v>9307</v>
      </c>
      <c r="B1129" s="8" t="s">
        <v>1034</v>
      </c>
      <c r="C1129" s="8" t="s">
        <v>4</v>
      </c>
      <c r="D1129" s="50" t="s">
        <v>9308</v>
      </c>
      <c r="E1129" s="50" t="s">
        <v>38</v>
      </c>
    </row>
    <row r="1130" spans="1:5" ht="16" x14ac:dyDescent="0.2">
      <c r="A1130" s="8" t="s">
        <v>9307</v>
      </c>
      <c r="B1130" s="8" t="s">
        <v>1034</v>
      </c>
      <c r="C1130" s="8" t="s">
        <v>5</v>
      </c>
      <c r="D1130" s="50" t="s">
        <v>9532</v>
      </c>
      <c r="E1130" s="50" t="s">
        <v>767</v>
      </c>
    </row>
    <row r="1131" spans="1:5" ht="16" x14ac:dyDescent="0.2">
      <c r="A1131" s="8" t="s">
        <v>9307</v>
      </c>
      <c r="B1131" s="8" t="s">
        <v>1034</v>
      </c>
      <c r="C1131" s="8" t="s">
        <v>6</v>
      </c>
      <c r="D1131" s="50" t="s">
        <v>9556</v>
      </c>
      <c r="E1131" s="50" t="s">
        <v>837</v>
      </c>
    </row>
    <row r="1132" spans="1:5" ht="16" x14ac:dyDescent="0.2">
      <c r="A1132" s="8" t="s">
        <v>9307</v>
      </c>
      <c r="B1132" s="8" t="s">
        <v>1034</v>
      </c>
      <c r="C1132" s="8" t="s">
        <v>7</v>
      </c>
      <c r="D1132" s="50" t="s">
        <v>9555</v>
      </c>
      <c r="E1132" s="50" t="s">
        <v>829</v>
      </c>
    </row>
    <row r="1133" spans="1:5" ht="16" x14ac:dyDescent="0.2">
      <c r="A1133" s="8" t="s">
        <v>9307</v>
      </c>
      <c r="B1133" s="8" t="s">
        <v>1036</v>
      </c>
      <c r="C1133" s="8" t="s">
        <v>4</v>
      </c>
      <c r="D1133" s="50" t="s">
        <v>9308</v>
      </c>
      <c r="E1133" s="50" t="s">
        <v>38</v>
      </c>
    </row>
    <row r="1134" spans="1:5" ht="16" x14ac:dyDescent="0.2">
      <c r="A1134" s="8" t="s">
        <v>9307</v>
      </c>
      <c r="B1134" s="8" t="s">
        <v>1036</v>
      </c>
      <c r="C1134" s="8" t="s">
        <v>5</v>
      </c>
      <c r="D1134" s="50" t="s">
        <v>9532</v>
      </c>
      <c r="E1134" s="50" t="s">
        <v>767</v>
      </c>
    </row>
    <row r="1135" spans="1:5" ht="16" x14ac:dyDescent="0.2">
      <c r="A1135" s="8" t="s">
        <v>9307</v>
      </c>
      <c r="B1135" s="8" t="s">
        <v>1036</v>
      </c>
      <c r="C1135" s="8" t="s">
        <v>6</v>
      </c>
      <c r="D1135" s="50" t="s">
        <v>9556</v>
      </c>
      <c r="E1135" s="50" t="s">
        <v>837</v>
      </c>
    </row>
    <row r="1136" spans="1:5" ht="16" x14ac:dyDescent="0.2">
      <c r="A1136" s="8" t="s">
        <v>9307</v>
      </c>
      <c r="B1136" s="8" t="s">
        <v>1036</v>
      </c>
      <c r="C1136" s="8" t="s">
        <v>7</v>
      </c>
      <c r="D1136" s="50" t="s">
        <v>9606</v>
      </c>
      <c r="E1136" s="50" t="s">
        <v>1038</v>
      </c>
    </row>
    <row r="1137" spans="1:5" ht="16" x14ac:dyDescent="0.2">
      <c r="A1137" s="8" t="s">
        <v>9307</v>
      </c>
      <c r="B1137" s="8" t="s">
        <v>1039</v>
      </c>
      <c r="C1137" s="8" t="s">
        <v>4</v>
      </c>
      <c r="D1137" s="50" t="s">
        <v>9308</v>
      </c>
      <c r="E1137" s="50" t="s">
        <v>38</v>
      </c>
    </row>
    <row r="1138" spans="1:5" ht="16" x14ac:dyDescent="0.2">
      <c r="A1138" s="8" t="s">
        <v>9307</v>
      </c>
      <c r="B1138" s="8" t="s">
        <v>1039</v>
      </c>
      <c r="C1138" s="8" t="s">
        <v>5</v>
      </c>
      <c r="D1138" s="50" t="s">
        <v>9532</v>
      </c>
      <c r="E1138" s="50" t="s">
        <v>767</v>
      </c>
    </row>
    <row r="1139" spans="1:5" ht="16" x14ac:dyDescent="0.2">
      <c r="A1139" s="8" t="s">
        <v>9307</v>
      </c>
      <c r="B1139" s="8" t="s">
        <v>1039</v>
      </c>
      <c r="C1139" s="8" t="s">
        <v>6</v>
      </c>
      <c r="D1139" s="50" t="s">
        <v>9556</v>
      </c>
      <c r="E1139" s="50" t="s">
        <v>837</v>
      </c>
    </row>
    <row r="1140" spans="1:5" ht="16" x14ac:dyDescent="0.2">
      <c r="A1140" s="8" t="s">
        <v>9307</v>
      </c>
      <c r="B1140" s="8" t="s">
        <v>1039</v>
      </c>
      <c r="C1140" s="8" t="s">
        <v>7</v>
      </c>
      <c r="D1140" s="50" t="s">
        <v>9607</v>
      </c>
      <c r="E1140" s="50" t="s">
        <v>1041</v>
      </c>
    </row>
    <row r="1141" spans="1:5" ht="16" x14ac:dyDescent="0.2">
      <c r="A1141" s="8" t="s">
        <v>9307</v>
      </c>
      <c r="B1141" s="8" t="s">
        <v>1042</v>
      </c>
      <c r="C1141" s="8" t="s">
        <v>4</v>
      </c>
      <c r="D1141" s="50" t="s">
        <v>9308</v>
      </c>
      <c r="E1141" s="50" t="s">
        <v>38</v>
      </c>
    </row>
    <row r="1142" spans="1:5" ht="16" x14ac:dyDescent="0.2">
      <c r="A1142" s="8" t="s">
        <v>9307</v>
      </c>
      <c r="B1142" s="8" t="s">
        <v>1042</v>
      </c>
      <c r="C1142" s="8" t="s">
        <v>5</v>
      </c>
      <c r="D1142" s="50" t="s">
        <v>9532</v>
      </c>
      <c r="E1142" s="50" t="s">
        <v>767</v>
      </c>
    </row>
    <row r="1143" spans="1:5" ht="16" x14ac:dyDescent="0.2">
      <c r="A1143" s="8" t="s">
        <v>9307</v>
      </c>
      <c r="B1143" s="8" t="s">
        <v>1042</v>
      </c>
      <c r="C1143" s="8" t="s">
        <v>6</v>
      </c>
      <c r="D1143" s="50" t="s">
        <v>9556</v>
      </c>
      <c r="E1143" s="50" t="s">
        <v>837</v>
      </c>
    </row>
    <row r="1144" spans="1:5" ht="16" x14ac:dyDescent="0.2">
      <c r="A1144" s="8" t="s">
        <v>9307</v>
      </c>
      <c r="B1144" s="8" t="s">
        <v>1042</v>
      </c>
      <c r="C1144" s="8" t="s">
        <v>7</v>
      </c>
      <c r="D1144" s="50" t="s">
        <v>9608</v>
      </c>
      <c r="E1144" s="50" t="s">
        <v>1044</v>
      </c>
    </row>
    <row r="1145" spans="1:5" ht="16" x14ac:dyDescent="0.2">
      <c r="A1145" s="8" t="s">
        <v>9307</v>
      </c>
      <c r="B1145" s="8" t="s">
        <v>1045</v>
      </c>
      <c r="C1145" s="8" t="s">
        <v>4</v>
      </c>
      <c r="D1145" s="50" t="s">
        <v>9308</v>
      </c>
      <c r="E1145" s="50" t="s">
        <v>38</v>
      </c>
    </row>
    <row r="1146" spans="1:5" ht="16" x14ac:dyDescent="0.2">
      <c r="A1146" s="8" t="s">
        <v>9307</v>
      </c>
      <c r="B1146" s="8" t="s">
        <v>1045</v>
      </c>
      <c r="C1146" s="8" t="s">
        <v>5</v>
      </c>
      <c r="D1146" s="50" t="s">
        <v>9532</v>
      </c>
      <c r="E1146" s="50" t="s">
        <v>767</v>
      </c>
    </row>
    <row r="1147" spans="1:5" ht="16" x14ac:dyDescent="0.2">
      <c r="A1147" s="8" t="s">
        <v>9307</v>
      </c>
      <c r="B1147" s="8" t="s">
        <v>1045</v>
      </c>
      <c r="C1147" s="8" t="s">
        <v>6</v>
      </c>
      <c r="D1147" s="50" t="s">
        <v>9556</v>
      </c>
      <c r="E1147" s="50" t="s">
        <v>837</v>
      </c>
    </row>
    <row r="1148" spans="1:5" ht="16" x14ac:dyDescent="0.2">
      <c r="A1148" s="8" t="s">
        <v>9307</v>
      </c>
      <c r="B1148" s="8" t="s">
        <v>1045</v>
      </c>
      <c r="C1148" s="8" t="s">
        <v>7</v>
      </c>
      <c r="D1148" s="50" t="s">
        <v>9555</v>
      </c>
      <c r="E1148" s="50" t="s">
        <v>829</v>
      </c>
    </row>
    <row r="1149" spans="1:5" ht="16" x14ac:dyDescent="0.2">
      <c r="A1149" s="8" t="s">
        <v>9307</v>
      </c>
      <c r="B1149" s="8" t="s">
        <v>1048</v>
      </c>
      <c r="C1149" s="8" t="s">
        <v>4</v>
      </c>
      <c r="D1149" s="50" t="s">
        <v>9308</v>
      </c>
      <c r="E1149" s="50" t="s">
        <v>38</v>
      </c>
    </row>
    <row r="1150" spans="1:5" ht="16" x14ac:dyDescent="0.2">
      <c r="A1150" s="8" t="s">
        <v>9307</v>
      </c>
      <c r="B1150" s="8" t="s">
        <v>1048</v>
      </c>
      <c r="C1150" s="8" t="s">
        <v>5</v>
      </c>
      <c r="D1150" s="50" t="s">
        <v>9532</v>
      </c>
      <c r="E1150" s="50" t="s">
        <v>767</v>
      </c>
    </row>
    <row r="1151" spans="1:5" ht="16" x14ac:dyDescent="0.2">
      <c r="A1151" s="8" t="s">
        <v>9307</v>
      </c>
      <c r="B1151" s="8" t="s">
        <v>1048</v>
      </c>
      <c r="C1151" s="8" t="s">
        <v>6</v>
      </c>
      <c r="D1151" s="50" t="s">
        <v>9556</v>
      </c>
      <c r="E1151" s="50" t="s">
        <v>837</v>
      </c>
    </row>
    <row r="1152" spans="1:5" ht="16" x14ac:dyDescent="0.2">
      <c r="A1152" s="8" t="s">
        <v>9307</v>
      </c>
      <c r="B1152" s="8" t="s">
        <v>1048</v>
      </c>
      <c r="C1152" s="8" t="s">
        <v>7</v>
      </c>
      <c r="D1152" s="50" t="s">
        <v>9609</v>
      </c>
      <c r="E1152" s="50" t="s">
        <v>1050</v>
      </c>
    </row>
    <row r="1153" spans="1:5" ht="16" x14ac:dyDescent="0.2">
      <c r="A1153" s="8" t="s">
        <v>9307</v>
      </c>
      <c r="B1153" s="8" t="s">
        <v>1051</v>
      </c>
      <c r="C1153" s="8" t="s">
        <v>4</v>
      </c>
      <c r="D1153" s="50" t="s">
        <v>9308</v>
      </c>
      <c r="E1153" s="50" t="s">
        <v>38</v>
      </c>
    </row>
    <row r="1154" spans="1:5" ht="16" x14ac:dyDescent="0.2">
      <c r="A1154" s="8" t="s">
        <v>9307</v>
      </c>
      <c r="B1154" s="8" t="s">
        <v>1051</v>
      </c>
      <c r="C1154" s="8" t="s">
        <v>5</v>
      </c>
      <c r="D1154" s="50" t="s">
        <v>9532</v>
      </c>
      <c r="E1154" s="50" t="s">
        <v>767</v>
      </c>
    </row>
    <row r="1155" spans="1:5" ht="16" x14ac:dyDescent="0.2">
      <c r="A1155" s="8" t="s">
        <v>9307</v>
      </c>
      <c r="B1155" s="8" t="s">
        <v>1051</v>
      </c>
      <c r="C1155" s="8" t="s">
        <v>6</v>
      </c>
      <c r="D1155" s="50" t="s">
        <v>9556</v>
      </c>
      <c r="E1155" s="50" t="s">
        <v>837</v>
      </c>
    </row>
    <row r="1156" spans="1:5" ht="16" x14ac:dyDescent="0.2">
      <c r="A1156" s="8" t="s">
        <v>9307</v>
      </c>
      <c r="B1156" s="8" t="s">
        <v>1051</v>
      </c>
      <c r="C1156" s="8" t="s">
        <v>7</v>
      </c>
      <c r="D1156" s="50" t="s">
        <v>9610</v>
      </c>
      <c r="E1156" s="50" t="s">
        <v>1053</v>
      </c>
    </row>
    <row r="1157" spans="1:5" ht="16" x14ac:dyDescent="0.2">
      <c r="A1157" s="8" t="s">
        <v>9307</v>
      </c>
      <c r="B1157" s="8" t="s">
        <v>1054</v>
      </c>
      <c r="C1157" s="8" t="s">
        <v>4</v>
      </c>
      <c r="D1157" s="50" t="s">
        <v>9308</v>
      </c>
      <c r="E1157" s="50" t="s">
        <v>38</v>
      </c>
    </row>
    <row r="1158" spans="1:5" ht="16" x14ac:dyDescent="0.2">
      <c r="A1158" s="8" t="s">
        <v>9307</v>
      </c>
      <c r="B1158" s="8" t="s">
        <v>1054</v>
      </c>
      <c r="C1158" s="8" t="s">
        <v>5</v>
      </c>
      <c r="D1158" s="50" t="s">
        <v>9532</v>
      </c>
      <c r="E1158" s="50" t="s">
        <v>767</v>
      </c>
    </row>
    <row r="1159" spans="1:5" ht="16" x14ac:dyDescent="0.2">
      <c r="A1159" s="8" t="s">
        <v>9307</v>
      </c>
      <c r="B1159" s="8" t="s">
        <v>1054</v>
      </c>
      <c r="C1159" s="8" t="s">
        <v>6</v>
      </c>
      <c r="D1159" s="50" t="s">
        <v>9556</v>
      </c>
      <c r="E1159" s="50" t="s">
        <v>837</v>
      </c>
    </row>
    <row r="1160" spans="1:5" ht="16" x14ac:dyDescent="0.2">
      <c r="A1160" s="8" t="s">
        <v>9307</v>
      </c>
      <c r="B1160" s="8" t="s">
        <v>1054</v>
      </c>
      <c r="C1160" s="8" t="s">
        <v>7</v>
      </c>
      <c r="D1160" s="50" t="s">
        <v>9611</v>
      </c>
      <c r="E1160" s="50" t="s">
        <v>1056</v>
      </c>
    </row>
    <row r="1161" spans="1:5" ht="16" x14ac:dyDescent="0.2">
      <c r="A1161" s="8" t="s">
        <v>9307</v>
      </c>
      <c r="B1161" s="8" t="s">
        <v>1057</v>
      </c>
      <c r="C1161" s="8" t="s">
        <v>4</v>
      </c>
      <c r="D1161" s="50" t="s">
        <v>9308</v>
      </c>
      <c r="E1161" s="50" t="s">
        <v>38</v>
      </c>
    </row>
    <row r="1162" spans="1:5" ht="16" x14ac:dyDescent="0.2">
      <c r="A1162" s="8" t="s">
        <v>9307</v>
      </c>
      <c r="B1162" s="8" t="s">
        <v>1057</v>
      </c>
      <c r="C1162" s="8" t="s">
        <v>5</v>
      </c>
      <c r="D1162" s="50" t="s">
        <v>9532</v>
      </c>
      <c r="E1162" s="50" t="s">
        <v>767</v>
      </c>
    </row>
    <row r="1163" spans="1:5" ht="16" x14ac:dyDescent="0.2">
      <c r="A1163" s="8" t="s">
        <v>9307</v>
      </c>
      <c r="B1163" s="8" t="s">
        <v>1057</v>
      </c>
      <c r="C1163" s="8" t="s">
        <v>6</v>
      </c>
      <c r="D1163" s="50" t="s">
        <v>9556</v>
      </c>
      <c r="E1163" s="50" t="s">
        <v>837</v>
      </c>
    </row>
    <row r="1164" spans="1:5" ht="16" x14ac:dyDescent="0.2">
      <c r="A1164" s="8" t="s">
        <v>9307</v>
      </c>
      <c r="B1164" s="8" t="s">
        <v>1057</v>
      </c>
      <c r="C1164" s="8" t="s">
        <v>7</v>
      </c>
      <c r="D1164" s="50" t="s">
        <v>9612</v>
      </c>
      <c r="E1164" s="50" t="s">
        <v>1059</v>
      </c>
    </row>
    <row r="1165" spans="1:5" ht="16" x14ac:dyDescent="0.2">
      <c r="A1165" s="8" t="s">
        <v>9307</v>
      </c>
      <c r="B1165" s="8" t="s">
        <v>1060</v>
      </c>
      <c r="C1165" s="8" t="s">
        <v>4</v>
      </c>
      <c r="D1165" s="50" t="s">
        <v>9308</v>
      </c>
      <c r="E1165" s="50" t="s">
        <v>38</v>
      </c>
    </row>
    <row r="1166" spans="1:5" ht="16" x14ac:dyDescent="0.2">
      <c r="A1166" s="8" t="s">
        <v>9307</v>
      </c>
      <c r="B1166" s="8" t="s">
        <v>1060</v>
      </c>
      <c r="C1166" s="8" t="s">
        <v>5</v>
      </c>
      <c r="D1166" s="50" t="s">
        <v>9532</v>
      </c>
      <c r="E1166" s="50" t="s">
        <v>767</v>
      </c>
    </row>
    <row r="1167" spans="1:5" ht="16" x14ac:dyDescent="0.2">
      <c r="A1167" s="8" t="s">
        <v>9307</v>
      </c>
      <c r="B1167" s="8" t="s">
        <v>1060</v>
      </c>
      <c r="C1167" s="8" t="s">
        <v>6</v>
      </c>
      <c r="D1167" s="50" t="s">
        <v>9556</v>
      </c>
      <c r="E1167" s="50" t="s">
        <v>837</v>
      </c>
    </row>
    <row r="1168" spans="1:5" ht="16" x14ac:dyDescent="0.2">
      <c r="A1168" s="8" t="s">
        <v>9307</v>
      </c>
      <c r="B1168" s="8" t="s">
        <v>1060</v>
      </c>
      <c r="C1168" s="8" t="s">
        <v>7</v>
      </c>
      <c r="D1168" s="50" t="s">
        <v>9574</v>
      </c>
      <c r="E1168" s="50" t="s">
        <v>895</v>
      </c>
    </row>
    <row r="1169" spans="1:5" ht="16" x14ac:dyDescent="0.2">
      <c r="A1169" s="8" t="s">
        <v>9307</v>
      </c>
      <c r="B1169" s="8" t="s">
        <v>1062</v>
      </c>
      <c r="C1169" s="8" t="s">
        <v>4</v>
      </c>
      <c r="D1169" s="50" t="s">
        <v>9308</v>
      </c>
      <c r="E1169" s="50" t="s">
        <v>38</v>
      </c>
    </row>
    <row r="1170" spans="1:5" ht="16" x14ac:dyDescent="0.2">
      <c r="A1170" s="8" t="s">
        <v>9307</v>
      </c>
      <c r="B1170" s="8" t="s">
        <v>1062</v>
      </c>
      <c r="C1170" s="8" t="s">
        <v>5</v>
      </c>
      <c r="D1170" s="50" t="s">
        <v>9532</v>
      </c>
      <c r="E1170" s="50" t="s">
        <v>767</v>
      </c>
    </row>
    <row r="1171" spans="1:5" ht="16" x14ac:dyDescent="0.2">
      <c r="A1171" s="8" t="s">
        <v>9307</v>
      </c>
      <c r="B1171" s="8" t="s">
        <v>1062</v>
      </c>
      <c r="C1171" s="8" t="s">
        <v>6</v>
      </c>
      <c r="D1171" s="50" t="s">
        <v>9556</v>
      </c>
      <c r="E1171" s="50" t="s">
        <v>837</v>
      </c>
    </row>
    <row r="1172" spans="1:5" ht="16" x14ac:dyDescent="0.2">
      <c r="A1172" s="8" t="s">
        <v>9307</v>
      </c>
      <c r="B1172" s="8" t="s">
        <v>1062</v>
      </c>
      <c r="C1172" s="8" t="s">
        <v>7</v>
      </c>
      <c r="D1172" s="50" t="s">
        <v>9613</v>
      </c>
      <c r="E1172" s="50" t="s">
        <v>1064</v>
      </c>
    </row>
    <row r="1173" spans="1:5" ht="16" x14ac:dyDescent="0.2">
      <c r="A1173" s="8" t="s">
        <v>9307</v>
      </c>
      <c r="B1173" s="8" t="s">
        <v>1065</v>
      </c>
      <c r="C1173" s="8" t="s">
        <v>4</v>
      </c>
      <c r="D1173" s="50" t="s">
        <v>9308</v>
      </c>
      <c r="E1173" s="50" t="s">
        <v>38</v>
      </c>
    </row>
    <row r="1174" spans="1:5" ht="16" x14ac:dyDescent="0.2">
      <c r="A1174" s="8" t="s">
        <v>9307</v>
      </c>
      <c r="B1174" s="8" t="s">
        <v>1065</v>
      </c>
      <c r="C1174" s="8" t="s">
        <v>5</v>
      </c>
      <c r="D1174" s="50" t="s">
        <v>9532</v>
      </c>
      <c r="E1174" s="50" t="s">
        <v>767</v>
      </c>
    </row>
    <row r="1175" spans="1:5" ht="16" x14ac:dyDescent="0.2">
      <c r="A1175" s="8" t="s">
        <v>9307</v>
      </c>
      <c r="B1175" s="8" t="s">
        <v>1065</v>
      </c>
      <c r="C1175" s="8" t="s">
        <v>6</v>
      </c>
      <c r="D1175" s="50" t="s">
        <v>9556</v>
      </c>
      <c r="E1175" s="50" t="s">
        <v>837</v>
      </c>
    </row>
    <row r="1176" spans="1:5" ht="16" x14ac:dyDescent="0.2">
      <c r="A1176" s="8" t="s">
        <v>9307</v>
      </c>
      <c r="B1176" s="8" t="s">
        <v>1065</v>
      </c>
      <c r="C1176" s="8" t="s">
        <v>7</v>
      </c>
      <c r="D1176" s="50" t="s">
        <v>9568</v>
      </c>
      <c r="E1176" s="50" t="s">
        <v>877</v>
      </c>
    </row>
    <row r="1177" spans="1:5" ht="16" x14ac:dyDescent="0.2">
      <c r="A1177" s="8" t="s">
        <v>9307</v>
      </c>
      <c r="B1177" s="8" t="s">
        <v>1067</v>
      </c>
      <c r="C1177" s="8" t="s">
        <v>4</v>
      </c>
      <c r="D1177" s="50" t="s">
        <v>9308</v>
      </c>
      <c r="E1177" s="50" t="s">
        <v>38</v>
      </c>
    </row>
    <row r="1178" spans="1:5" ht="16" x14ac:dyDescent="0.2">
      <c r="A1178" s="8" t="s">
        <v>9307</v>
      </c>
      <c r="B1178" s="8" t="s">
        <v>1067</v>
      </c>
      <c r="C1178" s="8" t="s">
        <v>5</v>
      </c>
      <c r="D1178" s="50" t="s">
        <v>9532</v>
      </c>
      <c r="E1178" s="50" t="s">
        <v>767</v>
      </c>
    </row>
    <row r="1179" spans="1:5" ht="16" x14ac:dyDescent="0.2">
      <c r="A1179" s="8" t="s">
        <v>9307</v>
      </c>
      <c r="B1179" s="8" t="s">
        <v>1067</v>
      </c>
      <c r="C1179" s="8" t="s">
        <v>6</v>
      </c>
      <c r="D1179" s="50" t="s">
        <v>9556</v>
      </c>
      <c r="E1179" s="50" t="s">
        <v>837</v>
      </c>
    </row>
    <row r="1180" spans="1:5" ht="16" x14ac:dyDescent="0.2">
      <c r="A1180" s="8" t="s">
        <v>9307</v>
      </c>
      <c r="B1180" s="8" t="s">
        <v>1067</v>
      </c>
      <c r="C1180" s="8" t="s">
        <v>7</v>
      </c>
      <c r="D1180" s="50" t="s">
        <v>9583</v>
      </c>
      <c r="E1180" s="50" t="s">
        <v>933</v>
      </c>
    </row>
    <row r="1181" spans="1:5" ht="16" x14ac:dyDescent="0.2">
      <c r="A1181" s="8" t="s">
        <v>9307</v>
      </c>
      <c r="B1181" s="8" t="s">
        <v>1069</v>
      </c>
      <c r="C1181" s="8" t="s">
        <v>4</v>
      </c>
      <c r="D1181" s="50" t="s">
        <v>9308</v>
      </c>
      <c r="E1181" s="50" t="s">
        <v>38</v>
      </c>
    </row>
    <row r="1182" spans="1:5" ht="16" x14ac:dyDescent="0.2">
      <c r="A1182" s="8" t="s">
        <v>9307</v>
      </c>
      <c r="B1182" s="8" t="s">
        <v>1069</v>
      </c>
      <c r="C1182" s="8" t="s">
        <v>5</v>
      </c>
      <c r="D1182" s="50" t="s">
        <v>9532</v>
      </c>
      <c r="E1182" s="50" t="s">
        <v>767</v>
      </c>
    </row>
    <row r="1183" spans="1:5" ht="16" x14ac:dyDescent="0.2">
      <c r="A1183" s="8" t="s">
        <v>9307</v>
      </c>
      <c r="B1183" s="8" t="s">
        <v>1069</v>
      </c>
      <c r="C1183" s="8" t="s">
        <v>6</v>
      </c>
      <c r="D1183" s="50" t="s">
        <v>9556</v>
      </c>
      <c r="E1183" s="50" t="s">
        <v>837</v>
      </c>
    </row>
    <row r="1184" spans="1:5" ht="16" x14ac:dyDescent="0.2">
      <c r="A1184" s="8" t="s">
        <v>9307</v>
      </c>
      <c r="B1184" s="8" t="s">
        <v>1069</v>
      </c>
      <c r="C1184" s="8" t="s">
        <v>7</v>
      </c>
      <c r="D1184" s="50" t="s">
        <v>9614</v>
      </c>
      <c r="E1184" s="50" t="s">
        <v>1071</v>
      </c>
    </row>
    <row r="1185" spans="1:5" ht="16" x14ac:dyDescent="0.2">
      <c r="A1185" s="8" t="s">
        <v>9307</v>
      </c>
      <c r="B1185" s="8" t="s">
        <v>1072</v>
      </c>
      <c r="C1185" s="8" t="s">
        <v>4</v>
      </c>
      <c r="D1185" s="50" t="s">
        <v>9308</v>
      </c>
      <c r="E1185" s="50" t="s">
        <v>38</v>
      </c>
    </row>
    <row r="1186" spans="1:5" ht="16" x14ac:dyDescent="0.2">
      <c r="A1186" s="8" t="s">
        <v>9307</v>
      </c>
      <c r="B1186" s="8" t="s">
        <v>1072</v>
      </c>
      <c r="C1186" s="8" t="s">
        <v>5</v>
      </c>
      <c r="D1186" s="50" t="s">
        <v>9532</v>
      </c>
      <c r="E1186" s="50" t="s">
        <v>767</v>
      </c>
    </row>
    <row r="1187" spans="1:5" ht="16" x14ac:dyDescent="0.2">
      <c r="A1187" s="8" t="s">
        <v>9307</v>
      </c>
      <c r="B1187" s="8" t="s">
        <v>1072</v>
      </c>
      <c r="C1187" s="8" t="s">
        <v>6</v>
      </c>
      <c r="D1187" s="50" t="s">
        <v>9556</v>
      </c>
      <c r="E1187" s="50" t="s">
        <v>837</v>
      </c>
    </row>
    <row r="1188" spans="1:5" ht="16" x14ac:dyDescent="0.2">
      <c r="A1188" s="8" t="s">
        <v>9307</v>
      </c>
      <c r="B1188" s="8" t="s">
        <v>1072</v>
      </c>
      <c r="C1188" s="8" t="s">
        <v>7</v>
      </c>
      <c r="D1188" s="50" t="s">
        <v>9615</v>
      </c>
      <c r="E1188" s="50" t="s">
        <v>1074</v>
      </c>
    </row>
    <row r="1189" spans="1:5" ht="16" x14ac:dyDescent="0.2">
      <c r="A1189" s="8" t="s">
        <v>9307</v>
      </c>
      <c r="B1189" s="8" t="s">
        <v>1075</v>
      </c>
      <c r="C1189" s="8" t="s">
        <v>4</v>
      </c>
      <c r="D1189" s="50" t="s">
        <v>9308</v>
      </c>
      <c r="E1189" s="50" t="s">
        <v>38</v>
      </c>
    </row>
    <row r="1190" spans="1:5" ht="16" x14ac:dyDescent="0.2">
      <c r="A1190" s="8" t="s">
        <v>9307</v>
      </c>
      <c r="B1190" s="8" t="s">
        <v>1075</v>
      </c>
      <c r="C1190" s="8" t="s">
        <v>5</v>
      </c>
      <c r="D1190" s="50" t="s">
        <v>9532</v>
      </c>
      <c r="E1190" s="50" t="s">
        <v>767</v>
      </c>
    </row>
    <row r="1191" spans="1:5" ht="16" x14ac:dyDescent="0.2">
      <c r="A1191" s="8" t="s">
        <v>9307</v>
      </c>
      <c r="B1191" s="8" t="s">
        <v>1075</v>
      </c>
      <c r="C1191" s="8" t="s">
        <v>6</v>
      </c>
      <c r="D1191" s="50" t="s">
        <v>9556</v>
      </c>
      <c r="E1191" s="50" t="s">
        <v>837</v>
      </c>
    </row>
    <row r="1192" spans="1:5" ht="16" x14ac:dyDescent="0.2">
      <c r="A1192" s="8" t="s">
        <v>9307</v>
      </c>
      <c r="B1192" s="8" t="s">
        <v>1075</v>
      </c>
      <c r="C1192" s="8" t="s">
        <v>7</v>
      </c>
      <c r="D1192" s="50" t="s">
        <v>9608</v>
      </c>
      <c r="E1192" s="50" t="s">
        <v>1044</v>
      </c>
    </row>
    <row r="1193" spans="1:5" ht="16" x14ac:dyDescent="0.2">
      <c r="A1193" s="8" t="s">
        <v>9307</v>
      </c>
      <c r="B1193" s="8" t="s">
        <v>1077</v>
      </c>
      <c r="C1193" s="8" t="s">
        <v>4</v>
      </c>
      <c r="D1193" s="50" t="s">
        <v>9308</v>
      </c>
      <c r="E1193" s="50" t="s">
        <v>38</v>
      </c>
    </row>
    <row r="1194" spans="1:5" ht="16" x14ac:dyDescent="0.2">
      <c r="A1194" s="8" t="s">
        <v>9307</v>
      </c>
      <c r="B1194" s="8" t="s">
        <v>1077</v>
      </c>
      <c r="C1194" s="8" t="s">
        <v>5</v>
      </c>
      <c r="D1194" s="50" t="s">
        <v>9532</v>
      </c>
      <c r="E1194" s="50" t="s">
        <v>767</v>
      </c>
    </row>
    <row r="1195" spans="1:5" ht="16" x14ac:dyDescent="0.2">
      <c r="A1195" s="8" t="s">
        <v>9307</v>
      </c>
      <c r="B1195" s="8" t="s">
        <v>1077</v>
      </c>
      <c r="C1195" s="8" t="s">
        <v>6</v>
      </c>
      <c r="D1195" s="50" t="s">
        <v>9616</v>
      </c>
      <c r="E1195" s="50" t="s">
        <v>1079</v>
      </c>
    </row>
    <row r="1196" spans="1:5" ht="16" x14ac:dyDescent="0.2">
      <c r="A1196" s="8" t="s">
        <v>9307</v>
      </c>
      <c r="B1196" s="8" t="s">
        <v>1077</v>
      </c>
      <c r="C1196" s="8" t="s">
        <v>7</v>
      </c>
      <c r="D1196" s="50" t="s">
        <v>9617</v>
      </c>
      <c r="E1196" s="50" t="s">
        <v>1080</v>
      </c>
    </row>
    <row r="1197" spans="1:5" ht="16" x14ac:dyDescent="0.2">
      <c r="A1197" s="8" t="s">
        <v>9307</v>
      </c>
      <c r="B1197" s="8" t="s">
        <v>1077</v>
      </c>
      <c r="C1197" s="8" t="s">
        <v>8</v>
      </c>
      <c r="D1197" s="50" t="s">
        <v>9618</v>
      </c>
      <c r="E1197" s="50" t="s">
        <v>1081</v>
      </c>
    </row>
    <row r="1198" spans="1:5" ht="16" x14ac:dyDescent="0.2">
      <c r="A1198" s="8" t="s">
        <v>9307</v>
      </c>
      <c r="B1198" s="8" t="s">
        <v>1083</v>
      </c>
      <c r="C1198" s="8" t="s">
        <v>4</v>
      </c>
      <c r="D1198" s="50" t="s">
        <v>9308</v>
      </c>
      <c r="E1198" s="50" t="s">
        <v>38</v>
      </c>
    </row>
    <row r="1199" spans="1:5" ht="16" x14ac:dyDescent="0.2">
      <c r="A1199" s="8" t="s">
        <v>9307</v>
      </c>
      <c r="B1199" s="8" t="s">
        <v>1083</v>
      </c>
      <c r="C1199" s="8" t="s">
        <v>5</v>
      </c>
      <c r="D1199" s="50" t="s">
        <v>9532</v>
      </c>
      <c r="E1199" s="50" t="s">
        <v>767</v>
      </c>
    </row>
    <row r="1200" spans="1:5" ht="16" x14ac:dyDescent="0.2">
      <c r="A1200" s="8" t="s">
        <v>9307</v>
      </c>
      <c r="B1200" s="8" t="s">
        <v>1083</v>
      </c>
      <c r="C1200" s="8" t="s">
        <v>6</v>
      </c>
      <c r="D1200" s="50" t="s">
        <v>9616</v>
      </c>
      <c r="E1200" s="50" t="s">
        <v>1079</v>
      </c>
    </row>
    <row r="1201" spans="1:5" ht="16" x14ac:dyDescent="0.2">
      <c r="A1201" s="8" t="s">
        <v>9307</v>
      </c>
      <c r="B1201" s="8" t="s">
        <v>1083</v>
      </c>
      <c r="C1201" s="8" t="s">
        <v>7</v>
      </c>
      <c r="D1201" s="50" t="s">
        <v>9516</v>
      </c>
      <c r="E1201" s="50" t="s">
        <v>643</v>
      </c>
    </row>
    <row r="1202" spans="1:5" ht="16" x14ac:dyDescent="0.2">
      <c r="A1202" s="8" t="s">
        <v>9307</v>
      </c>
      <c r="B1202" s="8" t="s">
        <v>1087</v>
      </c>
      <c r="C1202" s="8" t="s">
        <v>4</v>
      </c>
      <c r="D1202" s="50" t="s">
        <v>9308</v>
      </c>
      <c r="E1202" s="50" t="s">
        <v>38</v>
      </c>
    </row>
    <row r="1203" spans="1:5" ht="16" x14ac:dyDescent="0.2">
      <c r="A1203" s="8" t="s">
        <v>9307</v>
      </c>
      <c r="B1203" s="8" t="s">
        <v>1087</v>
      </c>
      <c r="C1203" s="8" t="s">
        <v>5</v>
      </c>
      <c r="D1203" s="50" t="s">
        <v>9532</v>
      </c>
      <c r="E1203" s="50" t="s">
        <v>767</v>
      </c>
    </row>
    <row r="1204" spans="1:5" ht="16" x14ac:dyDescent="0.2">
      <c r="A1204" s="8" t="s">
        <v>9307</v>
      </c>
      <c r="B1204" s="8" t="s">
        <v>1087</v>
      </c>
      <c r="C1204" s="8" t="s">
        <v>6</v>
      </c>
      <c r="D1204" s="50" t="s">
        <v>9616</v>
      </c>
      <c r="E1204" s="50" t="s">
        <v>1079</v>
      </c>
    </row>
    <row r="1205" spans="1:5" ht="16" x14ac:dyDescent="0.2">
      <c r="A1205" s="8" t="s">
        <v>9307</v>
      </c>
      <c r="B1205" s="8" t="s">
        <v>1087</v>
      </c>
      <c r="C1205" s="8" t="s">
        <v>7</v>
      </c>
      <c r="D1205" s="50" t="s">
        <v>9619</v>
      </c>
      <c r="E1205" s="50" t="s">
        <v>1089</v>
      </c>
    </row>
    <row r="1206" spans="1:5" ht="16" x14ac:dyDescent="0.2">
      <c r="A1206" s="8" t="s">
        <v>9307</v>
      </c>
      <c r="B1206" s="8" t="s">
        <v>1090</v>
      </c>
      <c r="C1206" s="8" t="s">
        <v>4</v>
      </c>
      <c r="D1206" s="50" t="s">
        <v>9308</v>
      </c>
      <c r="E1206" s="50" t="s">
        <v>38</v>
      </c>
    </row>
    <row r="1207" spans="1:5" ht="16" x14ac:dyDescent="0.2">
      <c r="A1207" s="8" t="s">
        <v>9307</v>
      </c>
      <c r="B1207" s="8" t="s">
        <v>1090</v>
      </c>
      <c r="C1207" s="8" t="s">
        <v>5</v>
      </c>
      <c r="D1207" s="50" t="s">
        <v>9532</v>
      </c>
      <c r="E1207" s="50" t="s">
        <v>767</v>
      </c>
    </row>
    <row r="1208" spans="1:5" ht="16" x14ac:dyDescent="0.2">
      <c r="A1208" s="8" t="s">
        <v>9307</v>
      </c>
      <c r="B1208" s="8" t="s">
        <v>1090</v>
      </c>
      <c r="C1208" s="8" t="s">
        <v>6</v>
      </c>
      <c r="D1208" s="50" t="s">
        <v>9620</v>
      </c>
      <c r="E1208" s="50" t="s">
        <v>1092</v>
      </c>
    </row>
    <row r="1209" spans="1:5" ht="16" x14ac:dyDescent="0.2">
      <c r="A1209" s="8" t="s">
        <v>9307</v>
      </c>
      <c r="B1209" s="8" t="s">
        <v>1090</v>
      </c>
      <c r="C1209" s="8" t="s">
        <v>7</v>
      </c>
      <c r="D1209" s="50" t="s">
        <v>9621</v>
      </c>
      <c r="E1209" s="50" t="s">
        <v>1093</v>
      </c>
    </row>
    <row r="1210" spans="1:5" ht="16" x14ac:dyDescent="0.2">
      <c r="A1210" s="8" t="s">
        <v>9307</v>
      </c>
      <c r="B1210" s="8" t="s">
        <v>1090</v>
      </c>
      <c r="C1210" s="8" t="s">
        <v>8</v>
      </c>
      <c r="D1210" s="50" t="s">
        <v>9622</v>
      </c>
      <c r="E1210" s="50" t="s">
        <v>1094</v>
      </c>
    </row>
    <row r="1211" spans="1:5" ht="16" x14ac:dyDescent="0.2">
      <c r="A1211" s="8" t="s">
        <v>9307</v>
      </c>
      <c r="B1211" s="8" t="s">
        <v>1095</v>
      </c>
      <c r="C1211" s="8" t="s">
        <v>4</v>
      </c>
      <c r="D1211" s="50" t="s">
        <v>9308</v>
      </c>
      <c r="E1211" s="50" t="s">
        <v>38</v>
      </c>
    </row>
    <row r="1212" spans="1:5" ht="16" x14ac:dyDescent="0.2">
      <c r="A1212" s="8" t="s">
        <v>9307</v>
      </c>
      <c r="B1212" s="8" t="s">
        <v>1095</v>
      </c>
      <c r="C1212" s="8" t="s">
        <v>5</v>
      </c>
      <c r="D1212" s="50" t="s">
        <v>9532</v>
      </c>
      <c r="E1212" s="50" t="s">
        <v>767</v>
      </c>
    </row>
    <row r="1213" spans="1:5" ht="16" x14ac:dyDescent="0.2">
      <c r="A1213" s="8" t="s">
        <v>9307</v>
      </c>
      <c r="B1213" s="8" t="s">
        <v>1095</v>
      </c>
      <c r="C1213" s="8" t="s">
        <v>6</v>
      </c>
      <c r="D1213" s="50" t="s">
        <v>9620</v>
      </c>
      <c r="E1213" s="50" t="s">
        <v>1092</v>
      </c>
    </row>
    <row r="1214" spans="1:5" ht="16" x14ac:dyDescent="0.2">
      <c r="A1214" s="8" t="s">
        <v>9307</v>
      </c>
      <c r="B1214" s="8" t="s">
        <v>1095</v>
      </c>
      <c r="C1214" s="8" t="s">
        <v>7</v>
      </c>
      <c r="D1214" s="50" t="s">
        <v>9516</v>
      </c>
      <c r="E1214" s="50" t="s">
        <v>643</v>
      </c>
    </row>
    <row r="1215" spans="1:5" ht="16" x14ac:dyDescent="0.2">
      <c r="A1215" s="8" t="s">
        <v>9307</v>
      </c>
      <c r="B1215" s="8" t="s">
        <v>1099</v>
      </c>
      <c r="C1215" s="8" t="s">
        <v>4</v>
      </c>
      <c r="D1215" s="50" t="s">
        <v>9308</v>
      </c>
      <c r="E1215" s="50" t="s">
        <v>38</v>
      </c>
    </row>
    <row r="1216" spans="1:5" ht="16" x14ac:dyDescent="0.2">
      <c r="A1216" s="8" t="s">
        <v>9307</v>
      </c>
      <c r="B1216" s="8" t="s">
        <v>1099</v>
      </c>
      <c r="C1216" s="8" t="s">
        <v>5</v>
      </c>
      <c r="D1216" s="50" t="s">
        <v>9532</v>
      </c>
      <c r="E1216" s="50" t="s">
        <v>767</v>
      </c>
    </row>
    <row r="1217" spans="1:5" ht="16" x14ac:dyDescent="0.2">
      <c r="A1217" s="8" t="s">
        <v>9307</v>
      </c>
      <c r="B1217" s="8" t="s">
        <v>1099</v>
      </c>
      <c r="C1217" s="8" t="s">
        <v>6</v>
      </c>
      <c r="D1217" s="50" t="s">
        <v>9620</v>
      </c>
      <c r="E1217" s="50" t="s">
        <v>1092</v>
      </c>
    </row>
    <row r="1218" spans="1:5" ht="16" x14ac:dyDescent="0.2">
      <c r="A1218" s="8" t="s">
        <v>9307</v>
      </c>
      <c r="B1218" s="8" t="s">
        <v>1099</v>
      </c>
      <c r="C1218" s="8" t="s">
        <v>7</v>
      </c>
      <c r="D1218" s="50" t="s">
        <v>9623</v>
      </c>
      <c r="E1218" s="50" t="s">
        <v>1101</v>
      </c>
    </row>
    <row r="1219" spans="1:5" ht="16" x14ac:dyDescent="0.2">
      <c r="A1219" s="8" t="s">
        <v>9307</v>
      </c>
      <c r="B1219" s="8" t="s">
        <v>1102</v>
      </c>
      <c r="C1219" s="8" t="s">
        <v>4</v>
      </c>
      <c r="D1219" s="50" t="s">
        <v>9308</v>
      </c>
      <c r="E1219" s="50" t="s">
        <v>38</v>
      </c>
    </row>
    <row r="1220" spans="1:5" ht="16" x14ac:dyDescent="0.2">
      <c r="A1220" s="8" t="s">
        <v>9307</v>
      </c>
      <c r="B1220" s="8" t="s">
        <v>1102</v>
      </c>
      <c r="C1220" s="8" t="s">
        <v>5</v>
      </c>
      <c r="D1220" s="50" t="s">
        <v>9532</v>
      </c>
      <c r="E1220" s="50" t="s">
        <v>767</v>
      </c>
    </row>
    <row r="1221" spans="1:5" ht="16" x14ac:dyDescent="0.2">
      <c r="A1221" s="8" t="s">
        <v>9307</v>
      </c>
      <c r="B1221" s="8" t="s">
        <v>1102</v>
      </c>
      <c r="C1221" s="8" t="s">
        <v>6</v>
      </c>
      <c r="D1221" s="50" t="s">
        <v>9620</v>
      </c>
      <c r="E1221" s="50" t="s">
        <v>1092</v>
      </c>
    </row>
    <row r="1222" spans="1:5" ht="16" x14ac:dyDescent="0.2">
      <c r="A1222" s="8" t="s">
        <v>9307</v>
      </c>
      <c r="B1222" s="8" t="s">
        <v>1102</v>
      </c>
      <c r="C1222" s="8" t="s">
        <v>7</v>
      </c>
      <c r="D1222" s="50" t="s">
        <v>9624</v>
      </c>
      <c r="E1222" s="50" t="s">
        <v>1104</v>
      </c>
    </row>
    <row r="1223" spans="1:5" ht="16" x14ac:dyDescent="0.2">
      <c r="A1223" s="8" t="s">
        <v>9307</v>
      </c>
      <c r="B1223" s="8" t="s">
        <v>1105</v>
      </c>
      <c r="C1223" s="8" t="s">
        <v>4</v>
      </c>
      <c r="D1223" s="50" t="s">
        <v>9308</v>
      </c>
      <c r="E1223" s="50" t="s">
        <v>38</v>
      </c>
    </row>
    <row r="1224" spans="1:5" ht="16" x14ac:dyDescent="0.2">
      <c r="A1224" s="8" t="s">
        <v>9307</v>
      </c>
      <c r="B1224" s="8" t="s">
        <v>1105</v>
      </c>
      <c r="C1224" s="8" t="s">
        <v>5</v>
      </c>
      <c r="D1224" s="50" t="s">
        <v>9532</v>
      </c>
      <c r="E1224" s="50" t="s">
        <v>767</v>
      </c>
    </row>
    <row r="1225" spans="1:5" ht="16" x14ac:dyDescent="0.2">
      <c r="A1225" s="8" t="s">
        <v>9307</v>
      </c>
      <c r="B1225" s="8" t="s">
        <v>1105</v>
      </c>
      <c r="C1225" s="8" t="s">
        <v>6</v>
      </c>
      <c r="D1225" s="50" t="s">
        <v>9625</v>
      </c>
      <c r="E1225" s="50" t="s">
        <v>1107</v>
      </c>
    </row>
    <row r="1226" spans="1:5" ht="16" x14ac:dyDescent="0.2">
      <c r="A1226" s="8" t="s">
        <v>9307</v>
      </c>
      <c r="B1226" s="8" t="s">
        <v>1105</v>
      </c>
      <c r="C1226" s="8" t="s">
        <v>7</v>
      </c>
      <c r="D1226" s="50" t="s">
        <v>9626</v>
      </c>
      <c r="E1226" s="50" t="s">
        <v>1108</v>
      </c>
    </row>
    <row r="1227" spans="1:5" ht="16" x14ac:dyDescent="0.2">
      <c r="A1227" s="8" t="s">
        <v>9307</v>
      </c>
      <c r="B1227" s="8" t="s">
        <v>1110</v>
      </c>
      <c r="C1227" s="8" t="s">
        <v>4</v>
      </c>
      <c r="D1227" s="50" t="s">
        <v>9308</v>
      </c>
      <c r="E1227" s="50" t="s">
        <v>38</v>
      </c>
    </row>
    <row r="1228" spans="1:5" ht="16" x14ac:dyDescent="0.2">
      <c r="A1228" s="8" t="s">
        <v>9307</v>
      </c>
      <c r="B1228" s="8" t="s">
        <v>1110</v>
      </c>
      <c r="C1228" s="8" t="s">
        <v>5</v>
      </c>
      <c r="D1228" s="50" t="s">
        <v>9532</v>
      </c>
      <c r="E1228" s="50" t="s">
        <v>767</v>
      </c>
    </row>
    <row r="1229" spans="1:5" ht="16" x14ac:dyDescent="0.2">
      <c r="A1229" s="8" t="s">
        <v>9307</v>
      </c>
      <c r="B1229" s="8" t="s">
        <v>1110</v>
      </c>
      <c r="C1229" s="8" t="s">
        <v>6</v>
      </c>
      <c r="D1229" s="50" t="s">
        <v>9625</v>
      </c>
      <c r="E1229" s="50" t="s">
        <v>1107</v>
      </c>
    </row>
    <row r="1230" spans="1:5" ht="16" x14ac:dyDescent="0.2">
      <c r="A1230" s="8" t="s">
        <v>9307</v>
      </c>
      <c r="B1230" s="8" t="s">
        <v>1110</v>
      </c>
      <c r="C1230" s="8" t="s">
        <v>7</v>
      </c>
      <c r="D1230" s="50" t="s">
        <v>9516</v>
      </c>
      <c r="E1230" s="50" t="s">
        <v>643</v>
      </c>
    </row>
    <row r="1231" spans="1:5" ht="16" x14ac:dyDescent="0.2">
      <c r="A1231" s="8" t="s">
        <v>9307</v>
      </c>
      <c r="B1231" s="8" t="s">
        <v>1114</v>
      </c>
      <c r="C1231" s="8" t="s">
        <v>4</v>
      </c>
      <c r="D1231" s="50" t="s">
        <v>9308</v>
      </c>
      <c r="E1231" s="50" t="s">
        <v>38</v>
      </c>
    </row>
    <row r="1232" spans="1:5" ht="16" x14ac:dyDescent="0.2">
      <c r="A1232" s="8" t="s">
        <v>9307</v>
      </c>
      <c r="B1232" s="8" t="s">
        <v>1114</v>
      </c>
      <c r="C1232" s="8" t="s">
        <v>5</v>
      </c>
      <c r="D1232" s="50" t="s">
        <v>9532</v>
      </c>
      <c r="E1232" s="50" t="s">
        <v>767</v>
      </c>
    </row>
    <row r="1233" spans="1:5" ht="16" x14ac:dyDescent="0.2">
      <c r="A1233" s="8" t="s">
        <v>9307</v>
      </c>
      <c r="B1233" s="8" t="s">
        <v>1114</v>
      </c>
      <c r="C1233" s="8" t="s">
        <v>6</v>
      </c>
      <c r="D1233" s="50" t="s">
        <v>9625</v>
      </c>
      <c r="E1233" s="50" t="s">
        <v>1107</v>
      </c>
    </row>
    <row r="1234" spans="1:5" ht="16" x14ac:dyDescent="0.2">
      <c r="A1234" s="8" t="s">
        <v>9307</v>
      </c>
      <c r="B1234" s="8" t="s">
        <v>1114</v>
      </c>
      <c r="C1234" s="8" t="s">
        <v>7</v>
      </c>
      <c r="D1234" s="50" t="s">
        <v>9627</v>
      </c>
      <c r="E1234" s="50" t="s">
        <v>1116</v>
      </c>
    </row>
    <row r="1235" spans="1:5" ht="64" x14ac:dyDescent="0.2">
      <c r="A1235" s="8" t="s">
        <v>9307</v>
      </c>
      <c r="B1235" s="8" t="s">
        <v>1114</v>
      </c>
      <c r="C1235" s="8" t="s">
        <v>8</v>
      </c>
      <c r="D1235" s="50" t="s">
        <v>9628</v>
      </c>
      <c r="E1235" s="50" t="s">
        <v>1117</v>
      </c>
    </row>
    <row r="1236" spans="1:5" ht="16" x14ac:dyDescent="0.2">
      <c r="A1236" s="8" t="s">
        <v>9307</v>
      </c>
      <c r="B1236" s="8" t="s">
        <v>1118</v>
      </c>
      <c r="C1236" s="8" t="s">
        <v>4</v>
      </c>
      <c r="D1236" s="50" t="s">
        <v>9308</v>
      </c>
      <c r="E1236" s="50" t="s">
        <v>38</v>
      </c>
    </row>
    <row r="1237" spans="1:5" ht="16" x14ac:dyDescent="0.2">
      <c r="A1237" s="8" t="s">
        <v>9307</v>
      </c>
      <c r="B1237" s="8" t="s">
        <v>1118</v>
      </c>
      <c r="C1237" s="8" t="s">
        <v>5</v>
      </c>
      <c r="D1237" s="50" t="s">
        <v>9532</v>
      </c>
      <c r="E1237" s="50" t="s">
        <v>767</v>
      </c>
    </row>
    <row r="1238" spans="1:5" ht="16" x14ac:dyDescent="0.2">
      <c r="A1238" s="8" t="s">
        <v>9307</v>
      </c>
      <c r="B1238" s="8" t="s">
        <v>1118</v>
      </c>
      <c r="C1238" s="8" t="s">
        <v>6</v>
      </c>
      <c r="D1238" s="50" t="s">
        <v>9625</v>
      </c>
      <c r="E1238" s="50" t="s">
        <v>1107</v>
      </c>
    </row>
    <row r="1239" spans="1:5" ht="16" x14ac:dyDescent="0.2">
      <c r="A1239" s="8" t="s">
        <v>9307</v>
      </c>
      <c r="B1239" s="8" t="s">
        <v>1118</v>
      </c>
      <c r="C1239" s="8" t="s">
        <v>7</v>
      </c>
      <c r="D1239" s="50" t="s">
        <v>9629</v>
      </c>
      <c r="E1239" s="50" t="s">
        <v>1120</v>
      </c>
    </row>
    <row r="1240" spans="1:5" ht="16" x14ac:dyDescent="0.2">
      <c r="A1240" s="8" t="s">
        <v>9307</v>
      </c>
      <c r="B1240" s="8" t="s">
        <v>1121</v>
      </c>
      <c r="C1240" s="8" t="s">
        <v>4</v>
      </c>
      <c r="D1240" s="50" t="s">
        <v>9308</v>
      </c>
      <c r="E1240" s="50" t="s">
        <v>38</v>
      </c>
    </row>
    <row r="1241" spans="1:5" ht="16" x14ac:dyDescent="0.2">
      <c r="A1241" s="8" t="s">
        <v>9307</v>
      </c>
      <c r="B1241" s="8" t="s">
        <v>1121</v>
      </c>
      <c r="C1241" s="8" t="s">
        <v>5</v>
      </c>
      <c r="D1241" s="50" t="s">
        <v>9532</v>
      </c>
      <c r="E1241" s="50" t="s">
        <v>767</v>
      </c>
    </row>
    <row r="1242" spans="1:5" ht="16" x14ac:dyDescent="0.2">
      <c r="A1242" s="8" t="s">
        <v>9307</v>
      </c>
      <c r="B1242" s="8" t="s">
        <v>1121</v>
      </c>
      <c r="C1242" s="8" t="s">
        <v>6</v>
      </c>
      <c r="D1242" s="50" t="s">
        <v>9625</v>
      </c>
      <c r="E1242" s="50" t="s">
        <v>1107</v>
      </c>
    </row>
    <row r="1243" spans="1:5" ht="16" x14ac:dyDescent="0.2">
      <c r="A1243" s="8" t="s">
        <v>9307</v>
      </c>
      <c r="B1243" s="8" t="s">
        <v>1121</v>
      </c>
      <c r="C1243" s="8" t="s">
        <v>7</v>
      </c>
      <c r="D1243" s="50" t="s">
        <v>9630</v>
      </c>
      <c r="E1243" s="50" t="s">
        <v>1123</v>
      </c>
    </row>
    <row r="1244" spans="1:5" ht="16" x14ac:dyDescent="0.2">
      <c r="A1244" s="8" t="s">
        <v>9307</v>
      </c>
      <c r="B1244" s="8" t="s">
        <v>1124</v>
      </c>
      <c r="C1244" s="8" t="s">
        <v>4</v>
      </c>
      <c r="D1244" s="50" t="s">
        <v>9308</v>
      </c>
      <c r="E1244" s="50" t="s">
        <v>38</v>
      </c>
    </row>
    <row r="1245" spans="1:5" ht="16" x14ac:dyDescent="0.2">
      <c r="A1245" s="8" t="s">
        <v>9307</v>
      </c>
      <c r="B1245" s="8" t="s">
        <v>1124</v>
      </c>
      <c r="C1245" s="8" t="s">
        <v>5</v>
      </c>
      <c r="D1245" s="50" t="s">
        <v>9532</v>
      </c>
      <c r="E1245" s="50" t="s">
        <v>767</v>
      </c>
    </row>
    <row r="1246" spans="1:5" ht="16" x14ac:dyDescent="0.2">
      <c r="A1246" s="8" t="s">
        <v>9307</v>
      </c>
      <c r="B1246" s="8" t="s">
        <v>1124</v>
      </c>
      <c r="C1246" s="8" t="s">
        <v>6</v>
      </c>
      <c r="D1246" s="50" t="s">
        <v>9625</v>
      </c>
      <c r="E1246" s="50" t="s">
        <v>1107</v>
      </c>
    </row>
    <row r="1247" spans="1:5" ht="16" x14ac:dyDescent="0.2">
      <c r="A1247" s="8" t="s">
        <v>9307</v>
      </c>
      <c r="B1247" s="8" t="s">
        <v>1124</v>
      </c>
      <c r="C1247" s="8" t="s">
        <v>7</v>
      </c>
      <c r="D1247" s="50" t="s">
        <v>9631</v>
      </c>
      <c r="E1247" s="50" t="s">
        <v>1126</v>
      </c>
    </row>
    <row r="1248" spans="1:5" ht="16" x14ac:dyDescent="0.2">
      <c r="A1248" s="8" t="s">
        <v>9307</v>
      </c>
      <c r="B1248" s="8" t="s">
        <v>1129</v>
      </c>
      <c r="C1248" s="8" t="s">
        <v>4</v>
      </c>
      <c r="D1248" s="50" t="s">
        <v>9308</v>
      </c>
      <c r="E1248" s="50" t="s">
        <v>38</v>
      </c>
    </row>
    <row r="1249" spans="1:5" ht="16" x14ac:dyDescent="0.2">
      <c r="A1249" s="8" t="s">
        <v>9307</v>
      </c>
      <c r="B1249" s="8" t="s">
        <v>1129</v>
      </c>
      <c r="C1249" s="8" t="s">
        <v>5</v>
      </c>
      <c r="D1249" s="50" t="s">
        <v>9632</v>
      </c>
      <c r="E1249" s="50" t="s">
        <v>1131</v>
      </c>
    </row>
    <row r="1250" spans="1:5" ht="16" x14ac:dyDescent="0.2">
      <c r="A1250" s="8" t="s">
        <v>9307</v>
      </c>
      <c r="B1250" s="8" t="s">
        <v>1129</v>
      </c>
      <c r="C1250" s="8" t="s">
        <v>6</v>
      </c>
      <c r="D1250" s="50" t="s">
        <v>9633</v>
      </c>
      <c r="E1250" s="50" t="s">
        <v>1132</v>
      </c>
    </row>
    <row r="1251" spans="1:5" ht="16" x14ac:dyDescent="0.2">
      <c r="A1251" s="8" t="s">
        <v>9307</v>
      </c>
      <c r="B1251" s="8" t="s">
        <v>1129</v>
      </c>
      <c r="C1251" s="8" t="s">
        <v>7</v>
      </c>
      <c r="D1251" s="50" t="s">
        <v>9634</v>
      </c>
      <c r="E1251" s="50" t="s">
        <v>1133</v>
      </c>
    </row>
    <row r="1252" spans="1:5" ht="48" x14ac:dyDescent="0.2">
      <c r="A1252" s="8" t="s">
        <v>9307</v>
      </c>
      <c r="B1252" s="8" t="s">
        <v>1129</v>
      </c>
      <c r="C1252" s="8" t="s">
        <v>8</v>
      </c>
      <c r="D1252" s="50" t="s">
        <v>9635</v>
      </c>
      <c r="E1252" s="50" t="s">
        <v>1134</v>
      </c>
    </row>
    <row r="1253" spans="1:5" ht="16" x14ac:dyDescent="0.2">
      <c r="A1253" s="8" t="s">
        <v>9307</v>
      </c>
      <c r="B1253" s="8" t="s">
        <v>1135</v>
      </c>
      <c r="C1253" s="8" t="s">
        <v>4</v>
      </c>
      <c r="D1253" s="50" t="s">
        <v>9308</v>
      </c>
      <c r="E1253" s="50" t="s">
        <v>38</v>
      </c>
    </row>
    <row r="1254" spans="1:5" ht="16" x14ac:dyDescent="0.2">
      <c r="A1254" s="8" t="s">
        <v>9307</v>
      </c>
      <c r="B1254" s="8" t="s">
        <v>1135</v>
      </c>
      <c r="C1254" s="8" t="s">
        <v>5</v>
      </c>
      <c r="D1254" s="50" t="s">
        <v>9632</v>
      </c>
      <c r="E1254" s="50" t="s">
        <v>1131</v>
      </c>
    </row>
    <row r="1255" spans="1:5" ht="16" x14ac:dyDescent="0.2">
      <c r="A1255" s="8" t="s">
        <v>9307</v>
      </c>
      <c r="B1255" s="8" t="s">
        <v>1135</v>
      </c>
      <c r="C1255" s="8" t="s">
        <v>6</v>
      </c>
      <c r="D1255" s="50" t="s">
        <v>9633</v>
      </c>
      <c r="E1255" s="50" t="s">
        <v>1132</v>
      </c>
    </row>
    <row r="1256" spans="1:5" ht="16" x14ac:dyDescent="0.2">
      <c r="A1256" s="8" t="s">
        <v>9307</v>
      </c>
      <c r="B1256" s="8" t="s">
        <v>1135</v>
      </c>
      <c r="C1256" s="8" t="s">
        <v>7</v>
      </c>
      <c r="D1256" s="50" t="s">
        <v>9636</v>
      </c>
      <c r="E1256" s="50" t="s">
        <v>1137</v>
      </c>
    </row>
    <row r="1257" spans="1:5" ht="16" x14ac:dyDescent="0.2">
      <c r="A1257" s="8" t="s">
        <v>9307</v>
      </c>
      <c r="B1257" s="8" t="s">
        <v>1140</v>
      </c>
      <c r="C1257" s="8" t="s">
        <v>4</v>
      </c>
      <c r="D1257" s="50" t="s">
        <v>9308</v>
      </c>
      <c r="E1257" s="50" t="s">
        <v>38</v>
      </c>
    </row>
    <row r="1258" spans="1:5" ht="16" x14ac:dyDescent="0.2">
      <c r="A1258" s="8" t="s">
        <v>9307</v>
      </c>
      <c r="B1258" s="8" t="s">
        <v>1140</v>
      </c>
      <c r="C1258" s="8" t="s">
        <v>5</v>
      </c>
      <c r="D1258" s="50" t="s">
        <v>9632</v>
      </c>
      <c r="E1258" s="50" t="s">
        <v>1131</v>
      </c>
    </row>
    <row r="1259" spans="1:5" ht="16" x14ac:dyDescent="0.2">
      <c r="A1259" s="8" t="s">
        <v>9307</v>
      </c>
      <c r="B1259" s="8" t="s">
        <v>1140</v>
      </c>
      <c r="C1259" s="8" t="s">
        <v>6</v>
      </c>
      <c r="D1259" s="50" t="s">
        <v>9633</v>
      </c>
      <c r="E1259" s="50" t="s">
        <v>1132</v>
      </c>
    </row>
    <row r="1260" spans="1:5" ht="16" x14ac:dyDescent="0.2">
      <c r="A1260" s="8" t="s">
        <v>9307</v>
      </c>
      <c r="B1260" s="8" t="s">
        <v>1140</v>
      </c>
      <c r="C1260" s="8" t="s">
        <v>7</v>
      </c>
      <c r="D1260" s="50" t="s">
        <v>9637</v>
      </c>
      <c r="E1260" s="50" t="s">
        <v>1143</v>
      </c>
    </row>
    <row r="1261" spans="1:5" ht="16" x14ac:dyDescent="0.2">
      <c r="A1261" s="8" t="s">
        <v>9307</v>
      </c>
      <c r="B1261" s="8" t="s">
        <v>1144</v>
      </c>
      <c r="C1261" s="8" t="s">
        <v>4</v>
      </c>
      <c r="D1261" s="50" t="s">
        <v>9308</v>
      </c>
      <c r="E1261" s="50" t="s">
        <v>38</v>
      </c>
    </row>
    <row r="1262" spans="1:5" ht="16" x14ac:dyDescent="0.2">
      <c r="A1262" s="8" t="s">
        <v>9307</v>
      </c>
      <c r="B1262" s="8" t="s">
        <v>1144</v>
      </c>
      <c r="C1262" s="8" t="s">
        <v>5</v>
      </c>
      <c r="D1262" s="50" t="s">
        <v>9632</v>
      </c>
      <c r="E1262" s="50" t="s">
        <v>1131</v>
      </c>
    </row>
    <row r="1263" spans="1:5" ht="16" x14ac:dyDescent="0.2">
      <c r="A1263" s="8" t="s">
        <v>9307</v>
      </c>
      <c r="B1263" s="8" t="s">
        <v>1144</v>
      </c>
      <c r="C1263" s="8" t="s">
        <v>6</v>
      </c>
      <c r="D1263" s="50" t="s">
        <v>9633</v>
      </c>
      <c r="E1263" s="50" t="s">
        <v>1132</v>
      </c>
    </row>
    <row r="1264" spans="1:5" ht="16" x14ac:dyDescent="0.2">
      <c r="A1264" s="8" t="s">
        <v>9307</v>
      </c>
      <c r="B1264" s="8" t="s">
        <v>1144</v>
      </c>
      <c r="C1264" s="8" t="s">
        <v>7</v>
      </c>
      <c r="D1264" s="50" t="s">
        <v>9638</v>
      </c>
      <c r="E1264" s="50" t="s">
        <v>1145</v>
      </c>
    </row>
    <row r="1265" spans="1:5" ht="16" x14ac:dyDescent="0.2">
      <c r="A1265" s="8" t="s">
        <v>9307</v>
      </c>
      <c r="B1265" s="8" t="s">
        <v>1148</v>
      </c>
      <c r="C1265" s="8" t="s">
        <v>4</v>
      </c>
      <c r="D1265" s="50" t="s">
        <v>9308</v>
      </c>
      <c r="E1265" s="50" t="s">
        <v>38</v>
      </c>
    </row>
    <row r="1266" spans="1:5" ht="16" x14ac:dyDescent="0.2">
      <c r="A1266" s="8" t="s">
        <v>9307</v>
      </c>
      <c r="B1266" s="8" t="s">
        <v>1148</v>
      </c>
      <c r="C1266" s="8" t="s">
        <v>5</v>
      </c>
      <c r="D1266" s="50" t="s">
        <v>9632</v>
      </c>
      <c r="E1266" s="50" t="s">
        <v>1131</v>
      </c>
    </row>
    <row r="1267" spans="1:5" ht="16" x14ac:dyDescent="0.2">
      <c r="A1267" s="8" t="s">
        <v>9307</v>
      </c>
      <c r="B1267" s="8" t="s">
        <v>1148</v>
      </c>
      <c r="C1267" s="8" t="s">
        <v>6</v>
      </c>
      <c r="D1267" s="50" t="s">
        <v>9633</v>
      </c>
      <c r="E1267" s="50" t="s">
        <v>1132</v>
      </c>
    </row>
    <row r="1268" spans="1:5" ht="16" x14ac:dyDescent="0.2">
      <c r="A1268" s="8" t="s">
        <v>9307</v>
      </c>
      <c r="B1268" s="8" t="s">
        <v>1148</v>
      </c>
      <c r="C1268" s="8" t="s">
        <v>7</v>
      </c>
      <c r="D1268" s="50" t="s">
        <v>9639</v>
      </c>
      <c r="E1268" s="50" t="s">
        <v>1150</v>
      </c>
    </row>
    <row r="1269" spans="1:5" ht="16" x14ac:dyDescent="0.2">
      <c r="A1269" s="8" t="s">
        <v>9307</v>
      </c>
      <c r="B1269" s="8" t="s">
        <v>1148</v>
      </c>
      <c r="C1269" s="8" t="s">
        <v>8</v>
      </c>
      <c r="D1269" s="50" t="s">
        <v>9640</v>
      </c>
      <c r="E1269" s="50" t="s">
        <v>1151</v>
      </c>
    </row>
    <row r="1270" spans="1:5" ht="16" x14ac:dyDescent="0.2">
      <c r="A1270" s="8" t="s">
        <v>9307</v>
      </c>
      <c r="B1270" s="8" t="s">
        <v>1152</v>
      </c>
      <c r="C1270" s="8" t="s">
        <v>4</v>
      </c>
      <c r="D1270" s="50" t="s">
        <v>9308</v>
      </c>
      <c r="E1270" s="50" t="s">
        <v>38</v>
      </c>
    </row>
    <row r="1271" spans="1:5" ht="16" x14ac:dyDescent="0.2">
      <c r="A1271" s="8" t="s">
        <v>9307</v>
      </c>
      <c r="B1271" s="8" t="s">
        <v>1152</v>
      </c>
      <c r="C1271" s="8" t="s">
        <v>5</v>
      </c>
      <c r="D1271" s="50" t="s">
        <v>9632</v>
      </c>
      <c r="E1271" s="50" t="s">
        <v>1131</v>
      </c>
    </row>
    <row r="1272" spans="1:5" ht="16" x14ac:dyDescent="0.2">
      <c r="A1272" s="8" t="s">
        <v>9307</v>
      </c>
      <c r="B1272" s="8" t="s">
        <v>1152</v>
      </c>
      <c r="C1272" s="8" t="s">
        <v>6</v>
      </c>
      <c r="D1272" s="50" t="s">
        <v>9633</v>
      </c>
      <c r="E1272" s="50" t="s">
        <v>1132</v>
      </c>
    </row>
    <row r="1273" spans="1:5" ht="16" x14ac:dyDescent="0.2">
      <c r="A1273" s="8" t="s">
        <v>9307</v>
      </c>
      <c r="B1273" s="8" t="s">
        <v>1152</v>
      </c>
      <c r="C1273" s="8" t="s">
        <v>7</v>
      </c>
      <c r="D1273" s="50" t="s">
        <v>9641</v>
      </c>
      <c r="E1273" s="50" t="s">
        <v>1154</v>
      </c>
    </row>
    <row r="1274" spans="1:5" ht="16" x14ac:dyDescent="0.2">
      <c r="A1274" s="8" t="s">
        <v>9307</v>
      </c>
      <c r="B1274" s="8" t="s">
        <v>1155</v>
      </c>
      <c r="C1274" s="8" t="s">
        <v>4</v>
      </c>
      <c r="D1274" s="50" t="s">
        <v>9308</v>
      </c>
      <c r="E1274" s="50" t="s">
        <v>38</v>
      </c>
    </row>
    <row r="1275" spans="1:5" ht="16" x14ac:dyDescent="0.2">
      <c r="A1275" s="8" t="s">
        <v>9307</v>
      </c>
      <c r="B1275" s="8" t="s">
        <v>1155</v>
      </c>
      <c r="C1275" s="8" t="s">
        <v>5</v>
      </c>
      <c r="D1275" s="50" t="s">
        <v>9632</v>
      </c>
      <c r="E1275" s="50" t="s">
        <v>1131</v>
      </c>
    </row>
    <row r="1276" spans="1:5" ht="16" x14ac:dyDescent="0.2">
      <c r="A1276" s="8" t="s">
        <v>9307</v>
      </c>
      <c r="B1276" s="8" t="s">
        <v>1155</v>
      </c>
      <c r="C1276" s="8" t="s">
        <v>6</v>
      </c>
      <c r="D1276" s="50" t="s">
        <v>9633</v>
      </c>
      <c r="E1276" s="50" t="s">
        <v>1132</v>
      </c>
    </row>
    <row r="1277" spans="1:5" ht="16" x14ac:dyDescent="0.2">
      <c r="A1277" s="8" t="s">
        <v>9307</v>
      </c>
      <c r="B1277" s="8" t="s">
        <v>1155</v>
      </c>
      <c r="C1277" s="8" t="s">
        <v>7</v>
      </c>
      <c r="D1277" s="50" t="s">
        <v>9642</v>
      </c>
      <c r="E1277" s="50" t="s">
        <v>1157</v>
      </c>
    </row>
    <row r="1278" spans="1:5" ht="16" x14ac:dyDescent="0.2">
      <c r="A1278" s="8" t="s">
        <v>9307</v>
      </c>
      <c r="B1278" s="8" t="s">
        <v>1158</v>
      </c>
      <c r="C1278" s="8" t="s">
        <v>4</v>
      </c>
      <c r="D1278" s="50" t="s">
        <v>9308</v>
      </c>
      <c r="E1278" s="50" t="s">
        <v>38</v>
      </c>
    </row>
    <row r="1279" spans="1:5" ht="16" x14ac:dyDescent="0.2">
      <c r="A1279" s="8" t="s">
        <v>9307</v>
      </c>
      <c r="B1279" s="8" t="s">
        <v>1158</v>
      </c>
      <c r="C1279" s="8" t="s">
        <v>5</v>
      </c>
      <c r="D1279" s="50" t="s">
        <v>9632</v>
      </c>
      <c r="E1279" s="50" t="s">
        <v>1131</v>
      </c>
    </row>
    <row r="1280" spans="1:5" ht="16" x14ac:dyDescent="0.2">
      <c r="A1280" s="8" t="s">
        <v>9307</v>
      </c>
      <c r="B1280" s="8" t="s">
        <v>1158</v>
      </c>
      <c r="C1280" s="8" t="s">
        <v>6</v>
      </c>
      <c r="D1280" s="50" t="s">
        <v>9633</v>
      </c>
      <c r="E1280" s="50" t="s">
        <v>1132</v>
      </c>
    </row>
    <row r="1281" spans="1:5" ht="16" x14ac:dyDescent="0.2">
      <c r="A1281" s="8" t="s">
        <v>9307</v>
      </c>
      <c r="B1281" s="8" t="s">
        <v>1158</v>
      </c>
      <c r="C1281" s="8" t="s">
        <v>7</v>
      </c>
      <c r="D1281" s="50" t="s">
        <v>9643</v>
      </c>
      <c r="E1281" s="50" t="s">
        <v>1160</v>
      </c>
    </row>
    <row r="1282" spans="1:5" ht="16" x14ac:dyDescent="0.2">
      <c r="A1282" s="8" t="s">
        <v>9307</v>
      </c>
      <c r="B1282" s="8" t="s">
        <v>1161</v>
      </c>
      <c r="C1282" s="8" t="s">
        <v>4</v>
      </c>
      <c r="D1282" s="50" t="s">
        <v>9308</v>
      </c>
      <c r="E1282" s="50" t="s">
        <v>38</v>
      </c>
    </row>
    <row r="1283" spans="1:5" ht="16" x14ac:dyDescent="0.2">
      <c r="A1283" s="8" t="s">
        <v>9307</v>
      </c>
      <c r="B1283" s="8" t="s">
        <v>1161</v>
      </c>
      <c r="C1283" s="8" t="s">
        <v>5</v>
      </c>
      <c r="D1283" s="50" t="s">
        <v>9632</v>
      </c>
      <c r="E1283" s="50" t="s">
        <v>1131</v>
      </c>
    </row>
    <row r="1284" spans="1:5" ht="16" x14ac:dyDescent="0.2">
      <c r="A1284" s="8" t="s">
        <v>9307</v>
      </c>
      <c r="B1284" s="8" t="s">
        <v>1161</v>
      </c>
      <c r="C1284" s="8" t="s">
        <v>6</v>
      </c>
      <c r="D1284" s="50" t="s">
        <v>9633</v>
      </c>
      <c r="E1284" s="50" t="s">
        <v>1132</v>
      </c>
    </row>
    <row r="1285" spans="1:5" ht="16" x14ac:dyDescent="0.2">
      <c r="A1285" s="8" t="s">
        <v>9307</v>
      </c>
      <c r="B1285" s="8" t="s">
        <v>1161</v>
      </c>
      <c r="C1285" s="8" t="s">
        <v>7</v>
      </c>
      <c r="D1285" s="50" t="s">
        <v>9644</v>
      </c>
      <c r="E1285" s="50" t="s">
        <v>1163</v>
      </c>
    </row>
    <row r="1286" spans="1:5" ht="16" x14ac:dyDescent="0.2">
      <c r="A1286" s="8" t="s">
        <v>9307</v>
      </c>
      <c r="B1286" s="8" t="s">
        <v>1164</v>
      </c>
      <c r="C1286" s="8" t="s">
        <v>4</v>
      </c>
      <c r="D1286" s="50" t="s">
        <v>9308</v>
      </c>
      <c r="E1286" s="50" t="s">
        <v>38</v>
      </c>
    </row>
    <row r="1287" spans="1:5" ht="16" x14ac:dyDescent="0.2">
      <c r="A1287" s="8" t="s">
        <v>9307</v>
      </c>
      <c r="B1287" s="8" t="s">
        <v>1164</v>
      </c>
      <c r="C1287" s="8" t="s">
        <v>5</v>
      </c>
      <c r="D1287" s="50" t="s">
        <v>9632</v>
      </c>
      <c r="E1287" s="50" t="s">
        <v>1131</v>
      </c>
    </row>
    <row r="1288" spans="1:5" ht="16" x14ac:dyDescent="0.2">
      <c r="A1288" s="8" t="s">
        <v>9307</v>
      </c>
      <c r="B1288" s="8" t="s">
        <v>1164</v>
      </c>
      <c r="C1288" s="8" t="s">
        <v>6</v>
      </c>
      <c r="D1288" s="50" t="s">
        <v>9633</v>
      </c>
      <c r="E1288" s="50" t="s">
        <v>1132</v>
      </c>
    </row>
    <row r="1289" spans="1:5" ht="16" x14ac:dyDescent="0.2">
      <c r="A1289" s="8" t="s">
        <v>9307</v>
      </c>
      <c r="B1289" s="8" t="s">
        <v>1164</v>
      </c>
      <c r="C1289" s="8" t="s">
        <v>7</v>
      </c>
      <c r="D1289" s="50" t="s">
        <v>9645</v>
      </c>
      <c r="E1289" s="50" t="s">
        <v>1166</v>
      </c>
    </row>
    <row r="1290" spans="1:5" ht="16" x14ac:dyDescent="0.2">
      <c r="A1290" s="8" t="s">
        <v>9307</v>
      </c>
      <c r="B1290" s="8" t="s">
        <v>1167</v>
      </c>
      <c r="C1290" s="8" t="s">
        <v>4</v>
      </c>
      <c r="D1290" s="50" t="s">
        <v>9308</v>
      </c>
      <c r="E1290" s="50" t="s">
        <v>38</v>
      </c>
    </row>
    <row r="1291" spans="1:5" ht="16" x14ac:dyDescent="0.2">
      <c r="A1291" s="8" t="s">
        <v>9307</v>
      </c>
      <c r="B1291" s="8" t="s">
        <v>1167</v>
      </c>
      <c r="C1291" s="8" t="s">
        <v>5</v>
      </c>
      <c r="D1291" s="50" t="s">
        <v>9632</v>
      </c>
      <c r="E1291" s="50" t="s">
        <v>1131</v>
      </c>
    </row>
    <row r="1292" spans="1:5" ht="16" x14ac:dyDescent="0.2">
      <c r="A1292" s="8" t="s">
        <v>9307</v>
      </c>
      <c r="B1292" s="8" t="s">
        <v>1167</v>
      </c>
      <c r="C1292" s="8" t="s">
        <v>6</v>
      </c>
      <c r="D1292" s="50" t="s">
        <v>9633</v>
      </c>
      <c r="E1292" s="50" t="s">
        <v>1132</v>
      </c>
    </row>
    <row r="1293" spans="1:5" ht="16" x14ac:dyDescent="0.2">
      <c r="A1293" s="8" t="s">
        <v>9307</v>
      </c>
      <c r="B1293" s="8" t="s">
        <v>1167</v>
      </c>
      <c r="C1293" s="8" t="s">
        <v>7</v>
      </c>
      <c r="D1293" s="50" t="s">
        <v>9646</v>
      </c>
      <c r="E1293" s="50" t="s">
        <v>1168</v>
      </c>
    </row>
    <row r="1294" spans="1:5" ht="16" x14ac:dyDescent="0.2">
      <c r="A1294" s="8" t="s">
        <v>9307</v>
      </c>
      <c r="B1294" s="8" t="s">
        <v>1171</v>
      </c>
      <c r="C1294" s="8" t="s">
        <v>4</v>
      </c>
      <c r="D1294" s="50" t="s">
        <v>9308</v>
      </c>
      <c r="E1294" s="50" t="s">
        <v>38</v>
      </c>
    </row>
    <row r="1295" spans="1:5" ht="16" x14ac:dyDescent="0.2">
      <c r="A1295" s="8" t="s">
        <v>9307</v>
      </c>
      <c r="B1295" s="8" t="s">
        <v>1171</v>
      </c>
      <c r="C1295" s="8" t="s">
        <v>5</v>
      </c>
      <c r="D1295" s="50" t="s">
        <v>9632</v>
      </c>
      <c r="E1295" s="50" t="s">
        <v>1131</v>
      </c>
    </row>
    <row r="1296" spans="1:5" ht="16" x14ac:dyDescent="0.2">
      <c r="A1296" s="8" t="s">
        <v>9307</v>
      </c>
      <c r="B1296" s="8" t="s">
        <v>1171</v>
      </c>
      <c r="C1296" s="8" t="s">
        <v>6</v>
      </c>
      <c r="D1296" s="50" t="s">
        <v>9633</v>
      </c>
      <c r="E1296" s="50" t="s">
        <v>1132</v>
      </c>
    </row>
    <row r="1297" spans="1:5" ht="16" x14ac:dyDescent="0.2">
      <c r="A1297" s="8" t="s">
        <v>9307</v>
      </c>
      <c r="B1297" s="8" t="s">
        <v>1171</v>
      </c>
      <c r="C1297" s="8" t="s">
        <v>7</v>
      </c>
      <c r="D1297" s="50" t="s">
        <v>9639</v>
      </c>
      <c r="E1297" s="50" t="s">
        <v>1150</v>
      </c>
    </row>
    <row r="1298" spans="1:5" ht="16" x14ac:dyDescent="0.2">
      <c r="A1298" s="8" t="s">
        <v>9307</v>
      </c>
      <c r="B1298" s="8" t="s">
        <v>1173</v>
      </c>
      <c r="C1298" s="8" t="s">
        <v>4</v>
      </c>
      <c r="D1298" s="50" t="s">
        <v>9308</v>
      </c>
      <c r="E1298" s="50" t="s">
        <v>38</v>
      </c>
    </row>
    <row r="1299" spans="1:5" ht="16" x14ac:dyDescent="0.2">
      <c r="A1299" s="8" t="s">
        <v>9307</v>
      </c>
      <c r="B1299" s="8" t="s">
        <v>1173</v>
      </c>
      <c r="C1299" s="8" t="s">
        <v>5</v>
      </c>
      <c r="D1299" s="50" t="s">
        <v>9632</v>
      </c>
      <c r="E1299" s="50" t="s">
        <v>1131</v>
      </c>
    </row>
    <row r="1300" spans="1:5" ht="16" x14ac:dyDescent="0.2">
      <c r="A1300" s="8" t="s">
        <v>9307</v>
      </c>
      <c r="B1300" s="8" t="s">
        <v>1173</v>
      </c>
      <c r="C1300" s="8" t="s">
        <v>6</v>
      </c>
      <c r="D1300" s="50" t="s">
        <v>9633</v>
      </c>
      <c r="E1300" s="50" t="s">
        <v>1132</v>
      </c>
    </row>
    <row r="1301" spans="1:5" ht="16" x14ac:dyDescent="0.2">
      <c r="A1301" s="8" t="s">
        <v>9307</v>
      </c>
      <c r="B1301" s="8" t="s">
        <v>1173</v>
      </c>
      <c r="C1301" s="8" t="s">
        <v>7</v>
      </c>
      <c r="D1301" s="50" t="s">
        <v>9641</v>
      </c>
      <c r="E1301" s="50" t="s">
        <v>1154</v>
      </c>
    </row>
    <row r="1302" spans="1:5" ht="16" x14ac:dyDescent="0.2">
      <c r="A1302" s="8" t="s">
        <v>9307</v>
      </c>
      <c r="B1302" s="8" t="s">
        <v>1175</v>
      </c>
      <c r="C1302" s="8" t="s">
        <v>4</v>
      </c>
      <c r="D1302" s="50" t="s">
        <v>9308</v>
      </c>
      <c r="E1302" s="50" t="s">
        <v>38</v>
      </c>
    </row>
    <row r="1303" spans="1:5" ht="16" x14ac:dyDescent="0.2">
      <c r="A1303" s="8" t="s">
        <v>9307</v>
      </c>
      <c r="B1303" s="8" t="s">
        <v>1175</v>
      </c>
      <c r="C1303" s="8" t="s">
        <v>5</v>
      </c>
      <c r="D1303" s="50" t="s">
        <v>9632</v>
      </c>
      <c r="E1303" s="50" t="s">
        <v>1131</v>
      </c>
    </row>
    <row r="1304" spans="1:5" ht="16" x14ac:dyDescent="0.2">
      <c r="A1304" s="8" t="s">
        <v>9307</v>
      </c>
      <c r="B1304" s="8" t="s">
        <v>1175</v>
      </c>
      <c r="C1304" s="8" t="s">
        <v>6</v>
      </c>
      <c r="D1304" s="50" t="s">
        <v>9633</v>
      </c>
      <c r="E1304" s="50" t="s">
        <v>1132</v>
      </c>
    </row>
    <row r="1305" spans="1:5" ht="16" x14ac:dyDescent="0.2">
      <c r="A1305" s="8" t="s">
        <v>9307</v>
      </c>
      <c r="B1305" s="8" t="s">
        <v>1175</v>
      </c>
      <c r="C1305" s="8" t="s">
        <v>7</v>
      </c>
      <c r="D1305" s="50" t="s">
        <v>9642</v>
      </c>
      <c r="E1305" s="50" t="s">
        <v>1157</v>
      </c>
    </row>
    <row r="1306" spans="1:5" ht="16" x14ac:dyDescent="0.2">
      <c r="A1306" s="8" t="s">
        <v>9307</v>
      </c>
      <c r="B1306" s="8" t="s">
        <v>1177</v>
      </c>
      <c r="C1306" s="8" t="s">
        <v>4</v>
      </c>
      <c r="D1306" s="50" t="s">
        <v>9308</v>
      </c>
      <c r="E1306" s="50" t="s">
        <v>38</v>
      </c>
    </row>
    <row r="1307" spans="1:5" ht="16" x14ac:dyDescent="0.2">
      <c r="A1307" s="8" t="s">
        <v>9307</v>
      </c>
      <c r="B1307" s="8" t="s">
        <v>1177</v>
      </c>
      <c r="C1307" s="8" t="s">
        <v>5</v>
      </c>
      <c r="D1307" s="50" t="s">
        <v>9632</v>
      </c>
      <c r="E1307" s="50" t="s">
        <v>1131</v>
      </c>
    </row>
    <row r="1308" spans="1:5" ht="16" x14ac:dyDescent="0.2">
      <c r="A1308" s="8" t="s">
        <v>9307</v>
      </c>
      <c r="B1308" s="8" t="s">
        <v>1177</v>
      </c>
      <c r="C1308" s="8" t="s">
        <v>6</v>
      </c>
      <c r="D1308" s="50" t="s">
        <v>9633</v>
      </c>
      <c r="E1308" s="50" t="s">
        <v>1132</v>
      </c>
    </row>
    <row r="1309" spans="1:5" ht="16" x14ac:dyDescent="0.2">
      <c r="A1309" s="8" t="s">
        <v>9307</v>
      </c>
      <c r="B1309" s="8" t="s">
        <v>1177</v>
      </c>
      <c r="C1309" s="8" t="s">
        <v>7</v>
      </c>
      <c r="D1309" s="50" t="s">
        <v>9643</v>
      </c>
      <c r="E1309" s="50" t="s">
        <v>1160</v>
      </c>
    </row>
    <row r="1310" spans="1:5" ht="16" x14ac:dyDescent="0.2">
      <c r="A1310" s="8" t="s">
        <v>9307</v>
      </c>
      <c r="B1310" s="8" t="s">
        <v>1179</v>
      </c>
      <c r="C1310" s="8" t="s">
        <v>4</v>
      </c>
      <c r="D1310" s="50" t="s">
        <v>9308</v>
      </c>
      <c r="E1310" s="50" t="s">
        <v>38</v>
      </c>
    </row>
    <row r="1311" spans="1:5" ht="16" x14ac:dyDescent="0.2">
      <c r="A1311" s="8" t="s">
        <v>9307</v>
      </c>
      <c r="B1311" s="8" t="s">
        <v>1179</v>
      </c>
      <c r="C1311" s="8" t="s">
        <v>5</v>
      </c>
      <c r="D1311" s="50" t="s">
        <v>9632</v>
      </c>
      <c r="E1311" s="50" t="s">
        <v>1131</v>
      </c>
    </row>
    <row r="1312" spans="1:5" ht="16" x14ac:dyDescent="0.2">
      <c r="A1312" s="8" t="s">
        <v>9307</v>
      </c>
      <c r="B1312" s="8" t="s">
        <v>1179</v>
      </c>
      <c r="C1312" s="8" t="s">
        <v>6</v>
      </c>
      <c r="D1312" s="50" t="s">
        <v>9633</v>
      </c>
      <c r="E1312" s="50" t="s">
        <v>1132</v>
      </c>
    </row>
    <row r="1313" spans="1:5" ht="16" x14ac:dyDescent="0.2">
      <c r="A1313" s="8" t="s">
        <v>9307</v>
      </c>
      <c r="B1313" s="8" t="s">
        <v>1179</v>
      </c>
      <c r="C1313" s="8" t="s">
        <v>7</v>
      </c>
      <c r="D1313" s="50" t="s">
        <v>9644</v>
      </c>
      <c r="E1313" s="50" t="s">
        <v>1163</v>
      </c>
    </row>
    <row r="1314" spans="1:5" ht="16" x14ac:dyDescent="0.2">
      <c r="A1314" s="8" t="s">
        <v>9307</v>
      </c>
      <c r="B1314" s="8" t="s">
        <v>1181</v>
      </c>
      <c r="C1314" s="8" t="s">
        <v>4</v>
      </c>
      <c r="D1314" s="50" t="s">
        <v>9308</v>
      </c>
      <c r="E1314" s="50" t="s">
        <v>38</v>
      </c>
    </row>
    <row r="1315" spans="1:5" ht="16" x14ac:dyDescent="0.2">
      <c r="A1315" s="8" t="s">
        <v>9307</v>
      </c>
      <c r="B1315" s="8" t="s">
        <v>1181</v>
      </c>
      <c r="C1315" s="8" t="s">
        <v>5</v>
      </c>
      <c r="D1315" s="50" t="s">
        <v>9632</v>
      </c>
      <c r="E1315" s="50" t="s">
        <v>1131</v>
      </c>
    </row>
    <row r="1316" spans="1:5" ht="16" x14ac:dyDescent="0.2">
      <c r="A1316" s="8" t="s">
        <v>9307</v>
      </c>
      <c r="B1316" s="8" t="s">
        <v>1181</v>
      </c>
      <c r="C1316" s="8" t="s">
        <v>6</v>
      </c>
      <c r="D1316" s="50" t="s">
        <v>9633</v>
      </c>
      <c r="E1316" s="50" t="s">
        <v>1132</v>
      </c>
    </row>
    <row r="1317" spans="1:5" ht="16" x14ac:dyDescent="0.2">
      <c r="A1317" s="8" t="s">
        <v>9307</v>
      </c>
      <c r="B1317" s="8" t="s">
        <v>1181</v>
      </c>
      <c r="C1317" s="8" t="s">
        <v>7</v>
      </c>
      <c r="D1317" s="50" t="s">
        <v>9645</v>
      </c>
      <c r="E1317" s="50" t="s">
        <v>1166</v>
      </c>
    </row>
    <row r="1318" spans="1:5" ht="16" x14ac:dyDescent="0.2">
      <c r="A1318" s="8" t="s">
        <v>9307</v>
      </c>
      <c r="B1318" s="8" t="s">
        <v>1183</v>
      </c>
      <c r="C1318" s="8" t="s">
        <v>4</v>
      </c>
      <c r="D1318" s="50" t="s">
        <v>9308</v>
      </c>
      <c r="E1318" s="50" t="s">
        <v>38</v>
      </c>
    </row>
    <row r="1319" spans="1:5" ht="16" x14ac:dyDescent="0.2">
      <c r="A1319" s="8" t="s">
        <v>9307</v>
      </c>
      <c r="B1319" s="8" t="s">
        <v>1183</v>
      </c>
      <c r="C1319" s="8" t="s">
        <v>5</v>
      </c>
      <c r="D1319" s="50" t="s">
        <v>9632</v>
      </c>
      <c r="E1319" s="50" t="s">
        <v>1131</v>
      </c>
    </row>
    <row r="1320" spans="1:5" ht="16" x14ac:dyDescent="0.2">
      <c r="A1320" s="8" t="s">
        <v>9307</v>
      </c>
      <c r="B1320" s="8" t="s">
        <v>1183</v>
      </c>
      <c r="C1320" s="8" t="s">
        <v>6</v>
      </c>
      <c r="D1320" s="50" t="s">
        <v>9633</v>
      </c>
      <c r="E1320" s="50" t="s">
        <v>1132</v>
      </c>
    </row>
    <row r="1321" spans="1:5" ht="16" x14ac:dyDescent="0.2">
      <c r="A1321" s="8" t="s">
        <v>9307</v>
      </c>
      <c r="B1321" s="8" t="s">
        <v>1183</v>
      </c>
      <c r="C1321" s="8" t="s">
        <v>7</v>
      </c>
      <c r="D1321" s="50" t="s">
        <v>9647</v>
      </c>
      <c r="E1321" s="50" t="s">
        <v>1184</v>
      </c>
    </row>
    <row r="1322" spans="1:5" ht="16" x14ac:dyDescent="0.2">
      <c r="A1322" s="8" t="s">
        <v>9307</v>
      </c>
      <c r="B1322" s="8" t="s">
        <v>1187</v>
      </c>
      <c r="C1322" s="8" t="s">
        <v>4</v>
      </c>
      <c r="D1322" s="50" t="s">
        <v>9308</v>
      </c>
      <c r="E1322" s="50" t="s">
        <v>38</v>
      </c>
    </row>
    <row r="1323" spans="1:5" ht="16" x14ac:dyDescent="0.2">
      <c r="A1323" s="8" t="s">
        <v>9307</v>
      </c>
      <c r="B1323" s="8" t="s">
        <v>1187</v>
      </c>
      <c r="C1323" s="8" t="s">
        <v>5</v>
      </c>
      <c r="D1323" s="50" t="s">
        <v>9632</v>
      </c>
      <c r="E1323" s="50" t="s">
        <v>1131</v>
      </c>
    </row>
    <row r="1324" spans="1:5" ht="16" x14ac:dyDescent="0.2">
      <c r="A1324" s="8" t="s">
        <v>9307</v>
      </c>
      <c r="B1324" s="8" t="s">
        <v>1187</v>
      </c>
      <c r="C1324" s="8" t="s">
        <v>6</v>
      </c>
      <c r="D1324" s="50" t="s">
        <v>9633</v>
      </c>
      <c r="E1324" s="50" t="s">
        <v>1132</v>
      </c>
    </row>
    <row r="1325" spans="1:5" ht="16" x14ac:dyDescent="0.2">
      <c r="A1325" s="8" t="s">
        <v>9307</v>
      </c>
      <c r="B1325" s="8" t="s">
        <v>1187</v>
      </c>
      <c r="C1325" s="8" t="s">
        <v>7</v>
      </c>
      <c r="D1325" s="50" t="s">
        <v>9639</v>
      </c>
      <c r="E1325" s="50" t="s">
        <v>1150</v>
      </c>
    </row>
    <row r="1326" spans="1:5" ht="16" x14ac:dyDescent="0.2">
      <c r="A1326" s="8" t="s">
        <v>9307</v>
      </c>
      <c r="B1326" s="8" t="s">
        <v>1189</v>
      </c>
      <c r="C1326" s="8" t="s">
        <v>4</v>
      </c>
      <c r="D1326" s="50" t="s">
        <v>9308</v>
      </c>
      <c r="E1326" s="50" t="s">
        <v>38</v>
      </c>
    </row>
    <row r="1327" spans="1:5" ht="16" x14ac:dyDescent="0.2">
      <c r="A1327" s="8" t="s">
        <v>9307</v>
      </c>
      <c r="B1327" s="8" t="s">
        <v>1189</v>
      </c>
      <c r="C1327" s="8" t="s">
        <v>5</v>
      </c>
      <c r="D1327" s="50" t="s">
        <v>9632</v>
      </c>
      <c r="E1327" s="50" t="s">
        <v>1131</v>
      </c>
    </row>
    <row r="1328" spans="1:5" ht="16" x14ac:dyDescent="0.2">
      <c r="A1328" s="8" t="s">
        <v>9307</v>
      </c>
      <c r="B1328" s="8" t="s">
        <v>1189</v>
      </c>
      <c r="C1328" s="8" t="s">
        <v>6</v>
      </c>
      <c r="D1328" s="50" t="s">
        <v>9633</v>
      </c>
      <c r="E1328" s="50" t="s">
        <v>1132</v>
      </c>
    </row>
    <row r="1329" spans="1:5" ht="16" x14ac:dyDescent="0.2">
      <c r="A1329" s="8" t="s">
        <v>9307</v>
      </c>
      <c r="B1329" s="8" t="s">
        <v>1189</v>
      </c>
      <c r="C1329" s="8" t="s">
        <v>7</v>
      </c>
      <c r="D1329" s="50" t="s">
        <v>9641</v>
      </c>
      <c r="E1329" s="50" t="s">
        <v>1154</v>
      </c>
    </row>
    <row r="1330" spans="1:5" ht="16" x14ac:dyDescent="0.2">
      <c r="A1330" s="8" t="s">
        <v>9307</v>
      </c>
      <c r="B1330" s="8" t="s">
        <v>1191</v>
      </c>
      <c r="C1330" s="8" t="s">
        <v>4</v>
      </c>
      <c r="D1330" s="50" t="s">
        <v>9308</v>
      </c>
      <c r="E1330" s="50" t="s">
        <v>38</v>
      </c>
    </row>
    <row r="1331" spans="1:5" ht="16" x14ac:dyDescent="0.2">
      <c r="A1331" s="8" t="s">
        <v>9307</v>
      </c>
      <c r="B1331" s="8" t="s">
        <v>1191</v>
      </c>
      <c r="C1331" s="8" t="s">
        <v>5</v>
      </c>
      <c r="D1331" s="50" t="s">
        <v>9632</v>
      </c>
      <c r="E1331" s="50" t="s">
        <v>1131</v>
      </c>
    </row>
    <row r="1332" spans="1:5" ht="16" x14ac:dyDescent="0.2">
      <c r="A1332" s="8" t="s">
        <v>9307</v>
      </c>
      <c r="B1332" s="8" t="s">
        <v>1191</v>
      </c>
      <c r="C1332" s="8" t="s">
        <v>6</v>
      </c>
      <c r="D1332" s="50" t="s">
        <v>9633</v>
      </c>
      <c r="E1332" s="50" t="s">
        <v>1132</v>
      </c>
    </row>
    <row r="1333" spans="1:5" ht="16" x14ac:dyDescent="0.2">
      <c r="A1333" s="8" t="s">
        <v>9307</v>
      </c>
      <c r="B1333" s="8" t="s">
        <v>1191</v>
      </c>
      <c r="C1333" s="8" t="s">
        <v>7</v>
      </c>
      <c r="D1333" s="50" t="s">
        <v>9642</v>
      </c>
      <c r="E1333" s="50" t="s">
        <v>1157</v>
      </c>
    </row>
    <row r="1334" spans="1:5" ht="16" x14ac:dyDescent="0.2">
      <c r="A1334" s="8" t="s">
        <v>9307</v>
      </c>
      <c r="B1334" s="8" t="s">
        <v>1193</v>
      </c>
      <c r="C1334" s="8" t="s">
        <v>4</v>
      </c>
      <c r="D1334" s="50" t="s">
        <v>9308</v>
      </c>
      <c r="E1334" s="50" t="s">
        <v>38</v>
      </c>
    </row>
    <row r="1335" spans="1:5" ht="16" x14ac:dyDescent="0.2">
      <c r="A1335" s="8" t="s">
        <v>9307</v>
      </c>
      <c r="B1335" s="8" t="s">
        <v>1193</v>
      </c>
      <c r="C1335" s="8" t="s">
        <v>5</v>
      </c>
      <c r="D1335" s="50" t="s">
        <v>9632</v>
      </c>
      <c r="E1335" s="50" t="s">
        <v>1131</v>
      </c>
    </row>
    <row r="1336" spans="1:5" ht="16" x14ac:dyDescent="0.2">
      <c r="A1336" s="8" t="s">
        <v>9307</v>
      </c>
      <c r="B1336" s="8" t="s">
        <v>1193</v>
      </c>
      <c r="C1336" s="8" t="s">
        <v>6</v>
      </c>
      <c r="D1336" s="50" t="s">
        <v>9633</v>
      </c>
      <c r="E1336" s="50" t="s">
        <v>1132</v>
      </c>
    </row>
    <row r="1337" spans="1:5" ht="16" x14ac:dyDescent="0.2">
      <c r="A1337" s="8" t="s">
        <v>9307</v>
      </c>
      <c r="B1337" s="8" t="s">
        <v>1193</v>
      </c>
      <c r="C1337" s="8" t="s">
        <v>7</v>
      </c>
      <c r="D1337" s="50" t="s">
        <v>9643</v>
      </c>
      <c r="E1337" s="50" t="s">
        <v>1160</v>
      </c>
    </row>
    <row r="1338" spans="1:5" ht="16" x14ac:dyDescent="0.2">
      <c r="A1338" s="8" t="s">
        <v>9307</v>
      </c>
      <c r="B1338" s="8" t="s">
        <v>1195</v>
      </c>
      <c r="C1338" s="8" t="s">
        <v>4</v>
      </c>
      <c r="D1338" s="50" t="s">
        <v>9308</v>
      </c>
      <c r="E1338" s="50" t="s">
        <v>38</v>
      </c>
    </row>
    <row r="1339" spans="1:5" ht="16" x14ac:dyDescent="0.2">
      <c r="A1339" s="8" t="s">
        <v>9307</v>
      </c>
      <c r="B1339" s="8" t="s">
        <v>1195</v>
      </c>
      <c r="C1339" s="8" t="s">
        <v>5</v>
      </c>
      <c r="D1339" s="50" t="s">
        <v>9632</v>
      </c>
      <c r="E1339" s="50" t="s">
        <v>1131</v>
      </c>
    </row>
    <row r="1340" spans="1:5" ht="16" x14ac:dyDescent="0.2">
      <c r="A1340" s="8" t="s">
        <v>9307</v>
      </c>
      <c r="B1340" s="8" t="s">
        <v>1195</v>
      </c>
      <c r="C1340" s="8" t="s">
        <v>6</v>
      </c>
      <c r="D1340" s="50" t="s">
        <v>9633</v>
      </c>
      <c r="E1340" s="50" t="s">
        <v>1132</v>
      </c>
    </row>
    <row r="1341" spans="1:5" ht="16" x14ac:dyDescent="0.2">
      <c r="A1341" s="8" t="s">
        <v>9307</v>
      </c>
      <c r="B1341" s="8" t="s">
        <v>1195</v>
      </c>
      <c r="C1341" s="8" t="s">
        <v>7</v>
      </c>
      <c r="D1341" s="50" t="s">
        <v>9644</v>
      </c>
      <c r="E1341" s="50" t="s">
        <v>1163</v>
      </c>
    </row>
    <row r="1342" spans="1:5" ht="16" x14ac:dyDescent="0.2">
      <c r="A1342" s="8" t="s">
        <v>9307</v>
      </c>
      <c r="B1342" s="8" t="s">
        <v>1197</v>
      </c>
      <c r="C1342" s="8" t="s">
        <v>4</v>
      </c>
      <c r="D1342" s="50" t="s">
        <v>9308</v>
      </c>
      <c r="E1342" s="50" t="s">
        <v>38</v>
      </c>
    </row>
    <row r="1343" spans="1:5" ht="16" x14ac:dyDescent="0.2">
      <c r="A1343" s="8" t="s">
        <v>9307</v>
      </c>
      <c r="B1343" s="8" t="s">
        <v>1197</v>
      </c>
      <c r="C1343" s="8" t="s">
        <v>5</v>
      </c>
      <c r="D1343" s="50" t="s">
        <v>9632</v>
      </c>
      <c r="E1343" s="50" t="s">
        <v>1131</v>
      </c>
    </row>
    <row r="1344" spans="1:5" ht="16" x14ac:dyDescent="0.2">
      <c r="A1344" s="8" t="s">
        <v>9307</v>
      </c>
      <c r="B1344" s="8" t="s">
        <v>1197</v>
      </c>
      <c r="C1344" s="8" t="s">
        <v>6</v>
      </c>
      <c r="D1344" s="50" t="s">
        <v>9633</v>
      </c>
      <c r="E1344" s="50" t="s">
        <v>1132</v>
      </c>
    </row>
    <row r="1345" spans="1:5" ht="16" x14ac:dyDescent="0.2">
      <c r="A1345" s="8" t="s">
        <v>9307</v>
      </c>
      <c r="B1345" s="8" t="s">
        <v>1197</v>
      </c>
      <c r="C1345" s="8" t="s">
        <v>7</v>
      </c>
      <c r="D1345" s="50" t="s">
        <v>9645</v>
      </c>
      <c r="E1345" s="50" t="s">
        <v>1166</v>
      </c>
    </row>
    <row r="1346" spans="1:5" ht="16" x14ac:dyDescent="0.2">
      <c r="A1346" s="8" t="s">
        <v>9307</v>
      </c>
      <c r="B1346" s="8" t="s">
        <v>1199</v>
      </c>
      <c r="C1346" s="8" t="s">
        <v>4</v>
      </c>
      <c r="D1346" s="50" t="s">
        <v>9308</v>
      </c>
      <c r="E1346" s="50" t="s">
        <v>38</v>
      </c>
    </row>
    <row r="1347" spans="1:5" ht="16" x14ac:dyDescent="0.2">
      <c r="A1347" s="8" t="s">
        <v>9307</v>
      </c>
      <c r="B1347" s="8" t="s">
        <v>1199</v>
      </c>
      <c r="C1347" s="8" t="s">
        <v>5</v>
      </c>
      <c r="D1347" s="50" t="s">
        <v>9632</v>
      </c>
      <c r="E1347" s="50" t="s">
        <v>1131</v>
      </c>
    </row>
    <row r="1348" spans="1:5" ht="16" x14ac:dyDescent="0.2">
      <c r="A1348" s="8" t="s">
        <v>9307</v>
      </c>
      <c r="B1348" s="8" t="s">
        <v>1199</v>
      </c>
      <c r="C1348" s="8" t="s">
        <v>6</v>
      </c>
      <c r="D1348" s="50" t="s">
        <v>9633</v>
      </c>
      <c r="E1348" s="50" t="s">
        <v>1132</v>
      </c>
    </row>
    <row r="1349" spans="1:5" ht="16" x14ac:dyDescent="0.2">
      <c r="A1349" s="8" t="s">
        <v>9307</v>
      </c>
      <c r="B1349" s="8" t="s">
        <v>1199</v>
      </c>
      <c r="C1349" s="8" t="s">
        <v>7</v>
      </c>
      <c r="D1349" s="50" t="s">
        <v>9648</v>
      </c>
      <c r="E1349" s="50" t="s">
        <v>1200</v>
      </c>
    </row>
    <row r="1350" spans="1:5" ht="16" x14ac:dyDescent="0.2">
      <c r="A1350" s="8" t="s">
        <v>9307</v>
      </c>
      <c r="B1350" s="8" t="s">
        <v>1203</v>
      </c>
      <c r="C1350" s="8" t="s">
        <v>4</v>
      </c>
      <c r="D1350" s="50" t="s">
        <v>9308</v>
      </c>
      <c r="E1350" s="50" t="s">
        <v>38</v>
      </c>
    </row>
    <row r="1351" spans="1:5" ht="16" x14ac:dyDescent="0.2">
      <c r="A1351" s="8" t="s">
        <v>9307</v>
      </c>
      <c r="B1351" s="8" t="s">
        <v>1203</v>
      </c>
      <c r="C1351" s="8" t="s">
        <v>5</v>
      </c>
      <c r="D1351" s="50" t="s">
        <v>9632</v>
      </c>
      <c r="E1351" s="50" t="s">
        <v>1131</v>
      </c>
    </row>
    <row r="1352" spans="1:5" ht="16" x14ac:dyDescent="0.2">
      <c r="A1352" s="8" t="s">
        <v>9307</v>
      </c>
      <c r="B1352" s="8" t="s">
        <v>1203</v>
      </c>
      <c r="C1352" s="8" t="s">
        <v>6</v>
      </c>
      <c r="D1352" s="50" t="s">
        <v>9633</v>
      </c>
      <c r="E1352" s="50" t="s">
        <v>1132</v>
      </c>
    </row>
    <row r="1353" spans="1:5" ht="16" x14ac:dyDescent="0.2">
      <c r="A1353" s="8" t="s">
        <v>9307</v>
      </c>
      <c r="B1353" s="8" t="s">
        <v>1203</v>
      </c>
      <c r="C1353" s="8" t="s">
        <v>7</v>
      </c>
      <c r="D1353" s="50" t="s">
        <v>9639</v>
      </c>
      <c r="E1353" s="50" t="s">
        <v>1150</v>
      </c>
    </row>
    <row r="1354" spans="1:5" ht="16" x14ac:dyDescent="0.2">
      <c r="A1354" s="8" t="s">
        <v>9307</v>
      </c>
      <c r="B1354" s="8" t="s">
        <v>1205</v>
      </c>
      <c r="C1354" s="8" t="s">
        <v>4</v>
      </c>
      <c r="D1354" s="50" t="s">
        <v>9308</v>
      </c>
      <c r="E1354" s="50" t="s">
        <v>38</v>
      </c>
    </row>
    <row r="1355" spans="1:5" ht="16" x14ac:dyDescent="0.2">
      <c r="A1355" s="8" t="s">
        <v>9307</v>
      </c>
      <c r="B1355" s="8" t="s">
        <v>1205</v>
      </c>
      <c r="C1355" s="8" t="s">
        <v>5</v>
      </c>
      <c r="D1355" s="50" t="s">
        <v>9632</v>
      </c>
      <c r="E1355" s="50" t="s">
        <v>1131</v>
      </c>
    </row>
    <row r="1356" spans="1:5" ht="16" x14ac:dyDescent="0.2">
      <c r="A1356" s="8" t="s">
        <v>9307</v>
      </c>
      <c r="B1356" s="8" t="s">
        <v>1205</v>
      </c>
      <c r="C1356" s="8" t="s">
        <v>6</v>
      </c>
      <c r="D1356" s="50" t="s">
        <v>9633</v>
      </c>
      <c r="E1356" s="50" t="s">
        <v>1132</v>
      </c>
    </row>
    <row r="1357" spans="1:5" ht="16" x14ac:dyDescent="0.2">
      <c r="A1357" s="8" t="s">
        <v>9307</v>
      </c>
      <c r="B1357" s="8" t="s">
        <v>1205</v>
      </c>
      <c r="C1357" s="8" t="s">
        <v>7</v>
      </c>
      <c r="D1357" s="50" t="s">
        <v>9641</v>
      </c>
      <c r="E1357" s="50" t="s">
        <v>1154</v>
      </c>
    </row>
    <row r="1358" spans="1:5" ht="16" x14ac:dyDescent="0.2">
      <c r="A1358" s="8" t="s">
        <v>9307</v>
      </c>
      <c r="B1358" s="8" t="s">
        <v>1207</v>
      </c>
      <c r="C1358" s="8" t="s">
        <v>4</v>
      </c>
      <c r="D1358" s="50" t="s">
        <v>9308</v>
      </c>
      <c r="E1358" s="50" t="s">
        <v>38</v>
      </c>
    </row>
    <row r="1359" spans="1:5" ht="16" x14ac:dyDescent="0.2">
      <c r="A1359" s="8" t="s">
        <v>9307</v>
      </c>
      <c r="B1359" s="8" t="s">
        <v>1207</v>
      </c>
      <c r="C1359" s="8" t="s">
        <v>5</v>
      </c>
      <c r="D1359" s="50" t="s">
        <v>9632</v>
      </c>
      <c r="E1359" s="50" t="s">
        <v>1131</v>
      </c>
    </row>
    <row r="1360" spans="1:5" ht="16" x14ac:dyDescent="0.2">
      <c r="A1360" s="8" t="s">
        <v>9307</v>
      </c>
      <c r="B1360" s="8" t="s">
        <v>1207</v>
      </c>
      <c r="C1360" s="8" t="s">
        <v>6</v>
      </c>
      <c r="D1360" s="50" t="s">
        <v>9633</v>
      </c>
      <c r="E1360" s="50" t="s">
        <v>1132</v>
      </c>
    </row>
    <row r="1361" spans="1:5" ht="16" x14ac:dyDescent="0.2">
      <c r="A1361" s="8" t="s">
        <v>9307</v>
      </c>
      <c r="B1361" s="8" t="s">
        <v>1207</v>
      </c>
      <c r="C1361" s="8" t="s">
        <v>7</v>
      </c>
      <c r="D1361" s="50" t="s">
        <v>9642</v>
      </c>
      <c r="E1361" s="50" t="s">
        <v>1157</v>
      </c>
    </row>
    <row r="1362" spans="1:5" ht="16" x14ac:dyDescent="0.2">
      <c r="A1362" s="8" t="s">
        <v>9307</v>
      </c>
      <c r="B1362" s="8" t="s">
        <v>1209</v>
      </c>
      <c r="C1362" s="8" t="s">
        <v>4</v>
      </c>
      <c r="D1362" s="50" t="s">
        <v>9308</v>
      </c>
      <c r="E1362" s="50" t="s">
        <v>38</v>
      </c>
    </row>
    <row r="1363" spans="1:5" ht="16" x14ac:dyDescent="0.2">
      <c r="A1363" s="8" t="s">
        <v>9307</v>
      </c>
      <c r="B1363" s="8" t="s">
        <v>1209</v>
      </c>
      <c r="C1363" s="8" t="s">
        <v>5</v>
      </c>
      <c r="D1363" s="50" t="s">
        <v>9632</v>
      </c>
      <c r="E1363" s="50" t="s">
        <v>1131</v>
      </c>
    </row>
    <row r="1364" spans="1:5" ht="16" x14ac:dyDescent="0.2">
      <c r="A1364" s="8" t="s">
        <v>9307</v>
      </c>
      <c r="B1364" s="8" t="s">
        <v>1209</v>
      </c>
      <c r="C1364" s="8" t="s">
        <v>6</v>
      </c>
      <c r="D1364" s="50" t="s">
        <v>9633</v>
      </c>
      <c r="E1364" s="50" t="s">
        <v>1132</v>
      </c>
    </row>
    <row r="1365" spans="1:5" ht="16" x14ac:dyDescent="0.2">
      <c r="A1365" s="8" t="s">
        <v>9307</v>
      </c>
      <c r="B1365" s="8" t="s">
        <v>1209</v>
      </c>
      <c r="C1365" s="8" t="s">
        <v>7</v>
      </c>
      <c r="D1365" s="50" t="s">
        <v>9643</v>
      </c>
      <c r="E1365" s="50" t="s">
        <v>1160</v>
      </c>
    </row>
    <row r="1366" spans="1:5" ht="16" x14ac:dyDescent="0.2">
      <c r="A1366" s="8" t="s">
        <v>9307</v>
      </c>
      <c r="B1366" s="8" t="s">
        <v>1211</v>
      </c>
      <c r="C1366" s="8" t="s">
        <v>4</v>
      </c>
      <c r="D1366" s="50" t="s">
        <v>9308</v>
      </c>
      <c r="E1366" s="50" t="s">
        <v>38</v>
      </c>
    </row>
    <row r="1367" spans="1:5" ht="16" x14ac:dyDescent="0.2">
      <c r="A1367" s="8" t="s">
        <v>9307</v>
      </c>
      <c r="B1367" s="8" t="s">
        <v>1211</v>
      </c>
      <c r="C1367" s="8" t="s">
        <v>5</v>
      </c>
      <c r="D1367" s="50" t="s">
        <v>9632</v>
      </c>
      <c r="E1367" s="50" t="s">
        <v>1131</v>
      </c>
    </row>
    <row r="1368" spans="1:5" ht="16" x14ac:dyDescent="0.2">
      <c r="A1368" s="8" t="s">
        <v>9307</v>
      </c>
      <c r="B1368" s="8" t="s">
        <v>1211</v>
      </c>
      <c r="C1368" s="8" t="s">
        <v>6</v>
      </c>
      <c r="D1368" s="50" t="s">
        <v>9633</v>
      </c>
      <c r="E1368" s="50" t="s">
        <v>1132</v>
      </c>
    </row>
    <row r="1369" spans="1:5" ht="16" x14ac:dyDescent="0.2">
      <c r="A1369" s="8" t="s">
        <v>9307</v>
      </c>
      <c r="B1369" s="8" t="s">
        <v>1211</v>
      </c>
      <c r="C1369" s="8" t="s">
        <v>7</v>
      </c>
      <c r="D1369" s="50" t="s">
        <v>9644</v>
      </c>
      <c r="E1369" s="50" t="s">
        <v>1163</v>
      </c>
    </row>
    <row r="1370" spans="1:5" ht="16" x14ac:dyDescent="0.2">
      <c r="A1370" s="8" t="s">
        <v>9307</v>
      </c>
      <c r="B1370" s="8" t="s">
        <v>1213</v>
      </c>
      <c r="C1370" s="8" t="s">
        <v>4</v>
      </c>
      <c r="D1370" s="50" t="s">
        <v>9308</v>
      </c>
      <c r="E1370" s="50" t="s">
        <v>38</v>
      </c>
    </row>
    <row r="1371" spans="1:5" ht="16" x14ac:dyDescent="0.2">
      <c r="A1371" s="8" t="s">
        <v>9307</v>
      </c>
      <c r="B1371" s="8" t="s">
        <v>1213</v>
      </c>
      <c r="C1371" s="8" t="s">
        <v>5</v>
      </c>
      <c r="D1371" s="50" t="s">
        <v>9632</v>
      </c>
      <c r="E1371" s="50" t="s">
        <v>1131</v>
      </c>
    </row>
    <row r="1372" spans="1:5" ht="16" x14ac:dyDescent="0.2">
      <c r="A1372" s="8" t="s">
        <v>9307</v>
      </c>
      <c r="B1372" s="8" t="s">
        <v>1213</v>
      </c>
      <c r="C1372" s="8" t="s">
        <v>6</v>
      </c>
      <c r="D1372" s="50" t="s">
        <v>9633</v>
      </c>
      <c r="E1372" s="50" t="s">
        <v>1132</v>
      </c>
    </row>
    <row r="1373" spans="1:5" ht="16" x14ac:dyDescent="0.2">
      <c r="A1373" s="8" t="s">
        <v>9307</v>
      </c>
      <c r="B1373" s="8" t="s">
        <v>1213</v>
      </c>
      <c r="C1373" s="8" t="s">
        <v>7</v>
      </c>
      <c r="D1373" s="50" t="s">
        <v>9645</v>
      </c>
      <c r="E1373" s="50" t="s">
        <v>1166</v>
      </c>
    </row>
    <row r="1374" spans="1:5" ht="16" x14ac:dyDescent="0.2">
      <c r="A1374" s="8" t="s">
        <v>9307</v>
      </c>
      <c r="B1374" s="8" t="s">
        <v>1215</v>
      </c>
      <c r="C1374" s="8" t="s">
        <v>4</v>
      </c>
      <c r="D1374" s="50" t="s">
        <v>9308</v>
      </c>
      <c r="E1374" s="50" t="s">
        <v>38</v>
      </c>
    </row>
    <row r="1375" spans="1:5" ht="16" x14ac:dyDescent="0.2">
      <c r="A1375" s="8" t="s">
        <v>9307</v>
      </c>
      <c r="B1375" s="8" t="s">
        <v>1215</v>
      </c>
      <c r="C1375" s="8" t="s">
        <v>5</v>
      </c>
      <c r="D1375" s="50" t="s">
        <v>9632</v>
      </c>
      <c r="E1375" s="50" t="s">
        <v>1131</v>
      </c>
    </row>
    <row r="1376" spans="1:5" ht="16" x14ac:dyDescent="0.2">
      <c r="A1376" s="8" t="s">
        <v>9307</v>
      </c>
      <c r="B1376" s="8" t="s">
        <v>1215</v>
      </c>
      <c r="C1376" s="8" t="s">
        <v>6</v>
      </c>
      <c r="D1376" s="50" t="s">
        <v>9633</v>
      </c>
      <c r="E1376" s="50" t="s">
        <v>1132</v>
      </c>
    </row>
    <row r="1377" spans="1:5" ht="16" x14ac:dyDescent="0.2">
      <c r="A1377" s="8" t="s">
        <v>9307</v>
      </c>
      <c r="B1377" s="8" t="s">
        <v>1215</v>
      </c>
      <c r="C1377" s="8" t="s">
        <v>7</v>
      </c>
      <c r="D1377" s="50" t="s">
        <v>9649</v>
      </c>
      <c r="E1377" s="50" t="s">
        <v>1216</v>
      </c>
    </row>
    <row r="1378" spans="1:5" ht="16" x14ac:dyDescent="0.2">
      <c r="A1378" s="8" t="s">
        <v>9307</v>
      </c>
      <c r="B1378" s="8" t="s">
        <v>1219</v>
      </c>
      <c r="C1378" s="8" t="s">
        <v>4</v>
      </c>
      <c r="D1378" s="50" t="s">
        <v>9308</v>
      </c>
      <c r="E1378" s="50" t="s">
        <v>38</v>
      </c>
    </row>
    <row r="1379" spans="1:5" ht="16" x14ac:dyDescent="0.2">
      <c r="A1379" s="8" t="s">
        <v>9307</v>
      </c>
      <c r="B1379" s="8" t="s">
        <v>1219</v>
      </c>
      <c r="C1379" s="8" t="s">
        <v>5</v>
      </c>
      <c r="D1379" s="50" t="s">
        <v>9632</v>
      </c>
      <c r="E1379" s="50" t="s">
        <v>1131</v>
      </c>
    </row>
    <row r="1380" spans="1:5" ht="16" x14ac:dyDescent="0.2">
      <c r="A1380" s="8" t="s">
        <v>9307</v>
      </c>
      <c r="B1380" s="8" t="s">
        <v>1219</v>
      </c>
      <c r="C1380" s="8" t="s">
        <v>6</v>
      </c>
      <c r="D1380" s="50" t="s">
        <v>9633</v>
      </c>
      <c r="E1380" s="50" t="s">
        <v>1132</v>
      </c>
    </row>
    <row r="1381" spans="1:5" ht="16" x14ac:dyDescent="0.2">
      <c r="A1381" s="8" t="s">
        <v>9307</v>
      </c>
      <c r="B1381" s="8" t="s">
        <v>1219</v>
      </c>
      <c r="C1381" s="8" t="s">
        <v>7</v>
      </c>
      <c r="D1381" s="50" t="s">
        <v>9639</v>
      </c>
      <c r="E1381" s="50" t="s">
        <v>1150</v>
      </c>
    </row>
    <row r="1382" spans="1:5" ht="16" x14ac:dyDescent="0.2">
      <c r="A1382" s="8" t="s">
        <v>9307</v>
      </c>
      <c r="B1382" s="8" t="s">
        <v>1221</v>
      </c>
      <c r="C1382" s="8" t="s">
        <v>4</v>
      </c>
      <c r="D1382" s="50" t="s">
        <v>9308</v>
      </c>
      <c r="E1382" s="50" t="s">
        <v>38</v>
      </c>
    </row>
    <row r="1383" spans="1:5" ht="16" x14ac:dyDescent="0.2">
      <c r="A1383" s="8" t="s">
        <v>9307</v>
      </c>
      <c r="B1383" s="8" t="s">
        <v>1221</v>
      </c>
      <c r="C1383" s="8" t="s">
        <v>5</v>
      </c>
      <c r="D1383" s="50" t="s">
        <v>9632</v>
      </c>
      <c r="E1383" s="50" t="s">
        <v>1131</v>
      </c>
    </row>
    <row r="1384" spans="1:5" ht="16" x14ac:dyDescent="0.2">
      <c r="A1384" s="8" t="s">
        <v>9307</v>
      </c>
      <c r="B1384" s="8" t="s">
        <v>1221</v>
      </c>
      <c r="C1384" s="8" t="s">
        <v>6</v>
      </c>
      <c r="D1384" s="50" t="s">
        <v>9633</v>
      </c>
      <c r="E1384" s="50" t="s">
        <v>1132</v>
      </c>
    </row>
    <row r="1385" spans="1:5" ht="16" x14ac:dyDescent="0.2">
      <c r="A1385" s="8" t="s">
        <v>9307</v>
      </c>
      <c r="B1385" s="8" t="s">
        <v>1221</v>
      </c>
      <c r="C1385" s="8" t="s">
        <v>7</v>
      </c>
      <c r="D1385" s="50" t="s">
        <v>9641</v>
      </c>
      <c r="E1385" s="50" t="s">
        <v>1154</v>
      </c>
    </row>
    <row r="1386" spans="1:5" ht="16" x14ac:dyDescent="0.2">
      <c r="A1386" s="8" t="s">
        <v>9307</v>
      </c>
      <c r="B1386" s="8" t="s">
        <v>1223</v>
      </c>
      <c r="C1386" s="8" t="s">
        <v>4</v>
      </c>
      <c r="D1386" s="50" t="s">
        <v>9308</v>
      </c>
      <c r="E1386" s="50" t="s">
        <v>38</v>
      </c>
    </row>
    <row r="1387" spans="1:5" ht="16" x14ac:dyDescent="0.2">
      <c r="A1387" s="8" t="s">
        <v>9307</v>
      </c>
      <c r="B1387" s="8" t="s">
        <v>1223</v>
      </c>
      <c r="C1387" s="8" t="s">
        <v>5</v>
      </c>
      <c r="D1387" s="50" t="s">
        <v>9632</v>
      </c>
      <c r="E1387" s="50" t="s">
        <v>1131</v>
      </c>
    </row>
    <row r="1388" spans="1:5" ht="16" x14ac:dyDescent="0.2">
      <c r="A1388" s="8" t="s">
        <v>9307</v>
      </c>
      <c r="B1388" s="8" t="s">
        <v>1223</v>
      </c>
      <c r="C1388" s="8" t="s">
        <v>6</v>
      </c>
      <c r="D1388" s="50" t="s">
        <v>9633</v>
      </c>
      <c r="E1388" s="50" t="s">
        <v>1132</v>
      </c>
    </row>
    <row r="1389" spans="1:5" ht="16" x14ac:dyDescent="0.2">
      <c r="A1389" s="8" t="s">
        <v>9307</v>
      </c>
      <c r="B1389" s="8" t="s">
        <v>1223</v>
      </c>
      <c r="C1389" s="8" t="s">
        <v>7</v>
      </c>
      <c r="D1389" s="50" t="s">
        <v>9642</v>
      </c>
      <c r="E1389" s="50" t="s">
        <v>1157</v>
      </c>
    </row>
    <row r="1390" spans="1:5" ht="16" x14ac:dyDescent="0.2">
      <c r="A1390" s="8" t="s">
        <v>9307</v>
      </c>
      <c r="B1390" s="8" t="s">
        <v>1225</v>
      </c>
      <c r="C1390" s="8" t="s">
        <v>4</v>
      </c>
      <c r="D1390" s="50" t="s">
        <v>9308</v>
      </c>
      <c r="E1390" s="50" t="s">
        <v>38</v>
      </c>
    </row>
    <row r="1391" spans="1:5" ht="16" x14ac:dyDescent="0.2">
      <c r="A1391" s="8" t="s">
        <v>9307</v>
      </c>
      <c r="B1391" s="8" t="s">
        <v>1225</v>
      </c>
      <c r="C1391" s="8" t="s">
        <v>5</v>
      </c>
      <c r="D1391" s="50" t="s">
        <v>9632</v>
      </c>
      <c r="E1391" s="50" t="s">
        <v>1131</v>
      </c>
    </row>
    <row r="1392" spans="1:5" ht="16" x14ac:dyDescent="0.2">
      <c r="A1392" s="8" t="s">
        <v>9307</v>
      </c>
      <c r="B1392" s="8" t="s">
        <v>1225</v>
      </c>
      <c r="C1392" s="8" t="s">
        <v>6</v>
      </c>
      <c r="D1392" s="50" t="s">
        <v>9633</v>
      </c>
      <c r="E1392" s="50" t="s">
        <v>1132</v>
      </c>
    </row>
    <row r="1393" spans="1:5" ht="16" x14ac:dyDescent="0.2">
      <c r="A1393" s="8" t="s">
        <v>9307</v>
      </c>
      <c r="B1393" s="8" t="s">
        <v>1225</v>
      </c>
      <c r="C1393" s="8" t="s">
        <v>7</v>
      </c>
      <c r="D1393" s="50" t="s">
        <v>9643</v>
      </c>
      <c r="E1393" s="50" t="s">
        <v>1160</v>
      </c>
    </row>
    <row r="1394" spans="1:5" ht="16" x14ac:dyDescent="0.2">
      <c r="A1394" s="8" t="s">
        <v>9307</v>
      </c>
      <c r="B1394" s="8" t="s">
        <v>1227</v>
      </c>
      <c r="C1394" s="8" t="s">
        <v>4</v>
      </c>
      <c r="D1394" s="50" t="s">
        <v>9308</v>
      </c>
      <c r="E1394" s="50" t="s">
        <v>38</v>
      </c>
    </row>
    <row r="1395" spans="1:5" ht="16" x14ac:dyDescent="0.2">
      <c r="A1395" s="8" t="s">
        <v>9307</v>
      </c>
      <c r="B1395" s="8" t="s">
        <v>1227</v>
      </c>
      <c r="C1395" s="8" t="s">
        <v>5</v>
      </c>
      <c r="D1395" s="50" t="s">
        <v>9632</v>
      </c>
      <c r="E1395" s="50" t="s">
        <v>1131</v>
      </c>
    </row>
    <row r="1396" spans="1:5" ht="16" x14ac:dyDescent="0.2">
      <c r="A1396" s="8" t="s">
        <v>9307</v>
      </c>
      <c r="B1396" s="8" t="s">
        <v>1227</v>
      </c>
      <c r="C1396" s="8" t="s">
        <v>6</v>
      </c>
      <c r="D1396" s="50" t="s">
        <v>9633</v>
      </c>
      <c r="E1396" s="50" t="s">
        <v>1132</v>
      </c>
    </row>
    <row r="1397" spans="1:5" ht="16" x14ac:dyDescent="0.2">
      <c r="A1397" s="8" t="s">
        <v>9307</v>
      </c>
      <c r="B1397" s="8" t="s">
        <v>1227</v>
      </c>
      <c r="C1397" s="8" t="s">
        <v>7</v>
      </c>
      <c r="D1397" s="50" t="s">
        <v>9644</v>
      </c>
      <c r="E1397" s="50" t="s">
        <v>1163</v>
      </c>
    </row>
    <row r="1398" spans="1:5" ht="16" x14ac:dyDescent="0.2">
      <c r="A1398" s="8" t="s">
        <v>9307</v>
      </c>
      <c r="B1398" s="8" t="s">
        <v>1229</v>
      </c>
      <c r="C1398" s="8" t="s">
        <v>4</v>
      </c>
      <c r="D1398" s="50" t="s">
        <v>9308</v>
      </c>
      <c r="E1398" s="50" t="s">
        <v>38</v>
      </c>
    </row>
    <row r="1399" spans="1:5" ht="16" x14ac:dyDescent="0.2">
      <c r="A1399" s="8" t="s">
        <v>9307</v>
      </c>
      <c r="B1399" s="8" t="s">
        <v>1229</v>
      </c>
      <c r="C1399" s="8" t="s">
        <v>5</v>
      </c>
      <c r="D1399" s="50" t="s">
        <v>9632</v>
      </c>
      <c r="E1399" s="50" t="s">
        <v>1131</v>
      </c>
    </row>
    <row r="1400" spans="1:5" ht="16" x14ac:dyDescent="0.2">
      <c r="A1400" s="8" t="s">
        <v>9307</v>
      </c>
      <c r="B1400" s="8" t="s">
        <v>1229</v>
      </c>
      <c r="C1400" s="8" t="s">
        <v>6</v>
      </c>
      <c r="D1400" s="50" t="s">
        <v>9633</v>
      </c>
      <c r="E1400" s="50" t="s">
        <v>1132</v>
      </c>
    </row>
    <row r="1401" spans="1:5" ht="16" x14ac:dyDescent="0.2">
      <c r="A1401" s="8" t="s">
        <v>9307</v>
      </c>
      <c r="B1401" s="8" t="s">
        <v>1229</v>
      </c>
      <c r="C1401" s="8" t="s">
        <v>7</v>
      </c>
      <c r="D1401" s="50" t="s">
        <v>9645</v>
      </c>
      <c r="E1401" s="50" t="s">
        <v>1166</v>
      </c>
    </row>
    <row r="1402" spans="1:5" ht="16" x14ac:dyDescent="0.2">
      <c r="A1402" s="8" t="s">
        <v>9307</v>
      </c>
      <c r="B1402" s="8" t="s">
        <v>1231</v>
      </c>
      <c r="C1402" s="8" t="s">
        <v>4</v>
      </c>
      <c r="D1402" s="50" t="s">
        <v>9308</v>
      </c>
      <c r="E1402" s="50" t="s">
        <v>38</v>
      </c>
    </row>
    <row r="1403" spans="1:5" ht="16" x14ac:dyDescent="0.2">
      <c r="A1403" s="8" t="s">
        <v>9307</v>
      </c>
      <c r="B1403" s="8" t="s">
        <v>1231</v>
      </c>
      <c r="C1403" s="8" t="s">
        <v>5</v>
      </c>
      <c r="D1403" s="50" t="s">
        <v>9632</v>
      </c>
      <c r="E1403" s="50" t="s">
        <v>1131</v>
      </c>
    </row>
    <row r="1404" spans="1:5" ht="16" x14ac:dyDescent="0.2">
      <c r="A1404" s="8" t="s">
        <v>9307</v>
      </c>
      <c r="B1404" s="8" t="s">
        <v>1231</v>
      </c>
      <c r="C1404" s="8" t="s">
        <v>6</v>
      </c>
      <c r="D1404" s="50" t="s">
        <v>9633</v>
      </c>
      <c r="E1404" s="50" t="s">
        <v>1132</v>
      </c>
    </row>
    <row r="1405" spans="1:5" ht="16" x14ac:dyDescent="0.2">
      <c r="A1405" s="8" t="s">
        <v>9307</v>
      </c>
      <c r="B1405" s="8" t="s">
        <v>1231</v>
      </c>
      <c r="C1405" s="8" t="s">
        <v>7</v>
      </c>
      <c r="D1405" s="50" t="s">
        <v>9650</v>
      </c>
      <c r="E1405" s="50" t="s">
        <v>1232</v>
      </c>
    </row>
    <row r="1406" spans="1:5" ht="16" x14ac:dyDescent="0.2">
      <c r="A1406" s="8" t="s">
        <v>9307</v>
      </c>
      <c r="B1406" s="8" t="s">
        <v>1235</v>
      </c>
      <c r="C1406" s="8" t="s">
        <v>4</v>
      </c>
      <c r="D1406" s="50" t="s">
        <v>9308</v>
      </c>
      <c r="E1406" s="50" t="s">
        <v>38</v>
      </c>
    </row>
    <row r="1407" spans="1:5" ht="16" x14ac:dyDescent="0.2">
      <c r="A1407" s="8" t="s">
        <v>9307</v>
      </c>
      <c r="B1407" s="8" t="s">
        <v>1235</v>
      </c>
      <c r="C1407" s="8" t="s">
        <v>5</v>
      </c>
      <c r="D1407" s="50" t="s">
        <v>9632</v>
      </c>
      <c r="E1407" s="50" t="s">
        <v>1131</v>
      </c>
    </row>
    <row r="1408" spans="1:5" ht="16" x14ac:dyDescent="0.2">
      <c r="A1408" s="8" t="s">
        <v>9307</v>
      </c>
      <c r="B1408" s="8" t="s">
        <v>1235</v>
      </c>
      <c r="C1408" s="8" t="s">
        <v>6</v>
      </c>
      <c r="D1408" s="50" t="s">
        <v>9633</v>
      </c>
      <c r="E1408" s="50" t="s">
        <v>1132</v>
      </c>
    </row>
    <row r="1409" spans="1:5" ht="16" x14ac:dyDescent="0.2">
      <c r="A1409" s="8" t="s">
        <v>9307</v>
      </c>
      <c r="B1409" s="8" t="s">
        <v>1235</v>
      </c>
      <c r="C1409" s="8" t="s">
        <v>7</v>
      </c>
      <c r="D1409" s="50" t="s">
        <v>9639</v>
      </c>
      <c r="E1409" s="50" t="s">
        <v>1150</v>
      </c>
    </row>
    <row r="1410" spans="1:5" ht="16" x14ac:dyDescent="0.2">
      <c r="A1410" s="8" t="s">
        <v>9307</v>
      </c>
      <c r="B1410" s="8" t="s">
        <v>1237</v>
      </c>
      <c r="C1410" s="8" t="s">
        <v>4</v>
      </c>
      <c r="D1410" s="50" t="s">
        <v>9308</v>
      </c>
      <c r="E1410" s="50" t="s">
        <v>38</v>
      </c>
    </row>
    <row r="1411" spans="1:5" ht="16" x14ac:dyDescent="0.2">
      <c r="A1411" s="8" t="s">
        <v>9307</v>
      </c>
      <c r="B1411" s="8" t="s">
        <v>1237</v>
      </c>
      <c r="C1411" s="8" t="s">
        <v>5</v>
      </c>
      <c r="D1411" s="50" t="s">
        <v>9632</v>
      </c>
      <c r="E1411" s="50" t="s">
        <v>1131</v>
      </c>
    </row>
    <row r="1412" spans="1:5" ht="16" x14ac:dyDescent="0.2">
      <c r="A1412" s="8" t="s">
        <v>9307</v>
      </c>
      <c r="B1412" s="8" t="s">
        <v>1237</v>
      </c>
      <c r="C1412" s="8" t="s">
        <v>6</v>
      </c>
      <c r="D1412" s="50" t="s">
        <v>9633</v>
      </c>
      <c r="E1412" s="50" t="s">
        <v>1132</v>
      </c>
    </row>
    <row r="1413" spans="1:5" ht="16" x14ac:dyDescent="0.2">
      <c r="A1413" s="8" t="s">
        <v>9307</v>
      </c>
      <c r="B1413" s="8" t="s">
        <v>1237</v>
      </c>
      <c r="C1413" s="8" t="s">
        <v>7</v>
      </c>
      <c r="D1413" s="50" t="s">
        <v>9641</v>
      </c>
      <c r="E1413" s="50" t="s">
        <v>1154</v>
      </c>
    </row>
    <row r="1414" spans="1:5" ht="16" x14ac:dyDescent="0.2">
      <c r="A1414" s="8" t="s">
        <v>9307</v>
      </c>
      <c r="B1414" s="8" t="s">
        <v>1239</v>
      </c>
      <c r="C1414" s="8" t="s">
        <v>4</v>
      </c>
      <c r="D1414" s="50" t="s">
        <v>9308</v>
      </c>
      <c r="E1414" s="50" t="s">
        <v>38</v>
      </c>
    </row>
    <row r="1415" spans="1:5" ht="16" x14ac:dyDescent="0.2">
      <c r="A1415" s="8" t="s">
        <v>9307</v>
      </c>
      <c r="B1415" s="8" t="s">
        <v>1239</v>
      </c>
      <c r="C1415" s="8" t="s">
        <v>5</v>
      </c>
      <c r="D1415" s="50" t="s">
        <v>9632</v>
      </c>
      <c r="E1415" s="50" t="s">
        <v>1131</v>
      </c>
    </row>
    <row r="1416" spans="1:5" ht="16" x14ac:dyDescent="0.2">
      <c r="A1416" s="8" t="s">
        <v>9307</v>
      </c>
      <c r="B1416" s="8" t="s">
        <v>1239</v>
      </c>
      <c r="C1416" s="8" t="s">
        <v>6</v>
      </c>
      <c r="D1416" s="50" t="s">
        <v>9633</v>
      </c>
      <c r="E1416" s="50" t="s">
        <v>1132</v>
      </c>
    </row>
    <row r="1417" spans="1:5" ht="16" x14ac:dyDescent="0.2">
      <c r="A1417" s="8" t="s">
        <v>9307</v>
      </c>
      <c r="B1417" s="8" t="s">
        <v>1239</v>
      </c>
      <c r="C1417" s="8" t="s">
        <v>7</v>
      </c>
      <c r="D1417" s="50" t="s">
        <v>9642</v>
      </c>
      <c r="E1417" s="50" t="s">
        <v>1157</v>
      </c>
    </row>
    <row r="1418" spans="1:5" ht="16" x14ac:dyDescent="0.2">
      <c r="A1418" s="8" t="s">
        <v>9307</v>
      </c>
      <c r="B1418" s="8" t="s">
        <v>1241</v>
      </c>
      <c r="C1418" s="8" t="s">
        <v>4</v>
      </c>
      <c r="D1418" s="50" t="s">
        <v>9308</v>
      </c>
      <c r="E1418" s="50" t="s">
        <v>38</v>
      </c>
    </row>
    <row r="1419" spans="1:5" ht="16" x14ac:dyDescent="0.2">
      <c r="A1419" s="8" t="s">
        <v>9307</v>
      </c>
      <c r="B1419" s="8" t="s">
        <v>1241</v>
      </c>
      <c r="C1419" s="8" t="s">
        <v>5</v>
      </c>
      <c r="D1419" s="50" t="s">
        <v>9632</v>
      </c>
      <c r="E1419" s="50" t="s">
        <v>1131</v>
      </c>
    </row>
    <row r="1420" spans="1:5" ht="16" x14ac:dyDescent="0.2">
      <c r="A1420" s="8" t="s">
        <v>9307</v>
      </c>
      <c r="B1420" s="8" t="s">
        <v>1241</v>
      </c>
      <c r="C1420" s="8" t="s">
        <v>6</v>
      </c>
      <c r="D1420" s="50" t="s">
        <v>9633</v>
      </c>
      <c r="E1420" s="50" t="s">
        <v>1132</v>
      </c>
    </row>
    <row r="1421" spans="1:5" ht="16" x14ac:dyDescent="0.2">
      <c r="A1421" s="8" t="s">
        <v>9307</v>
      </c>
      <c r="B1421" s="8" t="s">
        <v>1241</v>
      </c>
      <c r="C1421" s="8" t="s">
        <v>7</v>
      </c>
      <c r="D1421" s="50" t="s">
        <v>9643</v>
      </c>
      <c r="E1421" s="50" t="s">
        <v>1160</v>
      </c>
    </row>
    <row r="1422" spans="1:5" ht="16" x14ac:dyDescent="0.2">
      <c r="A1422" s="8" t="s">
        <v>9307</v>
      </c>
      <c r="B1422" s="8" t="s">
        <v>1243</v>
      </c>
      <c r="C1422" s="8" t="s">
        <v>4</v>
      </c>
      <c r="D1422" s="50" t="s">
        <v>9308</v>
      </c>
      <c r="E1422" s="50" t="s">
        <v>38</v>
      </c>
    </row>
    <row r="1423" spans="1:5" ht="16" x14ac:dyDescent="0.2">
      <c r="A1423" s="8" t="s">
        <v>9307</v>
      </c>
      <c r="B1423" s="8" t="s">
        <v>1243</v>
      </c>
      <c r="C1423" s="8" t="s">
        <v>5</v>
      </c>
      <c r="D1423" s="50" t="s">
        <v>9632</v>
      </c>
      <c r="E1423" s="50" t="s">
        <v>1131</v>
      </c>
    </row>
    <row r="1424" spans="1:5" ht="16" x14ac:dyDescent="0.2">
      <c r="A1424" s="8" t="s">
        <v>9307</v>
      </c>
      <c r="B1424" s="8" t="s">
        <v>1243</v>
      </c>
      <c r="C1424" s="8" t="s">
        <v>6</v>
      </c>
      <c r="D1424" s="50" t="s">
        <v>9633</v>
      </c>
      <c r="E1424" s="50" t="s">
        <v>1132</v>
      </c>
    </row>
    <row r="1425" spans="1:5" ht="16" x14ac:dyDescent="0.2">
      <c r="A1425" s="8" t="s">
        <v>9307</v>
      </c>
      <c r="B1425" s="8" t="s">
        <v>1243</v>
      </c>
      <c r="C1425" s="8" t="s">
        <v>7</v>
      </c>
      <c r="D1425" s="50" t="s">
        <v>9644</v>
      </c>
      <c r="E1425" s="50" t="s">
        <v>1163</v>
      </c>
    </row>
    <row r="1426" spans="1:5" ht="16" x14ac:dyDescent="0.2">
      <c r="A1426" s="8" t="s">
        <v>9307</v>
      </c>
      <c r="B1426" s="8" t="s">
        <v>1245</v>
      </c>
      <c r="C1426" s="8" t="s">
        <v>4</v>
      </c>
      <c r="D1426" s="50" t="s">
        <v>9308</v>
      </c>
      <c r="E1426" s="50" t="s">
        <v>38</v>
      </c>
    </row>
    <row r="1427" spans="1:5" ht="16" x14ac:dyDescent="0.2">
      <c r="A1427" s="8" t="s">
        <v>9307</v>
      </c>
      <c r="B1427" s="8" t="s">
        <v>1245</v>
      </c>
      <c r="C1427" s="8" t="s">
        <v>5</v>
      </c>
      <c r="D1427" s="50" t="s">
        <v>9632</v>
      </c>
      <c r="E1427" s="50" t="s">
        <v>1131</v>
      </c>
    </row>
    <row r="1428" spans="1:5" ht="16" x14ac:dyDescent="0.2">
      <c r="A1428" s="8" t="s">
        <v>9307</v>
      </c>
      <c r="B1428" s="8" t="s">
        <v>1245</v>
      </c>
      <c r="C1428" s="8" t="s">
        <v>6</v>
      </c>
      <c r="D1428" s="50" t="s">
        <v>9633</v>
      </c>
      <c r="E1428" s="50" t="s">
        <v>1132</v>
      </c>
    </row>
    <row r="1429" spans="1:5" ht="16" x14ac:dyDescent="0.2">
      <c r="A1429" s="8" t="s">
        <v>9307</v>
      </c>
      <c r="B1429" s="8" t="s">
        <v>1245</v>
      </c>
      <c r="C1429" s="8" t="s">
        <v>7</v>
      </c>
      <c r="D1429" s="50" t="s">
        <v>9645</v>
      </c>
      <c r="E1429" s="50" t="s">
        <v>1166</v>
      </c>
    </row>
    <row r="1430" spans="1:5" ht="16" x14ac:dyDescent="0.2">
      <c r="A1430" s="8" t="s">
        <v>9307</v>
      </c>
      <c r="B1430" s="8" t="s">
        <v>1247</v>
      </c>
      <c r="C1430" s="8" t="s">
        <v>4</v>
      </c>
      <c r="D1430" s="50" t="s">
        <v>9308</v>
      </c>
      <c r="E1430" s="50" t="s">
        <v>38</v>
      </c>
    </row>
    <row r="1431" spans="1:5" ht="16" x14ac:dyDescent="0.2">
      <c r="A1431" s="8" t="s">
        <v>9307</v>
      </c>
      <c r="B1431" s="8" t="s">
        <v>1247</v>
      </c>
      <c r="C1431" s="8" t="s">
        <v>5</v>
      </c>
      <c r="D1431" s="50" t="s">
        <v>9651</v>
      </c>
      <c r="E1431" s="50" t="s">
        <v>1249</v>
      </c>
    </row>
    <row r="1432" spans="1:5" ht="16" x14ac:dyDescent="0.2">
      <c r="A1432" s="8" t="s">
        <v>9307</v>
      </c>
      <c r="B1432" s="8" t="s">
        <v>1247</v>
      </c>
      <c r="C1432" s="8" t="s">
        <v>7</v>
      </c>
      <c r="D1432" s="50" t="s">
        <v>9652</v>
      </c>
      <c r="E1432" s="50" t="s">
        <v>1250</v>
      </c>
    </row>
    <row r="1433" spans="1:5" ht="80" x14ac:dyDescent="0.2">
      <c r="A1433" s="8" t="s">
        <v>9307</v>
      </c>
      <c r="B1433" s="8" t="s">
        <v>1247</v>
      </c>
      <c r="C1433" s="8" t="s">
        <v>8</v>
      </c>
      <c r="D1433" s="50" t="s">
        <v>9653</v>
      </c>
      <c r="E1433" s="50" t="s">
        <v>1251</v>
      </c>
    </row>
    <row r="1434" spans="1:5" ht="16" x14ac:dyDescent="0.2">
      <c r="A1434" s="8" t="s">
        <v>9307</v>
      </c>
      <c r="B1434" s="8" t="s">
        <v>1252</v>
      </c>
      <c r="C1434" s="8" t="s">
        <v>4</v>
      </c>
      <c r="D1434" s="50" t="s">
        <v>9654</v>
      </c>
      <c r="E1434" s="50" t="s">
        <v>1253</v>
      </c>
    </row>
    <row r="1435" spans="1:5" ht="16" x14ac:dyDescent="0.2">
      <c r="A1435" s="8" t="s">
        <v>9307</v>
      </c>
      <c r="B1435" s="8" t="s">
        <v>1252</v>
      </c>
      <c r="C1435" s="8" t="s">
        <v>5</v>
      </c>
      <c r="D1435" s="50" t="s">
        <v>9309</v>
      </c>
      <c r="E1435" s="50" t="s">
        <v>39</v>
      </c>
    </row>
    <row r="1436" spans="1:5" ht="16" x14ac:dyDescent="0.2">
      <c r="A1436" s="8" t="s">
        <v>9307</v>
      </c>
      <c r="B1436" s="8" t="s">
        <v>1252</v>
      </c>
      <c r="C1436" s="8" t="s">
        <v>6</v>
      </c>
      <c r="D1436" s="50" t="s">
        <v>9309</v>
      </c>
      <c r="E1436" s="50" t="s">
        <v>39</v>
      </c>
    </row>
    <row r="1437" spans="1:5" ht="192" x14ac:dyDescent="0.2">
      <c r="A1437" s="8" t="s">
        <v>9307</v>
      </c>
      <c r="B1437" s="8" t="s">
        <v>1252</v>
      </c>
      <c r="C1437" s="8" t="s">
        <v>7</v>
      </c>
      <c r="D1437" s="50" t="s">
        <v>9655</v>
      </c>
      <c r="E1437" s="50" t="s">
        <v>1254</v>
      </c>
    </row>
    <row r="1438" spans="1:5" ht="16" x14ac:dyDescent="0.2">
      <c r="A1438" s="8" t="s">
        <v>9307</v>
      </c>
      <c r="B1438" s="8" t="s">
        <v>1255</v>
      </c>
      <c r="C1438" s="8" t="s">
        <v>4</v>
      </c>
      <c r="D1438" s="50" t="s">
        <v>9654</v>
      </c>
      <c r="E1438" s="50" t="s">
        <v>1253</v>
      </c>
    </row>
    <row r="1439" spans="1:5" ht="16" x14ac:dyDescent="0.2">
      <c r="A1439" s="8" t="s">
        <v>9307</v>
      </c>
      <c r="B1439" s="8" t="s">
        <v>1255</v>
      </c>
      <c r="C1439" s="8" t="s">
        <v>5</v>
      </c>
      <c r="D1439" s="50" t="s">
        <v>9656</v>
      </c>
      <c r="E1439" s="50" t="s">
        <v>1256</v>
      </c>
    </row>
    <row r="1440" spans="1:5" ht="16" x14ac:dyDescent="0.2">
      <c r="A1440" s="8" t="s">
        <v>9307</v>
      </c>
      <c r="B1440" s="8" t="s">
        <v>1255</v>
      </c>
      <c r="C1440" s="8" t="s">
        <v>6</v>
      </c>
      <c r="D1440" s="50" t="s">
        <v>9657</v>
      </c>
      <c r="E1440" s="50" t="s">
        <v>1257</v>
      </c>
    </row>
    <row r="1441" spans="1:5" ht="288" x14ac:dyDescent="0.2">
      <c r="A1441" s="8" t="s">
        <v>9307</v>
      </c>
      <c r="B1441" s="8" t="s">
        <v>1255</v>
      </c>
      <c r="C1441" s="8" t="s">
        <v>7</v>
      </c>
      <c r="D1441" s="50" t="s">
        <v>9658</v>
      </c>
      <c r="E1441" s="50" t="s">
        <v>9659</v>
      </c>
    </row>
    <row r="1442" spans="1:5" ht="16" x14ac:dyDescent="0.2">
      <c r="A1442" s="8" t="s">
        <v>9307</v>
      </c>
      <c r="B1442" s="8" t="s">
        <v>1259</v>
      </c>
      <c r="C1442" s="8" t="s">
        <v>4</v>
      </c>
      <c r="D1442" s="50" t="s">
        <v>9654</v>
      </c>
      <c r="E1442" s="50" t="s">
        <v>1253</v>
      </c>
    </row>
    <row r="1443" spans="1:5" ht="16" x14ac:dyDescent="0.2">
      <c r="A1443" s="8" t="s">
        <v>9307</v>
      </c>
      <c r="B1443" s="8" t="s">
        <v>1259</v>
      </c>
      <c r="C1443" s="8" t="s">
        <v>5</v>
      </c>
      <c r="D1443" s="50" t="s">
        <v>9656</v>
      </c>
      <c r="E1443" s="50" t="s">
        <v>1256</v>
      </c>
    </row>
    <row r="1444" spans="1:5" ht="16" x14ac:dyDescent="0.2">
      <c r="A1444" s="8" t="s">
        <v>9307</v>
      </c>
      <c r="B1444" s="8" t="s">
        <v>1259</v>
      </c>
      <c r="C1444" s="8" t="s">
        <v>6</v>
      </c>
      <c r="D1444" s="50" t="s">
        <v>9660</v>
      </c>
      <c r="E1444" s="50" t="s">
        <v>1261</v>
      </c>
    </row>
    <row r="1445" spans="1:5" ht="16" x14ac:dyDescent="0.2">
      <c r="A1445" s="8" t="s">
        <v>9307</v>
      </c>
      <c r="B1445" s="8" t="s">
        <v>1259</v>
      </c>
      <c r="C1445" s="8" t="s">
        <v>7</v>
      </c>
      <c r="D1445" s="50" t="s">
        <v>9661</v>
      </c>
      <c r="E1445" s="50" t="s">
        <v>1262</v>
      </c>
    </row>
    <row r="1446" spans="1:5" ht="80" x14ac:dyDescent="0.2">
      <c r="A1446" s="8" t="s">
        <v>9307</v>
      </c>
      <c r="B1446" s="8" t="s">
        <v>1259</v>
      </c>
      <c r="C1446" s="8" t="s">
        <v>8</v>
      </c>
      <c r="D1446" s="50" t="s">
        <v>9662</v>
      </c>
      <c r="E1446" s="50" t="s">
        <v>1263</v>
      </c>
    </row>
    <row r="1447" spans="1:5" ht="16" x14ac:dyDescent="0.2">
      <c r="A1447" s="8" t="s">
        <v>9307</v>
      </c>
      <c r="B1447" s="8" t="s">
        <v>1267</v>
      </c>
      <c r="C1447" s="8" t="s">
        <v>4</v>
      </c>
      <c r="D1447" s="50" t="s">
        <v>9654</v>
      </c>
      <c r="E1447" s="50" t="s">
        <v>1253</v>
      </c>
    </row>
    <row r="1448" spans="1:5" ht="16" x14ac:dyDescent="0.2">
      <c r="A1448" s="8" t="s">
        <v>9307</v>
      </c>
      <c r="B1448" s="8" t="s">
        <v>1267</v>
      </c>
      <c r="C1448" s="8" t="s">
        <v>5</v>
      </c>
      <c r="D1448" s="50" t="s">
        <v>9656</v>
      </c>
      <c r="E1448" s="50" t="s">
        <v>1256</v>
      </c>
    </row>
    <row r="1449" spans="1:5" ht="16" x14ac:dyDescent="0.2">
      <c r="A1449" s="8" t="s">
        <v>9307</v>
      </c>
      <c r="B1449" s="8" t="s">
        <v>1267</v>
      </c>
      <c r="C1449" s="8" t="s">
        <v>6</v>
      </c>
      <c r="D1449" s="50" t="s">
        <v>9660</v>
      </c>
      <c r="E1449" s="50" t="s">
        <v>1261</v>
      </c>
    </row>
    <row r="1450" spans="1:5" ht="32" x14ac:dyDescent="0.2">
      <c r="A1450" s="8" t="s">
        <v>9307</v>
      </c>
      <c r="B1450" s="8" t="s">
        <v>1267</v>
      </c>
      <c r="C1450" s="8" t="s">
        <v>7</v>
      </c>
      <c r="D1450" s="50" t="s">
        <v>9663</v>
      </c>
      <c r="E1450" s="50" t="s">
        <v>1269</v>
      </c>
    </row>
    <row r="1451" spans="1:5" ht="16" x14ac:dyDescent="0.2">
      <c r="A1451" s="8" t="s">
        <v>9307</v>
      </c>
      <c r="B1451" s="8" t="s">
        <v>1272</v>
      </c>
      <c r="C1451" s="8" t="s">
        <v>4</v>
      </c>
      <c r="D1451" s="50" t="s">
        <v>9654</v>
      </c>
      <c r="E1451" s="50" t="s">
        <v>1253</v>
      </c>
    </row>
    <row r="1452" spans="1:5" ht="16" x14ac:dyDescent="0.2">
      <c r="A1452" s="8" t="s">
        <v>9307</v>
      </c>
      <c r="B1452" s="8" t="s">
        <v>1272</v>
      </c>
      <c r="C1452" s="8" t="s">
        <v>5</v>
      </c>
      <c r="D1452" s="50" t="s">
        <v>9656</v>
      </c>
      <c r="E1452" s="50" t="s">
        <v>1256</v>
      </c>
    </row>
    <row r="1453" spans="1:5" ht="16" x14ac:dyDescent="0.2">
      <c r="A1453" s="8" t="s">
        <v>9307</v>
      </c>
      <c r="B1453" s="8" t="s">
        <v>1272</v>
      </c>
      <c r="C1453" s="8" t="s">
        <v>6</v>
      </c>
      <c r="D1453" s="50" t="s">
        <v>9664</v>
      </c>
      <c r="E1453" s="50" t="s">
        <v>1274</v>
      </c>
    </row>
    <row r="1454" spans="1:5" ht="16" x14ac:dyDescent="0.2">
      <c r="A1454" s="8" t="s">
        <v>9307</v>
      </c>
      <c r="B1454" s="8" t="s">
        <v>1272</v>
      </c>
      <c r="C1454" s="8" t="s">
        <v>7</v>
      </c>
      <c r="D1454" s="50" t="s">
        <v>9665</v>
      </c>
      <c r="E1454" s="50" t="s">
        <v>1275</v>
      </c>
    </row>
    <row r="1455" spans="1:5" ht="48" x14ac:dyDescent="0.2">
      <c r="A1455" s="8" t="s">
        <v>9307</v>
      </c>
      <c r="B1455" s="8" t="s">
        <v>1272</v>
      </c>
      <c r="C1455" s="8" t="s">
        <v>8</v>
      </c>
      <c r="D1455" s="50" t="s">
        <v>9666</v>
      </c>
      <c r="E1455" s="50" t="s">
        <v>1276</v>
      </c>
    </row>
    <row r="1456" spans="1:5" ht="16" x14ac:dyDescent="0.2">
      <c r="A1456" s="8" t="s">
        <v>9307</v>
      </c>
      <c r="B1456" s="8" t="s">
        <v>1278</v>
      </c>
      <c r="C1456" s="8" t="s">
        <v>4</v>
      </c>
      <c r="D1456" s="50" t="s">
        <v>9654</v>
      </c>
      <c r="E1456" s="50" t="s">
        <v>1253</v>
      </c>
    </row>
    <row r="1457" spans="1:5" ht="16" x14ac:dyDescent="0.2">
      <c r="A1457" s="8" t="s">
        <v>9307</v>
      </c>
      <c r="B1457" s="8" t="s">
        <v>1278</v>
      </c>
      <c r="C1457" s="8" t="s">
        <v>5</v>
      </c>
      <c r="D1457" s="50" t="s">
        <v>9656</v>
      </c>
      <c r="E1457" s="50" t="s">
        <v>1256</v>
      </c>
    </row>
    <row r="1458" spans="1:5" ht="16" x14ac:dyDescent="0.2">
      <c r="A1458" s="8" t="s">
        <v>9307</v>
      </c>
      <c r="B1458" s="8" t="s">
        <v>1278</v>
      </c>
      <c r="C1458" s="8" t="s">
        <v>6</v>
      </c>
      <c r="D1458" s="50" t="s">
        <v>9664</v>
      </c>
      <c r="E1458" s="50" t="s">
        <v>1274</v>
      </c>
    </row>
    <row r="1459" spans="1:5" ht="16" x14ac:dyDescent="0.2">
      <c r="A1459" s="8" t="s">
        <v>9307</v>
      </c>
      <c r="B1459" s="8" t="s">
        <v>1278</v>
      </c>
      <c r="C1459" s="8" t="s">
        <v>7</v>
      </c>
      <c r="D1459" s="50" t="s">
        <v>9516</v>
      </c>
      <c r="E1459" s="50" t="s">
        <v>643</v>
      </c>
    </row>
    <row r="1460" spans="1:5" ht="16" x14ac:dyDescent="0.2">
      <c r="A1460" s="8" t="s">
        <v>9307</v>
      </c>
      <c r="B1460" s="8" t="s">
        <v>1282</v>
      </c>
      <c r="C1460" s="8" t="s">
        <v>4</v>
      </c>
      <c r="D1460" s="50" t="s">
        <v>9654</v>
      </c>
      <c r="E1460" s="50" t="s">
        <v>1253</v>
      </c>
    </row>
    <row r="1461" spans="1:5" ht="16" x14ac:dyDescent="0.2">
      <c r="A1461" s="8" t="s">
        <v>9307</v>
      </c>
      <c r="B1461" s="8" t="s">
        <v>1282</v>
      </c>
      <c r="C1461" s="8" t="s">
        <v>5</v>
      </c>
      <c r="D1461" s="50" t="s">
        <v>9656</v>
      </c>
      <c r="E1461" s="50" t="s">
        <v>1256</v>
      </c>
    </row>
    <row r="1462" spans="1:5" ht="16" x14ac:dyDescent="0.2">
      <c r="A1462" s="8" t="s">
        <v>9307</v>
      </c>
      <c r="B1462" s="8" t="s">
        <v>1282</v>
      </c>
      <c r="C1462" s="8" t="s">
        <v>6</v>
      </c>
      <c r="D1462" s="50" t="s">
        <v>9664</v>
      </c>
      <c r="E1462" s="50" t="s">
        <v>1274</v>
      </c>
    </row>
    <row r="1463" spans="1:5" ht="16" x14ac:dyDescent="0.2">
      <c r="A1463" s="8" t="s">
        <v>9307</v>
      </c>
      <c r="B1463" s="8" t="s">
        <v>1282</v>
      </c>
      <c r="C1463" s="8" t="s">
        <v>7</v>
      </c>
      <c r="D1463" s="50" t="s">
        <v>9667</v>
      </c>
      <c r="E1463" s="50" t="s">
        <v>1284</v>
      </c>
    </row>
    <row r="1464" spans="1:5" ht="96" x14ac:dyDescent="0.2">
      <c r="A1464" s="8" t="s">
        <v>9307</v>
      </c>
      <c r="B1464" s="8" t="s">
        <v>1282</v>
      </c>
      <c r="C1464" s="8" t="s">
        <v>8</v>
      </c>
      <c r="D1464" s="50" t="s">
        <v>9668</v>
      </c>
      <c r="E1464" s="50" t="s">
        <v>1285</v>
      </c>
    </row>
    <row r="1465" spans="1:5" ht="16" x14ac:dyDescent="0.2">
      <c r="A1465" s="8" t="s">
        <v>9307</v>
      </c>
      <c r="B1465" s="8" t="s">
        <v>1286</v>
      </c>
      <c r="C1465" s="8" t="s">
        <v>4</v>
      </c>
      <c r="D1465" s="50" t="s">
        <v>9654</v>
      </c>
      <c r="E1465" s="50" t="s">
        <v>1253</v>
      </c>
    </row>
    <row r="1466" spans="1:5" ht="16" x14ac:dyDescent="0.2">
      <c r="A1466" s="8" t="s">
        <v>9307</v>
      </c>
      <c r="B1466" s="8" t="s">
        <v>1286</v>
      </c>
      <c r="C1466" s="8" t="s">
        <v>5</v>
      </c>
      <c r="D1466" s="50" t="s">
        <v>9656</v>
      </c>
      <c r="E1466" s="50" t="s">
        <v>1256</v>
      </c>
    </row>
    <row r="1467" spans="1:5" ht="16" x14ac:dyDescent="0.2">
      <c r="A1467" s="8" t="s">
        <v>9307</v>
      </c>
      <c r="B1467" s="8" t="s">
        <v>1286</v>
      </c>
      <c r="C1467" s="8" t="s">
        <v>6</v>
      </c>
      <c r="D1467" s="50" t="s">
        <v>9664</v>
      </c>
      <c r="E1467" s="50" t="s">
        <v>1274</v>
      </c>
    </row>
    <row r="1468" spans="1:5" ht="16" x14ac:dyDescent="0.2">
      <c r="A1468" s="8" t="s">
        <v>9307</v>
      </c>
      <c r="B1468" s="8" t="s">
        <v>1286</v>
      </c>
      <c r="C1468" s="8" t="s">
        <v>7</v>
      </c>
      <c r="D1468" s="50" t="s">
        <v>9669</v>
      </c>
      <c r="E1468" s="50" t="s">
        <v>1288</v>
      </c>
    </row>
    <row r="1469" spans="1:5" ht="16" x14ac:dyDescent="0.2">
      <c r="A1469" s="8" t="s">
        <v>9307</v>
      </c>
      <c r="B1469" s="8" t="s">
        <v>1291</v>
      </c>
      <c r="C1469" s="8" t="s">
        <v>4</v>
      </c>
      <c r="D1469" s="50" t="s">
        <v>9654</v>
      </c>
      <c r="E1469" s="50" t="s">
        <v>1253</v>
      </c>
    </row>
    <row r="1470" spans="1:5" ht="16" x14ac:dyDescent="0.2">
      <c r="A1470" s="8" t="s">
        <v>9307</v>
      </c>
      <c r="B1470" s="8" t="s">
        <v>1291</v>
      </c>
      <c r="C1470" s="8" t="s">
        <v>5</v>
      </c>
      <c r="D1470" s="50" t="s">
        <v>9656</v>
      </c>
      <c r="E1470" s="50" t="s">
        <v>1256</v>
      </c>
    </row>
    <row r="1471" spans="1:5" ht="16" x14ac:dyDescent="0.2">
      <c r="A1471" s="8" t="s">
        <v>9307</v>
      </c>
      <c r="B1471" s="8" t="s">
        <v>1291</v>
      </c>
      <c r="C1471" s="8" t="s">
        <v>6</v>
      </c>
      <c r="D1471" s="50" t="s">
        <v>9664</v>
      </c>
      <c r="E1471" s="50" t="s">
        <v>1274</v>
      </c>
    </row>
    <row r="1472" spans="1:5" ht="16" x14ac:dyDescent="0.2">
      <c r="A1472" s="8" t="s">
        <v>9307</v>
      </c>
      <c r="B1472" s="8" t="s">
        <v>1291</v>
      </c>
      <c r="C1472" s="8" t="s">
        <v>7</v>
      </c>
      <c r="D1472" s="50" t="s">
        <v>9670</v>
      </c>
      <c r="E1472" s="50" t="s">
        <v>1293</v>
      </c>
    </row>
    <row r="1473" spans="1:5" ht="16" x14ac:dyDescent="0.2">
      <c r="A1473" s="8" t="s">
        <v>9307</v>
      </c>
      <c r="B1473" s="8" t="s">
        <v>1294</v>
      </c>
      <c r="C1473" s="8" t="s">
        <v>4</v>
      </c>
      <c r="D1473" s="50" t="s">
        <v>9654</v>
      </c>
      <c r="E1473" s="50" t="s">
        <v>1253</v>
      </c>
    </row>
    <row r="1474" spans="1:5" ht="16" x14ac:dyDescent="0.2">
      <c r="A1474" s="8" t="s">
        <v>9307</v>
      </c>
      <c r="B1474" s="8" t="s">
        <v>1294</v>
      </c>
      <c r="C1474" s="8" t="s">
        <v>5</v>
      </c>
      <c r="D1474" s="50" t="s">
        <v>9656</v>
      </c>
      <c r="E1474" s="50" t="s">
        <v>1256</v>
      </c>
    </row>
    <row r="1475" spans="1:5" ht="16" x14ac:dyDescent="0.2">
      <c r="A1475" s="8" t="s">
        <v>9307</v>
      </c>
      <c r="B1475" s="8" t="s">
        <v>1294</v>
      </c>
      <c r="C1475" s="8" t="s">
        <v>6</v>
      </c>
      <c r="D1475" s="50" t="s">
        <v>9671</v>
      </c>
      <c r="E1475" s="50" t="s">
        <v>1296</v>
      </c>
    </row>
    <row r="1476" spans="1:5" ht="32" x14ac:dyDescent="0.2">
      <c r="A1476" s="8" t="s">
        <v>9307</v>
      </c>
      <c r="B1476" s="8" t="s">
        <v>1294</v>
      </c>
      <c r="C1476" s="8" t="s">
        <v>7</v>
      </c>
      <c r="D1476" s="50" t="s">
        <v>9672</v>
      </c>
      <c r="E1476" s="50" t="s">
        <v>1297</v>
      </c>
    </row>
    <row r="1477" spans="1:5" ht="96" x14ac:dyDescent="0.2">
      <c r="A1477" s="8" t="s">
        <v>9307</v>
      </c>
      <c r="B1477" s="8" t="s">
        <v>1294</v>
      </c>
      <c r="C1477" s="8" t="s">
        <v>8</v>
      </c>
      <c r="D1477" s="50" t="s">
        <v>9673</v>
      </c>
      <c r="E1477" s="50" t="s">
        <v>9674</v>
      </c>
    </row>
    <row r="1478" spans="1:5" ht="16" x14ac:dyDescent="0.2">
      <c r="A1478" s="8" t="s">
        <v>9307</v>
      </c>
      <c r="B1478" s="8" t="s">
        <v>1299</v>
      </c>
      <c r="C1478" s="8" t="s">
        <v>4</v>
      </c>
      <c r="D1478" s="50" t="s">
        <v>9654</v>
      </c>
      <c r="E1478" s="50" t="s">
        <v>1253</v>
      </c>
    </row>
    <row r="1479" spans="1:5" ht="16" x14ac:dyDescent="0.2">
      <c r="A1479" s="8" t="s">
        <v>9307</v>
      </c>
      <c r="B1479" s="8" t="s">
        <v>1299</v>
      </c>
      <c r="C1479" s="8" t="s">
        <v>5</v>
      </c>
      <c r="D1479" s="50" t="s">
        <v>9656</v>
      </c>
      <c r="E1479" s="50" t="s">
        <v>1256</v>
      </c>
    </row>
    <row r="1480" spans="1:5" ht="16" x14ac:dyDescent="0.2">
      <c r="A1480" s="8" t="s">
        <v>9307</v>
      </c>
      <c r="B1480" s="8" t="s">
        <v>1299</v>
      </c>
      <c r="C1480" s="8" t="s">
        <v>6</v>
      </c>
      <c r="D1480" s="50" t="s">
        <v>9671</v>
      </c>
      <c r="E1480" s="50" t="s">
        <v>1296</v>
      </c>
    </row>
    <row r="1481" spans="1:5" ht="16" x14ac:dyDescent="0.2">
      <c r="A1481" s="8" t="s">
        <v>9307</v>
      </c>
      <c r="B1481" s="8" t="s">
        <v>1299</v>
      </c>
      <c r="C1481" s="8" t="s">
        <v>7</v>
      </c>
      <c r="D1481" s="50" t="s">
        <v>9675</v>
      </c>
      <c r="E1481" s="50" t="s">
        <v>1301</v>
      </c>
    </row>
    <row r="1482" spans="1:5" ht="16" x14ac:dyDescent="0.2">
      <c r="A1482" s="8" t="s">
        <v>9307</v>
      </c>
      <c r="B1482" s="8" t="s">
        <v>1304</v>
      </c>
      <c r="C1482" s="8" t="s">
        <v>4</v>
      </c>
      <c r="D1482" s="50" t="s">
        <v>9654</v>
      </c>
      <c r="E1482" s="50" t="s">
        <v>1253</v>
      </c>
    </row>
    <row r="1483" spans="1:5" ht="16" x14ac:dyDescent="0.2">
      <c r="A1483" s="8" t="s">
        <v>9307</v>
      </c>
      <c r="B1483" s="8" t="s">
        <v>1304</v>
      </c>
      <c r="C1483" s="8" t="s">
        <v>5</v>
      </c>
      <c r="D1483" s="50" t="s">
        <v>9656</v>
      </c>
      <c r="E1483" s="50" t="s">
        <v>1256</v>
      </c>
    </row>
    <row r="1484" spans="1:5" ht="16" x14ac:dyDescent="0.2">
      <c r="A1484" s="8" t="s">
        <v>9307</v>
      </c>
      <c r="B1484" s="8" t="s">
        <v>1304</v>
      </c>
      <c r="C1484" s="8" t="s">
        <v>6</v>
      </c>
      <c r="D1484" s="50" t="s">
        <v>9676</v>
      </c>
      <c r="E1484" s="50" t="s">
        <v>1306</v>
      </c>
    </row>
    <row r="1485" spans="1:5" ht="16" x14ac:dyDescent="0.2">
      <c r="A1485" s="8" t="s">
        <v>9307</v>
      </c>
      <c r="B1485" s="8" t="s">
        <v>1304</v>
      </c>
      <c r="C1485" s="8" t="s">
        <v>7</v>
      </c>
      <c r="D1485" s="50" t="s">
        <v>9677</v>
      </c>
      <c r="E1485" s="50" t="s">
        <v>1307</v>
      </c>
    </row>
    <row r="1486" spans="1:5" ht="128" x14ac:dyDescent="0.2">
      <c r="A1486" s="8" t="s">
        <v>9307</v>
      </c>
      <c r="B1486" s="8" t="s">
        <v>1304</v>
      </c>
      <c r="C1486" s="8" t="s">
        <v>8</v>
      </c>
      <c r="D1486" s="50" t="s">
        <v>9678</v>
      </c>
      <c r="E1486" s="50" t="s">
        <v>1308</v>
      </c>
    </row>
    <row r="1487" spans="1:5" ht="16" x14ac:dyDescent="0.2">
      <c r="A1487" s="8" t="s">
        <v>9307</v>
      </c>
      <c r="B1487" s="8" t="s">
        <v>1309</v>
      </c>
      <c r="C1487" s="8" t="s">
        <v>4</v>
      </c>
      <c r="D1487" s="50" t="s">
        <v>9654</v>
      </c>
      <c r="E1487" s="50" t="s">
        <v>1253</v>
      </c>
    </row>
    <row r="1488" spans="1:5" ht="16" x14ac:dyDescent="0.2">
      <c r="A1488" s="8" t="s">
        <v>9307</v>
      </c>
      <c r="B1488" s="8" t="s">
        <v>1309</v>
      </c>
      <c r="C1488" s="8" t="s">
        <v>5</v>
      </c>
      <c r="D1488" s="50" t="s">
        <v>9656</v>
      </c>
      <c r="E1488" s="50" t="s">
        <v>1256</v>
      </c>
    </row>
    <row r="1489" spans="1:5" ht="16" x14ac:dyDescent="0.2">
      <c r="A1489" s="8" t="s">
        <v>9307</v>
      </c>
      <c r="B1489" s="8" t="s">
        <v>1309</v>
      </c>
      <c r="C1489" s="8" t="s">
        <v>6</v>
      </c>
      <c r="D1489" s="50" t="s">
        <v>9679</v>
      </c>
      <c r="E1489" s="50" t="s">
        <v>1311</v>
      </c>
    </row>
    <row r="1490" spans="1:5" ht="16" x14ac:dyDescent="0.2">
      <c r="A1490" s="8" t="s">
        <v>9307</v>
      </c>
      <c r="B1490" s="8" t="s">
        <v>1309</v>
      </c>
      <c r="C1490" s="8" t="s">
        <v>7</v>
      </c>
      <c r="D1490" s="50" t="s">
        <v>9680</v>
      </c>
      <c r="E1490" s="50" t="s">
        <v>1312</v>
      </c>
    </row>
    <row r="1491" spans="1:5" ht="96" x14ac:dyDescent="0.2">
      <c r="A1491" s="8" t="s">
        <v>9307</v>
      </c>
      <c r="B1491" s="8" t="s">
        <v>1309</v>
      </c>
      <c r="C1491" s="8" t="s">
        <v>8</v>
      </c>
      <c r="D1491" s="50" t="s">
        <v>9681</v>
      </c>
      <c r="E1491" s="50" t="s">
        <v>1313</v>
      </c>
    </row>
    <row r="1492" spans="1:5" ht="16" x14ac:dyDescent="0.2">
      <c r="A1492" s="8" t="s">
        <v>9307</v>
      </c>
      <c r="B1492" s="8" t="s">
        <v>1316</v>
      </c>
      <c r="C1492" s="8" t="s">
        <v>4</v>
      </c>
      <c r="D1492" s="50" t="s">
        <v>9654</v>
      </c>
      <c r="E1492" s="50" t="s">
        <v>1253</v>
      </c>
    </row>
    <row r="1493" spans="1:5" ht="16" x14ac:dyDescent="0.2">
      <c r="A1493" s="8" t="s">
        <v>9307</v>
      </c>
      <c r="B1493" s="8" t="s">
        <v>1316</v>
      </c>
      <c r="C1493" s="8" t="s">
        <v>5</v>
      </c>
      <c r="D1493" s="50" t="s">
        <v>9656</v>
      </c>
      <c r="E1493" s="50" t="s">
        <v>1256</v>
      </c>
    </row>
    <row r="1494" spans="1:5" ht="16" x14ac:dyDescent="0.2">
      <c r="A1494" s="8" t="s">
        <v>9307</v>
      </c>
      <c r="B1494" s="8" t="s">
        <v>1316</v>
      </c>
      <c r="C1494" s="8" t="s">
        <v>6</v>
      </c>
      <c r="D1494" s="50" t="s">
        <v>9679</v>
      </c>
      <c r="E1494" s="50" t="s">
        <v>1311</v>
      </c>
    </row>
    <row r="1495" spans="1:5" ht="32" x14ac:dyDescent="0.2">
      <c r="A1495" s="8" t="s">
        <v>9307</v>
      </c>
      <c r="B1495" s="8" t="s">
        <v>1316</v>
      </c>
      <c r="C1495" s="8" t="s">
        <v>7</v>
      </c>
      <c r="D1495" s="50" t="s">
        <v>9682</v>
      </c>
      <c r="E1495" s="50" t="s">
        <v>1318</v>
      </c>
    </row>
    <row r="1496" spans="1:5" ht="160" x14ac:dyDescent="0.2">
      <c r="A1496" s="8" t="s">
        <v>9307</v>
      </c>
      <c r="B1496" s="8" t="s">
        <v>1316</v>
      </c>
      <c r="C1496" s="8" t="s">
        <v>8</v>
      </c>
      <c r="D1496" s="50" t="s">
        <v>9683</v>
      </c>
      <c r="E1496" s="50" t="s">
        <v>1319</v>
      </c>
    </row>
    <row r="1497" spans="1:5" ht="16" x14ac:dyDescent="0.2">
      <c r="A1497" s="8" t="s">
        <v>9307</v>
      </c>
      <c r="B1497" s="8" t="s">
        <v>1323</v>
      </c>
      <c r="C1497" s="8" t="s">
        <v>4</v>
      </c>
      <c r="D1497" s="50" t="s">
        <v>9654</v>
      </c>
      <c r="E1497" s="50" t="s">
        <v>1253</v>
      </c>
    </row>
    <row r="1498" spans="1:5" ht="16" x14ac:dyDescent="0.2">
      <c r="A1498" s="8" t="s">
        <v>9307</v>
      </c>
      <c r="B1498" s="8" t="s">
        <v>1323</v>
      </c>
      <c r="C1498" s="8" t="s">
        <v>5</v>
      </c>
      <c r="D1498" s="50" t="s">
        <v>9656</v>
      </c>
      <c r="E1498" s="50" t="s">
        <v>1256</v>
      </c>
    </row>
    <row r="1499" spans="1:5" ht="16" x14ac:dyDescent="0.2">
      <c r="A1499" s="8" t="s">
        <v>9307</v>
      </c>
      <c r="B1499" s="8" t="s">
        <v>1323</v>
      </c>
      <c r="C1499" s="8" t="s">
        <v>6</v>
      </c>
      <c r="D1499" s="50" t="s">
        <v>9679</v>
      </c>
      <c r="E1499" s="50" t="s">
        <v>1311</v>
      </c>
    </row>
    <row r="1500" spans="1:5" ht="16" x14ac:dyDescent="0.2">
      <c r="A1500" s="8" t="s">
        <v>9307</v>
      </c>
      <c r="B1500" s="8" t="s">
        <v>1323</v>
      </c>
      <c r="C1500" s="8" t="s">
        <v>7</v>
      </c>
      <c r="D1500" s="50" t="s">
        <v>9684</v>
      </c>
      <c r="E1500" s="50" t="s">
        <v>1325</v>
      </c>
    </row>
    <row r="1501" spans="1:5" ht="80" x14ac:dyDescent="0.2">
      <c r="A1501" s="8" t="s">
        <v>9307</v>
      </c>
      <c r="B1501" s="8" t="s">
        <v>1323</v>
      </c>
      <c r="C1501" s="8" t="s">
        <v>8</v>
      </c>
      <c r="D1501" s="50" t="s">
        <v>9685</v>
      </c>
      <c r="E1501" s="50" t="s">
        <v>1326</v>
      </c>
    </row>
    <row r="1502" spans="1:5" ht="16" x14ac:dyDescent="0.2">
      <c r="A1502" s="8" t="s">
        <v>9307</v>
      </c>
      <c r="B1502" s="8" t="s">
        <v>1327</v>
      </c>
      <c r="C1502" s="8" t="s">
        <v>4</v>
      </c>
      <c r="D1502" s="50" t="s">
        <v>9654</v>
      </c>
      <c r="E1502" s="50" t="s">
        <v>1253</v>
      </c>
    </row>
    <row r="1503" spans="1:5" ht="16" x14ac:dyDescent="0.2">
      <c r="A1503" s="8" t="s">
        <v>9307</v>
      </c>
      <c r="B1503" s="8" t="s">
        <v>1327</v>
      </c>
      <c r="C1503" s="8" t="s">
        <v>5</v>
      </c>
      <c r="D1503" s="50" t="s">
        <v>9656</v>
      </c>
      <c r="E1503" s="50" t="s">
        <v>1256</v>
      </c>
    </row>
    <row r="1504" spans="1:5" ht="16" x14ac:dyDescent="0.2">
      <c r="A1504" s="8" t="s">
        <v>9307</v>
      </c>
      <c r="B1504" s="8" t="s">
        <v>1327</v>
      </c>
      <c r="C1504" s="8" t="s">
        <v>6</v>
      </c>
      <c r="D1504" s="50" t="s">
        <v>9679</v>
      </c>
      <c r="E1504" s="50" t="s">
        <v>1311</v>
      </c>
    </row>
    <row r="1505" spans="1:5" ht="16" x14ac:dyDescent="0.2">
      <c r="A1505" s="8" t="s">
        <v>9307</v>
      </c>
      <c r="B1505" s="8" t="s">
        <v>1327</v>
      </c>
      <c r="C1505" s="8" t="s">
        <v>7</v>
      </c>
      <c r="D1505" s="50" t="s">
        <v>9686</v>
      </c>
      <c r="E1505" s="50" t="s">
        <v>1329</v>
      </c>
    </row>
    <row r="1506" spans="1:5" ht="96" x14ac:dyDescent="0.2">
      <c r="A1506" s="8" t="s">
        <v>9307</v>
      </c>
      <c r="B1506" s="8" t="s">
        <v>1327</v>
      </c>
      <c r="C1506" s="8" t="s">
        <v>8</v>
      </c>
      <c r="D1506" s="50" t="s">
        <v>9687</v>
      </c>
      <c r="E1506" s="50" t="s">
        <v>1330</v>
      </c>
    </row>
    <row r="1507" spans="1:5" ht="16" x14ac:dyDescent="0.2">
      <c r="A1507" s="8" t="s">
        <v>9307</v>
      </c>
      <c r="B1507" s="8" t="s">
        <v>1333</v>
      </c>
      <c r="C1507" s="8" t="s">
        <v>4</v>
      </c>
      <c r="D1507" s="50" t="s">
        <v>9654</v>
      </c>
      <c r="E1507" s="50" t="s">
        <v>1253</v>
      </c>
    </row>
    <row r="1508" spans="1:5" ht="16" x14ac:dyDescent="0.2">
      <c r="A1508" s="8" t="s">
        <v>9307</v>
      </c>
      <c r="B1508" s="8" t="s">
        <v>1333</v>
      </c>
      <c r="C1508" s="8" t="s">
        <v>5</v>
      </c>
      <c r="D1508" s="50" t="s">
        <v>9656</v>
      </c>
      <c r="E1508" s="50" t="s">
        <v>1256</v>
      </c>
    </row>
    <row r="1509" spans="1:5" ht="16" x14ac:dyDescent="0.2">
      <c r="A1509" s="8" t="s">
        <v>9307</v>
      </c>
      <c r="B1509" s="8" t="s">
        <v>1333</v>
      </c>
      <c r="C1509" s="8" t="s">
        <v>6</v>
      </c>
      <c r="D1509" s="50" t="s">
        <v>9679</v>
      </c>
      <c r="E1509" s="50" t="s">
        <v>1311</v>
      </c>
    </row>
    <row r="1510" spans="1:5" ht="16" x14ac:dyDescent="0.2">
      <c r="A1510" s="8" t="s">
        <v>9307</v>
      </c>
      <c r="B1510" s="8" t="s">
        <v>1333</v>
      </c>
      <c r="C1510" s="8" t="s">
        <v>7</v>
      </c>
      <c r="D1510" s="50" t="s">
        <v>9688</v>
      </c>
      <c r="E1510" s="50" t="s">
        <v>1335</v>
      </c>
    </row>
    <row r="1511" spans="1:5" ht="96" x14ac:dyDescent="0.2">
      <c r="A1511" s="8" t="s">
        <v>9307</v>
      </c>
      <c r="B1511" s="8" t="s">
        <v>1333</v>
      </c>
      <c r="C1511" s="8" t="s">
        <v>8</v>
      </c>
      <c r="D1511" s="50" t="s">
        <v>9689</v>
      </c>
      <c r="E1511" s="50" t="s">
        <v>1336</v>
      </c>
    </row>
    <row r="1512" spans="1:5" ht="16" x14ac:dyDescent="0.2">
      <c r="A1512" s="8" t="s">
        <v>9307</v>
      </c>
      <c r="B1512" s="8" t="s">
        <v>1337</v>
      </c>
      <c r="C1512" s="8" t="s">
        <v>4</v>
      </c>
      <c r="D1512" s="50" t="s">
        <v>9654</v>
      </c>
      <c r="E1512" s="50" t="s">
        <v>1253</v>
      </c>
    </row>
    <row r="1513" spans="1:5" ht="16" x14ac:dyDescent="0.2">
      <c r="A1513" s="8" t="s">
        <v>9307</v>
      </c>
      <c r="B1513" s="8" t="s">
        <v>1337</v>
      </c>
      <c r="C1513" s="8" t="s">
        <v>5</v>
      </c>
      <c r="D1513" s="50" t="s">
        <v>9656</v>
      </c>
      <c r="E1513" s="50" t="s">
        <v>1256</v>
      </c>
    </row>
    <row r="1514" spans="1:5" ht="16" x14ac:dyDescent="0.2">
      <c r="A1514" s="8" t="s">
        <v>9307</v>
      </c>
      <c r="B1514" s="8" t="s">
        <v>1337</v>
      </c>
      <c r="C1514" s="8" t="s">
        <v>6</v>
      </c>
      <c r="D1514" s="50" t="s">
        <v>9679</v>
      </c>
      <c r="E1514" s="50" t="s">
        <v>1311</v>
      </c>
    </row>
    <row r="1515" spans="1:5" ht="16" x14ac:dyDescent="0.2">
      <c r="A1515" s="8" t="s">
        <v>9307</v>
      </c>
      <c r="B1515" s="8" t="s">
        <v>1337</v>
      </c>
      <c r="C1515" s="8" t="s">
        <v>7</v>
      </c>
      <c r="D1515" s="50" t="s">
        <v>9690</v>
      </c>
      <c r="E1515" s="50" t="s">
        <v>1339</v>
      </c>
    </row>
    <row r="1516" spans="1:5" ht="16" x14ac:dyDescent="0.2">
      <c r="A1516" s="8" t="s">
        <v>9307</v>
      </c>
      <c r="B1516" s="8" t="s">
        <v>1342</v>
      </c>
      <c r="C1516" s="8" t="s">
        <v>4</v>
      </c>
      <c r="D1516" s="50" t="s">
        <v>9654</v>
      </c>
      <c r="E1516" s="50" t="s">
        <v>1253</v>
      </c>
    </row>
    <row r="1517" spans="1:5" ht="16" x14ac:dyDescent="0.2">
      <c r="A1517" s="8" t="s">
        <v>9307</v>
      </c>
      <c r="B1517" s="8" t="s">
        <v>1342</v>
      </c>
      <c r="C1517" s="8" t="s">
        <v>5</v>
      </c>
      <c r="D1517" s="50" t="s">
        <v>9656</v>
      </c>
      <c r="E1517" s="50" t="s">
        <v>1256</v>
      </c>
    </row>
    <row r="1518" spans="1:5" ht="16" x14ac:dyDescent="0.2">
      <c r="A1518" s="8" t="s">
        <v>9307</v>
      </c>
      <c r="B1518" s="8" t="s">
        <v>1342</v>
      </c>
      <c r="C1518" s="8" t="s">
        <v>6</v>
      </c>
      <c r="D1518" s="50" t="s">
        <v>9679</v>
      </c>
      <c r="E1518" s="50" t="s">
        <v>1311</v>
      </c>
    </row>
    <row r="1519" spans="1:5" ht="16" x14ac:dyDescent="0.2">
      <c r="A1519" s="8" t="s">
        <v>9307</v>
      </c>
      <c r="B1519" s="8" t="s">
        <v>1342</v>
      </c>
      <c r="C1519" s="8" t="s">
        <v>7</v>
      </c>
      <c r="D1519" s="50" t="s">
        <v>9691</v>
      </c>
      <c r="E1519" s="50" t="s">
        <v>1344</v>
      </c>
    </row>
    <row r="1520" spans="1:5" ht="160" x14ac:dyDescent="0.2">
      <c r="A1520" s="8" t="s">
        <v>9307</v>
      </c>
      <c r="B1520" s="8" t="s">
        <v>1342</v>
      </c>
      <c r="C1520" s="8" t="s">
        <v>8</v>
      </c>
      <c r="D1520" s="50" t="s">
        <v>9692</v>
      </c>
      <c r="E1520" s="50" t="s">
        <v>1345</v>
      </c>
    </row>
    <row r="1521" spans="1:5" ht="16" x14ac:dyDescent="0.2">
      <c r="A1521" s="8" t="s">
        <v>9307</v>
      </c>
      <c r="B1521" s="8" t="s">
        <v>1346</v>
      </c>
      <c r="C1521" s="8" t="s">
        <v>4</v>
      </c>
      <c r="D1521" s="50" t="s">
        <v>9654</v>
      </c>
      <c r="E1521" s="50" t="s">
        <v>1253</v>
      </c>
    </row>
    <row r="1522" spans="1:5" ht="16" x14ac:dyDescent="0.2">
      <c r="A1522" s="8" t="s">
        <v>9307</v>
      </c>
      <c r="B1522" s="8" t="s">
        <v>1346</v>
      </c>
      <c r="C1522" s="8" t="s">
        <v>5</v>
      </c>
      <c r="D1522" s="50" t="s">
        <v>9656</v>
      </c>
      <c r="E1522" s="50" t="s">
        <v>1256</v>
      </c>
    </row>
    <row r="1523" spans="1:5" ht="16" x14ac:dyDescent="0.2">
      <c r="A1523" s="8" t="s">
        <v>9307</v>
      </c>
      <c r="B1523" s="8" t="s">
        <v>1346</v>
      </c>
      <c r="C1523" s="8" t="s">
        <v>6</v>
      </c>
      <c r="D1523" s="50" t="s">
        <v>9679</v>
      </c>
      <c r="E1523" s="50" t="s">
        <v>1311</v>
      </c>
    </row>
    <row r="1524" spans="1:5" ht="16" x14ac:dyDescent="0.2">
      <c r="A1524" s="8" t="s">
        <v>9307</v>
      </c>
      <c r="B1524" s="8" t="s">
        <v>1346</v>
      </c>
      <c r="C1524" s="8" t="s">
        <v>7</v>
      </c>
      <c r="D1524" s="50" t="s">
        <v>9693</v>
      </c>
      <c r="E1524" s="50" t="s">
        <v>1348</v>
      </c>
    </row>
    <row r="1525" spans="1:5" ht="80" x14ac:dyDescent="0.2">
      <c r="A1525" s="8" t="s">
        <v>9307</v>
      </c>
      <c r="B1525" s="8" t="s">
        <v>1346</v>
      </c>
      <c r="C1525" s="8" t="s">
        <v>8</v>
      </c>
      <c r="D1525" s="50" t="s">
        <v>9694</v>
      </c>
      <c r="E1525" s="50" t="s">
        <v>1349</v>
      </c>
    </row>
    <row r="1526" spans="1:5" ht="16" x14ac:dyDescent="0.2">
      <c r="A1526" s="8" t="s">
        <v>9307</v>
      </c>
      <c r="B1526" s="8" t="s">
        <v>1350</v>
      </c>
      <c r="C1526" s="8" t="s">
        <v>4</v>
      </c>
      <c r="D1526" s="50" t="s">
        <v>9654</v>
      </c>
      <c r="E1526" s="50" t="s">
        <v>1253</v>
      </c>
    </row>
    <row r="1527" spans="1:5" ht="16" x14ac:dyDescent="0.2">
      <c r="A1527" s="8" t="s">
        <v>9307</v>
      </c>
      <c r="B1527" s="8" t="s">
        <v>1350</v>
      </c>
      <c r="C1527" s="8" t="s">
        <v>5</v>
      </c>
      <c r="D1527" s="50" t="s">
        <v>9656</v>
      </c>
      <c r="E1527" s="50" t="s">
        <v>1256</v>
      </c>
    </row>
    <row r="1528" spans="1:5" ht="16" x14ac:dyDescent="0.2">
      <c r="A1528" s="8" t="s">
        <v>9307</v>
      </c>
      <c r="B1528" s="8" t="s">
        <v>1350</v>
      </c>
      <c r="C1528" s="8" t="s">
        <v>6</v>
      </c>
      <c r="D1528" s="50" t="s">
        <v>9679</v>
      </c>
      <c r="E1528" s="50" t="s">
        <v>1311</v>
      </c>
    </row>
    <row r="1529" spans="1:5" ht="32" x14ac:dyDescent="0.2">
      <c r="A1529" s="8" t="s">
        <v>9307</v>
      </c>
      <c r="B1529" s="8" t="s">
        <v>1350</v>
      </c>
      <c r="C1529" s="8" t="s">
        <v>7</v>
      </c>
      <c r="D1529" s="50" t="s">
        <v>9695</v>
      </c>
      <c r="E1529" s="50" t="s">
        <v>1352</v>
      </c>
    </row>
    <row r="1530" spans="1:5" ht="144" x14ac:dyDescent="0.2">
      <c r="A1530" s="8" t="s">
        <v>9307</v>
      </c>
      <c r="B1530" s="8" t="s">
        <v>1350</v>
      </c>
      <c r="C1530" s="8" t="s">
        <v>8</v>
      </c>
      <c r="D1530" s="50" t="s">
        <v>9696</v>
      </c>
      <c r="E1530" s="50" t="s">
        <v>1353</v>
      </c>
    </row>
    <row r="1531" spans="1:5" ht="16" x14ac:dyDescent="0.2">
      <c r="A1531" s="8" t="s">
        <v>9307</v>
      </c>
      <c r="B1531" s="8" t="s">
        <v>1356</v>
      </c>
      <c r="C1531" s="8" t="s">
        <v>4</v>
      </c>
      <c r="D1531" s="50" t="s">
        <v>9654</v>
      </c>
      <c r="E1531" s="50" t="s">
        <v>1253</v>
      </c>
    </row>
    <row r="1532" spans="1:5" ht="16" x14ac:dyDescent="0.2">
      <c r="A1532" s="8" t="s">
        <v>9307</v>
      </c>
      <c r="B1532" s="8" t="s">
        <v>1356</v>
      </c>
      <c r="C1532" s="8" t="s">
        <v>5</v>
      </c>
      <c r="D1532" s="50" t="s">
        <v>9656</v>
      </c>
      <c r="E1532" s="50" t="s">
        <v>1256</v>
      </c>
    </row>
    <row r="1533" spans="1:5" ht="16" x14ac:dyDescent="0.2">
      <c r="A1533" s="8" t="s">
        <v>9307</v>
      </c>
      <c r="B1533" s="8" t="s">
        <v>1356</v>
      </c>
      <c r="C1533" s="8" t="s">
        <v>6</v>
      </c>
      <c r="D1533" s="50" t="s">
        <v>9679</v>
      </c>
      <c r="E1533" s="50" t="s">
        <v>1311</v>
      </c>
    </row>
    <row r="1534" spans="1:5" ht="16" x14ac:dyDescent="0.2">
      <c r="A1534" s="8" t="s">
        <v>9307</v>
      </c>
      <c r="B1534" s="8" t="s">
        <v>1356</v>
      </c>
      <c r="C1534" s="8" t="s">
        <v>7</v>
      </c>
      <c r="D1534" s="50" t="s">
        <v>9697</v>
      </c>
      <c r="E1534" s="50" t="s">
        <v>1358</v>
      </c>
    </row>
    <row r="1535" spans="1:5" ht="64" x14ac:dyDescent="0.2">
      <c r="A1535" s="8" t="s">
        <v>9307</v>
      </c>
      <c r="B1535" s="8" t="s">
        <v>1356</v>
      </c>
      <c r="C1535" s="8" t="s">
        <v>8</v>
      </c>
      <c r="D1535" s="50" t="s">
        <v>9698</v>
      </c>
      <c r="E1535" s="50" t="s">
        <v>1359</v>
      </c>
    </row>
    <row r="1536" spans="1:5" ht="16" x14ac:dyDescent="0.2">
      <c r="A1536" s="8" t="s">
        <v>9307</v>
      </c>
      <c r="B1536" s="8" t="s">
        <v>1360</v>
      </c>
      <c r="C1536" s="8" t="s">
        <v>4</v>
      </c>
      <c r="D1536" s="50" t="s">
        <v>9654</v>
      </c>
      <c r="E1536" s="50" t="s">
        <v>1253</v>
      </c>
    </row>
    <row r="1537" spans="1:5" ht="16" x14ac:dyDescent="0.2">
      <c r="A1537" s="8" t="s">
        <v>9307</v>
      </c>
      <c r="B1537" s="8" t="s">
        <v>1360</v>
      </c>
      <c r="C1537" s="8" t="s">
        <v>5</v>
      </c>
      <c r="D1537" s="50" t="s">
        <v>9656</v>
      </c>
      <c r="E1537" s="50" t="s">
        <v>1256</v>
      </c>
    </row>
    <row r="1538" spans="1:5" ht="16" x14ac:dyDescent="0.2">
      <c r="A1538" s="8" t="s">
        <v>9307</v>
      </c>
      <c r="B1538" s="8" t="s">
        <v>1360</v>
      </c>
      <c r="C1538" s="8" t="s">
        <v>6</v>
      </c>
      <c r="D1538" s="50" t="s">
        <v>9679</v>
      </c>
      <c r="E1538" s="50" t="s">
        <v>1311</v>
      </c>
    </row>
    <row r="1539" spans="1:5" ht="16" x14ac:dyDescent="0.2">
      <c r="A1539" s="8" t="s">
        <v>9307</v>
      </c>
      <c r="B1539" s="8" t="s">
        <v>1360</v>
      </c>
      <c r="C1539" s="8" t="s">
        <v>7</v>
      </c>
      <c r="D1539" s="50" t="s">
        <v>9699</v>
      </c>
      <c r="E1539" s="50" t="s">
        <v>1362</v>
      </c>
    </row>
    <row r="1540" spans="1:5" ht="16" x14ac:dyDescent="0.2">
      <c r="A1540" s="8" t="s">
        <v>9307</v>
      </c>
      <c r="B1540" s="8" t="s">
        <v>1365</v>
      </c>
      <c r="C1540" s="8" t="s">
        <v>4</v>
      </c>
      <c r="D1540" s="50" t="s">
        <v>9654</v>
      </c>
      <c r="E1540" s="50" t="s">
        <v>1253</v>
      </c>
    </row>
    <row r="1541" spans="1:5" ht="16" x14ac:dyDescent="0.2">
      <c r="A1541" s="8" t="s">
        <v>9307</v>
      </c>
      <c r="B1541" s="8" t="s">
        <v>1365</v>
      </c>
      <c r="C1541" s="8" t="s">
        <v>5</v>
      </c>
      <c r="D1541" s="50" t="s">
        <v>9656</v>
      </c>
      <c r="E1541" s="50" t="s">
        <v>1256</v>
      </c>
    </row>
    <row r="1542" spans="1:5" ht="16" x14ac:dyDescent="0.2">
      <c r="A1542" s="8" t="s">
        <v>9307</v>
      </c>
      <c r="B1542" s="8" t="s">
        <v>1365</v>
      </c>
      <c r="C1542" s="8" t="s">
        <v>6</v>
      </c>
      <c r="D1542" s="50" t="s">
        <v>9679</v>
      </c>
      <c r="E1542" s="50" t="s">
        <v>1311</v>
      </c>
    </row>
    <row r="1543" spans="1:5" ht="16" x14ac:dyDescent="0.2">
      <c r="A1543" s="8" t="s">
        <v>9307</v>
      </c>
      <c r="B1543" s="8" t="s">
        <v>1365</v>
      </c>
      <c r="C1543" s="8" t="s">
        <v>7</v>
      </c>
      <c r="D1543" s="50" t="s">
        <v>9700</v>
      </c>
      <c r="E1543" s="50" t="s">
        <v>1367</v>
      </c>
    </row>
    <row r="1544" spans="1:5" ht="144" x14ac:dyDescent="0.2">
      <c r="A1544" s="8" t="s">
        <v>9307</v>
      </c>
      <c r="B1544" s="8" t="s">
        <v>1365</v>
      </c>
      <c r="C1544" s="8" t="s">
        <v>8</v>
      </c>
      <c r="D1544" s="50" t="s">
        <v>9701</v>
      </c>
      <c r="E1544" s="50" t="s">
        <v>1368</v>
      </c>
    </row>
    <row r="1545" spans="1:5" ht="16" x14ac:dyDescent="0.2">
      <c r="A1545" s="8" t="s">
        <v>9307</v>
      </c>
      <c r="B1545" s="8" t="s">
        <v>1369</v>
      </c>
      <c r="C1545" s="8" t="s">
        <v>4</v>
      </c>
      <c r="D1545" s="50" t="s">
        <v>9654</v>
      </c>
      <c r="E1545" s="50" t="s">
        <v>1253</v>
      </c>
    </row>
    <row r="1546" spans="1:5" ht="16" x14ac:dyDescent="0.2">
      <c r="A1546" s="8" t="s">
        <v>9307</v>
      </c>
      <c r="B1546" s="8" t="s">
        <v>1369</v>
      </c>
      <c r="C1546" s="8" t="s">
        <v>5</v>
      </c>
      <c r="D1546" s="50" t="s">
        <v>9656</v>
      </c>
      <c r="E1546" s="50" t="s">
        <v>1256</v>
      </c>
    </row>
    <row r="1547" spans="1:5" ht="16" x14ac:dyDescent="0.2">
      <c r="A1547" s="8" t="s">
        <v>9307</v>
      </c>
      <c r="B1547" s="8" t="s">
        <v>1369</v>
      </c>
      <c r="C1547" s="8" t="s">
        <v>6</v>
      </c>
      <c r="D1547" s="50" t="s">
        <v>9679</v>
      </c>
      <c r="E1547" s="50" t="s">
        <v>1311</v>
      </c>
    </row>
    <row r="1548" spans="1:5" ht="16" x14ac:dyDescent="0.2">
      <c r="A1548" s="8" t="s">
        <v>9307</v>
      </c>
      <c r="B1548" s="8" t="s">
        <v>1369</v>
      </c>
      <c r="C1548" s="8" t="s">
        <v>7</v>
      </c>
      <c r="D1548" s="50" t="s">
        <v>9702</v>
      </c>
      <c r="E1548" s="50" t="s">
        <v>1371</v>
      </c>
    </row>
    <row r="1549" spans="1:5" ht="64" x14ac:dyDescent="0.2">
      <c r="A1549" s="8" t="s">
        <v>9307</v>
      </c>
      <c r="B1549" s="8" t="s">
        <v>1369</v>
      </c>
      <c r="C1549" s="8" t="s">
        <v>8</v>
      </c>
      <c r="D1549" s="50" t="s">
        <v>9703</v>
      </c>
      <c r="E1549" s="50" t="s">
        <v>1372</v>
      </c>
    </row>
    <row r="1550" spans="1:5" ht="16" x14ac:dyDescent="0.2">
      <c r="A1550" s="8" t="s">
        <v>9307</v>
      </c>
      <c r="B1550" s="8" t="s">
        <v>1373</v>
      </c>
      <c r="C1550" s="8" t="s">
        <v>4</v>
      </c>
      <c r="D1550" s="50" t="s">
        <v>9654</v>
      </c>
      <c r="E1550" s="50" t="s">
        <v>1253</v>
      </c>
    </row>
    <row r="1551" spans="1:5" ht="16" x14ac:dyDescent="0.2">
      <c r="A1551" s="8" t="s">
        <v>9307</v>
      </c>
      <c r="B1551" s="8" t="s">
        <v>1373</v>
      </c>
      <c r="C1551" s="8" t="s">
        <v>5</v>
      </c>
      <c r="D1551" s="50" t="s">
        <v>9656</v>
      </c>
      <c r="E1551" s="50" t="s">
        <v>1256</v>
      </c>
    </row>
    <row r="1552" spans="1:5" ht="16" x14ac:dyDescent="0.2">
      <c r="A1552" s="8" t="s">
        <v>9307</v>
      </c>
      <c r="B1552" s="8" t="s">
        <v>1373</v>
      </c>
      <c r="C1552" s="8" t="s">
        <v>6</v>
      </c>
      <c r="D1552" s="50" t="s">
        <v>9704</v>
      </c>
      <c r="E1552" s="50" t="s">
        <v>1375</v>
      </c>
    </row>
    <row r="1553" spans="1:5" ht="16" x14ac:dyDescent="0.2">
      <c r="A1553" s="8" t="s">
        <v>9307</v>
      </c>
      <c r="B1553" s="8" t="s">
        <v>1373</v>
      </c>
      <c r="C1553" s="8" t="s">
        <v>7</v>
      </c>
      <c r="D1553" s="50" t="s">
        <v>9705</v>
      </c>
      <c r="E1553" s="50" t="s">
        <v>1376</v>
      </c>
    </row>
    <row r="1554" spans="1:5" ht="16" x14ac:dyDescent="0.2">
      <c r="A1554" s="8" t="s">
        <v>9307</v>
      </c>
      <c r="B1554" s="8" t="s">
        <v>1377</v>
      </c>
      <c r="C1554" s="8" t="s">
        <v>4</v>
      </c>
      <c r="D1554" s="50" t="s">
        <v>9654</v>
      </c>
      <c r="E1554" s="50" t="s">
        <v>1253</v>
      </c>
    </row>
    <row r="1555" spans="1:5" ht="16" x14ac:dyDescent="0.2">
      <c r="A1555" s="8" t="s">
        <v>9307</v>
      </c>
      <c r="B1555" s="8" t="s">
        <v>1377</v>
      </c>
      <c r="C1555" s="8" t="s">
        <v>5</v>
      </c>
      <c r="D1555" s="50" t="s">
        <v>9656</v>
      </c>
      <c r="E1555" s="50" t="s">
        <v>1256</v>
      </c>
    </row>
    <row r="1556" spans="1:5" ht="16" x14ac:dyDescent="0.2">
      <c r="A1556" s="8" t="s">
        <v>9307</v>
      </c>
      <c r="B1556" s="8" t="s">
        <v>1377</v>
      </c>
      <c r="C1556" s="8" t="s">
        <v>6</v>
      </c>
      <c r="D1556" s="50" t="s">
        <v>9704</v>
      </c>
      <c r="E1556" s="50" t="s">
        <v>1375</v>
      </c>
    </row>
    <row r="1557" spans="1:5" ht="16" x14ac:dyDescent="0.2">
      <c r="A1557" s="8" t="s">
        <v>9307</v>
      </c>
      <c r="B1557" s="8" t="s">
        <v>1377</v>
      </c>
      <c r="C1557" s="8" t="s">
        <v>7</v>
      </c>
      <c r="D1557" s="50" t="s">
        <v>9706</v>
      </c>
      <c r="E1557" s="50" t="s">
        <v>1379</v>
      </c>
    </row>
    <row r="1558" spans="1:5" ht="256" x14ac:dyDescent="0.2">
      <c r="A1558" s="8" t="s">
        <v>9307</v>
      </c>
      <c r="B1558" s="8" t="s">
        <v>1377</v>
      </c>
      <c r="C1558" s="8" t="s">
        <v>8</v>
      </c>
      <c r="D1558" s="50" t="s">
        <v>9707</v>
      </c>
      <c r="E1558" s="50" t="s">
        <v>1380</v>
      </c>
    </row>
    <row r="1559" spans="1:5" ht="16" x14ac:dyDescent="0.2">
      <c r="A1559" s="8" t="s">
        <v>9307</v>
      </c>
      <c r="B1559" s="8" t="s">
        <v>1381</v>
      </c>
      <c r="C1559" s="8" t="s">
        <v>4</v>
      </c>
      <c r="D1559" s="50" t="s">
        <v>9654</v>
      </c>
      <c r="E1559" s="50" t="s">
        <v>1253</v>
      </c>
    </row>
    <row r="1560" spans="1:5" ht="16" x14ac:dyDescent="0.2">
      <c r="A1560" s="8" t="s">
        <v>9307</v>
      </c>
      <c r="B1560" s="8" t="s">
        <v>1381</v>
      </c>
      <c r="C1560" s="8" t="s">
        <v>5</v>
      </c>
      <c r="D1560" s="50" t="s">
        <v>9656</v>
      </c>
      <c r="E1560" s="50" t="s">
        <v>1256</v>
      </c>
    </row>
    <row r="1561" spans="1:5" ht="16" x14ac:dyDescent="0.2">
      <c r="A1561" s="8" t="s">
        <v>9307</v>
      </c>
      <c r="B1561" s="8" t="s">
        <v>1381</v>
      </c>
      <c r="C1561" s="8" t="s">
        <v>6</v>
      </c>
      <c r="D1561" s="50" t="s">
        <v>9704</v>
      </c>
      <c r="E1561" s="50" t="s">
        <v>1375</v>
      </c>
    </row>
    <row r="1562" spans="1:5" ht="16" x14ac:dyDescent="0.2">
      <c r="A1562" s="8" t="s">
        <v>9307</v>
      </c>
      <c r="B1562" s="8" t="s">
        <v>1381</v>
      </c>
      <c r="C1562" s="8" t="s">
        <v>7</v>
      </c>
      <c r="D1562" s="50" t="s">
        <v>9708</v>
      </c>
      <c r="E1562" s="50" t="s">
        <v>1383</v>
      </c>
    </row>
    <row r="1563" spans="1:5" s="56" customFormat="1" ht="16" x14ac:dyDescent="0.2">
      <c r="A1563" s="54" t="s">
        <v>9307</v>
      </c>
      <c r="B1563" s="54" t="s">
        <v>9709</v>
      </c>
      <c r="C1563" s="54" t="s">
        <v>4</v>
      </c>
      <c r="D1563" s="55" t="s">
        <v>9654</v>
      </c>
      <c r="E1563" s="55" t="s">
        <v>1253</v>
      </c>
    </row>
    <row r="1564" spans="1:5" s="56" customFormat="1" ht="16" x14ac:dyDescent="0.2">
      <c r="A1564" s="54" t="s">
        <v>9307</v>
      </c>
      <c r="B1564" s="54" t="s">
        <v>9709</v>
      </c>
      <c r="C1564" s="54" t="s">
        <v>5</v>
      </c>
      <c r="D1564" s="55" t="s">
        <v>9656</v>
      </c>
      <c r="E1564" s="55" t="s">
        <v>1256</v>
      </c>
    </row>
    <row r="1565" spans="1:5" s="56" customFormat="1" ht="16" x14ac:dyDescent="0.2">
      <c r="A1565" s="54" t="s">
        <v>9307</v>
      </c>
      <c r="B1565" s="54" t="s">
        <v>9709</v>
      </c>
      <c r="C1565" s="54" t="s">
        <v>6</v>
      </c>
      <c r="D1565" s="55" t="s">
        <v>9704</v>
      </c>
      <c r="E1565" s="55" t="s">
        <v>1375</v>
      </c>
    </row>
    <row r="1566" spans="1:5" s="56" customFormat="1" ht="16" x14ac:dyDescent="0.2">
      <c r="A1566" s="54" t="s">
        <v>9307</v>
      </c>
      <c r="B1566" s="54" t="s">
        <v>9709</v>
      </c>
      <c r="C1566" s="54" t="s">
        <v>7</v>
      </c>
      <c r="D1566" s="55" t="s">
        <v>9710</v>
      </c>
      <c r="E1566" s="55" t="s">
        <v>9711</v>
      </c>
    </row>
    <row r="1567" spans="1:5" s="56" customFormat="1" ht="80" x14ac:dyDescent="0.2">
      <c r="A1567" s="54" t="s">
        <v>9307</v>
      </c>
      <c r="B1567" s="54" t="s">
        <v>9709</v>
      </c>
      <c r="C1567" s="54" t="s">
        <v>8</v>
      </c>
      <c r="D1567" s="55" t="s">
        <v>9712</v>
      </c>
      <c r="E1567" s="55" t="s">
        <v>9713</v>
      </c>
    </row>
    <row r="1568" spans="1:5" s="56" customFormat="1" ht="16" x14ac:dyDescent="0.2">
      <c r="A1568" s="54" t="s">
        <v>9307</v>
      </c>
      <c r="B1568" s="54" t="s">
        <v>9714</v>
      </c>
      <c r="C1568" s="54" t="s">
        <v>4</v>
      </c>
      <c r="D1568" s="55" t="s">
        <v>9654</v>
      </c>
      <c r="E1568" s="55" t="s">
        <v>1253</v>
      </c>
    </row>
    <row r="1569" spans="1:5" s="56" customFormat="1" ht="16" x14ac:dyDescent="0.2">
      <c r="A1569" s="54" t="s">
        <v>9307</v>
      </c>
      <c r="B1569" s="54" t="s">
        <v>9714</v>
      </c>
      <c r="C1569" s="54" t="s">
        <v>5</v>
      </c>
      <c r="D1569" s="55" t="s">
        <v>9656</v>
      </c>
      <c r="E1569" s="55" t="s">
        <v>1256</v>
      </c>
    </row>
    <row r="1570" spans="1:5" s="56" customFormat="1" ht="16" x14ac:dyDescent="0.2">
      <c r="A1570" s="54" t="s">
        <v>9307</v>
      </c>
      <c r="B1570" s="54" t="s">
        <v>9714</v>
      </c>
      <c r="C1570" s="54" t="s">
        <v>6</v>
      </c>
      <c r="D1570" s="55" t="s">
        <v>9704</v>
      </c>
      <c r="E1570" s="55" t="s">
        <v>1375</v>
      </c>
    </row>
    <row r="1571" spans="1:5" s="56" customFormat="1" ht="16" x14ac:dyDescent="0.2">
      <c r="A1571" s="54" t="s">
        <v>9307</v>
      </c>
      <c r="B1571" s="54" t="s">
        <v>9714</v>
      </c>
      <c r="C1571" s="54" t="s">
        <v>7</v>
      </c>
      <c r="D1571" s="55" t="s">
        <v>9715</v>
      </c>
      <c r="E1571" s="55" t="s">
        <v>9716</v>
      </c>
    </row>
    <row r="1572" spans="1:5" ht="16" x14ac:dyDescent="0.2">
      <c r="A1572" s="8" t="s">
        <v>9307</v>
      </c>
      <c r="B1572" s="8" t="s">
        <v>1385</v>
      </c>
      <c r="C1572" s="8" t="s">
        <v>4</v>
      </c>
      <c r="D1572" s="50" t="s">
        <v>9654</v>
      </c>
      <c r="E1572" s="50" t="s">
        <v>1253</v>
      </c>
    </row>
    <row r="1573" spans="1:5" ht="16" x14ac:dyDescent="0.2">
      <c r="A1573" s="8" t="s">
        <v>9307</v>
      </c>
      <c r="B1573" s="8" t="s">
        <v>1385</v>
      </c>
      <c r="C1573" s="8" t="s">
        <v>5</v>
      </c>
      <c r="D1573" s="50" t="s">
        <v>9656</v>
      </c>
      <c r="E1573" s="50" t="s">
        <v>1256</v>
      </c>
    </row>
    <row r="1574" spans="1:5" ht="16" x14ac:dyDescent="0.2">
      <c r="A1574" s="8" t="s">
        <v>9307</v>
      </c>
      <c r="B1574" s="8" t="s">
        <v>1385</v>
      </c>
      <c r="C1574" s="8" t="s">
        <v>6</v>
      </c>
      <c r="D1574" s="50" t="s">
        <v>9704</v>
      </c>
      <c r="E1574" s="50" t="s">
        <v>1375</v>
      </c>
    </row>
    <row r="1575" spans="1:5" ht="16" x14ac:dyDescent="0.2">
      <c r="A1575" s="8" t="s">
        <v>9307</v>
      </c>
      <c r="B1575" s="8" t="s">
        <v>1385</v>
      </c>
      <c r="C1575" s="8" t="s">
        <v>7</v>
      </c>
      <c r="D1575" s="50" t="s">
        <v>9717</v>
      </c>
      <c r="E1575" s="50" t="s">
        <v>1387</v>
      </c>
    </row>
    <row r="1576" spans="1:5" ht="112" x14ac:dyDescent="0.2">
      <c r="A1576" s="8" t="s">
        <v>9307</v>
      </c>
      <c r="B1576" s="8" t="s">
        <v>1385</v>
      </c>
      <c r="C1576" s="8" t="s">
        <v>8</v>
      </c>
      <c r="D1576" s="50" t="s">
        <v>9718</v>
      </c>
      <c r="E1576" s="50" t="s">
        <v>1388</v>
      </c>
    </row>
    <row r="1577" spans="1:5" ht="16" x14ac:dyDescent="0.2">
      <c r="A1577" s="8" t="s">
        <v>9307</v>
      </c>
      <c r="B1577" s="8" t="s">
        <v>1389</v>
      </c>
      <c r="C1577" s="8" t="s">
        <v>4</v>
      </c>
      <c r="D1577" s="50" t="s">
        <v>9654</v>
      </c>
      <c r="E1577" s="50" t="s">
        <v>1253</v>
      </c>
    </row>
    <row r="1578" spans="1:5" ht="16" x14ac:dyDescent="0.2">
      <c r="A1578" s="8" t="s">
        <v>9307</v>
      </c>
      <c r="B1578" s="8" t="s">
        <v>1389</v>
      </c>
      <c r="C1578" s="8" t="s">
        <v>5</v>
      </c>
      <c r="D1578" s="50" t="s">
        <v>9656</v>
      </c>
      <c r="E1578" s="50" t="s">
        <v>1256</v>
      </c>
    </row>
    <row r="1579" spans="1:5" ht="16" x14ac:dyDescent="0.2">
      <c r="A1579" s="8" t="s">
        <v>9307</v>
      </c>
      <c r="B1579" s="8" t="s">
        <v>1389</v>
      </c>
      <c r="C1579" s="8" t="s">
        <v>6</v>
      </c>
      <c r="D1579" s="50" t="s">
        <v>9704</v>
      </c>
      <c r="E1579" s="50" t="s">
        <v>1375</v>
      </c>
    </row>
    <row r="1580" spans="1:5" ht="16" x14ac:dyDescent="0.2">
      <c r="A1580" s="8" t="s">
        <v>9307</v>
      </c>
      <c r="B1580" s="8" t="s">
        <v>1389</v>
      </c>
      <c r="C1580" s="8" t="s">
        <v>7</v>
      </c>
      <c r="D1580" s="50" t="s">
        <v>9719</v>
      </c>
      <c r="E1580" s="50" t="s">
        <v>1391</v>
      </c>
    </row>
    <row r="1581" spans="1:5" ht="16" x14ac:dyDescent="0.2">
      <c r="A1581" s="8" t="s">
        <v>9307</v>
      </c>
      <c r="B1581" s="8" t="s">
        <v>1393</v>
      </c>
      <c r="C1581" s="8" t="s">
        <v>4</v>
      </c>
      <c r="D1581" s="50" t="s">
        <v>9654</v>
      </c>
      <c r="E1581" s="50" t="s">
        <v>1253</v>
      </c>
    </row>
    <row r="1582" spans="1:5" ht="16" x14ac:dyDescent="0.2">
      <c r="A1582" s="8" t="s">
        <v>9307</v>
      </c>
      <c r="B1582" s="8" t="s">
        <v>1393</v>
      </c>
      <c r="C1582" s="8" t="s">
        <v>5</v>
      </c>
      <c r="D1582" s="50" t="s">
        <v>9656</v>
      </c>
      <c r="E1582" s="50" t="s">
        <v>1256</v>
      </c>
    </row>
    <row r="1583" spans="1:5" ht="16" x14ac:dyDescent="0.2">
      <c r="A1583" s="8" t="s">
        <v>9307</v>
      </c>
      <c r="B1583" s="8" t="s">
        <v>1393</v>
      </c>
      <c r="C1583" s="8" t="s">
        <v>6</v>
      </c>
      <c r="D1583" s="50" t="s">
        <v>9704</v>
      </c>
      <c r="E1583" s="50" t="s">
        <v>1375</v>
      </c>
    </row>
    <row r="1584" spans="1:5" ht="16" x14ac:dyDescent="0.2">
      <c r="A1584" s="8" t="s">
        <v>9307</v>
      </c>
      <c r="B1584" s="8" t="s">
        <v>1393</v>
      </c>
      <c r="C1584" s="8" t="s">
        <v>7</v>
      </c>
      <c r="D1584" s="50" t="s">
        <v>9720</v>
      </c>
      <c r="E1584" s="50" t="s">
        <v>1395</v>
      </c>
    </row>
    <row r="1585" spans="1:5" ht="128" x14ac:dyDescent="0.2">
      <c r="A1585" s="8" t="s">
        <v>9307</v>
      </c>
      <c r="B1585" s="8" t="s">
        <v>1393</v>
      </c>
      <c r="C1585" s="8" t="s">
        <v>8</v>
      </c>
      <c r="D1585" s="50" t="s">
        <v>9721</v>
      </c>
      <c r="E1585" s="50" t="s">
        <v>1396</v>
      </c>
    </row>
    <row r="1586" spans="1:5" ht="16" x14ac:dyDescent="0.2">
      <c r="A1586" s="8" t="s">
        <v>9307</v>
      </c>
      <c r="B1586" s="8" t="s">
        <v>1397</v>
      </c>
      <c r="C1586" s="8" t="s">
        <v>4</v>
      </c>
      <c r="D1586" s="50" t="s">
        <v>9654</v>
      </c>
      <c r="E1586" s="50" t="s">
        <v>1253</v>
      </c>
    </row>
    <row r="1587" spans="1:5" ht="16" x14ac:dyDescent="0.2">
      <c r="A1587" s="8" t="s">
        <v>9307</v>
      </c>
      <c r="B1587" s="8" t="s">
        <v>1397</v>
      </c>
      <c r="C1587" s="8" t="s">
        <v>5</v>
      </c>
      <c r="D1587" s="50" t="s">
        <v>9656</v>
      </c>
      <c r="E1587" s="50" t="s">
        <v>1256</v>
      </c>
    </row>
    <row r="1588" spans="1:5" ht="16" x14ac:dyDescent="0.2">
      <c r="A1588" s="8" t="s">
        <v>9307</v>
      </c>
      <c r="B1588" s="8" t="s">
        <v>1397</v>
      </c>
      <c r="C1588" s="8" t="s">
        <v>6</v>
      </c>
      <c r="D1588" s="50" t="s">
        <v>9704</v>
      </c>
      <c r="E1588" s="50" t="s">
        <v>1375</v>
      </c>
    </row>
    <row r="1589" spans="1:5" ht="16" x14ac:dyDescent="0.2">
      <c r="A1589" s="8" t="s">
        <v>9307</v>
      </c>
      <c r="B1589" s="8" t="s">
        <v>1397</v>
      </c>
      <c r="C1589" s="8" t="s">
        <v>7</v>
      </c>
      <c r="D1589" s="50" t="s">
        <v>9722</v>
      </c>
      <c r="E1589" s="50" t="s">
        <v>1399</v>
      </c>
    </row>
    <row r="1590" spans="1:5" ht="16" x14ac:dyDescent="0.2">
      <c r="A1590" s="8" t="s">
        <v>9307</v>
      </c>
      <c r="B1590" s="8" t="s">
        <v>1401</v>
      </c>
      <c r="C1590" s="8" t="s">
        <v>4</v>
      </c>
      <c r="D1590" s="50" t="s">
        <v>9654</v>
      </c>
      <c r="E1590" s="50" t="s">
        <v>1253</v>
      </c>
    </row>
    <row r="1591" spans="1:5" ht="16" x14ac:dyDescent="0.2">
      <c r="A1591" s="8" t="s">
        <v>9307</v>
      </c>
      <c r="B1591" s="8" t="s">
        <v>1401</v>
      </c>
      <c r="C1591" s="8" t="s">
        <v>5</v>
      </c>
      <c r="D1591" s="50" t="s">
        <v>9656</v>
      </c>
      <c r="E1591" s="50" t="s">
        <v>1256</v>
      </c>
    </row>
    <row r="1592" spans="1:5" ht="16" x14ac:dyDescent="0.2">
      <c r="A1592" s="8" t="s">
        <v>9307</v>
      </c>
      <c r="B1592" s="8" t="s">
        <v>1401</v>
      </c>
      <c r="C1592" s="8" t="s">
        <v>6</v>
      </c>
      <c r="D1592" s="50" t="s">
        <v>9704</v>
      </c>
      <c r="E1592" s="50" t="s">
        <v>1375</v>
      </c>
    </row>
    <row r="1593" spans="1:5" ht="16" x14ac:dyDescent="0.2">
      <c r="A1593" s="8" t="s">
        <v>9307</v>
      </c>
      <c r="B1593" s="8" t="s">
        <v>1401</v>
      </c>
      <c r="C1593" s="8" t="s">
        <v>7</v>
      </c>
      <c r="D1593" s="50" t="s">
        <v>9547</v>
      </c>
      <c r="E1593" s="50" t="s">
        <v>802</v>
      </c>
    </row>
    <row r="1594" spans="1:5" ht="16" x14ac:dyDescent="0.2">
      <c r="A1594" s="8" t="s">
        <v>9307</v>
      </c>
      <c r="B1594" s="8" t="s">
        <v>1403</v>
      </c>
      <c r="C1594" s="8" t="s">
        <v>4</v>
      </c>
      <c r="D1594" s="50" t="s">
        <v>9654</v>
      </c>
      <c r="E1594" s="50" t="s">
        <v>1253</v>
      </c>
    </row>
    <row r="1595" spans="1:5" ht="16" x14ac:dyDescent="0.2">
      <c r="A1595" s="8" t="s">
        <v>9307</v>
      </c>
      <c r="B1595" s="8" t="s">
        <v>1403</v>
      </c>
      <c r="C1595" s="8" t="s">
        <v>5</v>
      </c>
      <c r="D1595" s="50" t="s">
        <v>9656</v>
      </c>
      <c r="E1595" s="50" t="s">
        <v>1256</v>
      </c>
    </row>
    <row r="1596" spans="1:5" ht="16" x14ac:dyDescent="0.2">
      <c r="A1596" s="8" t="s">
        <v>9307</v>
      </c>
      <c r="B1596" s="8" t="s">
        <v>1403</v>
      </c>
      <c r="C1596" s="8" t="s">
        <v>6</v>
      </c>
      <c r="D1596" s="50" t="s">
        <v>9704</v>
      </c>
      <c r="E1596" s="50" t="s">
        <v>1375</v>
      </c>
    </row>
    <row r="1597" spans="1:5" ht="16" x14ac:dyDescent="0.2">
      <c r="A1597" s="8" t="s">
        <v>9307</v>
      </c>
      <c r="B1597" s="8" t="s">
        <v>1403</v>
      </c>
      <c r="C1597" s="8" t="s">
        <v>7</v>
      </c>
      <c r="D1597" s="50" t="s">
        <v>9516</v>
      </c>
      <c r="E1597" s="50" t="s">
        <v>643</v>
      </c>
    </row>
    <row r="1598" spans="1:5" ht="16" x14ac:dyDescent="0.2">
      <c r="A1598" s="8" t="s">
        <v>9307</v>
      </c>
      <c r="B1598" s="8" t="s">
        <v>1406</v>
      </c>
      <c r="C1598" s="8" t="s">
        <v>4</v>
      </c>
      <c r="D1598" s="50" t="s">
        <v>9654</v>
      </c>
      <c r="E1598" s="50" t="s">
        <v>1253</v>
      </c>
    </row>
    <row r="1599" spans="1:5" ht="16" x14ac:dyDescent="0.2">
      <c r="A1599" s="8" t="s">
        <v>9307</v>
      </c>
      <c r="B1599" s="8" t="s">
        <v>1406</v>
      </c>
      <c r="C1599" s="8" t="s">
        <v>5</v>
      </c>
      <c r="D1599" s="50" t="s">
        <v>9656</v>
      </c>
      <c r="E1599" s="50" t="s">
        <v>1256</v>
      </c>
    </row>
    <row r="1600" spans="1:5" ht="16" x14ac:dyDescent="0.2">
      <c r="A1600" s="8" t="s">
        <v>9307</v>
      </c>
      <c r="B1600" s="8" t="s">
        <v>1406</v>
      </c>
      <c r="C1600" s="8" t="s">
        <v>6</v>
      </c>
      <c r="D1600" s="50" t="s">
        <v>9704</v>
      </c>
      <c r="E1600" s="50" t="s">
        <v>1375</v>
      </c>
    </row>
    <row r="1601" spans="1:5" ht="16" x14ac:dyDescent="0.2">
      <c r="A1601" s="8" t="s">
        <v>9307</v>
      </c>
      <c r="B1601" s="8" t="s">
        <v>1406</v>
      </c>
      <c r="C1601" s="8" t="s">
        <v>7</v>
      </c>
      <c r="D1601" s="50" t="s">
        <v>9723</v>
      </c>
      <c r="E1601" s="50" t="s">
        <v>1408</v>
      </c>
    </row>
    <row r="1602" spans="1:5" ht="16" x14ac:dyDescent="0.2">
      <c r="A1602" s="8" t="s">
        <v>9307</v>
      </c>
      <c r="B1602" s="8" t="s">
        <v>1409</v>
      </c>
      <c r="C1602" s="8" t="s">
        <v>4</v>
      </c>
      <c r="D1602" s="50" t="s">
        <v>9654</v>
      </c>
      <c r="E1602" s="50" t="s">
        <v>1253</v>
      </c>
    </row>
    <row r="1603" spans="1:5" ht="16" x14ac:dyDescent="0.2">
      <c r="A1603" s="8" t="s">
        <v>9307</v>
      </c>
      <c r="B1603" s="8" t="s">
        <v>1409</v>
      </c>
      <c r="C1603" s="8" t="s">
        <v>5</v>
      </c>
      <c r="D1603" s="50" t="s">
        <v>9656</v>
      </c>
      <c r="E1603" s="50" t="s">
        <v>1256</v>
      </c>
    </row>
    <row r="1604" spans="1:5" ht="16" x14ac:dyDescent="0.2">
      <c r="A1604" s="8" t="s">
        <v>9307</v>
      </c>
      <c r="B1604" s="8" t="s">
        <v>1409</v>
      </c>
      <c r="C1604" s="8" t="s">
        <v>6</v>
      </c>
      <c r="D1604" s="50" t="s">
        <v>9704</v>
      </c>
      <c r="E1604" s="50" t="s">
        <v>1375</v>
      </c>
    </row>
    <row r="1605" spans="1:5" ht="32" x14ac:dyDescent="0.2">
      <c r="A1605" s="8" t="s">
        <v>9307</v>
      </c>
      <c r="B1605" s="8" t="s">
        <v>1409</v>
      </c>
      <c r="C1605" s="8" t="s">
        <v>7</v>
      </c>
      <c r="D1605" s="50" t="s">
        <v>9724</v>
      </c>
      <c r="E1605" s="50" t="s">
        <v>1411</v>
      </c>
    </row>
    <row r="1606" spans="1:5" ht="176" x14ac:dyDescent="0.2">
      <c r="A1606" s="8" t="s">
        <v>9307</v>
      </c>
      <c r="B1606" s="8" t="s">
        <v>1409</v>
      </c>
      <c r="C1606" s="8" t="s">
        <v>8</v>
      </c>
      <c r="D1606" s="50" t="s">
        <v>9725</v>
      </c>
      <c r="E1606" s="50" t="s">
        <v>1412</v>
      </c>
    </row>
    <row r="1607" spans="1:5" ht="16" x14ac:dyDescent="0.2">
      <c r="A1607" s="8" t="s">
        <v>9307</v>
      </c>
      <c r="B1607" s="8" t="s">
        <v>1413</v>
      </c>
      <c r="C1607" s="8" t="s">
        <v>4</v>
      </c>
      <c r="D1607" s="50" t="s">
        <v>9654</v>
      </c>
      <c r="E1607" s="50" t="s">
        <v>1253</v>
      </c>
    </row>
    <row r="1608" spans="1:5" ht="16" x14ac:dyDescent="0.2">
      <c r="A1608" s="8" t="s">
        <v>9307</v>
      </c>
      <c r="B1608" s="8" t="s">
        <v>1413</v>
      </c>
      <c r="C1608" s="8" t="s">
        <v>5</v>
      </c>
      <c r="D1608" s="50" t="s">
        <v>9656</v>
      </c>
      <c r="E1608" s="50" t="s">
        <v>1256</v>
      </c>
    </row>
    <row r="1609" spans="1:5" ht="16" x14ac:dyDescent="0.2">
      <c r="A1609" s="8" t="s">
        <v>9307</v>
      </c>
      <c r="B1609" s="8" t="s">
        <v>1413</v>
      </c>
      <c r="C1609" s="8" t="s">
        <v>6</v>
      </c>
      <c r="D1609" s="50" t="s">
        <v>9726</v>
      </c>
      <c r="E1609" s="50" t="s">
        <v>1415</v>
      </c>
    </row>
    <row r="1610" spans="1:5" ht="16" x14ac:dyDescent="0.2">
      <c r="A1610" s="8" t="s">
        <v>9307</v>
      </c>
      <c r="B1610" s="8" t="s">
        <v>1413</v>
      </c>
      <c r="C1610" s="8" t="s">
        <v>7</v>
      </c>
      <c r="D1610" s="50" t="s">
        <v>9727</v>
      </c>
      <c r="E1610" s="50" t="s">
        <v>1416</v>
      </c>
    </row>
    <row r="1611" spans="1:5" ht="48" x14ac:dyDescent="0.2">
      <c r="A1611" s="8" t="s">
        <v>9307</v>
      </c>
      <c r="B1611" s="8" t="s">
        <v>1413</v>
      </c>
      <c r="C1611" s="8" t="s">
        <v>8</v>
      </c>
      <c r="D1611" s="50" t="s">
        <v>9728</v>
      </c>
      <c r="E1611" s="50" t="s">
        <v>1417</v>
      </c>
    </row>
    <row r="1612" spans="1:5" ht="16" x14ac:dyDescent="0.2">
      <c r="A1612" s="8" t="s">
        <v>9307</v>
      </c>
      <c r="B1612" s="8" t="s">
        <v>1418</v>
      </c>
      <c r="C1612" s="8" t="s">
        <v>4</v>
      </c>
      <c r="D1612" s="50" t="s">
        <v>9654</v>
      </c>
      <c r="E1612" s="50" t="s">
        <v>1253</v>
      </c>
    </row>
    <row r="1613" spans="1:5" ht="16" x14ac:dyDescent="0.2">
      <c r="A1613" s="8" t="s">
        <v>9307</v>
      </c>
      <c r="B1613" s="8" t="s">
        <v>1418</v>
      </c>
      <c r="C1613" s="8" t="s">
        <v>5</v>
      </c>
      <c r="D1613" s="50" t="s">
        <v>9729</v>
      </c>
      <c r="E1613" s="50" t="s">
        <v>1420</v>
      </c>
    </row>
    <row r="1614" spans="1:5" ht="16" x14ac:dyDescent="0.2">
      <c r="A1614" s="8" t="s">
        <v>9307</v>
      </c>
      <c r="B1614" s="8" t="s">
        <v>1418</v>
      </c>
      <c r="C1614" s="8" t="s">
        <v>7</v>
      </c>
      <c r="D1614" s="50" t="s">
        <v>9730</v>
      </c>
      <c r="E1614" s="50" t="s">
        <v>1421</v>
      </c>
    </row>
    <row r="1615" spans="1:5" ht="288" x14ac:dyDescent="0.2">
      <c r="A1615" s="8" t="s">
        <v>9307</v>
      </c>
      <c r="B1615" s="8" t="s">
        <v>1418</v>
      </c>
      <c r="C1615" s="8" t="s">
        <v>8</v>
      </c>
      <c r="D1615" s="50" t="s">
        <v>9731</v>
      </c>
      <c r="E1615" s="50" t="s">
        <v>1422</v>
      </c>
    </row>
    <row r="1616" spans="1:5" ht="16" x14ac:dyDescent="0.2">
      <c r="A1616" s="8" t="s">
        <v>9307</v>
      </c>
      <c r="B1616" s="8" t="s">
        <v>1423</v>
      </c>
      <c r="C1616" s="8" t="s">
        <v>4</v>
      </c>
      <c r="D1616" s="50" t="s">
        <v>9654</v>
      </c>
      <c r="E1616" s="50" t="s">
        <v>1253</v>
      </c>
    </row>
    <row r="1617" spans="1:5" ht="16" x14ac:dyDescent="0.2">
      <c r="A1617" s="8" t="s">
        <v>9307</v>
      </c>
      <c r="B1617" s="8" t="s">
        <v>1423</v>
      </c>
      <c r="C1617" s="8" t="s">
        <v>5</v>
      </c>
      <c r="D1617" s="50" t="s">
        <v>9729</v>
      </c>
      <c r="E1617" s="50" t="s">
        <v>1420</v>
      </c>
    </row>
    <row r="1618" spans="1:5" ht="16" x14ac:dyDescent="0.2">
      <c r="A1618" s="8" t="s">
        <v>9307</v>
      </c>
      <c r="B1618" s="8" t="s">
        <v>1423</v>
      </c>
      <c r="C1618" s="8" t="s">
        <v>7</v>
      </c>
      <c r="D1618" s="50" t="s">
        <v>9732</v>
      </c>
      <c r="E1618" s="50" t="s">
        <v>1425</v>
      </c>
    </row>
    <row r="1619" spans="1:5" ht="16" x14ac:dyDescent="0.2">
      <c r="A1619" s="8" t="s">
        <v>9307</v>
      </c>
      <c r="B1619" s="8" t="s">
        <v>1428</v>
      </c>
      <c r="C1619" s="8" t="s">
        <v>4</v>
      </c>
      <c r="D1619" s="50" t="s">
        <v>9654</v>
      </c>
      <c r="E1619" s="50" t="s">
        <v>1253</v>
      </c>
    </row>
    <row r="1620" spans="1:5" ht="16" x14ac:dyDescent="0.2">
      <c r="A1620" s="8" t="s">
        <v>9307</v>
      </c>
      <c r="B1620" s="8" t="s">
        <v>1428</v>
      </c>
      <c r="C1620" s="8" t="s">
        <v>5</v>
      </c>
      <c r="D1620" s="50" t="s">
        <v>9729</v>
      </c>
      <c r="E1620" s="50" t="s">
        <v>1420</v>
      </c>
    </row>
    <row r="1621" spans="1:5" ht="16" x14ac:dyDescent="0.2">
      <c r="A1621" s="8" t="s">
        <v>9307</v>
      </c>
      <c r="B1621" s="8" t="s">
        <v>1428</v>
      </c>
      <c r="C1621" s="8" t="s">
        <v>7</v>
      </c>
      <c r="D1621" s="50" t="s">
        <v>9733</v>
      </c>
      <c r="E1621" s="50" t="s">
        <v>1430</v>
      </c>
    </row>
    <row r="1622" spans="1:5" ht="112" x14ac:dyDescent="0.2">
      <c r="A1622" s="8" t="s">
        <v>9307</v>
      </c>
      <c r="B1622" s="8" t="s">
        <v>1428</v>
      </c>
      <c r="C1622" s="8" t="s">
        <v>8</v>
      </c>
      <c r="D1622" s="50" t="s">
        <v>9734</v>
      </c>
      <c r="E1622" s="50" t="s">
        <v>1431</v>
      </c>
    </row>
    <row r="1623" spans="1:5" ht="16" x14ac:dyDescent="0.2">
      <c r="A1623" s="8" t="s">
        <v>9307</v>
      </c>
      <c r="B1623" s="8" t="s">
        <v>1432</v>
      </c>
      <c r="C1623" s="8" t="s">
        <v>4</v>
      </c>
      <c r="D1623" s="50" t="s">
        <v>9654</v>
      </c>
      <c r="E1623" s="50" t="s">
        <v>1253</v>
      </c>
    </row>
    <row r="1624" spans="1:5" ht="16" x14ac:dyDescent="0.2">
      <c r="A1624" s="8" t="s">
        <v>9307</v>
      </c>
      <c r="B1624" s="8" t="s">
        <v>1432</v>
      </c>
      <c r="C1624" s="8" t="s">
        <v>5</v>
      </c>
      <c r="D1624" s="50" t="s">
        <v>9729</v>
      </c>
      <c r="E1624" s="50" t="s">
        <v>1420</v>
      </c>
    </row>
    <row r="1625" spans="1:5" ht="16" x14ac:dyDescent="0.2">
      <c r="A1625" s="8" t="s">
        <v>9307</v>
      </c>
      <c r="B1625" s="8" t="s">
        <v>1432</v>
      </c>
      <c r="C1625" s="8" t="s">
        <v>7</v>
      </c>
      <c r="D1625" s="50" t="s">
        <v>9735</v>
      </c>
      <c r="E1625" s="50" t="s">
        <v>1434</v>
      </c>
    </row>
    <row r="1626" spans="1:5" ht="16" x14ac:dyDescent="0.2">
      <c r="A1626" s="8" t="s">
        <v>9307</v>
      </c>
      <c r="B1626" s="8" t="s">
        <v>1436</v>
      </c>
      <c r="C1626" s="8" t="s">
        <v>4</v>
      </c>
      <c r="D1626" s="50" t="s">
        <v>9654</v>
      </c>
      <c r="E1626" s="50" t="s">
        <v>1253</v>
      </c>
    </row>
    <row r="1627" spans="1:5" ht="16" x14ac:dyDescent="0.2">
      <c r="A1627" s="8" t="s">
        <v>9307</v>
      </c>
      <c r="B1627" s="8" t="s">
        <v>1436</v>
      </c>
      <c r="C1627" s="8" t="s">
        <v>5</v>
      </c>
      <c r="D1627" s="50" t="s">
        <v>9729</v>
      </c>
      <c r="E1627" s="50" t="s">
        <v>1420</v>
      </c>
    </row>
    <row r="1628" spans="1:5" ht="16" x14ac:dyDescent="0.2">
      <c r="A1628" s="8" t="s">
        <v>9307</v>
      </c>
      <c r="B1628" s="8" t="s">
        <v>1436</v>
      </c>
      <c r="C1628" s="8" t="s">
        <v>7</v>
      </c>
      <c r="D1628" s="50" t="s">
        <v>9736</v>
      </c>
      <c r="E1628" s="50" t="s">
        <v>1438</v>
      </c>
    </row>
    <row r="1629" spans="1:5" ht="112" x14ac:dyDescent="0.2">
      <c r="A1629" s="8" t="s">
        <v>9307</v>
      </c>
      <c r="B1629" s="8" t="s">
        <v>1436</v>
      </c>
      <c r="C1629" s="8" t="s">
        <v>8</v>
      </c>
      <c r="D1629" s="50" t="s">
        <v>9737</v>
      </c>
      <c r="E1629" s="50" t="s">
        <v>1439</v>
      </c>
    </row>
    <row r="1630" spans="1:5" ht="16" x14ac:dyDescent="0.2">
      <c r="A1630" s="8" t="s">
        <v>9307</v>
      </c>
      <c r="B1630" s="8" t="s">
        <v>1440</v>
      </c>
      <c r="C1630" s="8" t="s">
        <v>4</v>
      </c>
      <c r="D1630" s="50" t="s">
        <v>9654</v>
      </c>
      <c r="E1630" s="50" t="s">
        <v>1253</v>
      </c>
    </row>
    <row r="1631" spans="1:5" ht="16" x14ac:dyDescent="0.2">
      <c r="A1631" s="8" t="s">
        <v>9307</v>
      </c>
      <c r="B1631" s="8" t="s">
        <v>1440</v>
      </c>
      <c r="C1631" s="8" t="s">
        <v>5</v>
      </c>
      <c r="D1631" s="50" t="s">
        <v>9729</v>
      </c>
      <c r="E1631" s="50" t="s">
        <v>1420</v>
      </c>
    </row>
    <row r="1632" spans="1:5" ht="16" x14ac:dyDescent="0.2">
      <c r="A1632" s="8" t="s">
        <v>9307</v>
      </c>
      <c r="B1632" s="8" t="s">
        <v>1440</v>
      </c>
      <c r="C1632" s="8" t="s">
        <v>7</v>
      </c>
      <c r="D1632" s="50" t="s">
        <v>9738</v>
      </c>
      <c r="E1632" s="50" t="s">
        <v>1442</v>
      </c>
    </row>
    <row r="1633" spans="1:5" ht="16" x14ac:dyDescent="0.2">
      <c r="A1633" s="8" t="s">
        <v>9307</v>
      </c>
      <c r="B1633" s="8" t="s">
        <v>1444</v>
      </c>
      <c r="C1633" s="8" t="s">
        <v>4</v>
      </c>
      <c r="D1633" s="50" t="s">
        <v>9654</v>
      </c>
      <c r="E1633" s="50" t="s">
        <v>1253</v>
      </c>
    </row>
    <row r="1634" spans="1:5" ht="16" x14ac:dyDescent="0.2">
      <c r="A1634" s="8" t="s">
        <v>9307</v>
      </c>
      <c r="B1634" s="8" t="s">
        <v>1444</v>
      </c>
      <c r="C1634" s="8" t="s">
        <v>5</v>
      </c>
      <c r="D1634" s="50" t="s">
        <v>9729</v>
      </c>
      <c r="E1634" s="50" t="s">
        <v>1420</v>
      </c>
    </row>
    <row r="1635" spans="1:5" ht="16" x14ac:dyDescent="0.2">
      <c r="A1635" s="8" t="s">
        <v>9307</v>
      </c>
      <c r="B1635" s="8" t="s">
        <v>1444</v>
      </c>
      <c r="C1635" s="8" t="s">
        <v>7</v>
      </c>
      <c r="D1635" s="50" t="s">
        <v>9739</v>
      </c>
      <c r="E1635" s="50" t="s">
        <v>1446</v>
      </c>
    </row>
    <row r="1636" spans="1:5" ht="96" x14ac:dyDescent="0.2">
      <c r="A1636" s="8" t="s">
        <v>9307</v>
      </c>
      <c r="B1636" s="8" t="s">
        <v>1444</v>
      </c>
      <c r="C1636" s="8" t="s">
        <v>8</v>
      </c>
      <c r="D1636" s="50" t="s">
        <v>9740</v>
      </c>
      <c r="E1636" s="50" t="s">
        <v>1447</v>
      </c>
    </row>
    <row r="1637" spans="1:5" ht="16" x14ac:dyDescent="0.2">
      <c r="A1637" s="8" t="s">
        <v>9307</v>
      </c>
      <c r="B1637" s="8" t="s">
        <v>1448</v>
      </c>
      <c r="C1637" s="8" t="s">
        <v>4</v>
      </c>
      <c r="D1637" s="50" t="s">
        <v>9654</v>
      </c>
      <c r="E1637" s="50" t="s">
        <v>1253</v>
      </c>
    </row>
    <row r="1638" spans="1:5" ht="16" x14ac:dyDescent="0.2">
      <c r="A1638" s="8" t="s">
        <v>9307</v>
      </c>
      <c r="B1638" s="8" t="s">
        <v>1448</v>
      </c>
      <c r="C1638" s="8" t="s">
        <v>5</v>
      </c>
      <c r="D1638" s="50" t="s">
        <v>9729</v>
      </c>
      <c r="E1638" s="50" t="s">
        <v>1420</v>
      </c>
    </row>
    <row r="1639" spans="1:5" ht="16" x14ac:dyDescent="0.2">
      <c r="A1639" s="8" t="s">
        <v>9307</v>
      </c>
      <c r="B1639" s="8" t="s">
        <v>1448</v>
      </c>
      <c r="C1639" s="8" t="s">
        <v>7</v>
      </c>
      <c r="D1639" s="50" t="s">
        <v>9741</v>
      </c>
      <c r="E1639" s="50" t="s">
        <v>1450</v>
      </c>
    </row>
    <row r="1640" spans="1:5" ht="16" x14ac:dyDescent="0.2">
      <c r="A1640" s="8" t="s">
        <v>9307</v>
      </c>
      <c r="B1640" s="8" t="s">
        <v>1452</v>
      </c>
      <c r="C1640" s="8" t="s">
        <v>4</v>
      </c>
      <c r="D1640" s="50" t="s">
        <v>9654</v>
      </c>
      <c r="E1640" s="50" t="s">
        <v>1253</v>
      </c>
    </row>
    <row r="1641" spans="1:5" ht="16" x14ac:dyDescent="0.2">
      <c r="A1641" s="8" t="s">
        <v>9307</v>
      </c>
      <c r="B1641" s="8" t="s">
        <v>1452</v>
      </c>
      <c r="C1641" s="8" t="s">
        <v>5</v>
      </c>
      <c r="D1641" s="50" t="s">
        <v>9729</v>
      </c>
      <c r="E1641" s="50" t="s">
        <v>1420</v>
      </c>
    </row>
    <row r="1642" spans="1:5" ht="16" x14ac:dyDescent="0.2">
      <c r="A1642" s="8" t="s">
        <v>9307</v>
      </c>
      <c r="B1642" s="8" t="s">
        <v>1452</v>
      </c>
      <c r="C1642" s="8" t="s">
        <v>7</v>
      </c>
      <c r="D1642" s="50" t="s">
        <v>9742</v>
      </c>
      <c r="E1642" s="50" t="s">
        <v>1454</v>
      </c>
    </row>
    <row r="1643" spans="1:5" ht="80" x14ac:dyDescent="0.2">
      <c r="A1643" s="8" t="s">
        <v>9307</v>
      </c>
      <c r="B1643" s="8" t="s">
        <v>1452</v>
      </c>
      <c r="C1643" s="8" t="s">
        <v>8</v>
      </c>
      <c r="D1643" s="50" t="s">
        <v>9743</v>
      </c>
      <c r="E1643" s="50" t="s">
        <v>1455</v>
      </c>
    </row>
    <row r="1644" spans="1:5" ht="16" x14ac:dyDescent="0.2">
      <c r="A1644" s="8" t="s">
        <v>9307</v>
      </c>
      <c r="B1644" s="8" t="s">
        <v>1458</v>
      </c>
      <c r="C1644" s="8" t="s">
        <v>4</v>
      </c>
      <c r="D1644" s="50" t="s">
        <v>9654</v>
      </c>
      <c r="E1644" s="50" t="s">
        <v>1253</v>
      </c>
    </row>
    <row r="1645" spans="1:5" ht="16" x14ac:dyDescent="0.2">
      <c r="A1645" s="8" t="s">
        <v>9307</v>
      </c>
      <c r="B1645" s="8" t="s">
        <v>1458</v>
      </c>
      <c r="C1645" s="8" t="s">
        <v>5</v>
      </c>
      <c r="D1645" s="50" t="s">
        <v>9729</v>
      </c>
      <c r="E1645" s="50" t="s">
        <v>1420</v>
      </c>
    </row>
    <row r="1646" spans="1:5" ht="16" x14ac:dyDescent="0.2">
      <c r="A1646" s="8" t="s">
        <v>9307</v>
      </c>
      <c r="B1646" s="8" t="s">
        <v>1458</v>
      </c>
      <c r="C1646" s="8" t="s">
        <v>7</v>
      </c>
      <c r="D1646" s="50" t="s">
        <v>9744</v>
      </c>
      <c r="E1646" s="50" t="s">
        <v>1460</v>
      </c>
    </row>
    <row r="1647" spans="1:5" ht="64" x14ac:dyDescent="0.2">
      <c r="A1647" s="8" t="s">
        <v>9307</v>
      </c>
      <c r="B1647" s="8" t="s">
        <v>1458</v>
      </c>
      <c r="C1647" s="8" t="s">
        <v>8</v>
      </c>
      <c r="D1647" s="50" t="s">
        <v>9745</v>
      </c>
      <c r="E1647" s="50" t="s">
        <v>1461</v>
      </c>
    </row>
    <row r="1648" spans="1:5" ht="16" x14ac:dyDescent="0.2">
      <c r="A1648" s="8" t="s">
        <v>9307</v>
      </c>
      <c r="B1648" s="8" t="s">
        <v>1462</v>
      </c>
      <c r="C1648" s="8" t="s">
        <v>4</v>
      </c>
      <c r="D1648" s="50" t="s">
        <v>9654</v>
      </c>
      <c r="E1648" s="50" t="s">
        <v>1253</v>
      </c>
    </row>
    <row r="1649" spans="1:5" ht="16" x14ac:dyDescent="0.2">
      <c r="A1649" s="8" t="s">
        <v>9307</v>
      </c>
      <c r="B1649" s="8" t="s">
        <v>1462</v>
      </c>
      <c r="C1649" s="8" t="s">
        <v>5</v>
      </c>
      <c r="D1649" s="50" t="s">
        <v>9729</v>
      </c>
      <c r="E1649" s="50" t="s">
        <v>1420</v>
      </c>
    </row>
    <row r="1650" spans="1:5" ht="16" x14ac:dyDescent="0.2">
      <c r="A1650" s="8" t="s">
        <v>9307</v>
      </c>
      <c r="B1650" s="8" t="s">
        <v>1462</v>
      </c>
      <c r="C1650" s="8" t="s">
        <v>7</v>
      </c>
      <c r="D1650" s="50" t="s">
        <v>9746</v>
      </c>
      <c r="E1650" s="50" t="s">
        <v>1464</v>
      </c>
    </row>
    <row r="1651" spans="1:5" ht="192" x14ac:dyDescent="0.2">
      <c r="A1651" s="8" t="s">
        <v>9307</v>
      </c>
      <c r="B1651" s="8" t="s">
        <v>1462</v>
      </c>
      <c r="C1651" s="8" t="s">
        <v>8</v>
      </c>
      <c r="D1651" s="50" t="s">
        <v>9747</v>
      </c>
      <c r="E1651" s="50" t="s">
        <v>1465</v>
      </c>
    </row>
    <row r="1652" spans="1:5" ht="16" x14ac:dyDescent="0.2">
      <c r="A1652" s="8" t="s">
        <v>9307</v>
      </c>
      <c r="B1652" s="8" t="s">
        <v>1466</v>
      </c>
      <c r="C1652" s="8" t="s">
        <v>4</v>
      </c>
      <c r="D1652" s="50" t="s">
        <v>9654</v>
      </c>
      <c r="E1652" s="50" t="s">
        <v>1253</v>
      </c>
    </row>
    <row r="1653" spans="1:5" ht="16" x14ac:dyDescent="0.2">
      <c r="A1653" s="8" t="s">
        <v>9307</v>
      </c>
      <c r="B1653" s="8" t="s">
        <v>1466</v>
      </c>
      <c r="C1653" s="8" t="s">
        <v>5</v>
      </c>
      <c r="D1653" s="50" t="s">
        <v>9748</v>
      </c>
      <c r="E1653" s="50" t="s">
        <v>1467</v>
      </c>
    </row>
    <row r="1654" spans="1:5" ht="16" x14ac:dyDescent="0.2">
      <c r="A1654" s="8" t="s">
        <v>9307</v>
      </c>
      <c r="B1654" s="8" t="s">
        <v>1466</v>
      </c>
      <c r="C1654" s="8" t="s">
        <v>6</v>
      </c>
      <c r="D1654" s="50" t="s">
        <v>9657</v>
      </c>
      <c r="E1654" s="50" t="s">
        <v>1257</v>
      </c>
    </row>
    <row r="1655" spans="1:5" ht="409.6" x14ac:dyDescent="0.2">
      <c r="A1655" s="8" t="s">
        <v>9307</v>
      </c>
      <c r="B1655" s="8" t="s">
        <v>1466</v>
      </c>
      <c r="C1655" s="8" t="s">
        <v>7</v>
      </c>
      <c r="D1655" s="50" t="s">
        <v>9749</v>
      </c>
      <c r="E1655" s="50" t="s">
        <v>1468</v>
      </c>
    </row>
    <row r="1656" spans="1:5" ht="16" x14ac:dyDescent="0.2">
      <c r="A1656" s="8" t="s">
        <v>9307</v>
      </c>
      <c r="B1656" s="8" t="s">
        <v>1469</v>
      </c>
      <c r="C1656" s="8" t="s">
        <v>4</v>
      </c>
      <c r="D1656" s="50" t="s">
        <v>9654</v>
      </c>
      <c r="E1656" s="50" t="s">
        <v>1253</v>
      </c>
    </row>
    <row r="1657" spans="1:5" ht="16" x14ac:dyDescent="0.2">
      <c r="A1657" s="8" t="s">
        <v>9307</v>
      </c>
      <c r="B1657" s="8" t="s">
        <v>1469</v>
      </c>
      <c r="C1657" s="8" t="s">
        <v>5</v>
      </c>
      <c r="D1657" s="50" t="s">
        <v>9750</v>
      </c>
      <c r="E1657" s="50" t="s">
        <v>1471</v>
      </c>
    </row>
    <row r="1658" spans="1:5" ht="16" x14ac:dyDescent="0.2">
      <c r="A1658" s="8" t="s">
        <v>9307</v>
      </c>
      <c r="B1658" s="8" t="s">
        <v>1469</v>
      </c>
      <c r="C1658" s="8" t="s">
        <v>6</v>
      </c>
      <c r="D1658" s="50" t="s">
        <v>9751</v>
      </c>
      <c r="E1658" s="50" t="s">
        <v>1472</v>
      </c>
    </row>
    <row r="1659" spans="1:5" ht="16" x14ac:dyDescent="0.2">
      <c r="A1659" s="8" t="s">
        <v>9307</v>
      </c>
      <c r="B1659" s="8" t="s">
        <v>1469</v>
      </c>
      <c r="C1659" s="8" t="s">
        <v>7</v>
      </c>
      <c r="D1659" s="50" t="s">
        <v>9752</v>
      </c>
      <c r="E1659" s="50" t="s">
        <v>1473</v>
      </c>
    </row>
    <row r="1660" spans="1:5" ht="80" x14ac:dyDescent="0.2">
      <c r="A1660" s="8" t="s">
        <v>9307</v>
      </c>
      <c r="B1660" s="8" t="s">
        <v>1469</v>
      </c>
      <c r="C1660" s="8" t="s">
        <v>8</v>
      </c>
      <c r="D1660" s="50" t="s">
        <v>9753</v>
      </c>
      <c r="E1660" s="50" t="s">
        <v>1474</v>
      </c>
    </row>
    <row r="1661" spans="1:5" ht="16" x14ac:dyDescent="0.2">
      <c r="A1661" s="8" t="s">
        <v>9307</v>
      </c>
      <c r="B1661" s="8" t="s">
        <v>1475</v>
      </c>
      <c r="C1661" s="8" t="s">
        <v>4</v>
      </c>
      <c r="D1661" s="50" t="s">
        <v>9654</v>
      </c>
      <c r="E1661" s="50" t="s">
        <v>1253</v>
      </c>
    </row>
    <row r="1662" spans="1:5" ht="16" x14ac:dyDescent="0.2">
      <c r="A1662" s="8" t="s">
        <v>9307</v>
      </c>
      <c r="B1662" s="8" t="s">
        <v>1475</v>
      </c>
      <c r="C1662" s="8" t="s">
        <v>5</v>
      </c>
      <c r="D1662" s="50" t="s">
        <v>9750</v>
      </c>
      <c r="E1662" s="50" t="s">
        <v>1471</v>
      </c>
    </row>
    <row r="1663" spans="1:5" ht="16" x14ac:dyDescent="0.2">
      <c r="A1663" s="8" t="s">
        <v>9307</v>
      </c>
      <c r="B1663" s="8" t="s">
        <v>1475</v>
      </c>
      <c r="C1663" s="8" t="s">
        <v>6</v>
      </c>
      <c r="D1663" s="50" t="s">
        <v>9751</v>
      </c>
      <c r="E1663" s="50" t="s">
        <v>1472</v>
      </c>
    </row>
    <row r="1664" spans="1:5" ht="16" x14ac:dyDescent="0.2">
      <c r="A1664" s="8" t="s">
        <v>9307</v>
      </c>
      <c r="B1664" s="8" t="s">
        <v>1475</v>
      </c>
      <c r="C1664" s="8" t="s">
        <v>7</v>
      </c>
      <c r="D1664" s="50" t="s">
        <v>9754</v>
      </c>
      <c r="E1664" s="50" t="s">
        <v>1477</v>
      </c>
    </row>
    <row r="1665" spans="1:5" ht="112" x14ac:dyDescent="0.2">
      <c r="A1665" s="8" t="s">
        <v>9307</v>
      </c>
      <c r="B1665" s="8" t="s">
        <v>1475</v>
      </c>
      <c r="C1665" s="8" t="s">
        <v>8</v>
      </c>
      <c r="D1665" s="50" t="s">
        <v>9755</v>
      </c>
      <c r="E1665" s="50" t="s">
        <v>1478</v>
      </c>
    </row>
    <row r="1666" spans="1:5" ht="16" x14ac:dyDescent="0.2">
      <c r="A1666" s="8" t="s">
        <v>9307</v>
      </c>
      <c r="B1666" s="8" t="s">
        <v>1481</v>
      </c>
      <c r="C1666" s="8" t="s">
        <v>4</v>
      </c>
      <c r="D1666" s="50" t="s">
        <v>9654</v>
      </c>
      <c r="E1666" s="50" t="s">
        <v>1253</v>
      </c>
    </row>
    <row r="1667" spans="1:5" ht="16" x14ac:dyDescent="0.2">
      <c r="A1667" s="8" t="s">
        <v>9307</v>
      </c>
      <c r="B1667" s="8" t="s">
        <v>1481</v>
      </c>
      <c r="C1667" s="8" t="s">
        <v>5</v>
      </c>
      <c r="D1667" s="50" t="s">
        <v>9750</v>
      </c>
      <c r="E1667" s="50" t="s">
        <v>1471</v>
      </c>
    </row>
    <row r="1668" spans="1:5" ht="16" x14ac:dyDescent="0.2">
      <c r="A1668" s="8" t="s">
        <v>9307</v>
      </c>
      <c r="B1668" s="8" t="s">
        <v>1481</v>
      </c>
      <c r="C1668" s="8" t="s">
        <v>6</v>
      </c>
      <c r="D1668" s="50" t="s">
        <v>9756</v>
      </c>
      <c r="E1668" s="50" t="s">
        <v>1483</v>
      </c>
    </row>
    <row r="1669" spans="1:5" ht="16" x14ac:dyDescent="0.2">
      <c r="A1669" s="8" t="s">
        <v>9307</v>
      </c>
      <c r="B1669" s="8" t="s">
        <v>1481</v>
      </c>
      <c r="C1669" s="8" t="s">
        <v>7</v>
      </c>
      <c r="D1669" s="50" t="s">
        <v>9757</v>
      </c>
      <c r="E1669" s="50" t="s">
        <v>1484</v>
      </c>
    </row>
    <row r="1670" spans="1:5" ht="48" x14ac:dyDescent="0.2">
      <c r="A1670" s="8" t="s">
        <v>9307</v>
      </c>
      <c r="B1670" s="8" t="s">
        <v>1481</v>
      </c>
      <c r="C1670" s="8" t="s">
        <v>8</v>
      </c>
      <c r="D1670" s="50" t="s">
        <v>9758</v>
      </c>
      <c r="E1670" s="50" t="s">
        <v>1485</v>
      </c>
    </row>
    <row r="1671" spans="1:5" ht="16" x14ac:dyDescent="0.2">
      <c r="A1671" s="8" t="s">
        <v>9307</v>
      </c>
      <c r="B1671" s="8" t="s">
        <v>1486</v>
      </c>
      <c r="C1671" s="8" t="s">
        <v>4</v>
      </c>
      <c r="D1671" s="50" t="s">
        <v>9654</v>
      </c>
      <c r="E1671" s="50" t="s">
        <v>1253</v>
      </c>
    </row>
    <row r="1672" spans="1:5" ht="16" x14ac:dyDescent="0.2">
      <c r="A1672" s="8" t="s">
        <v>9307</v>
      </c>
      <c r="B1672" s="8" t="s">
        <v>1486</v>
      </c>
      <c r="C1672" s="8" t="s">
        <v>5</v>
      </c>
      <c r="D1672" s="50" t="s">
        <v>9750</v>
      </c>
      <c r="E1672" s="50" t="s">
        <v>1471</v>
      </c>
    </row>
    <row r="1673" spans="1:5" ht="16" x14ac:dyDescent="0.2">
      <c r="A1673" s="8" t="s">
        <v>9307</v>
      </c>
      <c r="B1673" s="8" t="s">
        <v>1486</v>
      </c>
      <c r="C1673" s="8" t="s">
        <v>6</v>
      </c>
      <c r="D1673" s="50" t="s">
        <v>9759</v>
      </c>
      <c r="E1673" s="50" t="s">
        <v>1488</v>
      </c>
    </row>
    <row r="1674" spans="1:5" ht="16" x14ac:dyDescent="0.2">
      <c r="A1674" s="8" t="s">
        <v>9307</v>
      </c>
      <c r="B1674" s="8" t="s">
        <v>1486</v>
      </c>
      <c r="C1674" s="8" t="s">
        <v>7</v>
      </c>
      <c r="D1674" s="50" t="s">
        <v>9760</v>
      </c>
      <c r="E1674" s="50" t="s">
        <v>1489</v>
      </c>
    </row>
    <row r="1675" spans="1:5" ht="96" x14ac:dyDescent="0.2">
      <c r="A1675" s="8" t="s">
        <v>9307</v>
      </c>
      <c r="B1675" s="8" t="s">
        <v>1486</v>
      </c>
      <c r="C1675" s="8" t="s">
        <v>8</v>
      </c>
      <c r="D1675" s="50" t="s">
        <v>9761</v>
      </c>
      <c r="E1675" s="50" t="s">
        <v>1490</v>
      </c>
    </row>
    <row r="1676" spans="1:5" ht="16" x14ac:dyDescent="0.2">
      <c r="A1676" s="8" t="s">
        <v>9307</v>
      </c>
      <c r="B1676" s="8" t="s">
        <v>1491</v>
      </c>
      <c r="C1676" s="8" t="s">
        <v>4</v>
      </c>
      <c r="D1676" s="50" t="s">
        <v>9654</v>
      </c>
      <c r="E1676" s="50" t="s">
        <v>1253</v>
      </c>
    </row>
    <row r="1677" spans="1:5" ht="16" x14ac:dyDescent="0.2">
      <c r="A1677" s="8" t="s">
        <v>9307</v>
      </c>
      <c r="B1677" s="8" t="s">
        <v>1491</v>
      </c>
      <c r="C1677" s="8" t="s">
        <v>5</v>
      </c>
      <c r="D1677" s="50" t="s">
        <v>9750</v>
      </c>
      <c r="E1677" s="50" t="s">
        <v>1471</v>
      </c>
    </row>
    <row r="1678" spans="1:5" ht="16" x14ac:dyDescent="0.2">
      <c r="A1678" s="8" t="s">
        <v>9307</v>
      </c>
      <c r="B1678" s="8" t="s">
        <v>1491</v>
      </c>
      <c r="C1678" s="8" t="s">
        <v>6</v>
      </c>
      <c r="D1678" s="50" t="s">
        <v>9762</v>
      </c>
      <c r="E1678" s="50" t="s">
        <v>1493</v>
      </c>
    </row>
    <row r="1679" spans="1:5" ht="16" x14ac:dyDescent="0.2">
      <c r="A1679" s="8" t="s">
        <v>9307</v>
      </c>
      <c r="B1679" s="8" t="s">
        <v>1491</v>
      </c>
      <c r="C1679" s="8" t="s">
        <v>7</v>
      </c>
      <c r="D1679" s="50" t="s">
        <v>9763</v>
      </c>
      <c r="E1679" s="50" t="s">
        <v>1494</v>
      </c>
    </row>
    <row r="1680" spans="1:5" ht="335" x14ac:dyDescent="0.2">
      <c r="A1680" s="8" t="s">
        <v>9307</v>
      </c>
      <c r="B1680" s="8" t="s">
        <v>1491</v>
      </c>
      <c r="C1680" s="8" t="s">
        <v>8</v>
      </c>
      <c r="D1680" s="50" t="s">
        <v>9764</v>
      </c>
      <c r="E1680" s="50" t="s">
        <v>1495</v>
      </c>
    </row>
    <row r="1681" spans="1:5" ht="16" x14ac:dyDescent="0.2">
      <c r="A1681" s="8" t="s">
        <v>9307</v>
      </c>
      <c r="B1681" s="8" t="s">
        <v>1497</v>
      </c>
      <c r="C1681" s="8" t="s">
        <v>4</v>
      </c>
      <c r="D1681" s="50" t="s">
        <v>9654</v>
      </c>
      <c r="E1681" s="50" t="s">
        <v>1253</v>
      </c>
    </row>
    <row r="1682" spans="1:5" ht="16" x14ac:dyDescent="0.2">
      <c r="A1682" s="8" t="s">
        <v>9307</v>
      </c>
      <c r="B1682" s="8" t="s">
        <v>1497</v>
      </c>
      <c r="C1682" s="8" t="s">
        <v>5</v>
      </c>
      <c r="D1682" s="50" t="s">
        <v>9750</v>
      </c>
      <c r="E1682" s="50" t="s">
        <v>1471</v>
      </c>
    </row>
    <row r="1683" spans="1:5" ht="16" x14ac:dyDescent="0.2">
      <c r="A1683" s="8" t="s">
        <v>9307</v>
      </c>
      <c r="B1683" s="8" t="s">
        <v>1497</v>
      </c>
      <c r="C1683" s="8" t="s">
        <v>6</v>
      </c>
      <c r="D1683" s="50" t="s">
        <v>9762</v>
      </c>
      <c r="E1683" s="50" t="s">
        <v>1493</v>
      </c>
    </row>
    <row r="1684" spans="1:5" ht="16" x14ac:dyDescent="0.2">
      <c r="A1684" s="8" t="s">
        <v>9307</v>
      </c>
      <c r="B1684" s="8" t="s">
        <v>1497</v>
      </c>
      <c r="C1684" s="8" t="s">
        <v>7</v>
      </c>
      <c r="D1684" s="50" t="s">
        <v>9765</v>
      </c>
      <c r="E1684" s="50" t="s">
        <v>1499</v>
      </c>
    </row>
    <row r="1685" spans="1:5" ht="320" x14ac:dyDescent="0.2">
      <c r="A1685" s="8" t="s">
        <v>9307</v>
      </c>
      <c r="B1685" s="8" t="s">
        <v>1497</v>
      </c>
      <c r="C1685" s="8" t="s">
        <v>8</v>
      </c>
      <c r="D1685" s="50" t="s">
        <v>9766</v>
      </c>
      <c r="E1685" s="50" t="s">
        <v>1500</v>
      </c>
    </row>
    <row r="1686" spans="1:5" ht="16" x14ac:dyDescent="0.2">
      <c r="A1686" s="8" t="s">
        <v>9307</v>
      </c>
      <c r="B1686" s="8" t="s">
        <v>1503</v>
      </c>
      <c r="C1686" s="8" t="s">
        <v>4</v>
      </c>
      <c r="D1686" s="50" t="s">
        <v>9654</v>
      </c>
      <c r="E1686" s="50" t="s">
        <v>1253</v>
      </c>
    </row>
    <row r="1687" spans="1:5" ht="16" x14ac:dyDescent="0.2">
      <c r="A1687" s="8" t="s">
        <v>9307</v>
      </c>
      <c r="B1687" s="8" t="s">
        <v>1503</v>
      </c>
      <c r="C1687" s="8" t="s">
        <v>5</v>
      </c>
      <c r="D1687" s="50" t="s">
        <v>9750</v>
      </c>
      <c r="E1687" s="50" t="s">
        <v>1471</v>
      </c>
    </row>
    <row r="1688" spans="1:5" ht="16" x14ac:dyDescent="0.2">
      <c r="A1688" s="8" t="s">
        <v>9307</v>
      </c>
      <c r="B1688" s="8" t="s">
        <v>1503</v>
      </c>
      <c r="C1688" s="8" t="s">
        <v>6</v>
      </c>
      <c r="D1688" s="50" t="s">
        <v>9762</v>
      </c>
      <c r="E1688" s="50" t="s">
        <v>1493</v>
      </c>
    </row>
    <row r="1689" spans="1:5" ht="16" x14ac:dyDescent="0.2">
      <c r="A1689" s="8" t="s">
        <v>9307</v>
      </c>
      <c r="B1689" s="8" t="s">
        <v>1503</v>
      </c>
      <c r="C1689" s="8" t="s">
        <v>7</v>
      </c>
      <c r="D1689" s="50" t="s">
        <v>9767</v>
      </c>
      <c r="E1689" s="50" t="s">
        <v>1505</v>
      </c>
    </row>
    <row r="1690" spans="1:5" ht="64" x14ac:dyDescent="0.2">
      <c r="A1690" s="8" t="s">
        <v>9307</v>
      </c>
      <c r="B1690" s="8" t="s">
        <v>1503</v>
      </c>
      <c r="C1690" s="8" t="s">
        <v>8</v>
      </c>
      <c r="D1690" s="50" t="s">
        <v>9768</v>
      </c>
      <c r="E1690" s="50" t="s">
        <v>1506</v>
      </c>
    </row>
    <row r="1691" spans="1:5" ht="16" x14ac:dyDescent="0.2">
      <c r="A1691" s="8" t="s">
        <v>9307</v>
      </c>
      <c r="B1691" s="8" t="s">
        <v>1507</v>
      </c>
      <c r="C1691" s="8" t="s">
        <v>4</v>
      </c>
      <c r="D1691" s="50" t="s">
        <v>9654</v>
      </c>
      <c r="E1691" s="50" t="s">
        <v>1253</v>
      </c>
    </row>
    <row r="1692" spans="1:5" ht="16" x14ac:dyDescent="0.2">
      <c r="A1692" s="8" t="s">
        <v>9307</v>
      </c>
      <c r="B1692" s="8" t="s">
        <v>1507</v>
      </c>
      <c r="C1692" s="8" t="s">
        <v>5</v>
      </c>
      <c r="D1692" s="50" t="s">
        <v>9750</v>
      </c>
      <c r="E1692" s="50" t="s">
        <v>1471</v>
      </c>
    </row>
    <row r="1693" spans="1:5" ht="16" x14ac:dyDescent="0.2">
      <c r="A1693" s="8" t="s">
        <v>9307</v>
      </c>
      <c r="B1693" s="8" t="s">
        <v>1507</v>
      </c>
      <c r="C1693" s="8" t="s">
        <v>6</v>
      </c>
      <c r="D1693" s="50" t="s">
        <v>9762</v>
      </c>
      <c r="E1693" s="50" t="s">
        <v>1493</v>
      </c>
    </row>
    <row r="1694" spans="1:5" ht="16" x14ac:dyDescent="0.2">
      <c r="A1694" s="8" t="s">
        <v>9307</v>
      </c>
      <c r="B1694" s="8" t="s">
        <v>1507</v>
      </c>
      <c r="C1694" s="8" t="s">
        <v>7</v>
      </c>
      <c r="D1694" s="50" t="s">
        <v>9769</v>
      </c>
      <c r="E1694" s="50" t="s">
        <v>1509</v>
      </c>
    </row>
    <row r="1695" spans="1:5" ht="16" x14ac:dyDescent="0.2">
      <c r="A1695" s="8" t="s">
        <v>9307</v>
      </c>
      <c r="B1695" s="8" t="s">
        <v>1507</v>
      </c>
      <c r="C1695" s="8" t="s">
        <v>8</v>
      </c>
      <c r="D1695" s="50" t="s">
        <v>9770</v>
      </c>
      <c r="E1695" s="50" t="s">
        <v>1510</v>
      </c>
    </row>
    <row r="1696" spans="1:5" ht="16" x14ac:dyDescent="0.2">
      <c r="A1696" s="8" t="s">
        <v>9307</v>
      </c>
      <c r="B1696" s="8" t="s">
        <v>1511</v>
      </c>
      <c r="C1696" s="8" t="s">
        <v>4</v>
      </c>
      <c r="D1696" s="50" t="s">
        <v>9654</v>
      </c>
      <c r="E1696" s="50" t="s">
        <v>1253</v>
      </c>
    </row>
    <row r="1697" spans="1:5" ht="16" x14ac:dyDescent="0.2">
      <c r="A1697" s="8" t="s">
        <v>9307</v>
      </c>
      <c r="B1697" s="8" t="s">
        <v>1511</v>
      </c>
      <c r="C1697" s="8" t="s">
        <v>5</v>
      </c>
      <c r="D1697" s="50" t="s">
        <v>9750</v>
      </c>
      <c r="E1697" s="50" t="s">
        <v>1471</v>
      </c>
    </row>
    <row r="1698" spans="1:5" ht="16" x14ac:dyDescent="0.2">
      <c r="A1698" s="8" t="s">
        <v>9307</v>
      </c>
      <c r="B1698" s="8" t="s">
        <v>1511</v>
      </c>
      <c r="C1698" s="8" t="s">
        <v>6</v>
      </c>
      <c r="D1698" s="50" t="s">
        <v>9762</v>
      </c>
      <c r="E1698" s="50" t="s">
        <v>1493</v>
      </c>
    </row>
    <row r="1699" spans="1:5" ht="16" x14ac:dyDescent="0.2">
      <c r="A1699" s="8" t="s">
        <v>9307</v>
      </c>
      <c r="B1699" s="8" t="s">
        <v>1511</v>
      </c>
      <c r="C1699" s="8" t="s">
        <v>7</v>
      </c>
      <c r="D1699" s="50" t="s">
        <v>9771</v>
      </c>
      <c r="E1699" s="50" t="s">
        <v>1513</v>
      </c>
    </row>
    <row r="1700" spans="1:5" ht="32" x14ac:dyDescent="0.2">
      <c r="A1700" s="8" t="s">
        <v>9307</v>
      </c>
      <c r="B1700" s="8" t="s">
        <v>1511</v>
      </c>
      <c r="C1700" s="8" t="s">
        <v>8</v>
      </c>
      <c r="D1700" s="50" t="s">
        <v>9772</v>
      </c>
      <c r="E1700" s="50" t="s">
        <v>1514</v>
      </c>
    </row>
    <row r="1701" spans="1:5" ht="16" x14ac:dyDescent="0.2">
      <c r="A1701" s="8" t="s">
        <v>9307</v>
      </c>
      <c r="B1701" s="8" t="s">
        <v>1515</v>
      </c>
      <c r="C1701" s="8" t="s">
        <v>4</v>
      </c>
      <c r="D1701" s="50" t="s">
        <v>9654</v>
      </c>
      <c r="E1701" s="50" t="s">
        <v>1253</v>
      </c>
    </row>
    <row r="1702" spans="1:5" ht="16" x14ac:dyDescent="0.2">
      <c r="A1702" s="8" t="s">
        <v>9307</v>
      </c>
      <c r="B1702" s="8" t="s">
        <v>1515</v>
      </c>
      <c r="C1702" s="8" t="s">
        <v>5</v>
      </c>
      <c r="D1702" s="50" t="s">
        <v>9750</v>
      </c>
      <c r="E1702" s="50" t="s">
        <v>1471</v>
      </c>
    </row>
    <row r="1703" spans="1:5" ht="16" x14ac:dyDescent="0.2">
      <c r="A1703" s="8" t="s">
        <v>9307</v>
      </c>
      <c r="B1703" s="8" t="s">
        <v>1515</v>
      </c>
      <c r="C1703" s="8" t="s">
        <v>6</v>
      </c>
      <c r="D1703" s="50" t="s">
        <v>9762</v>
      </c>
      <c r="E1703" s="50" t="s">
        <v>1493</v>
      </c>
    </row>
    <row r="1704" spans="1:5" ht="16" x14ac:dyDescent="0.2">
      <c r="A1704" s="8" t="s">
        <v>9307</v>
      </c>
      <c r="B1704" s="8" t="s">
        <v>1515</v>
      </c>
      <c r="C1704" s="8" t="s">
        <v>7</v>
      </c>
      <c r="D1704" s="50" t="s">
        <v>9773</v>
      </c>
      <c r="E1704" s="50" t="s">
        <v>1517</v>
      </c>
    </row>
    <row r="1705" spans="1:5" ht="48" x14ac:dyDescent="0.2">
      <c r="A1705" s="8" t="s">
        <v>9307</v>
      </c>
      <c r="B1705" s="8" t="s">
        <v>1515</v>
      </c>
      <c r="C1705" s="8" t="s">
        <v>8</v>
      </c>
      <c r="D1705" s="50" t="s">
        <v>9774</v>
      </c>
      <c r="E1705" s="50" t="s">
        <v>1518</v>
      </c>
    </row>
    <row r="1706" spans="1:5" ht="16" x14ac:dyDescent="0.2">
      <c r="A1706" s="8" t="s">
        <v>9307</v>
      </c>
      <c r="B1706" s="8" t="s">
        <v>1519</v>
      </c>
      <c r="C1706" s="8" t="s">
        <v>4</v>
      </c>
      <c r="D1706" s="50" t="s">
        <v>9654</v>
      </c>
      <c r="E1706" s="50" t="s">
        <v>1253</v>
      </c>
    </row>
    <row r="1707" spans="1:5" ht="16" x14ac:dyDescent="0.2">
      <c r="A1707" s="8" t="s">
        <v>9307</v>
      </c>
      <c r="B1707" s="8" t="s">
        <v>1519</v>
      </c>
      <c r="C1707" s="8" t="s">
        <v>5</v>
      </c>
      <c r="D1707" s="50" t="s">
        <v>9750</v>
      </c>
      <c r="E1707" s="50" t="s">
        <v>1471</v>
      </c>
    </row>
    <row r="1708" spans="1:5" ht="16" x14ac:dyDescent="0.2">
      <c r="A1708" s="8" t="s">
        <v>9307</v>
      </c>
      <c r="B1708" s="8" t="s">
        <v>1519</v>
      </c>
      <c r="C1708" s="8" t="s">
        <v>6</v>
      </c>
      <c r="D1708" s="50" t="s">
        <v>9762</v>
      </c>
      <c r="E1708" s="50" t="s">
        <v>1493</v>
      </c>
    </row>
    <row r="1709" spans="1:5" ht="16" x14ac:dyDescent="0.2">
      <c r="A1709" s="8" t="s">
        <v>9307</v>
      </c>
      <c r="B1709" s="8" t="s">
        <v>1519</v>
      </c>
      <c r="C1709" s="8" t="s">
        <v>7</v>
      </c>
      <c r="D1709" s="50" t="s">
        <v>9775</v>
      </c>
      <c r="E1709" s="50" t="s">
        <v>1521</v>
      </c>
    </row>
    <row r="1710" spans="1:5" ht="32" x14ac:dyDescent="0.2">
      <c r="A1710" s="8" t="s">
        <v>9307</v>
      </c>
      <c r="B1710" s="8" t="s">
        <v>1519</v>
      </c>
      <c r="C1710" s="8" t="s">
        <v>8</v>
      </c>
      <c r="D1710" s="50" t="s">
        <v>9776</v>
      </c>
      <c r="E1710" s="50" t="s">
        <v>1522</v>
      </c>
    </row>
    <row r="1711" spans="1:5" ht="16" x14ac:dyDescent="0.2">
      <c r="A1711" s="8" t="s">
        <v>9307</v>
      </c>
      <c r="B1711" s="8" t="s">
        <v>1523</v>
      </c>
      <c r="C1711" s="8" t="s">
        <v>4</v>
      </c>
      <c r="D1711" s="50" t="s">
        <v>9654</v>
      </c>
      <c r="E1711" s="50" t="s">
        <v>1253</v>
      </c>
    </row>
    <row r="1712" spans="1:5" ht="16" x14ac:dyDescent="0.2">
      <c r="A1712" s="8" t="s">
        <v>9307</v>
      </c>
      <c r="B1712" s="8" t="s">
        <v>1523</v>
      </c>
      <c r="C1712" s="8" t="s">
        <v>5</v>
      </c>
      <c r="D1712" s="50" t="s">
        <v>9750</v>
      </c>
      <c r="E1712" s="50" t="s">
        <v>1471</v>
      </c>
    </row>
    <row r="1713" spans="1:5" ht="16" x14ac:dyDescent="0.2">
      <c r="A1713" s="8" t="s">
        <v>9307</v>
      </c>
      <c r="B1713" s="8" t="s">
        <v>1523</v>
      </c>
      <c r="C1713" s="8" t="s">
        <v>6</v>
      </c>
      <c r="D1713" s="50" t="s">
        <v>9762</v>
      </c>
      <c r="E1713" s="50" t="s">
        <v>1493</v>
      </c>
    </row>
    <row r="1714" spans="1:5" ht="16" x14ac:dyDescent="0.2">
      <c r="A1714" s="8" t="s">
        <v>9307</v>
      </c>
      <c r="B1714" s="8" t="s">
        <v>1523</v>
      </c>
      <c r="C1714" s="8" t="s">
        <v>7</v>
      </c>
      <c r="D1714" s="50" t="s">
        <v>9777</v>
      </c>
      <c r="E1714" s="50" t="s">
        <v>1525</v>
      </c>
    </row>
    <row r="1715" spans="1:5" ht="16" x14ac:dyDescent="0.2">
      <c r="A1715" s="8" t="s">
        <v>9307</v>
      </c>
      <c r="B1715" s="8" t="s">
        <v>1523</v>
      </c>
      <c r="C1715" s="8" t="s">
        <v>8</v>
      </c>
      <c r="D1715" s="50" t="s">
        <v>9778</v>
      </c>
      <c r="E1715" s="50" t="s">
        <v>1526</v>
      </c>
    </row>
    <row r="1716" spans="1:5" ht="16" x14ac:dyDescent="0.2">
      <c r="A1716" s="8" t="s">
        <v>9307</v>
      </c>
      <c r="B1716" s="8" t="s">
        <v>1527</v>
      </c>
      <c r="C1716" s="8" t="s">
        <v>4</v>
      </c>
      <c r="D1716" s="50" t="s">
        <v>9654</v>
      </c>
      <c r="E1716" s="50" t="s">
        <v>1253</v>
      </c>
    </row>
    <row r="1717" spans="1:5" ht="16" x14ac:dyDescent="0.2">
      <c r="A1717" s="8" t="s">
        <v>9307</v>
      </c>
      <c r="B1717" s="8" t="s">
        <v>1527</v>
      </c>
      <c r="C1717" s="8" t="s">
        <v>5</v>
      </c>
      <c r="D1717" s="50" t="s">
        <v>9750</v>
      </c>
      <c r="E1717" s="50" t="s">
        <v>1471</v>
      </c>
    </row>
    <row r="1718" spans="1:5" ht="16" x14ac:dyDescent="0.2">
      <c r="A1718" s="8" t="s">
        <v>9307</v>
      </c>
      <c r="B1718" s="8" t="s">
        <v>1527</v>
      </c>
      <c r="C1718" s="8" t="s">
        <v>6</v>
      </c>
      <c r="D1718" s="50" t="s">
        <v>9762</v>
      </c>
      <c r="E1718" s="50" t="s">
        <v>1493</v>
      </c>
    </row>
    <row r="1719" spans="1:5" ht="16" x14ac:dyDescent="0.2">
      <c r="A1719" s="8" t="s">
        <v>9307</v>
      </c>
      <c r="B1719" s="8" t="s">
        <v>1527</v>
      </c>
      <c r="C1719" s="8" t="s">
        <v>7</v>
      </c>
      <c r="D1719" s="50" t="s">
        <v>9779</v>
      </c>
      <c r="E1719" s="50" t="s">
        <v>1529</v>
      </c>
    </row>
    <row r="1720" spans="1:5" ht="16" x14ac:dyDescent="0.2">
      <c r="A1720" s="8" t="s">
        <v>9307</v>
      </c>
      <c r="B1720" s="8" t="s">
        <v>1527</v>
      </c>
      <c r="C1720" s="8" t="s">
        <v>8</v>
      </c>
      <c r="D1720" s="50" t="s">
        <v>9780</v>
      </c>
      <c r="E1720" s="50" t="s">
        <v>1530</v>
      </c>
    </row>
    <row r="1721" spans="1:5" ht="16" x14ac:dyDescent="0.2">
      <c r="A1721" s="8" t="s">
        <v>9307</v>
      </c>
      <c r="B1721" s="8" t="s">
        <v>1531</v>
      </c>
      <c r="C1721" s="8" t="s">
        <v>4</v>
      </c>
      <c r="D1721" s="50" t="s">
        <v>9654</v>
      </c>
      <c r="E1721" s="50" t="s">
        <v>1253</v>
      </c>
    </row>
    <row r="1722" spans="1:5" ht="16" x14ac:dyDescent="0.2">
      <c r="A1722" s="8" t="s">
        <v>9307</v>
      </c>
      <c r="B1722" s="8" t="s">
        <v>1531</v>
      </c>
      <c r="C1722" s="8" t="s">
        <v>5</v>
      </c>
      <c r="D1722" s="50" t="s">
        <v>9750</v>
      </c>
      <c r="E1722" s="50" t="s">
        <v>1471</v>
      </c>
    </row>
    <row r="1723" spans="1:5" ht="16" x14ac:dyDescent="0.2">
      <c r="A1723" s="8" t="s">
        <v>9307</v>
      </c>
      <c r="B1723" s="8" t="s">
        <v>1531</v>
      </c>
      <c r="C1723" s="8" t="s">
        <v>6</v>
      </c>
      <c r="D1723" s="50" t="s">
        <v>9762</v>
      </c>
      <c r="E1723" s="50" t="s">
        <v>1493</v>
      </c>
    </row>
    <row r="1724" spans="1:5" ht="16" x14ac:dyDescent="0.2">
      <c r="A1724" s="8" t="s">
        <v>9307</v>
      </c>
      <c r="B1724" s="8" t="s">
        <v>1531</v>
      </c>
      <c r="C1724" s="8" t="s">
        <v>7</v>
      </c>
      <c r="D1724" s="50" t="s">
        <v>9547</v>
      </c>
      <c r="E1724" s="50" t="s">
        <v>802</v>
      </c>
    </row>
    <row r="1725" spans="1:5" ht="16" x14ac:dyDescent="0.2">
      <c r="A1725" s="8" t="s">
        <v>9307</v>
      </c>
      <c r="B1725" s="8" t="s">
        <v>1533</v>
      </c>
      <c r="C1725" s="8" t="s">
        <v>4</v>
      </c>
      <c r="D1725" s="50" t="s">
        <v>9654</v>
      </c>
      <c r="E1725" s="50" t="s">
        <v>1253</v>
      </c>
    </row>
    <row r="1726" spans="1:5" ht="16" x14ac:dyDescent="0.2">
      <c r="A1726" s="8" t="s">
        <v>9307</v>
      </c>
      <c r="B1726" s="8" t="s">
        <v>1533</v>
      </c>
      <c r="C1726" s="8" t="s">
        <v>5</v>
      </c>
      <c r="D1726" s="50" t="s">
        <v>9750</v>
      </c>
      <c r="E1726" s="50" t="s">
        <v>1471</v>
      </c>
    </row>
    <row r="1727" spans="1:5" ht="16" x14ac:dyDescent="0.2">
      <c r="A1727" s="8" t="s">
        <v>9307</v>
      </c>
      <c r="B1727" s="8" t="s">
        <v>1533</v>
      </c>
      <c r="C1727" s="8" t="s">
        <v>6</v>
      </c>
      <c r="D1727" s="50" t="s">
        <v>9762</v>
      </c>
      <c r="E1727" s="50" t="s">
        <v>1493</v>
      </c>
    </row>
    <row r="1728" spans="1:5" ht="16" x14ac:dyDescent="0.2">
      <c r="A1728" s="8" t="s">
        <v>9307</v>
      </c>
      <c r="B1728" s="8" t="s">
        <v>1533</v>
      </c>
      <c r="C1728" s="8" t="s">
        <v>7</v>
      </c>
      <c r="D1728" s="50" t="s">
        <v>9516</v>
      </c>
      <c r="E1728" s="50" t="s">
        <v>643</v>
      </c>
    </row>
    <row r="1729" spans="1:5" ht="16" x14ac:dyDescent="0.2">
      <c r="A1729" s="8" t="s">
        <v>9307</v>
      </c>
      <c r="B1729" s="8" t="s">
        <v>1536</v>
      </c>
      <c r="C1729" s="8" t="s">
        <v>4</v>
      </c>
      <c r="D1729" s="50" t="s">
        <v>9654</v>
      </c>
      <c r="E1729" s="50" t="s">
        <v>1253</v>
      </c>
    </row>
    <row r="1730" spans="1:5" ht="16" x14ac:dyDescent="0.2">
      <c r="A1730" s="8" t="s">
        <v>9307</v>
      </c>
      <c r="B1730" s="8" t="s">
        <v>1536</v>
      </c>
      <c r="C1730" s="8" t="s">
        <v>5</v>
      </c>
      <c r="D1730" s="50" t="s">
        <v>9750</v>
      </c>
      <c r="E1730" s="50" t="s">
        <v>1471</v>
      </c>
    </row>
    <row r="1731" spans="1:5" ht="16" x14ac:dyDescent="0.2">
      <c r="A1731" s="8" t="s">
        <v>9307</v>
      </c>
      <c r="B1731" s="8" t="s">
        <v>1536</v>
      </c>
      <c r="C1731" s="8" t="s">
        <v>6</v>
      </c>
      <c r="D1731" s="50" t="s">
        <v>9762</v>
      </c>
      <c r="E1731" s="50" t="s">
        <v>1493</v>
      </c>
    </row>
    <row r="1732" spans="1:5" ht="16" x14ac:dyDescent="0.2">
      <c r="A1732" s="8" t="s">
        <v>9307</v>
      </c>
      <c r="B1732" s="8" t="s">
        <v>1536</v>
      </c>
      <c r="C1732" s="8" t="s">
        <v>7</v>
      </c>
      <c r="D1732" s="50" t="s">
        <v>9781</v>
      </c>
      <c r="E1732" s="50" t="s">
        <v>1538</v>
      </c>
    </row>
    <row r="1733" spans="1:5" ht="80" x14ac:dyDescent="0.2">
      <c r="A1733" s="8" t="s">
        <v>9307</v>
      </c>
      <c r="B1733" s="8" t="s">
        <v>1536</v>
      </c>
      <c r="C1733" s="8" t="s">
        <v>8</v>
      </c>
      <c r="D1733" s="50" t="s">
        <v>9782</v>
      </c>
      <c r="E1733" s="50" t="s">
        <v>1539</v>
      </c>
    </row>
    <row r="1734" spans="1:5" ht="16" x14ac:dyDescent="0.2">
      <c r="A1734" s="8" t="s">
        <v>9307</v>
      </c>
      <c r="B1734" s="8" t="s">
        <v>1540</v>
      </c>
      <c r="C1734" s="8" t="s">
        <v>4</v>
      </c>
      <c r="D1734" s="50" t="s">
        <v>9654</v>
      </c>
      <c r="E1734" s="50" t="s">
        <v>1253</v>
      </c>
    </row>
    <row r="1735" spans="1:5" ht="16" x14ac:dyDescent="0.2">
      <c r="A1735" s="8" t="s">
        <v>9307</v>
      </c>
      <c r="B1735" s="8" t="s">
        <v>1540</v>
      </c>
      <c r="C1735" s="8" t="s">
        <v>5</v>
      </c>
      <c r="D1735" s="50" t="s">
        <v>9750</v>
      </c>
      <c r="E1735" s="50" t="s">
        <v>1471</v>
      </c>
    </row>
    <row r="1736" spans="1:5" ht="16" x14ac:dyDescent="0.2">
      <c r="A1736" s="8" t="s">
        <v>9307</v>
      </c>
      <c r="B1736" s="8" t="s">
        <v>1540</v>
      </c>
      <c r="C1736" s="8" t="s">
        <v>6</v>
      </c>
      <c r="D1736" s="50" t="s">
        <v>9762</v>
      </c>
      <c r="E1736" s="50" t="s">
        <v>1493</v>
      </c>
    </row>
    <row r="1737" spans="1:5" ht="80" x14ac:dyDescent="0.2">
      <c r="A1737" s="8" t="s">
        <v>9307</v>
      </c>
      <c r="B1737" s="8" t="s">
        <v>1540</v>
      </c>
      <c r="C1737" s="8" t="s">
        <v>7</v>
      </c>
      <c r="D1737" s="50" t="s">
        <v>9783</v>
      </c>
      <c r="E1737" s="50" t="s">
        <v>1542</v>
      </c>
    </row>
    <row r="1738" spans="1:5" ht="16" x14ac:dyDescent="0.2">
      <c r="A1738" s="8" t="s">
        <v>9307</v>
      </c>
      <c r="B1738" s="8" t="s">
        <v>1545</v>
      </c>
      <c r="C1738" s="8" t="s">
        <v>4</v>
      </c>
      <c r="D1738" s="50" t="s">
        <v>9654</v>
      </c>
      <c r="E1738" s="50" t="s">
        <v>1253</v>
      </c>
    </row>
    <row r="1739" spans="1:5" ht="16" x14ac:dyDescent="0.2">
      <c r="A1739" s="8" t="s">
        <v>9307</v>
      </c>
      <c r="B1739" s="8" t="s">
        <v>1545</v>
      </c>
      <c r="C1739" s="8" t="s">
        <v>5</v>
      </c>
      <c r="D1739" s="50" t="s">
        <v>9750</v>
      </c>
      <c r="E1739" s="50" t="s">
        <v>1471</v>
      </c>
    </row>
    <row r="1740" spans="1:5" ht="16" x14ac:dyDescent="0.2">
      <c r="A1740" s="8" t="s">
        <v>9307</v>
      </c>
      <c r="B1740" s="8" t="s">
        <v>1545</v>
      </c>
      <c r="C1740" s="8" t="s">
        <v>6</v>
      </c>
      <c r="D1740" s="50" t="s">
        <v>9762</v>
      </c>
      <c r="E1740" s="50" t="s">
        <v>1493</v>
      </c>
    </row>
    <row r="1741" spans="1:5" ht="16" x14ac:dyDescent="0.2">
      <c r="A1741" s="8" t="s">
        <v>9307</v>
      </c>
      <c r="B1741" s="8" t="s">
        <v>1545</v>
      </c>
      <c r="C1741" s="8" t="s">
        <v>7</v>
      </c>
      <c r="D1741" s="50" t="s">
        <v>9784</v>
      </c>
      <c r="E1741" s="50" t="s">
        <v>1547</v>
      </c>
    </row>
    <row r="1742" spans="1:5" ht="208" x14ac:dyDescent="0.2">
      <c r="A1742" s="8" t="s">
        <v>9307</v>
      </c>
      <c r="B1742" s="8" t="s">
        <v>1545</v>
      </c>
      <c r="C1742" s="8" t="s">
        <v>8</v>
      </c>
      <c r="D1742" s="50" t="s">
        <v>9785</v>
      </c>
      <c r="E1742" s="50" t="s">
        <v>9786</v>
      </c>
    </row>
    <row r="1743" spans="1:5" ht="16" x14ac:dyDescent="0.2">
      <c r="A1743" s="8" t="s">
        <v>9307</v>
      </c>
      <c r="B1743" s="8" t="s">
        <v>1550</v>
      </c>
      <c r="C1743" s="8" t="s">
        <v>4</v>
      </c>
      <c r="D1743" s="50" t="s">
        <v>9654</v>
      </c>
      <c r="E1743" s="50" t="s">
        <v>1253</v>
      </c>
    </row>
    <row r="1744" spans="1:5" ht="16" x14ac:dyDescent="0.2">
      <c r="A1744" s="8" t="s">
        <v>9307</v>
      </c>
      <c r="B1744" s="8" t="s">
        <v>1550</v>
      </c>
      <c r="C1744" s="8" t="s">
        <v>5</v>
      </c>
      <c r="D1744" s="50" t="s">
        <v>9748</v>
      </c>
      <c r="E1744" s="50" t="s">
        <v>1467</v>
      </c>
    </row>
    <row r="1745" spans="1:5" ht="16" x14ac:dyDescent="0.2">
      <c r="A1745" s="8" t="s">
        <v>9307</v>
      </c>
      <c r="B1745" s="8" t="s">
        <v>1550</v>
      </c>
      <c r="C1745" s="8" t="s">
        <v>6</v>
      </c>
      <c r="D1745" s="50" t="s">
        <v>9787</v>
      </c>
      <c r="E1745" s="50" t="s">
        <v>1552</v>
      </c>
    </row>
    <row r="1746" spans="1:5" ht="16" x14ac:dyDescent="0.2">
      <c r="A1746" s="8" t="s">
        <v>9307</v>
      </c>
      <c r="B1746" s="8" t="s">
        <v>1550</v>
      </c>
      <c r="C1746" s="8" t="s">
        <v>7</v>
      </c>
      <c r="D1746" s="50" t="s">
        <v>9788</v>
      </c>
      <c r="E1746" s="50" t="s">
        <v>1553</v>
      </c>
    </row>
    <row r="1747" spans="1:5" ht="16" x14ac:dyDescent="0.2">
      <c r="A1747" s="8" t="s">
        <v>9307</v>
      </c>
      <c r="B1747" s="8" t="s">
        <v>1550</v>
      </c>
      <c r="C1747" s="8" t="s">
        <v>8</v>
      </c>
      <c r="D1747" s="50" t="s">
        <v>9789</v>
      </c>
      <c r="E1747" s="50" t="s">
        <v>1554</v>
      </c>
    </row>
    <row r="1748" spans="1:5" ht="16" x14ac:dyDescent="0.2">
      <c r="A1748" s="8" t="s">
        <v>9307</v>
      </c>
      <c r="B1748" s="8" t="s">
        <v>1555</v>
      </c>
      <c r="C1748" s="8" t="s">
        <v>4</v>
      </c>
      <c r="D1748" s="50" t="s">
        <v>9654</v>
      </c>
      <c r="E1748" s="50" t="s">
        <v>1253</v>
      </c>
    </row>
    <row r="1749" spans="1:5" ht="16" x14ac:dyDescent="0.2">
      <c r="A1749" s="8" t="s">
        <v>9307</v>
      </c>
      <c r="B1749" s="8" t="s">
        <v>1555</v>
      </c>
      <c r="C1749" s="8" t="s">
        <v>5</v>
      </c>
      <c r="D1749" s="50" t="s">
        <v>9748</v>
      </c>
      <c r="E1749" s="50" t="s">
        <v>1467</v>
      </c>
    </row>
    <row r="1750" spans="1:5" ht="16" x14ac:dyDescent="0.2">
      <c r="A1750" s="8" t="s">
        <v>9307</v>
      </c>
      <c r="B1750" s="8" t="s">
        <v>1555</v>
      </c>
      <c r="C1750" s="8" t="s">
        <v>6</v>
      </c>
      <c r="D1750" s="50" t="s">
        <v>9787</v>
      </c>
      <c r="E1750" s="50" t="s">
        <v>1552</v>
      </c>
    </row>
    <row r="1751" spans="1:5" ht="16" x14ac:dyDescent="0.2">
      <c r="A1751" s="8" t="s">
        <v>9307</v>
      </c>
      <c r="B1751" s="8" t="s">
        <v>1555</v>
      </c>
      <c r="C1751" s="8" t="s">
        <v>7</v>
      </c>
      <c r="D1751" s="50" t="s">
        <v>9790</v>
      </c>
      <c r="E1751" s="50" t="s">
        <v>1557</v>
      </c>
    </row>
    <row r="1752" spans="1:5" ht="16" x14ac:dyDescent="0.2">
      <c r="A1752" s="8" t="s">
        <v>9307</v>
      </c>
      <c r="B1752" s="8" t="s">
        <v>1560</v>
      </c>
      <c r="C1752" s="8" t="s">
        <v>4</v>
      </c>
      <c r="D1752" s="50" t="s">
        <v>9654</v>
      </c>
      <c r="E1752" s="50" t="s">
        <v>1253</v>
      </c>
    </row>
    <row r="1753" spans="1:5" ht="16" x14ac:dyDescent="0.2">
      <c r="A1753" s="8" t="s">
        <v>9307</v>
      </c>
      <c r="B1753" s="8" t="s">
        <v>1560</v>
      </c>
      <c r="C1753" s="8" t="s">
        <v>5</v>
      </c>
      <c r="D1753" s="50" t="s">
        <v>9748</v>
      </c>
      <c r="E1753" s="50" t="s">
        <v>1467</v>
      </c>
    </row>
    <row r="1754" spans="1:5" ht="16" x14ac:dyDescent="0.2">
      <c r="A1754" s="8" t="s">
        <v>9307</v>
      </c>
      <c r="B1754" s="8" t="s">
        <v>1560</v>
      </c>
      <c r="C1754" s="8" t="s">
        <v>6</v>
      </c>
      <c r="D1754" s="50" t="s">
        <v>9787</v>
      </c>
      <c r="E1754" s="50" t="s">
        <v>1552</v>
      </c>
    </row>
    <row r="1755" spans="1:5" ht="16" x14ac:dyDescent="0.2">
      <c r="A1755" s="8" t="s">
        <v>9307</v>
      </c>
      <c r="B1755" s="8" t="s">
        <v>1560</v>
      </c>
      <c r="C1755" s="8" t="s">
        <v>7</v>
      </c>
      <c r="D1755" s="50" t="s">
        <v>9791</v>
      </c>
      <c r="E1755" s="50" t="s">
        <v>1562</v>
      </c>
    </row>
    <row r="1756" spans="1:5" ht="48" x14ac:dyDescent="0.2">
      <c r="A1756" s="8" t="s">
        <v>9307</v>
      </c>
      <c r="B1756" s="8" t="s">
        <v>1560</v>
      </c>
      <c r="C1756" s="8" t="s">
        <v>8</v>
      </c>
      <c r="D1756" s="50" t="s">
        <v>9792</v>
      </c>
      <c r="E1756" s="50" t="s">
        <v>1563</v>
      </c>
    </row>
    <row r="1757" spans="1:5" ht="16" x14ac:dyDescent="0.2">
      <c r="A1757" s="8" t="s">
        <v>9307</v>
      </c>
      <c r="B1757" s="8" t="s">
        <v>1564</v>
      </c>
      <c r="C1757" s="8" t="s">
        <v>4</v>
      </c>
      <c r="D1757" s="50" t="s">
        <v>9654</v>
      </c>
      <c r="E1757" s="50" t="s">
        <v>1253</v>
      </c>
    </row>
    <row r="1758" spans="1:5" ht="16" x14ac:dyDescent="0.2">
      <c r="A1758" s="8" t="s">
        <v>9307</v>
      </c>
      <c r="B1758" s="8" t="s">
        <v>1564</v>
      </c>
      <c r="C1758" s="8" t="s">
        <v>5</v>
      </c>
      <c r="D1758" s="50" t="s">
        <v>9748</v>
      </c>
      <c r="E1758" s="50" t="s">
        <v>1467</v>
      </c>
    </row>
    <row r="1759" spans="1:5" ht="16" x14ac:dyDescent="0.2">
      <c r="A1759" s="8" t="s">
        <v>9307</v>
      </c>
      <c r="B1759" s="8" t="s">
        <v>1564</v>
      </c>
      <c r="C1759" s="8" t="s">
        <v>6</v>
      </c>
      <c r="D1759" s="50" t="s">
        <v>9787</v>
      </c>
      <c r="E1759" s="50" t="s">
        <v>1552</v>
      </c>
    </row>
    <row r="1760" spans="1:5" ht="16" x14ac:dyDescent="0.2">
      <c r="A1760" s="8" t="s">
        <v>9307</v>
      </c>
      <c r="B1760" s="8" t="s">
        <v>1564</v>
      </c>
      <c r="C1760" s="8" t="s">
        <v>7</v>
      </c>
      <c r="D1760" s="50" t="s">
        <v>9793</v>
      </c>
      <c r="E1760" s="50" t="s">
        <v>1566</v>
      </c>
    </row>
    <row r="1761" spans="1:5" ht="64" x14ac:dyDescent="0.2">
      <c r="A1761" s="8" t="s">
        <v>9307</v>
      </c>
      <c r="B1761" s="8" t="s">
        <v>1564</v>
      </c>
      <c r="C1761" s="8" t="s">
        <v>8</v>
      </c>
      <c r="D1761" s="50" t="s">
        <v>9794</v>
      </c>
      <c r="E1761" s="50" t="s">
        <v>1567</v>
      </c>
    </row>
    <row r="1762" spans="1:5" ht="16" x14ac:dyDescent="0.2">
      <c r="A1762" s="8" t="s">
        <v>9307</v>
      </c>
      <c r="B1762" s="8" t="s">
        <v>1568</v>
      </c>
      <c r="C1762" s="8" t="s">
        <v>4</v>
      </c>
      <c r="D1762" s="50" t="s">
        <v>9654</v>
      </c>
      <c r="E1762" s="50" t="s">
        <v>1253</v>
      </c>
    </row>
    <row r="1763" spans="1:5" ht="16" x14ac:dyDescent="0.2">
      <c r="A1763" s="8" t="s">
        <v>9307</v>
      </c>
      <c r="B1763" s="8" t="s">
        <v>1568</v>
      </c>
      <c r="C1763" s="8" t="s">
        <v>5</v>
      </c>
      <c r="D1763" s="50" t="s">
        <v>9748</v>
      </c>
      <c r="E1763" s="50" t="s">
        <v>1467</v>
      </c>
    </row>
    <row r="1764" spans="1:5" ht="16" x14ac:dyDescent="0.2">
      <c r="A1764" s="8" t="s">
        <v>9307</v>
      </c>
      <c r="B1764" s="8" t="s">
        <v>1568</v>
      </c>
      <c r="C1764" s="8" t="s">
        <v>6</v>
      </c>
      <c r="D1764" s="50" t="s">
        <v>9787</v>
      </c>
      <c r="E1764" s="50" t="s">
        <v>1552</v>
      </c>
    </row>
    <row r="1765" spans="1:5" ht="16" x14ac:dyDescent="0.2">
      <c r="A1765" s="8" t="s">
        <v>9307</v>
      </c>
      <c r="B1765" s="8" t="s">
        <v>1568</v>
      </c>
      <c r="C1765" s="8" t="s">
        <v>7</v>
      </c>
      <c r="D1765" s="50" t="s">
        <v>9795</v>
      </c>
      <c r="E1765" s="50" t="s">
        <v>1570</v>
      </c>
    </row>
    <row r="1766" spans="1:5" ht="48" x14ac:dyDescent="0.2">
      <c r="A1766" s="8" t="s">
        <v>9307</v>
      </c>
      <c r="B1766" s="8" t="s">
        <v>1568</v>
      </c>
      <c r="C1766" s="8" t="s">
        <v>8</v>
      </c>
      <c r="D1766" s="50" t="s">
        <v>9796</v>
      </c>
      <c r="E1766" s="50" t="s">
        <v>9797</v>
      </c>
    </row>
    <row r="1767" spans="1:5" ht="16" x14ac:dyDescent="0.2">
      <c r="A1767" s="8" t="s">
        <v>9307</v>
      </c>
      <c r="B1767" s="8" t="s">
        <v>1572</v>
      </c>
      <c r="C1767" s="8" t="s">
        <v>4</v>
      </c>
      <c r="D1767" s="50" t="s">
        <v>9654</v>
      </c>
      <c r="E1767" s="50" t="s">
        <v>1253</v>
      </c>
    </row>
    <row r="1768" spans="1:5" ht="16" x14ac:dyDescent="0.2">
      <c r="A1768" s="8" t="s">
        <v>9307</v>
      </c>
      <c r="B1768" s="8" t="s">
        <v>1572</v>
      </c>
      <c r="C1768" s="8" t="s">
        <v>5</v>
      </c>
      <c r="D1768" s="50" t="s">
        <v>9748</v>
      </c>
      <c r="E1768" s="50" t="s">
        <v>1467</v>
      </c>
    </row>
    <row r="1769" spans="1:5" ht="16" x14ac:dyDescent="0.2">
      <c r="A1769" s="8" t="s">
        <v>9307</v>
      </c>
      <c r="B1769" s="8" t="s">
        <v>1572</v>
      </c>
      <c r="C1769" s="8" t="s">
        <v>6</v>
      </c>
      <c r="D1769" s="50" t="s">
        <v>9787</v>
      </c>
      <c r="E1769" s="50" t="s">
        <v>1552</v>
      </c>
    </row>
    <row r="1770" spans="1:5" ht="16" x14ac:dyDescent="0.2">
      <c r="A1770" s="8" t="s">
        <v>9307</v>
      </c>
      <c r="B1770" s="8" t="s">
        <v>1572</v>
      </c>
      <c r="C1770" s="8" t="s">
        <v>7</v>
      </c>
      <c r="D1770" s="50" t="s">
        <v>9723</v>
      </c>
      <c r="E1770" s="50" t="s">
        <v>1408</v>
      </c>
    </row>
    <row r="1771" spans="1:5" ht="16" x14ac:dyDescent="0.2">
      <c r="A1771" s="8" t="s">
        <v>9307</v>
      </c>
      <c r="B1771" s="8" t="s">
        <v>1574</v>
      </c>
      <c r="C1771" s="8" t="s">
        <v>4</v>
      </c>
      <c r="D1771" s="50" t="s">
        <v>9654</v>
      </c>
      <c r="E1771" s="50" t="s">
        <v>1253</v>
      </c>
    </row>
    <row r="1772" spans="1:5" ht="16" x14ac:dyDescent="0.2">
      <c r="A1772" s="8" t="s">
        <v>9307</v>
      </c>
      <c r="B1772" s="8" t="s">
        <v>1574</v>
      </c>
      <c r="C1772" s="8" t="s">
        <v>5</v>
      </c>
      <c r="D1772" s="50" t="s">
        <v>9748</v>
      </c>
      <c r="E1772" s="50" t="s">
        <v>1467</v>
      </c>
    </row>
    <row r="1773" spans="1:5" ht="16" x14ac:dyDescent="0.2">
      <c r="A1773" s="8" t="s">
        <v>9307</v>
      </c>
      <c r="B1773" s="8" t="s">
        <v>1574</v>
      </c>
      <c r="C1773" s="8" t="s">
        <v>6</v>
      </c>
      <c r="D1773" s="50" t="s">
        <v>9798</v>
      </c>
      <c r="E1773" s="50" t="s">
        <v>1576</v>
      </c>
    </row>
    <row r="1774" spans="1:5" ht="16" x14ac:dyDescent="0.2">
      <c r="A1774" s="8" t="s">
        <v>9307</v>
      </c>
      <c r="B1774" s="8" t="s">
        <v>1574</v>
      </c>
      <c r="C1774" s="8" t="s">
        <v>7</v>
      </c>
      <c r="D1774" s="50" t="s">
        <v>9799</v>
      </c>
      <c r="E1774" s="50" t="s">
        <v>1577</v>
      </c>
    </row>
    <row r="1775" spans="1:5" ht="96" x14ac:dyDescent="0.2">
      <c r="A1775" s="8" t="s">
        <v>9307</v>
      </c>
      <c r="B1775" s="8" t="s">
        <v>1574</v>
      </c>
      <c r="C1775" s="8" t="s">
        <v>8</v>
      </c>
      <c r="D1775" s="50" t="s">
        <v>9800</v>
      </c>
      <c r="E1775" s="50" t="s">
        <v>1578</v>
      </c>
    </row>
    <row r="1776" spans="1:5" ht="16" x14ac:dyDescent="0.2">
      <c r="A1776" s="8" t="s">
        <v>9307</v>
      </c>
      <c r="B1776" s="8" t="s">
        <v>1579</v>
      </c>
      <c r="C1776" s="8" t="s">
        <v>4</v>
      </c>
      <c r="D1776" s="50" t="s">
        <v>9654</v>
      </c>
      <c r="E1776" s="50" t="s">
        <v>1253</v>
      </c>
    </row>
    <row r="1777" spans="1:5" ht="16" x14ac:dyDescent="0.2">
      <c r="A1777" s="8" t="s">
        <v>9307</v>
      </c>
      <c r="B1777" s="8" t="s">
        <v>1579</v>
      </c>
      <c r="C1777" s="8" t="s">
        <v>5</v>
      </c>
      <c r="D1777" s="50" t="s">
        <v>9748</v>
      </c>
      <c r="E1777" s="50" t="s">
        <v>1467</v>
      </c>
    </row>
    <row r="1778" spans="1:5" ht="16" x14ac:dyDescent="0.2">
      <c r="A1778" s="8" t="s">
        <v>9307</v>
      </c>
      <c r="B1778" s="8" t="s">
        <v>1579</v>
      </c>
      <c r="C1778" s="8" t="s">
        <v>6</v>
      </c>
      <c r="D1778" s="50" t="s">
        <v>9798</v>
      </c>
      <c r="E1778" s="50" t="s">
        <v>1576</v>
      </c>
    </row>
    <row r="1779" spans="1:5" ht="16" x14ac:dyDescent="0.2">
      <c r="A1779" s="8" t="s">
        <v>9307</v>
      </c>
      <c r="B1779" s="8" t="s">
        <v>1579</v>
      </c>
      <c r="C1779" s="8" t="s">
        <v>7</v>
      </c>
      <c r="D1779" s="50" t="s">
        <v>9801</v>
      </c>
      <c r="E1779" s="50" t="s">
        <v>1581</v>
      </c>
    </row>
    <row r="1780" spans="1:5" ht="16" x14ac:dyDescent="0.2">
      <c r="A1780" s="8" t="s">
        <v>9307</v>
      </c>
      <c r="B1780" s="8" t="s">
        <v>1584</v>
      </c>
      <c r="C1780" s="8" t="s">
        <v>4</v>
      </c>
      <c r="D1780" s="50" t="s">
        <v>9654</v>
      </c>
      <c r="E1780" s="50" t="s">
        <v>1253</v>
      </c>
    </row>
    <row r="1781" spans="1:5" ht="16" x14ac:dyDescent="0.2">
      <c r="A1781" s="8" t="s">
        <v>9307</v>
      </c>
      <c r="B1781" s="8" t="s">
        <v>1584</v>
      </c>
      <c r="C1781" s="8" t="s">
        <v>5</v>
      </c>
      <c r="D1781" s="50" t="s">
        <v>9802</v>
      </c>
      <c r="E1781" s="50" t="s">
        <v>1585</v>
      </c>
    </row>
    <row r="1782" spans="1:5" ht="16" x14ac:dyDescent="0.2">
      <c r="A1782" s="8" t="s">
        <v>9307</v>
      </c>
      <c r="B1782" s="8" t="s">
        <v>1584</v>
      </c>
      <c r="C1782" s="8" t="s">
        <v>6</v>
      </c>
      <c r="D1782" s="50" t="s">
        <v>9657</v>
      </c>
      <c r="E1782" s="50" t="s">
        <v>1257</v>
      </c>
    </row>
    <row r="1783" spans="1:5" ht="272" x14ac:dyDescent="0.2">
      <c r="A1783" s="8" t="s">
        <v>9307</v>
      </c>
      <c r="B1783" s="8" t="s">
        <v>1584</v>
      </c>
      <c r="C1783" s="8" t="s">
        <v>7</v>
      </c>
      <c r="D1783" s="50" t="s">
        <v>9803</v>
      </c>
      <c r="E1783" s="50" t="s">
        <v>9804</v>
      </c>
    </row>
    <row r="1784" spans="1:5" ht="16" x14ac:dyDescent="0.2">
      <c r="A1784" s="8" t="s">
        <v>9307</v>
      </c>
      <c r="B1784" s="8" t="s">
        <v>1587</v>
      </c>
      <c r="C1784" s="8" t="s">
        <v>4</v>
      </c>
      <c r="D1784" s="50" t="s">
        <v>9654</v>
      </c>
      <c r="E1784" s="50" t="s">
        <v>1253</v>
      </c>
    </row>
    <row r="1785" spans="1:5" ht="16" x14ac:dyDescent="0.2">
      <c r="A1785" s="8" t="s">
        <v>9307</v>
      </c>
      <c r="B1785" s="8" t="s">
        <v>1587</v>
      </c>
      <c r="C1785" s="8" t="s">
        <v>5</v>
      </c>
      <c r="D1785" s="50" t="s">
        <v>9802</v>
      </c>
      <c r="E1785" s="50" t="s">
        <v>1585</v>
      </c>
    </row>
    <row r="1786" spans="1:5" ht="16" x14ac:dyDescent="0.2">
      <c r="A1786" s="8" t="s">
        <v>9307</v>
      </c>
      <c r="B1786" s="8" t="s">
        <v>1587</v>
      </c>
      <c r="C1786" s="8" t="s">
        <v>6</v>
      </c>
      <c r="D1786" s="50" t="s">
        <v>9805</v>
      </c>
      <c r="E1786" s="50" t="s">
        <v>1589</v>
      </c>
    </row>
    <row r="1787" spans="1:5" ht="48" x14ac:dyDescent="0.2">
      <c r="A1787" s="8" t="s">
        <v>9307</v>
      </c>
      <c r="B1787" s="8" t="s">
        <v>1587</v>
      </c>
      <c r="C1787" s="8" t="s">
        <v>7</v>
      </c>
      <c r="D1787" s="50" t="s">
        <v>9806</v>
      </c>
      <c r="E1787" s="50" t="s">
        <v>9807</v>
      </c>
    </row>
    <row r="1788" spans="1:5" ht="32" x14ac:dyDescent="0.2">
      <c r="A1788" s="8" t="s">
        <v>9307</v>
      </c>
      <c r="B1788" s="8" t="s">
        <v>1587</v>
      </c>
      <c r="C1788" s="8" t="s">
        <v>8</v>
      </c>
      <c r="D1788" s="50" t="s">
        <v>9808</v>
      </c>
      <c r="E1788" s="50" t="s">
        <v>9809</v>
      </c>
    </row>
    <row r="1789" spans="1:5" ht="16" x14ac:dyDescent="0.2">
      <c r="A1789" s="8" t="s">
        <v>9307</v>
      </c>
      <c r="B1789" s="8" t="s">
        <v>1592</v>
      </c>
      <c r="C1789" s="8" t="s">
        <v>4</v>
      </c>
      <c r="D1789" s="50" t="s">
        <v>9654</v>
      </c>
      <c r="E1789" s="50" t="s">
        <v>1253</v>
      </c>
    </row>
    <row r="1790" spans="1:5" ht="16" x14ac:dyDescent="0.2">
      <c r="A1790" s="8" t="s">
        <v>9307</v>
      </c>
      <c r="B1790" s="8" t="s">
        <v>1592</v>
      </c>
      <c r="C1790" s="8" t="s">
        <v>5</v>
      </c>
      <c r="D1790" s="50" t="s">
        <v>9802</v>
      </c>
      <c r="E1790" s="50" t="s">
        <v>1585</v>
      </c>
    </row>
    <row r="1791" spans="1:5" ht="16" x14ac:dyDescent="0.2">
      <c r="A1791" s="8" t="s">
        <v>9307</v>
      </c>
      <c r="B1791" s="8" t="s">
        <v>1592</v>
      </c>
      <c r="C1791" s="8" t="s">
        <v>6</v>
      </c>
      <c r="D1791" s="50" t="s">
        <v>9805</v>
      </c>
      <c r="E1791" s="50" t="s">
        <v>1589</v>
      </c>
    </row>
    <row r="1792" spans="1:5" ht="16" x14ac:dyDescent="0.2">
      <c r="A1792" s="8" t="s">
        <v>9307</v>
      </c>
      <c r="B1792" s="8" t="s">
        <v>1592</v>
      </c>
      <c r="C1792" s="8" t="s">
        <v>7</v>
      </c>
      <c r="D1792" s="50" t="s">
        <v>9810</v>
      </c>
      <c r="E1792" s="50" t="s">
        <v>1594</v>
      </c>
    </row>
    <row r="1793" spans="1:5" ht="16" x14ac:dyDescent="0.2">
      <c r="A1793" s="8" t="s">
        <v>9307</v>
      </c>
      <c r="B1793" s="8" t="s">
        <v>1597</v>
      </c>
      <c r="C1793" s="8" t="s">
        <v>4</v>
      </c>
      <c r="D1793" s="50" t="s">
        <v>9654</v>
      </c>
      <c r="E1793" s="50" t="s">
        <v>1253</v>
      </c>
    </row>
    <row r="1794" spans="1:5" ht="16" x14ac:dyDescent="0.2">
      <c r="A1794" s="8" t="s">
        <v>9307</v>
      </c>
      <c r="B1794" s="8" t="s">
        <v>1597</v>
      </c>
      <c r="C1794" s="8" t="s">
        <v>5</v>
      </c>
      <c r="D1794" s="50" t="s">
        <v>9802</v>
      </c>
      <c r="E1794" s="50" t="s">
        <v>1585</v>
      </c>
    </row>
    <row r="1795" spans="1:5" ht="16" x14ac:dyDescent="0.2">
      <c r="A1795" s="8" t="s">
        <v>9307</v>
      </c>
      <c r="B1795" s="8" t="s">
        <v>1597</v>
      </c>
      <c r="C1795" s="8" t="s">
        <v>6</v>
      </c>
      <c r="D1795" s="50" t="s">
        <v>9805</v>
      </c>
      <c r="E1795" s="50" t="s">
        <v>1589</v>
      </c>
    </row>
    <row r="1796" spans="1:5" ht="16" x14ac:dyDescent="0.2">
      <c r="A1796" s="8" t="s">
        <v>9307</v>
      </c>
      <c r="B1796" s="8" t="s">
        <v>1597</v>
      </c>
      <c r="C1796" s="8" t="s">
        <v>7</v>
      </c>
      <c r="D1796" s="50" t="s">
        <v>9811</v>
      </c>
      <c r="E1796" s="50" t="s">
        <v>1599</v>
      </c>
    </row>
    <row r="1797" spans="1:5" ht="48" x14ac:dyDescent="0.2">
      <c r="A1797" s="8" t="s">
        <v>9307</v>
      </c>
      <c r="B1797" s="8" t="s">
        <v>1597</v>
      </c>
      <c r="C1797" s="8" t="s">
        <v>8</v>
      </c>
      <c r="D1797" s="50" t="s">
        <v>9812</v>
      </c>
      <c r="E1797" s="50" t="s">
        <v>1600</v>
      </c>
    </row>
    <row r="1798" spans="1:5" ht="16" x14ac:dyDescent="0.2">
      <c r="A1798" s="8" t="s">
        <v>9307</v>
      </c>
      <c r="B1798" s="8" t="s">
        <v>1601</v>
      </c>
      <c r="C1798" s="8" t="s">
        <v>4</v>
      </c>
      <c r="D1798" s="50" t="s">
        <v>9654</v>
      </c>
      <c r="E1798" s="50" t="s">
        <v>1253</v>
      </c>
    </row>
    <row r="1799" spans="1:5" ht="16" x14ac:dyDescent="0.2">
      <c r="A1799" s="8" t="s">
        <v>9307</v>
      </c>
      <c r="B1799" s="8" t="s">
        <v>1601</v>
      </c>
      <c r="C1799" s="8" t="s">
        <v>5</v>
      </c>
      <c r="D1799" s="50" t="s">
        <v>9802</v>
      </c>
      <c r="E1799" s="50" t="s">
        <v>1585</v>
      </c>
    </row>
    <row r="1800" spans="1:5" ht="16" x14ac:dyDescent="0.2">
      <c r="A1800" s="8" t="s">
        <v>9307</v>
      </c>
      <c r="B1800" s="8" t="s">
        <v>1601</v>
      </c>
      <c r="C1800" s="8" t="s">
        <v>6</v>
      </c>
      <c r="D1800" s="50" t="s">
        <v>9805</v>
      </c>
      <c r="E1800" s="50" t="s">
        <v>1589</v>
      </c>
    </row>
    <row r="1801" spans="1:5" ht="16" x14ac:dyDescent="0.2">
      <c r="A1801" s="8" t="s">
        <v>9307</v>
      </c>
      <c r="B1801" s="8" t="s">
        <v>1601</v>
      </c>
      <c r="C1801" s="8" t="s">
        <v>7</v>
      </c>
      <c r="D1801" s="50" t="s">
        <v>9813</v>
      </c>
      <c r="E1801" s="50" t="s">
        <v>1603</v>
      </c>
    </row>
    <row r="1802" spans="1:5" ht="80" x14ac:dyDescent="0.2">
      <c r="A1802" s="8" t="s">
        <v>9307</v>
      </c>
      <c r="B1802" s="8" t="s">
        <v>1601</v>
      </c>
      <c r="C1802" s="8" t="s">
        <v>8</v>
      </c>
      <c r="D1802" s="50" t="s">
        <v>9814</v>
      </c>
      <c r="E1802" s="50" t="s">
        <v>1604</v>
      </c>
    </row>
    <row r="1803" spans="1:5" ht="16" x14ac:dyDescent="0.2">
      <c r="A1803" s="8" t="s">
        <v>9307</v>
      </c>
      <c r="B1803" s="8" t="s">
        <v>1606</v>
      </c>
      <c r="C1803" s="8" t="s">
        <v>4</v>
      </c>
      <c r="D1803" s="50" t="s">
        <v>9654</v>
      </c>
      <c r="E1803" s="50" t="s">
        <v>1253</v>
      </c>
    </row>
    <row r="1804" spans="1:5" ht="16" x14ac:dyDescent="0.2">
      <c r="A1804" s="8" t="s">
        <v>9307</v>
      </c>
      <c r="B1804" s="8" t="s">
        <v>1606</v>
      </c>
      <c r="C1804" s="8" t="s">
        <v>5</v>
      </c>
      <c r="D1804" s="50" t="s">
        <v>9802</v>
      </c>
      <c r="E1804" s="50" t="s">
        <v>1585</v>
      </c>
    </row>
    <row r="1805" spans="1:5" ht="16" x14ac:dyDescent="0.2">
      <c r="A1805" s="8" t="s">
        <v>9307</v>
      </c>
      <c r="B1805" s="8" t="s">
        <v>1606</v>
      </c>
      <c r="C1805" s="8" t="s">
        <v>6</v>
      </c>
      <c r="D1805" s="50" t="s">
        <v>9805</v>
      </c>
      <c r="E1805" s="50" t="s">
        <v>1589</v>
      </c>
    </row>
    <row r="1806" spans="1:5" ht="16" x14ac:dyDescent="0.2">
      <c r="A1806" s="8" t="s">
        <v>9307</v>
      </c>
      <c r="B1806" s="8" t="s">
        <v>1606</v>
      </c>
      <c r="C1806" s="8" t="s">
        <v>7</v>
      </c>
      <c r="D1806" s="50" t="s">
        <v>9815</v>
      </c>
      <c r="E1806" s="50" t="s">
        <v>1608</v>
      </c>
    </row>
    <row r="1807" spans="1:5" ht="144" x14ac:dyDescent="0.2">
      <c r="A1807" s="8" t="s">
        <v>9307</v>
      </c>
      <c r="B1807" s="8" t="s">
        <v>1606</v>
      </c>
      <c r="C1807" s="8" t="s">
        <v>8</v>
      </c>
      <c r="D1807" s="50" t="s">
        <v>9816</v>
      </c>
      <c r="E1807" s="50" t="s">
        <v>1609</v>
      </c>
    </row>
    <row r="1808" spans="1:5" ht="16" x14ac:dyDescent="0.2">
      <c r="A1808" s="8" t="s">
        <v>9307</v>
      </c>
      <c r="B1808" s="8" t="s">
        <v>1610</v>
      </c>
      <c r="C1808" s="8" t="s">
        <v>4</v>
      </c>
      <c r="D1808" s="50" t="s">
        <v>9654</v>
      </c>
      <c r="E1808" s="50" t="s">
        <v>1253</v>
      </c>
    </row>
    <row r="1809" spans="1:5" ht="16" x14ac:dyDescent="0.2">
      <c r="A1809" s="8" t="s">
        <v>9307</v>
      </c>
      <c r="B1809" s="8" t="s">
        <v>1610</v>
      </c>
      <c r="C1809" s="8" t="s">
        <v>5</v>
      </c>
      <c r="D1809" s="50" t="s">
        <v>9802</v>
      </c>
      <c r="E1809" s="50" t="s">
        <v>1585</v>
      </c>
    </row>
    <row r="1810" spans="1:5" ht="16" x14ac:dyDescent="0.2">
      <c r="A1810" s="8" t="s">
        <v>9307</v>
      </c>
      <c r="B1810" s="8" t="s">
        <v>1610</v>
      </c>
      <c r="C1810" s="8" t="s">
        <v>6</v>
      </c>
      <c r="D1810" s="50" t="s">
        <v>9805</v>
      </c>
      <c r="E1810" s="50" t="s">
        <v>1589</v>
      </c>
    </row>
    <row r="1811" spans="1:5" ht="16" x14ac:dyDescent="0.2">
      <c r="A1811" s="8" t="s">
        <v>9307</v>
      </c>
      <c r="B1811" s="8" t="s">
        <v>1610</v>
      </c>
      <c r="C1811" s="8" t="s">
        <v>7</v>
      </c>
      <c r="D1811" s="50" t="s">
        <v>9817</v>
      </c>
      <c r="E1811" s="50" t="s">
        <v>1612</v>
      </c>
    </row>
    <row r="1812" spans="1:5" ht="160" x14ac:dyDescent="0.2">
      <c r="A1812" s="8" t="s">
        <v>9307</v>
      </c>
      <c r="B1812" s="8" t="s">
        <v>1610</v>
      </c>
      <c r="C1812" s="8" t="s">
        <v>8</v>
      </c>
      <c r="D1812" s="50" t="s">
        <v>9818</v>
      </c>
      <c r="E1812" s="50" t="s">
        <v>1613</v>
      </c>
    </row>
    <row r="1813" spans="1:5" ht="16" x14ac:dyDescent="0.2">
      <c r="A1813" s="8" t="s">
        <v>9307</v>
      </c>
      <c r="B1813" s="8" t="s">
        <v>1616</v>
      </c>
      <c r="C1813" s="8" t="s">
        <v>4</v>
      </c>
      <c r="D1813" s="50" t="s">
        <v>9654</v>
      </c>
      <c r="E1813" s="50" t="s">
        <v>1253</v>
      </c>
    </row>
    <row r="1814" spans="1:5" ht="16" x14ac:dyDescent="0.2">
      <c r="A1814" s="8" t="s">
        <v>9307</v>
      </c>
      <c r="B1814" s="8" t="s">
        <v>1616</v>
      </c>
      <c r="C1814" s="8" t="s">
        <v>5</v>
      </c>
      <c r="D1814" s="50" t="s">
        <v>9802</v>
      </c>
      <c r="E1814" s="50" t="s">
        <v>1585</v>
      </c>
    </row>
    <row r="1815" spans="1:5" ht="16" x14ac:dyDescent="0.2">
      <c r="A1815" s="8" t="s">
        <v>9307</v>
      </c>
      <c r="B1815" s="8" t="s">
        <v>1616</v>
      </c>
      <c r="C1815" s="8" t="s">
        <v>6</v>
      </c>
      <c r="D1815" s="50" t="s">
        <v>9805</v>
      </c>
      <c r="E1815" s="50" t="s">
        <v>1589</v>
      </c>
    </row>
    <row r="1816" spans="1:5" ht="16" x14ac:dyDescent="0.2">
      <c r="A1816" s="8" t="s">
        <v>9307</v>
      </c>
      <c r="B1816" s="8" t="s">
        <v>1616</v>
      </c>
      <c r="C1816" s="8" t="s">
        <v>7</v>
      </c>
      <c r="D1816" s="50" t="s">
        <v>9819</v>
      </c>
      <c r="E1816" s="50" t="s">
        <v>1618</v>
      </c>
    </row>
    <row r="1817" spans="1:5" ht="32" x14ac:dyDescent="0.2">
      <c r="A1817" s="8" t="s">
        <v>9307</v>
      </c>
      <c r="B1817" s="8" t="s">
        <v>1616</v>
      </c>
      <c r="C1817" s="8" t="s">
        <v>8</v>
      </c>
      <c r="D1817" s="50" t="s">
        <v>9820</v>
      </c>
      <c r="E1817" s="50" t="s">
        <v>1619</v>
      </c>
    </row>
    <row r="1818" spans="1:5" ht="16" x14ac:dyDescent="0.2">
      <c r="A1818" s="8" t="s">
        <v>9307</v>
      </c>
      <c r="B1818" s="8" t="s">
        <v>1620</v>
      </c>
      <c r="C1818" s="8" t="s">
        <v>4</v>
      </c>
      <c r="D1818" s="50" t="s">
        <v>9654</v>
      </c>
      <c r="E1818" s="50" t="s">
        <v>1253</v>
      </c>
    </row>
    <row r="1819" spans="1:5" ht="16" x14ac:dyDescent="0.2">
      <c r="A1819" s="8" t="s">
        <v>9307</v>
      </c>
      <c r="B1819" s="8" t="s">
        <v>1620</v>
      </c>
      <c r="C1819" s="8" t="s">
        <v>5</v>
      </c>
      <c r="D1819" s="50" t="s">
        <v>9802</v>
      </c>
      <c r="E1819" s="50" t="s">
        <v>1585</v>
      </c>
    </row>
    <row r="1820" spans="1:5" ht="16" x14ac:dyDescent="0.2">
      <c r="A1820" s="8" t="s">
        <v>9307</v>
      </c>
      <c r="B1820" s="8" t="s">
        <v>1620</v>
      </c>
      <c r="C1820" s="8" t="s">
        <v>6</v>
      </c>
      <c r="D1820" s="50" t="s">
        <v>9805</v>
      </c>
      <c r="E1820" s="50" t="s">
        <v>1589</v>
      </c>
    </row>
    <row r="1821" spans="1:5" ht="16" x14ac:dyDescent="0.2">
      <c r="A1821" s="8" t="s">
        <v>9307</v>
      </c>
      <c r="B1821" s="8" t="s">
        <v>1620</v>
      </c>
      <c r="C1821" s="8" t="s">
        <v>7</v>
      </c>
      <c r="D1821" s="50" t="s">
        <v>9821</v>
      </c>
      <c r="E1821" s="50" t="s">
        <v>1622</v>
      </c>
    </row>
    <row r="1822" spans="1:5" ht="80" x14ac:dyDescent="0.2">
      <c r="A1822" s="8" t="s">
        <v>9307</v>
      </c>
      <c r="B1822" s="8" t="s">
        <v>1620</v>
      </c>
      <c r="C1822" s="8" t="s">
        <v>8</v>
      </c>
      <c r="D1822" s="50" t="s">
        <v>9822</v>
      </c>
      <c r="E1822" s="50" t="s">
        <v>1623</v>
      </c>
    </row>
    <row r="1823" spans="1:5" ht="16" x14ac:dyDescent="0.2">
      <c r="A1823" s="8" t="s">
        <v>9307</v>
      </c>
      <c r="B1823" s="8" t="s">
        <v>1625</v>
      </c>
      <c r="C1823" s="8" t="s">
        <v>4</v>
      </c>
      <c r="D1823" s="50" t="s">
        <v>9654</v>
      </c>
      <c r="E1823" s="50" t="s">
        <v>1253</v>
      </c>
    </row>
    <row r="1824" spans="1:5" ht="16" x14ac:dyDescent="0.2">
      <c r="A1824" s="8" t="s">
        <v>9307</v>
      </c>
      <c r="B1824" s="8" t="s">
        <v>1625</v>
      </c>
      <c r="C1824" s="8" t="s">
        <v>5</v>
      </c>
      <c r="D1824" s="50" t="s">
        <v>9802</v>
      </c>
      <c r="E1824" s="50" t="s">
        <v>1585</v>
      </c>
    </row>
    <row r="1825" spans="1:5" ht="16" x14ac:dyDescent="0.2">
      <c r="A1825" s="8" t="s">
        <v>9307</v>
      </c>
      <c r="B1825" s="8" t="s">
        <v>1625</v>
      </c>
      <c r="C1825" s="8" t="s">
        <v>6</v>
      </c>
      <c r="D1825" s="50" t="s">
        <v>9805</v>
      </c>
      <c r="E1825" s="50" t="s">
        <v>1589</v>
      </c>
    </row>
    <row r="1826" spans="1:5" ht="16" x14ac:dyDescent="0.2">
      <c r="A1826" s="8" t="s">
        <v>9307</v>
      </c>
      <c r="B1826" s="8" t="s">
        <v>1625</v>
      </c>
      <c r="C1826" s="8" t="s">
        <v>7</v>
      </c>
      <c r="D1826" s="50" t="s">
        <v>9823</v>
      </c>
      <c r="E1826" s="50" t="s">
        <v>1627</v>
      </c>
    </row>
    <row r="1827" spans="1:5" ht="32" x14ac:dyDescent="0.2">
      <c r="A1827" s="8" t="s">
        <v>9307</v>
      </c>
      <c r="B1827" s="8" t="s">
        <v>1625</v>
      </c>
      <c r="C1827" s="8" t="s">
        <v>8</v>
      </c>
      <c r="D1827" s="50" t="s">
        <v>9824</v>
      </c>
      <c r="E1827" s="50" t="s">
        <v>1628</v>
      </c>
    </row>
    <row r="1828" spans="1:5" ht="16" x14ac:dyDescent="0.2">
      <c r="A1828" s="8" t="s">
        <v>9307</v>
      </c>
      <c r="B1828" s="8" t="s">
        <v>1629</v>
      </c>
      <c r="C1828" s="8" t="s">
        <v>4</v>
      </c>
      <c r="D1828" s="50" t="s">
        <v>9654</v>
      </c>
      <c r="E1828" s="50" t="s">
        <v>1253</v>
      </c>
    </row>
    <row r="1829" spans="1:5" ht="16" x14ac:dyDescent="0.2">
      <c r="A1829" s="8" t="s">
        <v>9307</v>
      </c>
      <c r="B1829" s="8" t="s">
        <v>1629</v>
      </c>
      <c r="C1829" s="8" t="s">
        <v>5</v>
      </c>
      <c r="D1829" s="50" t="s">
        <v>9802</v>
      </c>
      <c r="E1829" s="50" t="s">
        <v>1585</v>
      </c>
    </row>
    <row r="1830" spans="1:5" ht="16" x14ac:dyDescent="0.2">
      <c r="A1830" s="8" t="s">
        <v>9307</v>
      </c>
      <c r="B1830" s="8" t="s">
        <v>1629</v>
      </c>
      <c r="C1830" s="8" t="s">
        <v>6</v>
      </c>
      <c r="D1830" s="50" t="s">
        <v>9805</v>
      </c>
      <c r="E1830" s="50" t="s">
        <v>1589</v>
      </c>
    </row>
    <row r="1831" spans="1:5" ht="16" x14ac:dyDescent="0.2">
      <c r="A1831" s="8" t="s">
        <v>9307</v>
      </c>
      <c r="B1831" s="8" t="s">
        <v>1629</v>
      </c>
      <c r="C1831" s="8" t="s">
        <v>7</v>
      </c>
      <c r="D1831" s="50" t="s">
        <v>9825</v>
      </c>
      <c r="E1831" s="50" t="s">
        <v>1631</v>
      </c>
    </row>
    <row r="1832" spans="1:5" ht="80" x14ac:dyDescent="0.2">
      <c r="A1832" s="8" t="s">
        <v>9307</v>
      </c>
      <c r="B1832" s="8" t="s">
        <v>1629</v>
      </c>
      <c r="C1832" s="8" t="s">
        <v>8</v>
      </c>
      <c r="D1832" s="50" t="s">
        <v>9826</v>
      </c>
      <c r="E1832" s="50" t="s">
        <v>1632</v>
      </c>
    </row>
    <row r="1833" spans="1:5" ht="16" x14ac:dyDescent="0.2">
      <c r="A1833" s="8" t="s">
        <v>9307</v>
      </c>
      <c r="B1833" s="8" t="s">
        <v>1634</v>
      </c>
      <c r="C1833" s="8" t="s">
        <v>4</v>
      </c>
      <c r="D1833" s="50" t="s">
        <v>9654</v>
      </c>
      <c r="E1833" s="50" t="s">
        <v>1253</v>
      </c>
    </row>
    <row r="1834" spans="1:5" ht="16" x14ac:dyDescent="0.2">
      <c r="A1834" s="8" t="s">
        <v>9307</v>
      </c>
      <c r="B1834" s="8" t="s">
        <v>1634</v>
      </c>
      <c r="C1834" s="8" t="s">
        <v>5</v>
      </c>
      <c r="D1834" s="50" t="s">
        <v>9802</v>
      </c>
      <c r="E1834" s="50" t="s">
        <v>1585</v>
      </c>
    </row>
    <row r="1835" spans="1:5" ht="16" x14ac:dyDescent="0.2">
      <c r="A1835" s="8" t="s">
        <v>9307</v>
      </c>
      <c r="B1835" s="8" t="s">
        <v>1634</v>
      </c>
      <c r="C1835" s="8" t="s">
        <v>6</v>
      </c>
      <c r="D1835" s="50" t="s">
        <v>9805</v>
      </c>
      <c r="E1835" s="50" t="s">
        <v>1589</v>
      </c>
    </row>
    <row r="1836" spans="1:5" ht="16" x14ac:dyDescent="0.2">
      <c r="A1836" s="8" t="s">
        <v>9307</v>
      </c>
      <c r="B1836" s="8" t="s">
        <v>1634</v>
      </c>
      <c r="C1836" s="8" t="s">
        <v>7</v>
      </c>
      <c r="D1836" s="50" t="s">
        <v>9827</v>
      </c>
      <c r="E1836" s="50" t="s">
        <v>1636</v>
      </c>
    </row>
    <row r="1837" spans="1:5" ht="48" x14ac:dyDescent="0.2">
      <c r="A1837" s="8" t="s">
        <v>9307</v>
      </c>
      <c r="B1837" s="8" t="s">
        <v>1634</v>
      </c>
      <c r="C1837" s="8" t="s">
        <v>8</v>
      </c>
      <c r="D1837" s="50" t="s">
        <v>9828</v>
      </c>
      <c r="E1837" s="50" t="s">
        <v>1637</v>
      </c>
    </row>
    <row r="1838" spans="1:5" ht="16" x14ac:dyDescent="0.2">
      <c r="A1838" s="8" t="s">
        <v>9307</v>
      </c>
      <c r="B1838" s="8" t="s">
        <v>1638</v>
      </c>
      <c r="C1838" s="8" t="s">
        <v>4</v>
      </c>
      <c r="D1838" s="50" t="s">
        <v>9654</v>
      </c>
      <c r="E1838" s="50" t="s">
        <v>1253</v>
      </c>
    </row>
    <row r="1839" spans="1:5" ht="16" x14ac:dyDescent="0.2">
      <c r="A1839" s="8" t="s">
        <v>9307</v>
      </c>
      <c r="B1839" s="8" t="s">
        <v>1638</v>
      </c>
      <c r="C1839" s="8" t="s">
        <v>5</v>
      </c>
      <c r="D1839" s="50" t="s">
        <v>9802</v>
      </c>
      <c r="E1839" s="50" t="s">
        <v>1585</v>
      </c>
    </row>
    <row r="1840" spans="1:5" ht="16" x14ac:dyDescent="0.2">
      <c r="A1840" s="8" t="s">
        <v>9307</v>
      </c>
      <c r="B1840" s="8" t="s">
        <v>1638</v>
      </c>
      <c r="C1840" s="8" t="s">
        <v>6</v>
      </c>
      <c r="D1840" s="50" t="s">
        <v>9805</v>
      </c>
      <c r="E1840" s="50" t="s">
        <v>1589</v>
      </c>
    </row>
    <row r="1841" spans="1:5" ht="16" x14ac:dyDescent="0.2">
      <c r="A1841" s="8" t="s">
        <v>9307</v>
      </c>
      <c r="B1841" s="8" t="s">
        <v>1638</v>
      </c>
      <c r="C1841" s="8" t="s">
        <v>7</v>
      </c>
      <c r="D1841" s="50" t="s">
        <v>9829</v>
      </c>
      <c r="E1841" s="50" t="s">
        <v>1640</v>
      </c>
    </row>
    <row r="1842" spans="1:5" ht="80" x14ac:dyDescent="0.2">
      <c r="A1842" s="8" t="s">
        <v>9307</v>
      </c>
      <c r="B1842" s="8" t="s">
        <v>1638</v>
      </c>
      <c r="C1842" s="8" t="s">
        <v>8</v>
      </c>
      <c r="D1842" s="50" t="s">
        <v>9830</v>
      </c>
      <c r="E1842" s="50" t="s">
        <v>1641</v>
      </c>
    </row>
    <row r="1843" spans="1:5" ht="16" x14ac:dyDescent="0.2">
      <c r="A1843" s="8" t="s">
        <v>9307</v>
      </c>
      <c r="B1843" s="8" t="s">
        <v>1643</v>
      </c>
      <c r="C1843" s="8" t="s">
        <v>4</v>
      </c>
      <c r="D1843" s="50" t="s">
        <v>9654</v>
      </c>
      <c r="E1843" s="50" t="s">
        <v>1253</v>
      </c>
    </row>
    <row r="1844" spans="1:5" ht="16" x14ac:dyDescent="0.2">
      <c r="A1844" s="8" t="s">
        <v>9307</v>
      </c>
      <c r="B1844" s="8" t="s">
        <v>1643</v>
      </c>
      <c r="C1844" s="8" t="s">
        <v>5</v>
      </c>
      <c r="D1844" s="50" t="s">
        <v>9802</v>
      </c>
      <c r="E1844" s="50" t="s">
        <v>1585</v>
      </c>
    </row>
    <row r="1845" spans="1:5" ht="16" x14ac:dyDescent="0.2">
      <c r="A1845" s="8" t="s">
        <v>9307</v>
      </c>
      <c r="B1845" s="8" t="s">
        <v>1643</v>
      </c>
      <c r="C1845" s="8" t="s">
        <v>6</v>
      </c>
      <c r="D1845" s="50" t="s">
        <v>9805</v>
      </c>
      <c r="E1845" s="50" t="s">
        <v>1589</v>
      </c>
    </row>
    <row r="1846" spans="1:5" ht="16" x14ac:dyDescent="0.2">
      <c r="A1846" s="8" t="s">
        <v>9307</v>
      </c>
      <c r="B1846" s="8" t="s">
        <v>1643</v>
      </c>
      <c r="C1846" s="8" t="s">
        <v>7</v>
      </c>
      <c r="D1846" s="50" t="s">
        <v>9831</v>
      </c>
      <c r="E1846" s="50" t="s">
        <v>1645</v>
      </c>
    </row>
    <row r="1847" spans="1:5" ht="16" x14ac:dyDescent="0.2">
      <c r="A1847" s="8" t="s">
        <v>9307</v>
      </c>
      <c r="B1847" s="8" t="s">
        <v>1643</v>
      </c>
      <c r="C1847" s="8" t="s">
        <v>8</v>
      </c>
      <c r="D1847" s="50" t="s">
        <v>9832</v>
      </c>
      <c r="E1847" s="50" t="s">
        <v>1646</v>
      </c>
    </row>
    <row r="1848" spans="1:5" ht="16" x14ac:dyDescent="0.2">
      <c r="A1848" s="8" t="s">
        <v>9307</v>
      </c>
      <c r="B1848" s="8" t="s">
        <v>1647</v>
      </c>
      <c r="C1848" s="8" t="s">
        <v>4</v>
      </c>
      <c r="D1848" s="50" t="s">
        <v>9654</v>
      </c>
      <c r="E1848" s="50" t="s">
        <v>1253</v>
      </c>
    </row>
    <row r="1849" spans="1:5" ht="16" x14ac:dyDescent="0.2">
      <c r="A1849" s="8" t="s">
        <v>9307</v>
      </c>
      <c r="B1849" s="8" t="s">
        <v>1647</v>
      </c>
      <c r="C1849" s="8" t="s">
        <v>5</v>
      </c>
      <c r="D1849" s="50" t="s">
        <v>9802</v>
      </c>
      <c r="E1849" s="50" t="s">
        <v>1585</v>
      </c>
    </row>
    <row r="1850" spans="1:5" ht="16" x14ac:dyDescent="0.2">
      <c r="A1850" s="8" t="s">
        <v>9307</v>
      </c>
      <c r="B1850" s="8" t="s">
        <v>1647</v>
      </c>
      <c r="C1850" s="8" t="s">
        <v>6</v>
      </c>
      <c r="D1850" s="50" t="s">
        <v>9805</v>
      </c>
      <c r="E1850" s="50" t="s">
        <v>1589</v>
      </c>
    </row>
    <row r="1851" spans="1:5" ht="16" x14ac:dyDescent="0.2">
      <c r="A1851" s="8" t="s">
        <v>9307</v>
      </c>
      <c r="B1851" s="8" t="s">
        <v>1647</v>
      </c>
      <c r="C1851" s="8" t="s">
        <v>7</v>
      </c>
      <c r="D1851" s="50" t="s">
        <v>9833</v>
      </c>
      <c r="E1851" s="50" t="s">
        <v>1649</v>
      </c>
    </row>
    <row r="1852" spans="1:5" ht="80" x14ac:dyDescent="0.2">
      <c r="A1852" s="8" t="s">
        <v>9307</v>
      </c>
      <c r="B1852" s="8" t="s">
        <v>1647</v>
      </c>
      <c r="C1852" s="8" t="s">
        <v>8</v>
      </c>
      <c r="D1852" s="50" t="s">
        <v>9834</v>
      </c>
      <c r="E1852" s="50" t="s">
        <v>1650</v>
      </c>
    </row>
    <row r="1853" spans="1:5" ht="16" x14ac:dyDescent="0.2">
      <c r="A1853" s="8" t="s">
        <v>9307</v>
      </c>
      <c r="B1853" s="8" t="s">
        <v>1652</v>
      </c>
      <c r="C1853" s="8" t="s">
        <v>4</v>
      </c>
      <c r="D1853" s="50" t="s">
        <v>9654</v>
      </c>
      <c r="E1853" s="50" t="s">
        <v>1253</v>
      </c>
    </row>
    <row r="1854" spans="1:5" ht="16" x14ac:dyDescent="0.2">
      <c r="A1854" s="8" t="s">
        <v>9307</v>
      </c>
      <c r="B1854" s="8" t="s">
        <v>1652</v>
      </c>
      <c r="C1854" s="8" t="s">
        <v>5</v>
      </c>
      <c r="D1854" s="50" t="s">
        <v>9802</v>
      </c>
      <c r="E1854" s="50" t="s">
        <v>1585</v>
      </c>
    </row>
    <row r="1855" spans="1:5" ht="16" x14ac:dyDescent="0.2">
      <c r="A1855" s="8" t="s">
        <v>9307</v>
      </c>
      <c r="B1855" s="8" t="s">
        <v>1652</v>
      </c>
      <c r="C1855" s="8" t="s">
        <v>6</v>
      </c>
      <c r="D1855" s="50" t="s">
        <v>9805</v>
      </c>
      <c r="E1855" s="50" t="s">
        <v>1589</v>
      </c>
    </row>
    <row r="1856" spans="1:5" ht="16" x14ac:dyDescent="0.2">
      <c r="A1856" s="8" t="s">
        <v>9307</v>
      </c>
      <c r="B1856" s="8" t="s">
        <v>1652</v>
      </c>
      <c r="C1856" s="8" t="s">
        <v>7</v>
      </c>
      <c r="D1856" s="50" t="s">
        <v>9835</v>
      </c>
      <c r="E1856" s="50" t="s">
        <v>1654</v>
      </c>
    </row>
    <row r="1857" spans="1:5" ht="16" x14ac:dyDescent="0.2">
      <c r="A1857" s="8" t="s">
        <v>9307</v>
      </c>
      <c r="B1857" s="8" t="s">
        <v>1652</v>
      </c>
      <c r="C1857" s="8" t="s">
        <v>8</v>
      </c>
      <c r="D1857" s="50" t="s">
        <v>9836</v>
      </c>
      <c r="E1857" s="50" t="s">
        <v>1655</v>
      </c>
    </row>
    <row r="1858" spans="1:5" ht="16" x14ac:dyDescent="0.2">
      <c r="A1858" s="8" t="s">
        <v>9307</v>
      </c>
      <c r="B1858" s="8" t="s">
        <v>1656</v>
      </c>
      <c r="C1858" s="8" t="s">
        <v>4</v>
      </c>
      <c r="D1858" s="50" t="s">
        <v>9654</v>
      </c>
      <c r="E1858" s="50" t="s">
        <v>1253</v>
      </c>
    </row>
    <row r="1859" spans="1:5" ht="16" x14ac:dyDescent="0.2">
      <c r="A1859" s="8" t="s">
        <v>9307</v>
      </c>
      <c r="B1859" s="8" t="s">
        <v>1656</v>
      </c>
      <c r="C1859" s="8" t="s">
        <v>5</v>
      </c>
      <c r="D1859" s="50" t="s">
        <v>9802</v>
      </c>
      <c r="E1859" s="50" t="s">
        <v>1585</v>
      </c>
    </row>
    <row r="1860" spans="1:5" ht="16" x14ac:dyDescent="0.2">
      <c r="A1860" s="8" t="s">
        <v>9307</v>
      </c>
      <c r="B1860" s="8" t="s">
        <v>1656</v>
      </c>
      <c r="C1860" s="8" t="s">
        <v>6</v>
      </c>
      <c r="D1860" s="50" t="s">
        <v>9805</v>
      </c>
      <c r="E1860" s="50" t="s">
        <v>1589</v>
      </c>
    </row>
    <row r="1861" spans="1:5" ht="16" x14ac:dyDescent="0.2">
      <c r="A1861" s="8" t="s">
        <v>9307</v>
      </c>
      <c r="B1861" s="8" t="s">
        <v>1656</v>
      </c>
      <c r="C1861" s="8" t="s">
        <v>7</v>
      </c>
      <c r="D1861" s="50" t="s">
        <v>9837</v>
      </c>
      <c r="E1861" s="50" t="s">
        <v>1658</v>
      </c>
    </row>
    <row r="1862" spans="1:5" ht="80" x14ac:dyDescent="0.2">
      <c r="A1862" s="8" t="s">
        <v>9307</v>
      </c>
      <c r="B1862" s="8" t="s">
        <v>1656</v>
      </c>
      <c r="C1862" s="8" t="s">
        <v>8</v>
      </c>
      <c r="D1862" s="50" t="s">
        <v>9838</v>
      </c>
      <c r="E1862" s="50" t="s">
        <v>1659</v>
      </c>
    </row>
    <row r="1863" spans="1:5" ht="16" x14ac:dyDescent="0.2">
      <c r="A1863" s="8" t="s">
        <v>9307</v>
      </c>
      <c r="B1863" s="8" t="s">
        <v>1661</v>
      </c>
      <c r="C1863" s="8" t="s">
        <v>4</v>
      </c>
      <c r="D1863" s="50" t="s">
        <v>9654</v>
      </c>
      <c r="E1863" s="50" t="s">
        <v>1253</v>
      </c>
    </row>
    <row r="1864" spans="1:5" ht="16" x14ac:dyDescent="0.2">
      <c r="A1864" s="8" t="s">
        <v>9307</v>
      </c>
      <c r="B1864" s="8" t="s">
        <v>1661</v>
      </c>
      <c r="C1864" s="8" t="s">
        <v>5</v>
      </c>
      <c r="D1864" s="50" t="s">
        <v>9802</v>
      </c>
      <c r="E1864" s="50" t="s">
        <v>1585</v>
      </c>
    </row>
    <row r="1865" spans="1:5" ht="16" x14ac:dyDescent="0.2">
      <c r="A1865" s="8" t="s">
        <v>9307</v>
      </c>
      <c r="B1865" s="8" t="s">
        <v>1661</v>
      </c>
      <c r="C1865" s="8" t="s">
        <v>6</v>
      </c>
      <c r="D1865" s="50" t="s">
        <v>9805</v>
      </c>
      <c r="E1865" s="50" t="s">
        <v>1589</v>
      </c>
    </row>
    <row r="1866" spans="1:5" ht="16" x14ac:dyDescent="0.2">
      <c r="A1866" s="8" t="s">
        <v>9307</v>
      </c>
      <c r="B1866" s="8" t="s">
        <v>1661</v>
      </c>
      <c r="C1866" s="8" t="s">
        <v>7</v>
      </c>
      <c r="D1866" s="50" t="s">
        <v>9839</v>
      </c>
      <c r="E1866" s="50" t="s">
        <v>1663</v>
      </c>
    </row>
    <row r="1867" spans="1:5" ht="48" x14ac:dyDescent="0.2">
      <c r="A1867" s="8" t="s">
        <v>9307</v>
      </c>
      <c r="B1867" s="8" t="s">
        <v>1661</v>
      </c>
      <c r="C1867" s="8" t="s">
        <v>8</v>
      </c>
      <c r="D1867" s="50" t="s">
        <v>9840</v>
      </c>
      <c r="E1867" s="50" t="s">
        <v>1664</v>
      </c>
    </row>
    <row r="1868" spans="1:5" ht="16" x14ac:dyDescent="0.2">
      <c r="A1868" s="8" t="s">
        <v>9307</v>
      </c>
      <c r="B1868" s="8" t="s">
        <v>1665</v>
      </c>
      <c r="C1868" s="8" t="s">
        <v>4</v>
      </c>
      <c r="D1868" s="50" t="s">
        <v>9654</v>
      </c>
      <c r="E1868" s="50" t="s">
        <v>1253</v>
      </c>
    </row>
    <row r="1869" spans="1:5" ht="16" x14ac:dyDescent="0.2">
      <c r="A1869" s="8" t="s">
        <v>9307</v>
      </c>
      <c r="B1869" s="8" t="s">
        <v>1665</v>
      </c>
      <c r="C1869" s="8" t="s">
        <v>5</v>
      </c>
      <c r="D1869" s="50" t="s">
        <v>9802</v>
      </c>
      <c r="E1869" s="50" t="s">
        <v>1585</v>
      </c>
    </row>
    <row r="1870" spans="1:5" ht="16" x14ac:dyDescent="0.2">
      <c r="A1870" s="8" t="s">
        <v>9307</v>
      </c>
      <c r="B1870" s="8" t="s">
        <v>1665</v>
      </c>
      <c r="C1870" s="8" t="s">
        <v>6</v>
      </c>
      <c r="D1870" s="50" t="s">
        <v>9805</v>
      </c>
      <c r="E1870" s="50" t="s">
        <v>1589</v>
      </c>
    </row>
    <row r="1871" spans="1:5" ht="16" x14ac:dyDescent="0.2">
      <c r="A1871" s="8" t="s">
        <v>9307</v>
      </c>
      <c r="B1871" s="8" t="s">
        <v>1665</v>
      </c>
      <c r="C1871" s="8" t="s">
        <v>7</v>
      </c>
      <c r="D1871" s="50" t="s">
        <v>9841</v>
      </c>
      <c r="E1871" s="50" t="s">
        <v>1667</v>
      </c>
    </row>
    <row r="1872" spans="1:5" ht="80" x14ac:dyDescent="0.2">
      <c r="A1872" s="8" t="s">
        <v>9307</v>
      </c>
      <c r="B1872" s="8" t="s">
        <v>1665</v>
      </c>
      <c r="C1872" s="8" t="s">
        <v>8</v>
      </c>
      <c r="D1872" s="50" t="s">
        <v>9842</v>
      </c>
      <c r="E1872" s="50" t="s">
        <v>1668</v>
      </c>
    </row>
    <row r="1873" spans="1:5" ht="16" x14ac:dyDescent="0.2">
      <c r="A1873" s="8" t="s">
        <v>9307</v>
      </c>
      <c r="B1873" s="8" t="s">
        <v>1670</v>
      </c>
      <c r="C1873" s="8" t="s">
        <v>4</v>
      </c>
      <c r="D1873" s="50" t="s">
        <v>9654</v>
      </c>
      <c r="E1873" s="50" t="s">
        <v>1253</v>
      </c>
    </row>
    <row r="1874" spans="1:5" ht="16" x14ac:dyDescent="0.2">
      <c r="A1874" s="8" t="s">
        <v>9307</v>
      </c>
      <c r="B1874" s="8" t="s">
        <v>1670</v>
      </c>
      <c r="C1874" s="8" t="s">
        <v>5</v>
      </c>
      <c r="D1874" s="50" t="s">
        <v>9802</v>
      </c>
      <c r="E1874" s="50" t="s">
        <v>1585</v>
      </c>
    </row>
    <row r="1875" spans="1:5" ht="16" x14ac:dyDescent="0.2">
      <c r="A1875" s="8" t="s">
        <v>9307</v>
      </c>
      <c r="B1875" s="8" t="s">
        <v>1670</v>
      </c>
      <c r="C1875" s="8" t="s">
        <v>6</v>
      </c>
      <c r="D1875" s="50" t="s">
        <v>9805</v>
      </c>
      <c r="E1875" s="50" t="s">
        <v>1589</v>
      </c>
    </row>
    <row r="1876" spans="1:5" ht="16" x14ac:dyDescent="0.2">
      <c r="A1876" s="8" t="s">
        <v>9307</v>
      </c>
      <c r="B1876" s="8" t="s">
        <v>1670</v>
      </c>
      <c r="C1876" s="8" t="s">
        <v>7</v>
      </c>
      <c r="D1876" s="50" t="s">
        <v>9843</v>
      </c>
      <c r="E1876" s="50" t="s">
        <v>1672</v>
      </c>
    </row>
    <row r="1877" spans="1:5" ht="32" x14ac:dyDescent="0.2">
      <c r="A1877" s="8" t="s">
        <v>9307</v>
      </c>
      <c r="B1877" s="8" t="s">
        <v>1670</v>
      </c>
      <c r="C1877" s="8" t="s">
        <v>8</v>
      </c>
      <c r="D1877" s="50" t="s">
        <v>9844</v>
      </c>
      <c r="E1877" s="50" t="s">
        <v>1673</v>
      </c>
    </row>
    <row r="1878" spans="1:5" ht="16" x14ac:dyDescent="0.2">
      <c r="A1878" s="8" t="s">
        <v>9307</v>
      </c>
      <c r="B1878" s="8" t="s">
        <v>1674</v>
      </c>
      <c r="C1878" s="8" t="s">
        <v>4</v>
      </c>
      <c r="D1878" s="50" t="s">
        <v>9654</v>
      </c>
      <c r="E1878" s="50" t="s">
        <v>1253</v>
      </c>
    </row>
    <row r="1879" spans="1:5" ht="16" x14ac:dyDescent="0.2">
      <c r="A1879" s="8" t="s">
        <v>9307</v>
      </c>
      <c r="B1879" s="8" t="s">
        <v>1674</v>
      </c>
      <c r="C1879" s="8" t="s">
        <v>5</v>
      </c>
      <c r="D1879" s="50" t="s">
        <v>9802</v>
      </c>
      <c r="E1879" s="50" t="s">
        <v>1585</v>
      </c>
    </row>
    <row r="1880" spans="1:5" ht="16" x14ac:dyDescent="0.2">
      <c r="A1880" s="8" t="s">
        <v>9307</v>
      </c>
      <c r="B1880" s="8" t="s">
        <v>1674</v>
      </c>
      <c r="C1880" s="8" t="s">
        <v>6</v>
      </c>
      <c r="D1880" s="50" t="s">
        <v>9805</v>
      </c>
      <c r="E1880" s="50" t="s">
        <v>1589</v>
      </c>
    </row>
    <row r="1881" spans="1:5" ht="16" x14ac:dyDescent="0.2">
      <c r="A1881" s="8" t="s">
        <v>9307</v>
      </c>
      <c r="B1881" s="8" t="s">
        <v>1674</v>
      </c>
      <c r="C1881" s="8" t="s">
        <v>7</v>
      </c>
      <c r="D1881" s="50" t="s">
        <v>9845</v>
      </c>
      <c r="E1881" s="50" t="s">
        <v>1676</v>
      </c>
    </row>
    <row r="1882" spans="1:5" ht="80" x14ac:dyDescent="0.2">
      <c r="A1882" s="8" t="s">
        <v>9307</v>
      </c>
      <c r="B1882" s="8" t="s">
        <v>1674</v>
      </c>
      <c r="C1882" s="8" t="s">
        <v>8</v>
      </c>
      <c r="D1882" s="50" t="s">
        <v>9846</v>
      </c>
      <c r="E1882" s="50" t="s">
        <v>1677</v>
      </c>
    </row>
    <row r="1883" spans="1:5" ht="16" x14ac:dyDescent="0.2">
      <c r="A1883" s="8" t="s">
        <v>9307</v>
      </c>
      <c r="B1883" s="8" t="s">
        <v>1679</v>
      </c>
      <c r="C1883" s="8" t="s">
        <v>4</v>
      </c>
      <c r="D1883" s="50" t="s">
        <v>9654</v>
      </c>
      <c r="E1883" s="50" t="s">
        <v>1253</v>
      </c>
    </row>
    <row r="1884" spans="1:5" ht="16" x14ac:dyDescent="0.2">
      <c r="A1884" s="8" t="s">
        <v>9307</v>
      </c>
      <c r="B1884" s="8" t="s">
        <v>1679</v>
      </c>
      <c r="C1884" s="8" t="s">
        <v>5</v>
      </c>
      <c r="D1884" s="50" t="s">
        <v>9802</v>
      </c>
      <c r="E1884" s="50" t="s">
        <v>1585</v>
      </c>
    </row>
    <row r="1885" spans="1:5" ht="16" x14ac:dyDescent="0.2">
      <c r="A1885" s="8" t="s">
        <v>9307</v>
      </c>
      <c r="B1885" s="8" t="s">
        <v>1679</v>
      </c>
      <c r="C1885" s="8" t="s">
        <v>6</v>
      </c>
      <c r="D1885" s="50" t="s">
        <v>9805</v>
      </c>
      <c r="E1885" s="50" t="s">
        <v>1589</v>
      </c>
    </row>
    <row r="1886" spans="1:5" ht="16" x14ac:dyDescent="0.2">
      <c r="A1886" s="8" t="s">
        <v>9307</v>
      </c>
      <c r="B1886" s="8" t="s">
        <v>1679</v>
      </c>
      <c r="C1886" s="8" t="s">
        <v>7</v>
      </c>
      <c r="D1886" s="50" t="s">
        <v>9847</v>
      </c>
      <c r="E1886" s="50" t="s">
        <v>1681</v>
      </c>
    </row>
    <row r="1887" spans="1:5" ht="32" x14ac:dyDescent="0.2">
      <c r="A1887" s="8" t="s">
        <v>9307</v>
      </c>
      <c r="B1887" s="8" t="s">
        <v>1679</v>
      </c>
      <c r="C1887" s="8" t="s">
        <v>8</v>
      </c>
      <c r="D1887" s="50" t="s">
        <v>9848</v>
      </c>
      <c r="E1887" s="50" t="s">
        <v>1682</v>
      </c>
    </row>
    <row r="1888" spans="1:5" ht="16" x14ac:dyDescent="0.2">
      <c r="A1888" s="8" t="s">
        <v>9307</v>
      </c>
      <c r="B1888" s="8" t="s">
        <v>1683</v>
      </c>
      <c r="C1888" s="8" t="s">
        <v>4</v>
      </c>
      <c r="D1888" s="50" t="s">
        <v>9654</v>
      </c>
      <c r="E1888" s="50" t="s">
        <v>1253</v>
      </c>
    </row>
    <row r="1889" spans="1:5" ht="16" x14ac:dyDescent="0.2">
      <c r="A1889" s="8" t="s">
        <v>9307</v>
      </c>
      <c r="B1889" s="8" t="s">
        <v>1683</v>
      </c>
      <c r="C1889" s="8" t="s">
        <v>5</v>
      </c>
      <c r="D1889" s="50" t="s">
        <v>9802</v>
      </c>
      <c r="E1889" s="50" t="s">
        <v>1585</v>
      </c>
    </row>
    <row r="1890" spans="1:5" ht="16" x14ac:dyDescent="0.2">
      <c r="A1890" s="8" t="s">
        <v>9307</v>
      </c>
      <c r="B1890" s="8" t="s">
        <v>1683</v>
      </c>
      <c r="C1890" s="8" t="s">
        <v>6</v>
      </c>
      <c r="D1890" s="50" t="s">
        <v>9805</v>
      </c>
      <c r="E1890" s="50" t="s">
        <v>1589</v>
      </c>
    </row>
    <row r="1891" spans="1:5" ht="32" x14ac:dyDescent="0.2">
      <c r="A1891" s="8" t="s">
        <v>9307</v>
      </c>
      <c r="B1891" s="8" t="s">
        <v>1683</v>
      </c>
      <c r="C1891" s="8" t="s">
        <v>7</v>
      </c>
      <c r="D1891" s="50" t="s">
        <v>9849</v>
      </c>
      <c r="E1891" s="50" t="s">
        <v>1685</v>
      </c>
    </row>
    <row r="1892" spans="1:5" ht="96" x14ac:dyDescent="0.2">
      <c r="A1892" s="8" t="s">
        <v>9307</v>
      </c>
      <c r="B1892" s="8" t="s">
        <v>1683</v>
      </c>
      <c r="C1892" s="8" t="s">
        <v>8</v>
      </c>
      <c r="D1892" s="50" t="s">
        <v>9850</v>
      </c>
      <c r="E1892" s="50" t="s">
        <v>1686</v>
      </c>
    </row>
    <row r="1893" spans="1:5" ht="16" x14ac:dyDescent="0.2">
      <c r="A1893" s="8" t="s">
        <v>9307</v>
      </c>
      <c r="B1893" s="8" t="s">
        <v>1688</v>
      </c>
      <c r="C1893" s="8" t="s">
        <v>4</v>
      </c>
      <c r="D1893" s="50" t="s">
        <v>9654</v>
      </c>
      <c r="E1893" s="50" t="s">
        <v>1253</v>
      </c>
    </row>
    <row r="1894" spans="1:5" ht="16" x14ac:dyDescent="0.2">
      <c r="A1894" s="8" t="s">
        <v>9307</v>
      </c>
      <c r="B1894" s="8" t="s">
        <v>1688</v>
      </c>
      <c r="C1894" s="8" t="s">
        <v>5</v>
      </c>
      <c r="D1894" s="50" t="s">
        <v>9802</v>
      </c>
      <c r="E1894" s="50" t="s">
        <v>1585</v>
      </c>
    </row>
    <row r="1895" spans="1:5" ht="16" x14ac:dyDescent="0.2">
      <c r="A1895" s="8" t="s">
        <v>9307</v>
      </c>
      <c r="B1895" s="8" t="s">
        <v>1688</v>
      </c>
      <c r="C1895" s="8" t="s">
        <v>6</v>
      </c>
      <c r="D1895" s="50" t="s">
        <v>9805</v>
      </c>
      <c r="E1895" s="50" t="s">
        <v>1589</v>
      </c>
    </row>
    <row r="1896" spans="1:5" ht="16" x14ac:dyDescent="0.2">
      <c r="A1896" s="8" t="s">
        <v>9307</v>
      </c>
      <c r="B1896" s="8" t="s">
        <v>1688</v>
      </c>
      <c r="C1896" s="8" t="s">
        <v>7</v>
      </c>
      <c r="D1896" s="50" t="s">
        <v>9851</v>
      </c>
      <c r="E1896" s="50" t="s">
        <v>1690</v>
      </c>
    </row>
    <row r="1897" spans="1:5" ht="64" x14ac:dyDescent="0.2">
      <c r="A1897" s="8" t="s">
        <v>9307</v>
      </c>
      <c r="B1897" s="8" t="s">
        <v>1688</v>
      </c>
      <c r="C1897" s="8" t="s">
        <v>8</v>
      </c>
      <c r="D1897" s="50" t="s">
        <v>9852</v>
      </c>
      <c r="E1897" s="50" t="s">
        <v>1691</v>
      </c>
    </row>
    <row r="1898" spans="1:5" ht="16" x14ac:dyDescent="0.2">
      <c r="A1898" s="8" t="s">
        <v>9307</v>
      </c>
      <c r="B1898" s="8" t="s">
        <v>1692</v>
      </c>
      <c r="C1898" s="8" t="s">
        <v>4</v>
      </c>
      <c r="D1898" s="50" t="s">
        <v>9654</v>
      </c>
      <c r="E1898" s="50" t="s">
        <v>1253</v>
      </c>
    </row>
    <row r="1899" spans="1:5" ht="16" x14ac:dyDescent="0.2">
      <c r="A1899" s="8" t="s">
        <v>9307</v>
      </c>
      <c r="B1899" s="8" t="s">
        <v>1692</v>
      </c>
      <c r="C1899" s="8" t="s">
        <v>5</v>
      </c>
      <c r="D1899" s="50" t="s">
        <v>9802</v>
      </c>
      <c r="E1899" s="50" t="s">
        <v>1585</v>
      </c>
    </row>
    <row r="1900" spans="1:5" ht="16" x14ac:dyDescent="0.2">
      <c r="A1900" s="8" t="s">
        <v>9307</v>
      </c>
      <c r="B1900" s="8" t="s">
        <v>1692</v>
      </c>
      <c r="C1900" s="8" t="s">
        <v>6</v>
      </c>
      <c r="D1900" s="50" t="s">
        <v>9805</v>
      </c>
      <c r="E1900" s="50" t="s">
        <v>1589</v>
      </c>
    </row>
    <row r="1901" spans="1:5" ht="16" x14ac:dyDescent="0.2">
      <c r="A1901" s="8" t="s">
        <v>9307</v>
      </c>
      <c r="B1901" s="8" t="s">
        <v>1692</v>
      </c>
      <c r="C1901" s="8" t="s">
        <v>7</v>
      </c>
      <c r="D1901" s="50" t="s">
        <v>9853</v>
      </c>
      <c r="E1901" s="50" t="s">
        <v>1694</v>
      </c>
    </row>
    <row r="1902" spans="1:5" ht="112" x14ac:dyDescent="0.2">
      <c r="A1902" s="8" t="s">
        <v>9307</v>
      </c>
      <c r="B1902" s="8" t="s">
        <v>1692</v>
      </c>
      <c r="C1902" s="8" t="s">
        <v>8</v>
      </c>
      <c r="D1902" s="50" t="s">
        <v>9854</v>
      </c>
      <c r="E1902" s="50" t="s">
        <v>1695</v>
      </c>
    </row>
    <row r="1903" spans="1:5" ht="16" x14ac:dyDescent="0.2">
      <c r="A1903" s="8" t="s">
        <v>9307</v>
      </c>
      <c r="B1903" s="8" t="s">
        <v>1697</v>
      </c>
      <c r="C1903" s="8" t="s">
        <v>4</v>
      </c>
      <c r="D1903" s="50" t="s">
        <v>9654</v>
      </c>
      <c r="E1903" s="50" t="s">
        <v>1253</v>
      </c>
    </row>
    <row r="1904" spans="1:5" ht="16" x14ac:dyDescent="0.2">
      <c r="A1904" s="8" t="s">
        <v>9307</v>
      </c>
      <c r="B1904" s="8" t="s">
        <v>1697</v>
      </c>
      <c r="C1904" s="8" t="s">
        <v>5</v>
      </c>
      <c r="D1904" s="50" t="s">
        <v>9802</v>
      </c>
      <c r="E1904" s="50" t="s">
        <v>1585</v>
      </c>
    </row>
    <row r="1905" spans="1:5" ht="16" x14ac:dyDescent="0.2">
      <c r="A1905" s="8" t="s">
        <v>9307</v>
      </c>
      <c r="B1905" s="8" t="s">
        <v>1697</v>
      </c>
      <c r="C1905" s="8" t="s">
        <v>6</v>
      </c>
      <c r="D1905" s="50" t="s">
        <v>9805</v>
      </c>
      <c r="E1905" s="50" t="s">
        <v>1589</v>
      </c>
    </row>
    <row r="1906" spans="1:5" ht="16" x14ac:dyDescent="0.2">
      <c r="A1906" s="8" t="s">
        <v>9307</v>
      </c>
      <c r="B1906" s="8" t="s">
        <v>1697</v>
      </c>
      <c r="C1906" s="8" t="s">
        <v>7</v>
      </c>
      <c r="D1906" s="50" t="s">
        <v>9855</v>
      </c>
      <c r="E1906" s="50" t="s">
        <v>1699</v>
      </c>
    </row>
    <row r="1907" spans="1:5" ht="64" x14ac:dyDescent="0.2">
      <c r="A1907" s="8" t="s">
        <v>9307</v>
      </c>
      <c r="B1907" s="8" t="s">
        <v>1697</v>
      </c>
      <c r="C1907" s="8" t="s">
        <v>8</v>
      </c>
      <c r="D1907" s="50" t="s">
        <v>9856</v>
      </c>
      <c r="E1907" s="50" t="s">
        <v>9857</v>
      </c>
    </row>
    <row r="1908" spans="1:5" ht="16" x14ac:dyDescent="0.2">
      <c r="A1908" s="8" t="s">
        <v>9307</v>
      </c>
      <c r="B1908" s="8" t="s">
        <v>1701</v>
      </c>
      <c r="C1908" s="8" t="s">
        <v>4</v>
      </c>
      <c r="D1908" s="50" t="s">
        <v>9654</v>
      </c>
      <c r="E1908" s="50" t="s">
        <v>1253</v>
      </c>
    </row>
    <row r="1909" spans="1:5" ht="16" x14ac:dyDescent="0.2">
      <c r="A1909" s="8" t="s">
        <v>9307</v>
      </c>
      <c r="B1909" s="8" t="s">
        <v>1701</v>
      </c>
      <c r="C1909" s="8" t="s">
        <v>5</v>
      </c>
      <c r="D1909" s="50" t="s">
        <v>9802</v>
      </c>
      <c r="E1909" s="50" t="s">
        <v>1585</v>
      </c>
    </row>
    <row r="1910" spans="1:5" ht="16" x14ac:dyDescent="0.2">
      <c r="A1910" s="8" t="s">
        <v>9307</v>
      </c>
      <c r="B1910" s="8" t="s">
        <v>1701</v>
      </c>
      <c r="C1910" s="8" t="s">
        <v>6</v>
      </c>
      <c r="D1910" s="50" t="s">
        <v>9805</v>
      </c>
      <c r="E1910" s="50" t="s">
        <v>1589</v>
      </c>
    </row>
    <row r="1911" spans="1:5" ht="16" x14ac:dyDescent="0.2">
      <c r="A1911" s="8" t="s">
        <v>9307</v>
      </c>
      <c r="B1911" s="8" t="s">
        <v>1701</v>
      </c>
      <c r="C1911" s="8" t="s">
        <v>7</v>
      </c>
      <c r="D1911" s="50" t="s">
        <v>9858</v>
      </c>
      <c r="E1911" s="50" t="s">
        <v>1703</v>
      </c>
    </row>
    <row r="1912" spans="1:5" ht="112" x14ac:dyDescent="0.2">
      <c r="A1912" s="8" t="s">
        <v>9307</v>
      </c>
      <c r="B1912" s="8" t="s">
        <v>1701</v>
      </c>
      <c r="C1912" s="8" t="s">
        <v>8</v>
      </c>
      <c r="D1912" s="50" t="s">
        <v>9859</v>
      </c>
      <c r="E1912" s="50" t="s">
        <v>1704</v>
      </c>
    </row>
    <row r="1913" spans="1:5" ht="16" x14ac:dyDescent="0.2">
      <c r="A1913" s="8" t="s">
        <v>9307</v>
      </c>
      <c r="B1913" s="8" t="s">
        <v>1706</v>
      </c>
      <c r="C1913" s="8" t="s">
        <v>4</v>
      </c>
      <c r="D1913" s="50" t="s">
        <v>9654</v>
      </c>
      <c r="E1913" s="50" t="s">
        <v>1253</v>
      </c>
    </row>
    <row r="1914" spans="1:5" ht="16" x14ac:dyDescent="0.2">
      <c r="A1914" s="8" t="s">
        <v>9307</v>
      </c>
      <c r="B1914" s="8" t="s">
        <v>1706</v>
      </c>
      <c r="C1914" s="8" t="s">
        <v>5</v>
      </c>
      <c r="D1914" s="50" t="s">
        <v>9802</v>
      </c>
      <c r="E1914" s="50" t="s">
        <v>1585</v>
      </c>
    </row>
    <row r="1915" spans="1:5" ht="16" x14ac:dyDescent="0.2">
      <c r="A1915" s="8" t="s">
        <v>9307</v>
      </c>
      <c r="B1915" s="8" t="s">
        <v>1706</v>
      </c>
      <c r="C1915" s="8" t="s">
        <v>6</v>
      </c>
      <c r="D1915" s="50" t="s">
        <v>9805</v>
      </c>
      <c r="E1915" s="50" t="s">
        <v>1589</v>
      </c>
    </row>
    <row r="1916" spans="1:5" ht="16" x14ac:dyDescent="0.2">
      <c r="A1916" s="8" t="s">
        <v>9307</v>
      </c>
      <c r="B1916" s="8" t="s">
        <v>1706</v>
      </c>
      <c r="C1916" s="8" t="s">
        <v>7</v>
      </c>
      <c r="D1916" s="50" t="s">
        <v>9860</v>
      </c>
      <c r="E1916" s="50" t="s">
        <v>1708</v>
      </c>
    </row>
    <row r="1917" spans="1:5" ht="64" x14ac:dyDescent="0.2">
      <c r="A1917" s="8" t="s">
        <v>9307</v>
      </c>
      <c r="B1917" s="8" t="s">
        <v>1706</v>
      </c>
      <c r="C1917" s="8" t="s">
        <v>8</v>
      </c>
      <c r="D1917" s="50" t="s">
        <v>9861</v>
      </c>
      <c r="E1917" s="50" t="s">
        <v>1709</v>
      </c>
    </row>
    <row r="1918" spans="1:5" ht="16" x14ac:dyDescent="0.2">
      <c r="A1918" s="8" t="s">
        <v>9307</v>
      </c>
      <c r="B1918" s="8" t="s">
        <v>1710</v>
      </c>
      <c r="C1918" s="8" t="s">
        <v>4</v>
      </c>
      <c r="D1918" s="50" t="s">
        <v>9654</v>
      </c>
      <c r="E1918" s="50" t="s">
        <v>1253</v>
      </c>
    </row>
    <row r="1919" spans="1:5" ht="16" x14ac:dyDescent="0.2">
      <c r="A1919" s="8" t="s">
        <v>9307</v>
      </c>
      <c r="B1919" s="8" t="s">
        <v>1710</v>
      </c>
      <c r="C1919" s="8" t="s">
        <v>5</v>
      </c>
      <c r="D1919" s="50" t="s">
        <v>9802</v>
      </c>
      <c r="E1919" s="50" t="s">
        <v>1585</v>
      </c>
    </row>
    <row r="1920" spans="1:5" ht="16" x14ac:dyDescent="0.2">
      <c r="A1920" s="8" t="s">
        <v>9307</v>
      </c>
      <c r="B1920" s="8" t="s">
        <v>1710</v>
      </c>
      <c r="C1920" s="8" t="s">
        <v>6</v>
      </c>
      <c r="D1920" s="50" t="s">
        <v>9805</v>
      </c>
      <c r="E1920" s="50" t="s">
        <v>1589</v>
      </c>
    </row>
    <row r="1921" spans="1:5" ht="32" x14ac:dyDescent="0.2">
      <c r="A1921" s="8" t="s">
        <v>9307</v>
      </c>
      <c r="B1921" s="8" t="s">
        <v>1710</v>
      </c>
      <c r="C1921" s="8" t="s">
        <v>7</v>
      </c>
      <c r="D1921" s="50" t="s">
        <v>9862</v>
      </c>
      <c r="E1921" s="50" t="s">
        <v>1712</v>
      </c>
    </row>
    <row r="1922" spans="1:5" ht="112" x14ac:dyDescent="0.2">
      <c r="A1922" s="8" t="s">
        <v>9307</v>
      </c>
      <c r="B1922" s="8" t="s">
        <v>1710</v>
      </c>
      <c r="C1922" s="8" t="s">
        <v>8</v>
      </c>
      <c r="D1922" s="50" t="s">
        <v>9863</v>
      </c>
      <c r="E1922" s="50" t="s">
        <v>1713</v>
      </c>
    </row>
    <row r="1923" spans="1:5" ht="16" x14ac:dyDescent="0.2">
      <c r="A1923" s="8" t="s">
        <v>9307</v>
      </c>
      <c r="B1923" s="8" t="s">
        <v>1715</v>
      </c>
      <c r="C1923" s="8" t="s">
        <v>4</v>
      </c>
      <c r="D1923" s="50" t="s">
        <v>9654</v>
      </c>
      <c r="E1923" s="50" t="s">
        <v>1253</v>
      </c>
    </row>
    <row r="1924" spans="1:5" ht="16" x14ac:dyDescent="0.2">
      <c r="A1924" s="8" t="s">
        <v>9307</v>
      </c>
      <c r="B1924" s="8" t="s">
        <v>1715</v>
      </c>
      <c r="C1924" s="8" t="s">
        <v>5</v>
      </c>
      <c r="D1924" s="50" t="s">
        <v>9802</v>
      </c>
      <c r="E1924" s="50" t="s">
        <v>1585</v>
      </c>
    </row>
    <row r="1925" spans="1:5" ht="16" x14ac:dyDescent="0.2">
      <c r="A1925" s="8" t="s">
        <v>9307</v>
      </c>
      <c r="B1925" s="8" t="s">
        <v>1715</v>
      </c>
      <c r="C1925" s="8" t="s">
        <v>6</v>
      </c>
      <c r="D1925" s="50" t="s">
        <v>9805</v>
      </c>
      <c r="E1925" s="50" t="s">
        <v>1589</v>
      </c>
    </row>
    <row r="1926" spans="1:5" ht="16" x14ac:dyDescent="0.2">
      <c r="A1926" s="8" t="s">
        <v>9307</v>
      </c>
      <c r="B1926" s="8" t="s">
        <v>1715</v>
      </c>
      <c r="C1926" s="8" t="s">
        <v>7</v>
      </c>
      <c r="D1926" s="50" t="s">
        <v>9864</v>
      </c>
      <c r="E1926" s="50" t="s">
        <v>1717</v>
      </c>
    </row>
    <row r="1927" spans="1:5" ht="48" x14ac:dyDescent="0.2">
      <c r="A1927" s="8" t="s">
        <v>9307</v>
      </c>
      <c r="B1927" s="8" t="s">
        <v>1715</v>
      </c>
      <c r="C1927" s="8" t="s">
        <v>8</v>
      </c>
      <c r="D1927" s="50" t="s">
        <v>9865</v>
      </c>
      <c r="E1927" s="50" t="s">
        <v>1718</v>
      </c>
    </row>
    <row r="1928" spans="1:5" ht="16" x14ac:dyDescent="0.2">
      <c r="A1928" s="8" t="s">
        <v>9307</v>
      </c>
      <c r="B1928" s="8" t="s">
        <v>1719</v>
      </c>
      <c r="C1928" s="8" t="s">
        <v>4</v>
      </c>
      <c r="D1928" s="50" t="s">
        <v>9654</v>
      </c>
      <c r="E1928" s="50" t="s">
        <v>1253</v>
      </c>
    </row>
    <row r="1929" spans="1:5" ht="16" x14ac:dyDescent="0.2">
      <c r="A1929" s="8" t="s">
        <v>9307</v>
      </c>
      <c r="B1929" s="8" t="s">
        <v>1719</v>
      </c>
      <c r="C1929" s="8" t="s">
        <v>5</v>
      </c>
      <c r="D1929" s="50" t="s">
        <v>9802</v>
      </c>
      <c r="E1929" s="50" t="s">
        <v>1585</v>
      </c>
    </row>
    <row r="1930" spans="1:5" ht="16" x14ac:dyDescent="0.2">
      <c r="A1930" s="8" t="s">
        <v>9307</v>
      </c>
      <c r="B1930" s="8" t="s">
        <v>1719</v>
      </c>
      <c r="C1930" s="8" t="s">
        <v>6</v>
      </c>
      <c r="D1930" s="50" t="s">
        <v>9805</v>
      </c>
      <c r="E1930" s="50" t="s">
        <v>1589</v>
      </c>
    </row>
    <row r="1931" spans="1:5" ht="16" x14ac:dyDescent="0.2">
      <c r="A1931" s="8" t="s">
        <v>9307</v>
      </c>
      <c r="B1931" s="8" t="s">
        <v>1719</v>
      </c>
      <c r="C1931" s="8" t="s">
        <v>7</v>
      </c>
      <c r="D1931" s="50" t="s">
        <v>9866</v>
      </c>
      <c r="E1931" s="50" t="s">
        <v>1721</v>
      </c>
    </row>
    <row r="1932" spans="1:5" ht="112" x14ac:dyDescent="0.2">
      <c r="A1932" s="8" t="s">
        <v>9307</v>
      </c>
      <c r="B1932" s="8" t="s">
        <v>1719</v>
      </c>
      <c r="C1932" s="8" t="s">
        <v>8</v>
      </c>
      <c r="D1932" s="50" t="s">
        <v>9867</v>
      </c>
      <c r="E1932" s="50" t="s">
        <v>1722</v>
      </c>
    </row>
    <row r="1933" spans="1:5" ht="16" x14ac:dyDescent="0.2">
      <c r="A1933" s="8" t="s">
        <v>9307</v>
      </c>
      <c r="B1933" s="8" t="s">
        <v>1724</v>
      </c>
      <c r="C1933" s="8" t="s">
        <v>4</v>
      </c>
      <c r="D1933" s="50" t="s">
        <v>9654</v>
      </c>
      <c r="E1933" s="50" t="s">
        <v>1253</v>
      </c>
    </row>
    <row r="1934" spans="1:5" ht="16" x14ac:dyDescent="0.2">
      <c r="A1934" s="8" t="s">
        <v>9307</v>
      </c>
      <c r="B1934" s="8" t="s">
        <v>1724</v>
      </c>
      <c r="C1934" s="8" t="s">
        <v>5</v>
      </c>
      <c r="D1934" s="50" t="s">
        <v>9802</v>
      </c>
      <c r="E1934" s="50" t="s">
        <v>1585</v>
      </c>
    </row>
    <row r="1935" spans="1:5" ht="16" x14ac:dyDescent="0.2">
      <c r="A1935" s="8" t="s">
        <v>9307</v>
      </c>
      <c r="B1935" s="8" t="s">
        <v>1724</v>
      </c>
      <c r="C1935" s="8" t="s">
        <v>6</v>
      </c>
      <c r="D1935" s="50" t="s">
        <v>9805</v>
      </c>
      <c r="E1935" s="50" t="s">
        <v>1589</v>
      </c>
    </row>
    <row r="1936" spans="1:5" ht="16" x14ac:dyDescent="0.2">
      <c r="A1936" s="8" t="s">
        <v>9307</v>
      </c>
      <c r="B1936" s="8" t="s">
        <v>1724</v>
      </c>
      <c r="C1936" s="8" t="s">
        <v>7</v>
      </c>
      <c r="D1936" s="50" t="s">
        <v>9547</v>
      </c>
      <c r="E1936" s="50" t="s">
        <v>802</v>
      </c>
    </row>
    <row r="1937" spans="1:5" ht="16" x14ac:dyDescent="0.2">
      <c r="A1937" s="8" t="s">
        <v>9307</v>
      </c>
      <c r="B1937" s="8" t="s">
        <v>1724</v>
      </c>
      <c r="C1937" s="8" t="s">
        <v>8</v>
      </c>
      <c r="D1937" s="50" t="s">
        <v>9868</v>
      </c>
      <c r="E1937" s="50" t="s">
        <v>1726</v>
      </c>
    </row>
    <row r="1938" spans="1:5" ht="16" x14ac:dyDescent="0.2">
      <c r="A1938" s="8" t="s">
        <v>9307</v>
      </c>
      <c r="B1938" s="8" t="s">
        <v>1727</v>
      </c>
      <c r="C1938" s="8" t="s">
        <v>4</v>
      </c>
      <c r="D1938" s="50" t="s">
        <v>9654</v>
      </c>
      <c r="E1938" s="50" t="s">
        <v>1253</v>
      </c>
    </row>
    <row r="1939" spans="1:5" ht="16" x14ac:dyDescent="0.2">
      <c r="A1939" s="8" t="s">
        <v>9307</v>
      </c>
      <c r="B1939" s="8" t="s">
        <v>1727</v>
      </c>
      <c r="C1939" s="8" t="s">
        <v>5</v>
      </c>
      <c r="D1939" s="50" t="s">
        <v>9802</v>
      </c>
      <c r="E1939" s="50" t="s">
        <v>1585</v>
      </c>
    </row>
    <row r="1940" spans="1:5" ht="16" x14ac:dyDescent="0.2">
      <c r="A1940" s="8" t="s">
        <v>9307</v>
      </c>
      <c r="B1940" s="8" t="s">
        <v>1727</v>
      </c>
      <c r="C1940" s="8" t="s">
        <v>6</v>
      </c>
      <c r="D1940" s="50" t="s">
        <v>9805</v>
      </c>
      <c r="E1940" s="50" t="s">
        <v>1589</v>
      </c>
    </row>
    <row r="1941" spans="1:5" ht="16" x14ac:dyDescent="0.2">
      <c r="A1941" s="8" t="s">
        <v>9307</v>
      </c>
      <c r="B1941" s="8" t="s">
        <v>1727</v>
      </c>
      <c r="C1941" s="8" t="s">
        <v>7</v>
      </c>
      <c r="D1941" s="50" t="s">
        <v>9516</v>
      </c>
      <c r="E1941" s="50" t="s">
        <v>643</v>
      </c>
    </row>
    <row r="1942" spans="1:5" ht="16" x14ac:dyDescent="0.2">
      <c r="A1942" s="8" t="s">
        <v>9307</v>
      </c>
      <c r="B1942" s="8" t="s">
        <v>1730</v>
      </c>
      <c r="C1942" s="8" t="s">
        <v>4</v>
      </c>
      <c r="D1942" s="50" t="s">
        <v>9654</v>
      </c>
      <c r="E1942" s="50" t="s">
        <v>1253</v>
      </c>
    </row>
    <row r="1943" spans="1:5" ht="16" x14ac:dyDescent="0.2">
      <c r="A1943" s="8" t="s">
        <v>9307</v>
      </c>
      <c r="B1943" s="8" t="s">
        <v>1730</v>
      </c>
      <c r="C1943" s="8" t="s">
        <v>5</v>
      </c>
      <c r="D1943" s="50" t="s">
        <v>9802</v>
      </c>
      <c r="E1943" s="50" t="s">
        <v>1585</v>
      </c>
    </row>
    <row r="1944" spans="1:5" ht="16" x14ac:dyDescent="0.2">
      <c r="A1944" s="8" t="s">
        <v>9307</v>
      </c>
      <c r="B1944" s="8" t="s">
        <v>1730</v>
      </c>
      <c r="C1944" s="8" t="s">
        <v>6</v>
      </c>
      <c r="D1944" s="50" t="s">
        <v>9805</v>
      </c>
      <c r="E1944" s="50" t="s">
        <v>1589</v>
      </c>
    </row>
    <row r="1945" spans="1:5" ht="16" x14ac:dyDescent="0.2">
      <c r="A1945" s="8" t="s">
        <v>9307</v>
      </c>
      <c r="B1945" s="8" t="s">
        <v>1730</v>
      </c>
      <c r="C1945" s="8" t="s">
        <v>7</v>
      </c>
      <c r="D1945" s="50" t="s">
        <v>9869</v>
      </c>
      <c r="E1945" s="50" t="s">
        <v>1732</v>
      </c>
    </row>
    <row r="1946" spans="1:5" ht="80" x14ac:dyDescent="0.2">
      <c r="A1946" s="8" t="s">
        <v>9307</v>
      </c>
      <c r="B1946" s="8" t="s">
        <v>1730</v>
      </c>
      <c r="C1946" s="8" t="s">
        <v>8</v>
      </c>
      <c r="D1946" s="50" t="s">
        <v>9870</v>
      </c>
      <c r="E1946" s="50" t="s">
        <v>1733</v>
      </c>
    </row>
    <row r="1947" spans="1:5" ht="16" x14ac:dyDescent="0.2">
      <c r="A1947" s="8" t="s">
        <v>9307</v>
      </c>
      <c r="B1947" s="8" t="s">
        <v>1734</v>
      </c>
      <c r="C1947" s="8" t="s">
        <v>4</v>
      </c>
      <c r="D1947" s="50" t="s">
        <v>9654</v>
      </c>
      <c r="E1947" s="50" t="s">
        <v>1253</v>
      </c>
    </row>
    <row r="1948" spans="1:5" ht="16" x14ac:dyDescent="0.2">
      <c r="A1948" s="8" t="s">
        <v>9307</v>
      </c>
      <c r="B1948" s="8" t="s">
        <v>1734</v>
      </c>
      <c r="C1948" s="8" t="s">
        <v>5</v>
      </c>
      <c r="D1948" s="50" t="s">
        <v>9802</v>
      </c>
      <c r="E1948" s="50" t="s">
        <v>1585</v>
      </c>
    </row>
    <row r="1949" spans="1:5" ht="16" x14ac:dyDescent="0.2">
      <c r="A1949" s="8" t="s">
        <v>9307</v>
      </c>
      <c r="B1949" s="8" t="s">
        <v>1734</v>
      </c>
      <c r="C1949" s="8" t="s">
        <v>6</v>
      </c>
      <c r="D1949" s="50" t="s">
        <v>9871</v>
      </c>
      <c r="E1949" s="50" t="s">
        <v>1736</v>
      </c>
    </row>
    <row r="1950" spans="1:5" ht="48" x14ac:dyDescent="0.2">
      <c r="A1950" s="8" t="s">
        <v>9307</v>
      </c>
      <c r="B1950" s="8" t="s">
        <v>1734</v>
      </c>
      <c r="C1950" s="8" t="s">
        <v>7</v>
      </c>
      <c r="D1950" s="50" t="s">
        <v>9872</v>
      </c>
      <c r="E1950" s="50" t="s">
        <v>9873</v>
      </c>
    </row>
    <row r="1951" spans="1:5" ht="16" x14ac:dyDescent="0.2">
      <c r="A1951" s="8" t="s">
        <v>9307</v>
      </c>
      <c r="B1951" s="8" t="s">
        <v>1739</v>
      </c>
      <c r="C1951" s="8" t="s">
        <v>4</v>
      </c>
      <c r="D1951" s="50" t="s">
        <v>9654</v>
      </c>
      <c r="E1951" s="50" t="s">
        <v>1253</v>
      </c>
    </row>
    <row r="1952" spans="1:5" ht="16" x14ac:dyDescent="0.2">
      <c r="A1952" s="8" t="s">
        <v>9307</v>
      </c>
      <c r="B1952" s="8" t="s">
        <v>1739</v>
      </c>
      <c r="C1952" s="8" t="s">
        <v>5</v>
      </c>
      <c r="D1952" s="50" t="s">
        <v>9802</v>
      </c>
      <c r="E1952" s="50" t="s">
        <v>1585</v>
      </c>
    </row>
    <row r="1953" spans="1:5" ht="16" x14ac:dyDescent="0.2">
      <c r="A1953" s="8" t="s">
        <v>9307</v>
      </c>
      <c r="B1953" s="8" t="s">
        <v>1739</v>
      </c>
      <c r="C1953" s="8" t="s">
        <v>6</v>
      </c>
      <c r="D1953" s="50" t="s">
        <v>9871</v>
      </c>
      <c r="E1953" s="50" t="s">
        <v>1736</v>
      </c>
    </row>
    <row r="1954" spans="1:5" ht="16" x14ac:dyDescent="0.2">
      <c r="A1954" s="8" t="s">
        <v>9307</v>
      </c>
      <c r="B1954" s="8" t="s">
        <v>1739</v>
      </c>
      <c r="C1954" s="8" t="s">
        <v>7</v>
      </c>
      <c r="D1954" s="50" t="s">
        <v>9874</v>
      </c>
      <c r="E1954" s="50" t="s">
        <v>1741</v>
      </c>
    </row>
    <row r="1955" spans="1:5" ht="16" x14ac:dyDescent="0.2">
      <c r="A1955" s="8" t="s">
        <v>9307</v>
      </c>
      <c r="B1955" s="8" t="s">
        <v>1744</v>
      </c>
      <c r="C1955" s="8" t="s">
        <v>4</v>
      </c>
      <c r="D1955" s="50" t="s">
        <v>9654</v>
      </c>
      <c r="E1955" s="50" t="s">
        <v>1253</v>
      </c>
    </row>
    <row r="1956" spans="1:5" ht="16" x14ac:dyDescent="0.2">
      <c r="A1956" s="8" t="s">
        <v>9307</v>
      </c>
      <c r="B1956" s="8" t="s">
        <v>1744</v>
      </c>
      <c r="C1956" s="8" t="s">
        <v>5</v>
      </c>
      <c r="D1956" s="50" t="s">
        <v>9802</v>
      </c>
      <c r="E1956" s="50" t="s">
        <v>1585</v>
      </c>
    </row>
    <row r="1957" spans="1:5" ht="16" x14ac:dyDescent="0.2">
      <c r="A1957" s="8" t="s">
        <v>9307</v>
      </c>
      <c r="B1957" s="8" t="s">
        <v>1744</v>
      </c>
      <c r="C1957" s="8" t="s">
        <v>6</v>
      </c>
      <c r="D1957" s="50" t="s">
        <v>9871</v>
      </c>
      <c r="E1957" s="50" t="s">
        <v>1736</v>
      </c>
    </row>
    <row r="1958" spans="1:5" ht="16" x14ac:dyDescent="0.2">
      <c r="A1958" s="8" t="s">
        <v>9307</v>
      </c>
      <c r="B1958" s="8" t="s">
        <v>1744</v>
      </c>
      <c r="C1958" s="8" t="s">
        <v>7</v>
      </c>
      <c r="D1958" s="50" t="s">
        <v>9811</v>
      </c>
      <c r="E1958" s="50" t="s">
        <v>1599</v>
      </c>
    </row>
    <row r="1959" spans="1:5" ht="48" x14ac:dyDescent="0.2">
      <c r="A1959" s="8" t="s">
        <v>9307</v>
      </c>
      <c r="B1959" s="8" t="s">
        <v>1744</v>
      </c>
      <c r="C1959" s="8" t="s">
        <v>8</v>
      </c>
      <c r="D1959" s="50" t="s">
        <v>9812</v>
      </c>
      <c r="E1959" s="50" t="s">
        <v>1600</v>
      </c>
    </row>
    <row r="1960" spans="1:5" ht="16" x14ac:dyDescent="0.2">
      <c r="A1960" s="8" t="s">
        <v>9307</v>
      </c>
      <c r="B1960" s="8" t="s">
        <v>1746</v>
      </c>
      <c r="C1960" s="8" t="s">
        <v>4</v>
      </c>
      <c r="D1960" s="50" t="s">
        <v>9654</v>
      </c>
      <c r="E1960" s="50" t="s">
        <v>1253</v>
      </c>
    </row>
    <row r="1961" spans="1:5" ht="16" x14ac:dyDescent="0.2">
      <c r="A1961" s="8" t="s">
        <v>9307</v>
      </c>
      <c r="B1961" s="8" t="s">
        <v>1746</v>
      </c>
      <c r="C1961" s="8" t="s">
        <v>5</v>
      </c>
      <c r="D1961" s="50" t="s">
        <v>9802</v>
      </c>
      <c r="E1961" s="50" t="s">
        <v>1585</v>
      </c>
    </row>
    <row r="1962" spans="1:5" ht="16" x14ac:dyDescent="0.2">
      <c r="A1962" s="8" t="s">
        <v>9307</v>
      </c>
      <c r="B1962" s="8" t="s">
        <v>1746</v>
      </c>
      <c r="C1962" s="8" t="s">
        <v>6</v>
      </c>
      <c r="D1962" s="50" t="s">
        <v>9871</v>
      </c>
      <c r="E1962" s="50" t="s">
        <v>1736</v>
      </c>
    </row>
    <row r="1963" spans="1:5" ht="16" x14ac:dyDescent="0.2">
      <c r="A1963" s="8" t="s">
        <v>9307</v>
      </c>
      <c r="B1963" s="8" t="s">
        <v>1746</v>
      </c>
      <c r="C1963" s="8" t="s">
        <v>7</v>
      </c>
      <c r="D1963" s="50" t="s">
        <v>9875</v>
      </c>
      <c r="E1963" s="50" t="s">
        <v>1748</v>
      </c>
    </row>
    <row r="1964" spans="1:5" ht="96" x14ac:dyDescent="0.2">
      <c r="A1964" s="8" t="s">
        <v>9307</v>
      </c>
      <c r="B1964" s="8" t="s">
        <v>1746</v>
      </c>
      <c r="C1964" s="8" t="s">
        <v>8</v>
      </c>
      <c r="D1964" s="50" t="s">
        <v>9876</v>
      </c>
      <c r="E1964" s="50" t="s">
        <v>1749</v>
      </c>
    </row>
    <row r="1965" spans="1:5" ht="16" x14ac:dyDescent="0.2">
      <c r="A1965" s="8" t="s">
        <v>9307</v>
      </c>
      <c r="B1965" s="8" t="s">
        <v>1751</v>
      </c>
      <c r="C1965" s="8" t="s">
        <v>4</v>
      </c>
      <c r="D1965" s="50" t="s">
        <v>9654</v>
      </c>
      <c r="E1965" s="50" t="s">
        <v>1253</v>
      </c>
    </row>
    <row r="1966" spans="1:5" ht="16" x14ac:dyDescent="0.2">
      <c r="A1966" s="8" t="s">
        <v>9307</v>
      </c>
      <c r="B1966" s="8" t="s">
        <v>1751</v>
      </c>
      <c r="C1966" s="8" t="s">
        <v>5</v>
      </c>
      <c r="D1966" s="50" t="s">
        <v>9802</v>
      </c>
      <c r="E1966" s="50" t="s">
        <v>1585</v>
      </c>
    </row>
    <row r="1967" spans="1:5" ht="16" x14ac:dyDescent="0.2">
      <c r="A1967" s="8" t="s">
        <v>9307</v>
      </c>
      <c r="B1967" s="8" t="s">
        <v>1751</v>
      </c>
      <c r="C1967" s="8" t="s">
        <v>6</v>
      </c>
      <c r="D1967" s="50" t="s">
        <v>9871</v>
      </c>
      <c r="E1967" s="50" t="s">
        <v>1736</v>
      </c>
    </row>
    <row r="1968" spans="1:5" ht="16" x14ac:dyDescent="0.2">
      <c r="A1968" s="8" t="s">
        <v>9307</v>
      </c>
      <c r="B1968" s="8" t="s">
        <v>1751</v>
      </c>
      <c r="C1968" s="8" t="s">
        <v>7</v>
      </c>
      <c r="D1968" s="50" t="s">
        <v>9815</v>
      </c>
      <c r="E1968" s="50" t="s">
        <v>1608</v>
      </c>
    </row>
    <row r="1969" spans="1:5" ht="144" x14ac:dyDescent="0.2">
      <c r="A1969" s="8" t="s">
        <v>9307</v>
      </c>
      <c r="B1969" s="8" t="s">
        <v>1751</v>
      </c>
      <c r="C1969" s="8" t="s">
        <v>8</v>
      </c>
      <c r="D1969" s="50" t="s">
        <v>9816</v>
      </c>
      <c r="E1969" s="50" t="s">
        <v>1609</v>
      </c>
    </row>
    <row r="1970" spans="1:5" ht="16" x14ac:dyDescent="0.2">
      <c r="A1970" s="8" t="s">
        <v>9307</v>
      </c>
      <c r="B1970" s="8" t="s">
        <v>1753</v>
      </c>
      <c r="C1970" s="8" t="s">
        <v>4</v>
      </c>
      <c r="D1970" s="50" t="s">
        <v>9654</v>
      </c>
      <c r="E1970" s="50" t="s">
        <v>1253</v>
      </c>
    </row>
    <row r="1971" spans="1:5" ht="16" x14ac:dyDescent="0.2">
      <c r="A1971" s="8" t="s">
        <v>9307</v>
      </c>
      <c r="B1971" s="8" t="s">
        <v>1753</v>
      </c>
      <c r="C1971" s="8" t="s">
        <v>5</v>
      </c>
      <c r="D1971" s="50" t="s">
        <v>9802</v>
      </c>
      <c r="E1971" s="50" t="s">
        <v>1585</v>
      </c>
    </row>
    <row r="1972" spans="1:5" ht="16" x14ac:dyDescent="0.2">
      <c r="A1972" s="8" t="s">
        <v>9307</v>
      </c>
      <c r="B1972" s="8" t="s">
        <v>1753</v>
      </c>
      <c r="C1972" s="8" t="s">
        <v>6</v>
      </c>
      <c r="D1972" s="50" t="s">
        <v>9871</v>
      </c>
      <c r="E1972" s="50" t="s">
        <v>1736</v>
      </c>
    </row>
    <row r="1973" spans="1:5" ht="16" x14ac:dyDescent="0.2">
      <c r="A1973" s="8" t="s">
        <v>9307</v>
      </c>
      <c r="B1973" s="8" t="s">
        <v>1753</v>
      </c>
      <c r="C1973" s="8" t="s">
        <v>7</v>
      </c>
      <c r="D1973" s="50" t="s">
        <v>9877</v>
      </c>
      <c r="E1973" s="50" t="s">
        <v>1755</v>
      </c>
    </row>
    <row r="1974" spans="1:5" ht="96" x14ac:dyDescent="0.2">
      <c r="A1974" s="8" t="s">
        <v>9307</v>
      </c>
      <c r="B1974" s="8" t="s">
        <v>1753</v>
      </c>
      <c r="C1974" s="8" t="s">
        <v>8</v>
      </c>
      <c r="D1974" s="50" t="s">
        <v>9878</v>
      </c>
      <c r="E1974" s="50" t="s">
        <v>1756</v>
      </c>
    </row>
    <row r="1975" spans="1:5" ht="16" x14ac:dyDescent="0.2">
      <c r="A1975" s="8" t="s">
        <v>9307</v>
      </c>
      <c r="B1975" s="8" t="s">
        <v>1758</v>
      </c>
      <c r="C1975" s="8" t="s">
        <v>4</v>
      </c>
      <c r="D1975" s="50" t="s">
        <v>9654</v>
      </c>
      <c r="E1975" s="50" t="s">
        <v>1253</v>
      </c>
    </row>
    <row r="1976" spans="1:5" ht="16" x14ac:dyDescent="0.2">
      <c r="A1976" s="8" t="s">
        <v>9307</v>
      </c>
      <c r="B1976" s="8" t="s">
        <v>1758</v>
      </c>
      <c r="C1976" s="8" t="s">
        <v>5</v>
      </c>
      <c r="D1976" s="50" t="s">
        <v>9802</v>
      </c>
      <c r="E1976" s="50" t="s">
        <v>1585</v>
      </c>
    </row>
    <row r="1977" spans="1:5" ht="16" x14ac:dyDescent="0.2">
      <c r="A1977" s="8" t="s">
        <v>9307</v>
      </c>
      <c r="B1977" s="8" t="s">
        <v>1758</v>
      </c>
      <c r="C1977" s="8" t="s">
        <v>6</v>
      </c>
      <c r="D1977" s="50" t="s">
        <v>9871</v>
      </c>
      <c r="E1977" s="50" t="s">
        <v>1736</v>
      </c>
    </row>
    <row r="1978" spans="1:5" ht="16" x14ac:dyDescent="0.2">
      <c r="A1978" s="8" t="s">
        <v>9307</v>
      </c>
      <c r="B1978" s="8" t="s">
        <v>1758</v>
      </c>
      <c r="C1978" s="8" t="s">
        <v>7</v>
      </c>
      <c r="D1978" s="50" t="s">
        <v>9819</v>
      </c>
      <c r="E1978" s="50" t="s">
        <v>1618</v>
      </c>
    </row>
    <row r="1979" spans="1:5" ht="32" x14ac:dyDescent="0.2">
      <c r="A1979" s="8" t="s">
        <v>9307</v>
      </c>
      <c r="B1979" s="8" t="s">
        <v>1758</v>
      </c>
      <c r="C1979" s="8" t="s">
        <v>8</v>
      </c>
      <c r="D1979" s="50" t="s">
        <v>9820</v>
      </c>
      <c r="E1979" s="50" t="s">
        <v>1619</v>
      </c>
    </row>
    <row r="1980" spans="1:5" ht="16" x14ac:dyDescent="0.2">
      <c r="A1980" s="8" t="s">
        <v>9307</v>
      </c>
      <c r="B1980" s="8" t="s">
        <v>1760</v>
      </c>
      <c r="C1980" s="8" t="s">
        <v>4</v>
      </c>
      <c r="D1980" s="50" t="s">
        <v>9654</v>
      </c>
      <c r="E1980" s="50" t="s">
        <v>1253</v>
      </c>
    </row>
    <row r="1981" spans="1:5" ht="16" x14ac:dyDescent="0.2">
      <c r="A1981" s="8" t="s">
        <v>9307</v>
      </c>
      <c r="B1981" s="8" t="s">
        <v>1760</v>
      </c>
      <c r="C1981" s="8" t="s">
        <v>5</v>
      </c>
      <c r="D1981" s="50" t="s">
        <v>9802</v>
      </c>
      <c r="E1981" s="50" t="s">
        <v>1585</v>
      </c>
    </row>
    <row r="1982" spans="1:5" ht="16" x14ac:dyDescent="0.2">
      <c r="A1982" s="8" t="s">
        <v>9307</v>
      </c>
      <c r="B1982" s="8" t="s">
        <v>1760</v>
      </c>
      <c r="C1982" s="8" t="s">
        <v>6</v>
      </c>
      <c r="D1982" s="50" t="s">
        <v>9871</v>
      </c>
      <c r="E1982" s="50" t="s">
        <v>1736</v>
      </c>
    </row>
    <row r="1983" spans="1:5" ht="16" x14ac:dyDescent="0.2">
      <c r="A1983" s="8" t="s">
        <v>9307</v>
      </c>
      <c r="B1983" s="8" t="s">
        <v>1760</v>
      </c>
      <c r="C1983" s="8" t="s">
        <v>7</v>
      </c>
      <c r="D1983" s="50" t="s">
        <v>9879</v>
      </c>
      <c r="E1983" s="50" t="s">
        <v>1762</v>
      </c>
    </row>
    <row r="1984" spans="1:5" ht="96" x14ac:dyDescent="0.2">
      <c r="A1984" s="8" t="s">
        <v>9307</v>
      </c>
      <c r="B1984" s="8" t="s">
        <v>1760</v>
      </c>
      <c r="C1984" s="8" t="s">
        <v>8</v>
      </c>
      <c r="D1984" s="50" t="s">
        <v>9880</v>
      </c>
      <c r="E1984" s="50" t="s">
        <v>1763</v>
      </c>
    </row>
    <row r="1985" spans="1:5" ht="16" x14ac:dyDescent="0.2">
      <c r="A1985" s="8" t="s">
        <v>9307</v>
      </c>
      <c r="B1985" s="8" t="s">
        <v>1765</v>
      </c>
      <c r="C1985" s="8" t="s">
        <v>4</v>
      </c>
      <c r="D1985" s="50" t="s">
        <v>9654</v>
      </c>
      <c r="E1985" s="50" t="s">
        <v>1253</v>
      </c>
    </row>
    <row r="1986" spans="1:5" ht="16" x14ac:dyDescent="0.2">
      <c r="A1986" s="8" t="s">
        <v>9307</v>
      </c>
      <c r="B1986" s="8" t="s">
        <v>1765</v>
      </c>
      <c r="C1986" s="8" t="s">
        <v>5</v>
      </c>
      <c r="D1986" s="50" t="s">
        <v>9802</v>
      </c>
      <c r="E1986" s="50" t="s">
        <v>1585</v>
      </c>
    </row>
    <row r="1987" spans="1:5" ht="16" x14ac:dyDescent="0.2">
      <c r="A1987" s="8" t="s">
        <v>9307</v>
      </c>
      <c r="B1987" s="8" t="s">
        <v>1765</v>
      </c>
      <c r="C1987" s="8" t="s">
        <v>6</v>
      </c>
      <c r="D1987" s="50" t="s">
        <v>9871</v>
      </c>
      <c r="E1987" s="50" t="s">
        <v>1736</v>
      </c>
    </row>
    <row r="1988" spans="1:5" ht="16" x14ac:dyDescent="0.2">
      <c r="A1988" s="8" t="s">
        <v>9307</v>
      </c>
      <c r="B1988" s="8" t="s">
        <v>1765</v>
      </c>
      <c r="C1988" s="8" t="s">
        <v>7</v>
      </c>
      <c r="D1988" s="50" t="s">
        <v>9823</v>
      </c>
      <c r="E1988" s="50" t="s">
        <v>1627</v>
      </c>
    </row>
    <row r="1989" spans="1:5" ht="32" x14ac:dyDescent="0.2">
      <c r="A1989" s="8" t="s">
        <v>9307</v>
      </c>
      <c r="B1989" s="8" t="s">
        <v>1765</v>
      </c>
      <c r="C1989" s="8" t="s">
        <v>8</v>
      </c>
      <c r="D1989" s="50" t="s">
        <v>9824</v>
      </c>
      <c r="E1989" s="50" t="s">
        <v>1628</v>
      </c>
    </row>
    <row r="1990" spans="1:5" ht="16" x14ac:dyDescent="0.2">
      <c r="A1990" s="8" t="s">
        <v>9307</v>
      </c>
      <c r="B1990" s="8" t="s">
        <v>1767</v>
      </c>
      <c r="C1990" s="8" t="s">
        <v>4</v>
      </c>
      <c r="D1990" s="50" t="s">
        <v>9654</v>
      </c>
      <c r="E1990" s="50" t="s">
        <v>1253</v>
      </c>
    </row>
    <row r="1991" spans="1:5" ht="16" x14ac:dyDescent="0.2">
      <c r="A1991" s="8" t="s">
        <v>9307</v>
      </c>
      <c r="B1991" s="8" t="s">
        <v>1767</v>
      </c>
      <c r="C1991" s="8" t="s">
        <v>5</v>
      </c>
      <c r="D1991" s="50" t="s">
        <v>9802</v>
      </c>
      <c r="E1991" s="50" t="s">
        <v>1585</v>
      </c>
    </row>
    <row r="1992" spans="1:5" ht="16" x14ac:dyDescent="0.2">
      <c r="A1992" s="8" t="s">
        <v>9307</v>
      </c>
      <c r="B1992" s="8" t="s">
        <v>1767</v>
      </c>
      <c r="C1992" s="8" t="s">
        <v>6</v>
      </c>
      <c r="D1992" s="50" t="s">
        <v>9871</v>
      </c>
      <c r="E1992" s="50" t="s">
        <v>1736</v>
      </c>
    </row>
    <row r="1993" spans="1:5" ht="16" x14ac:dyDescent="0.2">
      <c r="A1993" s="8" t="s">
        <v>9307</v>
      </c>
      <c r="B1993" s="8" t="s">
        <v>1767</v>
      </c>
      <c r="C1993" s="8" t="s">
        <v>7</v>
      </c>
      <c r="D1993" s="50" t="s">
        <v>9881</v>
      </c>
      <c r="E1993" s="50" t="s">
        <v>1769</v>
      </c>
    </row>
    <row r="1994" spans="1:5" ht="96" x14ac:dyDescent="0.2">
      <c r="A1994" s="8" t="s">
        <v>9307</v>
      </c>
      <c r="B1994" s="8" t="s">
        <v>1767</v>
      </c>
      <c r="C1994" s="8" t="s">
        <v>8</v>
      </c>
      <c r="D1994" s="50" t="s">
        <v>9882</v>
      </c>
      <c r="E1994" s="50" t="s">
        <v>1770</v>
      </c>
    </row>
    <row r="1995" spans="1:5" ht="16" x14ac:dyDescent="0.2">
      <c r="A1995" s="8" t="s">
        <v>9307</v>
      </c>
      <c r="B1995" s="8" t="s">
        <v>1772</v>
      </c>
      <c r="C1995" s="8" t="s">
        <v>4</v>
      </c>
      <c r="D1995" s="50" t="s">
        <v>9654</v>
      </c>
      <c r="E1995" s="50" t="s">
        <v>1253</v>
      </c>
    </row>
    <row r="1996" spans="1:5" ht="16" x14ac:dyDescent="0.2">
      <c r="A1996" s="8" t="s">
        <v>9307</v>
      </c>
      <c r="B1996" s="8" t="s">
        <v>1772</v>
      </c>
      <c r="C1996" s="8" t="s">
        <v>5</v>
      </c>
      <c r="D1996" s="50" t="s">
        <v>9802</v>
      </c>
      <c r="E1996" s="50" t="s">
        <v>1585</v>
      </c>
    </row>
    <row r="1997" spans="1:5" ht="16" x14ac:dyDescent="0.2">
      <c r="A1997" s="8" t="s">
        <v>9307</v>
      </c>
      <c r="B1997" s="8" t="s">
        <v>1772</v>
      </c>
      <c r="C1997" s="8" t="s">
        <v>6</v>
      </c>
      <c r="D1997" s="50" t="s">
        <v>9871</v>
      </c>
      <c r="E1997" s="50" t="s">
        <v>1736</v>
      </c>
    </row>
    <row r="1998" spans="1:5" ht="16" x14ac:dyDescent="0.2">
      <c r="A1998" s="8" t="s">
        <v>9307</v>
      </c>
      <c r="B1998" s="8" t="s">
        <v>1772</v>
      </c>
      <c r="C1998" s="8" t="s">
        <v>7</v>
      </c>
      <c r="D1998" s="50" t="s">
        <v>9827</v>
      </c>
      <c r="E1998" s="50" t="s">
        <v>1636</v>
      </c>
    </row>
    <row r="1999" spans="1:5" ht="48" x14ac:dyDescent="0.2">
      <c r="A1999" s="8" t="s">
        <v>9307</v>
      </c>
      <c r="B1999" s="8" t="s">
        <v>1772</v>
      </c>
      <c r="C1999" s="8" t="s">
        <v>8</v>
      </c>
      <c r="D1999" s="50" t="s">
        <v>9828</v>
      </c>
      <c r="E1999" s="50" t="s">
        <v>1637</v>
      </c>
    </row>
    <row r="2000" spans="1:5" ht="16" x14ac:dyDescent="0.2">
      <c r="A2000" s="8" t="s">
        <v>9307</v>
      </c>
      <c r="B2000" s="8" t="s">
        <v>1774</v>
      </c>
      <c r="C2000" s="8" t="s">
        <v>4</v>
      </c>
      <c r="D2000" s="50" t="s">
        <v>9654</v>
      </c>
      <c r="E2000" s="50" t="s">
        <v>1253</v>
      </c>
    </row>
    <row r="2001" spans="1:5" ht="16" x14ac:dyDescent="0.2">
      <c r="A2001" s="8" t="s">
        <v>9307</v>
      </c>
      <c r="B2001" s="8" t="s">
        <v>1774</v>
      </c>
      <c r="C2001" s="8" t="s">
        <v>5</v>
      </c>
      <c r="D2001" s="50" t="s">
        <v>9802</v>
      </c>
      <c r="E2001" s="50" t="s">
        <v>1585</v>
      </c>
    </row>
    <row r="2002" spans="1:5" ht="16" x14ac:dyDescent="0.2">
      <c r="A2002" s="8" t="s">
        <v>9307</v>
      </c>
      <c r="B2002" s="8" t="s">
        <v>1774</v>
      </c>
      <c r="C2002" s="8" t="s">
        <v>6</v>
      </c>
      <c r="D2002" s="50" t="s">
        <v>9871</v>
      </c>
      <c r="E2002" s="50" t="s">
        <v>1736</v>
      </c>
    </row>
    <row r="2003" spans="1:5" ht="16" x14ac:dyDescent="0.2">
      <c r="A2003" s="8" t="s">
        <v>9307</v>
      </c>
      <c r="B2003" s="8" t="s">
        <v>1774</v>
      </c>
      <c r="C2003" s="8" t="s">
        <v>7</v>
      </c>
      <c r="D2003" s="50" t="s">
        <v>9883</v>
      </c>
      <c r="E2003" s="50" t="s">
        <v>1776</v>
      </c>
    </row>
    <row r="2004" spans="1:5" ht="96" x14ac:dyDescent="0.2">
      <c r="A2004" s="8" t="s">
        <v>9307</v>
      </c>
      <c r="B2004" s="8" t="s">
        <v>1774</v>
      </c>
      <c r="C2004" s="8" t="s">
        <v>8</v>
      </c>
      <c r="D2004" s="50" t="s">
        <v>9884</v>
      </c>
      <c r="E2004" s="50" t="s">
        <v>1777</v>
      </c>
    </row>
    <row r="2005" spans="1:5" ht="16" x14ac:dyDescent="0.2">
      <c r="A2005" s="8" t="s">
        <v>9307</v>
      </c>
      <c r="B2005" s="8" t="s">
        <v>1779</v>
      </c>
      <c r="C2005" s="8" t="s">
        <v>4</v>
      </c>
      <c r="D2005" s="50" t="s">
        <v>9654</v>
      </c>
      <c r="E2005" s="50" t="s">
        <v>1253</v>
      </c>
    </row>
    <row r="2006" spans="1:5" ht="16" x14ac:dyDescent="0.2">
      <c r="A2006" s="8" t="s">
        <v>9307</v>
      </c>
      <c r="B2006" s="8" t="s">
        <v>1779</v>
      </c>
      <c r="C2006" s="8" t="s">
        <v>5</v>
      </c>
      <c r="D2006" s="50" t="s">
        <v>9802</v>
      </c>
      <c r="E2006" s="50" t="s">
        <v>1585</v>
      </c>
    </row>
    <row r="2007" spans="1:5" ht="16" x14ac:dyDescent="0.2">
      <c r="A2007" s="8" t="s">
        <v>9307</v>
      </c>
      <c r="B2007" s="8" t="s">
        <v>1779</v>
      </c>
      <c r="C2007" s="8" t="s">
        <v>6</v>
      </c>
      <c r="D2007" s="50" t="s">
        <v>9871</v>
      </c>
      <c r="E2007" s="50" t="s">
        <v>1736</v>
      </c>
    </row>
    <row r="2008" spans="1:5" ht="16" x14ac:dyDescent="0.2">
      <c r="A2008" s="8" t="s">
        <v>9307</v>
      </c>
      <c r="B2008" s="8" t="s">
        <v>1779</v>
      </c>
      <c r="C2008" s="8" t="s">
        <v>7</v>
      </c>
      <c r="D2008" s="50" t="s">
        <v>9831</v>
      </c>
      <c r="E2008" s="50" t="s">
        <v>1645</v>
      </c>
    </row>
    <row r="2009" spans="1:5" ht="16" x14ac:dyDescent="0.2">
      <c r="A2009" s="8" t="s">
        <v>9307</v>
      </c>
      <c r="B2009" s="8" t="s">
        <v>1779</v>
      </c>
      <c r="C2009" s="8" t="s">
        <v>8</v>
      </c>
      <c r="D2009" s="50" t="s">
        <v>9832</v>
      </c>
      <c r="E2009" s="50" t="s">
        <v>1646</v>
      </c>
    </row>
    <row r="2010" spans="1:5" ht="16" x14ac:dyDescent="0.2">
      <c r="A2010" s="8" t="s">
        <v>9307</v>
      </c>
      <c r="B2010" s="8" t="s">
        <v>1781</v>
      </c>
      <c r="C2010" s="8" t="s">
        <v>4</v>
      </c>
      <c r="D2010" s="50" t="s">
        <v>9654</v>
      </c>
      <c r="E2010" s="50" t="s">
        <v>1253</v>
      </c>
    </row>
    <row r="2011" spans="1:5" ht="16" x14ac:dyDescent="0.2">
      <c r="A2011" s="8" t="s">
        <v>9307</v>
      </c>
      <c r="B2011" s="8" t="s">
        <v>1781</v>
      </c>
      <c r="C2011" s="8" t="s">
        <v>5</v>
      </c>
      <c r="D2011" s="50" t="s">
        <v>9802</v>
      </c>
      <c r="E2011" s="50" t="s">
        <v>1585</v>
      </c>
    </row>
    <row r="2012" spans="1:5" ht="16" x14ac:dyDescent="0.2">
      <c r="A2012" s="8" t="s">
        <v>9307</v>
      </c>
      <c r="B2012" s="8" t="s">
        <v>1781</v>
      </c>
      <c r="C2012" s="8" t="s">
        <v>6</v>
      </c>
      <c r="D2012" s="50" t="s">
        <v>9871</v>
      </c>
      <c r="E2012" s="50" t="s">
        <v>1736</v>
      </c>
    </row>
    <row r="2013" spans="1:5" ht="16" x14ac:dyDescent="0.2">
      <c r="A2013" s="8" t="s">
        <v>9307</v>
      </c>
      <c r="B2013" s="8" t="s">
        <v>1781</v>
      </c>
      <c r="C2013" s="8" t="s">
        <v>7</v>
      </c>
      <c r="D2013" s="50" t="s">
        <v>9885</v>
      </c>
      <c r="E2013" s="50" t="s">
        <v>1783</v>
      </c>
    </row>
    <row r="2014" spans="1:5" ht="96" x14ac:dyDescent="0.2">
      <c r="A2014" s="8" t="s">
        <v>9307</v>
      </c>
      <c r="B2014" s="8" t="s">
        <v>1781</v>
      </c>
      <c r="C2014" s="8" t="s">
        <v>8</v>
      </c>
      <c r="D2014" s="50" t="s">
        <v>9886</v>
      </c>
      <c r="E2014" s="50" t="s">
        <v>1784</v>
      </c>
    </row>
    <row r="2015" spans="1:5" ht="16" x14ac:dyDescent="0.2">
      <c r="A2015" s="8" t="s">
        <v>9307</v>
      </c>
      <c r="B2015" s="8" t="s">
        <v>1786</v>
      </c>
      <c r="C2015" s="8" t="s">
        <v>4</v>
      </c>
      <c r="D2015" s="50" t="s">
        <v>9654</v>
      </c>
      <c r="E2015" s="50" t="s">
        <v>1253</v>
      </c>
    </row>
    <row r="2016" spans="1:5" ht="16" x14ac:dyDescent="0.2">
      <c r="A2016" s="8" t="s">
        <v>9307</v>
      </c>
      <c r="B2016" s="8" t="s">
        <v>1786</v>
      </c>
      <c r="C2016" s="8" t="s">
        <v>5</v>
      </c>
      <c r="D2016" s="50" t="s">
        <v>9802</v>
      </c>
      <c r="E2016" s="50" t="s">
        <v>1585</v>
      </c>
    </row>
    <row r="2017" spans="1:5" ht="16" x14ac:dyDescent="0.2">
      <c r="A2017" s="8" t="s">
        <v>9307</v>
      </c>
      <c r="B2017" s="8" t="s">
        <v>1786</v>
      </c>
      <c r="C2017" s="8" t="s">
        <v>6</v>
      </c>
      <c r="D2017" s="50" t="s">
        <v>9871</v>
      </c>
      <c r="E2017" s="50" t="s">
        <v>1736</v>
      </c>
    </row>
    <row r="2018" spans="1:5" ht="16" x14ac:dyDescent="0.2">
      <c r="A2018" s="8" t="s">
        <v>9307</v>
      </c>
      <c r="B2018" s="8" t="s">
        <v>1786</v>
      </c>
      <c r="C2018" s="8" t="s">
        <v>7</v>
      </c>
      <c r="D2018" s="50" t="s">
        <v>9839</v>
      </c>
      <c r="E2018" s="50" t="s">
        <v>1663</v>
      </c>
    </row>
    <row r="2019" spans="1:5" ht="48" x14ac:dyDescent="0.2">
      <c r="A2019" s="8" t="s">
        <v>9307</v>
      </c>
      <c r="B2019" s="8" t="s">
        <v>1786</v>
      </c>
      <c r="C2019" s="8" t="s">
        <v>8</v>
      </c>
      <c r="D2019" s="50" t="s">
        <v>9840</v>
      </c>
      <c r="E2019" s="50" t="s">
        <v>1664</v>
      </c>
    </row>
    <row r="2020" spans="1:5" ht="16" x14ac:dyDescent="0.2">
      <c r="A2020" s="8" t="s">
        <v>9307</v>
      </c>
      <c r="B2020" s="8" t="s">
        <v>1788</v>
      </c>
      <c r="C2020" s="8" t="s">
        <v>4</v>
      </c>
      <c r="D2020" s="50" t="s">
        <v>9654</v>
      </c>
      <c r="E2020" s="50" t="s">
        <v>1253</v>
      </c>
    </row>
    <row r="2021" spans="1:5" ht="16" x14ac:dyDescent="0.2">
      <c r="A2021" s="8" t="s">
        <v>9307</v>
      </c>
      <c r="B2021" s="8" t="s">
        <v>1788</v>
      </c>
      <c r="C2021" s="8" t="s">
        <v>5</v>
      </c>
      <c r="D2021" s="50" t="s">
        <v>9802</v>
      </c>
      <c r="E2021" s="50" t="s">
        <v>1585</v>
      </c>
    </row>
    <row r="2022" spans="1:5" ht="16" x14ac:dyDescent="0.2">
      <c r="A2022" s="8" t="s">
        <v>9307</v>
      </c>
      <c r="B2022" s="8" t="s">
        <v>1788</v>
      </c>
      <c r="C2022" s="8" t="s">
        <v>6</v>
      </c>
      <c r="D2022" s="50" t="s">
        <v>9871</v>
      </c>
      <c r="E2022" s="50" t="s">
        <v>1736</v>
      </c>
    </row>
    <row r="2023" spans="1:5" ht="16" x14ac:dyDescent="0.2">
      <c r="A2023" s="8" t="s">
        <v>9307</v>
      </c>
      <c r="B2023" s="8" t="s">
        <v>1788</v>
      </c>
      <c r="C2023" s="8" t="s">
        <v>7</v>
      </c>
      <c r="D2023" s="50" t="s">
        <v>9887</v>
      </c>
      <c r="E2023" s="50" t="s">
        <v>1790</v>
      </c>
    </row>
    <row r="2024" spans="1:5" ht="128" x14ac:dyDescent="0.2">
      <c r="A2024" s="8" t="s">
        <v>9307</v>
      </c>
      <c r="B2024" s="8" t="s">
        <v>1788</v>
      </c>
      <c r="C2024" s="8" t="s">
        <v>8</v>
      </c>
      <c r="D2024" s="50" t="s">
        <v>9888</v>
      </c>
      <c r="E2024" s="50" t="s">
        <v>1791</v>
      </c>
    </row>
    <row r="2025" spans="1:5" ht="16" x14ac:dyDescent="0.2">
      <c r="A2025" s="8" t="s">
        <v>9307</v>
      </c>
      <c r="B2025" s="8" t="s">
        <v>1793</v>
      </c>
      <c r="C2025" s="8" t="s">
        <v>4</v>
      </c>
      <c r="D2025" s="50" t="s">
        <v>9654</v>
      </c>
      <c r="E2025" s="50" t="s">
        <v>1253</v>
      </c>
    </row>
    <row r="2026" spans="1:5" ht="16" x14ac:dyDescent="0.2">
      <c r="A2026" s="8" t="s">
        <v>9307</v>
      </c>
      <c r="B2026" s="8" t="s">
        <v>1793</v>
      </c>
      <c r="C2026" s="8" t="s">
        <v>5</v>
      </c>
      <c r="D2026" s="50" t="s">
        <v>9802</v>
      </c>
      <c r="E2026" s="50" t="s">
        <v>1585</v>
      </c>
    </row>
    <row r="2027" spans="1:5" ht="16" x14ac:dyDescent="0.2">
      <c r="A2027" s="8" t="s">
        <v>9307</v>
      </c>
      <c r="B2027" s="8" t="s">
        <v>1793</v>
      </c>
      <c r="C2027" s="8" t="s">
        <v>6</v>
      </c>
      <c r="D2027" s="50" t="s">
        <v>9871</v>
      </c>
      <c r="E2027" s="50" t="s">
        <v>1736</v>
      </c>
    </row>
    <row r="2028" spans="1:5" ht="16" x14ac:dyDescent="0.2">
      <c r="A2028" s="8" t="s">
        <v>9307</v>
      </c>
      <c r="B2028" s="8" t="s">
        <v>1793</v>
      </c>
      <c r="C2028" s="8" t="s">
        <v>7</v>
      </c>
      <c r="D2028" s="50" t="s">
        <v>9843</v>
      </c>
      <c r="E2028" s="50" t="s">
        <v>1672</v>
      </c>
    </row>
    <row r="2029" spans="1:5" ht="32" x14ac:dyDescent="0.2">
      <c r="A2029" s="8" t="s">
        <v>9307</v>
      </c>
      <c r="B2029" s="8" t="s">
        <v>1793</v>
      </c>
      <c r="C2029" s="8" t="s">
        <v>8</v>
      </c>
      <c r="D2029" s="50" t="s">
        <v>9844</v>
      </c>
      <c r="E2029" s="50" t="s">
        <v>1673</v>
      </c>
    </row>
    <row r="2030" spans="1:5" ht="16" x14ac:dyDescent="0.2">
      <c r="A2030" s="8" t="s">
        <v>9307</v>
      </c>
      <c r="B2030" s="8" t="s">
        <v>1795</v>
      </c>
      <c r="C2030" s="8" t="s">
        <v>4</v>
      </c>
      <c r="D2030" s="50" t="s">
        <v>9654</v>
      </c>
      <c r="E2030" s="50" t="s">
        <v>1253</v>
      </c>
    </row>
    <row r="2031" spans="1:5" ht="16" x14ac:dyDescent="0.2">
      <c r="A2031" s="8" t="s">
        <v>9307</v>
      </c>
      <c r="B2031" s="8" t="s">
        <v>1795</v>
      </c>
      <c r="C2031" s="8" t="s">
        <v>5</v>
      </c>
      <c r="D2031" s="50" t="s">
        <v>9802</v>
      </c>
      <c r="E2031" s="50" t="s">
        <v>1585</v>
      </c>
    </row>
    <row r="2032" spans="1:5" ht="16" x14ac:dyDescent="0.2">
      <c r="A2032" s="8" t="s">
        <v>9307</v>
      </c>
      <c r="B2032" s="8" t="s">
        <v>1795</v>
      </c>
      <c r="C2032" s="8" t="s">
        <v>6</v>
      </c>
      <c r="D2032" s="50" t="s">
        <v>9871</v>
      </c>
      <c r="E2032" s="50" t="s">
        <v>1736</v>
      </c>
    </row>
    <row r="2033" spans="1:5" ht="16" x14ac:dyDescent="0.2">
      <c r="A2033" s="8" t="s">
        <v>9307</v>
      </c>
      <c r="B2033" s="8" t="s">
        <v>1795</v>
      </c>
      <c r="C2033" s="8" t="s">
        <v>7</v>
      </c>
      <c r="D2033" s="50" t="s">
        <v>9889</v>
      </c>
      <c r="E2033" s="50" t="s">
        <v>1797</v>
      </c>
    </row>
    <row r="2034" spans="1:5" ht="96" x14ac:dyDescent="0.2">
      <c r="A2034" s="8" t="s">
        <v>9307</v>
      </c>
      <c r="B2034" s="8" t="s">
        <v>1795</v>
      </c>
      <c r="C2034" s="8" t="s">
        <v>8</v>
      </c>
      <c r="D2034" s="50" t="s">
        <v>9890</v>
      </c>
      <c r="E2034" s="50" t="s">
        <v>1798</v>
      </c>
    </row>
    <row r="2035" spans="1:5" ht="16" x14ac:dyDescent="0.2">
      <c r="A2035" s="8" t="s">
        <v>9307</v>
      </c>
      <c r="B2035" s="8" t="s">
        <v>1800</v>
      </c>
      <c r="C2035" s="8" t="s">
        <v>4</v>
      </c>
      <c r="D2035" s="50" t="s">
        <v>9654</v>
      </c>
      <c r="E2035" s="50" t="s">
        <v>1253</v>
      </c>
    </row>
    <row r="2036" spans="1:5" ht="16" x14ac:dyDescent="0.2">
      <c r="A2036" s="8" t="s">
        <v>9307</v>
      </c>
      <c r="B2036" s="8" t="s">
        <v>1800</v>
      </c>
      <c r="C2036" s="8" t="s">
        <v>5</v>
      </c>
      <c r="D2036" s="50" t="s">
        <v>9802</v>
      </c>
      <c r="E2036" s="50" t="s">
        <v>1585</v>
      </c>
    </row>
    <row r="2037" spans="1:5" ht="16" x14ac:dyDescent="0.2">
      <c r="A2037" s="8" t="s">
        <v>9307</v>
      </c>
      <c r="B2037" s="8" t="s">
        <v>1800</v>
      </c>
      <c r="C2037" s="8" t="s">
        <v>6</v>
      </c>
      <c r="D2037" s="50" t="s">
        <v>9871</v>
      </c>
      <c r="E2037" s="50" t="s">
        <v>1736</v>
      </c>
    </row>
    <row r="2038" spans="1:5" ht="16" x14ac:dyDescent="0.2">
      <c r="A2038" s="8" t="s">
        <v>9307</v>
      </c>
      <c r="B2038" s="8" t="s">
        <v>1800</v>
      </c>
      <c r="C2038" s="8" t="s">
        <v>7</v>
      </c>
      <c r="D2038" s="50" t="s">
        <v>9847</v>
      </c>
      <c r="E2038" s="50" t="s">
        <v>1681</v>
      </c>
    </row>
    <row r="2039" spans="1:5" ht="80" x14ac:dyDescent="0.2">
      <c r="A2039" s="8" t="s">
        <v>9307</v>
      </c>
      <c r="B2039" s="8" t="s">
        <v>1800</v>
      </c>
      <c r="C2039" s="8" t="s">
        <v>8</v>
      </c>
      <c r="D2039" s="50" t="s">
        <v>9891</v>
      </c>
      <c r="E2039" s="50" t="s">
        <v>1802</v>
      </c>
    </row>
    <row r="2040" spans="1:5" ht="16" x14ac:dyDescent="0.2">
      <c r="A2040" s="8" t="s">
        <v>9307</v>
      </c>
      <c r="B2040" s="8" t="s">
        <v>1803</v>
      </c>
      <c r="C2040" s="8" t="s">
        <v>4</v>
      </c>
      <c r="D2040" s="50" t="s">
        <v>9654</v>
      </c>
      <c r="E2040" s="50" t="s">
        <v>1253</v>
      </c>
    </row>
    <row r="2041" spans="1:5" ht="16" x14ac:dyDescent="0.2">
      <c r="A2041" s="8" t="s">
        <v>9307</v>
      </c>
      <c r="B2041" s="8" t="s">
        <v>1803</v>
      </c>
      <c r="C2041" s="8" t="s">
        <v>5</v>
      </c>
      <c r="D2041" s="50" t="s">
        <v>9802</v>
      </c>
      <c r="E2041" s="50" t="s">
        <v>1585</v>
      </c>
    </row>
    <row r="2042" spans="1:5" ht="16" x14ac:dyDescent="0.2">
      <c r="A2042" s="8" t="s">
        <v>9307</v>
      </c>
      <c r="B2042" s="8" t="s">
        <v>1803</v>
      </c>
      <c r="C2042" s="8" t="s">
        <v>6</v>
      </c>
      <c r="D2042" s="50" t="s">
        <v>9871</v>
      </c>
      <c r="E2042" s="50" t="s">
        <v>1736</v>
      </c>
    </row>
    <row r="2043" spans="1:5" ht="16" x14ac:dyDescent="0.2">
      <c r="A2043" s="8" t="s">
        <v>9307</v>
      </c>
      <c r="B2043" s="8" t="s">
        <v>1803</v>
      </c>
      <c r="C2043" s="8" t="s">
        <v>7</v>
      </c>
      <c r="D2043" s="50" t="s">
        <v>9892</v>
      </c>
      <c r="E2043" s="50" t="s">
        <v>1805</v>
      </c>
    </row>
    <row r="2044" spans="1:5" ht="96" x14ac:dyDescent="0.2">
      <c r="A2044" s="8" t="s">
        <v>9307</v>
      </c>
      <c r="B2044" s="8" t="s">
        <v>1803</v>
      </c>
      <c r="C2044" s="8" t="s">
        <v>8</v>
      </c>
      <c r="D2044" s="50" t="s">
        <v>9893</v>
      </c>
      <c r="E2044" s="50" t="s">
        <v>1806</v>
      </c>
    </row>
    <row r="2045" spans="1:5" ht="16" x14ac:dyDescent="0.2">
      <c r="A2045" s="8" t="s">
        <v>9307</v>
      </c>
      <c r="B2045" s="8" t="s">
        <v>1808</v>
      </c>
      <c r="C2045" s="8" t="s">
        <v>4</v>
      </c>
      <c r="D2045" s="50" t="s">
        <v>9654</v>
      </c>
      <c r="E2045" s="50" t="s">
        <v>1253</v>
      </c>
    </row>
    <row r="2046" spans="1:5" ht="16" x14ac:dyDescent="0.2">
      <c r="A2046" s="8" t="s">
        <v>9307</v>
      </c>
      <c r="B2046" s="8" t="s">
        <v>1808</v>
      </c>
      <c r="C2046" s="8" t="s">
        <v>5</v>
      </c>
      <c r="D2046" s="50" t="s">
        <v>9802</v>
      </c>
      <c r="E2046" s="50" t="s">
        <v>1585</v>
      </c>
    </row>
    <row r="2047" spans="1:5" ht="16" x14ac:dyDescent="0.2">
      <c r="A2047" s="8" t="s">
        <v>9307</v>
      </c>
      <c r="B2047" s="8" t="s">
        <v>1808</v>
      </c>
      <c r="C2047" s="8" t="s">
        <v>6</v>
      </c>
      <c r="D2047" s="50" t="s">
        <v>9871</v>
      </c>
      <c r="E2047" s="50" t="s">
        <v>1736</v>
      </c>
    </row>
    <row r="2048" spans="1:5" ht="16" x14ac:dyDescent="0.2">
      <c r="A2048" s="8" t="s">
        <v>9307</v>
      </c>
      <c r="B2048" s="8" t="s">
        <v>1808</v>
      </c>
      <c r="C2048" s="8" t="s">
        <v>7</v>
      </c>
      <c r="D2048" s="50" t="s">
        <v>9851</v>
      </c>
      <c r="E2048" s="50" t="s">
        <v>1690</v>
      </c>
    </row>
    <row r="2049" spans="1:5" ht="64" x14ac:dyDescent="0.2">
      <c r="A2049" s="8" t="s">
        <v>9307</v>
      </c>
      <c r="B2049" s="8" t="s">
        <v>1808</v>
      </c>
      <c r="C2049" s="8" t="s">
        <v>8</v>
      </c>
      <c r="D2049" s="50" t="s">
        <v>9894</v>
      </c>
      <c r="E2049" s="50" t="s">
        <v>1810</v>
      </c>
    </row>
    <row r="2050" spans="1:5" ht="16" x14ac:dyDescent="0.2">
      <c r="A2050" s="8" t="s">
        <v>9307</v>
      </c>
      <c r="B2050" s="8" t="s">
        <v>1811</v>
      </c>
      <c r="C2050" s="8" t="s">
        <v>4</v>
      </c>
      <c r="D2050" s="50" t="s">
        <v>9654</v>
      </c>
      <c r="E2050" s="50" t="s">
        <v>1253</v>
      </c>
    </row>
    <row r="2051" spans="1:5" ht="16" x14ac:dyDescent="0.2">
      <c r="A2051" s="8" t="s">
        <v>9307</v>
      </c>
      <c r="B2051" s="8" t="s">
        <v>1811</v>
      </c>
      <c r="C2051" s="8" t="s">
        <v>5</v>
      </c>
      <c r="D2051" s="50" t="s">
        <v>9802</v>
      </c>
      <c r="E2051" s="50" t="s">
        <v>1585</v>
      </c>
    </row>
    <row r="2052" spans="1:5" ht="16" x14ac:dyDescent="0.2">
      <c r="A2052" s="8" t="s">
        <v>9307</v>
      </c>
      <c r="B2052" s="8" t="s">
        <v>1811</v>
      </c>
      <c r="C2052" s="8" t="s">
        <v>6</v>
      </c>
      <c r="D2052" s="50" t="s">
        <v>9871</v>
      </c>
      <c r="E2052" s="50" t="s">
        <v>1736</v>
      </c>
    </row>
    <row r="2053" spans="1:5" ht="16" x14ac:dyDescent="0.2">
      <c r="A2053" s="8" t="s">
        <v>9307</v>
      </c>
      <c r="B2053" s="8" t="s">
        <v>1811</v>
      </c>
      <c r="C2053" s="8" t="s">
        <v>7</v>
      </c>
      <c r="D2053" s="50" t="s">
        <v>9895</v>
      </c>
      <c r="E2053" s="50" t="s">
        <v>1813</v>
      </c>
    </row>
    <row r="2054" spans="1:5" ht="112" x14ac:dyDescent="0.2">
      <c r="A2054" s="8" t="s">
        <v>9307</v>
      </c>
      <c r="B2054" s="8" t="s">
        <v>1811</v>
      </c>
      <c r="C2054" s="8" t="s">
        <v>8</v>
      </c>
      <c r="D2054" s="50" t="s">
        <v>9896</v>
      </c>
      <c r="E2054" s="50" t="s">
        <v>1814</v>
      </c>
    </row>
    <row r="2055" spans="1:5" ht="16" x14ac:dyDescent="0.2">
      <c r="A2055" s="8" t="s">
        <v>9307</v>
      </c>
      <c r="B2055" s="8" t="s">
        <v>1816</v>
      </c>
      <c r="C2055" s="8" t="s">
        <v>4</v>
      </c>
      <c r="D2055" s="50" t="s">
        <v>9654</v>
      </c>
      <c r="E2055" s="50" t="s">
        <v>1253</v>
      </c>
    </row>
    <row r="2056" spans="1:5" ht="16" x14ac:dyDescent="0.2">
      <c r="A2056" s="8" t="s">
        <v>9307</v>
      </c>
      <c r="B2056" s="8" t="s">
        <v>1816</v>
      </c>
      <c r="C2056" s="8" t="s">
        <v>5</v>
      </c>
      <c r="D2056" s="50" t="s">
        <v>9802</v>
      </c>
      <c r="E2056" s="50" t="s">
        <v>1585</v>
      </c>
    </row>
    <row r="2057" spans="1:5" ht="16" x14ac:dyDescent="0.2">
      <c r="A2057" s="8" t="s">
        <v>9307</v>
      </c>
      <c r="B2057" s="8" t="s">
        <v>1816</v>
      </c>
      <c r="C2057" s="8" t="s">
        <v>6</v>
      </c>
      <c r="D2057" s="50" t="s">
        <v>9871</v>
      </c>
      <c r="E2057" s="50" t="s">
        <v>1736</v>
      </c>
    </row>
    <row r="2058" spans="1:5" ht="16" x14ac:dyDescent="0.2">
      <c r="A2058" s="8" t="s">
        <v>9307</v>
      </c>
      <c r="B2058" s="8" t="s">
        <v>1816</v>
      </c>
      <c r="C2058" s="8" t="s">
        <v>7</v>
      </c>
      <c r="D2058" s="50" t="s">
        <v>9855</v>
      </c>
      <c r="E2058" s="50" t="s">
        <v>1699</v>
      </c>
    </row>
    <row r="2059" spans="1:5" ht="32" x14ac:dyDescent="0.2">
      <c r="A2059" s="8" t="s">
        <v>9307</v>
      </c>
      <c r="B2059" s="8" t="s">
        <v>1816</v>
      </c>
      <c r="C2059" s="8" t="s">
        <v>8</v>
      </c>
      <c r="D2059" s="50" t="s">
        <v>9897</v>
      </c>
      <c r="E2059" s="50" t="s">
        <v>3618</v>
      </c>
    </row>
    <row r="2060" spans="1:5" ht="16" x14ac:dyDescent="0.2">
      <c r="A2060" s="8" t="s">
        <v>9307</v>
      </c>
      <c r="B2060" s="8" t="s">
        <v>1818</v>
      </c>
      <c r="C2060" s="8" t="s">
        <v>4</v>
      </c>
      <c r="D2060" s="50" t="s">
        <v>9654</v>
      </c>
      <c r="E2060" s="50" t="s">
        <v>1253</v>
      </c>
    </row>
    <row r="2061" spans="1:5" ht="16" x14ac:dyDescent="0.2">
      <c r="A2061" s="8" t="s">
        <v>9307</v>
      </c>
      <c r="B2061" s="8" t="s">
        <v>1818</v>
      </c>
      <c r="C2061" s="8" t="s">
        <v>5</v>
      </c>
      <c r="D2061" s="50" t="s">
        <v>9802</v>
      </c>
      <c r="E2061" s="50" t="s">
        <v>1585</v>
      </c>
    </row>
    <row r="2062" spans="1:5" ht="16" x14ac:dyDescent="0.2">
      <c r="A2062" s="8" t="s">
        <v>9307</v>
      </c>
      <c r="B2062" s="8" t="s">
        <v>1818</v>
      </c>
      <c r="C2062" s="8" t="s">
        <v>6</v>
      </c>
      <c r="D2062" s="50" t="s">
        <v>9871</v>
      </c>
      <c r="E2062" s="50" t="s">
        <v>1736</v>
      </c>
    </row>
    <row r="2063" spans="1:5" ht="16" x14ac:dyDescent="0.2">
      <c r="A2063" s="8" t="s">
        <v>9307</v>
      </c>
      <c r="B2063" s="8" t="s">
        <v>1818</v>
      </c>
      <c r="C2063" s="8" t="s">
        <v>7</v>
      </c>
      <c r="D2063" s="50" t="s">
        <v>9898</v>
      </c>
      <c r="E2063" s="50" t="s">
        <v>1820</v>
      </c>
    </row>
    <row r="2064" spans="1:5" ht="80" x14ac:dyDescent="0.2">
      <c r="A2064" s="8" t="s">
        <v>9307</v>
      </c>
      <c r="B2064" s="8" t="s">
        <v>1818</v>
      </c>
      <c r="C2064" s="8" t="s">
        <v>8</v>
      </c>
      <c r="D2064" s="50" t="s">
        <v>9899</v>
      </c>
      <c r="E2064" s="50" t="s">
        <v>1821</v>
      </c>
    </row>
    <row r="2065" spans="1:5" ht="16" x14ac:dyDescent="0.2">
      <c r="A2065" s="8" t="s">
        <v>9307</v>
      </c>
      <c r="B2065" s="8" t="s">
        <v>1823</v>
      </c>
      <c r="C2065" s="8" t="s">
        <v>4</v>
      </c>
      <c r="D2065" s="50" t="s">
        <v>9654</v>
      </c>
      <c r="E2065" s="50" t="s">
        <v>1253</v>
      </c>
    </row>
    <row r="2066" spans="1:5" ht="16" x14ac:dyDescent="0.2">
      <c r="A2066" s="8" t="s">
        <v>9307</v>
      </c>
      <c r="B2066" s="8" t="s">
        <v>1823</v>
      </c>
      <c r="C2066" s="8" t="s">
        <v>5</v>
      </c>
      <c r="D2066" s="50" t="s">
        <v>9802</v>
      </c>
      <c r="E2066" s="50" t="s">
        <v>1585</v>
      </c>
    </row>
    <row r="2067" spans="1:5" ht="16" x14ac:dyDescent="0.2">
      <c r="A2067" s="8" t="s">
        <v>9307</v>
      </c>
      <c r="B2067" s="8" t="s">
        <v>1823</v>
      </c>
      <c r="C2067" s="8" t="s">
        <v>6</v>
      </c>
      <c r="D2067" s="50" t="s">
        <v>9871</v>
      </c>
      <c r="E2067" s="50" t="s">
        <v>1736</v>
      </c>
    </row>
    <row r="2068" spans="1:5" ht="16" x14ac:dyDescent="0.2">
      <c r="A2068" s="8" t="s">
        <v>9307</v>
      </c>
      <c r="B2068" s="8" t="s">
        <v>1823</v>
      </c>
      <c r="C2068" s="8" t="s">
        <v>7</v>
      </c>
      <c r="D2068" s="50" t="s">
        <v>9860</v>
      </c>
      <c r="E2068" s="50" t="s">
        <v>1708</v>
      </c>
    </row>
    <row r="2069" spans="1:5" ht="48" x14ac:dyDescent="0.2">
      <c r="A2069" s="8" t="s">
        <v>9307</v>
      </c>
      <c r="B2069" s="8" t="s">
        <v>1823</v>
      </c>
      <c r="C2069" s="8" t="s">
        <v>8</v>
      </c>
      <c r="D2069" s="50" t="s">
        <v>9900</v>
      </c>
      <c r="E2069" s="50" t="s">
        <v>1825</v>
      </c>
    </row>
    <row r="2070" spans="1:5" ht="16" x14ac:dyDescent="0.2">
      <c r="A2070" s="8" t="s">
        <v>9307</v>
      </c>
      <c r="B2070" s="8" t="s">
        <v>1826</v>
      </c>
      <c r="C2070" s="8" t="s">
        <v>4</v>
      </c>
      <c r="D2070" s="50" t="s">
        <v>9654</v>
      </c>
      <c r="E2070" s="50" t="s">
        <v>1253</v>
      </c>
    </row>
    <row r="2071" spans="1:5" ht="16" x14ac:dyDescent="0.2">
      <c r="A2071" s="8" t="s">
        <v>9307</v>
      </c>
      <c r="B2071" s="8" t="s">
        <v>1826</v>
      </c>
      <c r="C2071" s="8" t="s">
        <v>5</v>
      </c>
      <c r="D2071" s="50" t="s">
        <v>9802</v>
      </c>
      <c r="E2071" s="50" t="s">
        <v>1585</v>
      </c>
    </row>
    <row r="2072" spans="1:5" ht="16" x14ac:dyDescent="0.2">
      <c r="A2072" s="8" t="s">
        <v>9307</v>
      </c>
      <c r="B2072" s="8" t="s">
        <v>1826</v>
      </c>
      <c r="C2072" s="8" t="s">
        <v>6</v>
      </c>
      <c r="D2072" s="50" t="s">
        <v>9871</v>
      </c>
      <c r="E2072" s="50" t="s">
        <v>1736</v>
      </c>
    </row>
    <row r="2073" spans="1:5" ht="16" x14ac:dyDescent="0.2">
      <c r="A2073" s="8" t="s">
        <v>9307</v>
      </c>
      <c r="B2073" s="8" t="s">
        <v>1826</v>
      </c>
      <c r="C2073" s="8" t="s">
        <v>7</v>
      </c>
      <c r="D2073" s="50" t="s">
        <v>9901</v>
      </c>
      <c r="E2073" s="50" t="s">
        <v>1828</v>
      </c>
    </row>
    <row r="2074" spans="1:5" ht="96" x14ac:dyDescent="0.2">
      <c r="A2074" s="8" t="s">
        <v>9307</v>
      </c>
      <c r="B2074" s="8" t="s">
        <v>1826</v>
      </c>
      <c r="C2074" s="8" t="s">
        <v>8</v>
      </c>
      <c r="D2074" s="50" t="s">
        <v>9902</v>
      </c>
      <c r="E2074" s="50" t="s">
        <v>1829</v>
      </c>
    </row>
    <row r="2075" spans="1:5" ht="16" x14ac:dyDescent="0.2">
      <c r="A2075" s="8" t="s">
        <v>9307</v>
      </c>
      <c r="B2075" s="8" t="s">
        <v>1831</v>
      </c>
      <c r="C2075" s="8" t="s">
        <v>4</v>
      </c>
      <c r="D2075" s="50" t="s">
        <v>9654</v>
      </c>
      <c r="E2075" s="50" t="s">
        <v>1253</v>
      </c>
    </row>
    <row r="2076" spans="1:5" ht="16" x14ac:dyDescent="0.2">
      <c r="A2076" s="8" t="s">
        <v>9307</v>
      </c>
      <c r="B2076" s="8" t="s">
        <v>1831</v>
      </c>
      <c r="C2076" s="8" t="s">
        <v>5</v>
      </c>
      <c r="D2076" s="50" t="s">
        <v>9802</v>
      </c>
      <c r="E2076" s="50" t="s">
        <v>1585</v>
      </c>
    </row>
    <row r="2077" spans="1:5" ht="16" x14ac:dyDescent="0.2">
      <c r="A2077" s="8" t="s">
        <v>9307</v>
      </c>
      <c r="B2077" s="8" t="s">
        <v>1831</v>
      </c>
      <c r="C2077" s="8" t="s">
        <v>6</v>
      </c>
      <c r="D2077" s="50" t="s">
        <v>9871</v>
      </c>
      <c r="E2077" s="50" t="s">
        <v>1736</v>
      </c>
    </row>
    <row r="2078" spans="1:5" ht="16" x14ac:dyDescent="0.2">
      <c r="A2078" s="8" t="s">
        <v>9307</v>
      </c>
      <c r="B2078" s="8" t="s">
        <v>1831</v>
      </c>
      <c r="C2078" s="8" t="s">
        <v>7</v>
      </c>
      <c r="D2078" s="50" t="s">
        <v>9864</v>
      </c>
      <c r="E2078" s="50" t="s">
        <v>1717</v>
      </c>
    </row>
    <row r="2079" spans="1:5" ht="96" x14ac:dyDescent="0.2">
      <c r="A2079" s="8" t="s">
        <v>9307</v>
      </c>
      <c r="B2079" s="8" t="s">
        <v>1831</v>
      </c>
      <c r="C2079" s="8" t="s">
        <v>8</v>
      </c>
      <c r="D2079" s="50" t="s">
        <v>9903</v>
      </c>
      <c r="E2079" s="50" t="s">
        <v>1833</v>
      </c>
    </row>
    <row r="2080" spans="1:5" ht="16" x14ac:dyDescent="0.2">
      <c r="A2080" s="8" t="s">
        <v>9307</v>
      </c>
      <c r="B2080" s="8" t="s">
        <v>1834</v>
      </c>
      <c r="C2080" s="8" t="s">
        <v>4</v>
      </c>
      <c r="D2080" s="50" t="s">
        <v>9654</v>
      </c>
      <c r="E2080" s="50" t="s">
        <v>1253</v>
      </c>
    </row>
    <row r="2081" spans="1:5" ht="16" x14ac:dyDescent="0.2">
      <c r="A2081" s="8" t="s">
        <v>9307</v>
      </c>
      <c r="B2081" s="8" t="s">
        <v>1834</v>
      </c>
      <c r="C2081" s="8" t="s">
        <v>5</v>
      </c>
      <c r="D2081" s="50" t="s">
        <v>9802</v>
      </c>
      <c r="E2081" s="50" t="s">
        <v>1585</v>
      </c>
    </row>
    <row r="2082" spans="1:5" ht="16" x14ac:dyDescent="0.2">
      <c r="A2082" s="8" t="s">
        <v>9307</v>
      </c>
      <c r="B2082" s="8" t="s">
        <v>1834</v>
      </c>
      <c r="C2082" s="8" t="s">
        <v>6</v>
      </c>
      <c r="D2082" s="50" t="s">
        <v>9871</v>
      </c>
      <c r="E2082" s="50" t="s">
        <v>1736</v>
      </c>
    </row>
    <row r="2083" spans="1:5" ht="16" x14ac:dyDescent="0.2">
      <c r="A2083" s="8" t="s">
        <v>9307</v>
      </c>
      <c r="B2083" s="8" t="s">
        <v>1834</v>
      </c>
      <c r="C2083" s="8" t="s">
        <v>7</v>
      </c>
      <c r="D2083" s="50" t="s">
        <v>9904</v>
      </c>
      <c r="E2083" s="50" t="s">
        <v>1836</v>
      </c>
    </row>
    <row r="2084" spans="1:5" ht="112" x14ac:dyDescent="0.2">
      <c r="A2084" s="8" t="s">
        <v>9307</v>
      </c>
      <c r="B2084" s="8" t="s">
        <v>1834</v>
      </c>
      <c r="C2084" s="8" t="s">
        <v>8</v>
      </c>
      <c r="D2084" s="50" t="s">
        <v>9905</v>
      </c>
      <c r="E2084" s="50" t="s">
        <v>1837</v>
      </c>
    </row>
    <row r="2085" spans="1:5" ht="16" x14ac:dyDescent="0.2">
      <c r="A2085" s="8" t="s">
        <v>9307</v>
      </c>
      <c r="B2085" s="8" t="s">
        <v>1839</v>
      </c>
      <c r="C2085" s="8" t="s">
        <v>4</v>
      </c>
      <c r="D2085" s="50" t="s">
        <v>9654</v>
      </c>
      <c r="E2085" s="50" t="s">
        <v>1253</v>
      </c>
    </row>
    <row r="2086" spans="1:5" ht="16" x14ac:dyDescent="0.2">
      <c r="A2086" s="8" t="s">
        <v>9307</v>
      </c>
      <c r="B2086" s="8" t="s">
        <v>1839</v>
      </c>
      <c r="C2086" s="8" t="s">
        <v>5</v>
      </c>
      <c r="D2086" s="50" t="s">
        <v>9802</v>
      </c>
      <c r="E2086" s="50" t="s">
        <v>1585</v>
      </c>
    </row>
    <row r="2087" spans="1:5" ht="16" x14ac:dyDescent="0.2">
      <c r="A2087" s="8" t="s">
        <v>9307</v>
      </c>
      <c r="B2087" s="8" t="s">
        <v>1839</v>
      </c>
      <c r="C2087" s="8" t="s">
        <v>6</v>
      </c>
      <c r="D2087" s="50" t="s">
        <v>9871</v>
      </c>
      <c r="E2087" s="50" t="s">
        <v>1736</v>
      </c>
    </row>
    <row r="2088" spans="1:5" ht="16" x14ac:dyDescent="0.2">
      <c r="A2088" s="8" t="s">
        <v>9307</v>
      </c>
      <c r="B2088" s="8" t="s">
        <v>1839</v>
      </c>
      <c r="C2088" s="8" t="s">
        <v>7</v>
      </c>
      <c r="D2088" s="50" t="s">
        <v>9547</v>
      </c>
      <c r="E2088" s="50" t="s">
        <v>802</v>
      </c>
    </row>
    <row r="2089" spans="1:5" ht="16" x14ac:dyDescent="0.2">
      <c r="A2089" s="8" t="s">
        <v>9307</v>
      </c>
      <c r="B2089" s="8" t="s">
        <v>1839</v>
      </c>
      <c r="C2089" s="8" t="s">
        <v>8</v>
      </c>
      <c r="D2089" s="50" t="s">
        <v>9868</v>
      </c>
      <c r="E2089" s="50" t="s">
        <v>1726</v>
      </c>
    </row>
    <row r="2090" spans="1:5" ht="16" x14ac:dyDescent="0.2">
      <c r="A2090" s="8" t="s">
        <v>9307</v>
      </c>
      <c r="B2090" s="8" t="s">
        <v>1841</v>
      </c>
      <c r="C2090" s="8" t="s">
        <v>4</v>
      </c>
      <c r="D2090" s="50" t="s">
        <v>9654</v>
      </c>
      <c r="E2090" s="50" t="s">
        <v>1253</v>
      </c>
    </row>
    <row r="2091" spans="1:5" ht="16" x14ac:dyDescent="0.2">
      <c r="A2091" s="8" t="s">
        <v>9307</v>
      </c>
      <c r="B2091" s="8" t="s">
        <v>1841</v>
      </c>
      <c r="C2091" s="8" t="s">
        <v>5</v>
      </c>
      <c r="D2091" s="50" t="s">
        <v>9802</v>
      </c>
      <c r="E2091" s="50" t="s">
        <v>1585</v>
      </c>
    </row>
    <row r="2092" spans="1:5" ht="16" x14ac:dyDescent="0.2">
      <c r="A2092" s="8" t="s">
        <v>9307</v>
      </c>
      <c r="B2092" s="8" t="s">
        <v>1841</v>
      </c>
      <c r="C2092" s="8" t="s">
        <v>6</v>
      </c>
      <c r="D2092" s="50" t="s">
        <v>9871</v>
      </c>
      <c r="E2092" s="50" t="s">
        <v>1736</v>
      </c>
    </row>
    <row r="2093" spans="1:5" ht="16" x14ac:dyDescent="0.2">
      <c r="A2093" s="8" t="s">
        <v>9307</v>
      </c>
      <c r="B2093" s="8" t="s">
        <v>1841</v>
      </c>
      <c r="C2093" s="8" t="s">
        <v>7</v>
      </c>
      <c r="D2093" s="50" t="s">
        <v>9516</v>
      </c>
      <c r="E2093" s="50" t="s">
        <v>643</v>
      </c>
    </row>
    <row r="2094" spans="1:5" ht="16" x14ac:dyDescent="0.2">
      <c r="A2094" s="8" t="s">
        <v>9307</v>
      </c>
      <c r="B2094" s="8" t="s">
        <v>1844</v>
      </c>
      <c r="C2094" s="8" t="s">
        <v>4</v>
      </c>
      <c r="D2094" s="50" t="s">
        <v>9654</v>
      </c>
      <c r="E2094" s="50" t="s">
        <v>1253</v>
      </c>
    </row>
    <row r="2095" spans="1:5" ht="16" x14ac:dyDescent="0.2">
      <c r="A2095" s="8" t="s">
        <v>9307</v>
      </c>
      <c r="B2095" s="8" t="s">
        <v>1844</v>
      </c>
      <c r="C2095" s="8" t="s">
        <v>5</v>
      </c>
      <c r="D2095" s="50" t="s">
        <v>9802</v>
      </c>
      <c r="E2095" s="50" t="s">
        <v>1585</v>
      </c>
    </row>
    <row r="2096" spans="1:5" ht="16" x14ac:dyDescent="0.2">
      <c r="A2096" s="8" t="s">
        <v>9307</v>
      </c>
      <c r="B2096" s="8" t="s">
        <v>1844</v>
      </c>
      <c r="C2096" s="8" t="s">
        <v>6</v>
      </c>
      <c r="D2096" s="50" t="s">
        <v>9871</v>
      </c>
      <c r="E2096" s="50" t="s">
        <v>1736</v>
      </c>
    </row>
    <row r="2097" spans="1:5" ht="16" x14ac:dyDescent="0.2">
      <c r="A2097" s="8" t="s">
        <v>9307</v>
      </c>
      <c r="B2097" s="8" t="s">
        <v>1844</v>
      </c>
      <c r="C2097" s="8" t="s">
        <v>7</v>
      </c>
      <c r="D2097" s="50" t="s">
        <v>9906</v>
      </c>
      <c r="E2097" s="50" t="s">
        <v>1846</v>
      </c>
    </row>
    <row r="2098" spans="1:5" ht="112" x14ac:dyDescent="0.2">
      <c r="A2098" s="8" t="s">
        <v>9307</v>
      </c>
      <c r="B2098" s="8" t="s">
        <v>1844</v>
      </c>
      <c r="C2098" s="8" t="s">
        <v>8</v>
      </c>
      <c r="D2098" s="50" t="s">
        <v>9907</v>
      </c>
      <c r="E2098" s="50" t="s">
        <v>1847</v>
      </c>
    </row>
    <row r="2099" spans="1:5" ht="16" x14ac:dyDescent="0.2">
      <c r="A2099" s="8" t="s">
        <v>9307</v>
      </c>
      <c r="B2099" s="8" t="s">
        <v>1848</v>
      </c>
      <c r="C2099" s="8" t="s">
        <v>4</v>
      </c>
      <c r="D2099" s="50" t="s">
        <v>9654</v>
      </c>
      <c r="E2099" s="50" t="s">
        <v>1253</v>
      </c>
    </row>
    <row r="2100" spans="1:5" ht="16" x14ac:dyDescent="0.2">
      <c r="A2100" s="8" t="s">
        <v>9307</v>
      </c>
      <c r="B2100" s="8" t="s">
        <v>1848</v>
      </c>
      <c r="C2100" s="8" t="s">
        <v>5</v>
      </c>
      <c r="D2100" s="50" t="s">
        <v>9802</v>
      </c>
      <c r="E2100" s="50" t="s">
        <v>1585</v>
      </c>
    </row>
    <row r="2101" spans="1:5" ht="16" x14ac:dyDescent="0.2">
      <c r="A2101" s="8" t="s">
        <v>9307</v>
      </c>
      <c r="B2101" s="8" t="s">
        <v>1848</v>
      </c>
      <c r="C2101" s="8" t="s">
        <v>6</v>
      </c>
      <c r="D2101" s="50" t="s">
        <v>9908</v>
      </c>
      <c r="E2101" s="50" t="s">
        <v>1850</v>
      </c>
    </row>
    <row r="2102" spans="1:5" ht="16" x14ac:dyDescent="0.2">
      <c r="A2102" s="8" t="s">
        <v>9307</v>
      </c>
      <c r="B2102" s="8" t="s">
        <v>1848</v>
      </c>
      <c r="C2102" s="8" t="s">
        <v>7</v>
      </c>
      <c r="D2102" s="50" t="s">
        <v>9909</v>
      </c>
      <c r="E2102" s="50" t="s">
        <v>1851</v>
      </c>
    </row>
    <row r="2103" spans="1:5" ht="16" x14ac:dyDescent="0.2">
      <c r="A2103" s="8" t="s">
        <v>9307</v>
      </c>
      <c r="B2103" s="8" t="s">
        <v>1852</v>
      </c>
      <c r="C2103" s="8" t="s">
        <v>4</v>
      </c>
      <c r="D2103" s="50" t="s">
        <v>9654</v>
      </c>
      <c r="E2103" s="50" t="s">
        <v>1253</v>
      </c>
    </row>
    <row r="2104" spans="1:5" ht="16" x14ac:dyDescent="0.2">
      <c r="A2104" s="8" t="s">
        <v>9307</v>
      </c>
      <c r="B2104" s="8" t="s">
        <v>1852</v>
      </c>
      <c r="C2104" s="8" t="s">
        <v>5</v>
      </c>
      <c r="D2104" s="50" t="s">
        <v>9802</v>
      </c>
      <c r="E2104" s="50" t="s">
        <v>1585</v>
      </c>
    </row>
    <row r="2105" spans="1:5" ht="16" x14ac:dyDescent="0.2">
      <c r="A2105" s="8" t="s">
        <v>9307</v>
      </c>
      <c r="B2105" s="8" t="s">
        <v>1852</v>
      </c>
      <c r="C2105" s="8" t="s">
        <v>6</v>
      </c>
      <c r="D2105" s="50" t="s">
        <v>9908</v>
      </c>
      <c r="E2105" s="50" t="s">
        <v>1850</v>
      </c>
    </row>
    <row r="2106" spans="1:5" ht="16" x14ac:dyDescent="0.2">
      <c r="A2106" s="8" t="s">
        <v>9307</v>
      </c>
      <c r="B2106" s="8" t="s">
        <v>1852</v>
      </c>
      <c r="C2106" s="8" t="s">
        <v>7</v>
      </c>
      <c r="D2106" s="50" t="s">
        <v>9910</v>
      </c>
      <c r="E2106" s="50" t="s">
        <v>1854</v>
      </c>
    </row>
    <row r="2107" spans="1:5" ht="80" x14ac:dyDescent="0.2">
      <c r="A2107" s="8" t="s">
        <v>9307</v>
      </c>
      <c r="B2107" s="8" t="s">
        <v>1852</v>
      </c>
      <c r="C2107" s="8" t="s">
        <v>8</v>
      </c>
      <c r="D2107" s="50" t="s">
        <v>9911</v>
      </c>
      <c r="E2107" s="50" t="s">
        <v>9912</v>
      </c>
    </row>
    <row r="2108" spans="1:5" ht="16" x14ac:dyDescent="0.2">
      <c r="A2108" s="8" t="s">
        <v>9307</v>
      </c>
      <c r="B2108" s="8" t="s">
        <v>1856</v>
      </c>
      <c r="C2108" s="8" t="s">
        <v>4</v>
      </c>
      <c r="D2108" s="50" t="s">
        <v>9654</v>
      </c>
      <c r="E2108" s="50" t="s">
        <v>1253</v>
      </c>
    </row>
    <row r="2109" spans="1:5" ht="16" x14ac:dyDescent="0.2">
      <c r="A2109" s="8" t="s">
        <v>9307</v>
      </c>
      <c r="B2109" s="8" t="s">
        <v>1856</v>
      </c>
      <c r="C2109" s="8" t="s">
        <v>5</v>
      </c>
      <c r="D2109" s="50" t="s">
        <v>9802</v>
      </c>
      <c r="E2109" s="50" t="s">
        <v>1585</v>
      </c>
    </row>
    <row r="2110" spans="1:5" ht="16" x14ac:dyDescent="0.2">
      <c r="A2110" s="8" t="s">
        <v>9307</v>
      </c>
      <c r="B2110" s="8" t="s">
        <v>1856</v>
      </c>
      <c r="C2110" s="8" t="s">
        <v>6</v>
      </c>
      <c r="D2110" s="50" t="s">
        <v>9908</v>
      </c>
      <c r="E2110" s="50" t="s">
        <v>1850</v>
      </c>
    </row>
    <row r="2111" spans="1:5" ht="32" x14ac:dyDescent="0.2">
      <c r="A2111" s="8" t="s">
        <v>9307</v>
      </c>
      <c r="B2111" s="8" t="s">
        <v>1856</v>
      </c>
      <c r="C2111" s="8" t="s">
        <v>7</v>
      </c>
      <c r="D2111" s="50" t="s">
        <v>9913</v>
      </c>
      <c r="E2111" s="50" t="s">
        <v>1858</v>
      </c>
    </row>
    <row r="2112" spans="1:5" ht="144" x14ac:dyDescent="0.2">
      <c r="A2112" s="8" t="s">
        <v>9307</v>
      </c>
      <c r="B2112" s="8" t="s">
        <v>1856</v>
      </c>
      <c r="C2112" s="8" t="s">
        <v>8</v>
      </c>
      <c r="D2112" s="50" t="s">
        <v>9914</v>
      </c>
      <c r="E2112" s="50" t="s">
        <v>1859</v>
      </c>
    </row>
    <row r="2113" spans="1:5" ht="16" x14ac:dyDescent="0.2">
      <c r="A2113" s="8" t="s">
        <v>9307</v>
      </c>
      <c r="B2113" s="8" t="s">
        <v>1861</v>
      </c>
      <c r="C2113" s="8" t="s">
        <v>4</v>
      </c>
      <c r="D2113" s="50" t="s">
        <v>9654</v>
      </c>
      <c r="E2113" s="50" t="s">
        <v>1253</v>
      </c>
    </row>
    <row r="2114" spans="1:5" ht="16" x14ac:dyDescent="0.2">
      <c r="A2114" s="8" t="s">
        <v>9307</v>
      </c>
      <c r="B2114" s="8" t="s">
        <v>1861</v>
      </c>
      <c r="C2114" s="8" t="s">
        <v>5</v>
      </c>
      <c r="D2114" s="50" t="s">
        <v>9802</v>
      </c>
      <c r="E2114" s="50" t="s">
        <v>1585</v>
      </c>
    </row>
    <row r="2115" spans="1:5" ht="16" x14ac:dyDescent="0.2">
      <c r="A2115" s="8" t="s">
        <v>9307</v>
      </c>
      <c r="B2115" s="8" t="s">
        <v>1861</v>
      </c>
      <c r="C2115" s="8" t="s">
        <v>6</v>
      </c>
      <c r="D2115" s="50" t="s">
        <v>9908</v>
      </c>
      <c r="E2115" s="50" t="s">
        <v>1850</v>
      </c>
    </row>
    <row r="2116" spans="1:5" ht="16" x14ac:dyDescent="0.2">
      <c r="A2116" s="8" t="s">
        <v>9307</v>
      </c>
      <c r="B2116" s="8" t="s">
        <v>1861</v>
      </c>
      <c r="C2116" s="8" t="s">
        <v>7</v>
      </c>
      <c r="D2116" s="50" t="s">
        <v>9915</v>
      </c>
      <c r="E2116" s="50" t="s">
        <v>1863</v>
      </c>
    </row>
    <row r="2117" spans="1:5" ht="80" x14ac:dyDescent="0.2">
      <c r="A2117" s="8" t="s">
        <v>9307</v>
      </c>
      <c r="B2117" s="8" t="s">
        <v>1861</v>
      </c>
      <c r="C2117" s="8" t="s">
        <v>8</v>
      </c>
      <c r="D2117" s="50" t="s">
        <v>9916</v>
      </c>
      <c r="E2117" s="50" t="s">
        <v>9917</v>
      </c>
    </row>
    <row r="2118" spans="1:5" ht="16" x14ac:dyDescent="0.2">
      <c r="A2118" s="8" t="s">
        <v>9307</v>
      </c>
      <c r="B2118" s="8" t="s">
        <v>1865</v>
      </c>
      <c r="C2118" s="8" t="s">
        <v>4</v>
      </c>
      <c r="D2118" s="50" t="s">
        <v>9654</v>
      </c>
      <c r="E2118" s="50" t="s">
        <v>1253</v>
      </c>
    </row>
    <row r="2119" spans="1:5" ht="16" x14ac:dyDescent="0.2">
      <c r="A2119" s="8" t="s">
        <v>9307</v>
      </c>
      <c r="B2119" s="8" t="s">
        <v>1865</v>
      </c>
      <c r="C2119" s="8" t="s">
        <v>5</v>
      </c>
      <c r="D2119" s="50" t="s">
        <v>9802</v>
      </c>
      <c r="E2119" s="50" t="s">
        <v>1585</v>
      </c>
    </row>
    <row r="2120" spans="1:5" ht="16" x14ac:dyDescent="0.2">
      <c r="A2120" s="8" t="s">
        <v>9307</v>
      </c>
      <c r="B2120" s="8" t="s">
        <v>1865</v>
      </c>
      <c r="C2120" s="8" t="s">
        <v>6</v>
      </c>
      <c r="D2120" s="50" t="s">
        <v>9908</v>
      </c>
      <c r="E2120" s="50" t="s">
        <v>1850</v>
      </c>
    </row>
    <row r="2121" spans="1:5" ht="16" x14ac:dyDescent="0.2">
      <c r="A2121" s="8" t="s">
        <v>9307</v>
      </c>
      <c r="B2121" s="8" t="s">
        <v>1865</v>
      </c>
      <c r="C2121" s="8" t="s">
        <v>7</v>
      </c>
      <c r="D2121" s="50" t="s">
        <v>9918</v>
      </c>
      <c r="E2121" s="50" t="s">
        <v>1867</v>
      </c>
    </row>
    <row r="2122" spans="1:5" ht="80" x14ac:dyDescent="0.2">
      <c r="A2122" s="8" t="s">
        <v>9307</v>
      </c>
      <c r="B2122" s="8" t="s">
        <v>1865</v>
      </c>
      <c r="C2122" s="8" t="s">
        <v>8</v>
      </c>
      <c r="D2122" s="50" t="s">
        <v>9919</v>
      </c>
      <c r="E2122" s="50" t="s">
        <v>9920</v>
      </c>
    </row>
    <row r="2123" spans="1:5" ht="16" x14ac:dyDescent="0.2">
      <c r="A2123" s="8" t="s">
        <v>9307</v>
      </c>
      <c r="B2123" s="8" t="s">
        <v>1869</v>
      </c>
      <c r="C2123" s="8" t="s">
        <v>4</v>
      </c>
      <c r="D2123" s="50" t="s">
        <v>9654</v>
      </c>
      <c r="E2123" s="50" t="s">
        <v>1253</v>
      </c>
    </row>
    <row r="2124" spans="1:5" ht="16" x14ac:dyDescent="0.2">
      <c r="A2124" s="8" t="s">
        <v>9307</v>
      </c>
      <c r="B2124" s="8" t="s">
        <v>1869</v>
      </c>
      <c r="C2124" s="8" t="s">
        <v>5</v>
      </c>
      <c r="D2124" s="50" t="s">
        <v>9802</v>
      </c>
      <c r="E2124" s="50" t="s">
        <v>1585</v>
      </c>
    </row>
    <row r="2125" spans="1:5" ht="16" x14ac:dyDescent="0.2">
      <c r="A2125" s="8" t="s">
        <v>9307</v>
      </c>
      <c r="B2125" s="8" t="s">
        <v>1869</v>
      </c>
      <c r="C2125" s="8" t="s">
        <v>6</v>
      </c>
      <c r="D2125" s="50" t="s">
        <v>9908</v>
      </c>
      <c r="E2125" s="50" t="s">
        <v>1850</v>
      </c>
    </row>
    <row r="2126" spans="1:5" ht="16" x14ac:dyDescent="0.2">
      <c r="A2126" s="8" t="s">
        <v>9307</v>
      </c>
      <c r="B2126" s="8" t="s">
        <v>1869</v>
      </c>
      <c r="C2126" s="8" t="s">
        <v>7</v>
      </c>
      <c r="D2126" s="50" t="s">
        <v>9921</v>
      </c>
      <c r="E2126" s="50" t="s">
        <v>1871</v>
      </c>
    </row>
    <row r="2127" spans="1:5" ht="80" x14ac:dyDescent="0.2">
      <c r="A2127" s="8" t="s">
        <v>9307</v>
      </c>
      <c r="B2127" s="8" t="s">
        <v>1869</v>
      </c>
      <c r="C2127" s="8" t="s">
        <v>8</v>
      </c>
      <c r="D2127" s="50" t="s">
        <v>9922</v>
      </c>
      <c r="E2127" s="50" t="s">
        <v>1872</v>
      </c>
    </row>
    <row r="2128" spans="1:5" ht="16" x14ac:dyDescent="0.2">
      <c r="A2128" s="8" t="s">
        <v>9307</v>
      </c>
      <c r="B2128" s="8" t="s">
        <v>1873</v>
      </c>
      <c r="C2128" s="8" t="s">
        <v>4</v>
      </c>
      <c r="D2128" s="50" t="s">
        <v>9654</v>
      </c>
      <c r="E2128" s="50" t="s">
        <v>1253</v>
      </c>
    </row>
    <row r="2129" spans="1:5" ht="16" x14ac:dyDescent="0.2">
      <c r="A2129" s="8" t="s">
        <v>9307</v>
      </c>
      <c r="B2129" s="8" t="s">
        <v>1873</v>
      </c>
      <c r="C2129" s="8" t="s">
        <v>5</v>
      </c>
      <c r="D2129" s="50" t="s">
        <v>9802</v>
      </c>
      <c r="E2129" s="50" t="s">
        <v>1585</v>
      </c>
    </row>
    <row r="2130" spans="1:5" ht="16" x14ac:dyDescent="0.2">
      <c r="A2130" s="8" t="s">
        <v>9307</v>
      </c>
      <c r="B2130" s="8" t="s">
        <v>1873</v>
      </c>
      <c r="C2130" s="8" t="s">
        <v>6</v>
      </c>
      <c r="D2130" s="50" t="s">
        <v>9908</v>
      </c>
      <c r="E2130" s="50" t="s">
        <v>1850</v>
      </c>
    </row>
    <row r="2131" spans="1:5" ht="16" x14ac:dyDescent="0.2">
      <c r="A2131" s="8" t="s">
        <v>9307</v>
      </c>
      <c r="B2131" s="8" t="s">
        <v>1873</v>
      </c>
      <c r="C2131" s="8" t="s">
        <v>7</v>
      </c>
      <c r="D2131" s="50" t="s">
        <v>9723</v>
      </c>
      <c r="E2131" s="50" t="s">
        <v>1408</v>
      </c>
    </row>
    <row r="2132" spans="1:5" ht="16" x14ac:dyDescent="0.2">
      <c r="A2132" s="8" t="s">
        <v>9307</v>
      </c>
      <c r="B2132" s="8" t="s">
        <v>1875</v>
      </c>
      <c r="C2132" s="8" t="s">
        <v>4</v>
      </c>
      <c r="D2132" s="50" t="s">
        <v>9654</v>
      </c>
      <c r="E2132" s="50" t="s">
        <v>1253</v>
      </c>
    </row>
    <row r="2133" spans="1:5" ht="16" x14ac:dyDescent="0.2">
      <c r="A2133" s="8" t="s">
        <v>9307</v>
      </c>
      <c r="B2133" s="8" t="s">
        <v>1875</v>
      </c>
      <c r="C2133" s="8" t="s">
        <v>5</v>
      </c>
      <c r="D2133" s="50" t="s">
        <v>9802</v>
      </c>
      <c r="E2133" s="50" t="s">
        <v>1585</v>
      </c>
    </row>
    <row r="2134" spans="1:5" ht="16" x14ac:dyDescent="0.2">
      <c r="A2134" s="8" t="s">
        <v>9307</v>
      </c>
      <c r="B2134" s="8" t="s">
        <v>1875</v>
      </c>
      <c r="C2134" s="8" t="s">
        <v>6</v>
      </c>
      <c r="D2134" s="50" t="s">
        <v>9835</v>
      </c>
      <c r="E2134" s="50" t="s">
        <v>1654</v>
      </c>
    </row>
    <row r="2135" spans="1:5" ht="16" x14ac:dyDescent="0.2">
      <c r="A2135" s="8" t="s">
        <v>9307</v>
      </c>
      <c r="B2135" s="8" t="s">
        <v>1875</v>
      </c>
      <c r="C2135" s="8" t="s">
        <v>7</v>
      </c>
      <c r="D2135" s="50" t="s">
        <v>9923</v>
      </c>
      <c r="E2135" s="50" t="s">
        <v>1877</v>
      </c>
    </row>
    <row r="2136" spans="1:5" ht="272" x14ac:dyDescent="0.2">
      <c r="A2136" s="8" t="s">
        <v>9307</v>
      </c>
      <c r="B2136" s="8" t="s">
        <v>1875</v>
      </c>
      <c r="C2136" s="8" t="s">
        <v>8</v>
      </c>
      <c r="D2136" s="50" t="s">
        <v>9924</v>
      </c>
      <c r="E2136" s="50" t="s">
        <v>1878</v>
      </c>
    </row>
    <row r="2137" spans="1:5" ht="16" x14ac:dyDescent="0.2">
      <c r="A2137" s="8" t="s">
        <v>9307</v>
      </c>
      <c r="B2137" s="8" t="s">
        <v>1879</v>
      </c>
      <c r="C2137" s="8" t="s">
        <v>4</v>
      </c>
      <c r="D2137" s="50" t="s">
        <v>9654</v>
      </c>
      <c r="E2137" s="50" t="s">
        <v>1253</v>
      </c>
    </row>
    <row r="2138" spans="1:5" ht="16" x14ac:dyDescent="0.2">
      <c r="A2138" s="8" t="s">
        <v>9307</v>
      </c>
      <c r="B2138" s="8" t="s">
        <v>1879</v>
      </c>
      <c r="C2138" s="8" t="s">
        <v>5</v>
      </c>
      <c r="D2138" s="50" t="s">
        <v>9802</v>
      </c>
      <c r="E2138" s="50" t="s">
        <v>1585</v>
      </c>
    </row>
    <row r="2139" spans="1:5" ht="16" x14ac:dyDescent="0.2">
      <c r="A2139" s="8" t="s">
        <v>9307</v>
      </c>
      <c r="B2139" s="8" t="s">
        <v>1879</v>
      </c>
      <c r="C2139" s="8" t="s">
        <v>6</v>
      </c>
      <c r="D2139" s="50" t="s">
        <v>9925</v>
      </c>
      <c r="E2139" s="50" t="s">
        <v>1881</v>
      </c>
    </row>
    <row r="2140" spans="1:5" ht="16" x14ac:dyDescent="0.2">
      <c r="A2140" s="8" t="s">
        <v>9307</v>
      </c>
      <c r="B2140" s="8" t="s">
        <v>1879</v>
      </c>
      <c r="C2140" s="8" t="s">
        <v>7</v>
      </c>
      <c r="D2140" s="50" t="s">
        <v>9926</v>
      </c>
      <c r="E2140" s="50" t="s">
        <v>1882</v>
      </c>
    </row>
    <row r="2141" spans="1:5" ht="48" x14ac:dyDescent="0.2">
      <c r="A2141" s="8" t="s">
        <v>9307</v>
      </c>
      <c r="B2141" s="8" t="s">
        <v>1879</v>
      </c>
      <c r="C2141" s="8" t="s">
        <v>8</v>
      </c>
      <c r="D2141" s="50" t="s">
        <v>9927</v>
      </c>
      <c r="E2141" s="50" t="s">
        <v>9928</v>
      </c>
    </row>
    <row r="2142" spans="1:5" ht="16" x14ac:dyDescent="0.2">
      <c r="A2142" s="8" t="s">
        <v>9307</v>
      </c>
      <c r="B2142" s="8" t="s">
        <v>1884</v>
      </c>
      <c r="C2142" s="8" t="s">
        <v>4</v>
      </c>
      <c r="D2142" s="50" t="s">
        <v>9654</v>
      </c>
      <c r="E2142" s="50" t="s">
        <v>1253</v>
      </c>
    </row>
    <row r="2143" spans="1:5" ht="16" x14ac:dyDescent="0.2">
      <c r="A2143" s="8" t="s">
        <v>9307</v>
      </c>
      <c r="B2143" s="8" t="s">
        <v>1884</v>
      </c>
      <c r="C2143" s="8" t="s">
        <v>5</v>
      </c>
      <c r="D2143" s="50" t="s">
        <v>9802</v>
      </c>
      <c r="E2143" s="50" t="s">
        <v>1585</v>
      </c>
    </row>
    <row r="2144" spans="1:5" ht="16" x14ac:dyDescent="0.2">
      <c r="A2144" s="8" t="s">
        <v>9307</v>
      </c>
      <c r="B2144" s="8" t="s">
        <v>1884</v>
      </c>
      <c r="C2144" s="8" t="s">
        <v>6</v>
      </c>
      <c r="D2144" s="50" t="s">
        <v>9925</v>
      </c>
      <c r="E2144" s="50" t="s">
        <v>1881</v>
      </c>
    </row>
    <row r="2145" spans="1:5" ht="16" x14ac:dyDescent="0.2">
      <c r="A2145" s="8" t="s">
        <v>9307</v>
      </c>
      <c r="B2145" s="8" t="s">
        <v>1884</v>
      </c>
      <c r="C2145" s="8" t="s">
        <v>7</v>
      </c>
      <c r="D2145" s="50" t="s">
        <v>9929</v>
      </c>
      <c r="E2145" s="50" t="s">
        <v>1886</v>
      </c>
    </row>
    <row r="2146" spans="1:5" ht="80" x14ac:dyDescent="0.2">
      <c r="A2146" s="8" t="s">
        <v>9307</v>
      </c>
      <c r="B2146" s="8" t="s">
        <v>1884</v>
      </c>
      <c r="C2146" s="8" t="s">
        <v>8</v>
      </c>
      <c r="D2146" s="50" t="s">
        <v>9930</v>
      </c>
      <c r="E2146" s="50" t="s">
        <v>1887</v>
      </c>
    </row>
    <row r="2147" spans="1:5" ht="16" x14ac:dyDescent="0.2">
      <c r="A2147" s="8" t="s">
        <v>9307</v>
      </c>
      <c r="B2147" s="8" t="s">
        <v>1890</v>
      </c>
      <c r="C2147" s="8" t="s">
        <v>4</v>
      </c>
      <c r="D2147" s="50" t="s">
        <v>9654</v>
      </c>
      <c r="E2147" s="50" t="s">
        <v>1253</v>
      </c>
    </row>
    <row r="2148" spans="1:5" ht="16" x14ac:dyDescent="0.2">
      <c r="A2148" s="8" t="s">
        <v>9307</v>
      </c>
      <c r="B2148" s="8" t="s">
        <v>1890</v>
      </c>
      <c r="C2148" s="8" t="s">
        <v>5</v>
      </c>
      <c r="D2148" s="50" t="s">
        <v>9802</v>
      </c>
      <c r="E2148" s="50" t="s">
        <v>1585</v>
      </c>
    </row>
    <row r="2149" spans="1:5" ht="16" x14ac:dyDescent="0.2">
      <c r="A2149" s="8" t="s">
        <v>9307</v>
      </c>
      <c r="B2149" s="8" t="s">
        <v>1890</v>
      </c>
      <c r="C2149" s="8" t="s">
        <v>6</v>
      </c>
      <c r="D2149" s="50" t="s">
        <v>9925</v>
      </c>
      <c r="E2149" s="50" t="s">
        <v>1881</v>
      </c>
    </row>
    <row r="2150" spans="1:5" ht="16" x14ac:dyDescent="0.2">
      <c r="A2150" s="8" t="s">
        <v>9307</v>
      </c>
      <c r="B2150" s="8" t="s">
        <v>1890</v>
      </c>
      <c r="C2150" s="8" t="s">
        <v>7</v>
      </c>
      <c r="D2150" s="50" t="s">
        <v>9931</v>
      </c>
      <c r="E2150" s="50" t="s">
        <v>1892</v>
      </c>
    </row>
    <row r="2151" spans="1:5" ht="48" x14ac:dyDescent="0.2">
      <c r="A2151" s="8" t="s">
        <v>9307</v>
      </c>
      <c r="B2151" s="8" t="s">
        <v>1890</v>
      </c>
      <c r="C2151" s="8" t="s">
        <v>8</v>
      </c>
      <c r="D2151" s="50" t="s">
        <v>9932</v>
      </c>
      <c r="E2151" s="50" t="s">
        <v>1893</v>
      </c>
    </row>
    <row r="2152" spans="1:5" ht="16" x14ac:dyDescent="0.2">
      <c r="A2152" s="8" t="s">
        <v>9307</v>
      </c>
      <c r="B2152" s="8" t="s">
        <v>1894</v>
      </c>
      <c r="C2152" s="8" t="s">
        <v>4</v>
      </c>
      <c r="D2152" s="50" t="s">
        <v>9654</v>
      </c>
      <c r="E2152" s="50" t="s">
        <v>1253</v>
      </c>
    </row>
    <row r="2153" spans="1:5" ht="16" x14ac:dyDescent="0.2">
      <c r="A2153" s="8" t="s">
        <v>9307</v>
      </c>
      <c r="B2153" s="8" t="s">
        <v>1894</v>
      </c>
      <c r="C2153" s="8" t="s">
        <v>5</v>
      </c>
      <c r="D2153" s="50" t="s">
        <v>9802</v>
      </c>
      <c r="E2153" s="50" t="s">
        <v>1585</v>
      </c>
    </row>
    <row r="2154" spans="1:5" ht="16" x14ac:dyDescent="0.2">
      <c r="A2154" s="8" t="s">
        <v>9307</v>
      </c>
      <c r="B2154" s="8" t="s">
        <v>1894</v>
      </c>
      <c r="C2154" s="8" t="s">
        <v>6</v>
      </c>
      <c r="D2154" s="50" t="s">
        <v>9925</v>
      </c>
      <c r="E2154" s="50" t="s">
        <v>1881</v>
      </c>
    </row>
    <row r="2155" spans="1:5" ht="16" x14ac:dyDescent="0.2">
      <c r="A2155" s="8" t="s">
        <v>9307</v>
      </c>
      <c r="B2155" s="8" t="s">
        <v>1894</v>
      </c>
      <c r="C2155" s="8" t="s">
        <v>7</v>
      </c>
      <c r="D2155" s="50" t="s">
        <v>9933</v>
      </c>
      <c r="E2155" s="50" t="s">
        <v>1896</v>
      </c>
    </row>
    <row r="2156" spans="1:5" ht="80" x14ac:dyDescent="0.2">
      <c r="A2156" s="8" t="s">
        <v>9307</v>
      </c>
      <c r="B2156" s="8" t="s">
        <v>1894</v>
      </c>
      <c r="C2156" s="8" t="s">
        <v>8</v>
      </c>
      <c r="D2156" s="50" t="s">
        <v>9934</v>
      </c>
      <c r="E2156" s="50" t="s">
        <v>1897</v>
      </c>
    </row>
    <row r="2157" spans="1:5" ht="16" x14ac:dyDescent="0.2">
      <c r="A2157" s="8" t="s">
        <v>9307</v>
      </c>
      <c r="B2157" s="8" t="s">
        <v>1900</v>
      </c>
      <c r="C2157" s="8" t="s">
        <v>4</v>
      </c>
      <c r="D2157" s="50" t="s">
        <v>9654</v>
      </c>
      <c r="E2157" s="50" t="s">
        <v>1253</v>
      </c>
    </row>
    <row r="2158" spans="1:5" ht="16" x14ac:dyDescent="0.2">
      <c r="A2158" s="8" t="s">
        <v>9307</v>
      </c>
      <c r="B2158" s="8" t="s">
        <v>1900</v>
      </c>
      <c r="C2158" s="8" t="s">
        <v>5</v>
      </c>
      <c r="D2158" s="50" t="s">
        <v>9802</v>
      </c>
      <c r="E2158" s="50" t="s">
        <v>1585</v>
      </c>
    </row>
    <row r="2159" spans="1:5" ht="16" x14ac:dyDescent="0.2">
      <c r="A2159" s="8" t="s">
        <v>9307</v>
      </c>
      <c r="B2159" s="8" t="s">
        <v>1900</v>
      </c>
      <c r="C2159" s="8" t="s">
        <v>6</v>
      </c>
      <c r="D2159" s="50" t="s">
        <v>9726</v>
      </c>
      <c r="E2159" s="50" t="s">
        <v>1415</v>
      </c>
    </row>
    <row r="2160" spans="1:5" ht="32" x14ac:dyDescent="0.2">
      <c r="A2160" s="8" t="s">
        <v>9307</v>
      </c>
      <c r="B2160" s="8" t="s">
        <v>1900</v>
      </c>
      <c r="C2160" s="8" t="s">
        <v>7</v>
      </c>
      <c r="D2160" s="50" t="s">
        <v>9935</v>
      </c>
      <c r="E2160" s="50" t="s">
        <v>1902</v>
      </c>
    </row>
    <row r="2161" spans="1:5" ht="48" x14ac:dyDescent="0.2">
      <c r="A2161" s="8" t="s">
        <v>9307</v>
      </c>
      <c r="B2161" s="8" t="s">
        <v>1900</v>
      </c>
      <c r="C2161" s="8" t="s">
        <v>8</v>
      </c>
      <c r="D2161" s="50" t="s">
        <v>9728</v>
      </c>
      <c r="E2161" s="50" t="s">
        <v>1417</v>
      </c>
    </row>
    <row r="2162" spans="1:5" ht="16" x14ac:dyDescent="0.2">
      <c r="A2162" s="8" t="s">
        <v>9307</v>
      </c>
      <c r="B2162" s="8" t="s">
        <v>1903</v>
      </c>
      <c r="C2162" s="8" t="s">
        <v>4</v>
      </c>
      <c r="D2162" s="50" t="s">
        <v>9654</v>
      </c>
      <c r="E2162" s="50" t="s">
        <v>1253</v>
      </c>
    </row>
    <row r="2163" spans="1:5" ht="16" x14ac:dyDescent="0.2">
      <c r="A2163" s="8" t="s">
        <v>9307</v>
      </c>
      <c r="B2163" s="8" t="s">
        <v>1903</v>
      </c>
      <c r="C2163" s="8" t="s">
        <v>5</v>
      </c>
      <c r="D2163" s="50" t="s">
        <v>9936</v>
      </c>
      <c r="E2163" s="50" t="s">
        <v>1904</v>
      </c>
    </row>
    <row r="2164" spans="1:5" ht="16" x14ac:dyDescent="0.2">
      <c r="A2164" s="8" t="s">
        <v>9307</v>
      </c>
      <c r="B2164" s="8" t="s">
        <v>1903</v>
      </c>
      <c r="C2164" s="8" t="s">
        <v>6</v>
      </c>
      <c r="D2164" s="50" t="s">
        <v>9657</v>
      </c>
      <c r="E2164" s="50" t="s">
        <v>1257</v>
      </c>
    </row>
    <row r="2165" spans="1:5" ht="48" x14ac:dyDescent="0.2">
      <c r="A2165" s="8" t="s">
        <v>9307</v>
      </c>
      <c r="B2165" s="8" t="s">
        <v>1903</v>
      </c>
      <c r="C2165" s="8" t="s">
        <v>7</v>
      </c>
      <c r="D2165" s="50" t="s">
        <v>9937</v>
      </c>
      <c r="E2165" s="50" t="s">
        <v>9938</v>
      </c>
    </row>
    <row r="2166" spans="1:5" ht="16" x14ac:dyDescent="0.2">
      <c r="A2166" s="8" t="s">
        <v>9307</v>
      </c>
      <c r="B2166" s="8" t="s">
        <v>1906</v>
      </c>
      <c r="C2166" s="8" t="s">
        <v>4</v>
      </c>
      <c r="D2166" s="50" t="s">
        <v>9654</v>
      </c>
      <c r="E2166" s="50" t="s">
        <v>1253</v>
      </c>
    </row>
    <row r="2167" spans="1:5" ht="16" x14ac:dyDescent="0.2">
      <c r="A2167" s="8" t="s">
        <v>9307</v>
      </c>
      <c r="B2167" s="8" t="s">
        <v>1906</v>
      </c>
      <c r="C2167" s="8" t="s">
        <v>5</v>
      </c>
      <c r="D2167" s="50" t="s">
        <v>9936</v>
      </c>
      <c r="E2167" s="50" t="s">
        <v>1904</v>
      </c>
    </row>
    <row r="2168" spans="1:5" ht="16" x14ac:dyDescent="0.2">
      <c r="A2168" s="8" t="s">
        <v>9307</v>
      </c>
      <c r="B2168" s="8" t="s">
        <v>1906</v>
      </c>
      <c r="C2168" s="8" t="s">
        <v>6</v>
      </c>
      <c r="D2168" s="50" t="s">
        <v>9939</v>
      </c>
      <c r="E2168" s="50" t="s">
        <v>1908</v>
      </c>
    </row>
    <row r="2169" spans="1:5" ht="16" x14ac:dyDescent="0.2">
      <c r="A2169" s="8" t="s">
        <v>9307</v>
      </c>
      <c r="B2169" s="8" t="s">
        <v>1906</v>
      </c>
      <c r="C2169" s="8" t="s">
        <v>7</v>
      </c>
      <c r="D2169" s="50" t="s">
        <v>9940</v>
      </c>
      <c r="E2169" s="50" t="s">
        <v>1909</v>
      </c>
    </row>
    <row r="2170" spans="1:5" ht="192" x14ac:dyDescent="0.2">
      <c r="A2170" s="8" t="s">
        <v>9307</v>
      </c>
      <c r="B2170" s="8" t="s">
        <v>1906</v>
      </c>
      <c r="C2170" s="8" t="s">
        <v>8</v>
      </c>
      <c r="D2170" s="50" t="s">
        <v>9941</v>
      </c>
      <c r="E2170" s="50" t="s">
        <v>9942</v>
      </c>
    </row>
    <row r="2171" spans="1:5" ht="16" x14ac:dyDescent="0.2">
      <c r="A2171" s="8" t="s">
        <v>9307</v>
      </c>
      <c r="B2171" s="8" t="s">
        <v>1911</v>
      </c>
      <c r="C2171" s="8" t="s">
        <v>4</v>
      </c>
      <c r="D2171" s="50" t="s">
        <v>9654</v>
      </c>
      <c r="E2171" s="50" t="s">
        <v>1253</v>
      </c>
    </row>
    <row r="2172" spans="1:5" ht="16" x14ac:dyDescent="0.2">
      <c r="A2172" s="8" t="s">
        <v>9307</v>
      </c>
      <c r="B2172" s="8" t="s">
        <v>1911</v>
      </c>
      <c r="C2172" s="8" t="s">
        <v>5</v>
      </c>
      <c r="D2172" s="50" t="s">
        <v>9936</v>
      </c>
      <c r="E2172" s="50" t="s">
        <v>1904</v>
      </c>
    </row>
    <row r="2173" spans="1:5" ht="16" x14ac:dyDescent="0.2">
      <c r="A2173" s="8" t="s">
        <v>9307</v>
      </c>
      <c r="B2173" s="8" t="s">
        <v>1911</v>
      </c>
      <c r="C2173" s="8" t="s">
        <v>6</v>
      </c>
      <c r="D2173" s="50" t="s">
        <v>9939</v>
      </c>
      <c r="E2173" s="50" t="s">
        <v>1908</v>
      </c>
    </row>
    <row r="2174" spans="1:5" ht="16" x14ac:dyDescent="0.2">
      <c r="A2174" s="8" t="s">
        <v>9307</v>
      </c>
      <c r="B2174" s="8" t="s">
        <v>1911</v>
      </c>
      <c r="C2174" s="8" t="s">
        <v>7</v>
      </c>
      <c r="D2174" s="50" t="s">
        <v>9943</v>
      </c>
      <c r="E2174" s="50" t="s">
        <v>1913</v>
      </c>
    </row>
    <row r="2175" spans="1:5" ht="64" x14ac:dyDescent="0.2">
      <c r="A2175" s="8" t="s">
        <v>9307</v>
      </c>
      <c r="B2175" s="8" t="s">
        <v>1911</v>
      </c>
      <c r="C2175" s="8" t="s">
        <v>8</v>
      </c>
      <c r="D2175" s="50" t="s">
        <v>9944</v>
      </c>
      <c r="E2175" s="50" t="s">
        <v>1914</v>
      </c>
    </row>
    <row r="2176" spans="1:5" ht="16" x14ac:dyDescent="0.2">
      <c r="A2176" s="8" t="s">
        <v>9307</v>
      </c>
      <c r="B2176" s="8" t="s">
        <v>1915</v>
      </c>
      <c r="C2176" s="8" t="s">
        <v>4</v>
      </c>
      <c r="D2176" s="50" t="s">
        <v>9654</v>
      </c>
      <c r="E2176" s="50" t="s">
        <v>1253</v>
      </c>
    </row>
    <row r="2177" spans="1:5" ht="16" x14ac:dyDescent="0.2">
      <c r="A2177" s="8" t="s">
        <v>9307</v>
      </c>
      <c r="B2177" s="8" t="s">
        <v>1915</v>
      </c>
      <c r="C2177" s="8" t="s">
        <v>5</v>
      </c>
      <c r="D2177" s="50" t="s">
        <v>9936</v>
      </c>
      <c r="E2177" s="50" t="s">
        <v>1904</v>
      </c>
    </row>
    <row r="2178" spans="1:5" ht="16" x14ac:dyDescent="0.2">
      <c r="A2178" s="8" t="s">
        <v>9307</v>
      </c>
      <c r="B2178" s="8" t="s">
        <v>1915</v>
      </c>
      <c r="C2178" s="8" t="s">
        <v>6</v>
      </c>
      <c r="D2178" s="50" t="s">
        <v>9939</v>
      </c>
      <c r="E2178" s="50" t="s">
        <v>1908</v>
      </c>
    </row>
    <row r="2179" spans="1:5" ht="32" x14ac:dyDescent="0.2">
      <c r="A2179" s="8" t="s">
        <v>9307</v>
      </c>
      <c r="B2179" s="8" t="s">
        <v>1915</v>
      </c>
      <c r="C2179" s="8" t="s">
        <v>7</v>
      </c>
      <c r="D2179" s="50" t="s">
        <v>9945</v>
      </c>
      <c r="E2179" s="50" t="s">
        <v>1917</v>
      </c>
    </row>
    <row r="2180" spans="1:5" ht="16" x14ac:dyDescent="0.2">
      <c r="A2180" s="8" t="s">
        <v>9307</v>
      </c>
      <c r="B2180" s="8" t="s">
        <v>1915</v>
      </c>
      <c r="C2180" s="8" t="s">
        <v>8</v>
      </c>
      <c r="D2180" s="50" t="s">
        <v>9946</v>
      </c>
      <c r="E2180" s="50" t="s">
        <v>1918</v>
      </c>
    </row>
    <row r="2181" spans="1:5" ht="16" x14ac:dyDescent="0.2">
      <c r="A2181" s="8" t="s">
        <v>9307</v>
      </c>
      <c r="B2181" s="8" t="s">
        <v>1919</v>
      </c>
      <c r="C2181" s="8" t="s">
        <v>4</v>
      </c>
      <c r="D2181" s="50" t="s">
        <v>9654</v>
      </c>
      <c r="E2181" s="50" t="s">
        <v>1253</v>
      </c>
    </row>
    <row r="2182" spans="1:5" ht="16" x14ac:dyDescent="0.2">
      <c r="A2182" s="8" t="s">
        <v>9307</v>
      </c>
      <c r="B2182" s="8" t="s">
        <v>1919</v>
      </c>
      <c r="C2182" s="8" t="s">
        <v>5</v>
      </c>
      <c r="D2182" s="50" t="s">
        <v>9936</v>
      </c>
      <c r="E2182" s="50" t="s">
        <v>1904</v>
      </c>
    </row>
    <row r="2183" spans="1:5" ht="16" x14ac:dyDescent="0.2">
      <c r="A2183" s="8" t="s">
        <v>9307</v>
      </c>
      <c r="B2183" s="8" t="s">
        <v>1919</v>
      </c>
      <c r="C2183" s="8" t="s">
        <v>6</v>
      </c>
      <c r="D2183" s="50" t="s">
        <v>9947</v>
      </c>
      <c r="E2183" s="50" t="s">
        <v>1921</v>
      </c>
    </row>
    <row r="2184" spans="1:5" ht="16" x14ac:dyDescent="0.2">
      <c r="A2184" s="8" t="s">
        <v>9307</v>
      </c>
      <c r="B2184" s="8" t="s">
        <v>1919</v>
      </c>
      <c r="C2184" s="8" t="s">
        <v>7</v>
      </c>
      <c r="D2184" s="50" t="s">
        <v>9948</v>
      </c>
      <c r="E2184" s="50" t="s">
        <v>1922</v>
      </c>
    </row>
    <row r="2185" spans="1:5" ht="80" x14ac:dyDescent="0.2">
      <c r="A2185" s="8" t="s">
        <v>9307</v>
      </c>
      <c r="B2185" s="8" t="s">
        <v>1919</v>
      </c>
      <c r="C2185" s="8" t="s">
        <v>8</v>
      </c>
      <c r="D2185" s="50" t="s">
        <v>9949</v>
      </c>
      <c r="E2185" s="50" t="s">
        <v>1923</v>
      </c>
    </row>
    <row r="2186" spans="1:5" ht="16" x14ac:dyDescent="0.2">
      <c r="A2186" s="8" t="s">
        <v>9307</v>
      </c>
      <c r="B2186" s="8" t="s">
        <v>1924</v>
      </c>
      <c r="C2186" s="8" t="s">
        <v>4</v>
      </c>
      <c r="D2186" s="50" t="s">
        <v>9654</v>
      </c>
      <c r="E2186" s="50" t="s">
        <v>1253</v>
      </c>
    </row>
    <row r="2187" spans="1:5" ht="16" x14ac:dyDescent="0.2">
      <c r="A2187" s="8" t="s">
        <v>9307</v>
      </c>
      <c r="B2187" s="8" t="s">
        <v>1924</v>
      </c>
      <c r="C2187" s="8" t="s">
        <v>5</v>
      </c>
      <c r="D2187" s="50" t="s">
        <v>9936</v>
      </c>
      <c r="E2187" s="50" t="s">
        <v>1904</v>
      </c>
    </row>
    <row r="2188" spans="1:5" ht="16" x14ac:dyDescent="0.2">
      <c r="A2188" s="8" t="s">
        <v>9307</v>
      </c>
      <c r="B2188" s="8" t="s">
        <v>1924</v>
      </c>
      <c r="C2188" s="8" t="s">
        <v>6</v>
      </c>
      <c r="D2188" s="50" t="s">
        <v>9947</v>
      </c>
      <c r="E2188" s="50" t="s">
        <v>1921</v>
      </c>
    </row>
    <row r="2189" spans="1:5" ht="16" x14ac:dyDescent="0.2">
      <c r="A2189" s="8" t="s">
        <v>9307</v>
      </c>
      <c r="B2189" s="8" t="s">
        <v>1924</v>
      </c>
      <c r="C2189" s="8" t="s">
        <v>7</v>
      </c>
      <c r="D2189" s="50" t="s">
        <v>9950</v>
      </c>
      <c r="E2189" s="50" t="s">
        <v>1926</v>
      </c>
    </row>
    <row r="2190" spans="1:5" ht="64" x14ac:dyDescent="0.2">
      <c r="A2190" s="8" t="s">
        <v>9307</v>
      </c>
      <c r="B2190" s="8" t="s">
        <v>1924</v>
      </c>
      <c r="C2190" s="8" t="s">
        <v>8</v>
      </c>
      <c r="D2190" s="50" t="s">
        <v>9951</v>
      </c>
      <c r="E2190" s="50" t="s">
        <v>1927</v>
      </c>
    </row>
    <row r="2191" spans="1:5" ht="16" x14ac:dyDescent="0.2">
      <c r="A2191" s="8" t="s">
        <v>9307</v>
      </c>
      <c r="B2191" s="8" t="s">
        <v>1928</v>
      </c>
      <c r="C2191" s="8" t="s">
        <v>4</v>
      </c>
      <c r="D2191" s="50" t="s">
        <v>9654</v>
      </c>
      <c r="E2191" s="50" t="s">
        <v>1253</v>
      </c>
    </row>
    <row r="2192" spans="1:5" ht="16" x14ac:dyDescent="0.2">
      <c r="A2192" s="8" t="s">
        <v>9307</v>
      </c>
      <c r="B2192" s="8" t="s">
        <v>1928</v>
      </c>
      <c r="C2192" s="8" t="s">
        <v>5</v>
      </c>
      <c r="D2192" s="50" t="s">
        <v>9936</v>
      </c>
      <c r="E2192" s="50" t="s">
        <v>1904</v>
      </c>
    </row>
    <row r="2193" spans="1:5" ht="16" x14ac:dyDescent="0.2">
      <c r="A2193" s="8" t="s">
        <v>9307</v>
      </c>
      <c r="B2193" s="8" t="s">
        <v>1928</v>
      </c>
      <c r="C2193" s="8" t="s">
        <v>6</v>
      </c>
      <c r="D2193" s="50" t="s">
        <v>9947</v>
      </c>
      <c r="E2193" s="50" t="s">
        <v>1921</v>
      </c>
    </row>
    <row r="2194" spans="1:5" ht="16" x14ac:dyDescent="0.2">
      <c r="A2194" s="8" t="s">
        <v>9307</v>
      </c>
      <c r="B2194" s="8" t="s">
        <v>1928</v>
      </c>
      <c r="C2194" s="8" t="s">
        <v>7</v>
      </c>
      <c r="D2194" s="50" t="s">
        <v>9952</v>
      </c>
      <c r="E2194" s="50" t="s">
        <v>1930</v>
      </c>
    </row>
    <row r="2195" spans="1:5" ht="112" x14ac:dyDescent="0.2">
      <c r="A2195" s="8" t="s">
        <v>9307</v>
      </c>
      <c r="B2195" s="8" t="s">
        <v>1928</v>
      </c>
      <c r="C2195" s="8" t="s">
        <v>8</v>
      </c>
      <c r="D2195" s="50" t="s">
        <v>9953</v>
      </c>
      <c r="E2195" s="50" t="s">
        <v>1931</v>
      </c>
    </row>
    <row r="2196" spans="1:5" ht="16" x14ac:dyDescent="0.2">
      <c r="A2196" s="8" t="s">
        <v>9307</v>
      </c>
      <c r="B2196" s="8" t="s">
        <v>1938</v>
      </c>
      <c r="C2196" s="8" t="s">
        <v>4</v>
      </c>
      <c r="D2196" s="50" t="s">
        <v>9654</v>
      </c>
      <c r="E2196" s="50" t="s">
        <v>1253</v>
      </c>
    </row>
    <row r="2197" spans="1:5" ht="16" x14ac:dyDescent="0.2">
      <c r="A2197" s="8" t="s">
        <v>9307</v>
      </c>
      <c r="B2197" s="8" t="s">
        <v>1938</v>
      </c>
      <c r="C2197" s="8" t="s">
        <v>5</v>
      </c>
      <c r="D2197" s="50" t="s">
        <v>9936</v>
      </c>
      <c r="E2197" s="50" t="s">
        <v>1904</v>
      </c>
    </row>
    <row r="2198" spans="1:5" ht="16" x14ac:dyDescent="0.2">
      <c r="A2198" s="8" t="s">
        <v>9307</v>
      </c>
      <c r="B2198" s="8" t="s">
        <v>1938</v>
      </c>
      <c r="C2198" s="8" t="s">
        <v>6</v>
      </c>
      <c r="D2198" s="50" t="s">
        <v>9954</v>
      </c>
      <c r="E2198" s="50" t="s">
        <v>1940</v>
      </c>
    </row>
    <row r="2199" spans="1:5" ht="16" x14ac:dyDescent="0.2">
      <c r="A2199" s="8" t="s">
        <v>9307</v>
      </c>
      <c r="B2199" s="8" t="s">
        <v>1938</v>
      </c>
      <c r="C2199" s="8" t="s">
        <v>7</v>
      </c>
      <c r="D2199" s="50" t="s">
        <v>9955</v>
      </c>
      <c r="E2199" s="50" t="s">
        <v>1941</v>
      </c>
    </row>
    <row r="2200" spans="1:5" ht="48" x14ac:dyDescent="0.2">
      <c r="A2200" s="8" t="s">
        <v>9307</v>
      </c>
      <c r="B2200" s="8" t="s">
        <v>1938</v>
      </c>
      <c r="C2200" s="8" t="s">
        <v>8</v>
      </c>
      <c r="D2200" s="50" t="s">
        <v>9956</v>
      </c>
      <c r="E2200" s="50" t="s">
        <v>1942</v>
      </c>
    </row>
    <row r="2201" spans="1:5" ht="16" x14ac:dyDescent="0.2">
      <c r="A2201" s="8" t="s">
        <v>9307</v>
      </c>
      <c r="B2201" s="8" t="s">
        <v>1943</v>
      </c>
      <c r="C2201" s="8" t="s">
        <v>4</v>
      </c>
      <c r="D2201" s="50" t="s">
        <v>9654</v>
      </c>
      <c r="E2201" s="50" t="s">
        <v>1253</v>
      </c>
    </row>
    <row r="2202" spans="1:5" ht="16" x14ac:dyDescent="0.2">
      <c r="A2202" s="8" t="s">
        <v>9307</v>
      </c>
      <c r="B2202" s="8" t="s">
        <v>1943</v>
      </c>
      <c r="C2202" s="8" t="s">
        <v>5</v>
      </c>
      <c r="D2202" s="50" t="s">
        <v>9936</v>
      </c>
      <c r="E2202" s="50" t="s">
        <v>1904</v>
      </c>
    </row>
    <row r="2203" spans="1:5" ht="16" x14ac:dyDescent="0.2">
      <c r="A2203" s="8" t="s">
        <v>9307</v>
      </c>
      <c r="B2203" s="8" t="s">
        <v>1943</v>
      </c>
      <c r="C2203" s="8" t="s">
        <v>6</v>
      </c>
      <c r="D2203" s="50" t="s">
        <v>9954</v>
      </c>
      <c r="E2203" s="50" t="s">
        <v>1940</v>
      </c>
    </row>
    <row r="2204" spans="1:5" ht="16" x14ac:dyDescent="0.2">
      <c r="A2204" s="8" t="s">
        <v>9307</v>
      </c>
      <c r="B2204" s="8" t="s">
        <v>1943</v>
      </c>
      <c r="C2204" s="8" t="s">
        <v>7</v>
      </c>
      <c r="D2204" s="50" t="s">
        <v>9957</v>
      </c>
      <c r="E2204" s="50" t="s">
        <v>1945</v>
      </c>
    </row>
    <row r="2205" spans="1:5" ht="144" x14ac:dyDescent="0.2">
      <c r="A2205" s="8" t="s">
        <v>9307</v>
      </c>
      <c r="B2205" s="8" t="s">
        <v>1943</v>
      </c>
      <c r="C2205" s="8" t="s">
        <v>8</v>
      </c>
      <c r="D2205" s="50" t="s">
        <v>9958</v>
      </c>
      <c r="E2205" s="50" t="s">
        <v>1946</v>
      </c>
    </row>
    <row r="2206" spans="1:5" ht="16" x14ac:dyDescent="0.2">
      <c r="A2206" s="8" t="s">
        <v>9307</v>
      </c>
      <c r="B2206" s="8" t="s">
        <v>1947</v>
      </c>
      <c r="C2206" s="8" t="s">
        <v>4</v>
      </c>
      <c r="D2206" s="50" t="s">
        <v>9654</v>
      </c>
      <c r="E2206" s="50" t="s">
        <v>1253</v>
      </c>
    </row>
    <row r="2207" spans="1:5" ht="16" x14ac:dyDescent="0.2">
      <c r="A2207" s="8" t="s">
        <v>9307</v>
      </c>
      <c r="B2207" s="8" t="s">
        <v>1947</v>
      </c>
      <c r="C2207" s="8" t="s">
        <v>5</v>
      </c>
      <c r="D2207" s="50" t="s">
        <v>9936</v>
      </c>
      <c r="E2207" s="50" t="s">
        <v>1904</v>
      </c>
    </row>
    <row r="2208" spans="1:5" ht="16" x14ac:dyDescent="0.2">
      <c r="A2208" s="8" t="s">
        <v>9307</v>
      </c>
      <c r="B2208" s="8" t="s">
        <v>1947</v>
      </c>
      <c r="C2208" s="8" t="s">
        <v>6</v>
      </c>
      <c r="D2208" s="50" t="s">
        <v>9954</v>
      </c>
      <c r="E2208" s="50" t="s">
        <v>1940</v>
      </c>
    </row>
    <row r="2209" spans="1:5" ht="16" x14ac:dyDescent="0.2">
      <c r="A2209" s="8" t="s">
        <v>9307</v>
      </c>
      <c r="B2209" s="8" t="s">
        <v>1947</v>
      </c>
      <c r="C2209" s="8" t="s">
        <v>7</v>
      </c>
      <c r="D2209" s="50" t="s">
        <v>9959</v>
      </c>
      <c r="E2209" s="50" t="s">
        <v>1949</v>
      </c>
    </row>
    <row r="2210" spans="1:5" ht="80" x14ac:dyDescent="0.2">
      <c r="A2210" s="8" t="s">
        <v>9307</v>
      </c>
      <c r="B2210" s="8" t="s">
        <v>1947</v>
      </c>
      <c r="C2210" s="8" t="s">
        <v>8</v>
      </c>
      <c r="D2210" s="50" t="s">
        <v>9960</v>
      </c>
      <c r="E2210" s="50" t="s">
        <v>1950</v>
      </c>
    </row>
    <row r="2211" spans="1:5" ht="16" x14ac:dyDescent="0.2">
      <c r="A2211" s="8" t="s">
        <v>9307</v>
      </c>
      <c r="B2211" s="8" t="s">
        <v>1953</v>
      </c>
      <c r="C2211" s="8" t="s">
        <v>4</v>
      </c>
      <c r="D2211" s="50" t="s">
        <v>9654</v>
      </c>
      <c r="E2211" s="50" t="s">
        <v>1253</v>
      </c>
    </row>
    <row r="2212" spans="1:5" ht="16" x14ac:dyDescent="0.2">
      <c r="A2212" s="8" t="s">
        <v>9307</v>
      </c>
      <c r="B2212" s="8" t="s">
        <v>1953</v>
      </c>
      <c r="C2212" s="8" t="s">
        <v>5</v>
      </c>
      <c r="D2212" s="50" t="s">
        <v>9936</v>
      </c>
      <c r="E2212" s="50" t="s">
        <v>1904</v>
      </c>
    </row>
    <row r="2213" spans="1:5" ht="16" x14ac:dyDescent="0.2">
      <c r="A2213" s="8" t="s">
        <v>9307</v>
      </c>
      <c r="B2213" s="8" t="s">
        <v>1953</v>
      </c>
      <c r="C2213" s="8" t="s">
        <v>6</v>
      </c>
      <c r="D2213" s="50" t="s">
        <v>9954</v>
      </c>
      <c r="E2213" s="50" t="s">
        <v>1940</v>
      </c>
    </row>
    <row r="2214" spans="1:5" ht="16" x14ac:dyDescent="0.2">
      <c r="A2214" s="8" t="s">
        <v>9307</v>
      </c>
      <c r="B2214" s="8" t="s">
        <v>1953</v>
      </c>
      <c r="C2214" s="8" t="s">
        <v>7</v>
      </c>
      <c r="D2214" s="50" t="s">
        <v>9961</v>
      </c>
      <c r="E2214" s="50" t="s">
        <v>1955</v>
      </c>
    </row>
    <row r="2215" spans="1:5" ht="16" x14ac:dyDescent="0.2">
      <c r="A2215" s="8" t="s">
        <v>9307</v>
      </c>
      <c r="B2215" s="8" t="s">
        <v>1956</v>
      </c>
      <c r="C2215" s="8" t="s">
        <v>4</v>
      </c>
      <c r="D2215" s="50" t="s">
        <v>9654</v>
      </c>
      <c r="E2215" s="50" t="s">
        <v>1253</v>
      </c>
    </row>
    <row r="2216" spans="1:5" ht="16" x14ac:dyDescent="0.2">
      <c r="A2216" s="8" t="s">
        <v>9307</v>
      </c>
      <c r="B2216" s="8" t="s">
        <v>1956</v>
      </c>
      <c r="C2216" s="8" t="s">
        <v>5</v>
      </c>
      <c r="D2216" s="50" t="s">
        <v>9936</v>
      </c>
      <c r="E2216" s="50" t="s">
        <v>1904</v>
      </c>
    </row>
    <row r="2217" spans="1:5" ht="16" x14ac:dyDescent="0.2">
      <c r="A2217" s="8" t="s">
        <v>9307</v>
      </c>
      <c r="B2217" s="8" t="s">
        <v>1956</v>
      </c>
      <c r="C2217" s="8" t="s">
        <v>6</v>
      </c>
      <c r="D2217" s="50" t="s">
        <v>9954</v>
      </c>
      <c r="E2217" s="50" t="s">
        <v>1940</v>
      </c>
    </row>
    <row r="2218" spans="1:5" ht="16" x14ac:dyDescent="0.2">
      <c r="A2218" s="8" t="s">
        <v>9307</v>
      </c>
      <c r="B2218" s="8" t="s">
        <v>1956</v>
      </c>
      <c r="C2218" s="8" t="s">
        <v>7</v>
      </c>
      <c r="D2218" s="50" t="s">
        <v>9962</v>
      </c>
      <c r="E2218" s="50" t="s">
        <v>1958</v>
      </c>
    </row>
    <row r="2219" spans="1:5" ht="96" x14ac:dyDescent="0.2">
      <c r="A2219" s="8" t="s">
        <v>9307</v>
      </c>
      <c r="B2219" s="8" t="s">
        <v>1956</v>
      </c>
      <c r="C2219" s="8" t="s">
        <v>8</v>
      </c>
      <c r="D2219" s="50" t="s">
        <v>9963</v>
      </c>
      <c r="E2219" s="50" t="s">
        <v>9964</v>
      </c>
    </row>
    <row r="2220" spans="1:5" ht="16" x14ac:dyDescent="0.2">
      <c r="A2220" s="8" t="s">
        <v>9307</v>
      </c>
      <c r="B2220" s="8" t="s">
        <v>1960</v>
      </c>
      <c r="C2220" s="8" t="s">
        <v>4</v>
      </c>
      <c r="D2220" s="50" t="s">
        <v>9654</v>
      </c>
      <c r="E2220" s="50" t="s">
        <v>1253</v>
      </c>
    </row>
    <row r="2221" spans="1:5" ht="16" x14ac:dyDescent="0.2">
      <c r="A2221" s="8" t="s">
        <v>9307</v>
      </c>
      <c r="B2221" s="8" t="s">
        <v>1960</v>
      </c>
      <c r="C2221" s="8" t="s">
        <v>5</v>
      </c>
      <c r="D2221" s="50" t="s">
        <v>9936</v>
      </c>
      <c r="E2221" s="50" t="s">
        <v>1904</v>
      </c>
    </row>
    <row r="2222" spans="1:5" ht="16" x14ac:dyDescent="0.2">
      <c r="A2222" s="8" t="s">
        <v>9307</v>
      </c>
      <c r="B2222" s="8" t="s">
        <v>1960</v>
      </c>
      <c r="C2222" s="8" t="s">
        <v>6</v>
      </c>
      <c r="D2222" s="50" t="s">
        <v>9954</v>
      </c>
      <c r="E2222" s="50" t="s">
        <v>1940</v>
      </c>
    </row>
    <row r="2223" spans="1:5" ht="16" x14ac:dyDescent="0.2">
      <c r="A2223" s="8" t="s">
        <v>9307</v>
      </c>
      <c r="B2223" s="8" t="s">
        <v>1960</v>
      </c>
      <c r="C2223" s="8" t="s">
        <v>7</v>
      </c>
      <c r="D2223" s="50" t="s">
        <v>9965</v>
      </c>
      <c r="E2223" s="50" t="s">
        <v>1962</v>
      </c>
    </row>
    <row r="2224" spans="1:5" ht="64" x14ac:dyDescent="0.2">
      <c r="A2224" s="8" t="s">
        <v>9307</v>
      </c>
      <c r="B2224" s="8" t="s">
        <v>1960</v>
      </c>
      <c r="C2224" s="8" t="s">
        <v>8</v>
      </c>
      <c r="D2224" s="50" t="s">
        <v>9966</v>
      </c>
      <c r="E2224" s="50" t="s">
        <v>1963</v>
      </c>
    </row>
    <row r="2225" spans="1:5" ht="16" x14ac:dyDescent="0.2">
      <c r="A2225" s="8" t="s">
        <v>9307</v>
      </c>
      <c r="B2225" s="8" t="s">
        <v>1964</v>
      </c>
      <c r="C2225" s="8" t="s">
        <v>4</v>
      </c>
      <c r="D2225" s="50" t="s">
        <v>9654</v>
      </c>
      <c r="E2225" s="50" t="s">
        <v>1253</v>
      </c>
    </row>
    <row r="2226" spans="1:5" ht="16" x14ac:dyDescent="0.2">
      <c r="A2226" s="8" t="s">
        <v>9307</v>
      </c>
      <c r="B2226" s="8" t="s">
        <v>1964</v>
      </c>
      <c r="C2226" s="8" t="s">
        <v>5</v>
      </c>
      <c r="D2226" s="50" t="s">
        <v>9936</v>
      </c>
      <c r="E2226" s="50" t="s">
        <v>1904</v>
      </c>
    </row>
    <row r="2227" spans="1:5" ht="16" x14ac:dyDescent="0.2">
      <c r="A2227" s="8" t="s">
        <v>9307</v>
      </c>
      <c r="B2227" s="8" t="s">
        <v>1964</v>
      </c>
      <c r="C2227" s="8" t="s">
        <v>6</v>
      </c>
      <c r="D2227" s="50" t="s">
        <v>9954</v>
      </c>
      <c r="E2227" s="50" t="s">
        <v>1940</v>
      </c>
    </row>
    <row r="2228" spans="1:5" ht="16" x14ac:dyDescent="0.2">
      <c r="A2228" s="8" t="s">
        <v>9307</v>
      </c>
      <c r="B2228" s="8" t="s">
        <v>1964</v>
      </c>
      <c r="C2228" s="8" t="s">
        <v>7</v>
      </c>
      <c r="D2228" s="50" t="s">
        <v>9967</v>
      </c>
      <c r="E2228" s="50" t="s">
        <v>1966</v>
      </c>
    </row>
    <row r="2229" spans="1:5" ht="144" x14ac:dyDescent="0.2">
      <c r="A2229" s="8" t="s">
        <v>9307</v>
      </c>
      <c r="B2229" s="8" t="s">
        <v>1964</v>
      </c>
      <c r="C2229" s="8" t="s">
        <v>8</v>
      </c>
      <c r="D2229" s="50" t="s">
        <v>9968</v>
      </c>
      <c r="E2229" s="50" t="s">
        <v>1967</v>
      </c>
    </row>
    <row r="2230" spans="1:5" ht="16" x14ac:dyDescent="0.2">
      <c r="A2230" s="8" t="s">
        <v>9307</v>
      </c>
      <c r="B2230" s="8" t="s">
        <v>1969</v>
      </c>
      <c r="C2230" s="8" t="s">
        <v>4</v>
      </c>
      <c r="D2230" s="50" t="s">
        <v>9654</v>
      </c>
      <c r="E2230" s="50" t="s">
        <v>1253</v>
      </c>
    </row>
    <row r="2231" spans="1:5" ht="16" x14ac:dyDescent="0.2">
      <c r="A2231" s="8" t="s">
        <v>9307</v>
      </c>
      <c r="B2231" s="8" t="s">
        <v>1969</v>
      </c>
      <c r="C2231" s="8" t="s">
        <v>5</v>
      </c>
      <c r="D2231" s="50" t="s">
        <v>9936</v>
      </c>
      <c r="E2231" s="50" t="s">
        <v>1904</v>
      </c>
    </row>
    <row r="2232" spans="1:5" ht="16" x14ac:dyDescent="0.2">
      <c r="A2232" s="8" t="s">
        <v>9307</v>
      </c>
      <c r="B2232" s="8" t="s">
        <v>1969</v>
      </c>
      <c r="C2232" s="8" t="s">
        <v>6</v>
      </c>
      <c r="D2232" s="50" t="s">
        <v>9954</v>
      </c>
      <c r="E2232" s="50" t="s">
        <v>1940</v>
      </c>
    </row>
    <row r="2233" spans="1:5" ht="16" x14ac:dyDescent="0.2">
      <c r="A2233" s="8" t="s">
        <v>9307</v>
      </c>
      <c r="B2233" s="8" t="s">
        <v>1969</v>
      </c>
      <c r="C2233" s="8" t="s">
        <v>7</v>
      </c>
      <c r="D2233" s="50" t="s">
        <v>9723</v>
      </c>
      <c r="E2233" s="50" t="s">
        <v>1408</v>
      </c>
    </row>
    <row r="2234" spans="1:5" ht="16" x14ac:dyDescent="0.2">
      <c r="A2234" s="8" t="s">
        <v>9307</v>
      </c>
      <c r="B2234" s="8" t="s">
        <v>1971</v>
      </c>
      <c r="C2234" s="8" t="s">
        <v>4</v>
      </c>
      <c r="D2234" s="50" t="s">
        <v>9654</v>
      </c>
      <c r="E2234" s="50" t="s">
        <v>1253</v>
      </c>
    </row>
    <row r="2235" spans="1:5" ht="16" x14ac:dyDescent="0.2">
      <c r="A2235" s="8" t="s">
        <v>9307</v>
      </c>
      <c r="B2235" s="8" t="s">
        <v>1971</v>
      </c>
      <c r="C2235" s="8" t="s">
        <v>5</v>
      </c>
      <c r="D2235" s="50" t="s">
        <v>9936</v>
      </c>
      <c r="E2235" s="50" t="s">
        <v>1904</v>
      </c>
    </row>
    <row r="2236" spans="1:5" ht="16" x14ac:dyDescent="0.2">
      <c r="A2236" s="8" t="s">
        <v>9307</v>
      </c>
      <c r="B2236" s="8" t="s">
        <v>1971</v>
      </c>
      <c r="C2236" s="8" t="s">
        <v>6</v>
      </c>
      <c r="D2236" s="50" t="s">
        <v>9954</v>
      </c>
      <c r="E2236" s="50" t="s">
        <v>1940</v>
      </c>
    </row>
    <row r="2237" spans="1:5" ht="16" x14ac:dyDescent="0.2">
      <c r="A2237" s="8" t="s">
        <v>9307</v>
      </c>
      <c r="B2237" s="8" t="s">
        <v>1971</v>
      </c>
      <c r="C2237" s="8" t="s">
        <v>7</v>
      </c>
      <c r="D2237" s="50" t="s">
        <v>9969</v>
      </c>
      <c r="E2237" s="50" t="s">
        <v>1973</v>
      </c>
    </row>
    <row r="2238" spans="1:5" ht="64" x14ac:dyDescent="0.2">
      <c r="A2238" s="8" t="s">
        <v>9307</v>
      </c>
      <c r="B2238" s="8" t="s">
        <v>1971</v>
      </c>
      <c r="C2238" s="8" t="s">
        <v>8</v>
      </c>
      <c r="D2238" s="50" t="s">
        <v>9970</v>
      </c>
      <c r="E2238" s="50" t="s">
        <v>1974</v>
      </c>
    </row>
    <row r="2239" spans="1:5" ht="16" x14ac:dyDescent="0.2">
      <c r="A2239" s="8" t="s">
        <v>9307</v>
      </c>
      <c r="B2239" s="8" t="s">
        <v>1975</v>
      </c>
      <c r="C2239" s="8" t="s">
        <v>4</v>
      </c>
      <c r="D2239" s="50" t="s">
        <v>9654</v>
      </c>
      <c r="E2239" s="50" t="s">
        <v>1253</v>
      </c>
    </row>
    <row r="2240" spans="1:5" ht="16" x14ac:dyDescent="0.2">
      <c r="A2240" s="8" t="s">
        <v>9307</v>
      </c>
      <c r="B2240" s="8" t="s">
        <v>1975</v>
      </c>
      <c r="C2240" s="8" t="s">
        <v>5</v>
      </c>
      <c r="D2240" s="50" t="s">
        <v>9936</v>
      </c>
      <c r="E2240" s="50" t="s">
        <v>1904</v>
      </c>
    </row>
    <row r="2241" spans="1:5" ht="16" x14ac:dyDescent="0.2">
      <c r="A2241" s="8" t="s">
        <v>9307</v>
      </c>
      <c r="B2241" s="8" t="s">
        <v>1975</v>
      </c>
      <c r="C2241" s="8" t="s">
        <v>6</v>
      </c>
      <c r="D2241" s="50" t="s">
        <v>9954</v>
      </c>
      <c r="E2241" s="50" t="s">
        <v>1940</v>
      </c>
    </row>
    <row r="2242" spans="1:5" ht="32" x14ac:dyDescent="0.2">
      <c r="A2242" s="8" t="s">
        <v>9307</v>
      </c>
      <c r="B2242" s="8" t="s">
        <v>1975</v>
      </c>
      <c r="C2242" s="8" t="s">
        <v>7</v>
      </c>
      <c r="D2242" s="50" t="s">
        <v>9971</v>
      </c>
      <c r="E2242" s="50" t="s">
        <v>1977</v>
      </c>
    </row>
    <row r="2243" spans="1:5" ht="16" x14ac:dyDescent="0.2">
      <c r="A2243" s="8" t="s">
        <v>9307</v>
      </c>
      <c r="B2243" s="8" t="s">
        <v>1980</v>
      </c>
      <c r="C2243" s="8" t="s">
        <v>4</v>
      </c>
      <c r="D2243" s="50" t="s">
        <v>9654</v>
      </c>
      <c r="E2243" s="50" t="s">
        <v>1253</v>
      </c>
    </row>
    <row r="2244" spans="1:5" ht="16" x14ac:dyDescent="0.2">
      <c r="A2244" s="8" t="s">
        <v>9307</v>
      </c>
      <c r="B2244" s="8" t="s">
        <v>1980</v>
      </c>
      <c r="C2244" s="8" t="s">
        <v>5</v>
      </c>
      <c r="D2244" s="50" t="s">
        <v>9936</v>
      </c>
      <c r="E2244" s="50" t="s">
        <v>1904</v>
      </c>
    </row>
    <row r="2245" spans="1:5" ht="16" x14ac:dyDescent="0.2">
      <c r="A2245" s="8" t="s">
        <v>9307</v>
      </c>
      <c r="B2245" s="8" t="s">
        <v>1980</v>
      </c>
      <c r="C2245" s="8" t="s">
        <v>6</v>
      </c>
      <c r="D2245" s="50" t="s">
        <v>9954</v>
      </c>
      <c r="E2245" s="50" t="s">
        <v>1940</v>
      </c>
    </row>
    <row r="2246" spans="1:5" ht="16" x14ac:dyDescent="0.2">
      <c r="A2246" s="8" t="s">
        <v>9307</v>
      </c>
      <c r="B2246" s="8" t="s">
        <v>1980</v>
      </c>
      <c r="C2246" s="8" t="s">
        <v>7</v>
      </c>
      <c r="D2246" s="50" t="s">
        <v>9972</v>
      </c>
      <c r="E2246" s="50" t="s">
        <v>1982</v>
      </c>
    </row>
    <row r="2247" spans="1:5" ht="112" x14ac:dyDescent="0.2">
      <c r="A2247" s="8" t="s">
        <v>9307</v>
      </c>
      <c r="B2247" s="8" t="s">
        <v>1980</v>
      </c>
      <c r="C2247" s="8" t="s">
        <v>8</v>
      </c>
      <c r="D2247" s="50" t="s">
        <v>9973</v>
      </c>
      <c r="E2247" s="50" t="s">
        <v>9974</v>
      </c>
    </row>
    <row r="2248" spans="1:5" ht="16" x14ac:dyDescent="0.2">
      <c r="A2248" s="8" t="s">
        <v>9307</v>
      </c>
      <c r="B2248" s="8" t="s">
        <v>1984</v>
      </c>
      <c r="C2248" s="8" t="s">
        <v>4</v>
      </c>
      <c r="D2248" s="50" t="s">
        <v>9654</v>
      </c>
      <c r="E2248" s="50" t="s">
        <v>1253</v>
      </c>
    </row>
    <row r="2249" spans="1:5" ht="16" x14ac:dyDescent="0.2">
      <c r="A2249" s="8" t="s">
        <v>9307</v>
      </c>
      <c r="B2249" s="8" t="s">
        <v>1984</v>
      </c>
      <c r="C2249" s="8" t="s">
        <v>5</v>
      </c>
      <c r="D2249" s="50" t="s">
        <v>9936</v>
      </c>
      <c r="E2249" s="50" t="s">
        <v>1904</v>
      </c>
    </row>
    <row r="2250" spans="1:5" ht="16" x14ac:dyDescent="0.2">
      <c r="A2250" s="8" t="s">
        <v>9307</v>
      </c>
      <c r="B2250" s="8" t="s">
        <v>1984</v>
      </c>
      <c r="C2250" s="8" t="s">
        <v>6</v>
      </c>
      <c r="D2250" s="50" t="s">
        <v>9954</v>
      </c>
      <c r="E2250" s="50" t="s">
        <v>1940</v>
      </c>
    </row>
    <row r="2251" spans="1:5" ht="16" x14ac:dyDescent="0.2">
      <c r="A2251" s="8" t="s">
        <v>9307</v>
      </c>
      <c r="B2251" s="8" t="s">
        <v>1984</v>
      </c>
      <c r="C2251" s="8" t="s">
        <v>7</v>
      </c>
      <c r="D2251" s="50" t="s">
        <v>9975</v>
      </c>
      <c r="E2251" s="50" t="s">
        <v>1986</v>
      </c>
    </row>
    <row r="2252" spans="1:5" ht="32" x14ac:dyDescent="0.2">
      <c r="A2252" s="8" t="s">
        <v>9307</v>
      </c>
      <c r="B2252" s="8" t="s">
        <v>1984</v>
      </c>
      <c r="C2252" s="8" t="s">
        <v>8</v>
      </c>
      <c r="D2252" s="50" t="s">
        <v>9976</v>
      </c>
      <c r="E2252" s="50" t="s">
        <v>1987</v>
      </c>
    </row>
    <row r="2253" spans="1:5" ht="16" x14ac:dyDescent="0.2">
      <c r="A2253" s="8" t="s">
        <v>9307</v>
      </c>
      <c r="B2253" s="8" t="s">
        <v>1988</v>
      </c>
      <c r="C2253" s="8" t="s">
        <v>4</v>
      </c>
      <c r="D2253" s="50" t="s">
        <v>9654</v>
      </c>
      <c r="E2253" s="50" t="s">
        <v>1253</v>
      </c>
    </row>
    <row r="2254" spans="1:5" ht="16" x14ac:dyDescent="0.2">
      <c r="A2254" s="8" t="s">
        <v>9307</v>
      </c>
      <c r="B2254" s="8" t="s">
        <v>1988</v>
      </c>
      <c r="C2254" s="8" t="s">
        <v>5</v>
      </c>
      <c r="D2254" s="50" t="s">
        <v>9936</v>
      </c>
      <c r="E2254" s="50" t="s">
        <v>1904</v>
      </c>
    </row>
    <row r="2255" spans="1:5" ht="16" x14ac:dyDescent="0.2">
      <c r="A2255" s="8" t="s">
        <v>9307</v>
      </c>
      <c r="B2255" s="8" t="s">
        <v>1988</v>
      </c>
      <c r="C2255" s="8" t="s">
        <v>6</v>
      </c>
      <c r="D2255" s="50" t="s">
        <v>9954</v>
      </c>
      <c r="E2255" s="50" t="s">
        <v>1940</v>
      </c>
    </row>
    <row r="2256" spans="1:5" ht="16" x14ac:dyDescent="0.2">
      <c r="A2256" s="8" t="s">
        <v>9307</v>
      </c>
      <c r="B2256" s="8" t="s">
        <v>1988</v>
      </c>
      <c r="C2256" s="8" t="s">
        <v>7</v>
      </c>
      <c r="D2256" s="50" t="s">
        <v>9977</v>
      </c>
      <c r="E2256" s="50" t="s">
        <v>1990</v>
      </c>
    </row>
    <row r="2257" spans="1:5" ht="64" x14ac:dyDescent="0.2">
      <c r="A2257" s="8" t="s">
        <v>9307</v>
      </c>
      <c r="B2257" s="8" t="s">
        <v>1988</v>
      </c>
      <c r="C2257" s="8" t="s">
        <v>8</v>
      </c>
      <c r="D2257" s="50" t="s">
        <v>9978</v>
      </c>
      <c r="E2257" s="50" t="s">
        <v>1991</v>
      </c>
    </row>
    <row r="2258" spans="1:5" ht="16" x14ac:dyDescent="0.2">
      <c r="A2258" s="8" t="s">
        <v>9307</v>
      </c>
      <c r="B2258" s="8" t="s">
        <v>1992</v>
      </c>
      <c r="C2258" s="8" t="s">
        <v>4</v>
      </c>
      <c r="D2258" s="50" t="s">
        <v>9654</v>
      </c>
      <c r="E2258" s="50" t="s">
        <v>1253</v>
      </c>
    </row>
    <row r="2259" spans="1:5" ht="16" x14ac:dyDescent="0.2">
      <c r="A2259" s="8" t="s">
        <v>9307</v>
      </c>
      <c r="B2259" s="8" t="s">
        <v>1992</v>
      </c>
      <c r="C2259" s="8" t="s">
        <v>5</v>
      </c>
      <c r="D2259" s="50" t="s">
        <v>9936</v>
      </c>
      <c r="E2259" s="50" t="s">
        <v>1904</v>
      </c>
    </row>
    <row r="2260" spans="1:5" ht="16" x14ac:dyDescent="0.2">
      <c r="A2260" s="8" t="s">
        <v>9307</v>
      </c>
      <c r="B2260" s="8" t="s">
        <v>1992</v>
      </c>
      <c r="C2260" s="8" t="s">
        <v>6</v>
      </c>
      <c r="D2260" s="50" t="s">
        <v>9954</v>
      </c>
      <c r="E2260" s="50" t="s">
        <v>1940</v>
      </c>
    </row>
    <row r="2261" spans="1:5" ht="16" x14ac:dyDescent="0.2">
      <c r="A2261" s="8" t="s">
        <v>9307</v>
      </c>
      <c r="B2261" s="8" t="s">
        <v>1992</v>
      </c>
      <c r="C2261" s="8" t="s">
        <v>7</v>
      </c>
      <c r="D2261" s="50" t="s">
        <v>9979</v>
      </c>
      <c r="E2261" s="50" t="s">
        <v>1994</v>
      </c>
    </row>
    <row r="2262" spans="1:5" ht="80" x14ac:dyDescent="0.2">
      <c r="A2262" s="8" t="s">
        <v>9307</v>
      </c>
      <c r="B2262" s="8" t="s">
        <v>1992</v>
      </c>
      <c r="C2262" s="8" t="s">
        <v>8</v>
      </c>
      <c r="D2262" s="50" t="s">
        <v>9980</v>
      </c>
      <c r="E2262" s="50" t="s">
        <v>1995</v>
      </c>
    </row>
    <row r="2263" spans="1:5" ht="16" x14ac:dyDescent="0.2">
      <c r="A2263" s="8" t="s">
        <v>9307</v>
      </c>
      <c r="B2263" s="8" t="s">
        <v>1996</v>
      </c>
      <c r="C2263" s="8" t="s">
        <v>4</v>
      </c>
      <c r="D2263" s="50" t="s">
        <v>9654</v>
      </c>
      <c r="E2263" s="50" t="s">
        <v>1253</v>
      </c>
    </row>
    <row r="2264" spans="1:5" ht="16" x14ac:dyDescent="0.2">
      <c r="A2264" s="8" t="s">
        <v>9307</v>
      </c>
      <c r="B2264" s="8" t="s">
        <v>1996</v>
      </c>
      <c r="C2264" s="8" t="s">
        <v>5</v>
      </c>
      <c r="D2264" s="50" t="s">
        <v>9936</v>
      </c>
      <c r="E2264" s="50" t="s">
        <v>1904</v>
      </c>
    </row>
    <row r="2265" spans="1:5" ht="16" x14ac:dyDescent="0.2">
      <c r="A2265" s="8" t="s">
        <v>9307</v>
      </c>
      <c r="B2265" s="8" t="s">
        <v>1996</v>
      </c>
      <c r="C2265" s="8" t="s">
        <v>6</v>
      </c>
      <c r="D2265" s="50" t="s">
        <v>9954</v>
      </c>
      <c r="E2265" s="50" t="s">
        <v>1940</v>
      </c>
    </row>
    <row r="2266" spans="1:5" ht="16" x14ac:dyDescent="0.2">
      <c r="A2266" s="8" t="s">
        <v>9307</v>
      </c>
      <c r="B2266" s="8" t="s">
        <v>1996</v>
      </c>
      <c r="C2266" s="8" t="s">
        <v>7</v>
      </c>
      <c r="D2266" s="50" t="s">
        <v>9723</v>
      </c>
      <c r="E2266" s="50" t="s">
        <v>1408</v>
      </c>
    </row>
    <row r="2267" spans="1:5" ht="16" x14ac:dyDescent="0.2">
      <c r="A2267" s="8" t="s">
        <v>9307</v>
      </c>
      <c r="B2267" s="8" t="s">
        <v>1998</v>
      </c>
      <c r="C2267" s="8" t="s">
        <v>4</v>
      </c>
      <c r="D2267" s="50" t="s">
        <v>9654</v>
      </c>
      <c r="E2267" s="50" t="s">
        <v>1253</v>
      </c>
    </row>
    <row r="2268" spans="1:5" ht="16" x14ac:dyDescent="0.2">
      <c r="A2268" s="8" t="s">
        <v>9307</v>
      </c>
      <c r="B2268" s="8" t="s">
        <v>1998</v>
      </c>
      <c r="C2268" s="8" t="s">
        <v>5</v>
      </c>
      <c r="D2268" s="50" t="s">
        <v>9936</v>
      </c>
      <c r="E2268" s="50" t="s">
        <v>1904</v>
      </c>
    </row>
    <row r="2269" spans="1:5" ht="16" x14ac:dyDescent="0.2">
      <c r="A2269" s="8" t="s">
        <v>9307</v>
      </c>
      <c r="B2269" s="8" t="s">
        <v>1998</v>
      </c>
      <c r="C2269" s="8" t="s">
        <v>6</v>
      </c>
      <c r="D2269" s="50" t="s">
        <v>9954</v>
      </c>
      <c r="E2269" s="50" t="s">
        <v>1940</v>
      </c>
    </row>
    <row r="2270" spans="1:5" ht="16" x14ac:dyDescent="0.2">
      <c r="A2270" s="8" t="s">
        <v>9307</v>
      </c>
      <c r="B2270" s="8" t="s">
        <v>1998</v>
      </c>
      <c r="C2270" s="8" t="s">
        <v>7</v>
      </c>
      <c r="D2270" s="50" t="s">
        <v>9981</v>
      </c>
      <c r="E2270" s="50" t="s">
        <v>2000</v>
      </c>
    </row>
    <row r="2271" spans="1:5" ht="80" x14ac:dyDescent="0.2">
      <c r="A2271" s="8" t="s">
        <v>9307</v>
      </c>
      <c r="B2271" s="8" t="s">
        <v>1998</v>
      </c>
      <c r="C2271" s="8" t="s">
        <v>8</v>
      </c>
      <c r="D2271" s="50" t="s">
        <v>9982</v>
      </c>
      <c r="E2271" s="50" t="s">
        <v>2001</v>
      </c>
    </row>
    <row r="2272" spans="1:5" ht="16" x14ac:dyDescent="0.2">
      <c r="A2272" s="8" t="s">
        <v>9307</v>
      </c>
      <c r="B2272" s="8" t="s">
        <v>2002</v>
      </c>
      <c r="C2272" s="8" t="s">
        <v>4</v>
      </c>
      <c r="D2272" s="50" t="s">
        <v>9654</v>
      </c>
      <c r="E2272" s="50" t="s">
        <v>1253</v>
      </c>
    </row>
    <row r="2273" spans="1:5" ht="16" x14ac:dyDescent="0.2">
      <c r="A2273" s="8" t="s">
        <v>9307</v>
      </c>
      <c r="B2273" s="8" t="s">
        <v>2002</v>
      </c>
      <c r="C2273" s="8" t="s">
        <v>5</v>
      </c>
      <c r="D2273" s="50" t="s">
        <v>9936</v>
      </c>
      <c r="E2273" s="50" t="s">
        <v>1904</v>
      </c>
    </row>
    <row r="2274" spans="1:5" ht="16" x14ac:dyDescent="0.2">
      <c r="A2274" s="8" t="s">
        <v>9307</v>
      </c>
      <c r="B2274" s="8" t="s">
        <v>2002</v>
      </c>
      <c r="C2274" s="8" t="s">
        <v>6</v>
      </c>
      <c r="D2274" s="50" t="s">
        <v>9954</v>
      </c>
      <c r="E2274" s="50" t="s">
        <v>1940</v>
      </c>
    </row>
    <row r="2275" spans="1:5" ht="16" x14ac:dyDescent="0.2">
      <c r="A2275" s="8" t="s">
        <v>9307</v>
      </c>
      <c r="B2275" s="8" t="s">
        <v>2002</v>
      </c>
      <c r="C2275" s="8" t="s">
        <v>7</v>
      </c>
      <c r="D2275" s="50" t="s">
        <v>9983</v>
      </c>
      <c r="E2275" s="50" t="s">
        <v>2004</v>
      </c>
    </row>
    <row r="2276" spans="1:5" ht="80" x14ac:dyDescent="0.2">
      <c r="A2276" s="8" t="s">
        <v>9307</v>
      </c>
      <c r="B2276" s="8" t="s">
        <v>2002</v>
      </c>
      <c r="C2276" s="8" t="s">
        <v>8</v>
      </c>
      <c r="D2276" s="50" t="s">
        <v>9984</v>
      </c>
      <c r="E2276" s="50" t="s">
        <v>2005</v>
      </c>
    </row>
    <row r="2277" spans="1:5" ht="16" x14ac:dyDescent="0.2">
      <c r="A2277" s="8" t="s">
        <v>9307</v>
      </c>
      <c r="B2277" s="8" t="s">
        <v>2006</v>
      </c>
      <c r="C2277" s="8" t="s">
        <v>4</v>
      </c>
      <c r="D2277" s="50" t="s">
        <v>9654</v>
      </c>
      <c r="E2277" s="50" t="s">
        <v>1253</v>
      </c>
    </row>
    <row r="2278" spans="1:5" ht="16" x14ac:dyDescent="0.2">
      <c r="A2278" s="8" t="s">
        <v>9307</v>
      </c>
      <c r="B2278" s="8" t="s">
        <v>2006</v>
      </c>
      <c r="C2278" s="8" t="s">
        <v>5</v>
      </c>
      <c r="D2278" s="50" t="s">
        <v>9936</v>
      </c>
      <c r="E2278" s="50" t="s">
        <v>1904</v>
      </c>
    </row>
    <row r="2279" spans="1:5" ht="16" x14ac:dyDescent="0.2">
      <c r="A2279" s="8" t="s">
        <v>9307</v>
      </c>
      <c r="B2279" s="8" t="s">
        <v>2006</v>
      </c>
      <c r="C2279" s="8" t="s">
        <v>6</v>
      </c>
      <c r="D2279" s="50" t="s">
        <v>9954</v>
      </c>
      <c r="E2279" s="50" t="s">
        <v>1940</v>
      </c>
    </row>
    <row r="2280" spans="1:5" ht="16" x14ac:dyDescent="0.2">
      <c r="A2280" s="8" t="s">
        <v>9307</v>
      </c>
      <c r="B2280" s="8" t="s">
        <v>2006</v>
      </c>
      <c r="C2280" s="8" t="s">
        <v>7</v>
      </c>
      <c r="D2280" s="50" t="s">
        <v>9985</v>
      </c>
      <c r="E2280" s="50" t="s">
        <v>9986</v>
      </c>
    </row>
    <row r="2281" spans="1:5" ht="96" x14ac:dyDescent="0.2">
      <c r="A2281" s="8" t="s">
        <v>9307</v>
      </c>
      <c r="B2281" s="8" t="s">
        <v>2006</v>
      </c>
      <c r="C2281" s="8" t="s">
        <v>8</v>
      </c>
      <c r="D2281" s="50" t="s">
        <v>9987</v>
      </c>
      <c r="E2281" s="50" t="s">
        <v>9988</v>
      </c>
    </row>
    <row r="2282" spans="1:5" ht="16" x14ac:dyDescent="0.2">
      <c r="A2282" s="8" t="s">
        <v>9307</v>
      </c>
      <c r="B2282" s="8" t="s">
        <v>2012</v>
      </c>
      <c r="C2282" s="8" t="s">
        <v>4</v>
      </c>
      <c r="D2282" s="50" t="s">
        <v>9654</v>
      </c>
      <c r="E2282" s="50" t="s">
        <v>1253</v>
      </c>
    </row>
    <row r="2283" spans="1:5" ht="16" x14ac:dyDescent="0.2">
      <c r="A2283" s="8" t="s">
        <v>9307</v>
      </c>
      <c r="B2283" s="8" t="s">
        <v>2012</v>
      </c>
      <c r="C2283" s="8" t="s">
        <v>5</v>
      </c>
      <c r="D2283" s="50" t="s">
        <v>9936</v>
      </c>
      <c r="E2283" s="50" t="s">
        <v>1904</v>
      </c>
    </row>
    <row r="2284" spans="1:5" ht="16" x14ac:dyDescent="0.2">
      <c r="A2284" s="8" t="s">
        <v>9307</v>
      </c>
      <c r="B2284" s="8" t="s">
        <v>2012</v>
      </c>
      <c r="C2284" s="8" t="s">
        <v>6</v>
      </c>
      <c r="D2284" s="50" t="s">
        <v>9954</v>
      </c>
      <c r="E2284" s="50" t="s">
        <v>1940</v>
      </c>
    </row>
    <row r="2285" spans="1:5" ht="16" x14ac:dyDescent="0.2">
      <c r="A2285" s="8" t="s">
        <v>9307</v>
      </c>
      <c r="B2285" s="8" t="s">
        <v>2012</v>
      </c>
      <c r="C2285" s="8" t="s">
        <v>7</v>
      </c>
      <c r="D2285" s="50" t="s">
        <v>9989</v>
      </c>
      <c r="E2285" s="50" t="s">
        <v>2014</v>
      </c>
    </row>
    <row r="2286" spans="1:5" ht="128" x14ac:dyDescent="0.2">
      <c r="A2286" s="8" t="s">
        <v>9307</v>
      </c>
      <c r="B2286" s="8" t="s">
        <v>2012</v>
      </c>
      <c r="C2286" s="8" t="s">
        <v>8</v>
      </c>
      <c r="D2286" s="50" t="s">
        <v>9990</v>
      </c>
      <c r="E2286" s="50" t="s">
        <v>2015</v>
      </c>
    </row>
    <row r="2287" spans="1:5" ht="16" x14ac:dyDescent="0.2">
      <c r="A2287" s="8" t="s">
        <v>9307</v>
      </c>
      <c r="B2287" s="8" t="s">
        <v>2018</v>
      </c>
      <c r="C2287" s="8" t="s">
        <v>4</v>
      </c>
      <c r="D2287" s="50" t="s">
        <v>9654</v>
      </c>
      <c r="E2287" s="50" t="s">
        <v>1253</v>
      </c>
    </row>
    <row r="2288" spans="1:5" ht="16" x14ac:dyDescent="0.2">
      <c r="A2288" s="8" t="s">
        <v>9307</v>
      </c>
      <c r="B2288" s="8" t="s">
        <v>2018</v>
      </c>
      <c r="C2288" s="8" t="s">
        <v>5</v>
      </c>
      <c r="D2288" s="50" t="s">
        <v>9936</v>
      </c>
      <c r="E2288" s="50" t="s">
        <v>1904</v>
      </c>
    </row>
    <row r="2289" spans="1:5" ht="16" x14ac:dyDescent="0.2">
      <c r="A2289" s="8" t="s">
        <v>9307</v>
      </c>
      <c r="B2289" s="8" t="s">
        <v>2018</v>
      </c>
      <c r="C2289" s="8" t="s">
        <v>6</v>
      </c>
      <c r="D2289" s="50" t="s">
        <v>9954</v>
      </c>
      <c r="E2289" s="50" t="s">
        <v>1940</v>
      </c>
    </row>
    <row r="2290" spans="1:5" ht="16" x14ac:dyDescent="0.2">
      <c r="A2290" s="8" t="s">
        <v>9307</v>
      </c>
      <c r="B2290" s="8" t="s">
        <v>2018</v>
      </c>
      <c r="C2290" s="8" t="s">
        <v>7</v>
      </c>
      <c r="D2290" s="50" t="s">
        <v>9991</v>
      </c>
      <c r="E2290" s="50" t="s">
        <v>2020</v>
      </c>
    </row>
    <row r="2291" spans="1:5" ht="144" x14ac:dyDescent="0.2">
      <c r="A2291" s="8" t="s">
        <v>9307</v>
      </c>
      <c r="B2291" s="8" t="s">
        <v>2018</v>
      </c>
      <c r="C2291" s="8" t="s">
        <v>8</v>
      </c>
      <c r="D2291" s="50" t="s">
        <v>9992</v>
      </c>
      <c r="E2291" s="50" t="s">
        <v>2021</v>
      </c>
    </row>
    <row r="2292" spans="1:5" ht="16" x14ac:dyDescent="0.2">
      <c r="A2292" s="8" t="s">
        <v>9307</v>
      </c>
      <c r="B2292" s="8" t="s">
        <v>2022</v>
      </c>
      <c r="C2292" s="8" t="s">
        <v>4</v>
      </c>
      <c r="D2292" s="50" t="s">
        <v>9654</v>
      </c>
      <c r="E2292" s="50" t="s">
        <v>1253</v>
      </c>
    </row>
    <row r="2293" spans="1:5" ht="16" x14ac:dyDescent="0.2">
      <c r="A2293" s="8" t="s">
        <v>9307</v>
      </c>
      <c r="B2293" s="8" t="s">
        <v>2022</v>
      </c>
      <c r="C2293" s="8" t="s">
        <v>5</v>
      </c>
      <c r="D2293" s="50" t="s">
        <v>9936</v>
      </c>
      <c r="E2293" s="50" t="s">
        <v>1904</v>
      </c>
    </row>
    <row r="2294" spans="1:5" ht="16" x14ac:dyDescent="0.2">
      <c r="A2294" s="8" t="s">
        <v>9307</v>
      </c>
      <c r="B2294" s="8" t="s">
        <v>2022</v>
      </c>
      <c r="C2294" s="8" t="s">
        <v>6</v>
      </c>
      <c r="D2294" s="50" t="s">
        <v>9759</v>
      </c>
      <c r="E2294" s="50" t="s">
        <v>1488</v>
      </c>
    </row>
    <row r="2295" spans="1:5" ht="32" x14ac:dyDescent="0.2">
      <c r="A2295" s="8" t="s">
        <v>9307</v>
      </c>
      <c r="B2295" s="8" t="s">
        <v>2022</v>
      </c>
      <c r="C2295" s="8" t="s">
        <v>7</v>
      </c>
      <c r="D2295" s="50" t="s">
        <v>9993</v>
      </c>
      <c r="E2295" s="50" t="s">
        <v>2024</v>
      </c>
    </row>
    <row r="2296" spans="1:5" ht="80" x14ac:dyDescent="0.2">
      <c r="A2296" s="8" t="s">
        <v>9307</v>
      </c>
      <c r="B2296" s="8" t="s">
        <v>2022</v>
      </c>
      <c r="C2296" s="8" t="s">
        <v>8</v>
      </c>
      <c r="D2296" s="50" t="s">
        <v>9994</v>
      </c>
      <c r="E2296" s="50" t="s">
        <v>2025</v>
      </c>
    </row>
    <row r="2297" spans="1:5" ht="16" x14ac:dyDescent="0.2">
      <c r="A2297" s="8" t="s">
        <v>9307</v>
      </c>
      <c r="B2297" s="8" t="s">
        <v>2026</v>
      </c>
      <c r="C2297" s="8" t="s">
        <v>4</v>
      </c>
      <c r="D2297" s="50" t="s">
        <v>9654</v>
      </c>
      <c r="E2297" s="50" t="s">
        <v>1253</v>
      </c>
    </row>
    <row r="2298" spans="1:5" ht="16" x14ac:dyDescent="0.2">
      <c r="A2298" s="8" t="s">
        <v>9307</v>
      </c>
      <c r="B2298" s="8" t="s">
        <v>2026</v>
      </c>
      <c r="C2298" s="8" t="s">
        <v>5</v>
      </c>
      <c r="D2298" s="50" t="s">
        <v>9936</v>
      </c>
      <c r="E2298" s="50" t="s">
        <v>1904</v>
      </c>
    </row>
    <row r="2299" spans="1:5" ht="16" x14ac:dyDescent="0.2">
      <c r="A2299" s="8" t="s">
        <v>9307</v>
      </c>
      <c r="B2299" s="8" t="s">
        <v>2026</v>
      </c>
      <c r="C2299" s="8" t="s">
        <v>6</v>
      </c>
      <c r="D2299" s="50" t="s">
        <v>9759</v>
      </c>
      <c r="E2299" s="50" t="s">
        <v>1488</v>
      </c>
    </row>
    <row r="2300" spans="1:5" ht="16" x14ac:dyDescent="0.2">
      <c r="A2300" s="8" t="s">
        <v>9307</v>
      </c>
      <c r="B2300" s="8" t="s">
        <v>2026</v>
      </c>
      <c r="C2300" s="8" t="s">
        <v>7</v>
      </c>
      <c r="D2300" s="50" t="s">
        <v>9995</v>
      </c>
      <c r="E2300" s="50" t="s">
        <v>2028</v>
      </c>
    </row>
    <row r="2301" spans="1:5" ht="64" x14ac:dyDescent="0.2">
      <c r="A2301" s="8" t="s">
        <v>9307</v>
      </c>
      <c r="B2301" s="8" t="s">
        <v>2026</v>
      </c>
      <c r="C2301" s="8" t="s">
        <v>8</v>
      </c>
      <c r="D2301" s="50" t="s">
        <v>9996</v>
      </c>
      <c r="E2301" s="50" t="s">
        <v>2029</v>
      </c>
    </row>
    <row r="2302" spans="1:5" ht="16" x14ac:dyDescent="0.2">
      <c r="A2302" s="8" t="s">
        <v>9307</v>
      </c>
      <c r="B2302" s="8" t="s">
        <v>2032</v>
      </c>
      <c r="C2302" s="8" t="s">
        <v>4</v>
      </c>
      <c r="D2302" s="50" t="s">
        <v>9654</v>
      </c>
      <c r="E2302" s="50" t="s">
        <v>1253</v>
      </c>
    </row>
    <row r="2303" spans="1:5" ht="16" x14ac:dyDescent="0.2">
      <c r="A2303" s="8" t="s">
        <v>9307</v>
      </c>
      <c r="B2303" s="8" t="s">
        <v>2032</v>
      </c>
      <c r="C2303" s="8" t="s">
        <v>5</v>
      </c>
      <c r="D2303" s="50" t="s">
        <v>9936</v>
      </c>
      <c r="E2303" s="50" t="s">
        <v>1904</v>
      </c>
    </row>
    <row r="2304" spans="1:5" ht="16" x14ac:dyDescent="0.2">
      <c r="A2304" s="8" t="s">
        <v>9307</v>
      </c>
      <c r="B2304" s="8" t="s">
        <v>2032</v>
      </c>
      <c r="C2304" s="8" t="s">
        <v>6</v>
      </c>
      <c r="D2304" s="50" t="s">
        <v>9759</v>
      </c>
      <c r="E2304" s="50" t="s">
        <v>1488</v>
      </c>
    </row>
    <row r="2305" spans="1:5" ht="16" x14ac:dyDescent="0.2">
      <c r="A2305" s="8" t="s">
        <v>9307</v>
      </c>
      <c r="B2305" s="8" t="s">
        <v>2032</v>
      </c>
      <c r="C2305" s="8" t="s">
        <v>7</v>
      </c>
      <c r="D2305" s="50" t="s">
        <v>9997</v>
      </c>
      <c r="E2305" s="50" t="s">
        <v>2034</v>
      </c>
    </row>
    <row r="2306" spans="1:5" ht="80" x14ac:dyDescent="0.2">
      <c r="A2306" s="8" t="s">
        <v>9307</v>
      </c>
      <c r="B2306" s="8" t="s">
        <v>2032</v>
      </c>
      <c r="C2306" s="8" t="s">
        <v>8</v>
      </c>
      <c r="D2306" s="50" t="s">
        <v>9998</v>
      </c>
      <c r="E2306" s="50" t="s">
        <v>2035</v>
      </c>
    </row>
    <row r="2307" spans="1:5" ht="16" x14ac:dyDescent="0.2">
      <c r="A2307" s="8" t="s">
        <v>9307</v>
      </c>
      <c r="B2307" s="8" t="s">
        <v>2053</v>
      </c>
      <c r="C2307" s="8" t="s">
        <v>4</v>
      </c>
      <c r="D2307" s="50" t="s">
        <v>9654</v>
      </c>
      <c r="E2307" s="50" t="s">
        <v>1253</v>
      </c>
    </row>
    <row r="2308" spans="1:5" ht="16" x14ac:dyDescent="0.2">
      <c r="A2308" s="8" t="s">
        <v>9307</v>
      </c>
      <c r="B2308" s="8" t="s">
        <v>2053</v>
      </c>
      <c r="C2308" s="8" t="s">
        <v>5</v>
      </c>
      <c r="D2308" s="50" t="s">
        <v>9936</v>
      </c>
      <c r="E2308" s="50" t="s">
        <v>1904</v>
      </c>
    </row>
    <row r="2309" spans="1:5" ht="16" x14ac:dyDescent="0.2">
      <c r="A2309" s="8" t="s">
        <v>9307</v>
      </c>
      <c r="B2309" s="8" t="s">
        <v>2053</v>
      </c>
      <c r="C2309" s="8" t="s">
        <v>6</v>
      </c>
      <c r="D2309" s="50" t="s">
        <v>9999</v>
      </c>
      <c r="E2309" s="50" t="s">
        <v>2055</v>
      </c>
    </row>
    <row r="2310" spans="1:5" ht="16" x14ac:dyDescent="0.2">
      <c r="A2310" s="8" t="s">
        <v>9307</v>
      </c>
      <c r="B2310" s="8" t="s">
        <v>2053</v>
      </c>
      <c r="C2310" s="8" t="s">
        <v>7</v>
      </c>
      <c r="D2310" s="50" t="s">
        <v>10000</v>
      </c>
      <c r="E2310" s="50" t="s">
        <v>2056</v>
      </c>
    </row>
    <row r="2311" spans="1:5" ht="144" x14ac:dyDescent="0.2">
      <c r="A2311" s="8" t="s">
        <v>9307</v>
      </c>
      <c r="B2311" s="8" t="s">
        <v>2053</v>
      </c>
      <c r="C2311" s="8" t="s">
        <v>8</v>
      </c>
      <c r="D2311" s="50" t="s">
        <v>10001</v>
      </c>
      <c r="E2311" s="50" t="s">
        <v>2057</v>
      </c>
    </row>
    <row r="2312" spans="1:5" ht="16" x14ac:dyDescent="0.2">
      <c r="A2312" s="8" t="s">
        <v>9307</v>
      </c>
      <c r="B2312" s="8" t="s">
        <v>2058</v>
      </c>
      <c r="C2312" s="8" t="s">
        <v>4</v>
      </c>
      <c r="D2312" s="50" t="s">
        <v>9654</v>
      </c>
      <c r="E2312" s="50" t="s">
        <v>1253</v>
      </c>
    </row>
    <row r="2313" spans="1:5" ht="16" x14ac:dyDescent="0.2">
      <c r="A2313" s="8" t="s">
        <v>9307</v>
      </c>
      <c r="B2313" s="8" t="s">
        <v>2058</v>
      </c>
      <c r="C2313" s="8" t="s">
        <v>5</v>
      </c>
      <c r="D2313" s="50" t="s">
        <v>9936</v>
      </c>
      <c r="E2313" s="50" t="s">
        <v>1904</v>
      </c>
    </row>
    <row r="2314" spans="1:5" ht="16" x14ac:dyDescent="0.2">
      <c r="A2314" s="8" t="s">
        <v>9307</v>
      </c>
      <c r="B2314" s="8" t="s">
        <v>2058</v>
      </c>
      <c r="C2314" s="8" t="s">
        <v>6</v>
      </c>
      <c r="D2314" s="50" t="s">
        <v>10002</v>
      </c>
      <c r="E2314" s="50" t="s">
        <v>2060</v>
      </c>
    </row>
    <row r="2315" spans="1:5" ht="32" x14ac:dyDescent="0.2">
      <c r="A2315" s="8" t="s">
        <v>9307</v>
      </c>
      <c r="B2315" s="8" t="s">
        <v>2058</v>
      </c>
      <c r="C2315" s="8" t="s">
        <v>7</v>
      </c>
      <c r="D2315" s="50" t="s">
        <v>10003</v>
      </c>
      <c r="E2315" s="50" t="s">
        <v>2061</v>
      </c>
    </row>
    <row r="2316" spans="1:5" ht="192" x14ac:dyDescent="0.2">
      <c r="A2316" s="8" t="s">
        <v>9307</v>
      </c>
      <c r="B2316" s="8" t="s">
        <v>2058</v>
      </c>
      <c r="C2316" s="8" t="s">
        <v>8</v>
      </c>
      <c r="D2316" s="50" t="s">
        <v>10004</v>
      </c>
      <c r="E2316" s="50" t="s">
        <v>2062</v>
      </c>
    </row>
    <row r="2317" spans="1:5" ht="16" x14ac:dyDescent="0.2">
      <c r="A2317" s="8" t="s">
        <v>9307</v>
      </c>
      <c r="B2317" s="8" t="s">
        <v>2071</v>
      </c>
      <c r="C2317" s="8" t="s">
        <v>4</v>
      </c>
      <c r="D2317" s="50" t="s">
        <v>9654</v>
      </c>
      <c r="E2317" s="50" t="s">
        <v>1253</v>
      </c>
    </row>
    <row r="2318" spans="1:5" ht="16" x14ac:dyDescent="0.2">
      <c r="A2318" s="8" t="s">
        <v>9307</v>
      </c>
      <c r="B2318" s="8" t="s">
        <v>2071</v>
      </c>
      <c r="C2318" s="8" t="s">
        <v>5</v>
      </c>
      <c r="D2318" s="50" t="s">
        <v>9936</v>
      </c>
      <c r="E2318" s="50" t="s">
        <v>1904</v>
      </c>
    </row>
    <row r="2319" spans="1:5" ht="16" x14ac:dyDescent="0.2">
      <c r="A2319" s="8" t="s">
        <v>9307</v>
      </c>
      <c r="B2319" s="8" t="s">
        <v>2071</v>
      </c>
      <c r="C2319" s="8" t="s">
        <v>6</v>
      </c>
      <c r="D2319" s="50" t="s">
        <v>9726</v>
      </c>
      <c r="E2319" s="50" t="s">
        <v>1415</v>
      </c>
    </row>
    <row r="2320" spans="1:5" ht="16" x14ac:dyDescent="0.2">
      <c r="A2320" s="8" t="s">
        <v>9307</v>
      </c>
      <c r="B2320" s="8" t="s">
        <v>2071</v>
      </c>
      <c r="C2320" s="8" t="s">
        <v>7</v>
      </c>
      <c r="D2320" s="50" t="s">
        <v>10005</v>
      </c>
      <c r="E2320" s="50" t="s">
        <v>2073</v>
      </c>
    </row>
    <row r="2321" spans="1:5" ht="48" x14ac:dyDescent="0.2">
      <c r="A2321" s="8" t="s">
        <v>9307</v>
      </c>
      <c r="B2321" s="8" t="s">
        <v>2071</v>
      </c>
      <c r="C2321" s="8" t="s">
        <v>8</v>
      </c>
      <c r="D2321" s="50" t="s">
        <v>9728</v>
      </c>
      <c r="E2321" s="50" t="s">
        <v>1417</v>
      </c>
    </row>
    <row r="2322" spans="1:5" ht="16" x14ac:dyDescent="0.2">
      <c r="A2322" s="8" t="s">
        <v>9307</v>
      </c>
      <c r="B2322" s="8" t="s">
        <v>2074</v>
      </c>
      <c r="C2322" s="8" t="s">
        <v>4</v>
      </c>
      <c r="D2322" s="50" t="s">
        <v>9654</v>
      </c>
      <c r="E2322" s="50" t="s">
        <v>1253</v>
      </c>
    </row>
    <row r="2323" spans="1:5" ht="16" x14ac:dyDescent="0.2">
      <c r="A2323" s="8" t="s">
        <v>9307</v>
      </c>
      <c r="B2323" s="8" t="s">
        <v>2074</v>
      </c>
      <c r="C2323" s="8" t="s">
        <v>5</v>
      </c>
      <c r="D2323" s="50" t="s">
        <v>9936</v>
      </c>
      <c r="E2323" s="50" t="s">
        <v>1904</v>
      </c>
    </row>
    <row r="2324" spans="1:5" ht="16" x14ac:dyDescent="0.2">
      <c r="A2324" s="8" t="s">
        <v>9307</v>
      </c>
      <c r="B2324" s="8" t="s">
        <v>2074</v>
      </c>
      <c r="C2324" s="8" t="s">
        <v>6</v>
      </c>
      <c r="D2324" s="50" t="s">
        <v>9726</v>
      </c>
      <c r="E2324" s="50" t="s">
        <v>1415</v>
      </c>
    </row>
    <row r="2325" spans="1:5" ht="32" x14ac:dyDescent="0.2">
      <c r="A2325" s="8" t="s">
        <v>9307</v>
      </c>
      <c r="B2325" s="8" t="s">
        <v>2074</v>
      </c>
      <c r="C2325" s="8" t="s">
        <v>7</v>
      </c>
      <c r="D2325" s="50" t="s">
        <v>10006</v>
      </c>
      <c r="E2325" s="50" t="s">
        <v>2076</v>
      </c>
    </row>
    <row r="2326" spans="1:5" ht="112" x14ac:dyDescent="0.2">
      <c r="A2326" s="8" t="s">
        <v>9307</v>
      </c>
      <c r="B2326" s="8" t="s">
        <v>2074</v>
      </c>
      <c r="C2326" s="8" t="s">
        <v>8</v>
      </c>
      <c r="D2326" s="50" t="s">
        <v>10007</v>
      </c>
      <c r="E2326" s="50" t="s">
        <v>2077</v>
      </c>
    </row>
    <row r="2327" spans="1:5" ht="16" x14ac:dyDescent="0.2">
      <c r="A2327" s="8" t="s">
        <v>9307</v>
      </c>
      <c r="B2327" s="8" t="s">
        <v>2078</v>
      </c>
      <c r="C2327" s="8" t="s">
        <v>4</v>
      </c>
      <c r="D2327" s="50" t="s">
        <v>9654</v>
      </c>
      <c r="E2327" s="50" t="s">
        <v>1253</v>
      </c>
    </row>
    <row r="2328" spans="1:5" ht="16" x14ac:dyDescent="0.2">
      <c r="A2328" s="8" t="s">
        <v>9307</v>
      </c>
      <c r="B2328" s="8" t="s">
        <v>2078</v>
      </c>
      <c r="C2328" s="8" t="s">
        <v>5</v>
      </c>
      <c r="D2328" s="50" t="s">
        <v>10008</v>
      </c>
      <c r="E2328" s="50" t="s">
        <v>2080</v>
      </c>
    </row>
    <row r="2329" spans="1:5" ht="16" x14ac:dyDescent="0.2">
      <c r="A2329" s="8" t="s">
        <v>9307</v>
      </c>
      <c r="B2329" s="8" t="s">
        <v>2078</v>
      </c>
      <c r="C2329" s="8" t="s">
        <v>7</v>
      </c>
      <c r="D2329" s="50" t="s">
        <v>10009</v>
      </c>
      <c r="E2329" s="50" t="s">
        <v>2081</v>
      </c>
    </row>
    <row r="2330" spans="1:5" ht="96" x14ac:dyDescent="0.2">
      <c r="A2330" s="8" t="s">
        <v>9307</v>
      </c>
      <c r="B2330" s="8" t="s">
        <v>2078</v>
      </c>
      <c r="C2330" s="8" t="s">
        <v>8</v>
      </c>
      <c r="D2330" s="50" t="s">
        <v>10010</v>
      </c>
      <c r="E2330" s="50" t="s">
        <v>2082</v>
      </c>
    </row>
    <row r="2331" spans="1:5" ht="16" x14ac:dyDescent="0.2">
      <c r="A2331" s="8" t="s">
        <v>9307</v>
      </c>
      <c r="B2331" s="8" t="s">
        <v>2083</v>
      </c>
      <c r="C2331" s="8" t="s">
        <v>4</v>
      </c>
      <c r="D2331" s="50" t="s">
        <v>9654</v>
      </c>
      <c r="E2331" s="50" t="s">
        <v>1253</v>
      </c>
    </row>
    <row r="2332" spans="1:5" ht="16" x14ac:dyDescent="0.2">
      <c r="A2332" s="8" t="s">
        <v>9307</v>
      </c>
      <c r="B2332" s="8" t="s">
        <v>2083</v>
      </c>
      <c r="C2332" s="8" t="s">
        <v>5</v>
      </c>
      <c r="D2332" s="50" t="s">
        <v>9651</v>
      </c>
      <c r="E2332" s="50" t="s">
        <v>1249</v>
      </c>
    </row>
    <row r="2333" spans="1:5" ht="16" x14ac:dyDescent="0.2">
      <c r="A2333" s="8" t="s">
        <v>9307</v>
      </c>
      <c r="B2333" s="8" t="s">
        <v>2083</v>
      </c>
      <c r="C2333" s="8" t="s">
        <v>7</v>
      </c>
      <c r="D2333" s="50" t="s">
        <v>9652</v>
      </c>
      <c r="E2333" s="50" t="s">
        <v>1250</v>
      </c>
    </row>
    <row r="2334" spans="1:5" ht="80" x14ac:dyDescent="0.2">
      <c r="A2334" s="8" t="s">
        <v>9307</v>
      </c>
      <c r="B2334" s="8" t="s">
        <v>2083</v>
      </c>
      <c r="C2334" s="8" t="s">
        <v>8</v>
      </c>
      <c r="D2334" s="50" t="s">
        <v>9653</v>
      </c>
      <c r="E2334" s="50" t="s">
        <v>1251</v>
      </c>
    </row>
    <row r="2335" spans="1:5" ht="16" x14ac:dyDescent="0.2">
      <c r="A2335" s="8" t="s">
        <v>9307</v>
      </c>
      <c r="B2335" s="8" t="s">
        <v>2085</v>
      </c>
      <c r="C2335" s="8" t="s">
        <v>4</v>
      </c>
      <c r="D2335" s="50" t="s">
        <v>10011</v>
      </c>
      <c r="E2335" s="50" t="s">
        <v>2086</v>
      </c>
    </row>
    <row r="2336" spans="1:5" ht="16" x14ac:dyDescent="0.2">
      <c r="A2336" s="8" t="s">
        <v>9307</v>
      </c>
      <c r="B2336" s="8" t="s">
        <v>2085</v>
      </c>
      <c r="C2336" s="8" t="s">
        <v>5</v>
      </c>
      <c r="D2336" s="50" t="s">
        <v>9309</v>
      </c>
      <c r="E2336" s="50" t="s">
        <v>39</v>
      </c>
    </row>
    <row r="2337" spans="1:5" ht="16" x14ac:dyDescent="0.2">
      <c r="A2337" s="8" t="s">
        <v>9307</v>
      </c>
      <c r="B2337" s="8" t="s">
        <v>2085</v>
      </c>
      <c r="C2337" s="8" t="s">
        <v>6</v>
      </c>
      <c r="D2337" s="50" t="s">
        <v>9309</v>
      </c>
      <c r="E2337" s="50" t="s">
        <v>39</v>
      </c>
    </row>
    <row r="2338" spans="1:5" ht="112" x14ac:dyDescent="0.2">
      <c r="A2338" s="8" t="s">
        <v>9307</v>
      </c>
      <c r="B2338" s="8" t="s">
        <v>2085</v>
      </c>
      <c r="C2338" s="8" t="s">
        <v>7</v>
      </c>
      <c r="D2338" s="50" t="s">
        <v>10012</v>
      </c>
      <c r="E2338" s="50" t="s">
        <v>2087</v>
      </c>
    </row>
    <row r="2339" spans="1:5" ht="16" x14ac:dyDescent="0.2">
      <c r="A2339" s="8" t="s">
        <v>9307</v>
      </c>
      <c r="B2339" s="8" t="s">
        <v>2088</v>
      </c>
      <c r="C2339" s="8" t="s">
        <v>4</v>
      </c>
      <c r="D2339" s="50" t="s">
        <v>10011</v>
      </c>
      <c r="E2339" s="50" t="s">
        <v>2086</v>
      </c>
    </row>
    <row r="2340" spans="1:5" ht="16" x14ac:dyDescent="0.2">
      <c r="A2340" s="8" t="s">
        <v>9307</v>
      </c>
      <c r="B2340" s="8" t="s">
        <v>2088</v>
      </c>
      <c r="C2340" s="8" t="s">
        <v>5</v>
      </c>
      <c r="D2340" s="50" t="s">
        <v>10011</v>
      </c>
      <c r="E2340" s="50" t="s">
        <v>2089</v>
      </c>
    </row>
    <row r="2341" spans="1:5" ht="16" x14ac:dyDescent="0.2">
      <c r="A2341" s="8" t="s">
        <v>9307</v>
      </c>
      <c r="B2341" s="8" t="s">
        <v>2088</v>
      </c>
      <c r="C2341" s="8" t="s">
        <v>6</v>
      </c>
      <c r="D2341" s="50" t="s">
        <v>9657</v>
      </c>
      <c r="E2341" s="50" t="s">
        <v>1257</v>
      </c>
    </row>
    <row r="2342" spans="1:5" ht="80" x14ac:dyDescent="0.2">
      <c r="A2342" s="8" t="s">
        <v>9307</v>
      </c>
      <c r="B2342" s="8" t="s">
        <v>2088</v>
      </c>
      <c r="C2342" s="8" t="s">
        <v>7</v>
      </c>
      <c r="D2342" s="50" t="s">
        <v>10013</v>
      </c>
      <c r="E2342" s="50" t="s">
        <v>2090</v>
      </c>
    </row>
    <row r="2343" spans="1:5" ht="16" x14ac:dyDescent="0.2">
      <c r="A2343" s="8" t="s">
        <v>9307</v>
      </c>
      <c r="B2343" s="8" t="s">
        <v>2091</v>
      </c>
      <c r="C2343" s="8" t="s">
        <v>4</v>
      </c>
      <c r="D2343" s="50" t="s">
        <v>10011</v>
      </c>
      <c r="E2343" s="50" t="s">
        <v>2086</v>
      </c>
    </row>
    <row r="2344" spans="1:5" ht="16" x14ac:dyDescent="0.2">
      <c r="A2344" s="8" t="s">
        <v>9307</v>
      </c>
      <c r="B2344" s="8" t="s">
        <v>2091</v>
      </c>
      <c r="C2344" s="8" t="s">
        <v>5</v>
      </c>
      <c r="D2344" s="50" t="s">
        <v>10011</v>
      </c>
      <c r="E2344" s="50" t="s">
        <v>2089</v>
      </c>
    </row>
    <row r="2345" spans="1:5" ht="16" x14ac:dyDescent="0.2">
      <c r="A2345" s="8" t="s">
        <v>9307</v>
      </c>
      <c r="B2345" s="8" t="s">
        <v>2091</v>
      </c>
      <c r="C2345" s="8" t="s">
        <v>6</v>
      </c>
      <c r="D2345" s="50" t="s">
        <v>10014</v>
      </c>
      <c r="E2345" s="50" t="s">
        <v>2093</v>
      </c>
    </row>
    <row r="2346" spans="1:5" ht="16" x14ac:dyDescent="0.2">
      <c r="A2346" s="8" t="s">
        <v>9307</v>
      </c>
      <c r="B2346" s="8" t="s">
        <v>2091</v>
      </c>
      <c r="C2346" s="8" t="s">
        <v>7</v>
      </c>
      <c r="D2346" s="50" t="s">
        <v>10015</v>
      </c>
      <c r="E2346" s="50" t="s">
        <v>2094</v>
      </c>
    </row>
    <row r="2347" spans="1:5" ht="64" x14ac:dyDescent="0.2">
      <c r="A2347" s="8" t="s">
        <v>9307</v>
      </c>
      <c r="B2347" s="8" t="s">
        <v>2091</v>
      </c>
      <c r="C2347" s="8" t="s">
        <v>8</v>
      </c>
      <c r="D2347" s="50" t="s">
        <v>10016</v>
      </c>
      <c r="E2347" s="50" t="s">
        <v>2095</v>
      </c>
    </row>
    <row r="2348" spans="1:5" ht="16" x14ac:dyDescent="0.2">
      <c r="A2348" s="8" t="s">
        <v>9307</v>
      </c>
      <c r="B2348" s="8" t="s">
        <v>2096</v>
      </c>
      <c r="C2348" s="8" t="s">
        <v>4</v>
      </c>
      <c r="D2348" s="50" t="s">
        <v>10011</v>
      </c>
      <c r="E2348" s="50" t="s">
        <v>2086</v>
      </c>
    </row>
    <row r="2349" spans="1:5" ht="16" x14ac:dyDescent="0.2">
      <c r="A2349" s="8" t="s">
        <v>9307</v>
      </c>
      <c r="B2349" s="8" t="s">
        <v>2096</v>
      </c>
      <c r="C2349" s="8" t="s">
        <v>5</v>
      </c>
      <c r="D2349" s="50" t="s">
        <v>10011</v>
      </c>
      <c r="E2349" s="50" t="s">
        <v>2089</v>
      </c>
    </row>
    <row r="2350" spans="1:5" ht="16" x14ac:dyDescent="0.2">
      <c r="A2350" s="8" t="s">
        <v>9307</v>
      </c>
      <c r="B2350" s="8" t="s">
        <v>2096</v>
      </c>
      <c r="C2350" s="8" t="s">
        <v>6</v>
      </c>
      <c r="D2350" s="50" t="s">
        <v>10014</v>
      </c>
      <c r="E2350" s="50" t="s">
        <v>2093</v>
      </c>
    </row>
    <row r="2351" spans="1:5" ht="16" x14ac:dyDescent="0.2">
      <c r="A2351" s="8" t="s">
        <v>9307</v>
      </c>
      <c r="B2351" s="8" t="s">
        <v>2096</v>
      </c>
      <c r="C2351" s="8" t="s">
        <v>7</v>
      </c>
      <c r="D2351" s="50" t="s">
        <v>10017</v>
      </c>
      <c r="E2351" s="50" t="s">
        <v>2098</v>
      </c>
    </row>
    <row r="2352" spans="1:5" ht="16" x14ac:dyDescent="0.2">
      <c r="A2352" s="8" t="s">
        <v>9307</v>
      </c>
      <c r="B2352" s="8" t="s">
        <v>2099</v>
      </c>
      <c r="C2352" s="8" t="s">
        <v>4</v>
      </c>
      <c r="D2352" s="50" t="s">
        <v>10011</v>
      </c>
      <c r="E2352" s="50" t="s">
        <v>2086</v>
      </c>
    </row>
    <row r="2353" spans="1:5" ht="16" x14ac:dyDescent="0.2">
      <c r="A2353" s="8" t="s">
        <v>9307</v>
      </c>
      <c r="B2353" s="8" t="s">
        <v>2099</v>
      </c>
      <c r="C2353" s="8" t="s">
        <v>5</v>
      </c>
      <c r="D2353" s="50" t="s">
        <v>10011</v>
      </c>
      <c r="E2353" s="50" t="s">
        <v>2089</v>
      </c>
    </row>
    <row r="2354" spans="1:5" ht="16" x14ac:dyDescent="0.2">
      <c r="A2354" s="8" t="s">
        <v>9307</v>
      </c>
      <c r="B2354" s="8" t="s">
        <v>2099</v>
      </c>
      <c r="C2354" s="8" t="s">
        <v>6</v>
      </c>
      <c r="D2354" s="50" t="s">
        <v>10014</v>
      </c>
      <c r="E2354" s="50" t="s">
        <v>2093</v>
      </c>
    </row>
    <row r="2355" spans="1:5" ht="16" x14ac:dyDescent="0.2">
      <c r="A2355" s="8" t="s">
        <v>9307</v>
      </c>
      <c r="B2355" s="8" t="s">
        <v>2099</v>
      </c>
      <c r="C2355" s="8" t="s">
        <v>7</v>
      </c>
      <c r="D2355" s="50" t="s">
        <v>10018</v>
      </c>
      <c r="E2355" s="50" t="s">
        <v>2101</v>
      </c>
    </row>
    <row r="2356" spans="1:5" ht="16" x14ac:dyDescent="0.2">
      <c r="A2356" s="8" t="s">
        <v>9307</v>
      </c>
      <c r="B2356" s="8" t="s">
        <v>2102</v>
      </c>
      <c r="C2356" s="8" t="s">
        <v>4</v>
      </c>
      <c r="D2356" s="50" t="s">
        <v>10011</v>
      </c>
      <c r="E2356" s="50" t="s">
        <v>2086</v>
      </c>
    </row>
    <row r="2357" spans="1:5" ht="16" x14ac:dyDescent="0.2">
      <c r="A2357" s="8" t="s">
        <v>9307</v>
      </c>
      <c r="B2357" s="8" t="s">
        <v>2102</v>
      </c>
      <c r="C2357" s="8" t="s">
        <v>5</v>
      </c>
      <c r="D2357" s="50" t="s">
        <v>10011</v>
      </c>
      <c r="E2357" s="50" t="s">
        <v>2089</v>
      </c>
    </row>
    <row r="2358" spans="1:5" ht="16" x14ac:dyDescent="0.2">
      <c r="A2358" s="8" t="s">
        <v>9307</v>
      </c>
      <c r="B2358" s="8" t="s">
        <v>2102</v>
      </c>
      <c r="C2358" s="8" t="s">
        <v>6</v>
      </c>
      <c r="D2358" s="50" t="s">
        <v>10014</v>
      </c>
      <c r="E2358" s="50" t="s">
        <v>2093</v>
      </c>
    </row>
    <row r="2359" spans="1:5" ht="16" x14ac:dyDescent="0.2">
      <c r="A2359" s="8" t="s">
        <v>9307</v>
      </c>
      <c r="B2359" s="8" t="s">
        <v>2102</v>
      </c>
      <c r="C2359" s="8" t="s">
        <v>7</v>
      </c>
      <c r="D2359" s="50" t="s">
        <v>10019</v>
      </c>
      <c r="E2359" s="50" t="s">
        <v>2104</v>
      </c>
    </row>
    <row r="2360" spans="1:5" ht="16" x14ac:dyDescent="0.2">
      <c r="A2360" s="8" t="s">
        <v>9307</v>
      </c>
      <c r="B2360" s="8" t="s">
        <v>2105</v>
      </c>
      <c r="C2360" s="8" t="s">
        <v>4</v>
      </c>
      <c r="D2360" s="50" t="s">
        <v>10011</v>
      </c>
      <c r="E2360" s="50" t="s">
        <v>2086</v>
      </c>
    </row>
    <row r="2361" spans="1:5" ht="16" x14ac:dyDescent="0.2">
      <c r="A2361" s="8" t="s">
        <v>9307</v>
      </c>
      <c r="B2361" s="8" t="s">
        <v>2105</v>
      </c>
      <c r="C2361" s="8" t="s">
        <v>5</v>
      </c>
      <c r="D2361" s="50" t="s">
        <v>10011</v>
      </c>
      <c r="E2361" s="50" t="s">
        <v>2089</v>
      </c>
    </row>
    <row r="2362" spans="1:5" ht="16" x14ac:dyDescent="0.2">
      <c r="A2362" s="8" t="s">
        <v>9307</v>
      </c>
      <c r="B2362" s="8" t="s">
        <v>2105</v>
      </c>
      <c r="C2362" s="8" t="s">
        <v>6</v>
      </c>
      <c r="D2362" s="50" t="s">
        <v>10014</v>
      </c>
      <c r="E2362" s="50" t="s">
        <v>2093</v>
      </c>
    </row>
    <row r="2363" spans="1:5" ht="16" x14ac:dyDescent="0.2">
      <c r="A2363" s="8" t="s">
        <v>9307</v>
      </c>
      <c r="B2363" s="8" t="s">
        <v>2105</v>
      </c>
      <c r="C2363" s="8" t="s">
        <v>7</v>
      </c>
      <c r="D2363" s="50" t="s">
        <v>10020</v>
      </c>
      <c r="E2363" s="50" t="s">
        <v>2107</v>
      </c>
    </row>
    <row r="2364" spans="1:5" ht="16" x14ac:dyDescent="0.2">
      <c r="A2364" s="8" t="s">
        <v>9307</v>
      </c>
      <c r="B2364" s="8" t="s">
        <v>2108</v>
      </c>
      <c r="C2364" s="8" t="s">
        <v>4</v>
      </c>
      <c r="D2364" s="50" t="s">
        <v>10011</v>
      </c>
      <c r="E2364" s="50" t="s">
        <v>2086</v>
      </c>
    </row>
    <row r="2365" spans="1:5" ht="16" x14ac:dyDescent="0.2">
      <c r="A2365" s="8" t="s">
        <v>9307</v>
      </c>
      <c r="B2365" s="8" t="s">
        <v>2108</v>
      </c>
      <c r="C2365" s="8" t="s">
        <v>5</v>
      </c>
      <c r="D2365" s="50" t="s">
        <v>10011</v>
      </c>
      <c r="E2365" s="50" t="s">
        <v>2089</v>
      </c>
    </row>
    <row r="2366" spans="1:5" ht="16" x14ac:dyDescent="0.2">
      <c r="A2366" s="8" t="s">
        <v>9307</v>
      </c>
      <c r="B2366" s="8" t="s">
        <v>2108</v>
      </c>
      <c r="C2366" s="8" t="s">
        <v>6</v>
      </c>
      <c r="D2366" s="50" t="s">
        <v>10014</v>
      </c>
      <c r="E2366" s="50" t="s">
        <v>2093</v>
      </c>
    </row>
    <row r="2367" spans="1:5" ht="16" x14ac:dyDescent="0.2">
      <c r="A2367" s="8" t="s">
        <v>9307</v>
      </c>
      <c r="B2367" s="8" t="s">
        <v>2108</v>
      </c>
      <c r="C2367" s="8" t="s">
        <v>7</v>
      </c>
      <c r="D2367" s="50" t="s">
        <v>9723</v>
      </c>
      <c r="E2367" s="50" t="s">
        <v>1408</v>
      </c>
    </row>
    <row r="2368" spans="1:5" ht="16" x14ac:dyDescent="0.2">
      <c r="A2368" s="8" t="s">
        <v>9307</v>
      </c>
      <c r="B2368" s="8" t="s">
        <v>2110</v>
      </c>
      <c r="C2368" s="8" t="s">
        <v>4</v>
      </c>
      <c r="D2368" s="50" t="s">
        <v>10011</v>
      </c>
      <c r="E2368" s="50" t="s">
        <v>2086</v>
      </c>
    </row>
    <row r="2369" spans="1:5" ht="16" x14ac:dyDescent="0.2">
      <c r="A2369" s="8" t="s">
        <v>9307</v>
      </c>
      <c r="B2369" s="8" t="s">
        <v>2110</v>
      </c>
      <c r="C2369" s="8" t="s">
        <v>5</v>
      </c>
      <c r="D2369" s="50" t="s">
        <v>10011</v>
      </c>
      <c r="E2369" s="50" t="s">
        <v>2089</v>
      </c>
    </row>
    <row r="2370" spans="1:5" ht="16" x14ac:dyDescent="0.2">
      <c r="A2370" s="8" t="s">
        <v>9307</v>
      </c>
      <c r="B2370" s="8" t="s">
        <v>2110</v>
      </c>
      <c r="C2370" s="8" t="s">
        <v>6</v>
      </c>
      <c r="D2370" s="50" t="s">
        <v>10014</v>
      </c>
      <c r="E2370" s="50" t="s">
        <v>2093</v>
      </c>
    </row>
    <row r="2371" spans="1:5" ht="16" x14ac:dyDescent="0.2">
      <c r="A2371" s="8" t="s">
        <v>9307</v>
      </c>
      <c r="B2371" s="8" t="s">
        <v>2110</v>
      </c>
      <c r="C2371" s="8" t="s">
        <v>7</v>
      </c>
      <c r="D2371" s="50" t="s">
        <v>10021</v>
      </c>
      <c r="E2371" s="50" t="s">
        <v>2112</v>
      </c>
    </row>
    <row r="2372" spans="1:5" ht="16" x14ac:dyDescent="0.2">
      <c r="A2372" s="8" t="s">
        <v>9307</v>
      </c>
      <c r="B2372" s="8" t="s">
        <v>2114</v>
      </c>
      <c r="C2372" s="8" t="s">
        <v>4</v>
      </c>
      <c r="D2372" s="50" t="s">
        <v>10011</v>
      </c>
      <c r="E2372" s="50" t="s">
        <v>2086</v>
      </c>
    </row>
    <row r="2373" spans="1:5" ht="16" x14ac:dyDescent="0.2">
      <c r="A2373" s="8" t="s">
        <v>9307</v>
      </c>
      <c r="B2373" s="8" t="s">
        <v>2114</v>
      </c>
      <c r="C2373" s="8" t="s">
        <v>5</v>
      </c>
      <c r="D2373" s="50" t="s">
        <v>10011</v>
      </c>
      <c r="E2373" s="50" t="s">
        <v>2089</v>
      </c>
    </row>
    <row r="2374" spans="1:5" ht="16" x14ac:dyDescent="0.2">
      <c r="A2374" s="8" t="s">
        <v>9307</v>
      </c>
      <c r="B2374" s="8" t="s">
        <v>2114</v>
      </c>
      <c r="C2374" s="8" t="s">
        <v>6</v>
      </c>
      <c r="D2374" s="50" t="s">
        <v>10014</v>
      </c>
      <c r="E2374" s="50" t="s">
        <v>2093</v>
      </c>
    </row>
    <row r="2375" spans="1:5" ht="16" x14ac:dyDescent="0.2">
      <c r="A2375" s="8" t="s">
        <v>9307</v>
      </c>
      <c r="B2375" s="8" t="s">
        <v>2114</v>
      </c>
      <c r="C2375" s="8" t="s">
        <v>7</v>
      </c>
      <c r="D2375" s="50" t="s">
        <v>10022</v>
      </c>
      <c r="E2375" s="50" t="s">
        <v>2116</v>
      </c>
    </row>
    <row r="2376" spans="1:5" ht="96" x14ac:dyDescent="0.2">
      <c r="A2376" s="8" t="s">
        <v>9307</v>
      </c>
      <c r="B2376" s="8" t="s">
        <v>2114</v>
      </c>
      <c r="C2376" s="8" t="s">
        <v>8</v>
      </c>
      <c r="D2376" s="50" t="s">
        <v>10023</v>
      </c>
      <c r="E2376" s="50" t="s">
        <v>2117</v>
      </c>
    </row>
    <row r="2377" spans="1:5" ht="16" x14ac:dyDescent="0.2">
      <c r="A2377" s="8" t="s">
        <v>9307</v>
      </c>
      <c r="B2377" s="8" t="s">
        <v>2118</v>
      </c>
      <c r="C2377" s="8" t="s">
        <v>4</v>
      </c>
      <c r="D2377" s="50" t="s">
        <v>10011</v>
      </c>
      <c r="E2377" s="50" t="s">
        <v>2086</v>
      </c>
    </row>
    <row r="2378" spans="1:5" ht="16" x14ac:dyDescent="0.2">
      <c r="A2378" s="8" t="s">
        <v>9307</v>
      </c>
      <c r="B2378" s="8" t="s">
        <v>2118</v>
      </c>
      <c r="C2378" s="8" t="s">
        <v>5</v>
      </c>
      <c r="D2378" s="50" t="s">
        <v>10011</v>
      </c>
      <c r="E2378" s="50" t="s">
        <v>2089</v>
      </c>
    </row>
    <row r="2379" spans="1:5" ht="16" x14ac:dyDescent="0.2">
      <c r="A2379" s="8" t="s">
        <v>9307</v>
      </c>
      <c r="B2379" s="8" t="s">
        <v>2118</v>
      </c>
      <c r="C2379" s="8" t="s">
        <v>6</v>
      </c>
      <c r="D2379" s="50" t="s">
        <v>10014</v>
      </c>
      <c r="E2379" s="50" t="s">
        <v>2093</v>
      </c>
    </row>
    <row r="2380" spans="1:5" ht="16" x14ac:dyDescent="0.2">
      <c r="A2380" s="8" t="s">
        <v>9307</v>
      </c>
      <c r="B2380" s="8" t="s">
        <v>2118</v>
      </c>
      <c r="C2380" s="8" t="s">
        <v>7</v>
      </c>
      <c r="D2380" s="50" t="s">
        <v>10024</v>
      </c>
      <c r="E2380" s="50" t="s">
        <v>2120</v>
      </c>
    </row>
    <row r="2381" spans="1:5" ht="16" x14ac:dyDescent="0.2">
      <c r="A2381" s="8" t="s">
        <v>9307</v>
      </c>
      <c r="B2381" s="8" t="s">
        <v>2121</v>
      </c>
      <c r="C2381" s="8" t="s">
        <v>4</v>
      </c>
      <c r="D2381" s="50" t="s">
        <v>10011</v>
      </c>
      <c r="E2381" s="50" t="s">
        <v>2086</v>
      </c>
    </row>
    <row r="2382" spans="1:5" ht="16" x14ac:dyDescent="0.2">
      <c r="A2382" s="8" t="s">
        <v>9307</v>
      </c>
      <c r="B2382" s="8" t="s">
        <v>2121</v>
      </c>
      <c r="C2382" s="8" t="s">
        <v>5</v>
      </c>
      <c r="D2382" s="50" t="s">
        <v>10011</v>
      </c>
      <c r="E2382" s="50" t="s">
        <v>2089</v>
      </c>
    </row>
    <row r="2383" spans="1:5" ht="16" x14ac:dyDescent="0.2">
      <c r="A2383" s="8" t="s">
        <v>9307</v>
      </c>
      <c r="B2383" s="8" t="s">
        <v>2121</v>
      </c>
      <c r="C2383" s="8" t="s">
        <v>6</v>
      </c>
      <c r="D2383" s="50" t="s">
        <v>10014</v>
      </c>
      <c r="E2383" s="50" t="s">
        <v>2093</v>
      </c>
    </row>
    <row r="2384" spans="1:5" ht="16" x14ac:dyDescent="0.2">
      <c r="A2384" s="8" t="s">
        <v>9307</v>
      </c>
      <c r="B2384" s="8" t="s">
        <v>2121</v>
      </c>
      <c r="C2384" s="8" t="s">
        <v>7</v>
      </c>
      <c r="D2384" s="50" t="s">
        <v>10025</v>
      </c>
      <c r="E2384" s="50" t="s">
        <v>2123</v>
      </c>
    </row>
    <row r="2385" spans="1:5" ht="16" x14ac:dyDescent="0.2">
      <c r="A2385" s="8" t="s">
        <v>9307</v>
      </c>
      <c r="B2385" s="8" t="s">
        <v>2124</v>
      </c>
      <c r="C2385" s="8" t="s">
        <v>4</v>
      </c>
      <c r="D2385" s="50" t="s">
        <v>10011</v>
      </c>
      <c r="E2385" s="50" t="s">
        <v>2086</v>
      </c>
    </row>
    <row r="2386" spans="1:5" ht="16" x14ac:dyDescent="0.2">
      <c r="A2386" s="8" t="s">
        <v>9307</v>
      </c>
      <c r="B2386" s="8" t="s">
        <v>2124</v>
      </c>
      <c r="C2386" s="8" t="s">
        <v>5</v>
      </c>
      <c r="D2386" s="50" t="s">
        <v>10011</v>
      </c>
      <c r="E2386" s="50" t="s">
        <v>2089</v>
      </c>
    </row>
    <row r="2387" spans="1:5" ht="16" x14ac:dyDescent="0.2">
      <c r="A2387" s="8" t="s">
        <v>9307</v>
      </c>
      <c r="B2387" s="8" t="s">
        <v>2124</v>
      </c>
      <c r="C2387" s="8" t="s">
        <v>6</v>
      </c>
      <c r="D2387" s="50" t="s">
        <v>10014</v>
      </c>
      <c r="E2387" s="50" t="s">
        <v>2093</v>
      </c>
    </row>
    <row r="2388" spans="1:5" ht="16" x14ac:dyDescent="0.2">
      <c r="A2388" s="8" t="s">
        <v>9307</v>
      </c>
      <c r="B2388" s="8" t="s">
        <v>2124</v>
      </c>
      <c r="C2388" s="8" t="s">
        <v>7</v>
      </c>
      <c r="D2388" s="50" t="s">
        <v>10026</v>
      </c>
      <c r="E2388" s="50" t="s">
        <v>2126</v>
      </c>
    </row>
    <row r="2389" spans="1:5" ht="16" x14ac:dyDescent="0.2">
      <c r="A2389" s="8" t="s">
        <v>9307</v>
      </c>
      <c r="B2389" s="8" t="s">
        <v>2128</v>
      </c>
      <c r="C2389" s="8" t="s">
        <v>4</v>
      </c>
      <c r="D2389" s="50" t="s">
        <v>10011</v>
      </c>
      <c r="E2389" s="50" t="s">
        <v>2086</v>
      </c>
    </row>
    <row r="2390" spans="1:5" ht="16" x14ac:dyDescent="0.2">
      <c r="A2390" s="8" t="s">
        <v>9307</v>
      </c>
      <c r="B2390" s="8" t="s">
        <v>2128</v>
      </c>
      <c r="C2390" s="8" t="s">
        <v>5</v>
      </c>
      <c r="D2390" s="50" t="s">
        <v>10011</v>
      </c>
      <c r="E2390" s="50" t="s">
        <v>2089</v>
      </c>
    </row>
    <row r="2391" spans="1:5" ht="16" x14ac:dyDescent="0.2">
      <c r="A2391" s="8" t="s">
        <v>9307</v>
      </c>
      <c r="B2391" s="8" t="s">
        <v>2128</v>
      </c>
      <c r="C2391" s="8" t="s">
        <v>6</v>
      </c>
      <c r="D2391" s="50" t="s">
        <v>10014</v>
      </c>
      <c r="E2391" s="50" t="s">
        <v>2093</v>
      </c>
    </row>
    <row r="2392" spans="1:5" ht="16" x14ac:dyDescent="0.2">
      <c r="A2392" s="8" t="s">
        <v>9307</v>
      </c>
      <c r="B2392" s="8" t="s">
        <v>2128</v>
      </c>
      <c r="C2392" s="8" t="s">
        <v>7</v>
      </c>
      <c r="D2392" s="50" t="s">
        <v>10027</v>
      </c>
      <c r="E2392" s="50" t="s">
        <v>2130</v>
      </c>
    </row>
    <row r="2393" spans="1:5" ht="16" x14ac:dyDescent="0.2">
      <c r="A2393" s="8" t="s">
        <v>9307</v>
      </c>
      <c r="B2393" s="8" t="s">
        <v>2131</v>
      </c>
      <c r="C2393" s="8" t="s">
        <v>4</v>
      </c>
      <c r="D2393" s="50" t="s">
        <v>10011</v>
      </c>
      <c r="E2393" s="50" t="s">
        <v>2086</v>
      </c>
    </row>
    <row r="2394" spans="1:5" ht="16" x14ac:dyDescent="0.2">
      <c r="A2394" s="8" t="s">
        <v>9307</v>
      </c>
      <c r="B2394" s="8" t="s">
        <v>2131</v>
      </c>
      <c r="C2394" s="8" t="s">
        <v>5</v>
      </c>
      <c r="D2394" s="50" t="s">
        <v>10011</v>
      </c>
      <c r="E2394" s="50" t="s">
        <v>2089</v>
      </c>
    </row>
    <row r="2395" spans="1:5" ht="16" x14ac:dyDescent="0.2">
      <c r="A2395" s="8" t="s">
        <v>9307</v>
      </c>
      <c r="B2395" s="8" t="s">
        <v>2131</v>
      </c>
      <c r="C2395" s="8" t="s">
        <v>6</v>
      </c>
      <c r="D2395" s="50" t="s">
        <v>10014</v>
      </c>
      <c r="E2395" s="50" t="s">
        <v>2093</v>
      </c>
    </row>
    <row r="2396" spans="1:5" ht="16" x14ac:dyDescent="0.2">
      <c r="A2396" s="8" t="s">
        <v>9307</v>
      </c>
      <c r="B2396" s="8" t="s">
        <v>2131</v>
      </c>
      <c r="C2396" s="8" t="s">
        <v>7</v>
      </c>
      <c r="D2396" s="50" t="s">
        <v>10028</v>
      </c>
      <c r="E2396" s="50" t="s">
        <v>2133</v>
      </c>
    </row>
    <row r="2397" spans="1:5" ht="16" x14ac:dyDescent="0.2">
      <c r="A2397" s="8" t="s">
        <v>9307</v>
      </c>
      <c r="B2397" s="8" t="s">
        <v>2135</v>
      </c>
      <c r="C2397" s="8" t="s">
        <v>4</v>
      </c>
      <c r="D2397" s="50" t="s">
        <v>10011</v>
      </c>
      <c r="E2397" s="50" t="s">
        <v>2086</v>
      </c>
    </row>
    <row r="2398" spans="1:5" ht="16" x14ac:dyDescent="0.2">
      <c r="A2398" s="8" t="s">
        <v>9307</v>
      </c>
      <c r="B2398" s="8" t="s">
        <v>2135</v>
      </c>
      <c r="C2398" s="8" t="s">
        <v>5</v>
      </c>
      <c r="D2398" s="50" t="s">
        <v>10011</v>
      </c>
      <c r="E2398" s="50" t="s">
        <v>2089</v>
      </c>
    </row>
    <row r="2399" spans="1:5" ht="16" x14ac:dyDescent="0.2">
      <c r="A2399" s="8" t="s">
        <v>9307</v>
      </c>
      <c r="B2399" s="8" t="s">
        <v>2135</v>
      </c>
      <c r="C2399" s="8" t="s">
        <v>6</v>
      </c>
      <c r="D2399" s="50" t="s">
        <v>10014</v>
      </c>
      <c r="E2399" s="50" t="s">
        <v>2093</v>
      </c>
    </row>
    <row r="2400" spans="1:5" ht="16" x14ac:dyDescent="0.2">
      <c r="A2400" s="8" t="s">
        <v>9307</v>
      </c>
      <c r="B2400" s="8" t="s">
        <v>2135</v>
      </c>
      <c r="C2400" s="8" t="s">
        <v>7</v>
      </c>
      <c r="D2400" s="50" t="s">
        <v>9547</v>
      </c>
      <c r="E2400" s="50" t="s">
        <v>802</v>
      </c>
    </row>
    <row r="2401" spans="1:5" ht="16" x14ac:dyDescent="0.2">
      <c r="A2401" s="8" t="s">
        <v>9307</v>
      </c>
      <c r="B2401" s="8" t="s">
        <v>2137</v>
      </c>
      <c r="C2401" s="8" t="s">
        <v>4</v>
      </c>
      <c r="D2401" s="50" t="s">
        <v>10011</v>
      </c>
      <c r="E2401" s="50" t="s">
        <v>2086</v>
      </c>
    </row>
    <row r="2402" spans="1:5" ht="16" x14ac:dyDescent="0.2">
      <c r="A2402" s="8" t="s">
        <v>9307</v>
      </c>
      <c r="B2402" s="8" t="s">
        <v>2137</v>
      </c>
      <c r="C2402" s="8" t="s">
        <v>5</v>
      </c>
      <c r="D2402" s="50" t="s">
        <v>10011</v>
      </c>
      <c r="E2402" s="50" t="s">
        <v>2089</v>
      </c>
    </row>
    <row r="2403" spans="1:5" ht="16" x14ac:dyDescent="0.2">
      <c r="A2403" s="8" t="s">
        <v>9307</v>
      </c>
      <c r="B2403" s="8" t="s">
        <v>2137</v>
      </c>
      <c r="C2403" s="8" t="s">
        <v>6</v>
      </c>
      <c r="D2403" s="50" t="s">
        <v>10014</v>
      </c>
      <c r="E2403" s="50" t="s">
        <v>2093</v>
      </c>
    </row>
    <row r="2404" spans="1:5" ht="16" x14ac:dyDescent="0.2">
      <c r="A2404" s="8" t="s">
        <v>9307</v>
      </c>
      <c r="B2404" s="8" t="s">
        <v>2137</v>
      </c>
      <c r="C2404" s="8" t="s">
        <v>7</v>
      </c>
      <c r="D2404" s="50" t="s">
        <v>9516</v>
      </c>
      <c r="E2404" s="50" t="s">
        <v>643</v>
      </c>
    </row>
    <row r="2405" spans="1:5" ht="16" x14ac:dyDescent="0.2">
      <c r="A2405" s="8" t="s">
        <v>9307</v>
      </c>
      <c r="B2405" s="8" t="s">
        <v>2140</v>
      </c>
      <c r="C2405" s="8" t="s">
        <v>4</v>
      </c>
      <c r="D2405" s="50" t="s">
        <v>10011</v>
      </c>
      <c r="E2405" s="50" t="s">
        <v>2086</v>
      </c>
    </row>
    <row r="2406" spans="1:5" ht="16" x14ac:dyDescent="0.2">
      <c r="A2406" s="8" t="s">
        <v>9307</v>
      </c>
      <c r="B2406" s="8" t="s">
        <v>2140</v>
      </c>
      <c r="C2406" s="8" t="s">
        <v>5</v>
      </c>
      <c r="D2406" s="50" t="s">
        <v>10011</v>
      </c>
      <c r="E2406" s="50" t="s">
        <v>2089</v>
      </c>
    </row>
    <row r="2407" spans="1:5" ht="16" x14ac:dyDescent="0.2">
      <c r="A2407" s="8" t="s">
        <v>9307</v>
      </c>
      <c r="B2407" s="8" t="s">
        <v>2140</v>
      </c>
      <c r="C2407" s="8" t="s">
        <v>6</v>
      </c>
      <c r="D2407" s="50" t="s">
        <v>10014</v>
      </c>
      <c r="E2407" s="50" t="s">
        <v>2093</v>
      </c>
    </row>
    <row r="2408" spans="1:5" ht="16" x14ac:dyDescent="0.2">
      <c r="A2408" s="8" t="s">
        <v>9307</v>
      </c>
      <c r="B2408" s="8" t="s">
        <v>2140</v>
      </c>
      <c r="C2408" s="8" t="s">
        <v>7</v>
      </c>
      <c r="D2408" s="50" t="s">
        <v>10029</v>
      </c>
      <c r="E2408" s="50" t="s">
        <v>10030</v>
      </c>
    </row>
    <row r="2409" spans="1:5" ht="96" x14ac:dyDescent="0.2">
      <c r="A2409" s="8" t="s">
        <v>9307</v>
      </c>
      <c r="B2409" s="8" t="s">
        <v>2140</v>
      </c>
      <c r="C2409" s="8" t="s">
        <v>8</v>
      </c>
      <c r="D2409" s="50" t="s">
        <v>10031</v>
      </c>
      <c r="E2409" s="50" t="s">
        <v>10032</v>
      </c>
    </row>
    <row r="2410" spans="1:5" ht="16" x14ac:dyDescent="0.2">
      <c r="A2410" s="8" t="s">
        <v>9307</v>
      </c>
      <c r="B2410" s="8" t="s">
        <v>2144</v>
      </c>
      <c r="C2410" s="8" t="s">
        <v>4</v>
      </c>
      <c r="D2410" s="50" t="s">
        <v>10011</v>
      </c>
      <c r="E2410" s="50" t="s">
        <v>2086</v>
      </c>
    </row>
    <row r="2411" spans="1:5" ht="16" x14ac:dyDescent="0.2">
      <c r="A2411" s="8" t="s">
        <v>9307</v>
      </c>
      <c r="B2411" s="8" t="s">
        <v>2144</v>
      </c>
      <c r="C2411" s="8" t="s">
        <v>5</v>
      </c>
      <c r="D2411" s="50" t="s">
        <v>10011</v>
      </c>
      <c r="E2411" s="50" t="s">
        <v>2089</v>
      </c>
    </row>
    <row r="2412" spans="1:5" ht="16" x14ac:dyDescent="0.2">
      <c r="A2412" s="8" t="s">
        <v>9307</v>
      </c>
      <c r="B2412" s="8" t="s">
        <v>2144</v>
      </c>
      <c r="C2412" s="8" t="s">
        <v>6</v>
      </c>
      <c r="D2412" s="50" t="s">
        <v>10014</v>
      </c>
      <c r="E2412" s="50" t="s">
        <v>2093</v>
      </c>
    </row>
    <row r="2413" spans="1:5" ht="16" x14ac:dyDescent="0.2">
      <c r="A2413" s="8" t="s">
        <v>9307</v>
      </c>
      <c r="B2413" s="8" t="s">
        <v>2144</v>
      </c>
      <c r="C2413" s="8" t="s">
        <v>7</v>
      </c>
      <c r="D2413" s="50" t="s">
        <v>10033</v>
      </c>
      <c r="E2413" s="50" t="s">
        <v>2146</v>
      </c>
    </row>
    <row r="2414" spans="1:5" ht="16" x14ac:dyDescent="0.2">
      <c r="A2414" s="8" t="s">
        <v>9307</v>
      </c>
      <c r="B2414" s="8" t="s">
        <v>2147</v>
      </c>
      <c r="C2414" s="8" t="s">
        <v>4</v>
      </c>
      <c r="D2414" s="50" t="s">
        <v>10011</v>
      </c>
      <c r="E2414" s="50" t="s">
        <v>2086</v>
      </c>
    </row>
    <row r="2415" spans="1:5" ht="16" x14ac:dyDescent="0.2">
      <c r="A2415" s="8" t="s">
        <v>9307</v>
      </c>
      <c r="B2415" s="8" t="s">
        <v>2147</v>
      </c>
      <c r="C2415" s="8" t="s">
        <v>5</v>
      </c>
      <c r="D2415" s="50" t="s">
        <v>10011</v>
      </c>
      <c r="E2415" s="50" t="s">
        <v>2089</v>
      </c>
    </row>
    <row r="2416" spans="1:5" ht="16" x14ac:dyDescent="0.2">
      <c r="A2416" s="8" t="s">
        <v>9307</v>
      </c>
      <c r="B2416" s="8" t="s">
        <v>2147</v>
      </c>
      <c r="C2416" s="8" t="s">
        <v>6</v>
      </c>
      <c r="D2416" s="50" t="s">
        <v>10014</v>
      </c>
      <c r="E2416" s="50" t="s">
        <v>2093</v>
      </c>
    </row>
    <row r="2417" spans="1:5" ht="16" x14ac:dyDescent="0.2">
      <c r="A2417" s="8" t="s">
        <v>9307</v>
      </c>
      <c r="B2417" s="8" t="s">
        <v>2147</v>
      </c>
      <c r="C2417" s="8" t="s">
        <v>7</v>
      </c>
      <c r="D2417" s="50" t="s">
        <v>10034</v>
      </c>
      <c r="E2417" s="50" t="s">
        <v>2149</v>
      </c>
    </row>
    <row r="2418" spans="1:5" ht="96" x14ac:dyDescent="0.2">
      <c r="A2418" s="8" t="s">
        <v>9307</v>
      </c>
      <c r="B2418" s="8" t="s">
        <v>2147</v>
      </c>
      <c r="C2418" s="8" t="s">
        <v>8</v>
      </c>
      <c r="D2418" s="50" t="s">
        <v>10035</v>
      </c>
      <c r="E2418" s="50" t="s">
        <v>2150</v>
      </c>
    </row>
    <row r="2419" spans="1:5" ht="16" x14ac:dyDescent="0.2">
      <c r="A2419" s="8" t="s">
        <v>9307</v>
      </c>
      <c r="B2419" s="8" t="s">
        <v>2151</v>
      </c>
      <c r="C2419" s="8" t="s">
        <v>4</v>
      </c>
      <c r="D2419" s="50" t="s">
        <v>10011</v>
      </c>
      <c r="E2419" s="50" t="s">
        <v>2086</v>
      </c>
    </row>
    <row r="2420" spans="1:5" ht="16" x14ac:dyDescent="0.2">
      <c r="A2420" s="8" t="s">
        <v>9307</v>
      </c>
      <c r="B2420" s="8" t="s">
        <v>2151</v>
      </c>
      <c r="C2420" s="8" t="s">
        <v>5</v>
      </c>
      <c r="D2420" s="50" t="s">
        <v>10011</v>
      </c>
      <c r="E2420" s="50" t="s">
        <v>2089</v>
      </c>
    </row>
    <row r="2421" spans="1:5" ht="16" x14ac:dyDescent="0.2">
      <c r="A2421" s="8" t="s">
        <v>9307</v>
      </c>
      <c r="B2421" s="8" t="s">
        <v>2151</v>
      </c>
      <c r="C2421" s="8" t="s">
        <v>6</v>
      </c>
      <c r="D2421" s="50" t="s">
        <v>10014</v>
      </c>
      <c r="E2421" s="50" t="s">
        <v>2093</v>
      </c>
    </row>
    <row r="2422" spans="1:5" ht="16" x14ac:dyDescent="0.2">
      <c r="A2422" s="8" t="s">
        <v>9307</v>
      </c>
      <c r="B2422" s="8" t="s">
        <v>2151</v>
      </c>
      <c r="C2422" s="8" t="s">
        <v>7</v>
      </c>
      <c r="D2422" s="50" t="s">
        <v>10036</v>
      </c>
      <c r="E2422" s="50" t="s">
        <v>2153</v>
      </c>
    </row>
    <row r="2423" spans="1:5" ht="80" x14ac:dyDescent="0.2">
      <c r="A2423" s="8" t="s">
        <v>9307</v>
      </c>
      <c r="B2423" s="8" t="s">
        <v>2151</v>
      </c>
      <c r="C2423" s="8" t="s">
        <v>8</v>
      </c>
      <c r="D2423" s="50" t="s">
        <v>10037</v>
      </c>
      <c r="E2423" s="50" t="s">
        <v>2154</v>
      </c>
    </row>
    <row r="2424" spans="1:5" ht="16" x14ac:dyDescent="0.2">
      <c r="A2424" s="8" t="s">
        <v>9307</v>
      </c>
      <c r="B2424" s="8" t="s">
        <v>2155</v>
      </c>
      <c r="C2424" s="8" t="s">
        <v>4</v>
      </c>
      <c r="D2424" s="50" t="s">
        <v>10011</v>
      </c>
      <c r="E2424" s="50" t="s">
        <v>2086</v>
      </c>
    </row>
    <row r="2425" spans="1:5" ht="16" x14ac:dyDescent="0.2">
      <c r="A2425" s="8" t="s">
        <v>9307</v>
      </c>
      <c r="B2425" s="8" t="s">
        <v>2155</v>
      </c>
      <c r="C2425" s="8" t="s">
        <v>5</v>
      </c>
      <c r="D2425" s="50" t="s">
        <v>10011</v>
      </c>
      <c r="E2425" s="50" t="s">
        <v>2089</v>
      </c>
    </row>
    <row r="2426" spans="1:5" ht="16" x14ac:dyDescent="0.2">
      <c r="A2426" s="8" t="s">
        <v>9307</v>
      </c>
      <c r="B2426" s="8" t="s">
        <v>2155</v>
      </c>
      <c r="C2426" s="8" t="s">
        <v>6</v>
      </c>
      <c r="D2426" s="50" t="s">
        <v>10014</v>
      </c>
      <c r="E2426" s="50" t="s">
        <v>2093</v>
      </c>
    </row>
    <row r="2427" spans="1:5" ht="16" x14ac:dyDescent="0.2">
      <c r="A2427" s="8" t="s">
        <v>9307</v>
      </c>
      <c r="B2427" s="8" t="s">
        <v>2155</v>
      </c>
      <c r="C2427" s="8" t="s">
        <v>7</v>
      </c>
      <c r="D2427" s="50" t="s">
        <v>10038</v>
      </c>
      <c r="E2427" s="50" t="s">
        <v>2157</v>
      </c>
    </row>
    <row r="2428" spans="1:5" ht="96" x14ac:dyDescent="0.2">
      <c r="A2428" s="8" t="s">
        <v>9307</v>
      </c>
      <c r="B2428" s="8" t="s">
        <v>2155</v>
      </c>
      <c r="C2428" s="8" t="s">
        <v>8</v>
      </c>
      <c r="D2428" s="50" t="s">
        <v>10039</v>
      </c>
      <c r="E2428" s="50" t="s">
        <v>2158</v>
      </c>
    </row>
    <row r="2429" spans="1:5" ht="16" x14ac:dyDescent="0.2">
      <c r="A2429" s="8" t="s">
        <v>9307</v>
      </c>
      <c r="B2429" s="8" t="s">
        <v>2159</v>
      </c>
      <c r="C2429" s="8" t="s">
        <v>4</v>
      </c>
      <c r="D2429" s="50" t="s">
        <v>10011</v>
      </c>
      <c r="E2429" s="50" t="s">
        <v>2086</v>
      </c>
    </row>
    <row r="2430" spans="1:5" ht="16" x14ac:dyDescent="0.2">
      <c r="A2430" s="8" t="s">
        <v>9307</v>
      </c>
      <c r="B2430" s="8" t="s">
        <v>2159</v>
      </c>
      <c r="C2430" s="8" t="s">
        <v>5</v>
      </c>
      <c r="D2430" s="50" t="s">
        <v>10011</v>
      </c>
      <c r="E2430" s="50" t="s">
        <v>2089</v>
      </c>
    </row>
    <row r="2431" spans="1:5" ht="16" x14ac:dyDescent="0.2">
      <c r="A2431" s="8" t="s">
        <v>9307</v>
      </c>
      <c r="B2431" s="8" t="s">
        <v>2159</v>
      </c>
      <c r="C2431" s="8" t="s">
        <v>6</v>
      </c>
      <c r="D2431" s="50" t="s">
        <v>10014</v>
      </c>
      <c r="E2431" s="50" t="s">
        <v>2093</v>
      </c>
    </row>
    <row r="2432" spans="1:5" ht="16" x14ac:dyDescent="0.2">
      <c r="A2432" s="8" t="s">
        <v>9307</v>
      </c>
      <c r="B2432" s="8" t="s">
        <v>2159</v>
      </c>
      <c r="C2432" s="8" t="s">
        <v>7</v>
      </c>
      <c r="D2432" s="50" t="s">
        <v>10040</v>
      </c>
      <c r="E2432" s="50" t="s">
        <v>2161</v>
      </c>
    </row>
    <row r="2433" spans="1:5" ht="128" x14ac:dyDescent="0.2">
      <c r="A2433" s="8" t="s">
        <v>9307</v>
      </c>
      <c r="B2433" s="8" t="s">
        <v>2159</v>
      </c>
      <c r="C2433" s="8" t="s">
        <v>8</v>
      </c>
      <c r="D2433" s="50" t="s">
        <v>10041</v>
      </c>
      <c r="E2433" s="50" t="s">
        <v>10042</v>
      </c>
    </row>
    <row r="2434" spans="1:5" ht="16" x14ac:dyDescent="0.2">
      <c r="A2434" s="8" t="s">
        <v>9307</v>
      </c>
      <c r="B2434" s="8" t="s">
        <v>2163</v>
      </c>
      <c r="C2434" s="8" t="s">
        <v>4</v>
      </c>
      <c r="D2434" s="50" t="s">
        <v>10011</v>
      </c>
      <c r="E2434" s="50" t="s">
        <v>2086</v>
      </c>
    </row>
    <row r="2435" spans="1:5" ht="16" x14ac:dyDescent="0.2">
      <c r="A2435" s="8" t="s">
        <v>9307</v>
      </c>
      <c r="B2435" s="8" t="s">
        <v>2163</v>
      </c>
      <c r="C2435" s="8" t="s">
        <v>5</v>
      </c>
      <c r="D2435" s="50" t="s">
        <v>10011</v>
      </c>
      <c r="E2435" s="50" t="s">
        <v>2089</v>
      </c>
    </row>
    <row r="2436" spans="1:5" ht="16" x14ac:dyDescent="0.2">
      <c r="A2436" s="8" t="s">
        <v>9307</v>
      </c>
      <c r="B2436" s="8" t="s">
        <v>2163</v>
      </c>
      <c r="C2436" s="8" t="s">
        <v>6</v>
      </c>
      <c r="D2436" s="50" t="s">
        <v>10014</v>
      </c>
      <c r="E2436" s="50" t="s">
        <v>2093</v>
      </c>
    </row>
    <row r="2437" spans="1:5" ht="16" x14ac:dyDescent="0.2">
      <c r="A2437" s="8" t="s">
        <v>9307</v>
      </c>
      <c r="B2437" s="8" t="s">
        <v>2163</v>
      </c>
      <c r="C2437" s="8" t="s">
        <v>7</v>
      </c>
      <c r="D2437" s="50" t="s">
        <v>10043</v>
      </c>
      <c r="E2437" s="50" t="s">
        <v>2165</v>
      </c>
    </row>
    <row r="2438" spans="1:5" ht="80" x14ac:dyDescent="0.2">
      <c r="A2438" s="8" t="s">
        <v>9307</v>
      </c>
      <c r="B2438" s="8" t="s">
        <v>2163</v>
      </c>
      <c r="C2438" s="8" t="s">
        <v>8</v>
      </c>
      <c r="D2438" s="50" t="s">
        <v>10044</v>
      </c>
      <c r="E2438" s="50" t="s">
        <v>2166</v>
      </c>
    </row>
    <row r="2439" spans="1:5" ht="16" x14ac:dyDescent="0.2">
      <c r="A2439" s="8" t="s">
        <v>9307</v>
      </c>
      <c r="B2439" s="8" t="s">
        <v>2167</v>
      </c>
      <c r="C2439" s="8" t="s">
        <v>4</v>
      </c>
      <c r="D2439" s="50" t="s">
        <v>10011</v>
      </c>
      <c r="E2439" s="50" t="s">
        <v>2086</v>
      </c>
    </row>
    <row r="2440" spans="1:5" ht="16" x14ac:dyDescent="0.2">
      <c r="A2440" s="8" t="s">
        <v>9307</v>
      </c>
      <c r="B2440" s="8" t="s">
        <v>2167</v>
      </c>
      <c r="C2440" s="8" t="s">
        <v>5</v>
      </c>
      <c r="D2440" s="50" t="s">
        <v>10011</v>
      </c>
      <c r="E2440" s="50" t="s">
        <v>2089</v>
      </c>
    </row>
    <row r="2441" spans="1:5" ht="16" x14ac:dyDescent="0.2">
      <c r="A2441" s="8" t="s">
        <v>9307</v>
      </c>
      <c r="B2441" s="8" t="s">
        <v>2167</v>
      </c>
      <c r="C2441" s="8" t="s">
        <v>6</v>
      </c>
      <c r="D2441" s="50" t="s">
        <v>10014</v>
      </c>
      <c r="E2441" s="50" t="s">
        <v>2093</v>
      </c>
    </row>
    <row r="2442" spans="1:5" ht="16" x14ac:dyDescent="0.2">
      <c r="A2442" s="8" t="s">
        <v>9307</v>
      </c>
      <c r="B2442" s="8" t="s">
        <v>2167</v>
      </c>
      <c r="C2442" s="8" t="s">
        <v>7</v>
      </c>
      <c r="D2442" s="50" t="s">
        <v>10045</v>
      </c>
      <c r="E2442" s="50" t="s">
        <v>2169</v>
      </c>
    </row>
    <row r="2443" spans="1:5" ht="80" x14ac:dyDescent="0.2">
      <c r="A2443" s="8" t="s">
        <v>9307</v>
      </c>
      <c r="B2443" s="8" t="s">
        <v>2167</v>
      </c>
      <c r="C2443" s="8" t="s">
        <v>8</v>
      </c>
      <c r="D2443" s="50" t="s">
        <v>10046</v>
      </c>
      <c r="E2443" s="50" t="s">
        <v>2170</v>
      </c>
    </row>
    <row r="2444" spans="1:5" ht="16" x14ac:dyDescent="0.2">
      <c r="A2444" s="8" t="s">
        <v>9307</v>
      </c>
      <c r="B2444" s="8" t="s">
        <v>2171</v>
      </c>
      <c r="C2444" s="8" t="s">
        <v>4</v>
      </c>
      <c r="D2444" s="50" t="s">
        <v>10011</v>
      </c>
      <c r="E2444" s="50" t="s">
        <v>2086</v>
      </c>
    </row>
    <row r="2445" spans="1:5" ht="16" x14ac:dyDescent="0.2">
      <c r="A2445" s="8" t="s">
        <v>9307</v>
      </c>
      <c r="B2445" s="8" t="s">
        <v>2171</v>
      </c>
      <c r="C2445" s="8" t="s">
        <v>5</v>
      </c>
      <c r="D2445" s="50" t="s">
        <v>10011</v>
      </c>
      <c r="E2445" s="50" t="s">
        <v>2089</v>
      </c>
    </row>
    <row r="2446" spans="1:5" ht="16" x14ac:dyDescent="0.2">
      <c r="A2446" s="8" t="s">
        <v>9307</v>
      </c>
      <c r="B2446" s="8" t="s">
        <v>2171</v>
      </c>
      <c r="C2446" s="8" t="s">
        <v>6</v>
      </c>
      <c r="D2446" s="50" t="s">
        <v>10014</v>
      </c>
      <c r="E2446" s="50" t="s">
        <v>2093</v>
      </c>
    </row>
    <row r="2447" spans="1:5" ht="16" x14ac:dyDescent="0.2">
      <c r="A2447" s="8" t="s">
        <v>9307</v>
      </c>
      <c r="B2447" s="8" t="s">
        <v>2171</v>
      </c>
      <c r="C2447" s="8" t="s">
        <v>7</v>
      </c>
      <c r="D2447" s="50" t="s">
        <v>9723</v>
      </c>
      <c r="E2447" s="50" t="s">
        <v>1408</v>
      </c>
    </row>
    <row r="2448" spans="1:5" ht="16" x14ac:dyDescent="0.2">
      <c r="A2448" s="8" t="s">
        <v>9307</v>
      </c>
      <c r="B2448" s="8" t="s">
        <v>2173</v>
      </c>
      <c r="C2448" s="8" t="s">
        <v>4</v>
      </c>
      <c r="D2448" s="50" t="s">
        <v>10011</v>
      </c>
      <c r="E2448" s="50" t="s">
        <v>2086</v>
      </c>
    </row>
    <row r="2449" spans="1:5" ht="16" x14ac:dyDescent="0.2">
      <c r="A2449" s="8" t="s">
        <v>9307</v>
      </c>
      <c r="B2449" s="8" t="s">
        <v>2173</v>
      </c>
      <c r="C2449" s="8" t="s">
        <v>5</v>
      </c>
      <c r="D2449" s="50" t="s">
        <v>10011</v>
      </c>
      <c r="E2449" s="50" t="s">
        <v>2089</v>
      </c>
    </row>
    <row r="2450" spans="1:5" ht="16" x14ac:dyDescent="0.2">
      <c r="A2450" s="8" t="s">
        <v>9307</v>
      </c>
      <c r="B2450" s="8" t="s">
        <v>2173</v>
      </c>
      <c r="C2450" s="8" t="s">
        <v>6</v>
      </c>
      <c r="D2450" s="50" t="s">
        <v>10047</v>
      </c>
      <c r="E2450" s="50" t="s">
        <v>2175</v>
      </c>
    </row>
    <row r="2451" spans="1:5" ht="16" x14ac:dyDescent="0.2">
      <c r="A2451" s="8" t="s">
        <v>9307</v>
      </c>
      <c r="B2451" s="8" t="s">
        <v>2173</v>
      </c>
      <c r="C2451" s="8" t="s">
        <v>7</v>
      </c>
      <c r="D2451" s="50" t="s">
        <v>10048</v>
      </c>
      <c r="E2451" s="50" t="s">
        <v>2176</v>
      </c>
    </row>
    <row r="2452" spans="1:5" ht="64" x14ac:dyDescent="0.2">
      <c r="A2452" s="8" t="s">
        <v>9307</v>
      </c>
      <c r="B2452" s="8" t="s">
        <v>2173</v>
      </c>
      <c r="C2452" s="8" t="s">
        <v>8</v>
      </c>
      <c r="D2452" s="50" t="s">
        <v>10049</v>
      </c>
      <c r="E2452" s="50" t="s">
        <v>2177</v>
      </c>
    </row>
    <row r="2453" spans="1:5" ht="16" x14ac:dyDescent="0.2">
      <c r="A2453" s="8" t="s">
        <v>9307</v>
      </c>
      <c r="B2453" s="8" t="s">
        <v>2178</v>
      </c>
      <c r="C2453" s="8" t="s">
        <v>4</v>
      </c>
      <c r="D2453" s="50" t="s">
        <v>10011</v>
      </c>
      <c r="E2453" s="50" t="s">
        <v>2086</v>
      </c>
    </row>
    <row r="2454" spans="1:5" ht="16" x14ac:dyDescent="0.2">
      <c r="A2454" s="8" t="s">
        <v>9307</v>
      </c>
      <c r="B2454" s="8" t="s">
        <v>2178</v>
      </c>
      <c r="C2454" s="8" t="s">
        <v>5</v>
      </c>
      <c r="D2454" s="50" t="s">
        <v>10011</v>
      </c>
      <c r="E2454" s="50" t="s">
        <v>2089</v>
      </c>
    </row>
    <row r="2455" spans="1:5" ht="16" x14ac:dyDescent="0.2">
      <c r="A2455" s="8" t="s">
        <v>9307</v>
      </c>
      <c r="B2455" s="8" t="s">
        <v>2178</v>
      </c>
      <c r="C2455" s="8" t="s">
        <v>6</v>
      </c>
      <c r="D2455" s="50" t="s">
        <v>10047</v>
      </c>
      <c r="E2455" s="50" t="s">
        <v>2175</v>
      </c>
    </row>
    <row r="2456" spans="1:5" ht="16" x14ac:dyDescent="0.2">
      <c r="A2456" s="8" t="s">
        <v>9307</v>
      </c>
      <c r="B2456" s="8" t="s">
        <v>2178</v>
      </c>
      <c r="C2456" s="8" t="s">
        <v>7</v>
      </c>
      <c r="D2456" s="50" t="s">
        <v>10050</v>
      </c>
      <c r="E2456" s="50" t="s">
        <v>2180</v>
      </c>
    </row>
    <row r="2457" spans="1:5" ht="64" x14ac:dyDescent="0.2">
      <c r="A2457" s="8" t="s">
        <v>9307</v>
      </c>
      <c r="B2457" s="8" t="s">
        <v>2178</v>
      </c>
      <c r="C2457" s="8" t="s">
        <v>8</v>
      </c>
      <c r="D2457" s="50" t="s">
        <v>10049</v>
      </c>
      <c r="E2457" s="50" t="s">
        <v>2177</v>
      </c>
    </row>
    <row r="2458" spans="1:5" ht="16" x14ac:dyDescent="0.2">
      <c r="A2458" s="8" t="s">
        <v>9307</v>
      </c>
      <c r="B2458" s="8" t="s">
        <v>2181</v>
      </c>
      <c r="C2458" s="8" t="s">
        <v>4</v>
      </c>
      <c r="D2458" s="50" t="s">
        <v>10011</v>
      </c>
      <c r="E2458" s="50" t="s">
        <v>2086</v>
      </c>
    </row>
    <row r="2459" spans="1:5" ht="16" x14ac:dyDescent="0.2">
      <c r="A2459" s="8" t="s">
        <v>9307</v>
      </c>
      <c r="B2459" s="8" t="s">
        <v>2181</v>
      </c>
      <c r="C2459" s="8" t="s">
        <v>5</v>
      </c>
      <c r="D2459" s="50" t="s">
        <v>10011</v>
      </c>
      <c r="E2459" s="50" t="s">
        <v>2089</v>
      </c>
    </row>
    <row r="2460" spans="1:5" ht="16" x14ac:dyDescent="0.2">
      <c r="A2460" s="8" t="s">
        <v>9307</v>
      </c>
      <c r="B2460" s="8" t="s">
        <v>2181</v>
      </c>
      <c r="C2460" s="8" t="s">
        <v>6</v>
      </c>
      <c r="D2460" s="50" t="s">
        <v>10047</v>
      </c>
      <c r="E2460" s="50" t="s">
        <v>2175</v>
      </c>
    </row>
    <row r="2461" spans="1:5" ht="16" x14ac:dyDescent="0.2">
      <c r="A2461" s="8" t="s">
        <v>9307</v>
      </c>
      <c r="B2461" s="8" t="s">
        <v>2181</v>
      </c>
      <c r="C2461" s="8" t="s">
        <v>7</v>
      </c>
      <c r="D2461" s="50" t="s">
        <v>10051</v>
      </c>
      <c r="E2461" s="50" t="s">
        <v>2183</v>
      </c>
    </row>
    <row r="2462" spans="1:5" ht="128" x14ac:dyDescent="0.2">
      <c r="A2462" s="8" t="s">
        <v>9307</v>
      </c>
      <c r="B2462" s="8" t="s">
        <v>2181</v>
      </c>
      <c r="C2462" s="8" t="s">
        <v>8</v>
      </c>
      <c r="D2462" s="50" t="s">
        <v>10052</v>
      </c>
      <c r="E2462" s="50" t="s">
        <v>2184</v>
      </c>
    </row>
    <row r="2463" spans="1:5" ht="16" x14ac:dyDescent="0.2">
      <c r="A2463" s="8" t="s">
        <v>9307</v>
      </c>
      <c r="B2463" s="8" t="s">
        <v>2187</v>
      </c>
      <c r="C2463" s="8" t="s">
        <v>4</v>
      </c>
      <c r="D2463" s="50" t="s">
        <v>10011</v>
      </c>
      <c r="E2463" s="50" t="s">
        <v>2086</v>
      </c>
    </row>
    <row r="2464" spans="1:5" ht="16" x14ac:dyDescent="0.2">
      <c r="A2464" s="8" t="s">
        <v>9307</v>
      </c>
      <c r="B2464" s="8" t="s">
        <v>2187</v>
      </c>
      <c r="C2464" s="8" t="s">
        <v>5</v>
      </c>
      <c r="D2464" s="50" t="s">
        <v>10011</v>
      </c>
      <c r="E2464" s="50" t="s">
        <v>2089</v>
      </c>
    </row>
    <row r="2465" spans="1:5" ht="16" x14ac:dyDescent="0.2">
      <c r="A2465" s="8" t="s">
        <v>9307</v>
      </c>
      <c r="B2465" s="8" t="s">
        <v>2187</v>
      </c>
      <c r="C2465" s="8" t="s">
        <v>6</v>
      </c>
      <c r="D2465" s="50" t="s">
        <v>10047</v>
      </c>
      <c r="E2465" s="50" t="s">
        <v>2175</v>
      </c>
    </row>
    <row r="2466" spans="1:5" ht="16" x14ac:dyDescent="0.2">
      <c r="A2466" s="8" t="s">
        <v>9307</v>
      </c>
      <c r="B2466" s="8" t="s">
        <v>2187</v>
      </c>
      <c r="C2466" s="8" t="s">
        <v>7</v>
      </c>
      <c r="D2466" s="50" t="s">
        <v>10053</v>
      </c>
      <c r="E2466" s="50" t="s">
        <v>2189</v>
      </c>
    </row>
    <row r="2467" spans="1:5" ht="48" x14ac:dyDescent="0.2">
      <c r="A2467" s="8" t="s">
        <v>9307</v>
      </c>
      <c r="B2467" s="8" t="s">
        <v>2187</v>
      </c>
      <c r="C2467" s="8" t="s">
        <v>8</v>
      </c>
      <c r="D2467" s="50" t="s">
        <v>10054</v>
      </c>
      <c r="E2467" s="50" t="s">
        <v>2190</v>
      </c>
    </row>
    <row r="2468" spans="1:5" ht="16" x14ac:dyDescent="0.2">
      <c r="A2468" s="8" t="s">
        <v>9307</v>
      </c>
      <c r="B2468" s="8" t="s">
        <v>2193</v>
      </c>
      <c r="C2468" s="8" t="s">
        <v>4</v>
      </c>
      <c r="D2468" s="50" t="s">
        <v>10011</v>
      </c>
      <c r="E2468" s="50" t="s">
        <v>2086</v>
      </c>
    </row>
    <row r="2469" spans="1:5" ht="16" x14ac:dyDescent="0.2">
      <c r="A2469" s="8" t="s">
        <v>9307</v>
      </c>
      <c r="B2469" s="8" t="s">
        <v>2193</v>
      </c>
      <c r="C2469" s="8" t="s">
        <v>5</v>
      </c>
      <c r="D2469" s="50" t="s">
        <v>10011</v>
      </c>
      <c r="E2469" s="50" t="s">
        <v>2089</v>
      </c>
    </row>
    <row r="2470" spans="1:5" ht="16" x14ac:dyDescent="0.2">
      <c r="A2470" s="8" t="s">
        <v>9307</v>
      </c>
      <c r="B2470" s="8" t="s">
        <v>2193</v>
      </c>
      <c r="C2470" s="8" t="s">
        <v>6</v>
      </c>
      <c r="D2470" s="50" t="s">
        <v>10047</v>
      </c>
      <c r="E2470" s="50" t="s">
        <v>2175</v>
      </c>
    </row>
    <row r="2471" spans="1:5" ht="16" x14ac:dyDescent="0.2">
      <c r="A2471" s="8" t="s">
        <v>9307</v>
      </c>
      <c r="B2471" s="8" t="s">
        <v>2193</v>
      </c>
      <c r="C2471" s="8" t="s">
        <v>7</v>
      </c>
      <c r="D2471" s="50" t="s">
        <v>10055</v>
      </c>
      <c r="E2471" s="50" t="s">
        <v>2195</v>
      </c>
    </row>
    <row r="2472" spans="1:5" ht="80" x14ac:dyDescent="0.2">
      <c r="A2472" s="8" t="s">
        <v>9307</v>
      </c>
      <c r="B2472" s="8" t="s">
        <v>2193</v>
      </c>
      <c r="C2472" s="8" t="s">
        <v>8</v>
      </c>
      <c r="D2472" s="50" t="s">
        <v>10056</v>
      </c>
      <c r="E2472" s="50" t="s">
        <v>2196</v>
      </c>
    </row>
    <row r="2473" spans="1:5" ht="16" x14ac:dyDescent="0.2">
      <c r="A2473" s="8" t="s">
        <v>9307</v>
      </c>
      <c r="B2473" s="8" t="s">
        <v>2199</v>
      </c>
      <c r="C2473" s="8" t="s">
        <v>4</v>
      </c>
      <c r="D2473" s="50" t="s">
        <v>10011</v>
      </c>
      <c r="E2473" s="50" t="s">
        <v>2086</v>
      </c>
    </row>
    <row r="2474" spans="1:5" ht="16" x14ac:dyDescent="0.2">
      <c r="A2474" s="8" t="s">
        <v>9307</v>
      </c>
      <c r="B2474" s="8" t="s">
        <v>2199</v>
      </c>
      <c r="C2474" s="8" t="s">
        <v>5</v>
      </c>
      <c r="D2474" s="50" t="s">
        <v>10011</v>
      </c>
      <c r="E2474" s="50" t="s">
        <v>2089</v>
      </c>
    </row>
    <row r="2475" spans="1:5" ht="16" x14ac:dyDescent="0.2">
      <c r="A2475" s="8" t="s">
        <v>9307</v>
      </c>
      <c r="B2475" s="8" t="s">
        <v>2199</v>
      </c>
      <c r="C2475" s="8" t="s">
        <v>6</v>
      </c>
      <c r="D2475" s="50" t="s">
        <v>10057</v>
      </c>
      <c r="E2475" s="50" t="s">
        <v>2201</v>
      </c>
    </row>
    <row r="2476" spans="1:5" ht="16" x14ac:dyDescent="0.2">
      <c r="A2476" s="8" t="s">
        <v>9307</v>
      </c>
      <c r="B2476" s="8" t="s">
        <v>2199</v>
      </c>
      <c r="C2476" s="8" t="s">
        <v>7</v>
      </c>
      <c r="D2476" s="50" t="s">
        <v>10058</v>
      </c>
      <c r="E2476" s="50" t="s">
        <v>10059</v>
      </c>
    </row>
    <row r="2477" spans="1:5" ht="80" x14ac:dyDescent="0.2">
      <c r="A2477" s="8" t="s">
        <v>9307</v>
      </c>
      <c r="B2477" s="8" t="s">
        <v>2199</v>
      </c>
      <c r="C2477" s="8" t="s">
        <v>8</v>
      </c>
      <c r="D2477" s="50" t="s">
        <v>10060</v>
      </c>
      <c r="E2477" s="50" t="s">
        <v>2203</v>
      </c>
    </row>
    <row r="2478" spans="1:5" ht="16" x14ac:dyDescent="0.2">
      <c r="A2478" s="8" t="s">
        <v>9307</v>
      </c>
      <c r="B2478" s="8" t="s">
        <v>2204</v>
      </c>
      <c r="C2478" s="8" t="s">
        <v>4</v>
      </c>
      <c r="D2478" s="50" t="s">
        <v>10011</v>
      </c>
      <c r="E2478" s="50" t="s">
        <v>2086</v>
      </c>
    </row>
    <row r="2479" spans="1:5" ht="16" x14ac:dyDescent="0.2">
      <c r="A2479" s="8" t="s">
        <v>9307</v>
      </c>
      <c r="B2479" s="8" t="s">
        <v>2204</v>
      </c>
      <c r="C2479" s="8" t="s">
        <v>5</v>
      </c>
      <c r="D2479" s="50" t="s">
        <v>10011</v>
      </c>
      <c r="E2479" s="50" t="s">
        <v>2089</v>
      </c>
    </row>
    <row r="2480" spans="1:5" ht="16" x14ac:dyDescent="0.2">
      <c r="A2480" s="8" t="s">
        <v>9307</v>
      </c>
      <c r="B2480" s="8" t="s">
        <v>2204</v>
      </c>
      <c r="C2480" s="8" t="s">
        <v>6</v>
      </c>
      <c r="D2480" s="50" t="s">
        <v>10057</v>
      </c>
      <c r="E2480" s="50" t="s">
        <v>2201</v>
      </c>
    </row>
    <row r="2481" spans="1:5" ht="16" x14ac:dyDescent="0.2">
      <c r="A2481" s="8" t="s">
        <v>9307</v>
      </c>
      <c r="B2481" s="8" t="s">
        <v>2204</v>
      </c>
      <c r="C2481" s="8" t="s">
        <v>7</v>
      </c>
      <c r="D2481" s="50" t="s">
        <v>10061</v>
      </c>
      <c r="E2481" s="50" t="s">
        <v>2206</v>
      </c>
    </row>
    <row r="2482" spans="1:5" ht="48" x14ac:dyDescent="0.2">
      <c r="A2482" s="8" t="s">
        <v>9307</v>
      </c>
      <c r="B2482" s="8" t="s">
        <v>2204</v>
      </c>
      <c r="C2482" s="8" t="s">
        <v>8</v>
      </c>
      <c r="D2482" s="50" t="s">
        <v>10062</v>
      </c>
      <c r="E2482" s="50" t="s">
        <v>10063</v>
      </c>
    </row>
    <row r="2483" spans="1:5" ht="16" x14ac:dyDescent="0.2">
      <c r="A2483" s="8" t="s">
        <v>9307</v>
      </c>
      <c r="B2483" s="8" t="s">
        <v>2232</v>
      </c>
      <c r="C2483" s="8" t="s">
        <v>4</v>
      </c>
      <c r="D2483" s="50" t="s">
        <v>10011</v>
      </c>
      <c r="E2483" s="50" t="s">
        <v>2086</v>
      </c>
    </row>
    <row r="2484" spans="1:5" ht="16" x14ac:dyDescent="0.2">
      <c r="A2484" s="8" t="s">
        <v>9307</v>
      </c>
      <c r="B2484" s="8" t="s">
        <v>2232</v>
      </c>
      <c r="C2484" s="8" t="s">
        <v>5</v>
      </c>
      <c r="D2484" s="50" t="s">
        <v>10011</v>
      </c>
      <c r="E2484" s="50" t="s">
        <v>2089</v>
      </c>
    </row>
    <row r="2485" spans="1:5" ht="16" x14ac:dyDescent="0.2">
      <c r="A2485" s="8" t="s">
        <v>9307</v>
      </c>
      <c r="B2485" s="8" t="s">
        <v>2232</v>
      </c>
      <c r="C2485" s="8" t="s">
        <v>6</v>
      </c>
      <c r="D2485" s="50" t="s">
        <v>10057</v>
      </c>
      <c r="E2485" s="50" t="s">
        <v>2201</v>
      </c>
    </row>
    <row r="2486" spans="1:5" ht="16" x14ac:dyDescent="0.2">
      <c r="A2486" s="8" t="s">
        <v>9307</v>
      </c>
      <c r="B2486" s="8" t="s">
        <v>2232</v>
      </c>
      <c r="C2486" s="8" t="s">
        <v>7</v>
      </c>
      <c r="D2486" s="57" t="s">
        <v>10064</v>
      </c>
      <c r="E2486" s="2" t="s">
        <v>2234</v>
      </c>
    </row>
    <row r="2487" spans="1:5" ht="80" x14ac:dyDescent="0.2">
      <c r="A2487" s="8" t="s">
        <v>9307</v>
      </c>
      <c r="B2487" s="8" t="s">
        <v>2232</v>
      </c>
      <c r="C2487" s="8" t="s">
        <v>8</v>
      </c>
      <c r="D2487" s="50" t="s">
        <v>10065</v>
      </c>
      <c r="E2487" s="2" t="s">
        <v>2235</v>
      </c>
    </row>
    <row r="2488" spans="1:5" ht="16" x14ac:dyDescent="0.2">
      <c r="A2488" s="8" t="s">
        <v>9307</v>
      </c>
      <c r="B2488" s="8" t="s">
        <v>2236</v>
      </c>
      <c r="C2488" s="8" t="s">
        <v>4</v>
      </c>
      <c r="D2488" s="50" t="s">
        <v>10011</v>
      </c>
      <c r="E2488" s="50" t="s">
        <v>2086</v>
      </c>
    </row>
    <row r="2489" spans="1:5" ht="16" x14ac:dyDescent="0.2">
      <c r="A2489" s="8" t="s">
        <v>9307</v>
      </c>
      <c r="B2489" s="8" t="s">
        <v>2236</v>
      </c>
      <c r="C2489" s="8" t="s">
        <v>5</v>
      </c>
      <c r="D2489" s="50" t="s">
        <v>10011</v>
      </c>
      <c r="E2489" s="50" t="s">
        <v>2089</v>
      </c>
    </row>
    <row r="2490" spans="1:5" ht="16" x14ac:dyDescent="0.2">
      <c r="A2490" s="8" t="s">
        <v>9307</v>
      </c>
      <c r="B2490" s="8" t="s">
        <v>2236</v>
      </c>
      <c r="C2490" s="8" t="s">
        <v>6</v>
      </c>
      <c r="D2490" s="50" t="s">
        <v>10057</v>
      </c>
      <c r="E2490" s="50" t="s">
        <v>2201</v>
      </c>
    </row>
    <row r="2491" spans="1:5" ht="16" x14ac:dyDescent="0.2">
      <c r="A2491" s="8" t="s">
        <v>9307</v>
      </c>
      <c r="B2491" s="8" t="s">
        <v>2236</v>
      </c>
      <c r="C2491" s="8" t="s">
        <v>7</v>
      </c>
      <c r="D2491" s="50" t="s">
        <v>10066</v>
      </c>
      <c r="E2491" s="50" t="s">
        <v>2238</v>
      </c>
    </row>
    <row r="2492" spans="1:5" ht="80" x14ac:dyDescent="0.2">
      <c r="A2492" s="8" t="s">
        <v>9307</v>
      </c>
      <c r="B2492" s="8" t="s">
        <v>2236</v>
      </c>
      <c r="C2492" s="8" t="s">
        <v>8</v>
      </c>
      <c r="D2492" s="50" t="s">
        <v>10067</v>
      </c>
      <c r="E2492" s="50" t="s">
        <v>2239</v>
      </c>
    </row>
    <row r="2493" spans="1:5" ht="16" x14ac:dyDescent="0.2">
      <c r="A2493" s="8" t="s">
        <v>9307</v>
      </c>
      <c r="B2493" s="8" t="s">
        <v>2242</v>
      </c>
      <c r="C2493" s="8" t="s">
        <v>4</v>
      </c>
      <c r="D2493" s="50" t="s">
        <v>10011</v>
      </c>
      <c r="E2493" s="50" t="s">
        <v>2086</v>
      </c>
    </row>
    <row r="2494" spans="1:5" ht="16" x14ac:dyDescent="0.2">
      <c r="A2494" s="8" t="s">
        <v>9307</v>
      </c>
      <c r="B2494" s="8" t="s">
        <v>2242</v>
      </c>
      <c r="C2494" s="8" t="s">
        <v>5</v>
      </c>
      <c r="D2494" s="50" t="s">
        <v>10011</v>
      </c>
      <c r="E2494" s="50" t="s">
        <v>2089</v>
      </c>
    </row>
    <row r="2495" spans="1:5" ht="16" x14ac:dyDescent="0.2">
      <c r="A2495" s="8" t="s">
        <v>9307</v>
      </c>
      <c r="B2495" s="8" t="s">
        <v>2242</v>
      </c>
      <c r="C2495" s="8" t="s">
        <v>6</v>
      </c>
      <c r="D2495" s="50" t="s">
        <v>10057</v>
      </c>
      <c r="E2495" s="50" t="s">
        <v>2201</v>
      </c>
    </row>
    <row r="2496" spans="1:5" ht="16" x14ac:dyDescent="0.2">
      <c r="A2496" s="8" t="s">
        <v>9307</v>
      </c>
      <c r="B2496" s="8" t="s">
        <v>2242</v>
      </c>
      <c r="C2496" s="8" t="s">
        <v>7</v>
      </c>
      <c r="D2496" s="50" t="s">
        <v>10068</v>
      </c>
      <c r="E2496" s="50" t="s">
        <v>2244</v>
      </c>
    </row>
    <row r="2497" spans="1:5" ht="128" x14ac:dyDescent="0.2">
      <c r="A2497" s="8" t="s">
        <v>9307</v>
      </c>
      <c r="B2497" s="8" t="s">
        <v>2242</v>
      </c>
      <c r="C2497" s="8" t="s">
        <v>8</v>
      </c>
      <c r="D2497" s="50" t="s">
        <v>10069</v>
      </c>
      <c r="E2497" s="50" t="s">
        <v>10070</v>
      </c>
    </row>
    <row r="2498" spans="1:5" ht="16" x14ac:dyDescent="0.2">
      <c r="A2498" s="8" t="s">
        <v>9307</v>
      </c>
      <c r="B2498" s="8" t="s">
        <v>2246</v>
      </c>
      <c r="C2498" s="8" t="s">
        <v>4</v>
      </c>
      <c r="D2498" s="50" t="s">
        <v>10011</v>
      </c>
      <c r="E2498" s="50" t="s">
        <v>2086</v>
      </c>
    </row>
    <row r="2499" spans="1:5" ht="16" x14ac:dyDescent="0.2">
      <c r="A2499" s="8" t="s">
        <v>9307</v>
      </c>
      <c r="B2499" s="8" t="s">
        <v>2246</v>
      </c>
      <c r="C2499" s="8" t="s">
        <v>5</v>
      </c>
      <c r="D2499" s="50" t="s">
        <v>10011</v>
      </c>
      <c r="E2499" s="50" t="s">
        <v>2089</v>
      </c>
    </row>
    <row r="2500" spans="1:5" ht="16" x14ac:dyDescent="0.2">
      <c r="A2500" s="8" t="s">
        <v>9307</v>
      </c>
      <c r="B2500" s="8" t="s">
        <v>2246</v>
      </c>
      <c r="C2500" s="8" t="s">
        <v>6</v>
      </c>
      <c r="D2500" s="50" t="s">
        <v>10071</v>
      </c>
      <c r="E2500" s="50" t="s">
        <v>2248</v>
      </c>
    </row>
    <row r="2501" spans="1:5" ht="16" x14ac:dyDescent="0.2">
      <c r="A2501" s="8" t="s">
        <v>9307</v>
      </c>
      <c r="B2501" s="8" t="s">
        <v>2246</v>
      </c>
      <c r="C2501" s="8" t="s">
        <v>7</v>
      </c>
      <c r="D2501" s="50" t="s">
        <v>10072</v>
      </c>
      <c r="E2501" s="50" t="s">
        <v>2249</v>
      </c>
    </row>
    <row r="2502" spans="1:5" ht="80" x14ac:dyDescent="0.2">
      <c r="A2502" s="8" t="s">
        <v>9307</v>
      </c>
      <c r="B2502" s="8" t="s">
        <v>2246</v>
      </c>
      <c r="C2502" s="8" t="s">
        <v>8</v>
      </c>
      <c r="D2502" s="50" t="s">
        <v>10073</v>
      </c>
      <c r="E2502" s="50" t="s">
        <v>2250</v>
      </c>
    </row>
    <row r="2503" spans="1:5" ht="16" x14ac:dyDescent="0.2">
      <c r="A2503" s="8" t="s">
        <v>9307</v>
      </c>
      <c r="B2503" s="8" t="s">
        <v>2251</v>
      </c>
      <c r="C2503" s="8" t="s">
        <v>4</v>
      </c>
      <c r="D2503" s="50" t="s">
        <v>10011</v>
      </c>
      <c r="E2503" s="50" t="s">
        <v>2086</v>
      </c>
    </row>
    <row r="2504" spans="1:5" ht="16" x14ac:dyDescent="0.2">
      <c r="A2504" s="8" t="s">
        <v>9307</v>
      </c>
      <c r="B2504" s="8" t="s">
        <v>2251</v>
      </c>
      <c r="C2504" s="8" t="s">
        <v>5</v>
      </c>
      <c r="D2504" s="50" t="s">
        <v>10011</v>
      </c>
      <c r="E2504" s="50" t="s">
        <v>2089</v>
      </c>
    </row>
    <row r="2505" spans="1:5" ht="16" x14ac:dyDescent="0.2">
      <c r="A2505" s="8" t="s">
        <v>9307</v>
      </c>
      <c r="B2505" s="8" t="s">
        <v>2251</v>
      </c>
      <c r="C2505" s="8" t="s">
        <v>6</v>
      </c>
      <c r="D2505" s="50" t="s">
        <v>10071</v>
      </c>
      <c r="E2505" s="50" t="s">
        <v>2248</v>
      </c>
    </row>
    <row r="2506" spans="1:5" ht="16" x14ac:dyDescent="0.2">
      <c r="A2506" s="8" t="s">
        <v>9307</v>
      </c>
      <c r="B2506" s="8" t="s">
        <v>2251</v>
      </c>
      <c r="C2506" s="8" t="s">
        <v>7</v>
      </c>
      <c r="D2506" s="50" t="s">
        <v>10074</v>
      </c>
      <c r="E2506" s="50" t="s">
        <v>2253</v>
      </c>
    </row>
    <row r="2507" spans="1:5" ht="80" x14ac:dyDescent="0.2">
      <c r="A2507" s="8" t="s">
        <v>9307</v>
      </c>
      <c r="B2507" s="8" t="s">
        <v>2251</v>
      </c>
      <c r="C2507" s="8" t="s">
        <v>8</v>
      </c>
      <c r="D2507" s="50" t="s">
        <v>10075</v>
      </c>
      <c r="E2507" s="50" t="s">
        <v>2254</v>
      </c>
    </row>
    <row r="2508" spans="1:5" ht="16" x14ac:dyDescent="0.2">
      <c r="A2508" s="8" t="s">
        <v>9307</v>
      </c>
      <c r="B2508" s="8" t="s">
        <v>2257</v>
      </c>
      <c r="C2508" s="8" t="s">
        <v>4</v>
      </c>
      <c r="D2508" s="50" t="s">
        <v>10011</v>
      </c>
      <c r="E2508" s="50" t="s">
        <v>2086</v>
      </c>
    </row>
    <row r="2509" spans="1:5" ht="16" x14ac:dyDescent="0.2">
      <c r="A2509" s="8" t="s">
        <v>9307</v>
      </c>
      <c r="B2509" s="8" t="s">
        <v>2257</v>
      </c>
      <c r="C2509" s="8" t="s">
        <v>5</v>
      </c>
      <c r="D2509" s="50" t="s">
        <v>10011</v>
      </c>
      <c r="E2509" s="50" t="s">
        <v>2089</v>
      </c>
    </row>
    <row r="2510" spans="1:5" ht="16" x14ac:dyDescent="0.2">
      <c r="A2510" s="8" t="s">
        <v>9307</v>
      </c>
      <c r="B2510" s="8" t="s">
        <v>2257</v>
      </c>
      <c r="C2510" s="8" t="s">
        <v>6</v>
      </c>
      <c r="D2510" s="50" t="s">
        <v>10071</v>
      </c>
      <c r="E2510" s="50" t="s">
        <v>2248</v>
      </c>
    </row>
    <row r="2511" spans="1:5" ht="16" x14ac:dyDescent="0.2">
      <c r="A2511" s="8" t="s">
        <v>9307</v>
      </c>
      <c r="B2511" s="8" t="s">
        <v>2257</v>
      </c>
      <c r="C2511" s="8" t="s">
        <v>7</v>
      </c>
      <c r="D2511" s="50" t="s">
        <v>10076</v>
      </c>
      <c r="E2511" s="50" t="s">
        <v>2259</v>
      </c>
    </row>
    <row r="2512" spans="1:5" ht="80" x14ac:dyDescent="0.2">
      <c r="A2512" s="8" t="s">
        <v>9307</v>
      </c>
      <c r="B2512" s="8" t="s">
        <v>2257</v>
      </c>
      <c r="C2512" s="8" t="s">
        <v>8</v>
      </c>
      <c r="D2512" s="50" t="s">
        <v>10077</v>
      </c>
      <c r="E2512" s="50" t="s">
        <v>2260</v>
      </c>
    </row>
    <row r="2513" spans="1:5" ht="16" x14ac:dyDescent="0.2">
      <c r="A2513" s="8" t="s">
        <v>9307</v>
      </c>
      <c r="B2513" s="8" t="s">
        <v>2263</v>
      </c>
      <c r="C2513" s="8" t="s">
        <v>4</v>
      </c>
      <c r="D2513" s="50" t="s">
        <v>10011</v>
      </c>
      <c r="E2513" s="50" t="s">
        <v>2086</v>
      </c>
    </row>
    <row r="2514" spans="1:5" ht="16" x14ac:dyDescent="0.2">
      <c r="A2514" s="8" t="s">
        <v>9307</v>
      </c>
      <c r="B2514" s="8" t="s">
        <v>2263</v>
      </c>
      <c r="C2514" s="8" t="s">
        <v>5</v>
      </c>
      <c r="D2514" s="50" t="s">
        <v>10011</v>
      </c>
      <c r="E2514" s="50" t="s">
        <v>2089</v>
      </c>
    </row>
    <row r="2515" spans="1:5" ht="16" x14ac:dyDescent="0.2">
      <c r="A2515" s="8" t="s">
        <v>9307</v>
      </c>
      <c r="B2515" s="8" t="s">
        <v>2263</v>
      </c>
      <c r="C2515" s="8" t="s">
        <v>6</v>
      </c>
      <c r="D2515" s="50" t="s">
        <v>10071</v>
      </c>
      <c r="E2515" s="50" t="s">
        <v>2248</v>
      </c>
    </row>
    <row r="2516" spans="1:5" ht="16" x14ac:dyDescent="0.2">
      <c r="A2516" s="8" t="s">
        <v>9307</v>
      </c>
      <c r="B2516" s="8" t="s">
        <v>2263</v>
      </c>
      <c r="C2516" s="8" t="s">
        <v>7</v>
      </c>
      <c r="D2516" s="50" t="s">
        <v>10078</v>
      </c>
      <c r="E2516" s="50" t="s">
        <v>2265</v>
      </c>
    </row>
    <row r="2517" spans="1:5" ht="80" x14ac:dyDescent="0.2">
      <c r="A2517" s="8" t="s">
        <v>9307</v>
      </c>
      <c r="B2517" s="8" t="s">
        <v>2263</v>
      </c>
      <c r="C2517" s="8" t="s">
        <v>8</v>
      </c>
      <c r="D2517" s="50" t="s">
        <v>10079</v>
      </c>
      <c r="E2517" s="50" t="s">
        <v>2266</v>
      </c>
    </row>
    <row r="2518" spans="1:5" ht="16" x14ac:dyDescent="0.2">
      <c r="A2518" s="8" t="s">
        <v>9307</v>
      </c>
      <c r="B2518" s="8" t="s">
        <v>2269</v>
      </c>
      <c r="C2518" s="8" t="s">
        <v>4</v>
      </c>
      <c r="D2518" s="50" t="s">
        <v>10011</v>
      </c>
      <c r="E2518" s="50" t="s">
        <v>2086</v>
      </c>
    </row>
    <row r="2519" spans="1:5" ht="16" x14ac:dyDescent="0.2">
      <c r="A2519" s="8" t="s">
        <v>9307</v>
      </c>
      <c r="B2519" s="8" t="s">
        <v>2269</v>
      </c>
      <c r="C2519" s="8" t="s">
        <v>5</v>
      </c>
      <c r="D2519" s="50" t="s">
        <v>10011</v>
      </c>
      <c r="E2519" s="50" t="s">
        <v>2089</v>
      </c>
    </row>
    <row r="2520" spans="1:5" ht="16" x14ac:dyDescent="0.2">
      <c r="A2520" s="8" t="s">
        <v>9307</v>
      </c>
      <c r="B2520" s="8" t="s">
        <v>2269</v>
      </c>
      <c r="C2520" s="8" t="s">
        <v>6</v>
      </c>
      <c r="D2520" s="50" t="s">
        <v>10080</v>
      </c>
      <c r="E2520" s="50" t="s">
        <v>2271</v>
      </c>
    </row>
    <row r="2521" spans="1:5" ht="16" x14ac:dyDescent="0.2">
      <c r="A2521" s="8" t="s">
        <v>9307</v>
      </c>
      <c r="B2521" s="8" t="s">
        <v>2269</v>
      </c>
      <c r="C2521" s="8" t="s">
        <v>7</v>
      </c>
      <c r="D2521" s="50" t="s">
        <v>10081</v>
      </c>
      <c r="E2521" s="50" t="s">
        <v>2272</v>
      </c>
    </row>
    <row r="2522" spans="1:5" ht="96" x14ac:dyDescent="0.2">
      <c r="A2522" s="8" t="s">
        <v>9307</v>
      </c>
      <c r="B2522" s="8" t="s">
        <v>2269</v>
      </c>
      <c r="C2522" s="8" t="s">
        <v>8</v>
      </c>
      <c r="D2522" s="50" t="s">
        <v>10082</v>
      </c>
      <c r="E2522" s="50" t="s">
        <v>2273</v>
      </c>
    </row>
    <row r="2523" spans="1:5" ht="16" x14ac:dyDescent="0.2">
      <c r="A2523" s="8" t="s">
        <v>9307</v>
      </c>
      <c r="B2523" s="8" t="s">
        <v>2274</v>
      </c>
      <c r="C2523" s="8" t="s">
        <v>4</v>
      </c>
      <c r="D2523" s="50" t="s">
        <v>10011</v>
      </c>
      <c r="E2523" s="50" t="s">
        <v>2086</v>
      </c>
    </row>
    <row r="2524" spans="1:5" ht="16" x14ac:dyDescent="0.2">
      <c r="A2524" s="8" t="s">
        <v>9307</v>
      </c>
      <c r="B2524" s="8" t="s">
        <v>2274</v>
      </c>
      <c r="C2524" s="8" t="s">
        <v>5</v>
      </c>
      <c r="D2524" s="50" t="s">
        <v>10011</v>
      </c>
      <c r="E2524" s="50" t="s">
        <v>2089</v>
      </c>
    </row>
    <row r="2525" spans="1:5" ht="16" x14ac:dyDescent="0.2">
      <c r="A2525" s="8" t="s">
        <v>9307</v>
      </c>
      <c r="B2525" s="8" t="s">
        <v>2274</v>
      </c>
      <c r="C2525" s="8" t="s">
        <v>6</v>
      </c>
      <c r="D2525" s="50" t="s">
        <v>10080</v>
      </c>
      <c r="E2525" s="50" t="s">
        <v>2271</v>
      </c>
    </row>
    <row r="2526" spans="1:5" ht="16" x14ac:dyDescent="0.2">
      <c r="A2526" s="8" t="s">
        <v>9307</v>
      </c>
      <c r="B2526" s="8" t="s">
        <v>2274</v>
      </c>
      <c r="C2526" s="8" t="s">
        <v>7</v>
      </c>
      <c r="D2526" s="50" t="s">
        <v>10083</v>
      </c>
      <c r="E2526" s="50" t="s">
        <v>2276</v>
      </c>
    </row>
    <row r="2527" spans="1:5" ht="128" x14ac:dyDescent="0.2">
      <c r="A2527" s="8" t="s">
        <v>9307</v>
      </c>
      <c r="B2527" s="8" t="s">
        <v>2274</v>
      </c>
      <c r="C2527" s="8" t="s">
        <v>8</v>
      </c>
      <c r="D2527" s="50" t="s">
        <v>10084</v>
      </c>
      <c r="E2527" s="50" t="s">
        <v>2277</v>
      </c>
    </row>
    <row r="2528" spans="1:5" ht="16" x14ac:dyDescent="0.2">
      <c r="A2528" s="8" t="s">
        <v>9307</v>
      </c>
      <c r="B2528" s="8" t="s">
        <v>2282</v>
      </c>
      <c r="C2528" s="8" t="s">
        <v>4</v>
      </c>
      <c r="D2528" s="50" t="s">
        <v>10011</v>
      </c>
      <c r="E2528" s="50" t="s">
        <v>2086</v>
      </c>
    </row>
    <row r="2529" spans="1:5" ht="16" x14ac:dyDescent="0.2">
      <c r="A2529" s="8" t="s">
        <v>9307</v>
      </c>
      <c r="B2529" s="8" t="s">
        <v>2282</v>
      </c>
      <c r="C2529" s="8" t="s">
        <v>5</v>
      </c>
      <c r="D2529" s="50" t="s">
        <v>10011</v>
      </c>
      <c r="E2529" s="50" t="s">
        <v>2089</v>
      </c>
    </row>
    <row r="2530" spans="1:5" ht="16" x14ac:dyDescent="0.2">
      <c r="A2530" s="8" t="s">
        <v>9307</v>
      </c>
      <c r="B2530" s="8" t="s">
        <v>2282</v>
      </c>
      <c r="C2530" s="8" t="s">
        <v>6</v>
      </c>
      <c r="D2530" s="50" t="s">
        <v>10085</v>
      </c>
      <c r="E2530" s="50" t="s">
        <v>2284</v>
      </c>
    </row>
    <row r="2531" spans="1:5" ht="16" x14ac:dyDescent="0.2">
      <c r="A2531" s="8" t="s">
        <v>9307</v>
      </c>
      <c r="B2531" s="8" t="s">
        <v>2282</v>
      </c>
      <c r="C2531" s="8" t="s">
        <v>7</v>
      </c>
      <c r="D2531" s="50" t="s">
        <v>10086</v>
      </c>
      <c r="E2531" s="50" t="s">
        <v>2285</v>
      </c>
    </row>
    <row r="2532" spans="1:5" ht="112" x14ac:dyDescent="0.2">
      <c r="A2532" s="8" t="s">
        <v>9307</v>
      </c>
      <c r="B2532" s="8" t="s">
        <v>2282</v>
      </c>
      <c r="C2532" s="8" t="s">
        <v>8</v>
      </c>
      <c r="D2532" s="50" t="s">
        <v>10087</v>
      </c>
      <c r="E2532" s="50" t="s">
        <v>2286</v>
      </c>
    </row>
    <row r="2533" spans="1:5" ht="16" x14ac:dyDescent="0.2">
      <c r="A2533" s="8" t="s">
        <v>9307</v>
      </c>
      <c r="B2533" s="8" t="s">
        <v>2287</v>
      </c>
      <c r="C2533" s="8" t="s">
        <v>4</v>
      </c>
      <c r="D2533" s="50" t="s">
        <v>10011</v>
      </c>
      <c r="E2533" s="50" t="s">
        <v>2086</v>
      </c>
    </row>
    <row r="2534" spans="1:5" ht="16" x14ac:dyDescent="0.2">
      <c r="A2534" s="8" t="s">
        <v>9307</v>
      </c>
      <c r="B2534" s="8" t="s">
        <v>2287</v>
      </c>
      <c r="C2534" s="8" t="s">
        <v>5</v>
      </c>
      <c r="D2534" s="50" t="s">
        <v>10011</v>
      </c>
      <c r="E2534" s="50" t="s">
        <v>2089</v>
      </c>
    </row>
    <row r="2535" spans="1:5" ht="16" x14ac:dyDescent="0.2">
      <c r="A2535" s="8" t="s">
        <v>9307</v>
      </c>
      <c r="B2535" s="8" t="s">
        <v>2287</v>
      </c>
      <c r="C2535" s="8" t="s">
        <v>6</v>
      </c>
      <c r="D2535" s="50" t="s">
        <v>10088</v>
      </c>
      <c r="E2535" s="50" t="s">
        <v>2289</v>
      </c>
    </row>
    <row r="2536" spans="1:5" ht="16" x14ac:dyDescent="0.2">
      <c r="A2536" s="8" t="s">
        <v>9307</v>
      </c>
      <c r="B2536" s="8" t="s">
        <v>2287</v>
      </c>
      <c r="C2536" s="8" t="s">
        <v>7</v>
      </c>
      <c r="D2536" s="50" t="s">
        <v>10089</v>
      </c>
      <c r="E2536" s="50" t="s">
        <v>2290</v>
      </c>
    </row>
    <row r="2537" spans="1:5" ht="16" x14ac:dyDescent="0.2">
      <c r="A2537" s="8" t="s">
        <v>9307</v>
      </c>
      <c r="B2537" s="8" t="s">
        <v>2287</v>
      </c>
      <c r="C2537" s="8" t="s">
        <v>8</v>
      </c>
      <c r="D2537" s="50" t="s">
        <v>10090</v>
      </c>
      <c r="E2537" s="50" t="s">
        <v>10091</v>
      </c>
    </row>
    <row r="2538" spans="1:5" ht="16" x14ac:dyDescent="0.2">
      <c r="A2538" s="8" t="s">
        <v>9307</v>
      </c>
      <c r="B2538" s="8" t="s">
        <v>2292</v>
      </c>
      <c r="C2538" s="8" t="s">
        <v>4</v>
      </c>
      <c r="D2538" s="50" t="s">
        <v>10011</v>
      </c>
      <c r="E2538" s="50" t="s">
        <v>2086</v>
      </c>
    </row>
    <row r="2539" spans="1:5" ht="16" x14ac:dyDescent="0.2">
      <c r="A2539" s="8" t="s">
        <v>9307</v>
      </c>
      <c r="B2539" s="8" t="s">
        <v>2292</v>
      </c>
      <c r="C2539" s="8" t="s">
        <v>5</v>
      </c>
      <c r="D2539" s="50" t="s">
        <v>10011</v>
      </c>
      <c r="E2539" s="50" t="s">
        <v>2089</v>
      </c>
    </row>
    <row r="2540" spans="1:5" ht="16" x14ac:dyDescent="0.2">
      <c r="A2540" s="8" t="s">
        <v>9307</v>
      </c>
      <c r="B2540" s="8" t="s">
        <v>2292</v>
      </c>
      <c r="C2540" s="8" t="s">
        <v>6</v>
      </c>
      <c r="D2540" s="50" t="s">
        <v>10088</v>
      </c>
      <c r="E2540" s="50" t="s">
        <v>2289</v>
      </c>
    </row>
    <row r="2541" spans="1:5" ht="16" x14ac:dyDescent="0.2">
      <c r="A2541" s="8" t="s">
        <v>9307</v>
      </c>
      <c r="B2541" s="8" t="s">
        <v>2292</v>
      </c>
      <c r="C2541" s="8" t="s">
        <v>7</v>
      </c>
      <c r="D2541" s="50" t="s">
        <v>10092</v>
      </c>
      <c r="E2541" s="50" t="s">
        <v>2294</v>
      </c>
    </row>
    <row r="2542" spans="1:5" ht="48" x14ac:dyDescent="0.2">
      <c r="A2542" s="8" t="s">
        <v>9307</v>
      </c>
      <c r="B2542" s="8" t="s">
        <v>2292</v>
      </c>
      <c r="C2542" s="8" t="s">
        <v>8</v>
      </c>
      <c r="D2542" s="50" t="s">
        <v>10093</v>
      </c>
      <c r="E2542" s="50" t="s">
        <v>2751</v>
      </c>
    </row>
    <row r="2543" spans="1:5" ht="16" x14ac:dyDescent="0.2">
      <c r="A2543" s="8" t="s">
        <v>9307</v>
      </c>
      <c r="B2543" s="8" t="s">
        <v>2296</v>
      </c>
      <c r="C2543" s="8" t="s">
        <v>4</v>
      </c>
      <c r="D2543" s="50" t="s">
        <v>10011</v>
      </c>
      <c r="E2543" s="50" t="s">
        <v>2086</v>
      </c>
    </row>
    <row r="2544" spans="1:5" ht="16" x14ac:dyDescent="0.2">
      <c r="A2544" s="8" t="s">
        <v>9307</v>
      </c>
      <c r="B2544" s="8" t="s">
        <v>2296</v>
      </c>
      <c r="C2544" s="8" t="s">
        <v>5</v>
      </c>
      <c r="D2544" s="50" t="s">
        <v>10011</v>
      </c>
      <c r="E2544" s="50" t="s">
        <v>2089</v>
      </c>
    </row>
    <row r="2545" spans="1:5" ht="16" x14ac:dyDescent="0.2">
      <c r="A2545" s="8" t="s">
        <v>9307</v>
      </c>
      <c r="B2545" s="8" t="s">
        <v>2296</v>
      </c>
      <c r="C2545" s="8" t="s">
        <v>6</v>
      </c>
      <c r="D2545" s="50" t="s">
        <v>10088</v>
      </c>
      <c r="E2545" s="50" t="s">
        <v>2289</v>
      </c>
    </row>
    <row r="2546" spans="1:5" ht="16" x14ac:dyDescent="0.2">
      <c r="A2546" s="8" t="s">
        <v>9307</v>
      </c>
      <c r="B2546" s="8" t="s">
        <v>2296</v>
      </c>
      <c r="C2546" s="8" t="s">
        <v>7</v>
      </c>
      <c r="D2546" s="50" t="s">
        <v>10094</v>
      </c>
      <c r="E2546" s="50" t="s">
        <v>2298</v>
      </c>
    </row>
    <row r="2547" spans="1:5" ht="48" x14ac:dyDescent="0.2">
      <c r="A2547" s="8" t="s">
        <v>9307</v>
      </c>
      <c r="B2547" s="8" t="s">
        <v>2296</v>
      </c>
      <c r="C2547" s="8" t="s">
        <v>8</v>
      </c>
      <c r="D2547" s="50" t="s">
        <v>10095</v>
      </c>
      <c r="E2547" s="50" t="s">
        <v>10096</v>
      </c>
    </row>
    <row r="2548" spans="1:5" ht="16" x14ac:dyDescent="0.2">
      <c r="A2548" s="8" t="s">
        <v>9307</v>
      </c>
      <c r="B2548" s="8" t="s">
        <v>2300</v>
      </c>
      <c r="C2548" s="8" t="s">
        <v>4</v>
      </c>
      <c r="D2548" s="50" t="s">
        <v>10011</v>
      </c>
      <c r="E2548" s="50" t="s">
        <v>2086</v>
      </c>
    </row>
    <row r="2549" spans="1:5" ht="16" x14ac:dyDescent="0.2">
      <c r="A2549" s="8" t="s">
        <v>9307</v>
      </c>
      <c r="B2549" s="8" t="s">
        <v>2300</v>
      </c>
      <c r="C2549" s="8" t="s">
        <v>5</v>
      </c>
      <c r="D2549" s="50" t="s">
        <v>9748</v>
      </c>
      <c r="E2549" s="50" t="s">
        <v>1467</v>
      </c>
    </row>
    <row r="2550" spans="1:5" ht="16" x14ac:dyDescent="0.2">
      <c r="A2550" s="8" t="s">
        <v>9307</v>
      </c>
      <c r="B2550" s="8" t="s">
        <v>2300</v>
      </c>
      <c r="C2550" s="8" t="s">
        <v>6</v>
      </c>
      <c r="D2550" s="50" t="s">
        <v>9657</v>
      </c>
      <c r="E2550" s="50" t="s">
        <v>1257</v>
      </c>
    </row>
    <row r="2551" spans="1:5" ht="409.6" x14ac:dyDescent="0.2">
      <c r="A2551" s="8" t="s">
        <v>9307</v>
      </c>
      <c r="B2551" s="8" t="s">
        <v>2300</v>
      </c>
      <c r="C2551" s="8" t="s">
        <v>7</v>
      </c>
      <c r="D2551" s="50" t="s">
        <v>9749</v>
      </c>
      <c r="E2551" s="50" t="s">
        <v>6059</v>
      </c>
    </row>
    <row r="2552" spans="1:5" ht="16" x14ac:dyDescent="0.2">
      <c r="A2552" s="8" t="s">
        <v>9307</v>
      </c>
      <c r="B2552" s="8" t="s">
        <v>2302</v>
      </c>
      <c r="C2552" s="8" t="s">
        <v>4</v>
      </c>
      <c r="D2552" s="50" t="s">
        <v>10011</v>
      </c>
      <c r="E2552" s="50" t="s">
        <v>2086</v>
      </c>
    </row>
    <row r="2553" spans="1:5" ht="16" x14ac:dyDescent="0.2">
      <c r="A2553" s="8" t="s">
        <v>9307</v>
      </c>
      <c r="B2553" s="8" t="s">
        <v>2302</v>
      </c>
      <c r="C2553" s="8" t="s">
        <v>5</v>
      </c>
      <c r="D2553" s="50" t="s">
        <v>9748</v>
      </c>
      <c r="E2553" s="50" t="s">
        <v>1467</v>
      </c>
    </row>
    <row r="2554" spans="1:5" ht="16" x14ac:dyDescent="0.2">
      <c r="A2554" s="8" t="s">
        <v>9307</v>
      </c>
      <c r="B2554" s="8" t="s">
        <v>2302</v>
      </c>
      <c r="C2554" s="8" t="s">
        <v>6</v>
      </c>
      <c r="D2554" s="50" t="s">
        <v>10097</v>
      </c>
      <c r="E2554" s="50" t="s">
        <v>2304</v>
      </c>
    </row>
    <row r="2555" spans="1:5" ht="16" x14ac:dyDescent="0.2">
      <c r="A2555" s="8" t="s">
        <v>9307</v>
      </c>
      <c r="B2555" s="8" t="s">
        <v>2302</v>
      </c>
      <c r="C2555" s="8" t="s">
        <v>7</v>
      </c>
      <c r="D2555" s="50" t="s">
        <v>10098</v>
      </c>
      <c r="E2555" s="50" t="s">
        <v>2305</v>
      </c>
    </row>
    <row r="2556" spans="1:5" ht="272" x14ac:dyDescent="0.2">
      <c r="A2556" s="8" t="s">
        <v>9307</v>
      </c>
      <c r="B2556" s="8" t="s">
        <v>2302</v>
      </c>
      <c r="C2556" s="8" t="s">
        <v>8</v>
      </c>
      <c r="D2556" s="50" t="s">
        <v>10099</v>
      </c>
      <c r="E2556" s="50" t="s">
        <v>2306</v>
      </c>
    </row>
    <row r="2557" spans="1:5" ht="16" x14ac:dyDescent="0.2">
      <c r="A2557" s="8" t="s">
        <v>9307</v>
      </c>
      <c r="B2557" s="8" t="s">
        <v>2307</v>
      </c>
      <c r="C2557" s="8" t="s">
        <v>4</v>
      </c>
      <c r="D2557" s="50" t="s">
        <v>10011</v>
      </c>
      <c r="E2557" s="50" t="s">
        <v>2086</v>
      </c>
    </row>
    <row r="2558" spans="1:5" ht="16" x14ac:dyDescent="0.2">
      <c r="A2558" s="8" t="s">
        <v>9307</v>
      </c>
      <c r="B2558" s="8" t="s">
        <v>2307</v>
      </c>
      <c r="C2558" s="8" t="s">
        <v>5</v>
      </c>
      <c r="D2558" s="50" t="s">
        <v>10100</v>
      </c>
      <c r="E2558" s="50" t="s">
        <v>2309</v>
      </c>
    </row>
    <row r="2559" spans="1:5" ht="16" x14ac:dyDescent="0.2">
      <c r="A2559" s="8" t="s">
        <v>9307</v>
      </c>
      <c r="B2559" s="8" t="s">
        <v>2307</v>
      </c>
      <c r="C2559" s="8" t="s">
        <v>6</v>
      </c>
      <c r="D2559" s="50" t="s">
        <v>10101</v>
      </c>
      <c r="E2559" s="50" t="s">
        <v>2310</v>
      </c>
    </row>
    <row r="2560" spans="1:5" ht="16" x14ac:dyDescent="0.2">
      <c r="A2560" s="8" t="s">
        <v>9307</v>
      </c>
      <c r="B2560" s="8" t="s">
        <v>2307</v>
      </c>
      <c r="C2560" s="8" t="s">
        <v>7</v>
      </c>
      <c r="D2560" s="50" t="s">
        <v>10102</v>
      </c>
      <c r="E2560" s="50" t="s">
        <v>2311</v>
      </c>
    </row>
    <row r="2561" spans="1:5" ht="16" x14ac:dyDescent="0.2">
      <c r="A2561" s="8" t="s">
        <v>9307</v>
      </c>
      <c r="B2561" s="8" t="s">
        <v>2307</v>
      </c>
      <c r="C2561" s="8" t="s">
        <v>8</v>
      </c>
      <c r="D2561" s="50" t="s">
        <v>10103</v>
      </c>
      <c r="E2561" s="50" t="s">
        <v>2312</v>
      </c>
    </row>
    <row r="2562" spans="1:5" ht="16" x14ac:dyDescent="0.2">
      <c r="A2562" s="8" t="s">
        <v>9307</v>
      </c>
      <c r="B2562" s="8" t="s">
        <v>2313</v>
      </c>
      <c r="C2562" s="8" t="s">
        <v>4</v>
      </c>
      <c r="D2562" s="50" t="s">
        <v>10011</v>
      </c>
      <c r="E2562" s="50" t="s">
        <v>2086</v>
      </c>
    </row>
    <row r="2563" spans="1:5" ht="16" x14ac:dyDescent="0.2">
      <c r="A2563" s="8" t="s">
        <v>9307</v>
      </c>
      <c r="B2563" s="8" t="s">
        <v>2313</v>
      </c>
      <c r="C2563" s="8" t="s">
        <v>5</v>
      </c>
      <c r="D2563" s="50" t="s">
        <v>10100</v>
      </c>
      <c r="E2563" s="50" t="s">
        <v>2309</v>
      </c>
    </row>
    <row r="2564" spans="1:5" ht="16" x14ac:dyDescent="0.2">
      <c r="A2564" s="8" t="s">
        <v>9307</v>
      </c>
      <c r="B2564" s="8" t="s">
        <v>2313</v>
      </c>
      <c r="C2564" s="8" t="s">
        <v>6</v>
      </c>
      <c r="D2564" s="50" t="s">
        <v>10101</v>
      </c>
      <c r="E2564" s="50" t="s">
        <v>2310</v>
      </c>
    </row>
    <row r="2565" spans="1:5" ht="16" x14ac:dyDescent="0.2">
      <c r="A2565" s="8" t="s">
        <v>9307</v>
      </c>
      <c r="B2565" s="8" t="s">
        <v>2313</v>
      </c>
      <c r="C2565" s="8" t="s">
        <v>7</v>
      </c>
      <c r="D2565" s="50" t="s">
        <v>10104</v>
      </c>
      <c r="E2565" s="50" t="s">
        <v>2315</v>
      </c>
    </row>
    <row r="2566" spans="1:5" ht="48" x14ac:dyDescent="0.2">
      <c r="A2566" s="8" t="s">
        <v>9307</v>
      </c>
      <c r="B2566" s="8" t="s">
        <v>2313</v>
      </c>
      <c r="C2566" s="8" t="s">
        <v>8</v>
      </c>
      <c r="D2566" s="50" t="s">
        <v>10105</v>
      </c>
      <c r="E2566" s="50" t="s">
        <v>2316</v>
      </c>
    </row>
    <row r="2567" spans="1:5" ht="16" x14ac:dyDescent="0.2">
      <c r="A2567" s="8" t="s">
        <v>9307</v>
      </c>
      <c r="B2567" s="8" t="s">
        <v>2317</v>
      </c>
      <c r="C2567" s="8" t="s">
        <v>4</v>
      </c>
      <c r="D2567" s="50" t="s">
        <v>10011</v>
      </c>
      <c r="E2567" s="50" t="s">
        <v>2086</v>
      </c>
    </row>
    <row r="2568" spans="1:5" ht="16" x14ac:dyDescent="0.2">
      <c r="A2568" s="8" t="s">
        <v>9307</v>
      </c>
      <c r="B2568" s="8" t="s">
        <v>2317</v>
      </c>
      <c r="C2568" s="8" t="s">
        <v>5</v>
      </c>
      <c r="D2568" s="50" t="s">
        <v>10100</v>
      </c>
      <c r="E2568" s="50" t="s">
        <v>2309</v>
      </c>
    </row>
    <row r="2569" spans="1:5" ht="16" x14ac:dyDescent="0.2">
      <c r="A2569" s="8" t="s">
        <v>9307</v>
      </c>
      <c r="B2569" s="8" t="s">
        <v>2317</v>
      </c>
      <c r="C2569" s="8" t="s">
        <v>6</v>
      </c>
      <c r="D2569" s="50" t="s">
        <v>10106</v>
      </c>
      <c r="E2569" s="50" t="s">
        <v>2319</v>
      </c>
    </row>
    <row r="2570" spans="1:5" ht="32" x14ac:dyDescent="0.2">
      <c r="A2570" s="8" t="s">
        <v>9307</v>
      </c>
      <c r="B2570" s="8" t="s">
        <v>2317</v>
      </c>
      <c r="C2570" s="8" t="s">
        <v>7</v>
      </c>
      <c r="D2570" s="50" t="s">
        <v>10107</v>
      </c>
      <c r="E2570" s="50" t="s">
        <v>2320</v>
      </c>
    </row>
    <row r="2571" spans="1:5" ht="112" x14ac:dyDescent="0.2">
      <c r="A2571" s="8" t="s">
        <v>9307</v>
      </c>
      <c r="B2571" s="8" t="s">
        <v>2317</v>
      </c>
      <c r="C2571" s="8" t="s">
        <v>8</v>
      </c>
      <c r="D2571" s="50" t="s">
        <v>10108</v>
      </c>
      <c r="E2571" s="50" t="s">
        <v>10109</v>
      </c>
    </row>
    <row r="2572" spans="1:5" ht="16" x14ac:dyDescent="0.2">
      <c r="A2572" s="8" t="s">
        <v>9307</v>
      </c>
      <c r="B2572" s="8" t="s">
        <v>2322</v>
      </c>
      <c r="C2572" s="8" t="s">
        <v>4</v>
      </c>
      <c r="D2572" s="50" t="s">
        <v>10011</v>
      </c>
      <c r="E2572" s="50" t="s">
        <v>2086</v>
      </c>
    </row>
    <row r="2573" spans="1:5" ht="16" x14ac:dyDescent="0.2">
      <c r="A2573" s="8" t="s">
        <v>9307</v>
      </c>
      <c r="B2573" s="8" t="s">
        <v>2322</v>
      </c>
      <c r="C2573" s="8" t="s">
        <v>5</v>
      </c>
      <c r="D2573" s="50" t="s">
        <v>10100</v>
      </c>
      <c r="E2573" s="50" t="s">
        <v>2309</v>
      </c>
    </row>
    <row r="2574" spans="1:5" ht="16" x14ac:dyDescent="0.2">
      <c r="A2574" s="8" t="s">
        <v>9307</v>
      </c>
      <c r="B2574" s="8" t="s">
        <v>2322</v>
      </c>
      <c r="C2574" s="8" t="s">
        <v>6</v>
      </c>
      <c r="D2574" s="50" t="s">
        <v>10106</v>
      </c>
      <c r="E2574" s="50" t="s">
        <v>2319</v>
      </c>
    </row>
    <row r="2575" spans="1:5" ht="16" x14ac:dyDescent="0.2">
      <c r="A2575" s="8" t="s">
        <v>9307</v>
      </c>
      <c r="B2575" s="8" t="s">
        <v>2322</v>
      </c>
      <c r="C2575" s="8" t="s">
        <v>7</v>
      </c>
      <c r="D2575" s="50" t="s">
        <v>10110</v>
      </c>
      <c r="E2575" s="50" t="s">
        <v>2324</v>
      </c>
    </row>
    <row r="2576" spans="1:5" ht="144" x14ac:dyDescent="0.2">
      <c r="A2576" s="8" t="s">
        <v>9307</v>
      </c>
      <c r="B2576" s="8" t="s">
        <v>2322</v>
      </c>
      <c r="C2576" s="8" t="s">
        <v>8</v>
      </c>
      <c r="D2576" s="50" t="s">
        <v>10111</v>
      </c>
      <c r="E2576" s="50" t="s">
        <v>2325</v>
      </c>
    </row>
    <row r="2577" spans="1:5" ht="16" x14ac:dyDescent="0.2">
      <c r="A2577" s="8" t="s">
        <v>9307</v>
      </c>
      <c r="B2577" s="8" t="s">
        <v>2326</v>
      </c>
      <c r="C2577" s="8" t="s">
        <v>4</v>
      </c>
      <c r="D2577" s="50" t="s">
        <v>10011</v>
      </c>
      <c r="E2577" s="50" t="s">
        <v>2086</v>
      </c>
    </row>
    <row r="2578" spans="1:5" ht="16" x14ac:dyDescent="0.2">
      <c r="A2578" s="8" t="s">
        <v>9307</v>
      </c>
      <c r="B2578" s="8" t="s">
        <v>2326</v>
      </c>
      <c r="C2578" s="8" t="s">
        <v>5</v>
      </c>
      <c r="D2578" s="50" t="s">
        <v>10100</v>
      </c>
      <c r="E2578" s="50" t="s">
        <v>2309</v>
      </c>
    </row>
    <row r="2579" spans="1:5" ht="16" x14ac:dyDescent="0.2">
      <c r="A2579" s="8" t="s">
        <v>9307</v>
      </c>
      <c r="B2579" s="8" t="s">
        <v>2326</v>
      </c>
      <c r="C2579" s="8" t="s">
        <v>6</v>
      </c>
      <c r="D2579" s="50" t="s">
        <v>10106</v>
      </c>
      <c r="E2579" s="50" t="s">
        <v>2319</v>
      </c>
    </row>
    <row r="2580" spans="1:5" ht="32" x14ac:dyDescent="0.2">
      <c r="A2580" s="8" t="s">
        <v>9307</v>
      </c>
      <c r="B2580" s="8" t="s">
        <v>2326</v>
      </c>
      <c r="C2580" s="8" t="s">
        <v>7</v>
      </c>
      <c r="D2580" s="50" t="s">
        <v>10112</v>
      </c>
      <c r="E2580" s="50" t="s">
        <v>2328</v>
      </c>
    </row>
    <row r="2581" spans="1:5" ht="128" x14ac:dyDescent="0.2">
      <c r="A2581" s="8" t="s">
        <v>9307</v>
      </c>
      <c r="B2581" s="8" t="s">
        <v>2326</v>
      </c>
      <c r="C2581" s="8" t="s">
        <v>8</v>
      </c>
      <c r="D2581" s="50" t="s">
        <v>10113</v>
      </c>
      <c r="E2581" s="50" t="s">
        <v>2329</v>
      </c>
    </row>
    <row r="2582" spans="1:5" ht="16" x14ac:dyDescent="0.2">
      <c r="A2582" s="8" t="s">
        <v>9307</v>
      </c>
      <c r="B2582" s="8" t="s">
        <v>2332</v>
      </c>
      <c r="C2582" s="8" t="s">
        <v>4</v>
      </c>
      <c r="D2582" s="50" t="s">
        <v>10011</v>
      </c>
      <c r="E2582" s="50" t="s">
        <v>2086</v>
      </c>
    </row>
    <row r="2583" spans="1:5" ht="16" x14ac:dyDescent="0.2">
      <c r="A2583" s="8" t="s">
        <v>9307</v>
      </c>
      <c r="B2583" s="8" t="s">
        <v>2332</v>
      </c>
      <c r="C2583" s="8" t="s">
        <v>5</v>
      </c>
      <c r="D2583" s="50" t="s">
        <v>10100</v>
      </c>
      <c r="E2583" s="50" t="s">
        <v>2309</v>
      </c>
    </row>
    <row r="2584" spans="1:5" ht="16" x14ac:dyDescent="0.2">
      <c r="A2584" s="8" t="s">
        <v>9307</v>
      </c>
      <c r="B2584" s="8" t="s">
        <v>2332</v>
      </c>
      <c r="C2584" s="8" t="s">
        <v>6</v>
      </c>
      <c r="D2584" s="50" t="s">
        <v>10106</v>
      </c>
      <c r="E2584" s="50" t="s">
        <v>2319</v>
      </c>
    </row>
    <row r="2585" spans="1:5" ht="16" x14ac:dyDescent="0.2">
      <c r="A2585" s="8" t="s">
        <v>9307</v>
      </c>
      <c r="B2585" s="8" t="s">
        <v>2332</v>
      </c>
      <c r="C2585" s="8" t="s">
        <v>7</v>
      </c>
      <c r="D2585" s="50" t="s">
        <v>10114</v>
      </c>
      <c r="E2585" s="50" t="s">
        <v>2334</v>
      </c>
    </row>
    <row r="2586" spans="1:5" ht="80" x14ac:dyDescent="0.2">
      <c r="A2586" s="8" t="s">
        <v>9307</v>
      </c>
      <c r="B2586" s="8" t="s">
        <v>2332</v>
      </c>
      <c r="C2586" s="8" t="s">
        <v>8</v>
      </c>
      <c r="D2586" s="50" t="s">
        <v>10115</v>
      </c>
      <c r="E2586" s="50" t="s">
        <v>10116</v>
      </c>
    </row>
    <row r="2587" spans="1:5" ht="16" x14ac:dyDescent="0.2">
      <c r="A2587" s="8" t="s">
        <v>9307</v>
      </c>
      <c r="B2587" s="8" t="s">
        <v>2336</v>
      </c>
      <c r="C2587" s="8" t="s">
        <v>4</v>
      </c>
      <c r="D2587" s="50" t="s">
        <v>10011</v>
      </c>
      <c r="E2587" s="50" t="s">
        <v>2086</v>
      </c>
    </row>
    <row r="2588" spans="1:5" ht="16" x14ac:dyDescent="0.2">
      <c r="A2588" s="8" t="s">
        <v>9307</v>
      </c>
      <c r="B2588" s="8" t="s">
        <v>2336</v>
      </c>
      <c r="C2588" s="8" t="s">
        <v>5</v>
      </c>
      <c r="D2588" s="50" t="s">
        <v>10100</v>
      </c>
      <c r="E2588" s="50" t="s">
        <v>2309</v>
      </c>
    </row>
    <row r="2589" spans="1:5" ht="16" x14ac:dyDescent="0.2">
      <c r="A2589" s="8" t="s">
        <v>9307</v>
      </c>
      <c r="B2589" s="8" t="s">
        <v>2336</v>
      </c>
      <c r="C2589" s="8" t="s">
        <v>6</v>
      </c>
      <c r="D2589" s="50" t="s">
        <v>10106</v>
      </c>
      <c r="E2589" s="50" t="s">
        <v>2319</v>
      </c>
    </row>
    <row r="2590" spans="1:5" ht="16" x14ac:dyDescent="0.2">
      <c r="A2590" s="8" t="s">
        <v>9307</v>
      </c>
      <c r="B2590" s="8" t="s">
        <v>2336</v>
      </c>
      <c r="C2590" s="8" t="s">
        <v>7</v>
      </c>
      <c r="D2590" s="50" t="s">
        <v>10117</v>
      </c>
      <c r="E2590" s="50" t="s">
        <v>2338</v>
      </c>
    </row>
    <row r="2591" spans="1:5" ht="64" x14ac:dyDescent="0.2">
      <c r="A2591" s="8" t="s">
        <v>9307</v>
      </c>
      <c r="B2591" s="8" t="s">
        <v>2336</v>
      </c>
      <c r="C2591" s="8" t="s">
        <v>8</v>
      </c>
      <c r="D2591" s="50" t="s">
        <v>10118</v>
      </c>
      <c r="E2591" s="50" t="s">
        <v>2339</v>
      </c>
    </row>
    <row r="2592" spans="1:5" ht="16" x14ac:dyDescent="0.2">
      <c r="A2592" s="8" t="s">
        <v>9307</v>
      </c>
      <c r="B2592" s="8" t="s">
        <v>2342</v>
      </c>
      <c r="C2592" s="8" t="s">
        <v>4</v>
      </c>
      <c r="D2592" s="50" t="s">
        <v>10011</v>
      </c>
      <c r="E2592" s="50" t="s">
        <v>2086</v>
      </c>
    </row>
    <row r="2593" spans="1:5" ht="16" x14ac:dyDescent="0.2">
      <c r="A2593" s="8" t="s">
        <v>9307</v>
      </c>
      <c r="B2593" s="8" t="s">
        <v>2342</v>
      </c>
      <c r="C2593" s="8" t="s">
        <v>5</v>
      </c>
      <c r="D2593" s="50" t="s">
        <v>10011</v>
      </c>
      <c r="E2593" s="50" t="s">
        <v>2089</v>
      </c>
    </row>
    <row r="2594" spans="1:5" ht="16" x14ac:dyDescent="0.2">
      <c r="A2594" s="8" t="s">
        <v>9307</v>
      </c>
      <c r="B2594" s="8" t="s">
        <v>2342</v>
      </c>
      <c r="C2594" s="8" t="s">
        <v>6</v>
      </c>
      <c r="D2594" s="50" t="s">
        <v>9726</v>
      </c>
      <c r="E2594" s="50" t="s">
        <v>1415</v>
      </c>
    </row>
    <row r="2595" spans="1:5" ht="16" x14ac:dyDescent="0.2">
      <c r="A2595" s="8" t="s">
        <v>9307</v>
      </c>
      <c r="B2595" s="8" t="s">
        <v>2342</v>
      </c>
      <c r="C2595" s="8" t="s">
        <v>7</v>
      </c>
      <c r="D2595" s="50" t="s">
        <v>10119</v>
      </c>
      <c r="E2595" s="50" t="s">
        <v>2344</v>
      </c>
    </row>
    <row r="2596" spans="1:5" ht="48" x14ac:dyDescent="0.2">
      <c r="A2596" s="8" t="s">
        <v>9307</v>
      </c>
      <c r="B2596" s="8" t="s">
        <v>2342</v>
      </c>
      <c r="C2596" s="8" t="s">
        <v>8</v>
      </c>
      <c r="D2596" s="50" t="s">
        <v>9728</v>
      </c>
      <c r="E2596" s="50" t="s">
        <v>1417</v>
      </c>
    </row>
    <row r="2597" spans="1:5" ht="16" x14ac:dyDescent="0.2">
      <c r="A2597" s="8" t="s">
        <v>9307</v>
      </c>
      <c r="B2597" s="8" t="s">
        <v>2345</v>
      </c>
      <c r="C2597" s="8" t="s">
        <v>4</v>
      </c>
      <c r="D2597" s="50" t="s">
        <v>10011</v>
      </c>
      <c r="E2597" s="50" t="s">
        <v>2086</v>
      </c>
    </row>
    <row r="2598" spans="1:5" ht="16" x14ac:dyDescent="0.2">
      <c r="A2598" s="8" t="s">
        <v>9307</v>
      </c>
      <c r="B2598" s="8" t="s">
        <v>2345</v>
      </c>
      <c r="C2598" s="8" t="s">
        <v>5</v>
      </c>
      <c r="D2598" s="50" t="s">
        <v>10011</v>
      </c>
      <c r="E2598" s="50" t="s">
        <v>2089</v>
      </c>
    </row>
    <row r="2599" spans="1:5" ht="16" x14ac:dyDescent="0.2">
      <c r="A2599" s="8" t="s">
        <v>9307</v>
      </c>
      <c r="B2599" s="8" t="s">
        <v>2345</v>
      </c>
      <c r="C2599" s="8" t="s">
        <v>6</v>
      </c>
      <c r="D2599" s="50" t="s">
        <v>9726</v>
      </c>
      <c r="E2599" s="50" t="s">
        <v>1415</v>
      </c>
    </row>
    <row r="2600" spans="1:5" ht="32" x14ac:dyDescent="0.2">
      <c r="A2600" s="8" t="s">
        <v>9307</v>
      </c>
      <c r="B2600" s="8" t="s">
        <v>2345</v>
      </c>
      <c r="C2600" s="8" t="s">
        <v>7</v>
      </c>
      <c r="D2600" s="50" t="s">
        <v>10120</v>
      </c>
      <c r="E2600" s="50" t="s">
        <v>2347</v>
      </c>
    </row>
    <row r="2601" spans="1:5" ht="112" x14ac:dyDescent="0.2">
      <c r="A2601" s="8" t="s">
        <v>9307</v>
      </c>
      <c r="B2601" s="8" t="s">
        <v>2345</v>
      </c>
      <c r="C2601" s="8" t="s">
        <v>8</v>
      </c>
      <c r="D2601" s="50" t="s">
        <v>10121</v>
      </c>
      <c r="E2601" s="50" t="s">
        <v>2348</v>
      </c>
    </row>
    <row r="2602" spans="1:5" ht="16" x14ac:dyDescent="0.2">
      <c r="A2602" s="8" t="s">
        <v>9307</v>
      </c>
      <c r="B2602" s="8" t="s">
        <v>2349</v>
      </c>
      <c r="C2602" s="8" t="s">
        <v>4</v>
      </c>
      <c r="D2602" s="50" t="s">
        <v>10011</v>
      </c>
      <c r="E2602" s="50" t="s">
        <v>2086</v>
      </c>
    </row>
    <row r="2603" spans="1:5" ht="16" x14ac:dyDescent="0.2">
      <c r="A2603" s="8" t="s">
        <v>9307</v>
      </c>
      <c r="B2603" s="8" t="s">
        <v>2349</v>
      </c>
      <c r="C2603" s="8" t="s">
        <v>5</v>
      </c>
      <c r="D2603" s="50" t="s">
        <v>9651</v>
      </c>
      <c r="E2603" s="50" t="s">
        <v>1249</v>
      </c>
    </row>
    <row r="2604" spans="1:5" ht="16" x14ac:dyDescent="0.2">
      <c r="A2604" s="8" t="s">
        <v>9307</v>
      </c>
      <c r="B2604" s="8" t="s">
        <v>2349</v>
      </c>
      <c r="C2604" s="8" t="s">
        <v>7</v>
      </c>
      <c r="D2604" s="50" t="s">
        <v>9652</v>
      </c>
      <c r="E2604" s="50" t="s">
        <v>1250</v>
      </c>
    </row>
    <row r="2605" spans="1:5" ht="80" x14ac:dyDescent="0.2">
      <c r="A2605" s="8" t="s">
        <v>9307</v>
      </c>
      <c r="B2605" s="8" t="s">
        <v>2349</v>
      </c>
      <c r="C2605" s="8" t="s">
        <v>8</v>
      </c>
      <c r="D2605" s="50" t="s">
        <v>9653</v>
      </c>
      <c r="E2605" s="50" t="s">
        <v>1251</v>
      </c>
    </row>
    <row r="2606" spans="1:5" ht="16" x14ac:dyDescent="0.2">
      <c r="A2606" s="8" t="s">
        <v>9307</v>
      </c>
      <c r="B2606" s="8" t="s">
        <v>2351</v>
      </c>
      <c r="C2606" s="8" t="s">
        <v>4</v>
      </c>
      <c r="D2606" s="50" t="s">
        <v>10122</v>
      </c>
      <c r="E2606" s="50" t="s">
        <v>2352</v>
      </c>
    </row>
    <row r="2607" spans="1:5" ht="16" x14ac:dyDescent="0.2">
      <c r="A2607" s="8" t="s">
        <v>9307</v>
      </c>
      <c r="B2607" s="8" t="s">
        <v>2351</v>
      </c>
      <c r="C2607" s="8" t="s">
        <v>5</v>
      </c>
      <c r="D2607" s="50" t="s">
        <v>9309</v>
      </c>
      <c r="E2607" s="50" t="s">
        <v>39</v>
      </c>
    </row>
    <row r="2608" spans="1:5" ht="16" x14ac:dyDescent="0.2">
      <c r="A2608" s="8" t="s">
        <v>9307</v>
      </c>
      <c r="B2608" s="8" t="s">
        <v>2351</v>
      </c>
      <c r="C2608" s="8" t="s">
        <v>6</v>
      </c>
      <c r="D2608" s="50" t="s">
        <v>9309</v>
      </c>
      <c r="E2608" s="50" t="s">
        <v>39</v>
      </c>
    </row>
    <row r="2609" spans="1:5" ht="80" x14ac:dyDescent="0.2">
      <c r="A2609" s="8" t="s">
        <v>9307</v>
      </c>
      <c r="B2609" s="8" t="s">
        <v>2351</v>
      </c>
      <c r="C2609" s="8" t="s">
        <v>7</v>
      </c>
      <c r="D2609" s="50" t="s">
        <v>10123</v>
      </c>
      <c r="E2609" s="50" t="s">
        <v>2353</v>
      </c>
    </row>
    <row r="2610" spans="1:5" ht="16" x14ac:dyDescent="0.2">
      <c r="A2610" s="8" t="s">
        <v>9307</v>
      </c>
      <c r="B2610" s="8" t="s">
        <v>2354</v>
      </c>
      <c r="C2610" s="8" t="s">
        <v>4</v>
      </c>
      <c r="D2610" s="50" t="s">
        <v>10122</v>
      </c>
      <c r="E2610" s="50" t="s">
        <v>2352</v>
      </c>
    </row>
    <row r="2611" spans="1:5" ht="16" x14ac:dyDescent="0.2">
      <c r="A2611" s="8" t="s">
        <v>9307</v>
      </c>
      <c r="B2611" s="8" t="s">
        <v>2354</v>
      </c>
      <c r="C2611" s="8" t="s">
        <v>5</v>
      </c>
      <c r="D2611" s="50" t="s">
        <v>10122</v>
      </c>
      <c r="E2611" s="50" t="s">
        <v>2355</v>
      </c>
    </row>
    <row r="2612" spans="1:5" ht="16" x14ac:dyDescent="0.2">
      <c r="A2612" s="8" t="s">
        <v>9307</v>
      </c>
      <c r="B2612" s="8" t="s">
        <v>2354</v>
      </c>
      <c r="C2612" s="8" t="s">
        <v>6</v>
      </c>
      <c r="D2612" s="50" t="s">
        <v>9657</v>
      </c>
      <c r="E2612" s="50" t="s">
        <v>1257</v>
      </c>
    </row>
    <row r="2613" spans="1:5" ht="96" x14ac:dyDescent="0.2">
      <c r="A2613" s="8" t="s">
        <v>9307</v>
      </c>
      <c r="B2613" s="8" t="s">
        <v>2354</v>
      </c>
      <c r="C2613" s="8" t="s">
        <v>7</v>
      </c>
      <c r="D2613" s="50" t="s">
        <v>10124</v>
      </c>
      <c r="E2613" s="50" t="s">
        <v>2356</v>
      </c>
    </row>
    <row r="2614" spans="1:5" ht="16" x14ac:dyDescent="0.2">
      <c r="A2614" s="8" t="s">
        <v>9307</v>
      </c>
      <c r="B2614" s="8" t="s">
        <v>2357</v>
      </c>
      <c r="C2614" s="8" t="s">
        <v>4</v>
      </c>
      <c r="D2614" s="50" t="s">
        <v>10122</v>
      </c>
      <c r="E2614" s="50" t="s">
        <v>2352</v>
      </c>
    </row>
    <row r="2615" spans="1:5" ht="16" x14ac:dyDescent="0.2">
      <c r="A2615" s="8" t="s">
        <v>9307</v>
      </c>
      <c r="B2615" s="8" t="s">
        <v>2357</v>
      </c>
      <c r="C2615" s="8" t="s">
        <v>5</v>
      </c>
      <c r="D2615" s="50" t="s">
        <v>10122</v>
      </c>
      <c r="E2615" s="50" t="s">
        <v>2355</v>
      </c>
    </row>
    <row r="2616" spans="1:5" ht="16" x14ac:dyDescent="0.2">
      <c r="A2616" s="8" t="s">
        <v>9307</v>
      </c>
      <c r="B2616" s="8" t="s">
        <v>2357</v>
      </c>
      <c r="C2616" s="8" t="s">
        <v>6</v>
      </c>
      <c r="D2616" s="50" t="s">
        <v>10125</v>
      </c>
      <c r="E2616" s="50" t="s">
        <v>2358</v>
      </c>
    </row>
    <row r="2617" spans="1:5" ht="32" x14ac:dyDescent="0.2">
      <c r="A2617" s="8" t="s">
        <v>9307</v>
      </c>
      <c r="B2617" s="8" t="s">
        <v>2357</v>
      </c>
      <c r="C2617" s="8" t="s">
        <v>7</v>
      </c>
      <c r="D2617" s="50" t="s">
        <v>10126</v>
      </c>
      <c r="E2617" s="50" t="s">
        <v>2359</v>
      </c>
    </row>
    <row r="2618" spans="1:5" ht="16" x14ac:dyDescent="0.2">
      <c r="A2618" s="8" t="s">
        <v>9307</v>
      </c>
      <c r="B2618" s="8" t="s">
        <v>2360</v>
      </c>
      <c r="C2618" s="8" t="s">
        <v>4</v>
      </c>
      <c r="D2618" s="50" t="s">
        <v>10122</v>
      </c>
      <c r="E2618" s="50" t="s">
        <v>2352</v>
      </c>
    </row>
    <row r="2619" spans="1:5" ht="16" x14ac:dyDescent="0.2">
      <c r="A2619" s="8" t="s">
        <v>9307</v>
      </c>
      <c r="B2619" s="8" t="s">
        <v>2360</v>
      </c>
      <c r="C2619" s="8" t="s">
        <v>5</v>
      </c>
      <c r="D2619" s="50" t="s">
        <v>10122</v>
      </c>
      <c r="E2619" s="50" t="s">
        <v>2355</v>
      </c>
    </row>
    <row r="2620" spans="1:5" ht="16" x14ac:dyDescent="0.2">
      <c r="A2620" s="8" t="s">
        <v>9307</v>
      </c>
      <c r="B2620" s="8" t="s">
        <v>2360</v>
      </c>
      <c r="C2620" s="8" t="s">
        <v>6</v>
      </c>
      <c r="D2620" s="50" t="s">
        <v>10127</v>
      </c>
      <c r="E2620" s="50" t="s">
        <v>2362</v>
      </c>
    </row>
    <row r="2621" spans="1:5" ht="16" x14ac:dyDescent="0.2">
      <c r="A2621" s="8" t="s">
        <v>9307</v>
      </c>
      <c r="B2621" s="8" t="s">
        <v>2360</v>
      </c>
      <c r="C2621" s="8" t="s">
        <v>7</v>
      </c>
      <c r="D2621" s="50" t="s">
        <v>10128</v>
      </c>
      <c r="E2621" s="50" t="s">
        <v>2363</v>
      </c>
    </row>
    <row r="2622" spans="1:5" ht="96" x14ac:dyDescent="0.2">
      <c r="A2622" s="8" t="s">
        <v>9307</v>
      </c>
      <c r="B2622" s="8" t="s">
        <v>2360</v>
      </c>
      <c r="C2622" s="8" t="s">
        <v>8</v>
      </c>
      <c r="D2622" s="50" t="s">
        <v>10129</v>
      </c>
      <c r="E2622" s="50" t="s">
        <v>2364</v>
      </c>
    </row>
    <row r="2623" spans="1:5" ht="16" x14ac:dyDescent="0.2">
      <c r="A2623" s="8" t="s">
        <v>9307</v>
      </c>
      <c r="B2623" s="8" t="s">
        <v>2366</v>
      </c>
      <c r="C2623" s="8" t="s">
        <v>4</v>
      </c>
      <c r="D2623" s="50" t="s">
        <v>10122</v>
      </c>
      <c r="E2623" s="50" t="s">
        <v>2352</v>
      </c>
    </row>
    <row r="2624" spans="1:5" ht="16" x14ac:dyDescent="0.2">
      <c r="A2624" s="8" t="s">
        <v>9307</v>
      </c>
      <c r="B2624" s="8" t="s">
        <v>2366</v>
      </c>
      <c r="C2624" s="8" t="s">
        <v>5</v>
      </c>
      <c r="D2624" s="50" t="s">
        <v>10122</v>
      </c>
      <c r="E2624" s="50" t="s">
        <v>2355</v>
      </c>
    </row>
    <row r="2625" spans="1:5" ht="16" x14ac:dyDescent="0.2">
      <c r="A2625" s="8" t="s">
        <v>9307</v>
      </c>
      <c r="B2625" s="8" t="s">
        <v>2366</v>
      </c>
      <c r="C2625" s="8" t="s">
        <v>6</v>
      </c>
      <c r="D2625" s="50" t="s">
        <v>10127</v>
      </c>
      <c r="E2625" s="50" t="s">
        <v>2362</v>
      </c>
    </row>
    <row r="2626" spans="1:5" ht="16" x14ac:dyDescent="0.2">
      <c r="A2626" s="8" t="s">
        <v>9307</v>
      </c>
      <c r="B2626" s="8" t="s">
        <v>2366</v>
      </c>
      <c r="C2626" s="8" t="s">
        <v>7</v>
      </c>
      <c r="D2626" s="50" t="s">
        <v>10130</v>
      </c>
      <c r="E2626" s="50" t="s">
        <v>2368</v>
      </c>
    </row>
    <row r="2627" spans="1:5" ht="128" x14ac:dyDescent="0.2">
      <c r="A2627" s="8" t="s">
        <v>9307</v>
      </c>
      <c r="B2627" s="8" t="s">
        <v>2366</v>
      </c>
      <c r="C2627" s="8" t="s">
        <v>8</v>
      </c>
      <c r="D2627" s="50" t="s">
        <v>10131</v>
      </c>
      <c r="E2627" s="50" t="s">
        <v>2369</v>
      </c>
    </row>
    <row r="2628" spans="1:5" ht="16" x14ac:dyDescent="0.2">
      <c r="A2628" s="8" t="s">
        <v>9307</v>
      </c>
      <c r="B2628" s="8" t="s">
        <v>2370</v>
      </c>
      <c r="C2628" s="8" t="s">
        <v>4</v>
      </c>
      <c r="D2628" s="50" t="s">
        <v>10122</v>
      </c>
      <c r="E2628" s="50" t="s">
        <v>2352</v>
      </c>
    </row>
    <row r="2629" spans="1:5" ht="16" x14ac:dyDescent="0.2">
      <c r="A2629" s="8" t="s">
        <v>9307</v>
      </c>
      <c r="B2629" s="8" t="s">
        <v>2370</v>
      </c>
      <c r="C2629" s="8" t="s">
        <v>5</v>
      </c>
      <c r="D2629" s="50" t="s">
        <v>10122</v>
      </c>
      <c r="E2629" s="50" t="s">
        <v>2355</v>
      </c>
    </row>
    <row r="2630" spans="1:5" ht="16" x14ac:dyDescent="0.2">
      <c r="A2630" s="8" t="s">
        <v>9307</v>
      </c>
      <c r="B2630" s="8" t="s">
        <v>2370</v>
      </c>
      <c r="C2630" s="8" t="s">
        <v>6</v>
      </c>
      <c r="D2630" s="50" t="s">
        <v>10127</v>
      </c>
      <c r="E2630" s="50" t="s">
        <v>2362</v>
      </c>
    </row>
    <row r="2631" spans="1:5" ht="16" x14ac:dyDescent="0.2">
      <c r="A2631" s="8" t="s">
        <v>9307</v>
      </c>
      <c r="B2631" s="8" t="s">
        <v>2370</v>
      </c>
      <c r="C2631" s="8" t="s">
        <v>7</v>
      </c>
      <c r="D2631" s="50" t="s">
        <v>10132</v>
      </c>
      <c r="E2631" s="50" t="s">
        <v>2372</v>
      </c>
    </row>
    <row r="2632" spans="1:5" ht="16" x14ac:dyDescent="0.2">
      <c r="A2632" s="8" t="s">
        <v>9307</v>
      </c>
      <c r="B2632" s="8" t="s">
        <v>2378</v>
      </c>
      <c r="C2632" s="8" t="s">
        <v>4</v>
      </c>
      <c r="D2632" s="50" t="s">
        <v>10122</v>
      </c>
      <c r="E2632" s="50" t="s">
        <v>2352</v>
      </c>
    </row>
    <row r="2633" spans="1:5" ht="16" x14ac:dyDescent="0.2">
      <c r="A2633" s="8" t="s">
        <v>9307</v>
      </c>
      <c r="B2633" s="8" t="s">
        <v>2378</v>
      </c>
      <c r="C2633" s="8" t="s">
        <v>5</v>
      </c>
      <c r="D2633" s="50" t="s">
        <v>10122</v>
      </c>
      <c r="E2633" s="50" t="s">
        <v>2355</v>
      </c>
    </row>
    <row r="2634" spans="1:5" ht="16" x14ac:dyDescent="0.2">
      <c r="A2634" s="8" t="s">
        <v>9307</v>
      </c>
      <c r="B2634" s="8" t="s">
        <v>2378</v>
      </c>
      <c r="C2634" s="8" t="s">
        <v>6</v>
      </c>
      <c r="D2634" s="50" t="s">
        <v>10127</v>
      </c>
      <c r="E2634" s="50" t="s">
        <v>2362</v>
      </c>
    </row>
    <row r="2635" spans="1:5" ht="16" x14ac:dyDescent="0.2">
      <c r="A2635" s="8" t="s">
        <v>9307</v>
      </c>
      <c r="B2635" s="8" t="s">
        <v>2378</v>
      </c>
      <c r="C2635" s="8" t="s">
        <v>7</v>
      </c>
      <c r="D2635" s="50" t="s">
        <v>10133</v>
      </c>
      <c r="E2635" s="50" t="s">
        <v>2380</v>
      </c>
    </row>
    <row r="2636" spans="1:5" ht="16" x14ac:dyDescent="0.2">
      <c r="A2636" s="8" t="s">
        <v>9307</v>
      </c>
      <c r="B2636" s="8" t="s">
        <v>2386</v>
      </c>
      <c r="C2636" s="8" t="s">
        <v>4</v>
      </c>
      <c r="D2636" s="50" t="s">
        <v>10122</v>
      </c>
      <c r="E2636" s="50" t="s">
        <v>2352</v>
      </c>
    </row>
    <row r="2637" spans="1:5" ht="16" x14ac:dyDescent="0.2">
      <c r="A2637" s="8" t="s">
        <v>9307</v>
      </c>
      <c r="B2637" s="8" t="s">
        <v>2386</v>
      </c>
      <c r="C2637" s="8" t="s">
        <v>5</v>
      </c>
      <c r="D2637" s="50" t="s">
        <v>10122</v>
      </c>
      <c r="E2637" s="50" t="s">
        <v>2355</v>
      </c>
    </row>
    <row r="2638" spans="1:5" ht="16" x14ac:dyDescent="0.2">
      <c r="A2638" s="8" t="s">
        <v>9307</v>
      </c>
      <c r="B2638" s="8" t="s">
        <v>2386</v>
      </c>
      <c r="C2638" s="8" t="s">
        <v>6</v>
      </c>
      <c r="D2638" s="50" t="s">
        <v>10127</v>
      </c>
      <c r="E2638" s="50" t="s">
        <v>2362</v>
      </c>
    </row>
    <row r="2639" spans="1:5" ht="16" x14ac:dyDescent="0.2">
      <c r="A2639" s="8" t="s">
        <v>9307</v>
      </c>
      <c r="B2639" s="8" t="s">
        <v>2386</v>
      </c>
      <c r="C2639" s="8" t="s">
        <v>7</v>
      </c>
      <c r="D2639" s="50" t="s">
        <v>10134</v>
      </c>
      <c r="E2639" s="50" t="s">
        <v>2388</v>
      </c>
    </row>
    <row r="2640" spans="1:5" ht="16" x14ac:dyDescent="0.2">
      <c r="A2640" s="8" t="s">
        <v>9307</v>
      </c>
      <c r="B2640" s="8" t="s">
        <v>2394</v>
      </c>
      <c r="C2640" s="8" t="s">
        <v>4</v>
      </c>
      <c r="D2640" s="50" t="s">
        <v>10122</v>
      </c>
      <c r="E2640" s="50" t="s">
        <v>2352</v>
      </c>
    </row>
    <row r="2641" spans="1:5" ht="16" x14ac:dyDescent="0.2">
      <c r="A2641" s="8" t="s">
        <v>9307</v>
      </c>
      <c r="B2641" s="8" t="s">
        <v>2394</v>
      </c>
      <c r="C2641" s="8" t="s">
        <v>5</v>
      </c>
      <c r="D2641" s="50" t="s">
        <v>10122</v>
      </c>
      <c r="E2641" s="50" t="s">
        <v>2355</v>
      </c>
    </row>
    <row r="2642" spans="1:5" ht="16" x14ac:dyDescent="0.2">
      <c r="A2642" s="8" t="s">
        <v>9307</v>
      </c>
      <c r="B2642" s="8" t="s">
        <v>2394</v>
      </c>
      <c r="C2642" s="8" t="s">
        <v>6</v>
      </c>
      <c r="D2642" s="50" t="s">
        <v>10127</v>
      </c>
      <c r="E2642" s="50" t="s">
        <v>2362</v>
      </c>
    </row>
    <row r="2643" spans="1:5" ht="16" x14ac:dyDescent="0.2">
      <c r="A2643" s="8" t="s">
        <v>9307</v>
      </c>
      <c r="B2643" s="8" t="s">
        <v>2394</v>
      </c>
      <c r="C2643" s="8" t="s">
        <v>7</v>
      </c>
      <c r="D2643" s="50" t="s">
        <v>10135</v>
      </c>
      <c r="E2643" s="50" t="s">
        <v>2396</v>
      </c>
    </row>
    <row r="2644" spans="1:5" ht="16" x14ac:dyDescent="0.2">
      <c r="A2644" s="8" t="s">
        <v>9307</v>
      </c>
      <c r="B2644" s="8" t="s">
        <v>2402</v>
      </c>
      <c r="C2644" s="8" t="s">
        <v>4</v>
      </c>
      <c r="D2644" s="50" t="s">
        <v>10122</v>
      </c>
      <c r="E2644" s="50" t="s">
        <v>2352</v>
      </c>
    </row>
    <row r="2645" spans="1:5" ht="16" x14ac:dyDescent="0.2">
      <c r="A2645" s="8" t="s">
        <v>9307</v>
      </c>
      <c r="B2645" s="8" t="s">
        <v>2402</v>
      </c>
      <c r="C2645" s="8" t="s">
        <v>5</v>
      </c>
      <c r="D2645" s="50" t="s">
        <v>10122</v>
      </c>
      <c r="E2645" s="50" t="s">
        <v>2355</v>
      </c>
    </row>
    <row r="2646" spans="1:5" ht="16" x14ac:dyDescent="0.2">
      <c r="A2646" s="8" t="s">
        <v>9307</v>
      </c>
      <c r="B2646" s="8" t="s">
        <v>2402</v>
      </c>
      <c r="C2646" s="8" t="s">
        <v>6</v>
      </c>
      <c r="D2646" s="50" t="s">
        <v>10127</v>
      </c>
      <c r="E2646" s="50" t="s">
        <v>2362</v>
      </c>
    </row>
    <row r="2647" spans="1:5" ht="16" x14ac:dyDescent="0.2">
      <c r="A2647" s="8" t="s">
        <v>9307</v>
      </c>
      <c r="B2647" s="8" t="s">
        <v>2402</v>
      </c>
      <c r="C2647" s="8" t="s">
        <v>7</v>
      </c>
      <c r="D2647" s="50" t="s">
        <v>10136</v>
      </c>
      <c r="E2647" s="50" t="s">
        <v>2404</v>
      </c>
    </row>
    <row r="2648" spans="1:5" ht="16" x14ac:dyDescent="0.2">
      <c r="A2648" s="8" t="s">
        <v>9307</v>
      </c>
      <c r="B2648" s="8" t="s">
        <v>2410</v>
      </c>
      <c r="C2648" s="8" t="s">
        <v>4</v>
      </c>
      <c r="D2648" s="50" t="s">
        <v>10122</v>
      </c>
      <c r="E2648" s="50" t="s">
        <v>2352</v>
      </c>
    </row>
    <row r="2649" spans="1:5" ht="16" x14ac:dyDescent="0.2">
      <c r="A2649" s="8" t="s">
        <v>9307</v>
      </c>
      <c r="B2649" s="8" t="s">
        <v>2410</v>
      </c>
      <c r="C2649" s="8" t="s">
        <v>5</v>
      </c>
      <c r="D2649" s="50" t="s">
        <v>10122</v>
      </c>
      <c r="E2649" s="50" t="s">
        <v>2355</v>
      </c>
    </row>
    <row r="2650" spans="1:5" ht="16" x14ac:dyDescent="0.2">
      <c r="A2650" s="8" t="s">
        <v>9307</v>
      </c>
      <c r="B2650" s="8" t="s">
        <v>2410</v>
      </c>
      <c r="C2650" s="8" t="s">
        <v>6</v>
      </c>
      <c r="D2650" s="50" t="s">
        <v>10127</v>
      </c>
      <c r="E2650" s="50" t="s">
        <v>2362</v>
      </c>
    </row>
    <row r="2651" spans="1:5" ht="16" x14ac:dyDescent="0.2">
      <c r="A2651" s="8" t="s">
        <v>9307</v>
      </c>
      <c r="B2651" s="8" t="s">
        <v>2410</v>
      </c>
      <c r="C2651" s="8" t="s">
        <v>7</v>
      </c>
      <c r="D2651" s="50" t="s">
        <v>10137</v>
      </c>
      <c r="E2651" s="50" t="s">
        <v>2412</v>
      </c>
    </row>
    <row r="2652" spans="1:5" ht="16" x14ac:dyDescent="0.2">
      <c r="A2652" s="8" t="s">
        <v>9307</v>
      </c>
      <c r="B2652" s="8" t="s">
        <v>2418</v>
      </c>
      <c r="C2652" s="8" t="s">
        <v>4</v>
      </c>
      <c r="D2652" s="50" t="s">
        <v>10122</v>
      </c>
      <c r="E2652" s="50" t="s">
        <v>2352</v>
      </c>
    </row>
    <row r="2653" spans="1:5" ht="16" x14ac:dyDescent="0.2">
      <c r="A2653" s="8" t="s">
        <v>9307</v>
      </c>
      <c r="B2653" s="8" t="s">
        <v>2418</v>
      </c>
      <c r="C2653" s="8" t="s">
        <v>5</v>
      </c>
      <c r="D2653" s="50" t="s">
        <v>10122</v>
      </c>
      <c r="E2653" s="50" t="s">
        <v>2355</v>
      </c>
    </row>
    <row r="2654" spans="1:5" ht="16" x14ac:dyDescent="0.2">
      <c r="A2654" s="8" t="s">
        <v>9307</v>
      </c>
      <c r="B2654" s="8" t="s">
        <v>2418</v>
      </c>
      <c r="C2654" s="8" t="s">
        <v>6</v>
      </c>
      <c r="D2654" s="50" t="s">
        <v>10127</v>
      </c>
      <c r="E2654" s="50" t="s">
        <v>2362</v>
      </c>
    </row>
    <row r="2655" spans="1:5" ht="16" x14ac:dyDescent="0.2">
      <c r="A2655" s="8" t="s">
        <v>9307</v>
      </c>
      <c r="B2655" s="8" t="s">
        <v>2418</v>
      </c>
      <c r="C2655" s="8" t="s">
        <v>7</v>
      </c>
      <c r="D2655" s="50" t="s">
        <v>9547</v>
      </c>
      <c r="E2655" s="50" t="s">
        <v>802</v>
      </c>
    </row>
    <row r="2656" spans="1:5" ht="16" x14ac:dyDescent="0.2">
      <c r="A2656" s="8" t="s">
        <v>9307</v>
      </c>
      <c r="B2656" s="8" t="s">
        <v>2420</v>
      </c>
      <c r="C2656" s="8" t="s">
        <v>4</v>
      </c>
      <c r="D2656" s="50" t="s">
        <v>10122</v>
      </c>
      <c r="E2656" s="50" t="s">
        <v>2352</v>
      </c>
    </row>
    <row r="2657" spans="1:5" ht="16" x14ac:dyDescent="0.2">
      <c r="A2657" s="8" t="s">
        <v>9307</v>
      </c>
      <c r="B2657" s="8" t="s">
        <v>2420</v>
      </c>
      <c r="C2657" s="8" t="s">
        <v>5</v>
      </c>
      <c r="D2657" s="50" t="s">
        <v>10122</v>
      </c>
      <c r="E2657" s="50" t="s">
        <v>2355</v>
      </c>
    </row>
    <row r="2658" spans="1:5" ht="16" x14ac:dyDescent="0.2">
      <c r="A2658" s="8" t="s">
        <v>9307</v>
      </c>
      <c r="B2658" s="8" t="s">
        <v>2420</v>
      </c>
      <c r="C2658" s="8" t="s">
        <v>6</v>
      </c>
      <c r="D2658" s="50" t="s">
        <v>10127</v>
      </c>
      <c r="E2658" s="50" t="s">
        <v>2362</v>
      </c>
    </row>
    <row r="2659" spans="1:5" ht="16" x14ac:dyDescent="0.2">
      <c r="A2659" s="8" t="s">
        <v>9307</v>
      </c>
      <c r="B2659" s="8" t="s">
        <v>2420</v>
      </c>
      <c r="C2659" s="8" t="s">
        <v>7</v>
      </c>
      <c r="D2659" s="50" t="s">
        <v>9516</v>
      </c>
      <c r="E2659" s="50" t="s">
        <v>643</v>
      </c>
    </row>
    <row r="2660" spans="1:5" ht="16" x14ac:dyDescent="0.2">
      <c r="A2660" s="8" t="s">
        <v>9307</v>
      </c>
      <c r="B2660" s="8" t="s">
        <v>2424</v>
      </c>
      <c r="C2660" s="8" t="s">
        <v>4</v>
      </c>
      <c r="D2660" s="50" t="s">
        <v>10122</v>
      </c>
      <c r="E2660" s="50" t="s">
        <v>2352</v>
      </c>
    </row>
    <row r="2661" spans="1:5" ht="16" x14ac:dyDescent="0.2">
      <c r="A2661" s="8" t="s">
        <v>9307</v>
      </c>
      <c r="B2661" s="8" t="s">
        <v>2424</v>
      </c>
      <c r="C2661" s="8" t="s">
        <v>5</v>
      </c>
      <c r="D2661" s="50" t="s">
        <v>10122</v>
      </c>
      <c r="E2661" s="50" t="s">
        <v>2355</v>
      </c>
    </row>
    <row r="2662" spans="1:5" ht="16" x14ac:dyDescent="0.2">
      <c r="A2662" s="8" t="s">
        <v>9307</v>
      </c>
      <c r="B2662" s="8" t="s">
        <v>2424</v>
      </c>
      <c r="C2662" s="8" t="s">
        <v>6</v>
      </c>
      <c r="D2662" s="50" t="s">
        <v>10014</v>
      </c>
      <c r="E2662" s="50" t="s">
        <v>2093</v>
      </c>
    </row>
    <row r="2663" spans="1:5" ht="16" x14ac:dyDescent="0.2">
      <c r="A2663" s="8" t="s">
        <v>9307</v>
      </c>
      <c r="B2663" s="8" t="s">
        <v>2424</v>
      </c>
      <c r="C2663" s="8" t="s">
        <v>7</v>
      </c>
      <c r="D2663" s="50" t="s">
        <v>10138</v>
      </c>
      <c r="E2663" s="50" t="s">
        <v>10139</v>
      </c>
    </row>
    <row r="2664" spans="1:5" ht="160" x14ac:dyDescent="0.2">
      <c r="A2664" s="8" t="s">
        <v>9307</v>
      </c>
      <c r="B2664" s="8" t="s">
        <v>2424</v>
      </c>
      <c r="C2664" s="8" t="s">
        <v>8</v>
      </c>
      <c r="D2664" s="50" t="s">
        <v>10140</v>
      </c>
      <c r="E2664" s="50" t="s">
        <v>10141</v>
      </c>
    </row>
    <row r="2665" spans="1:5" ht="16" x14ac:dyDescent="0.2">
      <c r="A2665" s="8" t="s">
        <v>9307</v>
      </c>
      <c r="B2665" s="8" t="s">
        <v>2428</v>
      </c>
      <c r="C2665" s="8" t="s">
        <v>4</v>
      </c>
      <c r="D2665" s="50" t="s">
        <v>10122</v>
      </c>
      <c r="E2665" s="50" t="s">
        <v>2352</v>
      </c>
    </row>
    <row r="2666" spans="1:5" ht="16" x14ac:dyDescent="0.2">
      <c r="A2666" s="8" t="s">
        <v>9307</v>
      </c>
      <c r="B2666" s="8" t="s">
        <v>2428</v>
      </c>
      <c r="C2666" s="8" t="s">
        <v>5</v>
      </c>
      <c r="D2666" s="50" t="s">
        <v>10122</v>
      </c>
      <c r="E2666" s="50" t="s">
        <v>2355</v>
      </c>
    </row>
    <row r="2667" spans="1:5" ht="16" x14ac:dyDescent="0.2">
      <c r="A2667" s="8" t="s">
        <v>9307</v>
      </c>
      <c r="B2667" s="8" t="s">
        <v>2428</v>
      </c>
      <c r="C2667" s="8" t="s">
        <v>6</v>
      </c>
      <c r="D2667" s="50" t="s">
        <v>10014</v>
      </c>
      <c r="E2667" s="50" t="s">
        <v>2093</v>
      </c>
    </row>
    <row r="2668" spans="1:5" ht="16" x14ac:dyDescent="0.2">
      <c r="A2668" s="8" t="s">
        <v>9307</v>
      </c>
      <c r="B2668" s="8" t="s">
        <v>2428</v>
      </c>
      <c r="C2668" s="8" t="s">
        <v>7</v>
      </c>
      <c r="D2668" s="50" t="s">
        <v>10142</v>
      </c>
      <c r="E2668" s="50" t="s">
        <v>2430</v>
      </c>
    </row>
    <row r="2669" spans="1:5" ht="16" x14ac:dyDescent="0.2">
      <c r="A2669" s="8" t="s">
        <v>9307</v>
      </c>
      <c r="B2669" s="8" t="s">
        <v>2431</v>
      </c>
      <c r="C2669" s="8" t="s">
        <v>4</v>
      </c>
      <c r="D2669" s="50" t="s">
        <v>10122</v>
      </c>
      <c r="E2669" s="50" t="s">
        <v>2352</v>
      </c>
    </row>
    <row r="2670" spans="1:5" ht="16" x14ac:dyDescent="0.2">
      <c r="A2670" s="8" t="s">
        <v>9307</v>
      </c>
      <c r="B2670" s="8" t="s">
        <v>2431</v>
      </c>
      <c r="C2670" s="8" t="s">
        <v>5</v>
      </c>
      <c r="D2670" s="50" t="s">
        <v>10122</v>
      </c>
      <c r="E2670" s="50" t="s">
        <v>2355</v>
      </c>
    </row>
    <row r="2671" spans="1:5" ht="16" x14ac:dyDescent="0.2">
      <c r="A2671" s="8" t="s">
        <v>9307</v>
      </c>
      <c r="B2671" s="8" t="s">
        <v>2431</v>
      </c>
      <c r="C2671" s="8" t="s">
        <v>6</v>
      </c>
      <c r="D2671" s="50" t="s">
        <v>10014</v>
      </c>
      <c r="E2671" s="50" t="s">
        <v>2093</v>
      </c>
    </row>
    <row r="2672" spans="1:5" ht="16" x14ac:dyDescent="0.2">
      <c r="A2672" s="8" t="s">
        <v>9307</v>
      </c>
      <c r="B2672" s="8" t="s">
        <v>2431</v>
      </c>
      <c r="C2672" s="8" t="s">
        <v>7</v>
      </c>
      <c r="D2672" s="50" t="s">
        <v>10143</v>
      </c>
      <c r="E2672" s="50" t="s">
        <v>2433</v>
      </c>
    </row>
    <row r="2673" spans="1:5" ht="96" x14ac:dyDescent="0.2">
      <c r="A2673" s="8" t="s">
        <v>9307</v>
      </c>
      <c r="B2673" s="8" t="s">
        <v>2431</v>
      </c>
      <c r="C2673" s="8" t="s">
        <v>8</v>
      </c>
      <c r="D2673" s="50" t="s">
        <v>10144</v>
      </c>
      <c r="E2673" s="50" t="s">
        <v>2434</v>
      </c>
    </row>
    <row r="2674" spans="1:5" ht="16" x14ac:dyDescent="0.2">
      <c r="A2674" s="8" t="s">
        <v>9307</v>
      </c>
      <c r="B2674" s="8" t="s">
        <v>2435</v>
      </c>
      <c r="C2674" s="8" t="s">
        <v>4</v>
      </c>
      <c r="D2674" s="50" t="s">
        <v>10122</v>
      </c>
      <c r="E2674" s="50" t="s">
        <v>2352</v>
      </c>
    </row>
    <row r="2675" spans="1:5" ht="16" x14ac:dyDescent="0.2">
      <c r="A2675" s="8" t="s">
        <v>9307</v>
      </c>
      <c r="B2675" s="8" t="s">
        <v>2435</v>
      </c>
      <c r="C2675" s="8" t="s">
        <v>5</v>
      </c>
      <c r="D2675" s="50" t="s">
        <v>10122</v>
      </c>
      <c r="E2675" s="50" t="s">
        <v>2355</v>
      </c>
    </row>
    <row r="2676" spans="1:5" ht="16" x14ac:dyDescent="0.2">
      <c r="A2676" s="8" t="s">
        <v>9307</v>
      </c>
      <c r="B2676" s="8" t="s">
        <v>2435</v>
      </c>
      <c r="C2676" s="8" t="s">
        <v>6</v>
      </c>
      <c r="D2676" s="50" t="s">
        <v>10014</v>
      </c>
      <c r="E2676" s="50" t="s">
        <v>2093</v>
      </c>
    </row>
    <row r="2677" spans="1:5" ht="16" x14ac:dyDescent="0.2">
      <c r="A2677" s="8" t="s">
        <v>9307</v>
      </c>
      <c r="B2677" s="8" t="s">
        <v>2435</v>
      </c>
      <c r="C2677" s="8" t="s">
        <v>7</v>
      </c>
      <c r="D2677" s="50" t="s">
        <v>10145</v>
      </c>
      <c r="E2677" s="50" t="s">
        <v>2437</v>
      </c>
    </row>
    <row r="2678" spans="1:5" ht="80" x14ac:dyDescent="0.2">
      <c r="A2678" s="8" t="s">
        <v>9307</v>
      </c>
      <c r="B2678" s="8" t="s">
        <v>2435</v>
      </c>
      <c r="C2678" s="8" t="s">
        <v>8</v>
      </c>
      <c r="D2678" s="50" t="s">
        <v>10044</v>
      </c>
      <c r="E2678" s="50" t="s">
        <v>2166</v>
      </c>
    </row>
    <row r="2679" spans="1:5" ht="16" x14ac:dyDescent="0.2">
      <c r="A2679" s="8" t="s">
        <v>9307</v>
      </c>
      <c r="B2679" s="8" t="s">
        <v>2438</v>
      </c>
      <c r="C2679" s="8" t="s">
        <v>4</v>
      </c>
      <c r="D2679" s="50" t="s">
        <v>10122</v>
      </c>
      <c r="E2679" s="50" t="s">
        <v>2352</v>
      </c>
    </row>
    <row r="2680" spans="1:5" ht="16" x14ac:dyDescent="0.2">
      <c r="A2680" s="8" t="s">
        <v>9307</v>
      </c>
      <c r="B2680" s="8" t="s">
        <v>2438</v>
      </c>
      <c r="C2680" s="8" t="s">
        <v>5</v>
      </c>
      <c r="D2680" s="50" t="s">
        <v>10122</v>
      </c>
      <c r="E2680" s="50" t="s">
        <v>2355</v>
      </c>
    </row>
    <row r="2681" spans="1:5" ht="16" x14ac:dyDescent="0.2">
      <c r="A2681" s="8" t="s">
        <v>9307</v>
      </c>
      <c r="B2681" s="8" t="s">
        <v>2438</v>
      </c>
      <c r="C2681" s="8" t="s">
        <v>6</v>
      </c>
      <c r="D2681" s="50" t="s">
        <v>10014</v>
      </c>
      <c r="E2681" s="50" t="s">
        <v>2093</v>
      </c>
    </row>
    <row r="2682" spans="1:5" ht="16" x14ac:dyDescent="0.2">
      <c r="A2682" s="8" t="s">
        <v>9307</v>
      </c>
      <c r="B2682" s="8" t="s">
        <v>2438</v>
      </c>
      <c r="C2682" s="8" t="s">
        <v>7</v>
      </c>
      <c r="D2682" s="50" t="s">
        <v>9723</v>
      </c>
      <c r="E2682" s="50" t="s">
        <v>1408</v>
      </c>
    </row>
    <row r="2683" spans="1:5" ht="16" x14ac:dyDescent="0.2">
      <c r="A2683" s="8" t="s">
        <v>9307</v>
      </c>
      <c r="B2683" s="8" t="s">
        <v>2440</v>
      </c>
      <c r="C2683" s="8" t="s">
        <v>4</v>
      </c>
      <c r="D2683" s="50" t="s">
        <v>10122</v>
      </c>
      <c r="E2683" s="50" t="s">
        <v>2352</v>
      </c>
    </row>
    <row r="2684" spans="1:5" ht="16" x14ac:dyDescent="0.2">
      <c r="A2684" s="8" t="s">
        <v>9307</v>
      </c>
      <c r="B2684" s="8" t="s">
        <v>2440</v>
      </c>
      <c r="C2684" s="8" t="s">
        <v>5</v>
      </c>
      <c r="D2684" s="50" t="s">
        <v>10122</v>
      </c>
      <c r="E2684" s="50" t="s">
        <v>2355</v>
      </c>
    </row>
    <row r="2685" spans="1:5" ht="16" x14ac:dyDescent="0.2">
      <c r="A2685" s="8" t="s">
        <v>9307</v>
      </c>
      <c r="B2685" s="8" t="s">
        <v>2440</v>
      </c>
      <c r="C2685" s="8" t="s">
        <v>6</v>
      </c>
      <c r="D2685" s="50" t="s">
        <v>10125</v>
      </c>
      <c r="E2685" s="50" t="s">
        <v>2358</v>
      </c>
    </row>
    <row r="2686" spans="1:5" ht="32" x14ac:dyDescent="0.2">
      <c r="A2686" s="8" t="s">
        <v>9307</v>
      </c>
      <c r="B2686" s="8" t="s">
        <v>2440</v>
      </c>
      <c r="C2686" s="8" t="s">
        <v>7</v>
      </c>
      <c r="D2686" s="50" t="s">
        <v>10146</v>
      </c>
      <c r="E2686" s="50" t="s">
        <v>2442</v>
      </c>
    </row>
    <row r="2687" spans="1:5" ht="224" x14ac:dyDescent="0.2">
      <c r="A2687" s="8" t="s">
        <v>9307</v>
      </c>
      <c r="B2687" s="8" t="s">
        <v>2440</v>
      </c>
      <c r="C2687" s="8" t="s">
        <v>8</v>
      </c>
      <c r="D2687" s="50" t="s">
        <v>10147</v>
      </c>
      <c r="E2687" s="50" t="s">
        <v>10148</v>
      </c>
    </row>
    <row r="2688" spans="1:5" ht="16" x14ac:dyDescent="0.2">
      <c r="A2688" s="8" t="s">
        <v>9307</v>
      </c>
      <c r="B2688" s="8" t="s">
        <v>2445</v>
      </c>
      <c r="C2688" s="8" t="s">
        <v>4</v>
      </c>
      <c r="D2688" s="50" t="s">
        <v>10122</v>
      </c>
      <c r="E2688" s="50" t="s">
        <v>2352</v>
      </c>
    </row>
    <row r="2689" spans="1:5" ht="16" x14ac:dyDescent="0.2">
      <c r="A2689" s="8" t="s">
        <v>9307</v>
      </c>
      <c r="B2689" s="8" t="s">
        <v>2445</v>
      </c>
      <c r="C2689" s="8" t="s">
        <v>5</v>
      </c>
      <c r="D2689" s="50" t="s">
        <v>10122</v>
      </c>
      <c r="E2689" s="50" t="s">
        <v>2355</v>
      </c>
    </row>
    <row r="2690" spans="1:5" ht="16" x14ac:dyDescent="0.2">
      <c r="A2690" s="8" t="s">
        <v>9307</v>
      </c>
      <c r="B2690" s="8" t="s">
        <v>2445</v>
      </c>
      <c r="C2690" s="8" t="s">
        <v>6</v>
      </c>
      <c r="D2690" s="50" t="s">
        <v>10125</v>
      </c>
      <c r="E2690" s="50" t="s">
        <v>2358</v>
      </c>
    </row>
    <row r="2691" spans="1:5" ht="32" x14ac:dyDescent="0.2">
      <c r="A2691" s="8" t="s">
        <v>9307</v>
      </c>
      <c r="B2691" s="8" t="s">
        <v>2445</v>
      </c>
      <c r="C2691" s="8" t="s">
        <v>7</v>
      </c>
      <c r="D2691" s="50" t="s">
        <v>10149</v>
      </c>
      <c r="E2691" s="50" t="s">
        <v>2447</v>
      </c>
    </row>
    <row r="2692" spans="1:5" ht="256" x14ac:dyDescent="0.2">
      <c r="A2692" s="8" t="s">
        <v>9307</v>
      </c>
      <c r="B2692" s="8" t="s">
        <v>2445</v>
      </c>
      <c r="C2692" s="8" t="s">
        <v>8</v>
      </c>
      <c r="D2692" s="50" t="s">
        <v>10150</v>
      </c>
      <c r="E2692" s="2" t="s">
        <v>2448</v>
      </c>
    </row>
    <row r="2693" spans="1:5" ht="16" x14ac:dyDescent="0.2">
      <c r="A2693" s="8" t="s">
        <v>9307</v>
      </c>
      <c r="B2693" s="8" t="s">
        <v>2450</v>
      </c>
      <c r="C2693" s="8" t="s">
        <v>4</v>
      </c>
      <c r="D2693" s="50" t="s">
        <v>10122</v>
      </c>
      <c r="E2693" s="50" t="s">
        <v>2352</v>
      </c>
    </row>
    <row r="2694" spans="1:5" ht="16" x14ac:dyDescent="0.2">
      <c r="A2694" s="8" t="s">
        <v>9307</v>
      </c>
      <c r="B2694" s="8" t="s">
        <v>2450</v>
      </c>
      <c r="C2694" s="8" t="s">
        <v>5</v>
      </c>
      <c r="D2694" s="50" t="s">
        <v>10122</v>
      </c>
      <c r="E2694" s="50" t="s">
        <v>2355</v>
      </c>
    </row>
    <row r="2695" spans="1:5" ht="16" x14ac:dyDescent="0.2">
      <c r="A2695" s="8" t="s">
        <v>9307</v>
      </c>
      <c r="B2695" s="8" t="s">
        <v>2450</v>
      </c>
      <c r="C2695" s="8" t="s">
        <v>6</v>
      </c>
      <c r="D2695" s="50" t="s">
        <v>10125</v>
      </c>
      <c r="E2695" s="50" t="s">
        <v>2358</v>
      </c>
    </row>
    <row r="2696" spans="1:5" ht="16" x14ac:dyDescent="0.2">
      <c r="A2696" s="8" t="s">
        <v>9307</v>
      </c>
      <c r="B2696" s="8" t="s">
        <v>2450</v>
      </c>
      <c r="C2696" s="8" t="s">
        <v>7</v>
      </c>
      <c r="D2696" s="50" t="s">
        <v>10151</v>
      </c>
      <c r="E2696" s="50" t="s">
        <v>2452</v>
      </c>
    </row>
    <row r="2697" spans="1:5" ht="16" x14ac:dyDescent="0.2">
      <c r="A2697" s="8" t="s">
        <v>9307</v>
      </c>
      <c r="B2697" s="8" t="s">
        <v>2455</v>
      </c>
      <c r="C2697" s="8" t="s">
        <v>4</v>
      </c>
      <c r="D2697" s="50" t="s">
        <v>10122</v>
      </c>
      <c r="E2697" s="50" t="s">
        <v>2352</v>
      </c>
    </row>
    <row r="2698" spans="1:5" ht="16" x14ac:dyDescent="0.2">
      <c r="A2698" s="8" t="s">
        <v>9307</v>
      </c>
      <c r="B2698" s="8" t="s">
        <v>2455</v>
      </c>
      <c r="C2698" s="8" t="s">
        <v>5</v>
      </c>
      <c r="D2698" s="50" t="s">
        <v>10122</v>
      </c>
      <c r="E2698" s="50" t="s">
        <v>2355</v>
      </c>
    </row>
    <row r="2699" spans="1:5" ht="16" x14ac:dyDescent="0.2">
      <c r="A2699" s="8" t="s">
        <v>9307</v>
      </c>
      <c r="B2699" s="8" t="s">
        <v>2455</v>
      </c>
      <c r="C2699" s="8" t="s">
        <v>6</v>
      </c>
      <c r="D2699" s="50" t="s">
        <v>10125</v>
      </c>
      <c r="E2699" s="50" t="s">
        <v>2358</v>
      </c>
    </row>
    <row r="2700" spans="1:5" ht="16" x14ac:dyDescent="0.2">
      <c r="A2700" s="8" t="s">
        <v>9307</v>
      </c>
      <c r="B2700" s="8" t="s">
        <v>2455</v>
      </c>
      <c r="C2700" s="8" t="s">
        <v>7</v>
      </c>
      <c r="D2700" s="50" t="s">
        <v>10152</v>
      </c>
      <c r="E2700" s="50" t="s">
        <v>2457</v>
      </c>
    </row>
    <row r="2701" spans="1:5" ht="16" x14ac:dyDescent="0.2">
      <c r="A2701" s="8" t="s">
        <v>9307</v>
      </c>
      <c r="B2701" s="8" t="s">
        <v>2455</v>
      </c>
      <c r="C2701" s="8" t="s">
        <v>8</v>
      </c>
      <c r="D2701" s="50" t="s">
        <v>10153</v>
      </c>
      <c r="E2701" s="50" t="s">
        <v>2458</v>
      </c>
    </row>
    <row r="2702" spans="1:5" ht="16" x14ac:dyDescent="0.2">
      <c r="A2702" s="8" t="s">
        <v>9307</v>
      </c>
      <c r="B2702" s="8" t="s">
        <v>2459</v>
      </c>
      <c r="C2702" s="8" t="s">
        <v>4</v>
      </c>
      <c r="D2702" s="50" t="s">
        <v>10122</v>
      </c>
      <c r="E2702" s="50" t="s">
        <v>2352</v>
      </c>
    </row>
    <row r="2703" spans="1:5" ht="16" x14ac:dyDescent="0.2">
      <c r="A2703" s="8" t="s">
        <v>9307</v>
      </c>
      <c r="B2703" s="8" t="s">
        <v>2459</v>
      </c>
      <c r="C2703" s="8" t="s">
        <v>5</v>
      </c>
      <c r="D2703" s="50" t="s">
        <v>10122</v>
      </c>
      <c r="E2703" s="50" t="s">
        <v>2355</v>
      </c>
    </row>
    <row r="2704" spans="1:5" ht="16" x14ac:dyDescent="0.2">
      <c r="A2704" s="8" t="s">
        <v>9307</v>
      </c>
      <c r="B2704" s="8" t="s">
        <v>2459</v>
      </c>
      <c r="C2704" s="8" t="s">
        <v>6</v>
      </c>
      <c r="D2704" s="50" t="s">
        <v>10125</v>
      </c>
      <c r="E2704" s="50" t="s">
        <v>2358</v>
      </c>
    </row>
    <row r="2705" spans="1:5" ht="16" x14ac:dyDescent="0.2">
      <c r="A2705" s="8" t="s">
        <v>9307</v>
      </c>
      <c r="B2705" s="8" t="s">
        <v>2459</v>
      </c>
      <c r="C2705" s="8" t="s">
        <v>7</v>
      </c>
      <c r="D2705" s="50" t="s">
        <v>10154</v>
      </c>
      <c r="E2705" s="50" t="s">
        <v>2461</v>
      </c>
    </row>
    <row r="2706" spans="1:5" ht="16" x14ac:dyDescent="0.2">
      <c r="A2706" s="8" t="s">
        <v>9307</v>
      </c>
      <c r="B2706" s="8" t="s">
        <v>2459</v>
      </c>
      <c r="C2706" s="8" t="s">
        <v>8</v>
      </c>
      <c r="D2706" s="50" t="s">
        <v>10155</v>
      </c>
      <c r="E2706" s="50" t="s">
        <v>2462</v>
      </c>
    </row>
    <row r="2707" spans="1:5" ht="16" x14ac:dyDescent="0.2">
      <c r="A2707" s="8" t="s">
        <v>9307</v>
      </c>
      <c r="B2707" s="8" t="s">
        <v>2464</v>
      </c>
      <c r="C2707" s="8" t="s">
        <v>4</v>
      </c>
      <c r="D2707" s="50" t="s">
        <v>10122</v>
      </c>
      <c r="E2707" s="50" t="s">
        <v>2352</v>
      </c>
    </row>
    <row r="2708" spans="1:5" ht="16" x14ac:dyDescent="0.2">
      <c r="A2708" s="8" t="s">
        <v>9307</v>
      </c>
      <c r="B2708" s="8" t="s">
        <v>2464</v>
      </c>
      <c r="C2708" s="8" t="s">
        <v>5</v>
      </c>
      <c r="D2708" s="50" t="s">
        <v>10122</v>
      </c>
      <c r="E2708" s="50" t="s">
        <v>2355</v>
      </c>
    </row>
    <row r="2709" spans="1:5" ht="16" x14ac:dyDescent="0.2">
      <c r="A2709" s="8" t="s">
        <v>9307</v>
      </c>
      <c r="B2709" s="8" t="s">
        <v>2464</v>
      </c>
      <c r="C2709" s="8" t="s">
        <v>6</v>
      </c>
      <c r="D2709" s="50" t="s">
        <v>10125</v>
      </c>
      <c r="E2709" s="50" t="s">
        <v>2358</v>
      </c>
    </row>
    <row r="2710" spans="1:5" ht="16" x14ac:dyDescent="0.2">
      <c r="A2710" s="8" t="s">
        <v>9307</v>
      </c>
      <c r="B2710" s="8" t="s">
        <v>2464</v>
      </c>
      <c r="C2710" s="8" t="s">
        <v>7</v>
      </c>
      <c r="D2710" s="50" t="s">
        <v>10156</v>
      </c>
      <c r="E2710" s="50" t="s">
        <v>2466</v>
      </c>
    </row>
    <row r="2711" spans="1:5" ht="64" x14ac:dyDescent="0.2">
      <c r="A2711" s="8" t="s">
        <v>9307</v>
      </c>
      <c r="B2711" s="8" t="s">
        <v>2464</v>
      </c>
      <c r="C2711" s="8" t="s">
        <v>8</v>
      </c>
      <c r="D2711" s="50" t="s">
        <v>9423</v>
      </c>
      <c r="E2711" s="50" t="s">
        <v>375</v>
      </c>
    </row>
    <row r="2712" spans="1:5" ht="16" x14ac:dyDescent="0.2">
      <c r="A2712" s="8" t="s">
        <v>9307</v>
      </c>
      <c r="B2712" s="8" t="s">
        <v>2467</v>
      </c>
      <c r="C2712" s="8" t="s">
        <v>4</v>
      </c>
      <c r="D2712" s="50" t="s">
        <v>10122</v>
      </c>
      <c r="E2712" s="50" t="s">
        <v>2352</v>
      </c>
    </row>
    <row r="2713" spans="1:5" ht="16" x14ac:dyDescent="0.2">
      <c r="A2713" s="8" t="s">
        <v>9307</v>
      </c>
      <c r="B2713" s="8" t="s">
        <v>2467</v>
      </c>
      <c r="C2713" s="8" t="s">
        <v>5</v>
      </c>
      <c r="D2713" s="50" t="s">
        <v>10122</v>
      </c>
      <c r="E2713" s="50" t="s">
        <v>2355</v>
      </c>
    </row>
    <row r="2714" spans="1:5" ht="16" x14ac:dyDescent="0.2">
      <c r="A2714" s="8" t="s">
        <v>9307</v>
      </c>
      <c r="B2714" s="8" t="s">
        <v>2467</v>
      </c>
      <c r="C2714" s="8" t="s">
        <v>6</v>
      </c>
      <c r="D2714" s="50" t="s">
        <v>10125</v>
      </c>
      <c r="E2714" s="50" t="s">
        <v>2358</v>
      </c>
    </row>
    <row r="2715" spans="1:5" ht="16" x14ac:dyDescent="0.2">
      <c r="A2715" s="8" t="s">
        <v>9307</v>
      </c>
      <c r="B2715" s="8" t="s">
        <v>2467</v>
      </c>
      <c r="C2715" s="8" t="s">
        <v>7</v>
      </c>
      <c r="D2715" s="50" t="s">
        <v>10157</v>
      </c>
      <c r="E2715" s="50" t="s">
        <v>2469</v>
      </c>
    </row>
    <row r="2716" spans="1:5" ht="16" x14ac:dyDescent="0.2">
      <c r="A2716" s="8" t="s">
        <v>9307</v>
      </c>
      <c r="B2716" s="8" t="s">
        <v>2470</v>
      </c>
      <c r="C2716" s="8" t="s">
        <v>4</v>
      </c>
      <c r="D2716" s="50" t="s">
        <v>10122</v>
      </c>
      <c r="E2716" s="50" t="s">
        <v>2352</v>
      </c>
    </row>
    <row r="2717" spans="1:5" ht="16" x14ac:dyDescent="0.2">
      <c r="A2717" s="8" t="s">
        <v>9307</v>
      </c>
      <c r="B2717" s="8" t="s">
        <v>2470</v>
      </c>
      <c r="C2717" s="8" t="s">
        <v>5</v>
      </c>
      <c r="D2717" s="50" t="s">
        <v>10122</v>
      </c>
      <c r="E2717" s="50" t="s">
        <v>2355</v>
      </c>
    </row>
    <row r="2718" spans="1:5" ht="16" x14ac:dyDescent="0.2">
      <c r="A2718" s="8" t="s">
        <v>9307</v>
      </c>
      <c r="B2718" s="8" t="s">
        <v>2470</v>
      </c>
      <c r="C2718" s="8" t="s">
        <v>6</v>
      </c>
      <c r="D2718" s="50" t="s">
        <v>10125</v>
      </c>
      <c r="E2718" s="50" t="s">
        <v>2358</v>
      </c>
    </row>
    <row r="2719" spans="1:5" ht="16" x14ac:dyDescent="0.2">
      <c r="A2719" s="8" t="s">
        <v>9307</v>
      </c>
      <c r="B2719" s="8" t="s">
        <v>2470</v>
      </c>
      <c r="C2719" s="8" t="s">
        <v>7</v>
      </c>
      <c r="D2719" s="50" t="s">
        <v>10158</v>
      </c>
      <c r="E2719" s="50" t="s">
        <v>2472</v>
      </c>
    </row>
    <row r="2720" spans="1:5" ht="272" x14ac:dyDescent="0.2">
      <c r="A2720" s="8" t="s">
        <v>9307</v>
      </c>
      <c r="B2720" s="8" t="s">
        <v>2470</v>
      </c>
      <c r="C2720" s="8" t="s">
        <v>8</v>
      </c>
      <c r="D2720" s="50" t="s">
        <v>10159</v>
      </c>
      <c r="E2720" s="50" t="s">
        <v>2473</v>
      </c>
    </row>
    <row r="2721" spans="1:5" ht="16" x14ac:dyDescent="0.2">
      <c r="A2721" s="8" t="s">
        <v>9307</v>
      </c>
      <c r="B2721" s="8" t="s">
        <v>2480</v>
      </c>
      <c r="C2721" s="8" t="s">
        <v>4</v>
      </c>
      <c r="D2721" s="50" t="s">
        <v>10122</v>
      </c>
      <c r="E2721" s="50" t="s">
        <v>2352</v>
      </c>
    </row>
    <row r="2722" spans="1:5" ht="16" x14ac:dyDescent="0.2">
      <c r="A2722" s="8" t="s">
        <v>9307</v>
      </c>
      <c r="B2722" s="8" t="s">
        <v>2480</v>
      </c>
      <c r="C2722" s="8" t="s">
        <v>5</v>
      </c>
      <c r="D2722" s="50" t="s">
        <v>10122</v>
      </c>
      <c r="E2722" s="50" t="s">
        <v>2355</v>
      </c>
    </row>
    <row r="2723" spans="1:5" ht="16" x14ac:dyDescent="0.2">
      <c r="A2723" s="8" t="s">
        <v>9307</v>
      </c>
      <c r="B2723" s="8" t="s">
        <v>2480</v>
      </c>
      <c r="C2723" s="8" t="s">
        <v>6</v>
      </c>
      <c r="D2723" s="50" t="s">
        <v>10160</v>
      </c>
      <c r="E2723" s="50" t="s">
        <v>2482</v>
      </c>
    </row>
    <row r="2724" spans="1:5" ht="80" x14ac:dyDescent="0.2">
      <c r="A2724" s="8" t="s">
        <v>9307</v>
      </c>
      <c r="B2724" s="8" t="s">
        <v>2480</v>
      </c>
      <c r="C2724" s="8" t="s">
        <v>7</v>
      </c>
      <c r="D2724" s="50" t="s">
        <v>10161</v>
      </c>
      <c r="E2724" s="50" t="s">
        <v>10162</v>
      </c>
    </row>
    <row r="2725" spans="1:5" ht="350" x14ac:dyDescent="0.2">
      <c r="A2725" s="8" t="s">
        <v>9307</v>
      </c>
      <c r="B2725" s="8" t="s">
        <v>2480</v>
      </c>
      <c r="C2725" s="8" t="s">
        <v>8</v>
      </c>
      <c r="D2725" s="50" t="s">
        <v>10163</v>
      </c>
      <c r="E2725" s="50" t="s">
        <v>2484</v>
      </c>
    </row>
    <row r="2726" spans="1:5" ht="16" x14ac:dyDescent="0.2">
      <c r="A2726" s="8" t="s">
        <v>9307</v>
      </c>
      <c r="B2726" s="8" t="s">
        <v>2485</v>
      </c>
      <c r="C2726" s="8" t="s">
        <v>4</v>
      </c>
      <c r="D2726" s="50" t="s">
        <v>10122</v>
      </c>
      <c r="E2726" s="50" t="s">
        <v>2352</v>
      </c>
    </row>
    <row r="2727" spans="1:5" ht="16" x14ac:dyDescent="0.2">
      <c r="A2727" s="8" t="s">
        <v>9307</v>
      </c>
      <c r="B2727" s="8" t="s">
        <v>2485</v>
      </c>
      <c r="C2727" s="8" t="s">
        <v>5</v>
      </c>
      <c r="D2727" s="50" t="s">
        <v>10122</v>
      </c>
      <c r="E2727" s="50" t="s">
        <v>2355</v>
      </c>
    </row>
    <row r="2728" spans="1:5" ht="16" x14ac:dyDescent="0.2">
      <c r="A2728" s="8" t="s">
        <v>9307</v>
      </c>
      <c r="B2728" s="8" t="s">
        <v>2485</v>
      </c>
      <c r="C2728" s="8" t="s">
        <v>6</v>
      </c>
      <c r="D2728" s="50" t="s">
        <v>10160</v>
      </c>
      <c r="E2728" s="50" t="s">
        <v>2482</v>
      </c>
    </row>
    <row r="2729" spans="1:5" ht="16" x14ac:dyDescent="0.2">
      <c r="A2729" s="8" t="s">
        <v>9307</v>
      </c>
      <c r="B2729" s="8" t="s">
        <v>2485</v>
      </c>
      <c r="C2729" s="8" t="s">
        <v>7</v>
      </c>
      <c r="D2729" s="50" t="s">
        <v>10164</v>
      </c>
      <c r="E2729" s="50" t="s">
        <v>2487</v>
      </c>
    </row>
    <row r="2730" spans="1:5" ht="16" x14ac:dyDescent="0.2">
      <c r="A2730" s="8" t="s">
        <v>9307</v>
      </c>
      <c r="B2730" s="8" t="s">
        <v>2490</v>
      </c>
      <c r="C2730" s="8" t="s">
        <v>4</v>
      </c>
      <c r="D2730" s="50" t="s">
        <v>10122</v>
      </c>
      <c r="E2730" s="50" t="s">
        <v>2352</v>
      </c>
    </row>
    <row r="2731" spans="1:5" ht="16" x14ac:dyDescent="0.2">
      <c r="A2731" s="8" t="s">
        <v>9307</v>
      </c>
      <c r="B2731" s="8" t="s">
        <v>2490</v>
      </c>
      <c r="C2731" s="8" t="s">
        <v>5</v>
      </c>
      <c r="D2731" s="50" t="s">
        <v>10122</v>
      </c>
      <c r="E2731" s="50" t="s">
        <v>2355</v>
      </c>
    </row>
    <row r="2732" spans="1:5" ht="16" x14ac:dyDescent="0.2">
      <c r="A2732" s="8" t="s">
        <v>9307</v>
      </c>
      <c r="B2732" s="8" t="s">
        <v>2490</v>
      </c>
      <c r="C2732" s="8" t="s">
        <v>6</v>
      </c>
      <c r="D2732" s="50" t="s">
        <v>10160</v>
      </c>
      <c r="E2732" s="50" t="s">
        <v>2482</v>
      </c>
    </row>
    <row r="2733" spans="1:5" ht="16" x14ac:dyDescent="0.2">
      <c r="A2733" s="8" t="s">
        <v>9307</v>
      </c>
      <c r="B2733" s="8" t="s">
        <v>2490</v>
      </c>
      <c r="C2733" s="8" t="s">
        <v>7</v>
      </c>
      <c r="D2733" s="50" t="s">
        <v>10165</v>
      </c>
      <c r="E2733" s="50" t="s">
        <v>2492</v>
      </c>
    </row>
    <row r="2734" spans="1:5" ht="64" x14ac:dyDescent="0.2">
      <c r="A2734" s="8" t="s">
        <v>9307</v>
      </c>
      <c r="B2734" s="8" t="s">
        <v>2490</v>
      </c>
      <c r="C2734" s="8" t="s">
        <v>8</v>
      </c>
      <c r="D2734" s="50" t="s">
        <v>10166</v>
      </c>
      <c r="E2734" s="50" t="s">
        <v>2493</v>
      </c>
    </row>
    <row r="2735" spans="1:5" ht="16" x14ac:dyDescent="0.2">
      <c r="A2735" s="8" t="s">
        <v>9307</v>
      </c>
      <c r="B2735" s="8" t="s">
        <v>2494</v>
      </c>
      <c r="C2735" s="8" t="s">
        <v>4</v>
      </c>
      <c r="D2735" s="50" t="s">
        <v>10122</v>
      </c>
      <c r="E2735" s="50" t="s">
        <v>2352</v>
      </c>
    </row>
    <row r="2736" spans="1:5" ht="16" x14ac:dyDescent="0.2">
      <c r="A2736" s="8" t="s">
        <v>9307</v>
      </c>
      <c r="B2736" s="8" t="s">
        <v>2494</v>
      </c>
      <c r="C2736" s="8" t="s">
        <v>5</v>
      </c>
      <c r="D2736" s="50" t="s">
        <v>10122</v>
      </c>
      <c r="E2736" s="50" t="s">
        <v>2355</v>
      </c>
    </row>
    <row r="2737" spans="1:5" ht="16" x14ac:dyDescent="0.2">
      <c r="A2737" s="8" t="s">
        <v>9307</v>
      </c>
      <c r="B2737" s="8" t="s">
        <v>2494</v>
      </c>
      <c r="C2737" s="8" t="s">
        <v>6</v>
      </c>
      <c r="D2737" s="50" t="s">
        <v>10160</v>
      </c>
      <c r="E2737" s="50" t="s">
        <v>2482</v>
      </c>
    </row>
    <row r="2738" spans="1:5" ht="16" x14ac:dyDescent="0.2">
      <c r="A2738" s="8" t="s">
        <v>9307</v>
      </c>
      <c r="B2738" s="8" t="s">
        <v>2494</v>
      </c>
      <c r="C2738" s="8" t="s">
        <v>7</v>
      </c>
      <c r="D2738" s="50" t="s">
        <v>10167</v>
      </c>
      <c r="E2738" s="50" t="s">
        <v>2496</v>
      </c>
    </row>
    <row r="2739" spans="1:5" ht="16" x14ac:dyDescent="0.2">
      <c r="A2739" s="8" t="s">
        <v>9307</v>
      </c>
      <c r="B2739" s="8" t="s">
        <v>2494</v>
      </c>
      <c r="C2739" s="8" t="s">
        <v>8</v>
      </c>
      <c r="D2739" s="50" t="s">
        <v>10168</v>
      </c>
      <c r="E2739" s="50" t="s">
        <v>2497</v>
      </c>
    </row>
    <row r="2740" spans="1:5" ht="16" x14ac:dyDescent="0.2">
      <c r="A2740" s="8" t="s">
        <v>9307</v>
      </c>
      <c r="B2740" s="8" t="s">
        <v>2498</v>
      </c>
      <c r="C2740" s="8" t="s">
        <v>4</v>
      </c>
      <c r="D2740" s="50" t="s">
        <v>10122</v>
      </c>
      <c r="E2740" s="50" t="s">
        <v>2352</v>
      </c>
    </row>
    <row r="2741" spans="1:5" ht="16" x14ac:dyDescent="0.2">
      <c r="A2741" s="8" t="s">
        <v>9307</v>
      </c>
      <c r="B2741" s="8" t="s">
        <v>2498</v>
      </c>
      <c r="C2741" s="8" t="s">
        <v>5</v>
      </c>
      <c r="D2741" s="50" t="s">
        <v>10122</v>
      </c>
      <c r="E2741" s="50" t="s">
        <v>2355</v>
      </c>
    </row>
    <row r="2742" spans="1:5" ht="16" x14ac:dyDescent="0.2">
      <c r="A2742" s="8" t="s">
        <v>9307</v>
      </c>
      <c r="B2742" s="8" t="s">
        <v>2498</v>
      </c>
      <c r="C2742" s="8" t="s">
        <v>6</v>
      </c>
      <c r="D2742" s="50" t="s">
        <v>10160</v>
      </c>
      <c r="E2742" s="50" t="s">
        <v>2482</v>
      </c>
    </row>
    <row r="2743" spans="1:5" ht="16" x14ac:dyDescent="0.2">
      <c r="A2743" s="8" t="s">
        <v>9307</v>
      </c>
      <c r="B2743" s="8" t="s">
        <v>2498</v>
      </c>
      <c r="C2743" s="8" t="s">
        <v>7</v>
      </c>
      <c r="D2743" s="50" t="s">
        <v>10169</v>
      </c>
      <c r="E2743" s="50" t="s">
        <v>2500</v>
      </c>
    </row>
    <row r="2744" spans="1:5" ht="32" x14ac:dyDescent="0.2">
      <c r="A2744" s="8" t="s">
        <v>9307</v>
      </c>
      <c r="B2744" s="8" t="s">
        <v>2498</v>
      </c>
      <c r="C2744" s="8" t="s">
        <v>8</v>
      </c>
      <c r="D2744" s="50" t="s">
        <v>10170</v>
      </c>
      <c r="E2744" s="50" t="s">
        <v>2501</v>
      </c>
    </row>
    <row r="2745" spans="1:5" ht="16" x14ac:dyDescent="0.2">
      <c r="A2745" s="8" t="s">
        <v>9307</v>
      </c>
      <c r="B2745" s="8" t="s">
        <v>2502</v>
      </c>
      <c r="C2745" s="8" t="s">
        <v>4</v>
      </c>
      <c r="D2745" s="50" t="s">
        <v>10122</v>
      </c>
      <c r="E2745" s="50" t="s">
        <v>2352</v>
      </c>
    </row>
    <row r="2746" spans="1:5" ht="16" x14ac:dyDescent="0.2">
      <c r="A2746" s="8" t="s">
        <v>9307</v>
      </c>
      <c r="B2746" s="8" t="s">
        <v>2502</v>
      </c>
      <c r="C2746" s="8" t="s">
        <v>5</v>
      </c>
      <c r="D2746" s="50" t="s">
        <v>10122</v>
      </c>
      <c r="E2746" s="50" t="s">
        <v>2355</v>
      </c>
    </row>
    <row r="2747" spans="1:5" ht="16" x14ac:dyDescent="0.2">
      <c r="A2747" s="8" t="s">
        <v>9307</v>
      </c>
      <c r="B2747" s="8" t="s">
        <v>2502</v>
      </c>
      <c r="C2747" s="8" t="s">
        <v>6</v>
      </c>
      <c r="D2747" s="50" t="s">
        <v>10160</v>
      </c>
      <c r="E2747" s="50" t="s">
        <v>2482</v>
      </c>
    </row>
    <row r="2748" spans="1:5" ht="16" x14ac:dyDescent="0.2">
      <c r="A2748" s="8" t="s">
        <v>9307</v>
      </c>
      <c r="B2748" s="8" t="s">
        <v>2502</v>
      </c>
      <c r="C2748" s="8" t="s">
        <v>7</v>
      </c>
      <c r="D2748" s="50" t="s">
        <v>10171</v>
      </c>
      <c r="E2748" s="50" t="s">
        <v>2504</v>
      </c>
    </row>
    <row r="2749" spans="1:5" ht="32" x14ac:dyDescent="0.2">
      <c r="A2749" s="8" t="s">
        <v>9307</v>
      </c>
      <c r="B2749" s="8" t="s">
        <v>2502</v>
      </c>
      <c r="C2749" s="8" t="s">
        <v>8</v>
      </c>
      <c r="D2749" s="50" t="s">
        <v>10172</v>
      </c>
      <c r="E2749" s="50" t="s">
        <v>2505</v>
      </c>
    </row>
    <row r="2750" spans="1:5" ht="16" x14ac:dyDescent="0.2">
      <c r="A2750" s="8" t="s">
        <v>9307</v>
      </c>
      <c r="B2750" s="8" t="s">
        <v>2506</v>
      </c>
      <c r="C2750" s="8" t="s">
        <v>4</v>
      </c>
      <c r="D2750" s="50" t="s">
        <v>10122</v>
      </c>
      <c r="E2750" s="50" t="s">
        <v>2352</v>
      </c>
    </row>
    <row r="2751" spans="1:5" ht="16" x14ac:dyDescent="0.2">
      <c r="A2751" s="8" t="s">
        <v>9307</v>
      </c>
      <c r="B2751" s="8" t="s">
        <v>2506</v>
      </c>
      <c r="C2751" s="8" t="s">
        <v>5</v>
      </c>
      <c r="D2751" s="50" t="s">
        <v>10122</v>
      </c>
      <c r="E2751" s="50" t="s">
        <v>2355</v>
      </c>
    </row>
    <row r="2752" spans="1:5" ht="16" x14ac:dyDescent="0.2">
      <c r="A2752" s="8" t="s">
        <v>9307</v>
      </c>
      <c r="B2752" s="8" t="s">
        <v>2506</v>
      </c>
      <c r="C2752" s="8" t="s">
        <v>6</v>
      </c>
      <c r="D2752" s="50" t="s">
        <v>10160</v>
      </c>
      <c r="E2752" s="50" t="s">
        <v>2482</v>
      </c>
    </row>
    <row r="2753" spans="1:5" ht="16" x14ac:dyDescent="0.2">
      <c r="A2753" s="8" t="s">
        <v>9307</v>
      </c>
      <c r="B2753" s="8" t="s">
        <v>2506</v>
      </c>
      <c r="C2753" s="8" t="s">
        <v>7</v>
      </c>
      <c r="D2753" s="50" t="s">
        <v>10173</v>
      </c>
      <c r="E2753" s="50" t="s">
        <v>2508</v>
      </c>
    </row>
    <row r="2754" spans="1:5" ht="80" x14ac:dyDescent="0.2">
      <c r="A2754" s="8" t="s">
        <v>9307</v>
      </c>
      <c r="B2754" s="8" t="s">
        <v>2506</v>
      </c>
      <c r="C2754" s="8" t="s">
        <v>8</v>
      </c>
      <c r="D2754" s="50" t="s">
        <v>10174</v>
      </c>
      <c r="E2754" s="50" t="s">
        <v>10175</v>
      </c>
    </row>
    <row r="2755" spans="1:5" ht="16" x14ac:dyDescent="0.2">
      <c r="A2755" s="8" t="s">
        <v>9307</v>
      </c>
      <c r="B2755" s="8" t="s">
        <v>2510</v>
      </c>
      <c r="C2755" s="8" t="s">
        <v>4</v>
      </c>
      <c r="D2755" s="50" t="s">
        <v>10122</v>
      </c>
      <c r="E2755" s="50" t="s">
        <v>2352</v>
      </c>
    </row>
    <row r="2756" spans="1:5" ht="16" x14ac:dyDescent="0.2">
      <c r="A2756" s="8" t="s">
        <v>9307</v>
      </c>
      <c r="B2756" s="8" t="s">
        <v>2510</v>
      </c>
      <c r="C2756" s="8" t="s">
        <v>5</v>
      </c>
      <c r="D2756" s="50" t="s">
        <v>10122</v>
      </c>
      <c r="E2756" s="50" t="s">
        <v>2355</v>
      </c>
    </row>
    <row r="2757" spans="1:5" ht="16" x14ac:dyDescent="0.2">
      <c r="A2757" s="8" t="s">
        <v>9307</v>
      </c>
      <c r="B2757" s="8" t="s">
        <v>2510</v>
      </c>
      <c r="C2757" s="8" t="s">
        <v>6</v>
      </c>
      <c r="D2757" s="50" t="s">
        <v>10176</v>
      </c>
      <c r="E2757" s="50" t="s">
        <v>2512</v>
      </c>
    </row>
    <row r="2758" spans="1:5" ht="64" x14ac:dyDescent="0.2">
      <c r="A2758" s="8" t="s">
        <v>9307</v>
      </c>
      <c r="B2758" s="8" t="s">
        <v>2510</v>
      </c>
      <c r="C2758" s="8" t="s">
        <v>7</v>
      </c>
      <c r="D2758" s="50" t="s">
        <v>10177</v>
      </c>
      <c r="E2758" s="50" t="s">
        <v>10178</v>
      </c>
    </row>
    <row r="2759" spans="1:5" ht="192" x14ac:dyDescent="0.2">
      <c r="A2759" s="8" t="s">
        <v>9307</v>
      </c>
      <c r="B2759" s="8" t="s">
        <v>2510</v>
      </c>
      <c r="C2759" s="8" t="s">
        <v>8</v>
      </c>
      <c r="D2759" s="50" t="s">
        <v>10179</v>
      </c>
      <c r="E2759" s="2" t="s">
        <v>2514</v>
      </c>
    </row>
    <row r="2760" spans="1:5" ht="16" x14ac:dyDescent="0.2">
      <c r="A2760" s="8" t="s">
        <v>9307</v>
      </c>
      <c r="B2760" s="8" t="s">
        <v>2515</v>
      </c>
      <c r="C2760" s="8" t="s">
        <v>4</v>
      </c>
      <c r="D2760" s="50" t="s">
        <v>10122</v>
      </c>
      <c r="E2760" s="50" t="s">
        <v>2352</v>
      </c>
    </row>
    <row r="2761" spans="1:5" ht="16" x14ac:dyDescent="0.2">
      <c r="A2761" s="8" t="s">
        <v>9307</v>
      </c>
      <c r="B2761" s="8" t="s">
        <v>2515</v>
      </c>
      <c r="C2761" s="8" t="s">
        <v>5</v>
      </c>
      <c r="D2761" s="50" t="s">
        <v>10122</v>
      </c>
      <c r="E2761" s="50" t="s">
        <v>2355</v>
      </c>
    </row>
    <row r="2762" spans="1:5" ht="16" x14ac:dyDescent="0.2">
      <c r="A2762" s="8" t="s">
        <v>9307</v>
      </c>
      <c r="B2762" s="8" t="s">
        <v>2515</v>
      </c>
      <c r="C2762" s="8" t="s">
        <v>6</v>
      </c>
      <c r="D2762" s="50" t="s">
        <v>10176</v>
      </c>
      <c r="E2762" s="50" t="s">
        <v>2512</v>
      </c>
    </row>
    <row r="2763" spans="1:5" ht="32" x14ac:dyDescent="0.2">
      <c r="A2763" s="8" t="s">
        <v>9307</v>
      </c>
      <c r="B2763" s="8" t="s">
        <v>2515</v>
      </c>
      <c r="C2763" s="8" t="s">
        <v>7</v>
      </c>
      <c r="D2763" s="50" t="s">
        <v>10180</v>
      </c>
      <c r="E2763" s="50" t="s">
        <v>2517</v>
      </c>
    </row>
    <row r="2764" spans="1:5" ht="16" x14ac:dyDescent="0.2">
      <c r="A2764" s="8" t="s">
        <v>9307</v>
      </c>
      <c r="B2764" s="8" t="s">
        <v>2520</v>
      </c>
      <c r="C2764" s="8" t="s">
        <v>4</v>
      </c>
      <c r="D2764" s="50" t="s">
        <v>10122</v>
      </c>
      <c r="E2764" s="50" t="s">
        <v>2352</v>
      </c>
    </row>
    <row r="2765" spans="1:5" ht="16" x14ac:dyDescent="0.2">
      <c r="A2765" s="8" t="s">
        <v>9307</v>
      </c>
      <c r="B2765" s="8" t="s">
        <v>2520</v>
      </c>
      <c r="C2765" s="8" t="s">
        <v>5</v>
      </c>
      <c r="D2765" s="50" t="s">
        <v>10122</v>
      </c>
      <c r="E2765" s="50" t="s">
        <v>2355</v>
      </c>
    </row>
    <row r="2766" spans="1:5" ht="16" x14ac:dyDescent="0.2">
      <c r="A2766" s="8" t="s">
        <v>9307</v>
      </c>
      <c r="B2766" s="8" t="s">
        <v>2520</v>
      </c>
      <c r="C2766" s="8" t="s">
        <v>6</v>
      </c>
      <c r="D2766" s="50" t="s">
        <v>10176</v>
      </c>
      <c r="E2766" s="50" t="s">
        <v>2512</v>
      </c>
    </row>
    <row r="2767" spans="1:5" ht="16" x14ac:dyDescent="0.2">
      <c r="A2767" s="8" t="s">
        <v>9307</v>
      </c>
      <c r="B2767" s="8" t="s">
        <v>2520</v>
      </c>
      <c r="C2767" s="8" t="s">
        <v>7</v>
      </c>
      <c r="D2767" s="50" t="s">
        <v>10181</v>
      </c>
      <c r="E2767" s="50" t="s">
        <v>2522</v>
      </c>
    </row>
    <row r="2768" spans="1:5" ht="48" x14ac:dyDescent="0.2">
      <c r="A2768" s="8" t="s">
        <v>9307</v>
      </c>
      <c r="B2768" s="8" t="s">
        <v>2520</v>
      </c>
      <c r="C2768" s="8" t="s">
        <v>8</v>
      </c>
      <c r="D2768" s="50" t="s">
        <v>10182</v>
      </c>
      <c r="E2768" s="50" t="s">
        <v>2523</v>
      </c>
    </row>
    <row r="2769" spans="1:5" ht="16" x14ac:dyDescent="0.2">
      <c r="A2769" s="8" t="s">
        <v>9307</v>
      </c>
      <c r="B2769" s="8" t="s">
        <v>2524</v>
      </c>
      <c r="C2769" s="8" t="s">
        <v>4</v>
      </c>
      <c r="D2769" s="50" t="s">
        <v>10122</v>
      </c>
      <c r="E2769" s="50" t="s">
        <v>2352</v>
      </c>
    </row>
    <row r="2770" spans="1:5" ht="16" x14ac:dyDescent="0.2">
      <c r="A2770" s="8" t="s">
        <v>9307</v>
      </c>
      <c r="B2770" s="8" t="s">
        <v>2524</v>
      </c>
      <c r="C2770" s="8" t="s">
        <v>5</v>
      </c>
      <c r="D2770" s="50" t="s">
        <v>10122</v>
      </c>
      <c r="E2770" s="50" t="s">
        <v>2355</v>
      </c>
    </row>
    <row r="2771" spans="1:5" ht="16" x14ac:dyDescent="0.2">
      <c r="A2771" s="8" t="s">
        <v>9307</v>
      </c>
      <c r="B2771" s="8" t="s">
        <v>2524</v>
      </c>
      <c r="C2771" s="8" t="s">
        <v>6</v>
      </c>
      <c r="D2771" s="50" t="s">
        <v>10176</v>
      </c>
      <c r="E2771" s="50" t="s">
        <v>2512</v>
      </c>
    </row>
    <row r="2772" spans="1:5" ht="16" x14ac:dyDescent="0.2">
      <c r="A2772" s="8" t="s">
        <v>9307</v>
      </c>
      <c r="B2772" s="8" t="s">
        <v>2524</v>
      </c>
      <c r="C2772" s="8" t="s">
        <v>7</v>
      </c>
      <c r="D2772" s="50" t="s">
        <v>10183</v>
      </c>
      <c r="E2772" s="50" t="s">
        <v>2526</v>
      </c>
    </row>
    <row r="2773" spans="1:5" ht="64" x14ac:dyDescent="0.2">
      <c r="A2773" s="8" t="s">
        <v>9307</v>
      </c>
      <c r="B2773" s="8" t="s">
        <v>2524</v>
      </c>
      <c r="C2773" s="8" t="s">
        <v>8</v>
      </c>
      <c r="D2773" s="50" t="s">
        <v>10184</v>
      </c>
      <c r="E2773" s="50" t="s">
        <v>2527</v>
      </c>
    </row>
    <row r="2774" spans="1:5" ht="16" x14ac:dyDescent="0.2">
      <c r="A2774" s="8" t="s">
        <v>9307</v>
      </c>
      <c r="B2774" s="8" t="s">
        <v>2528</v>
      </c>
      <c r="C2774" s="8" t="s">
        <v>4</v>
      </c>
      <c r="D2774" s="50" t="s">
        <v>10122</v>
      </c>
      <c r="E2774" s="50" t="s">
        <v>2352</v>
      </c>
    </row>
    <row r="2775" spans="1:5" ht="16" x14ac:dyDescent="0.2">
      <c r="A2775" s="8" t="s">
        <v>9307</v>
      </c>
      <c r="B2775" s="8" t="s">
        <v>2528</v>
      </c>
      <c r="C2775" s="8" t="s">
        <v>5</v>
      </c>
      <c r="D2775" s="50" t="s">
        <v>10122</v>
      </c>
      <c r="E2775" s="50" t="s">
        <v>2355</v>
      </c>
    </row>
    <row r="2776" spans="1:5" ht="16" x14ac:dyDescent="0.2">
      <c r="A2776" s="8" t="s">
        <v>9307</v>
      </c>
      <c r="B2776" s="8" t="s">
        <v>2528</v>
      </c>
      <c r="C2776" s="8" t="s">
        <v>6</v>
      </c>
      <c r="D2776" s="50" t="s">
        <v>10176</v>
      </c>
      <c r="E2776" s="50" t="s">
        <v>2512</v>
      </c>
    </row>
    <row r="2777" spans="1:5" ht="16" x14ac:dyDescent="0.2">
      <c r="A2777" s="8" t="s">
        <v>9307</v>
      </c>
      <c r="B2777" s="8" t="s">
        <v>2528</v>
      </c>
      <c r="C2777" s="8" t="s">
        <v>7</v>
      </c>
      <c r="D2777" s="50" t="s">
        <v>10185</v>
      </c>
      <c r="E2777" s="50" t="s">
        <v>2530</v>
      </c>
    </row>
    <row r="2778" spans="1:5" ht="48" x14ac:dyDescent="0.2">
      <c r="A2778" s="8" t="s">
        <v>9307</v>
      </c>
      <c r="B2778" s="8" t="s">
        <v>2528</v>
      </c>
      <c r="C2778" s="8" t="s">
        <v>8</v>
      </c>
      <c r="D2778" s="50" t="s">
        <v>10186</v>
      </c>
      <c r="E2778" s="50" t="s">
        <v>2531</v>
      </c>
    </row>
    <row r="2779" spans="1:5" ht="16" x14ac:dyDescent="0.2">
      <c r="A2779" s="8" t="s">
        <v>9307</v>
      </c>
      <c r="B2779" s="8" t="s">
        <v>2540</v>
      </c>
      <c r="C2779" s="8" t="s">
        <v>4</v>
      </c>
      <c r="D2779" s="50" t="s">
        <v>10122</v>
      </c>
      <c r="E2779" s="50" t="s">
        <v>2352</v>
      </c>
    </row>
    <row r="2780" spans="1:5" ht="16" x14ac:dyDescent="0.2">
      <c r="A2780" s="8" t="s">
        <v>9307</v>
      </c>
      <c r="B2780" s="8" t="s">
        <v>2540</v>
      </c>
      <c r="C2780" s="8" t="s">
        <v>5</v>
      </c>
      <c r="D2780" s="50" t="s">
        <v>10122</v>
      </c>
      <c r="E2780" s="50" t="s">
        <v>2355</v>
      </c>
    </row>
    <row r="2781" spans="1:5" ht="16" x14ac:dyDescent="0.2">
      <c r="A2781" s="8" t="s">
        <v>9307</v>
      </c>
      <c r="B2781" s="8" t="s">
        <v>2540</v>
      </c>
      <c r="C2781" s="8" t="s">
        <v>6</v>
      </c>
      <c r="D2781" s="50" t="s">
        <v>10187</v>
      </c>
      <c r="E2781" s="50" t="s">
        <v>2542</v>
      </c>
    </row>
    <row r="2782" spans="1:5" ht="16" x14ac:dyDescent="0.2">
      <c r="A2782" s="8" t="s">
        <v>9307</v>
      </c>
      <c r="B2782" s="8" t="s">
        <v>2540</v>
      </c>
      <c r="C2782" s="8" t="s">
        <v>7</v>
      </c>
      <c r="D2782" s="50" t="s">
        <v>10188</v>
      </c>
      <c r="E2782" s="50" t="s">
        <v>2543</v>
      </c>
    </row>
    <row r="2783" spans="1:5" ht="32" x14ac:dyDescent="0.2">
      <c r="A2783" s="8" t="s">
        <v>9307</v>
      </c>
      <c r="B2783" s="8" t="s">
        <v>2540</v>
      </c>
      <c r="C2783" s="8" t="s">
        <v>8</v>
      </c>
      <c r="D2783" s="50" t="s">
        <v>10189</v>
      </c>
      <c r="E2783" s="50" t="s">
        <v>2544</v>
      </c>
    </row>
    <row r="2784" spans="1:5" ht="16" x14ac:dyDescent="0.2">
      <c r="A2784" s="8" t="s">
        <v>9307</v>
      </c>
      <c r="B2784" s="8" t="s">
        <v>2551</v>
      </c>
      <c r="C2784" s="8" t="s">
        <v>4</v>
      </c>
      <c r="D2784" s="50" t="s">
        <v>10122</v>
      </c>
      <c r="E2784" s="50" t="s">
        <v>2352</v>
      </c>
    </row>
    <row r="2785" spans="1:5" ht="16" x14ac:dyDescent="0.2">
      <c r="A2785" s="8" t="s">
        <v>9307</v>
      </c>
      <c r="B2785" s="8" t="s">
        <v>2551</v>
      </c>
      <c r="C2785" s="8" t="s">
        <v>5</v>
      </c>
      <c r="D2785" s="50" t="s">
        <v>10122</v>
      </c>
      <c r="E2785" s="50" t="s">
        <v>2355</v>
      </c>
    </row>
    <row r="2786" spans="1:5" ht="16" x14ac:dyDescent="0.2">
      <c r="A2786" s="8" t="s">
        <v>9307</v>
      </c>
      <c r="B2786" s="8" t="s">
        <v>2551</v>
      </c>
      <c r="C2786" s="8" t="s">
        <v>6</v>
      </c>
      <c r="D2786" s="50" t="s">
        <v>10190</v>
      </c>
      <c r="E2786" s="50" t="s">
        <v>2553</v>
      </c>
    </row>
    <row r="2787" spans="1:5" ht="16" x14ac:dyDescent="0.2">
      <c r="A2787" s="8" t="s">
        <v>9307</v>
      </c>
      <c r="B2787" s="8" t="s">
        <v>2551</v>
      </c>
      <c r="C2787" s="8" t="s">
        <v>7</v>
      </c>
      <c r="D2787" s="50" t="s">
        <v>10191</v>
      </c>
      <c r="E2787" s="50" t="s">
        <v>2554</v>
      </c>
    </row>
    <row r="2788" spans="1:5" ht="80" x14ac:dyDescent="0.2">
      <c r="A2788" s="8" t="s">
        <v>9307</v>
      </c>
      <c r="B2788" s="8" t="s">
        <v>2551</v>
      </c>
      <c r="C2788" s="8" t="s">
        <v>8</v>
      </c>
      <c r="D2788" s="50" t="s">
        <v>10192</v>
      </c>
      <c r="E2788" s="50" t="s">
        <v>2555</v>
      </c>
    </row>
    <row r="2789" spans="1:5" ht="16" x14ac:dyDescent="0.2">
      <c r="A2789" s="8" t="s">
        <v>9307</v>
      </c>
      <c r="B2789" s="8" t="s">
        <v>2556</v>
      </c>
      <c r="C2789" s="8" t="s">
        <v>4</v>
      </c>
      <c r="D2789" s="50" t="s">
        <v>10122</v>
      </c>
      <c r="E2789" s="50" t="s">
        <v>2352</v>
      </c>
    </row>
    <row r="2790" spans="1:5" ht="16" x14ac:dyDescent="0.2">
      <c r="A2790" s="8" t="s">
        <v>9307</v>
      </c>
      <c r="B2790" s="8" t="s">
        <v>2556</v>
      </c>
      <c r="C2790" s="8" t="s">
        <v>5</v>
      </c>
      <c r="D2790" s="50" t="s">
        <v>10122</v>
      </c>
      <c r="E2790" s="50" t="s">
        <v>2355</v>
      </c>
    </row>
    <row r="2791" spans="1:5" ht="16" x14ac:dyDescent="0.2">
      <c r="A2791" s="8" t="s">
        <v>9307</v>
      </c>
      <c r="B2791" s="8" t="s">
        <v>2556</v>
      </c>
      <c r="C2791" s="8" t="s">
        <v>6</v>
      </c>
      <c r="D2791" s="50" t="s">
        <v>10193</v>
      </c>
      <c r="E2791" s="50" t="s">
        <v>2558</v>
      </c>
    </row>
    <row r="2792" spans="1:5" ht="16" x14ac:dyDescent="0.2">
      <c r="A2792" s="8" t="s">
        <v>9307</v>
      </c>
      <c r="B2792" s="8" t="s">
        <v>2556</v>
      </c>
      <c r="C2792" s="8" t="s">
        <v>7</v>
      </c>
      <c r="D2792" s="50" t="s">
        <v>10194</v>
      </c>
      <c r="E2792" s="50" t="s">
        <v>2559</v>
      </c>
    </row>
    <row r="2793" spans="1:5" ht="80" x14ac:dyDescent="0.2">
      <c r="A2793" s="8" t="s">
        <v>9307</v>
      </c>
      <c r="B2793" s="8" t="s">
        <v>2556</v>
      </c>
      <c r="C2793" s="8" t="s">
        <v>8</v>
      </c>
      <c r="D2793" s="50" t="s">
        <v>10195</v>
      </c>
      <c r="E2793" s="50" t="s">
        <v>2560</v>
      </c>
    </row>
    <row r="2794" spans="1:5" ht="16" x14ac:dyDescent="0.2">
      <c r="A2794" s="8" t="s">
        <v>9307</v>
      </c>
      <c r="B2794" s="8" t="s">
        <v>2561</v>
      </c>
      <c r="C2794" s="8" t="s">
        <v>4</v>
      </c>
      <c r="D2794" s="50" t="s">
        <v>10122</v>
      </c>
      <c r="E2794" s="50" t="s">
        <v>2352</v>
      </c>
    </row>
    <row r="2795" spans="1:5" ht="16" x14ac:dyDescent="0.2">
      <c r="A2795" s="8" t="s">
        <v>9307</v>
      </c>
      <c r="B2795" s="8" t="s">
        <v>2561</v>
      </c>
      <c r="C2795" s="8" t="s">
        <v>5</v>
      </c>
      <c r="D2795" s="50" t="s">
        <v>10122</v>
      </c>
      <c r="E2795" s="50" t="s">
        <v>2355</v>
      </c>
    </row>
    <row r="2796" spans="1:5" ht="16" x14ac:dyDescent="0.2">
      <c r="A2796" s="8" t="s">
        <v>9307</v>
      </c>
      <c r="B2796" s="8" t="s">
        <v>2561</v>
      </c>
      <c r="C2796" s="8" t="s">
        <v>6</v>
      </c>
      <c r="D2796" s="50" t="s">
        <v>10196</v>
      </c>
      <c r="E2796" s="50" t="s">
        <v>2563</v>
      </c>
    </row>
    <row r="2797" spans="1:5" ht="16" x14ac:dyDescent="0.2">
      <c r="A2797" s="8" t="s">
        <v>9307</v>
      </c>
      <c r="B2797" s="8" t="s">
        <v>2561</v>
      </c>
      <c r="C2797" s="8" t="s">
        <v>7</v>
      </c>
      <c r="D2797" s="50" t="s">
        <v>10197</v>
      </c>
      <c r="E2797" s="50" t="s">
        <v>2564</v>
      </c>
    </row>
    <row r="2798" spans="1:5" ht="128" x14ac:dyDescent="0.2">
      <c r="A2798" s="8" t="s">
        <v>9307</v>
      </c>
      <c r="B2798" s="8" t="s">
        <v>2561</v>
      </c>
      <c r="C2798" s="8" t="s">
        <v>8</v>
      </c>
      <c r="D2798" s="50" t="s">
        <v>10198</v>
      </c>
      <c r="E2798" s="50" t="s">
        <v>2565</v>
      </c>
    </row>
    <row r="2799" spans="1:5" ht="16" x14ac:dyDescent="0.2">
      <c r="A2799" s="8" t="s">
        <v>9307</v>
      </c>
      <c r="B2799" s="8" t="s">
        <v>2567</v>
      </c>
      <c r="C2799" s="8" t="s">
        <v>4</v>
      </c>
      <c r="D2799" s="50" t="s">
        <v>10122</v>
      </c>
      <c r="E2799" s="50" t="s">
        <v>2352</v>
      </c>
    </row>
    <row r="2800" spans="1:5" ht="16" x14ac:dyDescent="0.2">
      <c r="A2800" s="8" t="s">
        <v>9307</v>
      </c>
      <c r="B2800" s="8" t="s">
        <v>2567</v>
      </c>
      <c r="C2800" s="8" t="s">
        <v>5</v>
      </c>
      <c r="D2800" s="50" t="s">
        <v>10122</v>
      </c>
      <c r="E2800" s="50" t="s">
        <v>2355</v>
      </c>
    </row>
    <row r="2801" spans="1:5" ht="16" x14ac:dyDescent="0.2">
      <c r="A2801" s="8" t="s">
        <v>9307</v>
      </c>
      <c r="B2801" s="8" t="s">
        <v>2567</v>
      </c>
      <c r="C2801" s="8" t="s">
        <v>6</v>
      </c>
      <c r="D2801" s="50" t="s">
        <v>10196</v>
      </c>
      <c r="E2801" s="50" t="s">
        <v>2563</v>
      </c>
    </row>
    <row r="2802" spans="1:5" ht="16" x14ac:dyDescent="0.2">
      <c r="A2802" s="8" t="s">
        <v>9307</v>
      </c>
      <c r="B2802" s="8" t="s">
        <v>2567</v>
      </c>
      <c r="C2802" s="8" t="s">
        <v>7</v>
      </c>
      <c r="D2802" s="50" t="s">
        <v>9516</v>
      </c>
      <c r="E2802" s="50" t="s">
        <v>643</v>
      </c>
    </row>
    <row r="2803" spans="1:5" ht="16" x14ac:dyDescent="0.2">
      <c r="A2803" s="8" t="s">
        <v>9307</v>
      </c>
      <c r="B2803" s="8" t="s">
        <v>2571</v>
      </c>
      <c r="C2803" s="8" t="s">
        <v>4</v>
      </c>
      <c r="D2803" s="50" t="s">
        <v>10122</v>
      </c>
      <c r="E2803" s="50" t="s">
        <v>2352</v>
      </c>
    </row>
    <row r="2804" spans="1:5" ht="16" x14ac:dyDescent="0.2">
      <c r="A2804" s="8" t="s">
        <v>9307</v>
      </c>
      <c r="B2804" s="8" t="s">
        <v>2571</v>
      </c>
      <c r="C2804" s="8" t="s">
        <v>5</v>
      </c>
      <c r="D2804" s="50" t="s">
        <v>10122</v>
      </c>
      <c r="E2804" s="50" t="s">
        <v>2355</v>
      </c>
    </row>
    <row r="2805" spans="1:5" ht="16" x14ac:dyDescent="0.2">
      <c r="A2805" s="8" t="s">
        <v>9307</v>
      </c>
      <c r="B2805" s="8" t="s">
        <v>2571</v>
      </c>
      <c r="C2805" s="8" t="s">
        <v>6</v>
      </c>
      <c r="D2805" s="50" t="s">
        <v>10196</v>
      </c>
      <c r="E2805" s="50" t="s">
        <v>2563</v>
      </c>
    </row>
    <row r="2806" spans="1:5" ht="16" x14ac:dyDescent="0.2">
      <c r="A2806" s="8" t="s">
        <v>9307</v>
      </c>
      <c r="B2806" s="8" t="s">
        <v>2571</v>
      </c>
      <c r="C2806" s="8" t="s">
        <v>7</v>
      </c>
      <c r="D2806" s="50" t="s">
        <v>10199</v>
      </c>
      <c r="E2806" s="50" t="s">
        <v>2573</v>
      </c>
    </row>
    <row r="2807" spans="1:5" ht="16" x14ac:dyDescent="0.2">
      <c r="A2807" s="8" t="s">
        <v>9307</v>
      </c>
      <c r="B2807" s="8" t="s">
        <v>2576</v>
      </c>
      <c r="C2807" s="8" t="s">
        <v>4</v>
      </c>
      <c r="D2807" s="50" t="s">
        <v>10122</v>
      </c>
      <c r="E2807" s="50" t="s">
        <v>2352</v>
      </c>
    </row>
    <row r="2808" spans="1:5" ht="16" x14ac:dyDescent="0.2">
      <c r="A2808" s="8" t="s">
        <v>9307</v>
      </c>
      <c r="B2808" s="8" t="s">
        <v>2576</v>
      </c>
      <c r="C2808" s="8" t="s">
        <v>5</v>
      </c>
      <c r="D2808" s="50" t="s">
        <v>10122</v>
      </c>
      <c r="E2808" s="50" t="s">
        <v>2355</v>
      </c>
    </row>
    <row r="2809" spans="1:5" ht="16" x14ac:dyDescent="0.2">
      <c r="A2809" s="8" t="s">
        <v>9307</v>
      </c>
      <c r="B2809" s="8" t="s">
        <v>2576</v>
      </c>
      <c r="C2809" s="8" t="s">
        <v>6</v>
      </c>
      <c r="D2809" s="50" t="s">
        <v>10196</v>
      </c>
      <c r="E2809" s="50" t="s">
        <v>2563</v>
      </c>
    </row>
    <row r="2810" spans="1:5" ht="48" x14ac:dyDescent="0.2">
      <c r="A2810" s="8" t="s">
        <v>9307</v>
      </c>
      <c r="B2810" s="8" t="s">
        <v>2576</v>
      </c>
      <c r="C2810" s="8" t="s">
        <v>7</v>
      </c>
      <c r="D2810" s="50" t="s">
        <v>10200</v>
      </c>
      <c r="E2810" s="50" t="s">
        <v>2577</v>
      </c>
    </row>
    <row r="2811" spans="1:5" ht="16" x14ac:dyDescent="0.2">
      <c r="A2811" s="8" t="s">
        <v>9307</v>
      </c>
      <c r="B2811" s="8" t="s">
        <v>2578</v>
      </c>
      <c r="C2811" s="8" t="s">
        <v>4</v>
      </c>
      <c r="D2811" s="50" t="s">
        <v>10122</v>
      </c>
      <c r="E2811" s="50" t="s">
        <v>2352</v>
      </c>
    </row>
    <row r="2812" spans="1:5" ht="16" x14ac:dyDescent="0.2">
      <c r="A2812" s="8" t="s">
        <v>9307</v>
      </c>
      <c r="B2812" s="8" t="s">
        <v>2578</v>
      </c>
      <c r="C2812" s="8" t="s">
        <v>5</v>
      </c>
      <c r="D2812" s="50" t="s">
        <v>10122</v>
      </c>
      <c r="E2812" s="50" t="s">
        <v>2355</v>
      </c>
    </row>
    <row r="2813" spans="1:5" ht="16" x14ac:dyDescent="0.2">
      <c r="A2813" s="8" t="s">
        <v>9307</v>
      </c>
      <c r="B2813" s="8" t="s">
        <v>2578</v>
      </c>
      <c r="C2813" s="8" t="s">
        <v>6</v>
      </c>
      <c r="D2813" s="50" t="s">
        <v>10196</v>
      </c>
      <c r="E2813" s="50" t="s">
        <v>2563</v>
      </c>
    </row>
    <row r="2814" spans="1:5" ht="16" x14ac:dyDescent="0.2">
      <c r="A2814" s="8" t="s">
        <v>9307</v>
      </c>
      <c r="B2814" s="8" t="s">
        <v>2578</v>
      </c>
      <c r="C2814" s="8" t="s">
        <v>7</v>
      </c>
      <c r="D2814" s="50" t="s">
        <v>10201</v>
      </c>
      <c r="E2814" s="50" t="s">
        <v>2580</v>
      </c>
    </row>
    <row r="2815" spans="1:5" ht="16" x14ac:dyDescent="0.2">
      <c r="A2815" s="8" t="s">
        <v>9307</v>
      </c>
      <c r="B2815" s="8" t="s">
        <v>2583</v>
      </c>
      <c r="C2815" s="8" t="s">
        <v>4</v>
      </c>
      <c r="D2815" s="50" t="s">
        <v>10122</v>
      </c>
      <c r="E2815" s="50" t="s">
        <v>2352</v>
      </c>
    </row>
    <row r="2816" spans="1:5" ht="16" x14ac:dyDescent="0.2">
      <c r="A2816" s="8" t="s">
        <v>9307</v>
      </c>
      <c r="B2816" s="8" t="s">
        <v>2583</v>
      </c>
      <c r="C2816" s="8" t="s">
        <v>5</v>
      </c>
      <c r="D2816" s="50" t="s">
        <v>10122</v>
      </c>
      <c r="E2816" s="50" t="s">
        <v>2355</v>
      </c>
    </row>
    <row r="2817" spans="1:5" ht="16" x14ac:dyDescent="0.2">
      <c r="A2817" s="8" t="s">
        <v>9307</v>
      </c>
      <c r="B2817" s="8" t="s">
        <v>2583</v>
      </c>
      <c r="C2817" s="8" t="s">
        <v>6</v>
      </c>
      <c r="D2817" s="50" t="s">
        <v>10196</v>
      </c>
      <c r="E2817" s="50" t="s">
        <v>2563</v>
      </c>
    </row>
    <row r="2818" spans="1:5" ht="16" x14ac:dyDescent="0.2">
      <c r="A2818" s="8" t="s">
        <v>9307</v>
      </c>
      <c r="B2818" s="8" t="s">
        <v>2583</v>
      </c>
      <c r="C2818" s="8" t="s">
        <v>7</v>
      </c>
      <c r="D2818" s="50" t="s">
        <v>10202</v>
      </c>
      <c r="E2818" s="50" t="s">
        <v>2585</v>
      </c>
    </row>
    <row r="2819" spans="1:5" ht="16" x14ac:dyDescent="0.2">
      <c r="A2819" s="8" t="s">
        <v>9307</v>
      </c>
      <c r="B2819" s="8" t="s">
        <v>2588</v>
      </c>
      <c r="C2819" s="8" t="s">
        <v>4</v>
      </c>
      <c r="D2819" s="50" t="s">
        <v>10122</v>
      </c>
      <c r="E2819" s="50" t="s">
        <v>2352</v>
      </c>
    </row>
    <row r="2820" spans="1:5" ht="16" x14ac:dyDescent="0.2">
      <c r="A2820" s="8" t="s">
        <v>9307</v>
      </c>
      <c r="B2820" s="8" t="s">
        <v>2588</v>
      </c>
      <c r="C2820" s="8" t="s">
        <v>5</v>
      </c>
      <c r="D2820" s="50" t="s">
        <v>10122</v>
      </c>
      <c r="E2820" s="50" t="s">
        <v>2355</v>
      </c>
    </row>
    <row r="2821" spans="1:5" ht="16" x14ac:dyDescent="0.2">
      <c r="A2821" s="8" t="s">
        <v>9307</v>
      </c>
      <c r="B2821" s="8" t="s">
        <v>2588</v>
      </c>
      <c r="C2821" s="8" t="s">
        <v>6</v>
      </c>
      <c r="D2821" s="50" t="s">
        <v>10196</v>
      </c>
      <c r="E2821" s="50" t="s">
        <v>2563</v>
      </c>
    </row>
    <row r="2822" spans="1:5" ht="16" x14ac:dyDescent="0.2">
      <c r="A2822" s="8" t="s">
        <v>9307</v>
      </c>
      <c r="B2822" s="8" t="s">
        <v>2588</v>
      </c>
      <c r="C2822" s="8" t="s">
        <v>7</v>
      </c>
      <c r="D2822" s="50" t="s">
        <v>10203</v>
      </c>
      <c r="E2822" s="50" t="s">
        <v>2590</v>
      </c>
    </row>
    <row r="2823" spans="1:5" ht="16" x14ac:dyDescent="0.2">
      <c r="A2823" s="8" t="s">
        <v>9307</v>
      </c>
      <c r="B2823" s="8" t="s">
        <v>2593</v>
      </c>
      <c r="C2823" s="8" t="s">
        <v>4</v>
      </c>
      <c r="D2823" s="50" t="s">
        <v>10122</v>
      </c>
      <c r="E2823" s="50" t="s">
        <v>2352</v>
      </c>
    </row>
    <row r="2824" spans="1:5" ht="16" x14ac:dyDescent="0.2">
      <c r="A2824" s="8" t="s">
        <v>9307</v>
      </c>
      <c r="B2824" s="8" t="s">
        <v>2593</v>
      </c>
      <c r="C2824" s="8" t="s">
        <v>5</v>
      </c>
      <c r="D2824" s="50" t="s">
        <v>10122</v>
      </c>
      <c r="E2824" s="50" t="s">
        <v>2355</v>
      </c>
    </row>
    <row r="2825" spans="1:5" ht="16" x14ac:dyDescent="0.2">
      <c r="A2825" s="8" t="s">
        <v>9307</v>
      </c>
      <c r="B2825" s="8" t="s">
        <v>2593</v>
      </c>
      <c r="C2825" s="8" t="s">
        <v>6</v>
      </c>
      <c r="D2825" s="50" t="s">
        <v>10196</v>
      </c>
      <c r="E2825" s="50" t="s">
        <v>2563</v>
      </c>
    </row>
    <row r="2826" spans="1:5" ht="16" x14ac:dyDescent="0.2">
      <c r="A2826" s="8" t="s">
        <v>9307</v>
      </c>
      <c r="B2826" s="8" t="s">
        <v>2593</v>
      </c>
      <c r="C2826" s="8" t="s">
        <v>7</v>
      </c>
      <c r="D2826" s="50" t="s">
        <v>10204</v>
      </c>
      <c r="E2826" s="50" t="s">
        <v>2595</v>
      </c>
    </row>
    <row r="2827" spans="1:5" ht="16" x14ac:dyDescent="0.2">
      <c r="A2827" s="8" t="s">
        <v>9307</v>
      </c>
      <c r="B2827" s="8" t="s">
        <v>2598</v>
      </c>
      <c r="C2827" s="8" t="s">
        <v>4</v>
      </c>
      <c r="D2827" s="50" t="s">
        <v>10122</v>
      </c>
      <c r="E2827" s="50" t="s">
        <v>2352</v>
      </c>
    </row>
    <row r="2828" spans="1:5" ht="16" x14ac:dyDescent="0.2">
      <c r="A2828" s="8" t="s">
        <v>9307</v>
      </c>
      <c r="B2828" s="8" t="s">
        <v>2598</v>
      </c>
      <c r="C2828" s="8" t="s">
        <v>5</v>
      </c>
      <c r="D2828" s="50" t="s">
        <v>10122</v>
      </c>
      <c r="E2828" s="50" t="s">
        <v>2355</v>
      </c>
    </row>
    <row r="2829" spans="1:5" ht="16" x14ac:dyDescent="0.2">
      <c r="A2829" s="8" t="s">
        <v>9307</v>
      </c>
      <c r="B2829" s="8" t="s">
        <v>2598</v>
      </c>
      <c r="C2829" s="8" t="s">
        <v>6</v>
      </c>
      <c r="D2829" s="50" t="s">
        <v>10196</v>
      </c>
      <c r="E2829" s="50" t="s">
        <v>2563</v>
      </c>
    </row>
    <row r="2830" spans="1:5" ht="16" x14ac:dyDescent="0.2">
      <c r="A2830" s="8" t="s">
        <v>9307</v>
      </c>
      <c r="B2830" s="8" t="s">
        <v>2598</v>
      </c>
      <c r="C2830" s="8" t="s">
        <v>7</v>
      </c>
      <c r="D2830" s="50" t="s">
        <v>10205</v>
      </c>
      <c r="E2830" s="50" t="s">
        <v>2600</v>
      </c>
    </row>
    <row r="2831" spans="1:5" ht="16" x14ac:dyDescent="0.2">
      <c r="A2831" s="8" t="s">
        <v>9307</v>
      </c>
      <c r="B2831" s="8" t="s">
        <v>2603</v>
      </c>
      <c r="C2831" s="8" t="s">
        <v>4</v>
      </c>
      <c r="D2831" s="50" t="s">
        <v>10122</v>
      </c>
      <c r="E2831" s="50" t="s">
        <v>2352</v>
      </c>
    </row>
    <row r="2832" spans="1:5" ht="16" x14ac:dyDescent="0.2">
      <c r="A2832" s="8" t="s">
        <v>9307</v>
      </c>
      <c r="B2832" s="8" t="s">
        <v>2603</v>
      </c>
      <c r="C2832" s="8" t="s">
        <v>5</v>
      </c>
      <c r="D2832" s="50" t="s">
        <v>10122</v>
      </c>
      <c r="E2832" s="50" t="s">
        <v>2355</v>
      </c>
    </row>
    <row r="2833" spans="1:5" ht="16" x14ac:dyDescent="0.2">
      <c r="A2833" s="8" t="s">
        <v>9307</v>
      </c>
      <c r="B2833" s="8" t="s">
        <v>2603</v>
      </c>
      <c r="C2833" s="8" t="s">
        <v>6</v>
      </c>
      <c r="D2833" s="50" t="s">
        <v>10196</v>
      </c>
      <c r="E2833" s="50" t="s">
        <v>2563</v>
      </c>
    </row>
    <row r="2834" spans="1:5" ht="16" x14ac:dyDescent="0.2">
      <c r="A2834" s="8" t="s">
        <v>9307</v>
      </c>
      <c r="B2834" s="8" t="s">
        <v>2603</v>
      </c>
      <c r="C2834" s="8" t="s">
        <v>7</v>
      </c>
      <c r="D2834" s="50" t="s">
        <v>10206</v>
      </c>
      <c r="E2834" s="50" t="s">
        <v>2605</v>
      </c>
    </row>
    <row r="2835" spans="1:5" ht="16" x14ac:dyDescent="0.2">
      <c r="A2835" s="8" t="s">
        <v>9307</v>
      </c>
      <c r="B2835" s="8" t="s">
        <v>2608</v>
      </c>
      <c r="C2835" s="8" t="s">
        <v>4</v>
      </c>
      <c r="D2835" s="50" t="s">
        <v>10122</v>
      </c>
      <c r="E2835" s="50" t="s">
        <v>2352</v>
      </c>
    </row>
    <row r="2836" spans="1:5" ht="16" x14ac:dyDescent="0.2">
      <c r="A2836" s="8" t="s">
        <v>9307</v>
      </c>
      <c r="B2836" s="8" t="s">
        <v>2608</v>
      </c>
      <c r="C2836" s="8" t="s">
        <v>5</v>
      </c>
      <c r="D2836" s="50" t="s">
        <v>10122</v>
      </c>
      <c r="E2836" s="50" t="s">
        <v>2355</v>
      </c>
    </row>
    <row r="2837" spans="1:5" ht="16" x14ac:dyDescent="0.2">
      <c r="A2837" s="8" t="s">
        <v>9307</v>
      </c>
      <c r="B2837" s="8" t="s">
        <v>2608</v>
      </c>
      <c r="C2837" s="8" t="s">
        <v>6</v>
      </c>
      <c r="D2837" s="50" t="s">
        <v>10196</v>
      </c>
      <c r="E2837" s="50" t="s">
        <v>2563</v>
      </c>
    </row>
    <row r="2838" spans="1:5" ht="16" x14ac:dyDescent="0.2">
      <c r="A2838" s="8" t="s">
        <v>9307</v>
      </c>
      <c r="B2838" s="8" t="s">
        <v>2608</v>
      </c>
      <c r="C2838" s="8" t="s">
        <v>7</v>
      </c>
      <c r="D2838" s="50" t="s">
        <v>10207</v>
      </c>
      <c r="E2838" s="50" t="s">
        <v>2610</v>
      </c>
    </row>
    <row r="2839" spans="1:5" ht="16" x14ac:dyDescent="0.2">
      <c r="A2839" s="8" t="s">
        <v>9307</v>
      </c>
      <c r="B2839" s="8" t="s">
        <v>2613</v>
      </c>
      <c r="C2839" s="8" t="s">
        <v>4</v>
      </c>
      <c r="D2839" s="50" t="s">
        <v>10122</v>
      </c>
      <c r="E2839" s="50" t="s">
        <v>2352</v>
      </c>
    </row>
    <row r="2840" spans="1:5" ht="16" x14ac:dyDescent="0.2">
      <c r="A2840" s="8" t="s">
        <v>9307</v>
      </c>
      <c r="B2840" s="8" t="s">
        <v>2613</v>
      </c>
      <c r="C2840" s="8" t="s">
        <v>5</v>
      </c>
      <c r="D2840" s="50" t="s">
        <v>10122</v>
      </c>
      <c r="E2840" s="50" t="s">
        <v>2355</v>
      </c>
    </row>
    <row r="2841" spans="1:5" ht="16" x14ac:dyDescent="0.2">
      <c r="A2841" s="8" t="s">
        <v>9307</v>
      </c>
      <c r="B2841" s="8" t="s">
        <v>2613</v>
      </c>
      <c r="C2841" s="8" t="s">
        <v>6</v>
      </c>
      <c r="D2841" s="50" t="s">
        <v>10196</v>
      </c>
      <c r="E2841" s="50" t="s">
        <v>2563</v>
      </c>
    </row>
    <row r="2842" spans="1:5" ht="16" x14ac:dyDescent="0.2">
      <c r="A2842" s="8" t="s">
        <v>9307</v>
      </c>
      <c r="B2842" s="8" t="s">
        <v>2613</v>
      </c>
      <c r="C2842" s="8" t="s">
        <v>7</v>
      </c>
      <c r="D2842" s="50" t="s">
        <v>10208</v>
      </c>
      <c r="E2842" s="50" t="s">
        <v>2615</v>
      </c>
    </row>
    <row r="2843" spans="1:5" ht="16" x14ac:dyDescent="0.2">
      <c r="A2843" s="8" t="s">
        <v>9307</v>
      </c>
      <c r="B2843" s="8" t="s">
        <v>2618</v>
      </c>
      <c r="C2843" s="8" t="s">
        <v>4</v>
      </c>
      <c r="D2843" s="50" t="s">
        <v>10122</v>
      </c>
      <c r="E2843" s="50" t="s">
        <v>2352</v>
      </c>
    </row>
    <row r="2844" spans="1:5" ht="16" x14ac:dyDescent="0.2">
      <c r="A2844" s="8" t="s">
        <v>9307</v>
      </c>
      <c r="B2844" s="8" t="s">
        <v>2618</v>
      </c>
      <c r="C2844" s="8" t="s">
        <v>5</v>
      </c>
      <c r="D2844" s="50" t="s">
        <v>10122</v>
      </c>
      <c r="E2844" s="50" t="s">
        <v>2355</v>
      </c>
    </row>
    <row r="2845" spans="1:5" ht="16" x14ac:dyDescent="0.2">
      <c r="A2845" s="8" t="s">
        <v>9307</v>
      </c>
      <c r="B2845" s="8" t="s">
        <v>2618</v>
      </c>
      <c r="C2845" s="8" t="s">
        <v>6</v>
      </c>
      <c r="D2845" s="50" t="s">
        <v>10196</v>
      </c>
      <c r="E2845" s="50" t="s">
        <v>2563</v>
      </c>
    </row>
    <row r="2846" spans="1:5" ht="16" x14ac:dyDescent="0.2">
      <c r="A2846" s="8" t="s">
        <v>9307</v>
      </c>
      <c r="B2846" s="8" t="s">
        <v>2618</v>
      </c>
      <c r="C2846" s="8" t="s">
        <v>7</v>
      </c>
      <c r="D2846" s="50" t="s">
        <v>10209</v>
      </c>
      <c r="E2846" s="50" t="s">
        <v>2620</v>
      </c>
    </row>
    <row r="2847" spans="1:5" ht="16" x14ac:dyDescent="0.2">
      <c r="A2847" s="8" t="s">
        <v>9307</v>
      </c>
      <c r="B2847" s="8" t="s">
        <v>2621</v>
      </c>
      <c r="C2847" s="8" t="s">
        <v>4</v>
      </c>
      <c r="D2847" s="50" t="s">
        <v>10122</v>
      </c>
      <c r="E2847" s="50" t="s">
        <v>2352</v>
      </c>
    </row>
    <row r="2848" spans="1:5" ht="16" x14ac:dyDescent="0.2">
      <c r="A2848" s="8" t="s">
        <v>9307</v>
      </c>
      <c r="B2848" s="8" t="s">
        <v>2621</v>
      </c>
      <c r="C2848" s="8" t="s">
        <v>5</v>
      </c>
      <c r="D2848" s="50" t="s">
        <v>10122</v>
      </c>
      <c r="E2848" s="50" t="s">
        <v>2355</v>
      </c>
    </row>
    <row r="2849" spans="1:5" ht="16" x14ac:dyDescent="0.2">
      <c r="A2849" s="8" t="s">
        <v>9307</v>
      </c>
      <c r="B2849" s="8" t="s">
        <v>2621</v>
      </c>
      <c r="C2849" s="8" t="s">
        <v>6</v>
      </c>
      <c r="D2849" s="50" t="s">
        <v>10196</v>
      </c>
      <c r="E2849" s="50" t="s">
        <v>2563</v>
      </c>
    </row>
    <row r="2850" spans="1:5" ht="16" x14ac:dyDescent="0.2">
      <c r="A2850" s="8" t="s">
        <v>9307</v>
      </c>
      <c r="B2850" s="8" t="s">
        <v>2621</v>
      </c>
      <c r="C2850" s="8" t="s">
        <v>7</v>
      </c>
      <c r="D2850" s="50" t="s">
        <v>10210</v>
      </c>
      <c r="E2850" s="50" t="s">
        <v>2623</v>
      </c>
    </row>
    <row r="2851" spans="1:5" ht="16" x14ac:dyDescent="0.2">
      <c r="A2851" s="8" t="s">
        <v>9307</v>
      </c>
      <c r="B2851" s="8" t="s">
        <v>2624</v>
      </c>
      <c r="C2851" s="8" t="s">
        <v>4</v>
      </c>
      <c r="D2851" s="50" t="s">
        <v>10122</v>
      </c>
      <c r="E2851" s="50" t="s">
        <v>2352</v>
      </c>
    </row>
    <row r="2852" spans="1:5" ht="16" x14ac:dyDescent="0.2">
      <c r="A2852" s="8" t="s">
        <v>9307</v>
      </c>
      <c r="B2852" s="8" t="s">
        <v>2624</v>
      </c>
      <c r="C2852" s="8" t="s">
        <v>5</v>
      </c>
      <c r="D2852" s="50" t="s">
        <v>10122</v>
      </c>
      <c r="E2852" s="50" t="s">
        <v>2355</v>
      </c>
    </row>
    <row r="2853" spans="1:5" ht="16" x14ac:dyDescent="0.2">
      <c r="A2853" s="8" t="s">
        <v>9307</v>
      </c>
      <c r="B2853" s="8" t="s">
        <v>2624</v>
      </c>
      <c r="C2853" s="8" t="s">
        <v>6</v>
      </c>
      <c r="D2853" s="50" t="s">
        <v>10196</v>
      </c>
      <c r="E2853" s="50" t="s">
        <v>2563</v>
      </c>
    </row>
    <row r="2854" spans="1:5" ht="16" x14ac:dyDescent="0.2">
      <c r="A2854" s="8" t="s">
        <v>9307</v>
      </c>
      <c r="B2854" s="8" t="s">
        <v>2624</v>
      </c>
      <c r="C2854" s="8" t="s">
        <v>7</v>
      </c>
      <c r="D2854" s="50" t="s">
        <v>10211</v>
      </c>
      <c r="E2854" s="50" t="s">
        <v>2626</v>
      </c>
    </row>
    <row r="2855" spans="1:5" ht="16" x14ac:dyDescent="0.2">
      <c r="A2855" s="8" t="s">
        <v>9307</v>
      </c>
      <c r="B2855" s="8" t="s">
        <v>2629</v>
      </c>
      <c r="C2855" s="8" t="s">
        <v>4</v>
      </c>
      <c r="D2855" s="50" t="s">
        <v>10122</v>
      </c>
      <c r="E2855" s="50" t="s">
        <v>2352</v>
      </c>
    </row>
    <row r="2856" spans="1:5" ht="16" x14ac:dyDescent="0.2">
      <c r="A2856" s="8" t="s">
        <v>9307</v>
      </c>
      <c r="B2856" s="8" t="s">
        <v>2629</v>
      </c>
      <c r="C2856" s="8" t="s">
        <v>5</v>
      </c>
      <c r="D2856" s="50" t="s">
        <v>10122</v>
      </c>
      <c r="E2856" s="50" t="s">
        <v>2355</v>
      </c>
    </row>
    <row r="2857" spans="1:5" ht="16" x14ac:dyDescent="0.2">
      <c r="A2857" s="8" t="s">
        <v>9307</v>
      </c>
      <c r="B2857" s="8" t="s">
        <v>2629</v>
      </c>
      <c r="C2857" s="8" t="s">
        <v>6</v>
      </c>
      <c r="D2857" s="50" t="s">
        <v>10196</v>
      </c>
      <c r="E2857" s="50" t="s">
        <v>2563</v>
      </c>
    </row>
    <row r="2858" spans="1:5" ht="16" x14ac:dyDescent="0.2">
      <c r="A2858" s="8" t="s">
        <v>9307</v>
      </c>
      <c r="B2858" s="8" t="s">
        <v>2629</v>
      </c>
      <c r="C2858" s="8" t="s">
        <v>7</v>
      </c>
      <c r="D2858" s="50" t="s">
        <v>10211</v>
      </c>
      <c r="E2858" s="50" t="s">
        <v>2626</v>
      </c>
    </row>
    <row r="2859" spans="1:5" ht="16" x14ac:dyDescent="0.2">
      <c r="A2859" s="8" t="s">
        <v>9307</v>
      </c>
      <c r="B2859" s="8" t="s">
        <v>2633</v>
      </c>
      <c r="C2859" s="8" t="s">
        <v>4</v>
      </c>
      <c r="D2859" s="50" t="s">
        <v>10122</v>
      </c>
      <c r="E2859" s="50" t="s">
        <v>2352</v>
      </c>
    </row>
    <row r="2860" spans="1:5" ht="16" x14ac:dyDescent="0.2">
      <c r="A2860" s="8" t="s">
        <v>9307</v>
      </c>
      <c r="B2860" s="8" t="s">
        <v>2633</v>
      </c>
      <c r="C2860" s="8" t="s">
        <v>5</v>
      </c>
      <c r="D2860" s="50" t="s">
        <v>10122</v>
      </c>
      <c r="E2860" s="50" t="s">
        <v>2355</v>
      </c>
    </row>
    <row r="2861" spans="1:5" ht="16" x14ac:dyDescent="0.2">
      <c r="A2861" s="8" t="s">
        <v>9307</v>
      </c>
      <c r="B2861" s="8" t="s">
        <v>2633</v>
      </c>
      <c r="C2861" s="8" t="s">
        <v>6</v>
      </c>
      <c r="D2861" s="50" t="s">
        <v>10196</v>
      </c>
      <c r="E2861" s="50" t="s">
        <v>2563</v>
      </c>
    </row>
    <row r="2862" spans="1:5" ht="16" x14ac:dyDescent="0.2">
      <c r="A2862" s="8" t="s">
        <v>9307</v>
      </c>
      <c r="B2862" s="8" t="s">
        <v>2633</v>
      </c>
      <c r="C2862" s="8" t="s">
        <v>7</v>
      </c>
      <c r="D2862" s="50" t="s">
        <v>10211</v>
      </c>
      <c r="E2862" s="50" t="s">
        <v>2626</v>
      </c>
    </row>
    <row r="2863" spans="1:5" ht="16" x14ac:dyDescent="0.2">
      <c r="A2863" s="8" t="s">
        <v>9307</v>
      </c>
      <c r="B2863" s="8" t="s">
        <v>2637</v>
      </c>
      <c r="C2863" s="8" t="s">
        <v>4</v>
      </c>
      <c r="D2863" s="50" t="s">
        <v>10122</v>
      </c>
      <c r="E2863" s="50" t="s">
        <v>2352</v>
      </c>
    </row>
    <row r="2864" spans="1:5" ht="16" x14ac:dyDescent="0.2">
      <c r="A2864" s="8" t="s">
        <v>9307</v>
      </c>
      <c r="B2864" s="8" t="s">
        <v>2637</v>
      </c>
      <c r="C2864" s="8" t="s">
        <v>5</v>
      </c>
      <c r="D2864" s="50" t="s">
        <v>10122</v>
      </c>
      <c r="E2864" s="50" t="s">
        <v>2355</v>
      </c>
    </row>
    <row r="2865" spans="1:5" ht="16" x14ac:dyDescent="0.2">
      <c r="A2865" s="8" t="s">
        <v>9307</v>
      </c>
      <c r="B2865" s="8" t="s">
        <v>2637</v>
      </c>
      <c r="C2865" s="8" t="s">
        <v>6</v>
      </c>
      <c r="D2865" s="50" t="s">
        <v>10196</v>
      </c>
      <c r="E2865" s="50" t="s">
        <v>2563</v>
      </c>
    </row>
    <row r="2866" spans="1:5" ht="16" x14ac:dyDescent="0.2">
      <c r="A2866" s="8" t="s">
        <v>9307</v>
      </c>
      <c r="B2866" s="8" t="s">
        <v>2637</v>
      </c>
      <c r="C2866" s="8" t="s">
        <v>7</v>
      </c>
      <c r="D2866" s="50" t="s">
        <v>10211</v>
      </c>
      <c r="E2866" s="50" t="s">
        <v>2626</v>
      </c>
    </row>
    <row r="2867" spans="1:5" ht="16" x14ac:dyDescent="0.2">
      <c r="A2867" s="8" t="s">
        <v>9307</v>
      </c>
      <c r="B2867" s="8" t="s">
        <v>2641</v>
      </c>
      <c r="C2867" s="8" t="s">
        <v>4</v>
      </c>
      <c r="D2867" s="50" t="s">
        <v>10122</v>
      </c>
      <c r="E2867" s="50" t="s">
        <v>2352</v>
      </c>
    </row>
    <row r="2868" spans="1:5" ht="16" x14ac:dyDescent="0.2">
      <c r="A2868" s="8" t="s">
        <v>9307</v>
      </c>
      <c r="B2868" s="8" t="s">
        <v>2641</v>
      </c>
      <c r="C2868" s="8" t="s">
        <v>5</v>
      </c>
      <c r="D2868" s="50" t="s">
        <v>10122</v>
      </c>
      <c r="E2868" s="50" t="s">
        <v>2355</v>
      </c>
    </row>
    <row r="2869" spans="1:5" ht="16" x14ac:dyDescent="0.2">
      <c r="A2869" s="8" t="s">
        <v>9307</v>
      </c>
      <c r="B2869" s="8" t="s">
        <v>2641</v>
      </c>
      <c r="C2869" s="8" t="s">
        <v>6</v>
      </c>
      <c r="D2869" s="50" t="s">
        <v>10196</v>
      </c>
      <c r="E2869" s="50" t="s">
        <v>2563</v>
      </c>
    </row>
    <row r="2870" spans="1:5" ht="16" x14ac:dyDescent="0.2">
      <c r="A2870" s="8" t="s">
        <v>9307</v>
      </c>
      <c r="B2870" s="8" t="s">
        <v>2641</v>
      </c>
      <c r="C2870" s="8" t="s">
        <v>7</v>
      </c>
      <c r="D2870" s="50" t="s">
        <v>10211</v>
      </c>
      <c r="E2870" s="50" t="s">
        <v>2626</v>
      </c>
    </row>
    <row r="2871" spans="1:5" ht="16" x14ac:dyDescent="0.2">
      <c r="A2871" s="8" t="s">
        <v>9307</v>
      </c>
      <c r="B2871" s="8" t="s">
        <v>2645</v>
      </c>
      <c r="C2871" s="8" t="s">
        <v>4</v>
      </c>
      <c r="D2871" s="50" t="s">
        <v>10122</v>
      </c>
      <c r="E2871" s="50" t="s">
        <v>2352</v>
      </c>
    </row>
    <row r="2872" spans="1:5" ht="16" x14ac:dyDescent="0.2">
      <c r="A2872" s="8" t="s">
        <v>9307</v>
      </c>
      <c r="B2872" s="8" t="s">
        <v>2645</v>
      </c>
      <c r="C2872" s="8" t="s">
        <v>5</v>
      </c>
      <c r="D2872" s="50" t="s">
        <v>10122</v>
      </c>
      <c r="E2872" s="50" t="s">
        <v>2355</v>
      </c>
    </row>
    <row r="2873" spans="1:5" ht="16" x14ac:dyDescent="0.2">
      <c r="A2873" s="8" t="s">
        <v>9307</v>
      </c>
      <c r="B2873" s="8" t="s">
        <v>2645</v>
      </c>
      <c r="C2873" s="8" t="s">
        <v>6</v>
      </c>
      <c r="D2873" s="50" t="s">
        <v>10196</v>
      </c>
      <c r="E2873" s="50" t="s">
        <v>2563</v>
      </c>
    </row>
    <row r="2874" spans="1:5" ht="16" x14ac:dyDescent="0.2">
      <c r="A2874" s="8" t="s">
        <v>9307</v>
      </c>
      <c r="B2874" s="8" t="s">
        <v>2645</v>
      </c>
      <c r="C2874" s="8" t="s">
        <v>7</v>
      </c>
      <c r="D2874" s="50" t="s">
        <v>10211</v>
      </c>
      <c r="E2874" s="50" t="s">
        <v>2626</v>
      </c>
    </row>
    <row r="2875" spans="1:5" ht="16" x14ac:dyDescent="0.2">
      <c r="A2875" s="8" t="s">
        <v>9307</v>
      </c>
      <c r="B2875" s="8" t="s">
        <v>2649</v>
      </c>
      <c r="C2875" s="8" t="s">
        <v>4</v>
      </c>
      <c r="D2875" s="50" t="s">
        <v>10122</v>
      </c>
      <c r="E2875" s="50" t="s">
        <v>2352</v>
      </c>
    </row>
    <row r="2876" spans="1:5" ht="16" x14ac:dyDescent="0.2">
      <c r="A2876" s="8" t="s">
        <v>9307</v>
      </c>
      <c r="B2876" s="8" t="s">
        <v>2649</v>
      </c>
      <c r="C2876" s="8" t="s">
        <v>5</v>
      </c>
      <c r="D2876" s="50" t="s">
        <v>10122</v>
      </c>
      <c r="E2876" s="50" t="s">
        <v>2355</v>
      </c>
    </row>
    <row r="2877" spans="1:5" ht="16" x14ac:dyDescent="0.2">
      <c r="A2877" s="8" t="s">
        <v>9307</v>
      </c>
      <c r="B2877" s="8" t="s">
        <v>2649</v>
      </c>
      <c r="C2877" s="8" t="s">
        <v>6</v>
      </c>
      <c r="D2877" s="50" t="s">
        <v>10196</v>
      </c>
      <c r="E2877" s="50" t="s">
        <v>2563</v>
      </c>
    </row>
    <row r="2878" spans="1:5" ht="16" x14ac:dyDescent="0.2">
      <c r="A2878" s="8" t="s">
        <v>9307</v>
      </c>
      <c r="B2878" s="8" t="s">
        <v>2649</v>
      </c>
      <c r="C2878" s="8" t="s">
        <v>7</v>
      </c>
      <c r="D2878" s="50" t="s">
        <v>10211</v>
      </c>
      <c r="E2878" s="50" t="s">
        <v>2626</v>
      </c>
    </row>
    <row r="2879" spans="1:5" ht="16" x14ac:dyDescent="0.2">
      <c r="A2879" s="8" t="s">
        <v>9307</v>
      </c>
      <c r="B2879" s="8" t="s">
        <v>2653</v>
      </c>
      <c r="C2879" s="8" t="s">
        <v>4</v>
      </c>
      <c r="D2879" s="50" t="s">
        <v>10122</v>
      </c>
      <c r="E2879" s="50" t="s">
        <v>2352</v>
      </c>
    </row>
    <row r="2880" spans="1:5" ht="16" x14ac:dyDescent="0.2">
      <c r="A2880" s="8" t="s">
        <v>9307</v>
      </c>
      <c r="B2880" s="8" t="s">
        <v>2653</v>
      </c>
      <c r="C2880" s="8" t="s">
        <v>5</v>
      </c>
      <c r="D2880" s="50" t="s">
        <v>10122</v>
      </c>
      <c r="E2880" s="50" t="s">
        <v>2355</v>
      </c>
    </row>
    <row r="2881" spans="1:5" ht="16" x14ac:dyDescent="0.2">
      <c r="A2881" s="8" t="s">
        <v>9307</v>
      </c>
      <c r="B2881" s="8" t="s">
        <v>2653</v>
      </c>
      <c r="C2881" s="8" t="s">
        <v>6</v>
      </c>
      <c r="D2881" s="50" t="s">
        <v>10196</v>
      </c>
      <c r="E2881" s="50" t="s">
        <v>2563</v>
      </c>
    </row>
    <row r="2882" spans="1:5" ht="16" x14ac:dyDescent="0.2">
      <c r="A2882" s="8" t="s">
        <v>9307</v>
      </c>
      <c r="B2882" s="8" t="s">
        <v>2653</v>
      </c>
      <c r="C2882" s="8" t="s">
        <v>7</v>
      </c>
      <c r="D2882" s="50" t="s">
        <v>10212</v>
      </c>
      <c r="E2882" s="50" t="s">
        <v>2655</v>
      </c>
    </row>
    <row r="2883" spans="1:5" ht="112" x14ac:dyDescent="0.2">
      <c r="A2883" s="8" t="s">
        <v>9307</v>
      </c>
      <c r="B2883" s="8" t="s">
        <v>2653</v>
      </c>
      <c r="C2883" s="8" t="s">
        <v>8</v>
      </c>
      <c r="D2883" s="50" t="s">
        <v>10213</v>
      </c>
      <c r="E2883" s="50" t="s">
        <v>2656</v>
      </c>
    </row>
    <row r="2884" spans="1:5" ht="16" x14ac:dyDescent="0.2">
      <c r="A2884" s="8" t="s">
        <v>9307</v>
      </c>
      <c r="B2884" s="8" t="s">
        <v>2658</v>
      </c>
      <c r="C2884" s="8" t="s">
        <v>4</v>
      </c>
      <c r="D2884" s="50" t="s">
        <v>10122</v>
      </c>
      <c r="E2884" s="50" t="s">
        <v>2352</v>
      </c>
    </row>
    <row r="2885" spans="1:5" ht="16" x14ac:dyDescent="0.2">
      <c r="A2885" s="8" t="s">
        <v>9307</v>
      </c>
      <c r="B2885" s="8" t="s">
        <v>2658</v>
      </c>
      <c r="C2885" s="8" t="s">
        <v>5</v>
      </c>
      <c r="D2885" s="50" t="s">
        <v>10122</v>
      </c>
      <c r="E2885" s="50" t="s">
        <v>2355</v>
      </c>
    </row>
    <row r="2886" spans="1:5" ht="16" x14ac:dyDescent="0.2">
      <c r="A2886" s="8" t="s">
        <v>9307</v>
      </c>
      <c r="B2886" s="8" t="s">
        <v>2658</v>
      </c>
      <c r="C2886" s="8" t="s">
        <v>6</v>
      </c>
      <c r="D2886" s="50" t="s">
        <v>10196</v>
      </c>
      <c r="E2886" s="50" t="s">
        <v>2563</v>
      </c>
    </row>
    <row r="2887" spans="1:5" ht="16" x14ac:dyDescent="0.2">
      <c r="A2887" s="8" t="s">
        <v>9307</v>
      </c>
      <c r="B2887" s="8" t="s">
        <v>2658</v>
      </c>
      <c r="C2887" s="8" t="s">
        <v>7</v>
      </c>
      <c r="D2887" s="50" t="s">
        <v>10214</v>
      </c>
      <c r="E2887" s="50" t="s">
        <v>2660</v>
      </c>
    </row>
    <row r="2888" spans="1:5" ht="128" x14ac:dyDescent="0.2">
      <c r="A2888" s="8" t="s">
        <v>9307</v>
      </c>
      <c r="B2888" s="8" t="s">
        <v>2658</v>
      </c>
      <c r="C2888" s="8" t="s">
        <v>8</v>
      </c>
      <c r="D2888" s="50" t="s">
        <v>10215</v>
      </c>
      <c r="E2888" s="50" t="s">
        <v>2661</v>
      </c>
    </row>
    <row r="2889" spans="1:5" ht="16" x14ac:dyDescent="0.2">
      <c r="A2889" s="8" t="s">
        <v>9307</v>
      </c>
      <c r="B2889" s="8" t="s">
        <v>2662</v>
      </c>
      <c r="C2889" s="8" t="s">
        <v>4</v>
      </c>
      <c r="D2889" s="50" t="s">
        <v>10122</v>
      </c>
      <c r="E2889" s="50" t="s">
        <v>2352</v>
      </c>
    </row>
    <row r="2890" spans="1:5" ht="16" x14ac:dyDescent="0.2">
      <c r="A2890" s="8" t="s">
        <v>9307</v>
      </c>
      <c r="B2890" s="8" t="s">
        <v>2662</v>
      </c>
      <c r="C2890" s="8" t="s">
        <v>5</v>
      </c>
      <c r="D2890" s="50" t="s">
        <v>10122</v>
      </c>
      <c r="E2890" s="50" t="s">
        <v>2355</v>
      </c>
    </row>
    <row r="2891" spans="1:5" ht="16" x14ac:dyDescent="0.2">
      <c r="A2891" s="8" t="s">
        <v>9307</v>
      </c>
      <c r="B2891" s="8" t="s">
        <v>2662</v>
      </c>
      <c r="C2891" s="8" t="s">
        <v>6</v>
      </c>
      <c r="D2891" s="50" t="s">
        <v>10196</v>
      </c>
      <c r="E2891" s="50" t="s">
        <v>2563</v>
      </c>
    </row>
    <row r="2892" spans="1:5" ht="16" x14ac:dyDescent="0.2">
      <c r="A2892" s="8" t="s">
        <v>9307</v>
      </c>
      <c r="B2892" s="8" t="s">
        <v>2662</v>
      </c>
      <c r="C2892" s="8" t="s">
        <v>7</v>
      </c>
      <c r="D2892" s="50" t="s">
        <v>10216</v>
      </c>
      <c r="E2892" s="50" t="s">
        <v>2664</v>
      </c>
    </row>
    <row r="2893" spans="1:5" ht="96" x14ac:dyDescent="0.2">
      <c r="A2893" s="8" t="s">
        <v>9307</v>
      </c>
      <c r="B2893" s="8" t="s">
        <v>2662</v>
      </c>
      <c r="C2893" s="8" t="s">
        <v>8</v>
      </c>
      <c r="D2893" s="50" t="s">
        <v>10217</v>
      </c>
      <c r="E2893" s="50" t="s">
        <v>2665</v>
      </c>
    </row>
    <row r="2894" spans="1:5" ht="16" x14ac:dyDescent="0.2">
      <c r="A2894" s="8" t="s">
        <v>9307</v>
      </c>
      <c r="B2894" s="8" t="s">
        <v>2666</v>
      </c>
      <c r="C2894" s="8" t="s">
        <v>4</v>
      </c>
      <c r="D2894" s="50" t="s">
        <v>10122</v>
      </c>
      <c r="E2894" s="50" t="s">
        <v>2352</v>
      </c>
    </row>
    <row r="2895" spans="1:5" ht="16" x14ac:dyDescent="0.2">
      <c r="A2895" s="8" t="s">
        <v>9307</v>
      </c>
      <c r="B2895" s="8" t="s">
        <v>2666</v>
      </c>
      <c r="C2895" s="8" t="s">
        <v>5</v>
      </c>
      <c r="D2895" s="50" t="s">
        <v>10122</v>
      </c>
      <c r="E2895" s="50" t="s">
        <v>2355</v>
      </c>
    </row>
    <row r="2896" spans="1:5" ht="16" x14ac:dyDescent="0.2">
      <c r="A2896" s="8" t="s">
        <v>9307</v>
      </c>
      <c r="B2896" s="8" t="s">
        <v>2666</v>
      </c>
      <c r="C2896" s="8" t="s">
        <v>6</v>
      </c>
      <c r="D2896" s="50" t="s">
        <v>10196</v>
      </c>
      <c r="E2896" s="50" t="s">
        <v>2563</v>
      </c>
    </row>
    <row r="2897" spans="1:5" ht="16" x14ac:dyDescent="0.2">
      <c r="A2897" s="8" t="s">
        <v>9307</v>
      </c>
      <c r="B2897" s="8" t="s">
        <v>2666</v>
      </c>
      <c r="C2897" s="8" t="s">
        <v>7</v>
      </c>
      <c r="D2897" s="50" t="s">
        <v>10218</v>
      </c>
      <c r="E2897" s="50" t="s">
        <v>2668</v>
      </c>
    </row>
    <row r="2898" spans="1:5" ht="64" x14ac:dyDescent="0.2">
      <c r="A2898" s="8" t="s">
        <v>9307</v>
      </c>
      <c r="B2898" s="8" t="s">
        <v>2666</v>
      </c>
      <c r="C2898" s="8" t="s">
        <v>8</v>
      </c>
      <c r="D2898" s="50" t="s">
        <v>10219</v>
      </c>
      <c r="E2898" s="50" t="s">
        <v>2669</v>
      </c>
    </row>
    <row r="2899" spans="1:5" ht="16" x14ac:dyDescent="0.2">
      <c r="A2899" s="8" t="s">
        <v>9307</v>
      </c>
      <c r="B2899" s="8" t="s">
        <v>2670</v>
      </c>
      <c r="C2899" s="8" t="s">
        <v>4</v>
      </c>
      <c r="D2899" s="50" t="s">
        <v>10122</v>
      </c>
      <c r="E2899" s="50" t="s">
        <v>2352</v>
      </c>
    </row>
    <row r="2900" spans="1:5" ht="16" x14ac:dyDescent="0.2">
      <c r="A2900" s="8" t="s">
        <v>9307</v>
      </c>
      <c r="B2900" s="8" t="s">
        <v>2670</v>
      </c>
      <c r="C2900" s="8" t="s">
        <v>5</v>
      </c>
      <c r="D2900" s="50" t="s">
        <v>10122</v>
      </c>
      <c r="E2900" s="50" t="s">
        <v>2355</v>
      </c>
    </row>
    <row r="2901" spans="1:5" ht="16" x14ac:dyDescent="0.2">
      <c r="A2901" s="8" t="s">
        <v>9307</v>
      </c>
      <c r="B2901" s="8" t="s">
        <v>2670</v>
      </c>
      <c r="C2901" s="8" t="s">
        <v>6</v>
      </c>
      <c r="D2901" s="50" t="s">
        <v>10196</v>
      </c>
      <c r="E2901" s="50" t="s">
        <v>2563</v>
      </c>
    </row>
    <row r="2902" spans="1:5" ht="16" x14ac:dyDescent="0.2">
      <c r="A2902" s="8" t="s">
        <v>9307</v>
      </c>
      <c r="B2902" s="8" t="s">
        <v>2670</v>
      </c>
      <c r="C2902" s="8" t="s">
        <v>7</v>
      </c>
      <c r="D2902" s="50" t="s">
        <v>10220</v>
      </c>
      <c r="E2902" s="50" t="s">
        <v>2672</v>
      </c>
    </row>
    <row r="2903" spans="1:5" ht="112" x14ac:dyDescent="0.2">
      <c r="A2903" s="8" t="s">
        <v>9307</v>
      </c>
      <c r="B2903" s="8" t="s">
        <v>2670</v>
      </c>
      <c r="C2903" s="8" t="s">
        <v>8</v>
      </c>
      <c r="D2903" s="50" t="s">
        <v>10221</v>
      </c>
      <c r="E2903" s="50" t="s">
        <v>2673</v>
      </c>
    </row>
    <row r="2904" spans="1:5" ht="16" x14ac:dyDescent="0.2">
      <c r="A2904" s="8" t="s">
        <v>9307</v>
      </c>
      <c r="B2904" s="8" t="s">
        <v>2674</v>
      </c>
      <c r="C2904" s="8" t="s">
        <v>4</v>
      </c>
      <c r="D2904" s="50" t="s">
        <v>10122</v>
      </c>
      <c r="E2904" s="50" t="s">
        <v>2352</v>
      </c>
    </row>
    <row r="2905" spans="1:5" ht="16" x14ac:dyDescent="0.2">
      <c r="A2905" s="8" t="s">
        <v>9307</v>
      </c>
      <c r="B2905" s="8" t="s">
        <v>2674</v>
      </c>
      <c r="C2905" s="8" t="s">
        <v>5</v>
      </c>
      <c r="D2905" s="50" t="s">
        <v>10122</v>
      </c>
      <c r="E2905" s="50" t="s">
        <v>2355</v>
      </c>
    </row>
    <row r="2906" spans="1:5" ht="16" x14ac:dyDescent="0.2">
      <c r="A2906" s="8" t="s">
        <v>9307</v>
      </c>
      <c r="B2906" s="8" t="s">
        <v>2674</v>
      </c>
      <c r="C2906" s="8" t="s">
        <v>6</v>
      </c>
      <c r="D2906" s="50" t="s">
        <v>10196</v>
      </c>
      <c r="E2906" s="50" t="s">
        <v>2563</v>
      </c>
    </row>
    <row r="2907" spans="1:5" ht="16" x14ac:dyDescent="0.2">
      <c r="A2907" s="8" t="s">
        <v>9307</v>
      </c>
      <c r="B2907" s="8" t="s">
        <v>2674</v>
      </c>
      <c r="C2907" s="8" t="s">
        <v>7</v>
      </c>
      <c r="D2907" s="50" t="s">
        <v>10222</v>
      </c>
      <c r="E2907" s="50" t="s">
        <v>2676</v>
      </c>
    </row>
    <row r="2908" spans="1:5" ht="128" x14ac:dyDescent="0.2">
      <c r="A2908" s="8" t="s">
        <v>9307</v>
      </c>
      <c r="B2908" s="8" t="s">
        <v>2674</v>
      </c>
      <c r="C2908" s="8" t="s">
        <v>8</v>
      </c>
      <c r="D2908" s="50" t="s">
        <v>10223</v>
      </c>
      <c r="E2908" s="50" t="s">
        <v>2677</v>
      </c>
    </row>
    <row r="2909" spans="1:5" ht="16" x14ac:dyDescent="0.2">
      <c r="A2909" s="8" t="s">
        <v>9307</v>
      </c>
      <c r="B2909" s="8" t="s">
        <v>2678</v>
      </c>
      <c r="C2909" s="8" t="s">
        <v>4</v>
      </c>
      <c r="D2909" s="50" t="s">
        <v>10122</v>
      </c>
      <c r="E2909" s="50" t="s">
        <v>2352</v>
      </c>
    </row>
    <row r="2910" spans="1:5" ht="16" x14ac:dyDescent="0.2">
      <c r="A2910" s="8" t="s">
        <v>9307</v>
      </c>
      <c r="B2910" s="8" t="s">
        <v>2678</v>
      </c>
      <c r="C2910" s="8" t="s">
        <v>5</v>
      </c>
      <c r="D2910" s="50" t="s">
        <v>10122</v>
      </c>
      <c r="E2910" s="50" t="s">
        <v>2355</v>
      </c>
    </row>
    <row r="2911" spans="1:5" ht="16" x14ac:dyDescent="0.2">
      <c r="A2911" s="8" t="s">
        <v>9307</v>
      </c>
      <c r="B2911" s="8" t="s">
        <v>2678</v>
      </c>
      <c r="C2911" s="8" t="s">
        <v>6</v>
      </c>
      <c r="D2911" s="50" t="s">
        <v>10196</v>
      </c>
      <c r="E2911" s="50" t="s">
        <v>2563</v>
      </c>
    </row>
    <row r="2912" spans="1:5" ht="16" x14ac:dyDescent="0.2">
      <c r="A2912" s="8" t="s">
        <v>9307</v>
      </c>
      <c r="B2912" s="8" t="s">
        <v>2678</v>
      </c>
      <c r="C2912" s="8" t="s">
        <v>7</v>
      </c>
      <c r="D2912" s="50" t="s">
        <v>10224</v>
      </c>
      <c r="E2912" s="50" t="s">
        <v>2680</v>
      </c>
    </row>
    <row r="2913" spans="1:5" ht="112" x14ac:dyDescent="0.2">
      <c r="A2913" s="8" t="s">
        <v>9307</v>
      </c>
      <c r="B2913" s="8" t="s">
        <v>2678</v>
      </c>
      <c r="C2913" s="8" t="s">
        <v>8</v>
      </c>
      <c r="D2913" s="50" t="s">
        <v>10225</v>
      </c>
      <c r="E2913" s="50" t="s">
        <v>2681</v>
      </c>
    </row>
    <row r="2914" spans="1:5" ht="16" x14ac:dyDescent="0.2">
      <c r="A2914" s="8" t="s">
        <v>9307</v>
      </c>
      <c r="B2914" s="8" t="s">
        <v>2682</v>
      </c>
      <c r="C2914" s="8" t="s">
        <v>4</v>
      </c>
      <c r="D2914" s="50" t="s">
        <v>10122</v>
      </c>
      <c r="E2914" s="50" t="s">
        <v>2352</v>
      </c>
    </row>
    <row r="2915" spans="1:5" ht="16" x14ac:dyDescent="0.2">
      <c r="A2915" s="8" t="s">
        <v>9307</v>
      </c>
      <c r="B2915" s="8" t="s">
        <v>2682</v>
      </c>
      <c r="C2915" s="8" t="s">
        <v>5</v>
      </c>
      <c r="D2915" s="50" t="s">
        <v>10122</v>
      </c>
      <c r="E2915" s="50" t="s">
        <v>2355</v>
      </c>
    </row>
    <row r="2916" spans="1:5" ht="16" x14ac:dyDescent="0.2">
      <c r="A2916" s="8" t="s">
        <v>9307</v>
      </c>
      <c r="B2916" s="8" t="s">
        <v>2682</v>
      </c>
      <c r="C2916" s="8" t="s">
        <v>6</v>
      </c>
      <c r="D2916" s="50" t="s">
        <v>10196</v>
      </c>
      <c r="E2916" s="50" t="s">
        <v>2563</v>
      </c>
    </row>
    <row r="2917" spans="1:5" ht="16" x14ac:dyDescent="0.2">
      <c r="A2917" s="8" t="s">
        <v>9307</v>
      </c>
      <c r="B2917" s="8" t="s">
        <v>2682</v>
      </c>
      <c r="C2917" s="8" t="s">
        <v>7</v>
      </c>
      <c r="D2917" s="50" t="s">
        <v>10226</v>
      </c>
      <c r="E2917" s="50" t="s">
        <v>2684</v>
      </c>
    </row>
    <row r="2918" spans="1:5" ht="96" x14ac:dyDescent="0.2">
      <c r="A2918" s="8" t="s">
        <v>9307</v>
      </c>
      <c r="B2918" s="8" t="s">
        <v>2682</v>
      </c>
      <c r="C2918" s="8" t="s">
        <v>8</v>
      </c>
      <c r="D2918" s="50" t="s">
        <v>10227</v>
      </c>
      <c r="E2918" s="50" t="s">
        <v>2685</v>
      </c>
    </row>
    <row r="2919" spans="1:5" ht="16" x14ac:dyDescent="0.2">
      <c r="A2919" s="8" t="s">
        <v>9307</v>
      </c>
      <c r="B2919" s="8" t="s">
        <v>2686</v>
      </c>
      <c r="C2919" s="8" t="s">
        <v>4</v>
      </c>
      <c r="D2919" s="50" t="s">
        <v>10122</v>
      </c>
      <c r="E2919" s="50" t="s">
        <v>2352</v>
      </c>
    </row>
    <row r="2920" spans="1:5" ht="16" x14ac:dyDescent="0.2">
      <c r="A2920" s="8" t="s">
        <v>9307</v>
      </c>
      <c r="B2920" s="8" t="s">
        <v>2686</v>
      </c>
      <c r="C2920" s="8" t="s">
        <v>5</v>
      </c>
      <c r="D2920" s="50" t="s">
        <v>10122</v>
      </c>
      <c r="E2920" s="50" t="s">
        <v>2355</v>
      </c>
    </row>
    <row r="2921" spans="1:5" ht="16" x14ac:dyDescent="0.2">
      <c r="A2921" s="8" t="s">
        <v>9307</v>
      </c>
      <c r="B2921" s="8" t="s">
        <v>2686</v>
      </c>
      <c r="C2921" s="8" t="s">
        <v>6</v>
      </c>
      <c r="D2921" s="50" t="s">
        <v>10196</v>
      </c>
      <c r="E2921" s="50" t="s">
        <v>2563</v>
      </c>
    </row>
    <row r="2922" spans="1:5" ht="16" x14ac:dyDescent="0.2">
      <c r="A2922" s="8" t="s">
        <v>9307</v>
      </c>
      <c r="B2922" s="8" t="s">
        <v>2686</v>
      </c>
      <c r="C2922" s="8" t="s">
        <v>7</v>
      </c>
      <c r="D2922" s="50" t="s">
        <v>9547</v>
      </c>
      <c r="E2922" s="50" t="s">
        <v>802</v>
      </c>
    </row>
    <row r="2923" spans="1:5" ht="16" x14ac:dyDescent="0.2">
      <c r="A2923" s="8" t="s">
        <v>9307</v>
      </c>
      <c r="B2923" s="8" t="s">
        <v>2688</v>
      </c>
      <c r="C2923" s="8" t="s">
        <v>4</v>
      </c>
      <c r="D2923" s="50" t="s">
        <v>10122</v>
      </c>
      <c r="E2923" s="50" t="s">
        <v>2352</v>
      </c>
    </row>
    <row r="2924" spans="1:5" ht="16" x14ac:dyDescent="0.2">
      <c r="A2924" s="8" t="s">
        <v>9307</v>
      </c>
      <c r="B2924" s="8" t="s">
        <v>2688</v>
      </c>
      <c r="C2924" s="8" t="s">
        <v>5</v>
      </c>
      <c r="D2924" s="50" t="s">
        <v>10122</v>
      </c>
      <c r="E2924" s="50" t="s">
        <v>2355</v>
      </c>
    </row>
    <row r="2925" spans="1:5" ht="16" x14ac:dyDescent="0.2">
      <c r="A2925" s="8" t="s">
        <v>9307</v>
      </c>
      <c r="B2925" s="8" t="s">
        <v>2688</v>
      </c>
      <c r="C2925" s="8" t="s">
        <v>6</v>
      </c>
      <c r="D2925" s="50" t="s">
        <v>10196</v>
      </c>
      <c r="E2925" s="50" t="s">
        <v>2563</v>
      </c>
    </row>
    <row r="2926" spans="1:5" ht="16" x14ac:dyDescent="0.2">
      <c r="A2926" s="8" t="s">
        <v>9307</v>
      </c>
      <c r="B2926" s="8" t="s">
        <v>2688</v>
      </c>
      <c r="C2926" s="8" t="s">
        <v>7</v>
      </c>
      <c r="D2926" s="50" t="s">
        <v>9516</v>
      </c>
      <c r="E2926" s="50" t="s">
        <v>643</v>
      </c>
    </row>
    <row r="2927" spans="1:5" ht="16" x14ac:dyDescent="0.2">
      <c r="A2927" s="8" t="s">
        <v>9307</v>
      </c>
      <c r="B2927" s="8" t="s">
        <v>2691</v>
      </c>
      <c r="C2927" s="8" t="s">
        <v>4</v>
      </c>
      <c r="D2927" s="50" t="s">
        <v>10122</v>
      </c>
      <c r="E2927" s="50" t="s">
        <v>2352</v>
      </c>
    </row>
    <row r="2928" spans="1:5" ht="16" x14ac:dyDescent="0.2">
      <c r="A2928" s="8" t="s">
        <v>9307</v>
      </c>
      <c r="B2928" s="8" t="s">
        <v>2691</v>
      </c>
      <c r="C2928" s="8" t="s">
        <v>5</v>
      </c>
      <c r="D2928" s="50" t="s">
        <v>10122</v>
      </c>
      <c r="E2928" s="50" t="s">
        <v>2355</v>
      </c>
    </row>
    <row r="2929" spans="1:5" ht="16" x14ac:dyDescent="0.2">
      <c r="A2929" s="8" t="s">
        <v>9307</v>
      </c>
      <c r="B2929" s="8" t="s">
        <v>2691</v>
      </c>
      <c r="C2929" s="8" t="s">
        <v>6</v>
      </c>
      <c r="D2929" s="50" t="s">
        <v>10196</v>
      </c>
      <c r="E2929" s="50" t="s">
        <v>2563</v>
      </c>
    </row>
    <row r="2930" spans="1:5" ht="16" x14ac:dyDescent="0.2">
      <c r="A2930" s="8" t="s">
        <v>9307</v>
      </c>
      <c r="B2930" s="8" t="s">
        <v>2691</v>
      </c>
      <c r="C2930" s="8" t="s">
        <v>7</v>
      </c>
      <c r="D2930" s="50" t="s">
        <v>9723</v>
      </c>
      <c r="E2930" s="50" t="s">
        <v>1408</v>
      </c>
    </row>
    <row r="2931" spans="1:5" ht="16" x14ac:dyDescent="0.2">
      <c r="A2931" s="8" t="s">
        <v>9307</v>
      </c>
      <c r="B2931" s="8" t="s">
        <v>2697</v>
      </c>
      <c r="C2931" s="8" t="s">
        <v>4</v>
      </c>
      <c r="D2931" s="50" t="s">
        <v>10122</v>
      </c>
      <c r="E2931" s="50" t="s">
        <v>2352</v>
      </c>
    </row>
    <row r="2932" spans="1:5" ht="16" x14ac:dyDescent="0.2">
      <c r="A2932" s="8" t="s">
        <v>9307</v>
      </c>
      <c r="B2932" s="8" t="s">
        <v>2697</v>
      </c>
      <c r="C2932" s="8" t="s">
        <v>5</v>
      </c>
      <c r="D2932" s="50" t="s">
        <v>10122</v>
      </c>
      <c r="E2932" s="50" t="s">
        <v>2355</v>
      </c>
    </row>
    <row r="2933" spans="1:5" ht="16" x14ac:dyDescent="0.2">
      <c r="A2933" s="8" t="s">
        <v>9307</v>
      </c>
      <c r="B2933" s="8" t="s">
        <v>2697</v>
      </c>
      <c r="C2933" s="8" t="s">
        <v>6</v>
      </c>
      <c r="D2933" s="50" t="s">
        <v>10228</v>
      </c>
      <c r="E2933" s="50" t="s">
        <v>2699</v>
      </c>
    </row>
    <row r="2934" spans="1:5" ht="16" x14ac:dyDescent="0.2">
      <c r="A2934" s="8" t="s">
        <v>9307</v>
      </c>
      <c r="B2934" s="8" t="s">
        <v>2697</v>
      </c>
      <c r="C2934" s="8" t="s">
        <v>7</v>
      </c>
      <c r="D2934" s="50" t="s">
        <v>10229</v>
      </c>
      <c r="E2934" s="50" t="s">
        <v>10230</v>
      </c>
    </row>
    <row r="2935" spans="1:5" ht="96" x14ac:dyDescent="0.2">
      <c r="A2935" s="8" t="s">
        <v>9307</v>
      </c>
      <c r="B2935" s="8" t="s">
        <v>2697</v>
      </c>
      <c r="C2935" s="8" t="s">
        <v>8</v>
      </c>
      <c r="D2935" s="50" t="s">
        <v>10231</v>
      </c>
      <c r="E2935" s="50" t="s">
        <v>10232</v>
      </c>
    </row>
    <row r="2936" spans="1:5" ht="16" x14ac:dyDescent="0.2">
      <c r="A2936" s="8" t="s">
        <v>9307</v>
      </c>
      <c r="B2936" s="8" t="s">
        <v>2702</v>
      </c>
      <c r="C2936" s="8" t="s">
        <v>4</v>
      </c>
      <c r="D2936" s="50" t="s">
        <v>10122</v>
      </c>
      <c r="E2936" s="50" t="s">
        <v>2352</v>
      </c>
    </row>
    <row r="2937" spans="1:5" ht="16" x14ac:dyDescent="0.2">
      <c r="A2937" s="8" t="s">
        <v>9307</v>
      </c>
      <c r="B2937" s="8" t="s">
        <v>2702</v>
      </c>
      <c r="C2937" s="8" t="s">
        <v>5</v>
      </c>
      <c r="D2937" s="50" t="s">
        <v>10122</v>
      </c>
      <c r="E2937" s="50" t="s">
        <v>2355</v>
      </c>
    </row>
    <row r="2938" spans="1:5" ht="16" x14ac:dyDescent="0.2">
      <c r="A2938" s="8" t="s">
        <v>9307</v>
      </c>
      <c r="B2938" s="8" t="s">
        <v>2702</v>
      </c>
      <c r="C2938" s="8" t="s">
        <v>6</v>
      </c>
      <c r="D2938" s="50" t="s">
        <v>10228</v>
      </c>
      <c r="E2938" s="50" t="s">
        <v>2699</v>
      </c>
    </row>
    <row r="2939" spans="1:5" ht="16" x14ac:dyDescent="0.2">
      <c r="A2939" s="8" t="s">
        <v>9307</v>
      </c>
      <c r="B2939" s="8" t="s">
        <v>2702</v>
      </c>
      <c r="C2939" s="8" t="s">
        <v>7</v>
      </c>
      <c r="D2939" s="50" t="s">
        <v>10233</v>
      </c>
      <c r="E2939" s="50" t="s">
        <v>2704</v>
      </c>
    </row>
    <row r="2940" spans="1:5" ht="16" x14ac:dyDescent="0.2">
      <c r="A2940" s="8" t="s">
        <v>9307</v>
      </c>
      <c r="B2940" s="8" t="s">
        <v>2702</v>
      </c>
      <c r="C2940" s="8" t="s">
        <v>8</v>
      </c>
      <c r="D2940" s="50" t="s">
        <v>10234</v>
      </c>
      <c r="E2940" s="50" t="s">
        <v>10235</v>
      </c>
    </row>
    <row r="2941" spans="1:5" ht="16" x14ac:dyDescent="0.2">
      <c r="A2941" s="8" t="s">
        <v>9307</v>
      </c>
      <c r="B2941" s="8" t="s">
        <v>2708</v>
      </c>
      <c r="C2941" s="8" t="s">
        <v>4</v>
      </c>
      <c r="D2941" s="50" t="s">
        <v>10122</v>
      </c>
      <c r="E2941" s="50" t="s">
        <v>2352</v>
      </c>
    </row>
    <row r="2942" spans="1:5" ht="16" x14ac:dyDescent="0.2">
      <c r="A2942" s="8" t="s">
        <v>9307</v>
      </c>
      <c r="B2942" s="8" t="s">
        <v>2708</v>
      </c>
      <c r="C2942" s="8" t="s">
        <v>5</v>
      </c>
      <c r="D2942" s="50" t="s">
        <v>10122</v>
      </c>
      <c r="E2942" s="50" t="s">
        <v>2355</v>
      </c>
    </row>
    <row r="2943" spans="1:5" ht="16" x14ac:dyDescent="0.2">
      <c r="A2943" s="8" t="s">
        <v>9307</v>
      </c>
      <c r="B2943" s="8" t="s">
        <v>2708</v>
      </c>
      <c r="C2943" s="8" t="s">
        <v>6</v>
      </c>
      <c r="D2943" s="50" t="s">
        <v>10236</v>
      </c>
      <c r="E2943" s="50" t="s">
        <v>2709</v>
      </c>
    </row>
    <row r="2944" spans="1:5" ht="32" x14ac:dyDescent="0.2">
      <c r="A2944" s="8" t="s">
        <v>9307</v>
      </c>
      <c r="B2944" s="8" t="s">
        <v>2708</v>
      </c>
      <c r="C2944" s="8" t="s">
        <v>7</v>
      </c>
      <c r="D2944" s="50" t="s">
        <v>10237</v>
      </c>
      <c r="E2944" s="50" t="s">
        <v>2710</v>
      </c>
    </row>
    <row r="2945" spans="1:5" ht="80" x14ac:dyDescent="0.2">
      <c r="A2945" s="8" t="s">
        <v>9307</v>
      </c>
      <c r="B2945" s="8" t="s">
        <v>2708</v>
      </c>
      <c r="C2945" s="8" t="s">
        <v>8</v>
      </c>
      <c r="D2945" s="50" t="s">
        <v>10238</v>
      </c>
      <c r="E2945" s="50" t="s">
        <v>2711</v>
      </c>
    </row>
    <row r="2946" spans="1:5" ht="16" x14ac:dyDescent="0.2">
      <c r="A2946" s="8" t="s">
        <v>9307</v>
      </c>
      <c r="B2946" s="8" t="s">
        <v>2712</v>
      </c>
      <c r="C2946" s="8" t="s">
        <v>4</v>
      </c>
      <c r="D2946" s="50" t="s">
        <v>10122</v>
      </c>
      <c r="E2946" s="50" t="s">
        <v>2352</v>
      </c>
    </row>
    <row r="2947" spans="1:5" ht="16" x14ac:dyDescent="0.2">
      <c r="A2947" s="8" t="s">
        <v>9307</v>
      </c>
      <c r="B2947" s="8" t="s">
        <v>2712</v>
      </c>
      <c r="C2947" s="8" t="s">
        <v>5</v>
      </c>
      <c r="D2947" s="50" t="s">
        <v>10122</v>
      </c>
      <c r="E2947" s="50" t="s">
        <v>2355</v>
      </c>
    </row>
    <row r="2948" spans="1:5" ht="16" x14ac:dyDescent="0.2">
      <c r="A2948" s="8" t="s">
        <v>9307</v>
      </c>
      <c r="B2948" s="8" t="s">
        <v>2712</v>
      </c>
      <c r="C2948" s="8" t="s">
        <v>6</v>
      </c>
      <c r="D2948" s="50" t="s">
        <v>10236</v>
      </c>
      <c r="E2948" s="50" t="s">
        <v>2709</v>
      </c>
    </row>
    <row r="2949" spans="1:5" ht="16" x14ac:dyDescent="0.2">
      <c r="A2949" s="8" t="s">
        <v>9307</v>
      </c>
      <c r="B2949" s="8" t="s">
        <v>2712</v>
      </c>
      <c r="C2949" s="8" t="s">
        <v>7</v>
      </c>
      <c r="D2949" s="50" t="s">
        <v>10239</v>
      </c>
      <c r="E2949" s="50" t="s">
        <v>2714</v>
      </c>
    </row>
    <row r="2950" spans="1:5" ht="64" x14ac:dyDescent="0.2">
      <c r="A2950" s="8" t="s">
        <v>9307</v>
      </c>
      <c r="B2950" s="8" t="s">
        <v>2712</v>
      </c>
      <c r="C2950" s="8" t="s">
        <v>8</v>
      </c>
      <c r="D2950" s="50" t="s">
        <v>10240</v>
      </c>
      <c r="E2950" s="50" t="s">
        <v>2715</v>
      </c>
    </row>
    <row r="2951" spans="1:5" ht="16" x14ac:dyDescent="0.2">
      <c r="A2951" s="8" t="s">
        <v>9307</v>
      </c>
      <c r="B2951" s="8" t="s">
        <v>2716</v>
      </c>
      <c r="C2951" s="8" t="s">
        <v>4</v>
      </c>
      <c r="D2951" s="50" t="s">
        <v>10122</v>
      </c>
      <c r="E2951" s="50" t="s">
        <v>2352</v>
      </c>
    </row>
    <row r="2952" spans="1:5" ht="16" x14ac:dyDescent="0.2">
      <c r="A2952" s="8" t="s">
        <v>9307</v>
      </c>
      <c r="B2952" s="8" t="s">
        <v>2716</v>
      </c>
      <c r="C2952" s="8" t="s">
        <v>5</v>
      </c>
      <c r="D2952" s="50" t="s">
        <v>10122</v>
      </c>
      <c r="E2952" s="50" t="s">
        <v>2355</v>
      </c>
    </row>
    <row r="2953" spans="1:5" ht="16" x14ac:dyDescent="0.2">
      <c r="A2953" s="8" t="s">
        <v>9307</v>
      </c>
      <c r="B2953" s="8" t="s">
        <v>2716</v>
      </c>
      <c r="C2953" s="8" t="s">
        <v>6</v>
      </c>
      <c r="D2953" s="50" t="s">
        <v>10236</v>
      </c>
      <c r="E2953" s="50" t="s">
        <v>2709</v>
      </c>
    </row>
    <row r="2954" spans="1:5" ht="16" x14ac:dyDescent="0.2">
      <c r="A2954" s="8" t="s">
        <v>9307</v>
      </c>
      <c r="B2954" s="8" t="s">
        <v>2716</v>
      </c>
      <c r="C2954" s="8" t="s">
        <v>7</v>
      </c>
      <c r="D2954" s="50" t="s">
        <v>10241</v>
      </c>
      <c r="E2954" s="50" t="s">
        <v>10242</v>
      </c>
    </row>
    <row r="2955" spans="1:5" ht="16" x14ac:dyDescent="0.2">
      <c r="A2955" s="8" t="s">
        <v>9307</v>
      </c>
      <c r="B2955" s="8" t="s">
        <v>2719</v>
      </c>
      <c r="C2955" s="8" t="s">
        <v>4</v>
      </c>
      <c r="D2955" s="50" t="s">
        <v>10122</v>
      </c>
      <c r="E2955" s="50" t="s">
        <v>2352</v>
      </c>
    </row>
    <row r="2956" spans="1:5" ht="16" x14ac:dyDescent="0.2">
      <c r="A2956" s="8" t="s">
        <v>9307</v>
      </c>
      <c r="B2956" s="8" t="s">
        <v>2719</v>
      </c>
      <c r="C2956" s="8" t="s">
        <v>5</v>
      </c>
      <c r="D2956" s="50" t="s">
        <v>10122</v>
      </c>
      <c r="E2956" s="50" t="s">
        <v>2355</v>
      </c>
    </row>
    <row r="2957" spans="1:5" ht="16" x14ac:dyDescent="0.2">
      <c r="A2957" s="8" t="s">
        <v>9307</v>
      </c>
      <c r="B2957" s="8" t="s">
        <v>2719</v>
      </c>
      <c r="C2957" s="8" t="s">
        <v>6</v>
      </c>
      <c r="D2957" s="50" t="s">
        <v>10236</v>
      </c>
      <c r="E2957" s="50" t="s">
        <v>2709</v>
      </c>
    </row>
    <row r="2958" spans="1:5" ht="16" x14ac:dyDescent="0.2">
      <c r="A2958" s="8" t="s">
        <v>9307</v>
      </c>
      <c r="B2958" s="8" t="s">
        <v>2719</v>
      </c>
      <c r="C2958" s="8" t="s">
        <v>7</v>
      </c>
      <c r="D2958" s="50" t="s">
        <v>10243</v>
      </c>
      <c r="E2958" s="50" t="s">
        <v>10244</v>
      </c>
    </row>
    <row r="2959" spans="1:5" ht="16" x14ac:dyDescent="0.2">
      <c r="A2959" s="8" t="s">
        <v>9307</v>
      </c>
      <c r="B2959" s="8" t="s">
        <v>2722</v>
      </c>
      <c r="C2959" s="8" t="s">
        <v>4</v>
      </c>
      <c r="D2959" s="50" t="s">
        <v>10122</v>
      </c>
      <c r="E2959" s="50" t="s">
        <v>2352</v>
      </c>
    </row>
    <row r="2960" spans="1:5" ht="16" x14ac:dyDescent="0.2">
      <c r="A2960" s="8" t="s">
        <v>9307</v>
      </c>
      <c r="B2960" s="8" t="s">
        <v>2722</v>
      </c>
      <c r="C2960" s="8" t="s">
        <v>5</v>
      </c>
      <c r="D2960" s="50" t="s">
        <v>10122</v>
      </c>
      <c r="E2960" s="50" t="s">
        <v>2355</v>
      </c>
    </row>
    <row r="2961" spans="1:5" ht="16" x14ac:dyDescent="0.2">
      <c r="A2961" s="8" t="s">
        <v>9307</v>
      </c>
      <c r="B2961" s="8" t="s">
        <v>2722</v>
      </c>
      <c r="C2961" s="8" t="s">
        <v>6</v>
      </c>
      <c r="D2961" s="50" t="s">
        <v>10245</v>
      </c>
      <c r="E2961" s="50" t="s">
        <v>2724</v>
      </c>
    </row>
    <row r="2962" spans="1:5" ht="16" x14ac:dyDescent="0.2">
      <c r="A2962" s="8" t="s">
        <v>9307</v>
      </c>
      <c r="B2962" s="8" t="s">
        <v>2722</v>
      </c>
      <c r="C2962" s="8" t="s">
        <v>7</v>
      </c>
      <c r="D2962" s="50" t="s">
        <v>10246</v>
      </c>
      <c r="E2962" s="50" t="s">
        <v>2725</v>
      </c>
    </row>
    <row r="2963" spans="1:5" ht="80" x14ac:dyDescent="0.2">
      <c r="A2963" s="8" t="s">
        <v>9307</v>
      </c>
      <c r="B2963" s="8" t="s">
        <v>2722</v>
      </c>
      <c r="C2963" s="8" t="s">
        <v>8</v>
      </c>
      <c r="D2963" s="50" t="s">
        <v>10247</v>
      </c>
      <c r="E2963" s="50" t="s">
        <v>2726</v>
      </c>
    </row>
    <row r="2964" spans="1:5" ht="16" x14ac:dyDescent="0.2">
      <c r="A2964" s="8" t="s">
        <v>9307</v>
      </c>
      <c r="B2964" s="8" t="s">
        <v>2727</v>
      </c>
      <c r="C2964" s="8" t="s">
        <v>4</v>
      </c>
      <c r="D2964" s="50" t="s">
        <v>10122</v>
      </c>
      <c r="E2964" s="50" t="s">
        <v>2352</v>
      </c>
    </row>
    <row r="2965" spans="1:5" ht="16" x14ac:dyDescent="0.2">
      <c r="A2965" s="8" t="s">
        <v>9307</v>
      </c>
      <c r="B2965" s="8" t="s">
        <v>2727</v>
      </c>
      <c r="C2965" s="8" t="s">
        <v>5</v>
      </c>
      <c r="D2965" s="50" t="s">
        <v>10122</v>
      </c>
      <c r="E2965" s="50" t="s">
        <v>2355</v>
      </c>
    </row>
    <row r="2966" spans="1:5" ht="16" x14ac:dyDescent="0.2">
      <c r="A2966" s="8" t="s">
        <v>9307</v>
      </c>
      <c r="B2966" s="8" t="s">
        <v>2727</v>
      </c>
      <c r="C2966" s="8" t="s">
        <v>6</v>
      </c>
      <c r="D2966" s="50" t="s">
        <v>10245</v>
      </c>
      <c r="E2966" s="50" t="s">
        <v>2724</v>
      </c>
    </row>
    <row r="2967" spans="1:5" ht="16" x14ac:dyDescent="0.2">
      <c r="A2967" s="8" t="s">
        <v>9307</v>
      </c>
      <c r="B2967" s="8" t="s">
        <v>2727</v>
      </c>
      <c r="C2967" s="8" t="s">
        <v>7</v>
      </c>
      <c r="D2967" s="50" t="s">
        <v>10248</v>
      </c>
      <c r="E2967" s="50" t="s">
        <v>2729</v>
      </c>
    </row>
    <row r="2968" spans="1:5" ht="16" x14ac:dyDescent="0.2">
      <c r="A2968" s="8" t="s">
        <v>9307</v>
      </c>
      <c r="B2968" s="8" t="s">
        <v>2747</v>
      </c>
      <c r="C2968" s="8" t="s">
        <v>4</v>
      </c>
      <c r="D2968" s="50" t="s">
        <v>10122</v>
      </c>
      <c r="E2968" s="50" t="s">
        <v>2352</v>
      </c>
    </row>
    <row r="2969" spans="1:5" ht="16" x14ac:dyDescent="0.2">
      <c r="A2969" s="8" t="s">
        <v>9307</v>
      </c>
      <c r="B2969" s="8" t="s">
        <v>2747</v>
      </c>
      <c r="C2969" s="8" t="s">
        <v>5</v>
      </c>
      <c r="D2969" s="50" t="s">
        <v>10122</v>
      </c>
      <c r="E2969" s="50" t="s">
        <v>2355</v>
      </c>
    </row>
    <row r="2970" spans="1:5" ht="16" x14ac:dyDescent="0.2">
      <c r="A2970" s="8" t="s">
        <v>9307</v>
      </c>
      <c r="B2970" s="8" t="s">
        <v>2747</v>
      </c>
      <c r="C2970" s="8" t="s">
        <v>6</v>
      </c>
      <c r="D2970" s="50" t="s">
        <v>10249</v>
      </c>
      <c r="E2970" s="50" t="s">
        <v>2749</v>
      </c>
    </row>
    <row r="2971" spans="1:5" ht="16" x14ac:dyDescent="0.2">
      <c r="A2971" s="8" t="s">
        <v>9307</v>
      </c>
      <c r="B2971" s="8" t="s">
        <v>2747</v>
      </c>
      <c r="C2971" s="8" t="s">
        <v>7</v>
      </c>
      <c r="D2971" s="50" t="s">
        <v>10250</v>
      </c>
      <c r="E2971" s="50" t="s">
        <v>2750</v>
      </c>
    </row>
    <row r="2972" spans="1:5" ht="48" x14ac:dyDescent="0.2">
      <c r="A2972" s="8" t="s">
        <v>9307</v>
      </c>
      <c r="B2972" s="8" t="s">
        <v>2747</v>
      </c>
      <c r="C2972" s="8" t="s">
        <v>8</v>
      </c>
      <c r="D2972" s="50" t="s">
        <v>10093</v>
      </c>
      <c r="E2972" s="50" t="s">
        <v>2751</v>
      </c>
    </row>
    <row r="2973" spans="1:5" ht="16" x14ac:dyDescent="0.2">
      <c r="A2973" s="8" t="s">
        <v>9307</v>
      </c>
      <c r="B2973" s="8" t="s">
        <v>2752</v>
      </c>
      <c r="C2973" s="8" t="s">
        <v>4</v>
      </c>
      <c r="D2973" s="50" t="s">
        <v>10122</v>
      </c>
      <c r="E2973" s="50" t="s">
        <v>2352</v>
      </c>
    </row>
    <row r="2974" spans="1:5" ht="16" x14ac:dyDescent="0.2">
      <c r="A2974" s="8" t="s">
        <v>9307</v>
      </c>
      <c r="B2974" s="8" t="s">
        <v>2752</v>
      </c>
      <c r="C2974" s="8" t="s">
        <v>5</v>
      </c>
      <c r="D2974" s="50" t="s">
        <v>10122</v>
      </c>
      <c r="E2974" s="50" t="s">
        <v>2355</v>
      </c>
    </row>
    <row r="2975" spans="1:5" ht="16" x14ac:dyDescent="0.2">
      <c r="A2975" s="8" t="s">
        <v>9307</v>
      </c>
      <c r="B2975" s="8" t="s">
        <v>2752</v>
      </c>
      <c r="C2975" s="8" t="s">
        <v>6</v>
      </c>
      <c r="D2975" s="50" t="s">
        <v>10249</v>
      </c>
      <c r="E2975" s="50" t="s">
        <v>2749</v>
      </c>
    </row>
    <row r="2976" spans="1:5" ht="16" x14ac:dyDescent="0.2">
      <c r="A2976" s="8" t="s">
        <v>9307</v>
      </c>
      <c r="B2976" s="8" t="s">
        <v>2752</v>
      </c>
      <c r="C2976" s="8" t="s">
        <v>7</v>
      </c>
      <c r="D2976" s="50" t="s">
        <v>10251</v>
      </c>
      <c r="E2976" s="50" t="s">
        <v>2754</v>
      </c>
    </row>
    <row r="2977" spans="1:5" ht="80" x14ac:dyDescent="0.2">
      <c r="A2977" s="8" t="s">
        <v>9307</v>
      </c>
      <c r="B2977" s="8" t="s">
        <v>2752</v>
      </c>
      <c r="C2977" s="8" t="s">
        <v>8</v>
      </c>
      <c r="D2977" s="50" t="s">
        <v>10252</v>
      </c>
      <c r="E2977" s="50" t="s">
        <v>2755</v>
      </c>
    </row>
    <row r="2978" spans="1:5" ht="16" x14ac:dyDescent="0.2">
      <c r="A2978" s="8" t="s">
        <v>9307</v>
      </c>
      <c r="B2978" s="8" t="s">
        <v>2756</v>
      </c>
      <c r="C2978" s="8" t="s">
        <v>4</v>
      </c>
      <c r="D2978" s="50" t="s">
        <v>10122</v>
      </c>
      <c r="E2978" s="50" t="s">
        <v>2352</v>
      </c>
    </row>
    <row r="2979" spans="1:5" ht="16" x14ac:dyDescent="0.2">
      <c r="A2979" s="8" t="s">
        <v>9307</v>
      </c>
      <c r="B2979" s="8" t="s">
        <v>2756</v>
      </c>
      <c r="C2979" s="8" t="s">
        <v>5</v>
      </c>
      <c r="D2979" s="50" t="s">
        <v>10122</v>
      </c>
      <c r="E2979" s="50" t="s">
        <v>2355</v>
      </c>
    </row>
    <row r="2980" spans="1:5" ht="16" x14ac:dyDescent="0.2">
      <c r="A2980" s="8" t="s">
        <v>9307</v>
      </c>
      <c r="B2980" s="8" t="s">
        <v>2756</v>
      </c>
      <c r="C2980" s="8" t="s">
        <v>6</v>
      </c>
      <c r="D2980" s="50" t="s">
        <v>10249</v>
      </c>
      <c r="E2980" s="50" t="s">
        <v>2749</v>
      </c>
    </row>
    <row r="2981" spans="1:5" ht="16" x14ac:dyDescent="0.2">
      <c r="A2981" s="8" t="s">
        <v>9307</v>
      </c>
      <c r="B2981" s="8" t="s">
        <v>2756</v>
      </c>
      <c r="C2981" s="8" t="s">
        <v>7</v>
      </c>
      <c r="D2981" s="50" t="s">
        <v>10253</v>
      </c>
      <c r="E2981" s="50" t="s">
        <v>2758</v>
      </c>
    </row>
    <row r="2982" spans="1:5" ht="16" x14ac:dyDescent="0.2">
      <c r="A2982" s="8" t="s">
        <v>9307</v>
      </c>
      <c r="B2982" s="8" t="s">
        <v>2759</v>
      </c>
      <c r="C2982" s="8" t="s">
        <v>4</v>
      </c>
      <c r="D2982" s="50" t="s">
        <v>10122</v>
      </c>
      <c r="E2982" s="50" t="s">
        <v>2352</v>
      </c>
    </row>
    <row r="2983" spans="1:5" ht="16" x14ac:dyDescent="0.2">
      <c r="A2983" s="8" t="s">
        <v>9307</v>
      </c>
      <c r="B2983" s="8" t="s">
        <v>2759</v>
      </c>
      <c r="C2983" s="8" t="s">
        <v>5</v>
      </c>
      <c r="D2983" s="50" t="s">
        <v>10122</v>
      </c>
      <c r="E2983" s="50" t="s">
        <v>2355</v>
      </c>
    </row>
    <row r="2984" spans="1:5" ht="16" x14ac:dyDescent="0.2">
      <c r="A2984" s="8" t="s">
        <v>9307</v>
      </c>
      <c r="B2984" s="8" t="s">
        <v>2759</v>
      </c>
      <c r="C2984" s="8" t="s">
        <v>6</v>
      </c>
      <c r="D2984" s="50" t="s">
        <v>10249</v>
      </c>
      <c r="E2984" s="50" t="s">
        <v>2749</v>
      </c>
    </row>
    <row r="2985" spans="1:5" ht="16" x14ac:dyDescent="0.2">
      <c r="A2985" s="8" t="s">
        <v>9307</v>
      </c>
      <c r="B2985" s="8" t="s">
        <v>2759</v>
      </c>
      <c r="C2985" s="8" t="s">
        <v>7</v>
      </c>
      <c r="D2985" s="50" t="s">
        <v>10254</v>
      </c>
      <c r="E2985" s="50" t="s">
        <v>2761</v>
      </c>
    </row>
    <row r="2986" spans="1:5" ht="48" x14ac:dyDescent="0.2">
      <c r="A2986" s="8" t="s">
        <v>9307</v>
      </c>
      <c r="B2986" s="8" t="s">
        <v>2759</v>
      </c>
      <c r="C2986" s="8" t="s">
        <v>8</v>
      </c>
      <c r="D2986" s="50" t="s">
        <v>10255</v>
      </c>
      <c r="E2986" s="50" t="s">
        <v>2762</v>
      </c>
    </row>
    <row r="2987" spans="1:5" ht="16" x14ac:dyDescent="0.2">
      <c r="A2987" s="8" t="s">
        <v>9307</v>
      </c>
      <c r="B2987" s="8" t="s">
        <v>2763</v>
      </c>
      <c r="C2987" s="8" t="s">
        <v>4</v>
      </c>
      <c r="D2987" s="50" t="s">
        <v>10122</v>
      </c>
      <c r="E2987" s="50" t="s">
        <v>2352</v>
      </c>
    </row>
    <row r="2988" spans="1:5" ht="16" x14ac:dyDescent="0.2">
      <c r="A2988" s="8" t="s">
        <v>9307</v>
      </c>
      <c r="B2988" s="8" t="s">
        <v>2763</v>
      </c>
      <c r="C2988" s="8" t="s">
        <v>5</v>
      </c>
      <c r="D2988" s="50" t="s">
        <v>10122</v>
      </c>
      <c r="E2988" s="50" t="s">
        <v>2355</v>
      </c>
    </row>
    <row r="2989" spans="1:5" ht="16" x14ac:dyDescent="0.2">
      <c r="A2989" s="8" t="s">
        <v>9307</v>
      </c>
      <c r="B2989" s="8" t="s">
        <v>2763</v>
      </c>
      <c r="C2989" s="8" t="s">
        <v>6</v>
      </c>
      <c r="D2989" s="50" t="s">
        <v>10249</v>
      </c>
      <c r="E2989" s="50" t="s">
        <v>2749</v>
      </c>
    </row>
    <row r="2990" spans="1:5" ht="16" x14ac:dyDescent="0.2">
      <c r="A2990" s="8" t="s">
        <v>9307</v>
      </c>
      <c r="B2990" s="8" t="s">
        <v>2763</v>
      </c>
      <c r="C2990" s="8" t="s">
        <v>7</v>
      </c>
      <c r="D2990" s="50" t="s">
        <v>10256</v>
      </c>
      <c r="E2990" s="50" t="s">
        <v>2765</v>
      </c>
    </row>
    <row r="2991" spans="1:5" ht="16" x14ac:dyDescent="0.2">
      <c r="A2991" s="8" t="s">
        <v>9307</v>
      </c>
      <c r="B2991" s="8" t="s">
        <v>2767</v>
      </c>
      <c r="C2991" s="8" t="s">
        <v>4</v>
      </c>
      <c r="D2991" s="50" t="s">
        <v>10122</v>
      </c>
      <c r="E2991" s="50" t="s">
        <v>2352</v>
      </c>
    </row>
    <row r="2992" spans="1:5" ht="16" x14ac:dyDescent="0.2">
      <c r="A2992" s="8" t="s">
        <v>9307</v>
      </c>
      <c r="B2992" s="8" t="s">
        <v>2767</v>
      </c>
      <c r="C2992" s="8" t="s">
        <v>5</v>
      </c>
      <c r="D2992" s="50" t="s">
        <v>10122</v>
      </c>
      <c r="E2992" s="50" t="s">
        <v>2355</v>
      </c>
    </row>
    <row r="2993" spans="1:5" ht="16" x14ac:dyDescent="0.2">
      <c r="A2993" s="8" t="s">
        <v>9307</v>
      </c>
      <c r="B2993" s="8" t="s">
        <v>2767</v>
      </c>
      <c r="C2993" s="8" t="s">
        <v>6</v>
      </c>
      <c r="D2993" s="50" t="s">
        <v>10249</v>
      </c>
      <c r="E2993" s="50" t="s">
        <v>2749</v>
      </c>
    </row>
    <row r="2994" spans="1:5" ht="16" x14ac:dyDescent="0.2">
      <c r="A2994" s="8" t="s">
        <v>9307</v>
      </c>
      <c r="B2994" s="8" t="s">
        <v>2767</v>
      </c>
      <c r="C2994" s="8" t="s">
        <v>7</v>
      </c>
      <c r="D2994" s="50" t="s">
        <v>10257</v>
      </c>
      <c r="E2994" s="50" t="s">
        <v>2769</v>
      </c>
    </row>
    <row r="2995" spans="1:5" ht="64" x14ac:dyDescent="0.2">
      <c r="A2995" s="8" t="s">
        <v>9307</v>
      </c>
      <c r="B2995" s="8" t="s">
        <v>2767</v>
      </c>
      <c r="C2995" s="8" t="s">
        <v>8</v>
      </c>
      <c r="D2995" s="50" t="s">
        <v>10258</v>
      </c>
      <c r="E2995" s="50" t="s">
        <v>2770</v>
      </c>
    </row>
    <row r="2996" spans="1:5" ht="16" x14ac:dyDescent="0.2">
      <c r="A2996" s="8" t="s">
        <v>9307</v>
      </c>
      <c r="B2996" s="8" t="s">
        <v>2771</v>
      </c>
      <c r="C2996" s="8" t="s">
        <v>4</v>
      </c>
      <c r="D2996" s="50" t="s">
        <v>10122</v>
      </c>
      <c r="E2996" s="50" t="s">
        <v>2352</v>
      </c>
    </row>
    <row r="2997" spans="1:5" ht="16" x14ac:dyDescent="0.2">
      <c r="A2997" s="8" t="s">
        <v>9307</v>
      </c>
      <c r="B2997" s="8" t="s">
        <v>2771</v>
      </c>
      <c r="C2997" s="8" t="s">
        <v>5</v>
      </c>
      <c r="D2997" s="50" t="s">
        <v>10122</v>
      </c>
      <c r="E2997" s="50" t="s">
        <v>2355</v>
      </c>
    </row>
    <row r="2998" spans="1:5" ht="16" x14ac:dyDescent="0.2">
      <c r="A2998" s="8" t="s">
        <v>9307</v>
      </c>
      <c r="B2998" s="8" t="s">
        <v>2771</v>
      </c>
      <c r="C2998" s="8" t="s">
        <v>6</v>
      </c>
      <c r="D2998" s="50" t="s">
        <v>10249</v>
      </c>
      <c r="E2998" s="50" t="s">
        <v>2749</v>
      </c>
    </row>
    <row r="2999" spans="1:5" ht="16" x14ac:dyDescent="0.2">
      <c r="A2999" s="8" t="s">
        <v>9307</v>
      </c>
      <c r="B2999" s="8" t="s">
        <v>2771</v>
      </c>
      <c r="C2999" s="8" t="s">
        <v>7</v>
      </c>
      <c r="D2999" s="50" t="s">
        <v>10259</v>
      </c>
      <c r="E2999" s="50" t="s">
        <v>2773</v>
      </c>
    </row>
    <row r="3000" spans="1:5" ht="16" x14ac:dyDescent="0.2">
      <c r="A3000" s="8" t="s">
        <v>9307</v>
      </c>
      <c r="B3000" s="8" t="s">
        <v>2775</v>
      </c>
      <c r="C3000" s="8" t="s">
        <v>4</v>
      </c>
      <c r="D3000" s="50" t="s">
        <v>10122</v>
      </c>
      <c r="E3000" s="50" t="s">
        <v>2352</v>
      </c>
    </row>
    <row r="3001" spans="1:5" ht="16" x14ac:dyDescent="0.2">
      <c r="A3001" s="8" t="s">
        <v>9307</v>
      </c>
      <c r="B3001" s="8" t="s">
        <v>2775</v>
      </c>
      <c r="C3001" s="8" t="s">
        <v>5</v>
      </c>
      <c r="D3001" s="50" t="s">
        <v>10122</v>
      </c>
      <c r="E3001" s="50" t="s">
        <v>2355</v>
      </c>
    </row>
    <row r="3002" spans="1:5" ht="16" x14ac:dyDescent="0.2">
      <c r="A3002" s="8" t="s">
        <v>9307</v>
      </c>
      <c r="B3002" s="8" t="s">
        <v>2775</v>
      </c>
      <c r="C3002" s="8" t="s">
        <v>6</v>
      </c>
      <c r="D3002" s="50" t="s">
        <v>10249</v>
      </c>
      <c r="E3002" s="50" t="s">
        <v>2749</v>
      </c>
    </row>
    <row r="3003" spans="1:5" ht="16" x14ac:dyDescent="0.2">
      <c r="A3003" s="8" t="s">
        <v>9307</v>
      </c>
      <c r="B3003" s="8" t="s">
        <v>2775</v>
      </c>
      <c r="C3003" s="8" t="s">
        <v>7</v>
      </c>
      <c r="D3003" s="50" t="s">
        <v>10260</v>
      </c>
      <c r="E3003" s="50" t="s">
        <v>2777</v>
      </c>
    </row>
    <row r="3004" spans="1:5" ht="80" x14ac:dyDescent="0.2">
      <c r="A3004" s="8" t="s">
        <v>9307</v>
      </c>
      <c r="B3004" s="8" t="s">
        <v>2775</v>
      </c>
      <c r="C3004" s="8" t="s">
        <v>8</v>
      </c>
      <c r="D3004" s="50" t="s">
        <v>10261</v>
      </c>
      <c r="E3004" s="50" t="s">
        <v>2778</v>
      </c>
    </row>
    <row r="3005" spans="1:5" ht="16" x14ac:dyDescent="0.2">
      <c r="A3005" s="8" t="s">
        <v>9307</v>
      </c>
      <c r="B3005" s="8" t="s">
        <v>2779</v>
      </c>
      <c r="C3005" s="8" t="s">
        <v>4</v>
      </c>
      <c r="D3005" s="50" t="s">
        <v>10122</v>
      </c>
      <c r="E3005" s="50" t="s">
        <v>2352</v>
      </c>
    </row>
    <row r="3006" spans="1:5" ht="16" x14ac:dyDescent="0.2">
      <c r="A3006" s="8" t="s">
        <v>9307</v>
      </c>
      <c r="B3006" s="8" t="s">
        <v>2779</v>
      </c>
      <c r="C3006" s="8" t="s">
        <v>5</v>
      </c>
      <c r="D3006" s="50" t="s">
        <v>10122</v>
      </c>
      <c r="E3006" s="50" t="s">
        <v>2355</v>
      </c>
    </row>
    <row r="3007" spans="1:5" ht="16" x14ac:dyDescent="0.2">
      <c r="A3007" s="8" t="s">
        <v>9307</v>
      </c>
      <c r="B3007" s="8" t="s">
        <v>2779</v>
      </c>
      <c r="C3007" s="8" t="s">
        <v>6</v>
      </c>
      <c r="D3007" s="50" t="s">
        <v>10249</v>
      </c>
      <c r="E3007" s="50" t="s">
        <v>2749</v>
      </c>
    </row>
    <row r="3008" spans="1:5" ht="16" x14ac:dyDescent="0.2">
      <c r="A3008" s="8" t="s">
        <v>9307</v>
      </c>
      <c r="B3008" s="8" t="s">
        <v>2779</v>
      </c>
      <c r="C3008" s="8" t="s">
        <v>7</v>
      </c>
      <c r="D3008" s="50" t="s">
        <v>10262</v>
      </c>
      <c r="E3008" s="50" t="s">
        <v>2781</v>
      </c>
    </row>
    <row r="3009" spans="1:5" ht="16" x14ac:dyDescent="0.2">
      <c r="A3009" s="8" t="s">
        <v>9307</v>
      </c>
      <c r="B3009" s="8" t="s">
        <v>2783</v>
      </c>
      <c r="C3009" s="8" t="s">
        <v>4</v>
      </c>
      <c r="D3009" s="50" t="s">
        <v>10122</v>
      </c>
      <c r="E3009" s="50" t="s">
        <v>2352</v>
      </c>
    </row>
    <row r="3010" spans="1:5" ht="16" x14ac:dyDescent="0.2">
      <c r="A3010" s="8" t="s">
        <v>9307</v>
      </c>
      <c r="B3010" s="8" t="s">
        <v>2783</v>
      </c>
      <c r="C3010" s="8" t="s">
        <v>5</v>
      </c>
      <c r="D3010" s="50" t="s">
        <v>10122</v>
      </c>
      <c r="E3010" s="50" t="s">
        <v>2355</v>
      </c>
    </row>
    <row r="3011" spans="1:5" ht="16" x14ac:dyDescent="0.2">
      <c r="A3011" s="8" t="s">
        <v>9307</v>
      </c>
      <c r="B3011" s="8" t="s">
        <v>2783</v>
      </c>
      <c r="C3011" s="8" t="s">
        <v>6</v>
      </c>
      <c r="D3011" s="50" t="s">
        <v>10249</v>
      </c>
      <c r="E3011" s="50" t="s">
        <v>2749</v>
      </c>
    </row>
    <row r="3012" spans="1:5" ht="16" x14ac:dyDescent="0.2">
      <c r="A3012" s="8" t="s">
        <v>9307</v>
      </c>
      <c r="B3012" s="8" t="s">
        <v>2783</v>
      </c>
      <c r="C3012" s="8" t="s">
        <v>7</v>
      </c>
      <c r="D3012" s="50" t="s">
        <v>10263</v>
      </c>
      <c r="E3012" s="50" t="s">
        <v>2785</v>
      </c>
    </row>
    <row r="3013" spans="1:5" ht="64" x14ac:dyDescent="0.2">
      <c r="A3013" s="8" t="s">
        <v>9307</v>
      </c>
      <c r="B3013" s="8" t="s">
        <v>2783</v>
      </c>
      <c r="C3013" s="8" t="s">
        <v>8</v>
      </c>
      <c r="D3013" s="50" t="s">
        <v>10264</v>
      </c>
      <c r="E3013" s="50" t="s">
        <v>2786</v>
      </c>
    </row>
    <row r="3014" spans="1:5" ht="16" x14ac:dyDescent="0.2">
      <c r="A3014" s="8" t="s">
        <v>9307</v>
      </c>
      <c r="B3014" s="8" t="s">
        <v>2787</v>
      </c>
      <c r="C3014" s="8" t="s">
        <v>4</v>
      </c>
      <c r="D3014" s="50" t="s">
        <v>10122</v>
      </c>
      <c r="E3014" s="50" t="s">
        <v>2352</v>
      </c>
    </row>
    <row r="3015" spans="1:5" ht="16" x14ac:dyDescent="0.2">
      <c r="A3015" s="8" t="s">
        <v>9307</v>
      </c>
      <c r="B3015" s="8" t="s">
        <v>2787</v>
      </c>
      <c r="C3015" s="8" t="s">
        <v>5</v>
      </c>
      <c r="D3015" s="50" t="s">
        <v>10122</v>
      </c>
      <c r="E3015" s="50" t="s">
        <v>2355</v>
      </c>
    </row>
    <row r="3016" spans="1:5" ht="16" x14ac:dyDescent="0.2">
      <c r="A3016" s="8" t="s">
        <v>9307</v>
      </c>
      <c r="B3016" s="8" t="s">
        <v>2787</v>
      </c>
      <c r="C3016" s="8" t="s">
        <v>6</v>
      </c>
      <c r="D3016" s="50" t="s">
        <v>10249</v>
      </c>
      <c r="E3016" s="50" t="s">
        <v>2749</v>
      </c>
    </row>
    <row r="3017" spans="1:5" ht="16" x14ac:dyDescent="0.2">
      <c r="A3017" s="8" t="s">
        <v>9307</v>
      </c>
      <c r="B3017" s="8" t="s">
        <v>2787</v>
      </c>
      <c r="C3017" s="8" t="s">
        <v>7</v>
      </c>
      <c r="D3017" s="50" t="s">
        <v>10265</v>
      </c>
      <c r="E3017" s="50" t="s">
        <v>2789</v>
      </c>
    </row>
    <row r="3018" spans="1:5" ht="16" x14ac:dyDescent="0.2">
      <c r="A3018" s="8" t="s">
        <v>9307</v>
      </c>
      <c r="B3018" s="8" t="s">
        <v>2791</v>
      </c>
      <c r="C3018" s="8" t="s">
        <v>4</v>
      </c>
      <c r="D3018" s="50" t="s">
        <v>10122</v>
      </c>
      <c r="E3018" s="50" t="s">
        <v>2352</v>
      </c>
    </row>
    <row r="3019" spans="1:5" ht="16" x14ac:dyDescent="0.2">
      <c r="A3019" s="8" t="s">
        <v>9307</v>
      </c>
      <c r="B3019" s="8" t="s">
        <v>2791</v>
      </c>
      <c r="C3019" s="8" t="s">
        <v>5</v>
      </c>
      <c r="D3019" s="50" t="s">
        <v>10122</v>
      </c>
      <c r="E3019" s="50" t="s">
        <v>2355</v>
      </c>
    </row>
    <row r="3020" spans="1:5" ht="16" x14ac:dyDescent="0.2">
      <c r="A3020" s="8" t="s">
        <v>9307</v>
      </c>
      <c r="B3020" s="8" t="s">
        <v>2791</v>
      </c>
      <c r="C3020" s="8" t="s">
        <v>6</v>
      </c>
      <c r="D3020" s="50" t="s">
        <v>10249</v>
      </c>
      <c r="E3020" s="50" t="s">
        <v>2749</v>
      </c>
    </row>
    <row r="3021" spans="1:5" ht="16" x14ac:dyDescent="0.2">
      <c r="A3021" s="8" t="s">
        <v>9307</v>
      </c>
      <c r="B3021" s="8" t="s">
        <v>2791</v>
      </c>
      <c r="C3021" s="8" t="s">
        <v>7</v>
      </c>
      <c r="D3021" s="50" t="s">
        <v>10266</v>
      </c>
      <c r="E3021" s="50" t="s">
        <v>2793</v>
      </c>
    </row>
    <row r="3022" spans="1:5" ht="112" x14ac:dyDescent="0.2">
      <c r="A3022" s="8" t="s">
        <v>9307</v>
      </c>
      <c r="B3022" s="8" t="s">
        <v>2791</v>
      </c>
      <c r="C3022" s="8" t="s">
        <v>8</v>
      </c>
      <c r="D3022" s="50" t="s">
        <v>10267</v>
      </c>
      <c r="E3022" s="50" t="s">
        <v>2794</v>
      </c>
    </row>
    <row r="3023" spans="1:5" ht="16" x14ac:dyDescent="0.2">
      <c r="A3023" s="8" t="s">
        <v>9307</v>
      </c>
      <c r="B3023" s="8" t="s">
        <v>2795</v>
      </c>
      <c r="C3023" s="8" t="s">
        <v>4</v>
      </c>
      <c r="D3023" s="50" t="s">
        <v>10122</v>
      </c>
      <c r="E3023" s="50" t="s">
        <v>2352</v>
      </c>
    </row>
    <row r="3024" spans="1:5" ht="16" x14ac:dyDescent="0.2">
      <c r="A3024" s="8" t="s">
        <v>9307</v>
      </c>
      <c r="B3024" s="8" t="s">
        <v>2795</v>
      </c>
      <c r="C3024" s="8" t="s">
        <v>5</v>
      </c>
      <c r="D3024" s="50" t="s">
        <v>10122</v>
      </c>
      <c r="E3024" s="50" t="s">
        <v>2355</v>
      </c>
    </row>
    <row r="3025" spans="1:5" ht="16" x14ac:dyDescent="0.2">
      <c r="A3025" s="8" t="s">
        <v>9307</v>
      </c>
      <c r="B3025" s="8" t="s">
        <v>2795</v>
      </c>
      <c r="C3025" s="8" t="s">
        <v>6</v>
      </c>
      <c r="D3025" s="50" t="s">
        <v>10249</v>
      </c>
      <c r="E3025" s="50" t="s">
        <v>2749</v>
      </c>
    </row>
    <row r="3026" spans="1:5" ht="16" x14ac:dyDescent="0.2">
      <c r="A3026" s="8" t="s">
        <v>9307</v>
      </c>
      <c r="B3026" s="8" t="s">
        <v>2795</v>
      </c>
      <c r="C3026" s="8" t="s">
        <v>7</v>
      </c>
      <c r="D3026" s="50" t="s">
        <v>10268</v>
      </c>
      <c r="E3026" s="50" t="s">
        <v>2797</v>
      </c>
    </row>
    <row r="3027" spans="1:5" ht="16" x14ac:dyDescent="0.2">
      <c r="A3027" s="8" t="s">
        <v>9307</v>
      </c>
      <c r="B3027" s="8" t="s">
        <v>2799</v>
      </c>
      <c r="C3027" s="8" t="s">
        <v>4</v>
      </c>
      <c r="D3027" s="50" t="s">
        <v>10122</v>
      </c>
      <c r="E3027" s="50" t="s">
        <v>2352</v>
      </c>
    </row>
    <row r="3028" spans="1:5" ht="16" x14ac:dyDescent="0.2">
      <c r="A3028" s="8" t="s">
        <v>9307</v>
      </c>
      <c r="B3028" s="8" t="s">
        <v>2799</v>
      </c>
      <c r="C3028" s="8" t="s">
        <v>5</v>
      </c>
      <c r="D3028" s="50" t="s">
        <v>10122</v>
      </c>
      <c r="E3028" s="50" t="s">
        <v>2355</v>
      </c>
    </row>
    <row r="3029" spans="1:5" ht="16" x14ac:dyDescent="0.2">
      <c r="A3029" s="8" t="s">
        <v>9307</v>
      </c>
      <c r="B3029" s="8" t="s">
        <v>2799</v>
      </c>
      <c r="C3029" s="8" t="s">
        <v>6</v>
      </c>
      <c r="D3029" s="50" t="s">
        <v>10249</v>
      </c>
      <c r="E3029" s="50" t="s">
        <v>2749</v>
      </c>
    </row>
    <row r="3030" spans="1:5" ht="16" x14ac:dyDescent="0.2">
      <c r="A3030" s="8" t="s">
        <v>9307</v>
      </c>
      <c r="B3030" s="8" t="s">
        <v>2799</v>
      </c>
      <c r="C3030" s="8" t="s">
        <v>7</v>
      </c>
      <c r="D3030" s="50" t="s">
        <v>9547</v>
      </c>
      <c r="E3030" s="50" t="s">
        <v>802</v>
      </c>
    </row>
    <row r="3031" spans="1:5" ht="16" x14ac:dyDescent="0.2">
      <c r="A3031" s="8" t="s">
        <v>9307</v>
      </c>
      <c r="B3031" s="8" t="s">
        <v>2799</v>
      </c>
      <c r="C3031" s="8" t="s">
        <v>8</v>
      </c>
      <c r="D3031" s="50" t="s">
        <v>10269</v>
      </c>
      <c r="E3031" s="50" t="s">
        <v>2801</v>
      </c>
    </row>
    <row r="3032" spans="1:5" ht="16" x14ac:dyDescent="0.2">
      <c r="A3032" s="8" t="s">
        <v>9307</v>
      </c>
      <c r="B3032" s="8" t="s">
        <v>2802</v>
      </c>
      <c r="C3032" s="8" t="s">
        <v>4</v>
      </c>
      <c r="D3032" s="50" t="s">
        <v>10122</v>
      </c>
      <c r="E3032" s="50" t="s">
        <v>2352</v>
      </c>
    </row>
    <row r="3033" spans="1:5" ht="16" x14ac:dyDescent="0.2">
      <c r="A3033" s="8" t="s">
        <v>9307</v>
      </c>
      <c r="B3033" s="8" t="s">
        <v>2802</v>
      </c>
      <c r="C3033" s="8" t="s">
        <v>5</v>
      </c>
      <c r="D3033" s="50" t="s">
        <v>10122</v>
      </c>
      <c r="E3033" s="50" t="s">
        <v>2355</v>
      </c>
    </row>
    <row r="3034" spans="1:5" ht="16" x14ac:dyDescent="0.2">
      <c r="A3034" s="8" t="s">
        <v>9307</v>
      </c>
      <c r="B3034" s="8" t="s">
        <v>2802</v>
      </c>
      <c r="C3034" s="8" t="s">
        <v>6</v>
      </c>
      <c r="D3034" s="50" t="s">
        <v>10249</v>
      </c>
      <c r="E3034" s="50" t="s">
        <v>2749</v>
      </c>
    </row>
    <row r="3035" spans="1:5" ht="16" x14ac:dyDescent="0.2">
      <c r="A3035" s="8" t="s">
        <v>9307</v>
      </c>
      <c r="B3035" s="8" t="s">
        <v>2802</v>
      </c>
      <c r="C3035" s="8" t="s">
        <v>7</v>
      </c>
      <c r="D3035" s="50" t="s">
        <v>9516</v>
      </c>
      <c r="E3035" s="50" t="s">
        <v>643</v>
      </c>
    </row>
    <row r="3036" spans="1:5" ht="16" x14ac:dyDescent="0.2">
      <c r="A3036" s="8" t="s">
        <v>9307</v>
      </c>
      <c r="B3036" s="8" t="s">
        <v>2805</v>
      </c>
      <c r="C3036" s="8" t="s">
        <v>4</v>
      </c>
      <c r="D3036" s="50" t="s">
        <v>10122</v>
      </c>
      <c r="E3036" s="50" t="s">
        <v>2352</v>
      </c>
    </row>
    <row r="3037" spans="1:5" ht="16" x14ac:dyDescent="0.2">
      <c r="A3037" s="8" t="s">
        <v>9307</v>
      </c>
      <c r="B3037" s="8" t="s">
        <v>2805</v>
      </c>
      <c r="C3037" s="8" t="s">
        <v>5</v>
      </c>
      <c r="D3037" s="50" t="s">
        <v>10122</v>
      </c>
      <c r="E3037" s="50" t="s">
        <v>2355</v>
      </c>
    </row>
    <row r="3038" spans="1:5" ht="16" x14ac:dyDescent="0.2">
      <c r="A3038" s="8" t="s">
        <v>9307</v>
      </c>
      <c r="B3038" s="8" t="s">
        <v>2805</v>
      </c>
      <c r="C3038" s="8" t="s">
        <v>6</v>
      </c>
      <c r="D3038" s="50" t="s">
        <v>10249</v>
      </c>
      <c r="E3038" s="50" t="s">
        <v>2749</v>
      </c>
    </row>
    <row r="3039" spans="1:5" ht="16" x14ac:dyDescent="0.2">
      <c r="A3039" s="8" t="s">
        <v>9307</v>
      </c>
      <c r="B3039" s="8" t="s">
        <v>2805</v>
      </c>
      <c r="C3039" s="8" t="s">
        <v>7</v>
      </c>
      <c r="D3039" s="50" t="s">
        <v>10270</v>
      </c>
      <c r="E3039" s="50" t="s">
        <v>2807</v>
      </c>
    </row>
    <row r="3040" spans="1:5" ht="16" x14ac:dyDescent="0.2">
      <c r="A3040" s="8" t="s">
        <v>9307</v>
      </c>
      <c r="B3040" s="8" t="s">
        <v>2808</v>
      </c>
      <c r="C3040" s="8" t="s">
        <v>4</v>
      </c>
      <c r="D3040" s="50" t="s">
        <v>10122</v>
      </c>
      <c r="E3040" s="50" t="s">
        <v>2352</v>
      </c>
    </row>
    <row r="3041" spans="1:5" ht="16" x14ac:dyDescent="0.2">
      <c r="A3041" s="8" t="s">
        <v>9307</v>
      </c>
      <c r="B3041" s="8" t="s">
        <v>2808</v>
      </c>
      <c r="C3041" s="8" t="s">
        <v>5</v>
      </c>
      <c r="D3041" s="50" t="s">
        <v>10122</v>
      </c>
      <c r="E3041" s="50" t="s">
        <v>2355</v>
      </c>
    </row>
    <row r="3042" spans="1:5" ht="16" x14ac:dyDescent="0.2">
      <c r="A3042" s="8" t="s">
        <v>9307</v>
      </c>
      <c r="B3042" s="8" t="s">
        <v>2808</v>
      </c>
      <c r="C3042" s="8" t="s">
        <v>6</v>
      </c>
      <c r="D3042" s="50" t="s">
        <v>10249</v>
      </c>
      <c r="E3042" s="50" t="s">
        <v>2749</v>
      </c>
    </row>
    <row r="3043" spans="1:5" ht="32" x14ac:dyDescent="0.2">
      <c r="A3043" s="8" t="s">
        <v>9307</v>
      </c>
      <c r="B3043" s="8" t="s">
        <v>2808</v>
      </c>
      <c r="C3043" s="8" t="s">
        <v>7</v>
      </c>
      <c r="D3043" s="50" t="s">
        <v>10271</v>
      </c>
      <c r="E3043" s="50" t="s">
        <v>2810</v>
      </c>
    </row>
    <row r="3044" spans="1:5" ht="64" x14ac:dyDescent="0.2">
      <c r="A3044" s="8" t="s">
        <v>9307</v>
      </c>
      <c r="B3044" s="8" t="s">
        <v>2808</v>
      </c>
      <c r="C3044" s="8" t="s">
        <v>8</v>
      </c>
      <c r="D3044" s="50" t="s">
        <v>10272</v>
      </c>
      <c r="E3044" s="50" t="s">
        <v>2811</v>
      </c>
    </row>
    <row r="3045" spans="1:5" ht="16" x14ac:dyDescent="0.2">
      <c r="A3045" s="8" t="s">
        <v>9307</v>
      </c>
      <c r="B3045" s="8" t="s">
        <v>2812</v>
      </c>
      <c r="C3045" s="8" t="s">
        <v>4</v>
      </c>
      <c r="D3045" s="50" t="s">
        <v>10122</v>
      </c>
      <c r="E3045" s="50" t="s">
        <v>2352</v>
      </c>
    </row>
    <row r="3046" spans="1:5" ht="16" x14ac:dyDescent="0.2">
      <c r="A3046" s="8" t="s">
        <v>9307</v>
      </c>
      <c r="B3046" s="8" t="s">
        <v>2812</v>
      </c>
      <c r="C3046" s="8" t="s">
        <v>5</v>
      </c>
      <c r="D3046" s="50" t="s">
        <v>10122</v>
      </c>
      <c r="E3046" s="50" t="s">
        <v>2355</v>
      </c>
    </row>
    <row r="3047" spans="1:5" ht="16" x14ac:dyDescent="0.2">
      <c r="A3047" s="8" t="s">
        <v>9307</v>
      </c>
      <c r="B3047" s="8" t="s">
        <v>2812</v>
      </c>
      <c r="C3047" s="8" t="s">
        <v>6</v>
      </c>
      <c r="D3047" s="50" t="s">
        <v>10249</v>
      </c>
      <c r="E3047" s="50" t="s">
        <v>2749</v>
      </c>
    </row>
    <row r="3048" spans="1:5" ht="16" x14ac:dyDescent="0.2">
      <c r="A3048" s="8" t="s">
        <v>9307</v>
      </c>
      <c r="B3048" s="8" t="s">
        <v>2812</v>
      </c>
      <c r="C3048" s="8" t="s">
        <v>7</v>
      </c>
      <c r="D3048" s="50" t="s">
        <v>10273</v>
      </c>
      <c r="E3048" s="50" t="s">
        <v>2814</v>
      </c>
    </row>
    <row r="3049" spans="1:5" ht="96" x14ac:dyDescent="0.2">
      <c r="A3049" s="8" t="s">
        <v>9307</v>
      </c>
      <c r="B3049" s="8" t="s">
        <v>2812</v>
      </c>
      <c r="C3049" s="8" t="s">
        <v>8</v>
      </c>
      <c r="D3049" s="50" t="s">
        <v>10274</v>
      </c>
      <c r="E3049" s="50" t="s">
        <v>2815</v>
      </c>
    </row>
    <row r="3050" spans="1:5" ht="16" x14ac:dyDescent="0.2">
      <c r="A3050" s="8" t="s">
        <v>9307</v>
      </c>
      <c r="B3050" s="8" t="s">
        <v>2817</v>
      </c>
      <c r="C3050" s="8" t="s">
        <v>4</v>
      </c>
      <c r="D3050" s="50" t="s">
        <v>10122</v>
      </c>
      <c r="E3050" s="50" t="s">
        <v>2352</v>
      </c>
    </row>
    <row r="3051" spans="1:5" ht="16" x14ac:dyDescent="0.2">
      <c r="A3051" s="8" t="s">
        <v>9307</v>
      </c>
      <c r="B3051" s="8" t="s">
        <v>2817</v>
      </c>
      <c r="C3051" s="8" t="s">
        <v>5</v>
      </c>
      <c r="D3051" s="50" t="s">
        <v>10122</v>
      </c>
      <c r="E3051" s="50" t="s">
        <v>2355</v>
      </c>
    </row>
    <row r="3052" spans="1:5" ht="16" x14ac:dyDescent="0.2">
      <c r="A3052" s="8" t="s">
        <v>9307</v>
      </c>
      <c r="B3052" s="8" t="s">
        <v>2817</v>
      </c>
      <c r="C3052" s="8" t="s">
        <v>6</v>
      </c>
      <c r="D3052" s="50" t="s">
        <v>10249</v>
      </c>
      <c r="E3052" s="50" t="s">
        <v>2749</v>
      </c>
    </row>
    <row r="3053" spans="1:5" ht="16" x14ac:dyDescent="0.2">
      <c r="A3053" s="8" t="s">
        <v>9307</v>
      </c>
      <c r="B3053" s="8" t="s">
        <v>2817</v>
      </c>
      <c r="C3053" s="8" t="s">
        <v>7</v>
      </c>
      <c r="D3053" s="50" t="s">
        <v>9516</v>
      </c>
      <c r="E3053" s="50" t="s">
        <v>643</v>
      </c>
    </row>
    <row r="3054" spans="1:5" ht="16" x14ac:dyDescent="0.2">
      <c r="A3054" s="8" t="s">
        <v>9307</v>
      </c>
      <c r="B3054" s="8" t="s">
        <v>2821</v>
      </c>
      <c r="C3054" s="8" t="s">
        <v>4</v>
      </c>
      <c r="D3054" s="50" t="s">
        <v>10122</v>
      </c>
      <c r="E3054" s="50" t="s">
        <v>2352</v>
      </c>
    </row>
    <row r="3055" spans="1:5" ht="16" x14ac:dyDescent="0.2">
      <c r="A3055" s="8" t="s">
        <v>9307</v>
      </c>
      <c r="B3055" s="8" t="s">
        <v>2821</v>
      </c>
      <c r="C3055" s="8" t="s">
        <v>5</v>
      </c>
      <c r="D3055" s="50" t="s">
        <v>10122</v>
      </c>
      <c r="E3055" s="50" t="s">
        <v>2355</v>
      </c>
    </row>
    <row r="3056" spans="1:5" ht="16" x14ac:dyDescent="0.2">
      <c r="A3056" s="8" t="s">
        <v>9307</v>
      </c>
      <c r="B3056" s="8" t="s">
        <v>2821</v>
      </c>
      <c r="C3056" s="8" t="s">
        <v>6</v>
      </c>
      <c r="D3056" s="50" t="s">
        <v>10249</v>
      </c>
      <c r="E3056" s="50" t="s">
        <v>2749</v>
      </c>
    </row>
    <row r="3057" spans="1:5" ht="16" x14ac:dyDescent="0.2">
      <c r="A3057" s="8" t="s">
        <v>9307</v>
      </c>
      <c r="B3057" s="8" t="s">
        <v>2821</v>
      </c>
      <c r="C3057" s="8" t="s">
        <v>7</v>
      </c>
      <c r="D3057" s="50" t="s">
        <v>10275</v>
      </c>
      <c r="E3057" s="50" t="s">
        <v>2823</v>
      </c>
    </row>
    <row r="3058" spans="1:5" ht="64" x14ac:dyDescent="0.2">
      <c r="A3058" s="8" t="s">
        <v>9307</v>
      </c>
      <c r="B3058" s="8" t="s">
        <v>2821</v>
      </c>
      <c r="C3058" s="8" t="s">
        <v>8</v>
      </c>
      <c r="D3058" s="50" t="s">
        <v>10276</v>
      </c>
      <c r="E3058" s="50" t="s">
        <v>10277</v>
      </c>
    </row>
    <row r="3059" spans="1:5" ht="16" x14ac:dyDescent="0.2">
      <c r="A3059" s="8" t="s">
        <v>9307</v>
      </c>
      <c r="B3059" s="8" t="s">
        <v>2827</v>
      </c>
      <c r="C3059" s="8" t="s">
        <v>4</v>
      </c>
      <c r="D3059" s="50" t="s">
        <v>10122</v>
      </c>
      <c r="E3059" s="50" t="s">
        <v>2352</v>
      </c>
    </row>
    <row r="3060" spans="1:5" ht="16" x14ac:dyDescent="0.2">
      <c r="A3060" s="8" t="s">
        <v>9307</v>
      </c>
      <c r="B3060" s="8" t="s">
        <v>2827</v>
      </c>
      <c r="C3060" s="8" t="s">
        <v>5</v>
      </c>
      <c r="D3060" s="50" t="s">
        <v>10122</v>
      </c>
      <c r="E3060" s="50" t="s">
        <v>2355</v>
      </c>
    </row>
    <row r="3061" spans="1:5" ht="16" x14ac:dyDescent="0.2">
      <c r="A3061" s="8" t="s">
        <v>9307</v>
      </c>
      <c r="B3061" s="8" t="s">
        <v>2827</v>
      </c>
      <c r="C3061" s="8" t="s">
        <v>6</v>
      </c>
      <c r="D3061" s="50" t="s">
        <v>10249</v>
      </c>
      <c r="E3061" s="50" t="s">
        <v>2749</v>
      </c>
    </row>
    <row r="3062" spans="1:5" ht="16" x14ac:dyDescent="0.2">
      <c r="A3062" s="8" t="s">
        <v>9307</v>
      </c>
      <c r="B3062" s="8" t="s">
        <v>2827</v>
      </c>
      <c r="C3062" s="8" t="s">
        <v>7</v>
      </c>
      <c r="D3062" s="50" t="s">
        <v>10278</v>
      </c>
      <c r="E3062" s="50" t="s">
        <v>2829</v>
      </c>
    </row>
    <row r="3063" spans="1:5" ht="96" x14ac:dyDescent="0.2">
      <c r="A3063" s="8" t="s">
        <v>9307</v>
      </c>
      <c r="B3063" s="8" t="s">
        <v>2827</v>
      </c>
      <c r="C3063" s="8" t="s">
        <v>8</v>
      </c>
      <c r="D3063" s="50" t="s">
        <v>10279</v>
      </c>
      <c r="E3063" s="50" t="s">
        <v>2830</v>
      </c>
    </row>
    <row r="3064" spans="1:5" ht="16" x14ac:dyDescent="0.2">
      <c r="A3064" s="8" t="s">
        <v>9307</v>
      </c>
      <c r="B3064" s="8" t="s">
        <v>2831</v>
      </c>
      <c r="C3064" s="8" t="s">
        <v>4</v>
      </c>
      <c r="D3064" s="50" t="s">
        <v>10122</v>
      </c>
      <c r="E3064" s="50" t="s">
        <v>2352</v>
      </c>
    </row>
    <row r="3065" spans="1:5" ht="16" x14ac:dyDescent="0.2">
      <c r="A3065" s="8" t="s">
        <v>9307</v>
      </c>
      <c r="B3065" s="8" t="s">
        <v>2831</v>
      </c>
      <c r="C3065" s="8" t="s">
        <v>5</v>
      </c>
      <c r="D3065" s="50" t="s">
        <v>10122</v>
      </c>
      <c r="E3065" s="50" t="s">
        <v>2355</v>
      </c>
    </row>
    <row r="3066" spans="1:5" ht="16" x14ac:dyDescent="0.2">
      <c r="A3066" s="8" t="s">
        <v>9307</v>
      </c>
      <c r="B3066" s="8" t="s">
        <v>2831</v>
      </c>
      <c r="C3066" s="8" t="s">
        <v>6</v>
      </c>
      <c r="D3066" s="50" t="s">
        <v>10249</v>
      </c>
      <c r="E3066" s="50" t="s">
        <v>2749</v>
      </c>
    </row>
    <row r="3067" spans="1:5" ht="16" x14ac:dyDescent="0.2">
      <c r="A3067" s="8" t="s">
        <v>9307</v>
      </c>
      <c r="B3067" s="8" t="s">
        <v>2831</v>
      </c>
      <c r="C3067" s="8" t="s">
        <v>7</v>
      </c>
      <c r="D3067" s="50" t="s">
        <v>10280</v>
      </c>
      <c r="E3067" s="50" t="s">
        <v>2833</v>
      </c>
    </row>
    <row r="3068" spans="1:5" ht="48" x14ac:dyDescent="0.2">
      <c r="A3068" s="8" t="s">
        <v>9307</v>
      </c>
      <c r="B3068" s="8" t="s">
        <v>2831</v>
      </c>
      <c r="C3068" s="8" t="s">
        <v>8</v>
      </c>
      <c r="D3068" s="50" t="s">
        <v>10281</v>
      </c>
      <c r="E3068" s="50" t="s">
        <v>2834</v>
      </c>
    </row>
    <row r="3069" spans="1:5" ht="16" x14ac:dyDescent="0.2">
      <c r="A3069" s="8" t="s">
        <v>9307</v>
      </c>
      <c r="B3069" s="8" t="s">
        <v>2835</v>
      </c>
      <c r="C3069" s="8" t="s">
        <v>4</v>
      </c>
      <c r="D3069" s="50" t="s">
        <v>10122</v>
      </c>
      <c r="E3069" s="50" t="s">
        <v>2352</v>
      </c>
    </row>
    <row r="3070" spans="1:5" ht="16" x14ac:dyDescent="0.2">
      <c r="A3070" s="8" t="s">
        <v>9307</v>
      </c>
      <c r="B3070" s="8" t="s">
        <v>2835</v>
      </c>
      <c r="C3070" s="8" t="s">
        <v>5</v>
      </c>
      <c r="D3070" s="50" t="s">
        <v>10122</v>
      </c>
      <c r="E3070" s="50" t="s">
        <v>2355</v>
      </c>
    </row>
    <row r="3071" spans="1:5" ht="16" x14ac:dyDescent="0.2">
      <c r="A3071" s="8" t="s">
        <v>9307</v>
      </c>
      <c r="B3071" s="8" t="s">
        <v>2835</v>
      </c>
      <c r="C3071" s="8" t="s">
        <v>6</v>
      </c>
      <c r="D3071" s="50" t="s">
        <v>10249</v>
      </c>
      <c r="E3071" s="50" t="s">
        <v>2749</v>
      </c>
    </row>
    <row r="3072" spans="1:5" ht="16" x14ac:dyDescent="0.2">
      <c r="A3072" s="8" t="s">
        <v>9307</v>
      </c>
      <c r="B3072" s="8" t="s">
        <v>2835</v>
      </c>
      <c r="C3072" s="8" t="s">
        <v>7</v>
      </c>
      <c r="D3072" s="50" t="s">
        <v>10282</v>
      </c>
      <c r="E3072" s="50" t="s">
        <v>2837</v>
      </c>
    </row>
    <row r="3073" spans="1:5" ht="80" x14ac:dyDescent="0.2">
      <c r="A3073" s="8" t="s">
        <v>9307</v>
      </c>
      <c r="B3073" s="8" t="s">
        <v>2835</v>
      </c>
      <c r="C3073" s="8" t="s">
        <v>8</v>
      </c>
      <c r="D3073" s="50" t="s">
        <v>10283</v>
      </c>
      <c r="E3073" s="50" t="s">
        <v>2838</v>
      </c>
    </row>
    <row r="3074" spans="1:5" ht="16" x14ac:dyDescent="0.2">
      <c r="A3074" s="8" t="s">
        <v>9307</v>
      </c>
      <c r="B3074" s="8" t="s">
        <v>2839</v>
      </c>
      <c r="C3074" s="8" t="s">
        <v>4</v>
      </c>
      <c r="D3074" s="50" t="s">
        <v>10122</v>
      </c>
      <c r="E3074" s="50" t="s">
        <v>2352</v>
      </c>
    </row>
    <row r="3075" spans="1:5" ht="16" x14ac:dyDescent="0.2">
      <c r="A3075" s="8" t="s">
        <v>9307</v>
      </c>
      <c r="B3075" s="8" t="s">
        <v>2839</v>
      </c>
      <c r="C3075" s="8" t="s">
        <v>5</v>
      </c>
      <c r="D3075" s="50" t="s">
        <v>10122</v>
      </c>
      <c r="E3075" s="50" t="s">
        <v>2355</v>
      </c>
    </row>
    <row r="3076" spans="1:5" ht="16" x14ac:dyDescent="0.2">
      <c r="A3076" s="8" t="s">
        <v>9307</v>
      </c>
      <c r="B3076" s="8" t="s">
        <v>2839</v>
      </c>
      <c r="C3076" s="8" t="s">
        <v>6</v>
      </c>
      <c r="D3076" s="50" t="s">
        <v>10249</v>
      </c>
      <c r="E3076" s="50" t="s">
        <v>2749</v>
      </c>
    </row>
    <row r="3077" spans="1:5" ht="16" x14ac:dyDescent="0.2">
      <c r="A3077" s="8" t="s">
        <v>9307</v>
      </c>
      <c r="B3077" s="8" t="s">
        <v>2839</v>
      </c>
      <c r="C3077" s="8" t="s">
        <v>7</v>
      </c>
      <c r="D3077" s="50" t="s">
        <v>10284</v>
      </c>
      <c r="E3077" s="50" t="s">
        <v>2841</v>
      </c>
    </row>
    <row r="3078" spans="1:5" ht="112" x14ac:dyDescent="0.2">
      <c r="A3078" s="8" t="s">
        <v>9307</v>
      </c>
      <c r="B3078" s="8" t="s">
        <v>2839</v>
      </c>
      <c r="C3078" s="8" t="s">
        <v>8</v>
      </c>
      <c r="D3078" s="50" t="s">
        <v>10285</v>
      </c>
      <c r="E3078" s="50" t="s">
        <v>10286</v>
      </c>
    </row>
    <row r="3079" spans="1:5" ht="16" x14ac:dyDescent="0.2">
      <c r="A3079" s="8" t="s">
        <v>9307</v>
      </c>
      <c r="B3079" s="8" t="s">
        <v>2843</v>
      </c>
      <c r="C3079" s="8" t="s">
        <v>4</v>
      </c>
      <c r="D3079" s="50" t="s">
        <v>10122</v>
      </c>
      <c r="E3079" s="50" t="s">
        <v>2352</v>
      </c>
    </row>
    <row r="3080" spans="1:5" ht="16" x14ac:dyDescent="0.2">
      <c r="A3080" s="8" t="s">
        <v>9307</v>
      </c>
      <c r="B3080" s="8" t="s">
        <v>2843</v>
      </c>
      <c r="C3080" s="8" t="s">
        <v>5</v>
      </c>
      <c r="D3080" s="50" t="s">
        <v>10122</v>
      </c>
      <c r="E3080" s="50" t="s">
        <v>2355</v>
      </c>
    </row>
    <row r="3081" spans="1:5" ht="16" x14ac:dyDescent="0.2">
      <c r="A3081" s="8" t="s">
        <v>9307</v>
      </c>
      <c r="B3081" s="8" t="s">
        <v>2843</v>
      </c>
      <c r="C3081" s="8" t="s">
        <v>6</v>
      </c>
      <c r="D3081" s="50" t="s">
        <v>10287</v>
      </c>
      <c r="E3081" s="50" t="s">
        <v>2845</v>
      </c>
    </row>
    <row r="3082" spans="1:5" ht="16" x14ac:dyDescent="0.2">
      <c r="A3082" s="8" t="s">
        <v>9307</v>
      </c>
      <c r="B3082" s="8" t="s">
        <v>2843</v>
      </c>
      <c r="C3082" s="8" t="s">
        <v>7</v>
      </c>
      <c r="D3082" s="50" t="s">
        <v>10288</v>
      </c>
      <c r="E3082" s="50" t="s">
        <v>2846</v>
      </c>
    </row>
    <row r="3083" spans="1:5" ht="112" x14ac:dyDescent="0.2">
      <c r="A3083" s="8" t="s">
        <v>9307</v>
      </c>
      <c r="B3083" s="8" t="s">
        <v>2843</v>
      </c>
      <c r="C3083" s="8" t="s">
        <v>8</v>
      </c>
      <c r="D3083" s="50" t="s">
        <v>10289</v>
      </c>
      <c r="E3083" s="50" t="s">
        <v>10290</v>
      </c>
    </row>
    <row r="3084" spans="1:5" ht="16" x14ac:dyDescent="0.2">
      <c r="A3084" s="8" t="s">
        <v>9307</v>
      </c>
      <c r="B3084" s="8" t="s">
        <v>2848</v>
      </c>
      <c r="C3084" s="8" t="s">
        <v>4</v>
      </c>
      <c r="D3084" s="50" t="s">
        <v>10122</v>
      </c>
      <c r="E3084" s="50" t="s">
        <v>2352</v>
      </c>
    </row>
    <row r="3085" spans="1:5" ht="16" x14ac:dyDescent="0.2">
      <c r="A3085" s="8" t="s">
        <v>9307</v>
      </c>
      <c r="B3085" s="8" t="s">
        <v>2848</v>
      </c>
      <c r="C3085" s="8" t="s">
        <v>5</v>
      </c>
      <c r="D3085" s="50" t="s">
        <v>10122</v>
      </c>
      <c r="E3085" s="50" t="s">
        <v>2355</v>
      </c>
    </row>
    <row r="3086" spans="1:5" ht="16" x14ac:dyDescent="0.2">
      <c r="A3086" s="8" t="s">
        <v>9307</v>
      </c>
      <c r="B3086" s="8" t="s">
        <v>2848</v>
      </c>
      <c r="C3086" s="8" t="s">
        <v>6</v>
      </c>
      <c r="D3086" s="50" t="s">
        <v>10287</v>
      </c>
      <c r="E3086" s="50" t="s">
        <v>2845</v>
      </c>
    </row>
    <row r="3087" spans="1:5" ht="16" x14ac:dyDescent="0.2">
      <c r="A3087" s="8" t="s">
        <v>9307</v>
      </c>
      <c r="B3087" s="8" t="s">
        <v>2848</v>
      </c>
      <c r="C3087" s="8" t="s">
        <v>7</v>
      </c>
      <c r="D3087" s="50" t="s">
        <v>10291</v>
      </c>
      <c r="E3087" s="50" t="s">
        <v>2850</v>
      </c>
    </row>
    <row r="3088" spans="1:5" ht="16" x14ac:dyDescent="0.2">
      <c r="A3088" s="8" t="s">
        <v>9307</v>
      </c>
      <c r="B3088" s="8" t="s">
        <v>2853</v>
      </c>
      <c r="C3088" s="8" t="s">
        <v>4</v>
      </c>
      <c r="D3088" s="50" t="s">
        <v>10122</v>
      </c>
      <c r="E3088" s="50" t="s">
        <v>2352</v>
      </c>
    </row>
    <row r="3089" spans="1:5" ht="16" x14ac:dyDescent="0.2">
      <c r="A3089" s="8" t="s">
        <v>9307</v>
      </c>
      <c r="B3089" s="8" t="s">
        <v>2853</v>
      </c>
      <c r="C3089" s="8" t="s">
        <v>5</v>
      </c>
      <c r="D3089" s="50" t="s">
        <v>10122</v>
      </c>
      <c r="E3089" s="50" t="s">
        <v>2355</v>
      </c>
    </row>
    <row r="3090" spans="1:5" ht="16" x14ac:dyDescent="0.2">
      <c r="A3090" s="8" t="s">
        <v>9307</v>
      </c>
      <c r="B3090" s="8" t="s">
        <v>2853</v>
      </c>
      <c r="C3090" s="8" t="s">
        <v>6</v>
      </c>
      <c r="D3090" s="50" t="s">
        <v>10287</v>
      </c>
      <c r="E3090" s="50" t="s">
        <v>2845</v>
      </c>
    </row>
    <row r="3091" spans="1:5" ht="16" x14ac:dyDescent="0.2">
      <c r="A3091" s="8" t="s">
        <v>9307</v>
      </c>
      <c r="B3091" s="8" t="s">
        <v>2853</v>
      </c>
      <c r="C3091" s="8" t="s">
        <v>7</v>
      </c>
      <c r="D3091" s="50" t="s">
        <v>10292</v>
      </c>
      <c r="E3091" s="50" t="s">
        <v>2855</v>
      </c>
    </row>
    <row r="3092" spans="1:5" ht="96" x14ac:dyDescent="0.2">
      <c r="A3092" s="8" t="s">
        <v>9307</v>
      </c>
      <c r="B3092" s="8" t="s">
        <v>2853</v>
      </c>
      <c r="C3092" s="8" t="s">
        <v>8</v>
      </c>
      <c r="D3092" s="50" t="s">
        <v>10293</v>
      </c>
      <c r="E3092" s="50" t="s">
        <v>2856</v>
      </c>
    </row>
    <row r="3093" spans="1:5" ht="16" x14ac:dyDescent="0.2">
      <c r="A3093" s="8" t="s">
        <v>9307</v>
      </c>
      <c r="B3093" s="8" t="s">
        <v>2857</v>
      </c>
      <c r="C3093" s="8" t="s">
        <v>4</v>
      </c>
      <c r="D3093" s="50" t="s">
        <v>10122</v>
      </c>
      <c r="E3093" s="50" t="s">
        <v>2352</v>
      </c>
    </row>
    <row r="3094" spans="1:5" ht="16" x14ac:dyDescent="0.2">
      <c r="A3094" s="8" t="s">
        <v>9307</v>
      </c>
      <c r="B3094" s="8" t="s">
        <v>2857</v>
      </c>
      <c r="C3094" s="8" t="s">
        <v>5</v>
      </c>
      <c r="D3094" s="50" t="s">
        <v>10122</v>
      </c>
      <c r="E3094" s="50" t="s">
        <v>2355</v>
      </c>
    </row>
    <row r="3095" spans="1:5" ht="16" x14ac:dyDescent="0.2">
      <c r="A3095" s="8" t="s">
        <v>9307</v>
      </c>
      <c r="B3095" s="8" t="s">
        <v>2857</v>
      </c>
      <c r="C3095" s="8" t="s">
        <v>6</v>
      </c>
      <c r="D3095" s="50" t="s">
        <v>10287</v>
      </c>
      <c r="E3095" s="50" t="s">
        <v>2845</v>
      </c>
    </row>
    <row r="3096" spans="1:5" ht="16" x14ac:dyDescent="0.2">
      <c r="A3096" s="8" t="s">
        <v>9307</v>
      </c>
      <c r="B3096" s="8" t="s">
        <v>2857</v>
      </c>
      <c r="C3096" s="8" t="s">
        <v>7</v>
      </c>
      <c r="D3096" s="50" t="s">
        <v>10294</v>
      </c>
      <c r="E3096" s="50" t="s">
        <v>2859</v>
      </c>
    </row>
    <row r="3097" spans="1:5" ht="80" x14ac:dyDescent="0.2">
      <c r="A3097" s="8" t="s">
        <v>9307</v>
      </c>
      <c r="B3097" s="8" t="s">
        <v>2857</v>
      </c>
      <c r="C3097" s="8" t="s">
        <v>8</v>
      </c>
      <c r="D3097" s="50" t="s">
        <v>10295</v>
      </c>
      <c r="E3097" s="50" t="s">
        <v>2860</v>
      </c>
    </row>
    <row r="3098" spans="1:5" ht="16" x14ac:dyDescent="0.2">
      <c r="A3098" s="8" t="s">
        <v>9307</v>
      </c>
      <c r="B3098" s="8" t="s">
        <v>2861</v>
      </c>
      <c r="C3098" s="8" t="s">
        <v>4</v>
      </c>
      <c r="D3098" s="50" t="s">
        <v>10122</v>
      </c>
      <c r="E3098" s="50" t="s">
        <v>2352</v>
      </c>
    </row>
    <row r="3099" spans="1:5" ht="16" x14ac:dyDescent="0.2">
      <c r="A3099" s="8" t="s">
        <v>9307</v>
      </c>
      <c r="B3099" s="8" t="s">
        <v>2861</v>
      </c>
      <c r="C3099" s="8" t="s">
        <v>5</v>
      </c>
      <c r="D3099" s="50" t="s">
        <v>10122</v>
      </c>
      <c r="E3099" s="50" t="s">
        <v>2355</v>
      </c>
    </row>
    <row r="3100" spans="1:5" ht="16" x14ac:dyDescent="0.2">
      <c r="A3100" s="8" t="s">
        <v>9307</v>
      </c>
      <c r="B3100" s="8" t="s">
        <v>2861</v>
      </c>
      <c r="C3100" s="8" t="s">
        <v>6</v>
      </c>
      <c r="D3100" s="50" t="s">
        <v>10287</v>
      </c>
      <c r="E3100" s="50" t="s">
        <v>2845</v>
      </c>
    </row>
    <row r="3101" spans="1:5" ht="32" x14ac:dyDescent="0.2">
      <c r="A3101" s="8" t="s">
        <v>9307</v>
      </c>
      <c r="B3101" s="8" t="s">
        <v>2861</v>
      </c>
      <c r="C3101" s="8" t="s">
        <v>7</v>
      </c>
      <c r="D3101" s="50" t="s">
        <v>10296</v>
      </c>
      <c r="E3101" s="50" t="s">
        <v>2863</v>
      </c>
    </row>
    <row r="3102" spans="1:5" ht="16" x14ac:dyDescent="0.2">
      <c r="A3102" s="8" t="s">
        <v>9307</v>
      </c>
      <c r="B3102" s="8" t="s">
        <v>2866</v>
      </c>
      <c r="C3102" s="8" t="s">
        <v>4</v>
      </c>
      <c r="D3102" s="50" t="s">
        <v>10122</v>
      </c>
      <c r="E3102" s="50" t="s">
        <v>2352</v>
      </c>
    </row>
    <row r="3103" spans="1:5" ht="16" x14ac:dyDescent="0.2">
      <c r="A3103" s="8" t="s">
        <v>9307</v>
      </c>
      <c r="B3103" s="8" t="s">
        <v>2866</v>
      </c>
      <c r="C3103" s="8" t="s">
        <v>5</v>
      </c>
      <c r="D3103" s="50" t="s">
        <v>10122</v>
      </c>
      <c r="E3103" s="50" t="s">
        <v>2355</v>
      </c>
    </row>
    <row r="3104" spans="1:5" ht="16" x14ac:dyDescent="0.2">
      <c r="A3104" s="8" t="s">
        <v>9307</v>
      </c>
      <c r="B3104" s="8" t="s">
        <v>2866</v>
      </c>
      <c r="C3104" s="8" t="s">
        <v>6</v>
      </c>
      <c r="D3104" s="50" t="s">
        <v>10287</v>
      </c>
      <c r="E3104" s="50" t="s">
        <v>2845</v>
      </c>
    </row>
    <row r="3105" spans="1:5" ht="16" x14ac:dyDescent="0.2">
      <c r="A3105" s="8" t="s">
        <v>9307</v>
      </c>
      <c r="B3105" s="8" t="s">
        <v>2866</v>
      </c>
      <c r="C3105" s="8" t="s">
        <v>7</v>
      </c>
      <c r="D3105" s="50" t="s">
        <v>10297</v>
      </c>
      <c r="E3105" s="50" t="s">
        <v>2868</v>
      </c>
    </row>
    <row r="3106" spans="1:5" ht="80" x14ac:dyDescent="0.2">
      <c r="A3106" s="8" t="s">
        <v>9307</v>
      </c>
      <c r="B3106" s="8" t="s">
        <v>2866</v>
      </c>
      <c r="C3106" s="8" t="s">
        <v>8</v>
      </c>
      <c r="D3106" s="50" t="s">
        <v>10298</v>
      </c>
      <c r="E3106" s="50" t="s">
        <v>2869</v>
      </c>
    </row>
    <row r="3107" spans="1:5" ht="16" x14ac:dyDescent="0.2">
      <c r="A3107" s="8" t="s">
        <v>9307</v>
      </c>
      <c r="B3107" s="8" t="s">
        <v>2870</v>
      </c>
      <c r="C3107" s="8" t="s">
        <v>4</v>
      </c>
      <c r="D3107" s="50" t="s">
        <v>10122</v>
      </c>
      <c r="E3107" s="50" t="s">
        <v>2352</v>
      </c>
    </row>
    <row r="3108" spans="1:5" ht="16" x14ac:dyDescent="0.2">
      <c r="A3108" s="8" t="s">
        <v>9307</v>
      </c>
      <c r="B3108" s="8" t="s">
        <v>2870</v>
      </c>
      <c r="C3108" s="8" t="s">
        <v>5</v>
      </c>
      <c r="D3108" s="50" t="s">
        <v>10122</v>
      </c>
      <c r="E3108" s="50" t="s">
        <v>2355</v>
      </c>
    </row>
    <row r="3109" spans="1:5" ht="16" x14ac:dyDescent="0.2">
      <c r="A3109" s="8" t="s">
        <v>9307</v>
      </c>
      <c r="B3109" s="8" t="s">
        <v>2870</v>
      </c>
      <c r="C3109" s="8" t="s">
        <v>6</v>
      </c>
      <c r="D3109" s="50" t="s">
        <v>10287</v>
      </c>
      <c r="E3109" s="50" t="s">
        <v>2845</v>
      </c>
    </row>
    <row r="3110" spans="1:5" ht="16" x14ac:dyDescent="0.2">
      <c r="A3110" s="8" t="s">
        <v>9307</v>
      </c>
      <c r="B3110" s="8" t="s">
        <v>2870</v>
      </c>
      <c r="C3110" s="8" t="s">
        <v>7</v>
      </c>
      <c r="D3110" s="50" t="s">
        <v>10299</v>
      </c>
      <c r="E3110" s="50" t="s">
        <v>2872</v>
      </c>
    </row>
    <row r="3111" spans="1:5" ht="64" x14ac:dyDescent="0.2">
      <c r="A3111" s="8" t="s">
        <v>9307</v>
      </c>
      <c r="B3111" s="8" t="s">
        <v>2870</v>
      </c>
      <c r="C3111" s="8" t="s">
        <v>8</v>
      </c>
      <c r="D3111" s="50" t="s">
        <v>10300</v>
      </c>
      <c r="E3111" s="50" t="s">
        <v>2873</v>
      </c>
    </row>
    <row r="3112" spans="1:5" ht="16" x14ac:dyDescent="0.2">
      <c r="A3112" s="8" t="s">
        <v>9307</v>
      </c>
      <c r="B3112" s="8" t="s">
        <v>2876</v>
      </c>
      <c r="C3112" s="8" t="s">
        <v>4</v>
      </c>
      <c r="D3112" s="50" t="s">
        <v>10122</v>
      </c>
      <c r="E3112" s="50" t="s">
        <v>2352</v>
      </c>
    </row>
    <row r="3113" spans="1:5" ht="16" x14ac:dyDescent="0.2">
      <c r="A3113" s="8" t="s">
        <v>9307</v>
      </c>
      <c r="B3113" s="8" t="s">
        <v>2876</v>
      </c>
      <c r="C3113" s="8" t="s">
        <v>5</v>
      </c>
      <c r="D3113" s="50" t="s">
        <v>10122</v>
      </c>
      <c r="E3113" s="50" t="s">
        <v>2355</v>
      </c>
    </row>
    <row r="3114" spans="1:5" ht="16" x14ac:dyDescent="0.2">
      <c r="A3114" s="8" t="s">
        <v>9307</v>
      </c>
      <c r="B3114" s="8" t="s">
        <v>2876</v>
      </c>
      <c r="C3114" s="8" t="s">
        <v>6</v>
      </c>
      <c r="D3114" s="50" t="s">
        <v>10301</v>
      </c>
      <c r="E3114" s="50" t="s">
        <v>2878</v>
      </c>
    </row>
    <row r="3115" spans="1:5" ht="16" x14ac:dyDescent="0.2">
      <c r="A3115" s="8" t="s">
        <v>9307</v>
      </c>
      <c r="B3115" s="8" t="s">
        <v>2876</v>
      </c>
      <c r="C3115" s="8" t="s">
        <v>7</v>
      </c>
      <c r="D3115" s="50" t="s">
        <v>10302</v>
      </c>
      <c r="E3115" s="50" t="s">
        <v>2879</v>
      </c>
    </row>
    <row r="3116" spans="1:5" ht="48" x14ac:dyDescent="0.2">
      <c r="A3116" s="8" t="s">
        <v>9307</v>
      </c>
      <c r="B3116" s="8" t="s">
        <v>2876</v>
      </c>
      <c r="C3116" s="8" t="s">
        <v>8</v>
      </c>
      <c r="D3116" s="50" t="s">
        <v>10093</v>
      </c>
      <c r="E3116" s="50" t="s">
        <v>2751</v>
      </c>
    </row>
    <row r="3117" spans="1:5" ht="16" x14ac:dyDescent="0.2">
      <c r="A3117" s="8" t="s">
        <v>9307</v>
      </c>
      <c r="B3117" s="8" t="s">
        <v>2880</v>
      </c>
      <c r="C3117" s="8" t="s">
        <v>4</v>
      </c>
      <c r="D3117" s="50" t="s">
        <v>10122</v>
      </c>
      <c r="E3117" s="50" t="s">
        <v>2352</v>
      </c>
    </row>
    <row r="3118" spans="1:5" ht="16" x14ac:dyDescent="0.2">
      <c r="A3118" s="8" t="s">
        <v>9307</v>
      </c>
      <c r="B3118" s="8" t="s">
        <v>2880</v>
      </c>
      <c r="C3118" s="8" t="s">
        <v>5</v>
      </c>
      <c r="D3118" s="50" t="s">
        <v>10122</v>
      </c>
      <c r="E3118" s="50" t="s">
        <v>2355</v>
      </c>
    </row>
    <row r="3119" spans="1:5" ht="16" x14ac:dyDescent="0.2">
      <c r="A3119" s="8" t="s">
        <v>9307</v>
      </c>
      <c r="B3119" s="8" t="s">
        <v>2880</v>
      </c>
      <c r="C3119" s="8" t="s">
        <v>6</v>
      </c>
      <c r="D3119" s="50" t="s">
        <v>10301</v>
      </c>
      <c r="E3119" s="50" t="s">
        <v>2878</v>
      </c>
    </row>
    <row r="3120" spans="1:5" ht="16" x14ac:dyDescent="0.2">
      <c r="A3120" s="8" t="s">
        <v>9307</v>
      </c>
      <c r="B3120" s="8" t="s">
        <v>2880</v>
      </c>
      <c r="C3120" s="8" t="s">
        <v>7</v>
      </c>
      <c r="D3120" s="50" t="s">
        <v>10303</v>
      </c>
      <c r="E3120" s="50" t="s">
        <v>2882</v>
      </c>
    </row>
    <row r="3121" spans="1:5" ht="96" x14ac:dyDescent="0.2">
      <c r="A3121" s="8" t="s">
        <v>9307</v>
      </c>
      <c r="B3121" s="8" t="s">
        <v>2880</v>
      </c>
      <c r="C3121" s="8" t="s">
        <v>8</v>
      </c>
      <c r="D3121" s="50" t="s">
        <v>10304</v>
      </c>
      <c r="E3121" s="50" t="s">
        <v>2883</v>
      </c>
    </row>
    <row r="3122" spans="1:5" ht="16" x14ac:dyDescent="0.2">
      <c r="A3122" s="8" t="s">
        <v>9307</v>
      </c>
      <c r="B3122" s="8" t="s">
        <v>2884</v>
      </c>
      <c r="C3122" s="8" t="s">
        <v>4</v>
      </c>
      <c r="D3122" s="50" t="s">
        <v>10122</v>
      </c>
      <c r="E3122" s="50" t="s">
        <v>2352</v>
      </c>
    </row>
    <row r="3123" spans="1:5" ht="16" x14ac:dyDescent="0.2">
      <c r="A3123" s="8" t="s">
        <v>9307</v>
      </c>
      <c r="B3123" s="8" t="s">
        <v>2884</v>
      </c>
      <c r="C3123" s="8" t="s">
        <v>5</v>
      </c>
      <c r="D3123" s="50" t="s">
        <v>10122</v>
      </c>
      <c r="E3123" s="50" t="s">
        <v>2355</v>
      </c>
    </row>
    <row r="3124" spans="1:5" ht="16" x14ac:dyDescent="0.2">
      <c r="A3124" s="8" t="s">
        <v>9307</v>
      </c>
      <c r="B3124" s="8" t="s">
        <v>2884</v>
      </c>
      <c r="C3124" s="8" t="s">
        <v>6</v>
      </c>
      <c r="D3124" s="50" t="s">
        <v>10305</v>
      </c>
      <c r="E3124" s="50" t="s">
        <v>2886</v>
      </c>
    </row>
    <row r="3125" spans="1:5" ht="16" x14ac:dyDescent="0.2">
      <c r="A3125" s="8" t="s">
        <v>9307</v>
      </c>
      <c r="B3125" s="8" t="s">
        <v>2884</v>
      </c>
      <c r="C3125" s="8" t="s">
        <v>7</v>
      </c>
      <c r="D3125" s="50" t="s">
        <v>10306</v>
      </c>
      <c r="E3125" s="50" t="s">
        <v>2887</v>
      </c>
    </row>
    <row r="3126" spans="1:5" ht="80" x14ac:dyDescent="0.2">
      <c r="A3126" s="8" t="s">
        <v>9307</v>
      </c>
      <c r="B3126" s="8" t="s">
        <v>2884</v>
      </c>
      <c r="C3126" s="8" t="s">
        <v>8</v>
      </c>
      <c r="D3126" s="50" t="s">
        <v>10307</v>
      </c>
      <c r="E3126" s="50" t="s">
        <v>2888</v>
      </c>
    </row>
    <row r="3127" spans="1:5" ht="16" x14ac:dyDescent="0.2">
      <c r="A3127" s="8" t="s">
        <v>9307</v>
      </c>
      <c r="B3127" s="8" t="s">
        <v>2889</v>
      </c>
      <c r="C3127" s="8" t="s">
        <v>4</v>
      </c>
      <c r="D3127" s="50" t="s">
        <v>10122</v>
      </c>
      <c r="E3127" s="50" t="s">
        <v>2352</v>
      </c>
    </row>
    <row r="3128" spans="1:5" ht="16" x14ac:dyDescent="0.2">
      <c r="A3128" s="8" t="s">
        <v>9307</v>
      </c>
      <c r="B3128" s="8" t="s">
        <v>2889</v>
      </c>
      <c r="C3128" s="8" t="s">
        <v>5</v>
      </c>
      <c r="D3128" s="50" t="s">
        <v>10122</v>
      </c>
      <c r="E3128" s="50" t="s">
        <v>2355</v>
      </c>
    </row>
    <row r="3129" spans="1:5" ht="16" x14ac:dyDescent="0.2">
      <c r="A3129" s="8" t="s">
        <v>9307</v>
      </c>
      <c r="B3129" s="8" t="s">
        <v>2889</v>
      </c>
      <c r="C3129" s="8" t="s">
        <v>6</v>
      </c>
      <c r="D3129" s="50" t="s">
        <v>10305</v>
      </c>
      <c r="E3129" s="50" t="s">
        <v>2886</v>
      </c>
    </row>
    <row r="3130" spans="1:5" ht="16" x14ac:dyDescent="0.2">
      <c r="A3130" s="8" t="s">
        <v>9307</v>
      </c>
      <c r="B3130" s="8" t="s">
        <v>2889</v>
      </c>
      <c r="C3130" s="8" t="s">
        <v>7</v>
      </c>
      <c r="D3130" s="50" t="s">
        <v>10308</v>
      </c>
      <c r="E3130" s="50" t="s">
        <v>2891</v>
      </c>
    </row>
    <row r="3131" spans="1:5" ht="16" x14ac:dyDescent="0.2">
      <c r="A3131" s="8" t="s">
        <v>9307</v>
      </c>
      <c r="B3131" s="8" t="s">
        <v>2894</v>
      </c>
      <c r="C3131" s="8" t="s">
        <v>4</v>
      </c>
      <c r="D3131" s="50" t="s">
        <v>10122</v>
      </c>
      <c r="E3131" s="50" t="s">
        <v>2352</v>
      </c>
    </row>
    <row r="3132" spans="1:5" ht="16" x14ac:dyDescent="0.2">
      <c r="A3132" s="8" t="s">
        <v>9307</v>
      </c>
      <c r="B3132" s="8" t="s">
        <v>2894</v>
      </c>
      <c r="C3132" s="8" t="s">
        <v>5</v>
      </c>
      <c r="D3132" s="50" t="s">
        <v>10122</v>
      </c>
      <c r="E3132" s="50" t="s">
        <v>2355</v>
      </c>
    </row>
    <row r="3133" spans="1:5" ht="16" x14ac:dyDescent="0.2">
      <c r="A3133" s="8" t="s">
        <v>9307</v>
      </c>
      <c r="B3133" s="8" t="s">
        <v>2894</v>
      </c>
      <c r="C3133" s="8" t="s">
        <v>6</v>
      </c>
      <c r="D3133" s="50" t="s">
        <v>10305</v>
      </c>
      <c r="E3133" s="50" t="s">
        <v>2886</v>
      </c>
    </row>
    <row r="3134" spans="1:5" ht="16" x14ac:dyDescent="0.2">
      <c r="A3134" s="8" t="s">
        <v>9307</v>
      </c>
      <c r="B3134" s="8" t="s">
        <v>2894</v>
      </c>
      <c r="C3134" s="8" t="s">
        <v>7</v>
      </c>
      <c r="D3134" s="50" t="s">
        <v>10309</v>
      </c>
      <c r="E3134" s="50" t="s">
        <v>2896</v>
      </c>
    </row>
    <row r="3135" spans="1:5" ht="16" x14ac:dyDescent="0.2">
      <c r="A3135" s="8" t="s">
        <v>9307</v>
      </c>
      <c r="B3135" s="8" t="s">
        <v>2897</v>
      </c>
      <c r="C3135" s="8" t="s">
        <v>4</v>
      </c>
      <c r="D3135" s="50" t="s">
        <v>10122</v>
      </c>
      <c r="E3135" s="50" t="s">
        <v>2352</v>
      </c>
    </row>
    <row r="3136" spans="1:5" ht="16" x14ac:dyDescent="0.2">
      <c r="A3136" s="8" t="s">
        <v>9307</v>
      </c>
      <c r="B3136" s="8" t="s">
        <v>2897</v>
      </c>
      <c r="C3136" s="8" t="s">
        <v>5</v>
      </c>
      <c r="D3136" s="50" t="s">
        <v>10122</v>
      </c>
      <c r="E3136" s="50" t="s">
        <v>2355</v>
      </c>
    </row>
    <row r="3137" spans="1:5" ht="16" x14ac:dyDescent="0.2">
      <c r="A3137" s="8" t="s">
        <v>9307</v>
      </c>
      <c r="B3137" s="8" t="s">
        <v>2897</v>
      </c>
      <c r="C3137" s="8" t="s">
        <v>6</v>
      </c>
      <c r="D3137" s="50" t="s">
        <v>10305</v>
      </c>
      <c r="E3137" s="50" t="s">
        <v>2886</v>
      </c>
    </row>
    <row r="3138" spans="1:5" ht="16" x14ac:dyDescent="0.2">
      <c r="A3138" s="8" t="s">
        <v>9307</v>
      </c>
      <c r="B3138" s="8" t="s">
        <v>2897</v>
      </c>
      <c r="C3138" s="8" t="s">
        <v>7</v>
      </c>
      <c r="D3138" s="50" t="s">
        <v>10310</v>
      </c>
      <c r="E3138" s="50" t="s">
        <v>2899</v>
      </c>
    </row>
    <row r="3139" spans="1:5" ht="96" x14ac:dyDescent="0.2">
      <c r="A3139" s="8" t="s">
        <v>9307</v>
      </c>
      <c r="B3139" s="8" t="s">
        <v>2897</v>
      </c>
      <c r="C3139" s="8" t="s">
        <v>8</v>
      </c>
      <c r="D3139" s="50" t="s">
        <v>10311</v>
      </c>
      <c r="E3139" s="50" t="s">
        <v>10312</v>
      </c>
    </row>
    <row r="3140" spans="1:5" ht="16" x14ac:dyDescent="0.2">
      <c r="A3140" s="8" t="s">
        <v>9307</v>
      </c>
      <c r="B3140" s="8" t="s">
        <v>2901</v>
      </c>
      <c r="C3140" s="8" t="s">
        <v>4</v>
      </c>
      <c r="D3140" s="50" t="s">
        <v>10122</v>
      </c>
      <c r="E3140" s="50" t="s">
        <v>2352</v>
      </c>
    </row>
    <row r="3141" spans="1:5" ht="16" x14ac:dyDescent="0.2">
      <c r="A3141" s="8" t="s">
        <v>9307</v>
      </c>
      <c r="B3141" s="8" t="s">
        <v>2901</v>
      </c>
      <c r="C3141" s="8" t="s">
        <v>5</v>
      </c>
      <c r="D3141" s="50" t="s">
        <v>10122</v>
      </c>
      <c r="E3141" s="50" t="s">
        <v>2355</v>
      </c>
    </row>
    <row r="3142" spans="1:5" ht="16" x14ac:dyDescent="0.2">
      <c r="A3142" s="8" t="s">
        <v>9307</v>
      </c>
      <c r="B3142" s="8" t="s">
        <v>2901</v>
      </c>
      <c r="C3142" s="8" t="s">
        <v>6</v>
      </c>
      <c r="D3142" s="50" t="s">
        <v>10305</v>
      </c>
      <c r="E3142" s="50" t="s">
        <v>2886</v>
      </c>
    </row>
    <row r="3143" spans="1:5" ht="16" x14ac:dyDescent="0.2">
      <c r="A3143" s="8" t="s">
        <v>9307</v>
      </c>
      <c r="B3143" s="8" t="s">
        <v>2901</v>
      </c>
      <c r="C3143" s="8" t="s">
        <v>7</v>
      </c>
      <c r="D3143" s="50" t="s">
        <v>10313</v>
      </c>
      <c r="E3143" s="50" t="s">
        <v>2903</v>
      </c>
    </row>
    <row r="3144" spans="1:5" ht="64" x14ac:dyDescent="0.2">
      <c r="A3144" s="8" t="s">
        <v>9307</v>
      </c>
      <c r="B3144" s="8" t="s">
        <v>2901</v>
      </c>
      <c r="C3144" s="8" t="s">
        <v>8</v>
      </c>
      <c r="D3144" s="50" t="s">
        <v>10314</v>
      </c>
      <c r="E3144" s="50" t="s">
        <v>2904</v>
      </c>
    </row>
    <row r="3145" spans="1:5" ht="16" x14ac:dyDescent="0.2">
      <c r="A3145" s="8" t="s">
        <v>9307</v>
      </c>
      <c r="B3145" s="8" t="s">
        <v>2905</v>
      </c>
      <c r="C3145" s="8" t="s">
        <v>4</v>
      </c>
      <c r="D3145" s="50" t="s">
        <v>10122</v>
      </c>
      <c r="E3145" s="50" t="s">
        <v>2352</v>
      </c>
    </row>
    <row r="3146" spans="1:5" ht="16" x14ac:dyDescent="0.2">
      <c r="A3146" s="8" t="s">
        <v>9307</v>
      </c>
      <c r="B3146" s="8" t="s">
        <v>2905</v>
      </c>
      <c r="C3146" s="8" t="s">
        <v>5</v>
      </c>
      <c r="D3146" s="50" t="s">
        <v>10122</v>
      </c>
      <c r="E3146" s="50" t="s">
        <v>2355</v>
      </c>
    </row>
    <row r="3147" spans="1:5" ht="16" x14ac:dyDescent="0.2">
      <c r="A3147" s="8" t="s">
        <v>9307</v>
      </c>
      <c r="B3147" s="8" t="s">
        <v>2905</v>
      </c>
      <c r="C3147" s="8" t="s">
        <v>6</v>
      </c>
      <c r="D3147" s="50" t="s">
        <v>10305</v>
      </c>
      <c r="E3147" s="50" t="s">
        <v>2886</v>
      </c>
    </row>
    <row r="3148" spans="1:5" ht="16" x14ac:dyDescent="0.2">
      <c r="A3148" s="8" t="s">
        <v>9307</v>
      </c>
      <c r="B3148" s="8" t="s">
        <v>2905</v>
      </c>
      <c r="C3148" s="8" t="s">
        <v>7</v>
      </c>
      <c r="D3148" s="50" t="s">
        <v>10315</v>
      </c>
      <c r="E3148" s="50" t="s">
        <v>2907</v>
      </c>
    </row>
    <row r="3149" spans="1:5" ht="48" x14ac:dyDescent="0.2">
      <c r="A3149" s="8" t="s">
        <v>9307</v>
      </c>
      <c r="B3149" s="8" t="s">
        <v>2905</v>
      </c>
      <c r="C3149" s="8" t="s">
        <v>8</v>
      </c>
      <c r="D3149" s="50" t="s">
        <v>10316</v>
      </c>
      <c r="E3149" s="50" t="s">
        <v>2908</v>
      </c>
    </row>
    <row r="3150" spans="1:5" ht="16" x14ac:dyDescent="0.2">
      <c r="A3150" s="8" t="s">
        <v>9307</v>
      </c>
      <c r="B3150" s="8" t="s">
        <v>2909</v>
      </c>
      <c r="C3150" s="8" t="s">
        <v>4</v>
      </c>
      <c r="D3150" s="50" t="s">
        <v>10122</v>
      </c>
      <c r="E3150" s="50" t="s">
        <v>2352</v>
      </c>
    </row>
    <row r="3151" spans="1:5" ht="16" x14ac:dyDescent="0.2">
      <c r="A3151" s="8" t="s">
        <v>9307</v>
      </c>
      <c r="B3151" s="8" t="s">
        <v>2909</v>
      </c>
      <c r="C3151" s="8" t="s">
        <v>5</v>
      </c>
      <c r="D3151" s="50" t="s">
        <v>10122</v>
      </c>
      <c r="E3151" s="50" t="s">
        <v>2355</v>
      </c>
    </row>
    <row r="3152" spans="1:5" ht="16" x14ac:dyDescent="0.2">
      <c r="A3152" s="8" t="s">
        <v>9307</v>
      </c>
      <c r="B3152" s="8" t="s">
        <v>2909</v>
      </c>
      <c r="C3152" s="8" t="s">
        <v>6</v>
      </c>
      <c r="D3152" s="50" t="s">
        <v>10305</v>
      </c>
      <c r="E3152" s="50" t="s">
        <v>2886</v>
      </c>
    </row>
    <row r="3153" spans="1:5" ht="16" x14ac:dyDescent="0.2">
      <c r="A3153" s="8" t="s">
        <v>9307</v>
      </c>
      <c r="B3153" s="8" t="s">
        <v>2909</v>
      </c>
      <c r="C3153" s="8" t="s">
        <v>7</v>
      </c>
      <c r="D3153" s="50" t="s">
        <v>10317</v>
      </c>
      <c r="E3153" s="50" t="s">
        <v>2911</v>
      </c>
    </row>
    <row r="3154" spans="1:5" ht="96" x14ac:dyDescent="0.2">
      <c r="A3154" s="8" t="s">
        <v>9307</v>
      </c>
      <c r="B3154" s="8" t="s">
        <v>2909</v>
      </c>
      <c r="C3154" s="8" t="s">
        <v>8</v>
      </c>
      <c r="D3154" s="50" t="s">
        <v>10318</v>
      </c>
      <c r="E3154" s="50" t="s">
        <v>2912</v>
      </c>
    </row>
    <row r="3155" spans="1:5" ht="16" x14ac:dyDescent="0.2">
      <c r="A3155" s="8" t="s">
        <v>9307</v>
      </c>
      <c r="B3155" s="8" t="s">
        <v>2913</v>
      </c>
      <c r="C3155" s="8" t="s">
        <v>4</v>
      </c>
      <c r="D3155" s="50" t="s">
        <v>10122</v>
      </c>
      <c r="E3155" s="50" t="s">
        <v>2352</v>
      </c>
    </row>
    <row r="3156" spans="1:5" ht="16" x14ac:dyDescent="0.2">
      <c r="A3156" s="8" t="s">
        <v>9307</v>
      </c>
      <c r="B3156" s="8" t="s">
        <v>2913</v>
      </c>
      <c r="C3156" s="8" t="s">
        <v>5</v>
      </c>
      <c r="D3156" s="50" t="s">
        <v>10122</v>
      </c>
      <c r="E3156" s="50" t="s">
        <v>2355</v>
      </c>
    </row>
    <row r="3157" spans="1:5" ht="16" x14ac:dyDescent="0.2">
      <c r="A3157" s="8" t="s">
        <v>9307</v>
      </c>
      <c r="B3157" s="8" t="s">
        <v>2913</v>
      </c>
      <c r="C3157" s="8" t="s">
        <v>6</v>
      </c>
      <c r="D3157" s="50" t="s">
        <v>10305</v>
      </c>
      <c r="E3157" s="50" t="s">
        <v>2886</v>
      </c>
    </row>
    <row r="3158" spans="1:5" ht="16" x14ac:dyDescent="0.2">
      <c r="A3158" s="8" t="s">
        <v>9307</v>
      </c>
      <c r="B3158" s="8" t="s">
        <v>2913</v>
      </c>
      <c r="C3158" s="8" t="s">
        <v>7</v>
      </c>
      <c r="D3158" s="50" t="s">
        <v>9723</v>
      </c>
      <c r="E3158" s="50" t="s">
        <v>1408</v>
      </c>
    </row>
    <row r="3159" spans="1:5" ht="16" x14ac:dyDescent="0.2">
      <c r="A3159" s="8" t="s">
        <v>9307</v>
      </c>
      <c r="B3159" s="8" t="s">
        <v>2915</v>
      </c>
      <c r="C3159" s="8" t="s">
        <v>4</v>
      </c>
      <c r="D3159" s="50" t="s">
        <v>10122</v>
      </c>
      <c r="E3159" s="50" t="s">
        <v>2352</v>
      </c>
    </row>
    <row r="3160" spans="1:5" ht="16" x14ac:dyDescent="0.2">
      <c r="A3160" s="8" t="s">
        <v>9307</v>
      </c>
      <c r="B3160" s="8" t="s">
        <v>2915</v>
      </c>
      <c r="C3160" s="8" t="s">
        <v>5</v>
      </c>
      <c r="D3160" s="50" t="s">
        <v>10122</v>
      </c>
      <c r="E3160" s="50" t="s">
        <v>2355</v>
      </c>
    </row>
    <row r="3161" spans="1:5" ht="16" x14ac:dyDescent="0.2">
      <c r="A3161" s="8" t="s">
        <v>9307</v>
      </c>
      <c r="B3161" s="8" t="s">
        <v>2915</v>
      </c>
      <c r="C3161" s="8" t="s">
        <v>6</v>
      </c>
      <c r="D3161" s="50" t="s">
        <v>10305</v>
      </c>
      <c r="E3161" s="50" t="s">
        <v>2886</v>
      </c>
    </row>
    <row r="3162" spans="1:5" ht="16" x14ac:dyDescent="0.2">
      <c r="A3162" s="8" t="s">
        <v>9307</v>
      </c>
      <c r="B3162" s="8" t="s">
        <v>2915</v>
      </c>
      <c r="C3162" s="8" t="s">
        <v>7</v>
      </c>
      <c r="D3162" s="50" t="s">
        <v>10319</v>
      </c>
      <c r="E3162" s="50" t="s">
        <v>2917</v>
      </c>
    </row>
    <row r="3163" spans="1:5" ht="96" x14ac:dyDescent="0.2">
      <c r="A3163" s="8" t="s">
        <v>9307</v>
      </c>
      <c r="B3163" s="8" t="s">
        <v>2915</v>
      </c>
      <c r="C3163" s="8" t="s">
        <v>8</v>
      </c>
      <c r="D3163" s="50" t="s">
        <v>10320</v>
      </c>
      <c r="E3163" s="50" t="s">
        <v>2918</v>
      </c>
    </row>
    <row r="3164" spans="1:5" ht="16" x14ac:dyDescent="0.2">
      <c r="A3164" s="8" t="s">
        <v>9307</v>
      </c>
      <c r="B3164" s="8" t="s">
        <v>2919</v>
      </c>
      <c r="C3164" s="8" t="s">
        <v>4</v>
      </c>
      <c r="D3164" s="50" t="s">
        <v>10122</v>
      </c>
      <c r="E3164" s="50" t="s">
        <v>2352</v>
      </c>
    </row>
    <row r="3165" spans="1:5" ht="16" x14ac:dyDescent="0.2">
      <c r="A3165" s="8" t="s">
        <v>9307</v>
      </c>
      <c r="B3165" s="8" t="s">
        <v>2919</v>
      </c>
      <c r="C3165" s="8" t="s">
        <v>5</v>
      </c>
      <c r="D3165" s="50" t="s">
        <v>10122</v>
      </c>
      <c r="E3165" s="50" t="s">
        <v>2355</v>
      </c>
    </row>
    <row r="3166" spans="1:5" ht="16" x14ac:dyDescent="0.2">
      <c r="A3166" s="8" t="s">
        <v>9307</v>
      </c>
      <c r="B3166" s="8" t="s">
        <v>2919</v>
      </c>
      <c r="C3166" s="8" t="s">
        <v>6</v>
      </c>
      <c r="D3166" s="50" t="s">
        <v>10305</v>
      </c>
      <c r="E3166" s="50" t="s">
        <v>2886</v>
      </c>
    </row>
    <row r="3167" spans="1:5" ht="16" x14ac:dyDescent="0.2">
      <c r="A3167" s="8" t="s">
        <v>9307</v>
      </c>
      <c r="B3167" s="8" t="s">
        <v>2919</v>
      </c>
      <c r="C3167" s="8" t="s">
        <v>7</v>
      </c>
      <c r="D3167" s="50" t="s">
        <v>10321</v>
      </c>
      <c r="E3167" s="50" t="s">
        <v>2921</v>
      </c>
    </row>
    <row r="3168" spans="1:5" ht="96" x14ac:dyDescent="0.2">
      <c r="A3168" s="8" t="s">
        <v>9307</v>
      </c>
      <c r="B3168" s="8" t="s">
        <v>2919</v>
      </c>
      <c r="C3168" s="8" t="s">
        <v>8</v>
      </c>
      <c r="D3168" s="50" t="s">
        <v>10322</v>
      </c>
      <c r="E3168" s="50" t="s">
        <v>2922</v>
      </c>
    </row>
    <row r="3169" spans="1:5" ht="16" x14ac:dyDescent="0.2">
      <c r="A3169" s="8" t="s">
        <v>9307</v>
      </c>
      <c r="B3169" s="8" t="s">
        <v>2923</v>
      </c>
      <c r="C3169" s="8" t="s">
        <v>4</v>
      </c>
      <c r="D3169" s="50" t="s">
        <v>10122</v>
      </c>
      <c r="E3169" s="50" t="s">
        <v>2352</v>
      </c>
    </row>
    <row r="3170" spans="1:5" ht="16" x14ac:dyDescent="0.2">
      <c r="A3170" s="8" t="s">
        <v>9307</v>
      </c>
      <c r="B3170" s="8" t="s">
        <v>2923</v>
      </c>
      <c r="C3170" s="8" t="s">
        <v>5</v>
      </c>
      <c r="D3170" s="50" t="s">
        <v>10122</v>
      </c>
      <c r="E3170" s="50" t="s">
        <v>2355</v>
      </c>
    </row>
    <row r="3171" spans="1:5" ht="16" x14ac:dyDescent="0.2">
      <c r="A3171" s="8" t="s">
        <v>9307</v>
      </c>
      <c r="B3171" s="8" t="s">
        <v>2923</v>
      </c>
      <c r="C3171" s="8" t="s">
        <v>6</v>
      </c>
      <c r="D3171" s="50" t="s">
        <v>10305</v>
      </c>
      <c r="E3171" s="50" t="s">
        <v>2886</v>
      </c>
    </row>
    <row r="3172" spans="1:5" ht="16" x14ac:dyDescent="0.2">
      <c r="A3172" s="8" t="s">
        <v>9307</v>
      </c>
      <c r="B3172" s="8" t="s">
        <v>2923</v>
      </c>
      <c r="C3172" s="8" t="s">
        <v>7</v>
      </c>
      <c r="D3172" s="50" t="s">
        <v>10323</v>
      </c>
      <c r="E3172" s="50" t="s">
        <v>2925</v>
      </c>
    </row>
    <row r="3173" spans="1:5" ht="96" x14ac:dyDescent="0.2">
      <c r="A3173" s="8" t="s">
        <v>9307</v>
      </c>
      <c r="B3173" s="8" t="s">
        <v>2923</v>
      </c>
      <c r="C3173" s="8" t="s">
        <v>8</v>
      </c>
      <c r="D3173" s="50" t="s">
        <v>10324</v>
      </c>
      <c r="E3173" s="50" t="s">
        <v>2926</v>
      </c>
    </row>
    <row r="3174" spans="1:5" ht="16" x14ac:dyDescent="0.2">
      <c r="A3174" s="8" t="s">
        <v>9307</v>
      </c>
      <c r="B3174" s="8" t="s">
        <v>2927</v>
      </c>
      <c r="C3174" s="8" t="s">
        <v>4</v>
      </c>
      <c r="D3174" s="50" t="s">
        <v>10122</v>
      </c>
      <c r="E3174" s="50" t="s">
        <v>2352</v>
      </c>
    </row>
    <row r="3175" spans="1:5" ht="16" x14ac:dyDescent="0.2">
      <c r="A3175" s="8" t="s">
        <v>9307</v>
      </c>
      <c r="B3175" s="8" t="s">
        <v>2927</v>
      </c>
      <c r="C3175" s="8" t="s">
        <v>5</v>
      </c>
      <c r="D3175" s="50" t="s">
        <v>10122</v>
      </c>
      <c r="E3175" s="50" t="s">
        <v>2355</v>
      </c>
    </row>
    <row r="3176" spans="1:5" ht="16" x14ac:dyDescent="0.2">
      <c r="A3176" s="8" t="s">
        <v>9307</v>
      </c>
      <c r="B3176" s="8" t="s">
        <v>2927</v>
      </c>
      <c r="C3176" s="8" t="s">
        <v>6</v>
      </c>
      <c r="D3176" s="50" t="s">
        <v>10305</v>
      </c>
      <c r="E3176" s="50" t="s">
        <v>2886</v>
      </c>
    </row>
    <row r="3177" spans="1:5" ht="16" x14ac:dyDescent="0.2">
      <c r="A3177" s="8" t="s">
        <v>9307</v>
      </c>
      <c r="B3177" s="8" t="s">
        <v>2927</v>
      </c>
      <c r="C3177" s="8" t="s">
        <v>7</v>
      </c>
      <c r="D3177" s="50" t="s">
        <v>9547</v>
      </c>
      <c r="E3177" s="50" t="s">
        <v>802</v>
      </c>
    </row>
    <row r="3178" spans="1:5" ht="16" x14ac:dyDescent="0.2">
      <c r="A3178" s="8" t="s">
        <v>9307</v>
      </c>
      <c r="B3178" s="8" t="s">
        <v>2929</v>
      </c>
      <c r="C3178" s="8" t="s">
        <v>4</v>
      </c>
      <c r="D3178" s="50" t="s">
        <v>10122</v>
      </c>
      <c r="E3178" s="50" t="s">
        <v>2352</v>
      </c>
    </row>
    <row r="3179" spans="1:5" ht="16" x14ac:dyDescent="0.2">
      <c r="A3179" s="8" t="s">
        <v>9307</v>
      </c>
      <c r="B3179" s="8" t="s">
        <v>2929</v>
      </c>
      <c r="C3179" s="8" t="s">
        <v>5</v>
      </c>
      <c r="D3179" s="50" t="s">
        <v>10122</v>
      </c>
      <c r="E3179" s="50" t="s">
        <v>2355</v>
      </c>
    </row>
    <row r="3180" spans="1:5" ht="16" x14ac:dyDescent="0.2">
      <c r="A3180" s="8" t="s">
        <v>9307</v>
      </c>
      <c r="B3180" s="8" t="s">
        <v>2929</v>
      </c>
      <c r="C3180" s="8" t="s">
        <v>6</v>
      </c>
      <c r="D3180" s="50" t="s">
        <v>10305</v>
      </c>
      <c r="E3180" s="50" t="s">
        <v>2886</v>
      </c>
    </row>
    <row r="3181" spans="1:5" ht="16" x14ac:dyDescent="0.2">
      <c r="A3181" s="8" t="s">
        <v>9307</v>
      </c>
      <c r="B3181" s="8" t="s">
        <v>2929</v>
      </c>
      <c r="C3181" s="8" t="s">
        <v>7</v>
      </c>
      <c r="D3181" s="50" t="s">
        <v>9516</v>
      </c>
      <c r="E3181" s="50" t="s">
        <v>643</v>
      </c>
    </row>
    <row r="3182" spans="1:5" ht="16" x14ac:dyDescent="0.2">
      <c r="A3182" s="8" t="s">
        <v>9307</v>
      </c>
      <c r="B3182" s="8" t="s">
        <v>2932</v>
      </c>
      <c r="C3182" s="8" t="s">
        <v>4</v>
      </c>
      <c r="D3182" s="50" t="s">
        <v>10122</v>
      </c>
      <c r="E3182" s="50" t="s">
        <v>2352</v>
      </c>
    </row>
    <row r="3183" spans="1:5" ht="16" x14ac:dyDescent="0.2">
      <c r="A3183" s="8" t="s">
        <v>9307</v>
      </c>
      <c r="B3183" s="8" t="s">
        <v>2932</v>
      </c>
      <c r="C3183" s="8" t="s">
        <v>5</v>
      </c>
      <c r="D3183" s="50" t="s">
        <v>10122</v>
      </c>
      <c r="E3183" s="50" t="s">
        <v>2355</v>
      </c>
    </row>
    <row r="3184" spans="1:5" ht="16" x14ac:dyDescent="0.2">
      <c r="A3184" s="8" t="s">
        <v>9307</v>
      </c>
      <c r="B3184" s="8" t="s">
        <v>2932</v>
      </c>
      <c r="C3184" s="8" t="s">
        <v>6</v>
      </c>
      <c r="D3184" s="50" t="s">
        <v>10305</v>
      </c>
      <c r="E3184" s="50" t="s">
        <v>2886</v>
      </c>
    </row>
    <row r="3185" spans="1:5" ht="16" x14ac:dyDescent="0.2">
      <c r="A3185" s="8" t="s">
        <v>9307</v>
      </c>
      <c r="B3185" s="8" t="s">
        <v>2932</v>
      </c>
      <c r="C3185" s="8" t="s">
        <v>7</v>
      </c>
      <c r="D3185" s="50" t="s">
        <v>9723</v>
      </c>
      <c r="E3185" s="50" t="s">
        <v>1408</v>
      </c>
    </row>
    <row r="3186" spans="1:5" ht="16" x14ac:dyDescent="0.2">
      <c r="A3186" s="8" t="s">
        <v>9307</v>
      </c>
      <c r="B3186" s="8" t="s">
        <v>2934</v>
      </c>
      <c r="C3186" s="8" t="s">
        <v>4</v>
      </c>
      <c r="D3186" s="50" t="s">
        <v>10122</v>
      </c>
      <c r="E3186" s="50" t="s">
        <v>2352</v>
      </c>
    </row>
    <row r="3187" spans="1:5" ht="16" x14ac:dyDescent="0.2">
      <c r="A3187" s="8" t="s">
        <v>9307</v>
      </c>
      <c r="B3187" s="8" t="s">
        <v>2934</v>
      </c>
      <c r="C3187" s="8" t="s">
        <v>5</v>
      </c>
      <c r="D3187" s="50" t="s">
        <v>10122</v>
      </c>
      <c r="E3187" s="50" t="s">
        <v>2355</v>
      </c>
    </row>
    <row r="3188" spans="1:5" ht="16" x14ac:dyDescent="0.2">
      <c r="A3188" s="8" t="s">
        <v>9307</v>
      </c>
      <c r="B3188" s="8" t="s">
        <v>2934</v>
      </c>
      <c r="C3188" s="8" t="s">
        <v>6</v>
      </c>
      <c r="D3188" s="50" t="s">
        <v>10325</v>
      </c>
      <c r="E3188" s="50" t="s">
        <v>2936</v>
      </c>
    </row>
    <row r="3189" spans="1:5" ht="32" x14ac:dyDescent="0.2">
      <c r="A3189" s="8" t="s">
        <v>9307</v>
      </c>
      <c r="B3189" s="8" t="s">
        <v>2934</v>
      </c>
      <c r="C3189" s="8" t="s">
        <v>7</v>
      </c>
      <c r="D3189" s="50" t="s">
        <v>10326</v>
      </c>
      <c r="E3189" s="50" t="s">
        <v>2937</v>
      </c>
    </row>
    <row r="3190" spans="1:5" ht="48" x14ac:dyDescent="0.2">
      <c r="A3190" s="8" t="s">
        <v>9307</v>
      </c>
      <c r="B3190" s="8" t="s">
        <v>2934</v>
      </c>
      <c r="C3190" s="8" t="s">
        <v>8</v>
      </c>
      <c r="D3190" s="50" t="s">
        <v>10093</v>
      </c>
      <c r="E3190" s="50" t="s">
        <v>2751</v>
      </c>
    </row>
    <row r="3191" spans="1:5" ht="16" x14ac:dyDescent="0.2">
      <c r="A3191" s="8" t="s">
        <v>9307</v>
      </c>
      <c r="B3191" s="8" t="s">
        <v>2938</v>
      </c>
      <c r="C3191" s="8" t="s">
        <v>4</v>
      </c>
      <c r="D3191" s="50" t="s">
        <v>10122</v>
      </c>
      <c r="E3191" s="50" t="s">
        <v>2352</v>
      </c>
    </row>
    <row r="3192" spans="1:5" ht="16" x14ac:dyDescent="0.2">
      <c r="A3192" s="8" t="s">
        <v>9307</v>
      </c>
      <c r="B3192" s="8" t="s">
        <v>2938</v>
      </c>
      <c r="C3192" s="8" t="s">
        <v>5</v>
      </c>
      <c r="D3192" s="50" t="s">
        <v>10122</v>
      </c>
      <c r="E3192" s="50" t="s">
        <v>2355</v>
      </c>
    </row>
    <row r="3193" spans="1:5" ht="16" x14ac:dyDescent="0.2">
      <c r="A3193" s="8" t="s">
        <v>9307</v>
      </c>
      <c r="B3193" s="8" t="s">
        <v>2938</v>
      </c>
      <c r="C3193" s="8" t="s">
        <v>6</v>
      </c>
      <c r="D3193" s="50" t="s">
        <v>10325</v>
      </c>
      <c r="E3193" s="50" t="s">
        <v>2936</v>
      </c>
    </row>
    <row r="3194" spans="1:5" ht="16" x14ac:dyDescent="0.2">
      <c r="A3194" s="8" t="s">
        <v>9307</v>
      </c>
      <c r="B3194" s="8" t="s">
        <v>2938</v>
      </c>
      <c r="C3194" s="8" t="s">
        <v>7</v>
      </c>
      <c r="D3194" s="50" t="s">
        <v>10327</v>
      </c>
      <c r="E3194" s="2" t="s">
        <v>2940</v>
      </c>
    </row>
    <row r="3195" spans="1:5" ht="48" x14ac:dyDescent="0.2">
      <c r="A3195" s="8" t="s">
        <v>9307</v>
      </c>
      <c r="B3195" s="8" t="s">
        <v>2938</v>
      </c>
      <c r="C3195" s="8" t="s">
        <v>8</v>
      </c>
      <c r="D3195" s="50" t="s">
        <v>10093</v>
      </c>
      <c r="E3195" s="50" t="s">
        <v>2751</v>
      </c>
    </row>
    <row r="3196" spans="1:5" ht="16" x14ac:dyDescent="0.2">
      <c r="A3196" s="8" t="s">
        <v>9307</v>
      </c>
      <c r="B3196" s="8" t="s">
        <v>2941</v>
      </c>
      <c r="C3196" s="8" t="s">
        <v>4</v>
      </c>
      <c r="D3196" s="50" t="s">
        <v>10122</v>
      </c>
      <c r="E3196" s="50" t="s">
        <v>2352</v>
      </c>
    </row>
    <row r="3197" spans="1:5" ht="16" x14ac:dyDescent="0.2">
      <c r="A3197" s="8" t="s">
        <v>9307</v>
      </c>
      <c r="B3197" s="8" t="s">
        <v>2941</v>
      </c>
      <c r="C3197" s="8" t="s">
        <v>5</v>
      </c>
      <c r="D3197" s="50" t="s">
        <v>10122</v>
      </c>
      <c r="E3197" s="50" t="s">
        <v>2355</v>
      </c>
    </row>
    <row r="3198" spans="1:5" ht="16" x14ac:dyDescent="0.2">
      <c r="A3198" s="8" t="s">
        <v>9307</v>
      </c>
      <c r="B3198" s="8" t="s">
        <v>2941</v>
      </c>
      <c r="C3198" s="8" t="s">
        <v>6</v>
      </c>
      <c r="D3198" s="50" t="s">
        <v>10325</v>
      </c>
      <c r="E3198" s="50" t="s">
        <v>2936</v>
      </c>
    </row>
    <row r="3199" spans="1:5" ht="16" x14ac:dyDescent="0.2">
      <c r="A3199" s="8" t="s">
        <v>9307</v>
      </c>
      <c r="B3199" s="8" t="s">
        <v>2941</v>
      </c>
      <c r="C3199" s="8" t="s">
        <v>7</v>
      </c>
      <c r="D3199" s="50" t="s">
        <v>10328</v>
      </c>
      <c r="E3199" s="50" t="s">
        <v>2943</v>
      </c>
    </row>
    <row r="3200" spans="1:5" ht="48" x14ac:dyDescent="0.2">
      <c r="A3200" s="8" t="s">
        <v>9307</v>
      </c>
      <c r="B3200" s="8" t="s">
        <v>2941</v>
      </c>
      <c r="C3200" s="8" t="s">
        <v>8</v>
      </c>
      <c r="D3200" s="50" t="s">
        <v>10093</v>
      </c>
      <c r="E3200" s="50" t="s">
        <v>2751</v>
      </c>
    </row>
    <row r="3201" spans="1:5" ht="16" x14ac:dyDescent="0.2">
      <c r="A3201" s="8" t="s">
        <v>9307</v>
      </c>
      <c r="B3201" s="8" t="s">
        <v>2944</v>
      </c>
      <c r="C3201" s="8" t="s">
        <v>4</v>
      </c>
      <c r="D3201" s="50" t="s">
        <v>10122</v>
      </c>
      <c r="E3201" s="50" t="s">
        <v>2352</v>
      </c>
    </row>
    <row r="3202" spans="1:5" ht="16" x14ac:dyDescent="0.2">
      <c r="A3202" s="8" t="s">
        <v>9307</v>
      </c>
      <c r="B3202" s="8" t="s">
        <v>2944</v>
      </c>
      <c r="C3202" s="8" t="s">
        <v>5</v>
      </c>
      <c r="D3202" s="50" t="s">
        <v>10122</v>
      </c>
      <c r="E3202" s="50" t="s">
        <v>2355</v>
      </c>
    </row>
    <row r="3203" spans="1:5" ht="16" x14ac:dyDescent="0.2">
      <c r="A3203" s="8" t="s">
        <v>9307</v>
      </c>
      <c r="B3203" s="8" t="s">
        <v>2944</v>
      </c>
      <c r="C3203" s="8" t="s">
        <v>6</v>
      </c>
      <c r="D3203" s="50" t="s">
        <v>10325</v>
      </c>
      <c r="E3203" s="50" t="s">
        <v>2936</v>
      </c>
    </row>
    <row r="3204" spans="1:5" ht="16" x14ac:dyDescent="0.2">
      <c r="A3204" s="8" t="s">
        <v>9307</v>
      </c>
      <c r="B3204" s="8" t="s">
        <v>2944</v>
      </c>
      <c r="C3204" s="8" t="s">
        <v>7</v>
      </c>
      <c r="D3204" s="50" t="s">
        <v>10329</v>
      </c>
      <c r="E3204" s="2" t="s">
        <v>2946</v>
      </c>
    </row>
    <row r="3205" spans="1:5" ht="80" x14ac:dyDescent="0.2">
      <c r="A3205" s="8" t="s">
        <v>9307</v>
      </c>
      <c r="B3205" s="8" t="s">
        <v>2944</v>
      </c>
      <c r="C3205" s="8" t="s">
        <v>8</v>
      </c>
      <c r="D3205" s="50" t="s">
        <v>10330</v>
      </c>
      <c r="E3205" s="50" t="s">
        <v>2947</v>
      </c>
    </row>
    <row r="3206" spans="1:5" ht="16" x14ac:dyDescent="0.2">
      <c r="A3206" s="8" t="s">
        <v>9307</v>
      </c>
      <c r="B3206" s="8" t="s">
        <v>2948</v>
      </c>
      <c r="C3206" s="8" t="s">
        <v>4</v>
      </c>
      <c r="D3206" s="50" t="s">
        <v>10122</v>
      </c>
      <c r="E3206" s="50" t="s">
        <v>2352</v>
      </c>
    </row>
    <row r="3207" spans="1:5" ht="16" x14ac:dyDescent="0.2">
      <c r="A3207" s="8" t="s">
        <v>9307</v>
      </c>
      <c r="B3207" s="8" t="s">
        <v>2948</v>
      </c>
      <c r="C3207" s="8" t="s">
        <v>5</v>
      </c>
      <c r="D3207" s="50" t="s">
        <v>10122</v>
      </c>
      <c r="E3207" s="50" t="s">
        <v>2355</v>
      </c>
    </row>
    <row r="3208" spans="1:5" ht="16" x14ac:dyDescent="0.2">
      <c r="A3208" s="8" t="s">
        <v>9307</v>
      </c>
      <c r="B3208" s="8" t="s">
        <v>2948</v>
      </c>
      <c r="C3208" s="8" t="s">
        <v>6</v>
      </c>
      <c r="D3208" s="50" t="s">
        <v>10325</v>
      </c>
      <c r="E3208" s="50" t="s">
        <v>2936</v>
      </c>
    </row>
    <row r="3209" spans="1:5" ht="16" x14ac:dyDescent="0.2">
      <c r="A3209" s="8" t="s">
        <v>9307</v>
      </c>
      <c r="B3209" s="8" t="s">
        <v>2948</v>
      </c>
      <c r="C3209" s="8" t="s">
        <v>7</v>
      </c>
      <c r="D3209" s="50" t="s">
        <v>10331</v>
      </c>
      <c r="E3209" s="50" t="s">
        <v>2950</v>
      </c>
    </row>
    <row r="3210" spans="1:5" ht="48" x14ac:dyDescent="0.2">
      <c r="A3210" s="8" t="s">
        <v>9307</v>
      </c>
      <c r="B3210" s="8" t="s">
        <v>2948</v>
      </c>
      <c r="C3210" s="8" t="s">
        <v>8</v>
      </c>
      <c r="D3210" s="50" t="s">
        <v>10093</v>
      </c>
      <c r="E3210" s="50" t="s">
        <v>2751</v>
      </c>
    </row>
    <row r="3211" spans="1:5" ht="16" x14ac:dyDescent="0.2">
      <c r="A3211" s="8" t="s">
        <v>9307</v>
      </c>
      <c r="B3211" s="8" t="s">
        <v>2951</v>
      </c>
      <c r="C3211" s="8" t="s">
        <v>4</v>
      </c>
      <c r="D3211" s="50" t="s">
        <v>10122</v>
      </c>
      <c r="E3211" s="50" t="s">
        <v>2352</v>
      </c>
    </row>
    <row r="3212" spans="1:5" ht="16" x14ac:dyDescent="0.2">
      <c r="A3212" s="8" t="s">
        <v>9307</v>
      </c>
      <c r="B3212" s="8" t="s">
        <v>2951</v>
      </c>
      <c r="C3212" s="8" t="s">
        <v>5</v>
      </c>
      <c r="D3212" s="50" t="s">
        <v>10122</v>
      </c>
      <c r="E3212" s="50" t="s">
        <v>2355</v>
      </c>
    </row>
    <row r="3213" spans="1:5" ht="16" x14ac:dyDescent="0.2">
      <c r="A3213" s="8" t="s">
        <v>9307</v>
      </c>
      <c r="B3213" s="8" t="s">
        <v>2951</v>
      </c>
      <c r="C3213" s="8" t="s">
        <v>6</v>
      </c>
      <c r="D3213" s="50" t="s">
        <v>10325</v>
      </c>
      <c r="E3213" s="50" t="s">
        <v>2936</v>
      </c>
    </row>
    <row r="3214" spans="1:5" ht="16" x14ac:dyDescent="0.2">
      <c r="A3214" s="8" t="s">
        <v>9307</v>
      </c>
      <c r="B3214" s="8" t="s">
        <v>2951</v>
      </c>
      <c r="C3214" s="8" t="s">
        <v>7</v>
      </c>
      <c r="D3214" s="50" t="s">
        <v>10332</v>
      </c>
      <c r="E3214" s="50" t="s">
        <v>2953</v>
      </c>
    </row>
    <row r="3215" spans="1:5" ht="48" x14ac:dyDescent="0.2">
      <c r="A3215" s="8" t="s">
        <v>9307</v>
      </c>
      <c r="B3215" s="8" t="s">
        <v>2951</v>
      </c>
      <c r="C3215" s="8" t="s">
        <v>8</v>
      </c>
      <c r="D3215" s="50" t="s">
        <v>10093</v>
      </c>
      <c r="E3215" s="50" t="s">
        <v>2751</v>
      </c>
    </row>
    <row r="3216" spans="1:5" ht="16" x14ac:dyDescent="0.2">
      <c r="A3216" s="8" t="s">
        <v>9307</v>
      </c>
      <c r="B3216" s="8" t="s">
        <v>2954</v>
      </c>
      <c r="C3216" s="8" t="s">
        <v>4</v>
      </c>
      <c r="D3216" s="50" t="s">
        <v>10122</v>
      </c>
      <c r="E3216" s="50" t="s">
        <v>2352</v>
      </c>
    </row>
    <row r="3217" spans="1:5" ht="16" x14ac:dyDescent="0.2">
      <c r="A3217" s="8" t="s">
        <v>9307</v>
      </c>
      <c r="B3217" s="8" t="s">
        <v>2954</v>
      </c>
      <c r="C3217" s="8" t="s">
        <v>5</v>
      </c>
      <c r="D3217" s="50" t="s">
        <v>10122</v>
      </c>
      <c r="E3217" s="50" t="s">
        <v>2355</v>
      </c>
    </row>
    <row r="3218" spans="1:5" ht="16" x14ac:dyDescent="0.2">
      <c r="A3218" s="8" t="s">
        <v>9307</v>
      </c>
      <c r="B3218" s="8" t="s">
        <v>2954</v>
      </c>
      <c r="C3218" s="8" t="s">
        <v>6</v>
      </c>
      <c r="D3218" s="50" t="s">
        <v>10325</v>
      </c>
      <c r="E3218" s="50" t="s">
        <v>2936</v>
      </c>
    </row>
    <row r="3219" spans="1:5" ht="16" x14ac:dyDescent="0.2">
      <c r="A3219" s="8" t="s">
        <v>9307</v>
      </c>
      <c r="B3219" s="8" t="s">
        <v>2954</v>
      </c>
      <c r="C3219" s="8" t="s">
        <v>7</v>
      </c>
      <c r="D3219" s="50" t="s">
        <v>9547</v>
      </c>
      <c r="E3219" s="50" t="s">
        <v>802</v>
      </c>
    </row>
    <row r="3220" spans="1:5" ht="48" x14ac:dyDescent="0.2">
      <c r="A3220" s="8" t="s">
        <v>9307</v>
      </c>
      <c r="B3220" s="8" t="s">
        <v>2954</v>
      </c>
      <c r="C3220" s="8" t="s">
        <v>8</v>
      </c>
      <c r="D3220" s="50" t="s">
        <v>10093</v>
      </c>
      <c r="E3220" s="50" t="s">
        <v>2751</v>
      </c>
    </row>
    <row r="3221" spans="1:5" ht="16" x14ac:dyDescent="0.2">
      <c r="A3221" s="8" t="s">
        <v>9307</v>
      </c>
      <c r="B3221" s="8" t="s">
        <v>2956</v>
      </c>
      <c r="C3221" s="8" t="s">
        <v>4</v>
      </c>
      <c r="D3221" s="50" t="s">
        <v>10122</v>
      </c>
      <c r="E3221" s="50" t="s">
        <v>2352</v>
      </c>
    </row>
    <row r="3222" spans="1:5" ht="16" x14ac:dyDescent="0.2">
      <c r="A3222" s="8" t="s">
        <v>9307</v>
      </c>
      <c r="B3222" s="8" t="s">
        <v>2956</v>
      </c>
      <c r="C3222" s="8" t="s">
        <v>5</v>
      </c>
      <c r="D3222" s="50" t="s">
        <v>10122</v>
      </c>
      <c r="E3222" s="50" t="s">
        <v>2355</v>
      </c>
    </row>
    <row r="3223" spans="1:5" ht="16" x14ac:dyDescent="0.2">
      <c r="A3223" s="8" t="s">
        <v>9307</v>
      </c>
      <c r="B3223" s="8" t="s">
        <v>2956</v>
      </c>
      <c r="C3223" s="8" t="s">
        <v>6</v>
      </c>
      <c r="D3223" s="50" t="s">
        <v>10325</v>
      </c>
      <c r="E3223" s="50" t="s">
        <v>2936</v>
      </c>
    </row>
    <row r="3224" spans="1:5" ht="16" x14ac:dyDescent="0.2">
      <c r="A3224" s="8" t="s">
        <v>9307</v>
      </c>
      <c r="B3224" s="8" t="s">
        <v>2956</v>
      </c>
      <c r="C3224" s="8" t="s">
        <v>7</v>
      </c>
      <c r="D3224" s="50" t="s">
        <v>9516</v>
      </c>
      <c r="E3224" s="50" t="s">
        <v>643</v>
      </c>
    </row>
    <row r="3225" spans="1:5" ht="16" x14ac:dyDescent="0.2">
      <c r="A3225" s="8" t="s">
        <v>9307</v>
      </c>
      <c r="B3225" s="8" t="s">
        <v>2963</v>
      </c>
      <c r="C3225" s="8" t="s">
        <v>4</v>
      </c>
      <c r="D3225" s="50" t="s">
        <v>10122</v>
      </c>
      <c r="E3225" s="50" t="s">
        <v>2352</v>
      </c>
    </row>
    <row r="3226" spans="1:5" ht="16" x14ac:dyDescent="0.2">
      <c r="A3226" s="8" t="s">
        <v>9307</v>
      </c>
      <c r="B3226" s="8" t="s">
        <v>2963</v>
      </c>
      <c r="C3226" s="8" t="s">
        <v>5</v>
      </c>
      <c r="D3226" s="50" t="s">
        <v>10122</v>
      </c>
      <c r="E3226" s="50" t="s">
        <v>2355</v>
      </c>
    </row>
    <row r="3227" spans="1:5" ht="16" x14ac:dyDescent="0.2">
      <c r="A3227" s="8" t="s">
        <v>9307</v>
      </c>
      <c r="B3227" s="8" t="s">
        <v>2963</v>
      </c>
      <c r="C3227" s="8" t="s">
        <v>6</v>
      </c>
      <c r="D3227" s="50" t="s">
        <v>10325</v>
      </c>
      <c r="E3227" s="50" t="s">
        <v>2936</v>
      </c>
    </row>
    <row r="3228" spans="1:5" ht="16" x14ac:dyDescent="0.2">
      <c r="A3228" s="8" t="s">
        <v>9307</v>
      </c>
      <c r="B3228" s="8" t="s">
        <v>2963</v>
      </c>
      <c r="C3228" s="8" t="s">
        <v>7</v>
      </c>
      <c r="D3228" s="50" t="s">
        <v>9723</v>
      </c>
      <c r="E3228" s="50" t="s">
        <v>1408</v>
      </c>
    </row>
    <row r="3229" spans="1:5" ht="16" x14ac:dyDescent="0.2">
      <c r="A3229" s="8" t="s">
        <v>9307</v>
      </c>
      <c r="B3229" s="8" t="s">
        <v>2963</v>
      </c>
      <c r="C3229" s="8" t="s">
        <v>8</v>
      </c>
      <c r="D3229" s="50" t="s">
        <v>10333</v>
      </c>
      <c r="E3229" s="50" t="s">
        <v>2965</v>
      </c>
    </row>
    <row r="3230" spans="1:5" ht="16" x14ac:dyDescent="0.2">
      <c r="A3230" s="8" t="s">
        <v>9307</v>
      </c>
      <c r="B3230" s="8" t="s">
        <v>2970</v>
      </c>
      <c r="C3230" s="8" t="s">
        <v>4</v>
      </c>
      <c r="D3230" s="50" t="s">
        <v>10122</v>
      </c>
      <c r="E3230" s="50" t="s">
        <v>2352</v>
      </c>
    </row>
    <row r="3231" spans="1:5" ht="16" x14ac:dyDescent="0.2">
      <c r="A3231" s="8" t="s">
        <v>9307</v>
      </c>
      <c r="B3231" s="8" t="s">
        <v>2970</v>
      </c>
      <c r="C3231" s="8" t="s">
        <v>5</v>
      </c>
      <c r="D3231" s="50" t="s">
        <v>10122</v>
      </c>
      <c r="E3231" s="50" t="s">
        <v>2355</v>
      </c>
    </row>
    <row r="3232" spans="1:5" ht="16" x14ac:dyDescent="0.2">
      <c r="A3232" s="8" t="s">
        <v>9307</v>
      </c>
      <c r="B3232" s="8" t="s">
        <v>2970</v>
      </c>
      <c r="C3232" s="8" t="s">
        <v>6</v>
      </c>
      <c r="D3232" s="50" t="s">
        <v>10325</v>
      </c>
      <c r="E3232" s="50" t="s">
        <v>2936</v>
      </c>
    </row>
    <row r="3233" spans="1:5" ht="32" x14ac:dyDescent="0.2">
      <c r="A3233" s="8" t="s">
        <v>9307</v>
      </c>
      <c r="B3233" s="8" t="s">
        <v>2970</v>
      </c>
      <c r="C3233" s="8" t="s">
        <v>7</v>
      </c>
      <c r="D3233" s="50" t="s">
        <v>10334</v>
      </c>
      <c r="E3233" s="50" t="s">
        <v>2972</v>
      </c>
    </row>
    <row r="3234" spans="1:5" ht="48" x14ac:dyDescent="0.2">
      <c r="A3234" s="8" t="s">
        <v>9307</v>
      </c>
      <c r="B3234" s="8" t="s">
        <v>2970</v>
      </c>
      <c r="C3234" s="8" t="s">
        <v>8</v>
      </c>
      <c r="D3234" s="50" t="s">
        <v>10093</v>
      </c>
      <c r="E3234" s="50" t="s">
        <v>2751</v>
      </c>
    </row>
    <row r="3235" spans="1:5" ht="16" x14ac:dyDescent="0.2">
      <c r="A3235" s="8" t="s">
        <v>9307</v>
      </c>
      <c r="B3235" s="8" t="s">
        <v>2973</v>
      </c>
      <c r="C3235" s="8" t="s">
        <v>4</v>
      </c>
      <c r="D3235" s="50" t="s">
        <v>10122</v>
      </c>
      <c r="E3235" s="50" t="s">
        <v>2352</v>
      </c>
    </row>
    <row r="3236" spans="1:5" ht="16" x14ac:dyDescent="0.2">
      <c r="A3236" s="8" t="s">
        <v>9307</v>
      </c>
      <c r="B3236" s="8" t="s">
        <v>2973</v>
      </c>
      <c r="C3236" s="8" t="s">
        <v>5</v>
      </c>
      <c r="D3236" s="50" t="s">
        <v>10122</v>
      </c>
      <c r="E3236" s="50" t="s">
        <v>2355</v>
      </c>
    </row>
    <row r="3237" spans="1:5" ht="16" x14ac:dyDescent="0.2">
      <c r="A3237" s="8" t="s">
        <v>9307</v>
      </c>
      <c r="B3237" s="8" t="s">
        <v>2973</v>
      </c>
      <c r="C3237" s="8" t="s">
        <v>6</v>
      </c>
      <c r="D3237" s="50" t="s">
        <v>10325</v>
      </c>
      <c r="E3237" s="50" t="s">
        <v>2936</v>
      </c>
    </row>
    <row r="3238" spans="1:5" ht="16" x14ac:dyDescent="0.2">
      <c r="A3238" s="8" t="s">
        <v>9307</v>
      </c>
      <c r="B3238" s="8" t="s">
        <v>2973</v>
      </c>
      <c r="C3238" s="8" t="s">
        <v>7</v>
      </c>
      <c r="D3238" s="50" t="s">
        <v>10327</v>
      </c>
      <c r="E3238" s="2" t="s">
        <v>2940</v>
      </c>
    </row>
    <row r="3239" spans="1:5" ht="48" x14ac:dyDescent="0.2">
      <c r="A3239" s="8" t="s">
        <v>9307</v>
      </c>
      <c r="B3239" s="8" t="s">
        <v>2973</v>
      </c>
      <c r="C3239" s="8" t="s">
        <v>8</v>
      </c>
      <c r="D3239" s="50" t="s">
        <v>10093</v>
      </c>
      <c r="E3239" s="50" t="s">
        <v>2751</v>
      </c>
    </row>
    <row r="3240" spans="1:5" ht="16" x14ac:dyDescent="0.2">
      <c r="A3240" s="8" t="s">
        <v>9307</v>
      </c>
      <c r="B3240" s="8" t="s">
        <v>2975</v>
      </c>
      <c r="C3240" s="8" t="s">
        <v>4</v>
      </c>
      <c r="D3240" s="50" t="s">
        <v>10122</v>
      </c>
      <c r="E3240" s="50" t="s">
        <v>2352</v>
      </c>
    </row>
    <row r="3241" spans="1:5" ht="16" x14ac:dyDescent="0.2">
      <c r="A3241" s="8" t="s">
        <v>9307</v>
      </c>
      <c r="B3241" s="8" t="s">
        <v>2975</v>
      </c>
      <c r="C3241" s="8" t="s">
        <v>5</v>
      </c>
      <c r="D3241" s="50" t="s">
        <v>10122</v>
      </c>
      <c r="E3241" s="50" t="s">
        <v>2355</v>
      </c>
    </row>
    <row r="3242" spans="1:5" ht="16" x14ac:dyDescent="0.2">
      <c r="A3242" s="8" t="s">
        <v>9307</v>
      </c>
      <c r="B3242" s="8" t="s">
        <v>2975</v>
      </c>
      <c r="C3242" s="8" t="s">
        <v>6</v>
      </c>
      <c r="D3242" s="50" t="s">
        <v>10325</v>
      </c>
      <c r="E3242" s="50" t="s">
        <v>2936</v>
      </c>
    </row>
    <row r="3243" spans="1:5" ht="16" x14ac:dyDescent="0.2">
      <c r="A3243" s="8" t="s">
        <v>9307</v>
      </c>
      <c r="B3243" s="8" t="s">
        <v>2975</v>
      </c>
      <c r="C3243" s="8" t="s">
        <v>7</v>
      </c>
      <c r="D3243" s="50" t="s">
        <v>10328</v>
      </c>
      <c r="E3243" s="50" t="s">
        <v>2943</v>
      </c>
    </row>
    <row r="3244" spans="1:5" ht="48" x14ac:dyDescent="0.2">
      <c r="A3244" s="8" t="s">
        <v>9307</v>
      </c>
      <c r="B3244" s="8" t="s">
        <v>2975</v>
      </c>
      <c r="C3244" s="8" t="s">
        <v>8</v>
      </c>
      <c r="D3244" s="50" t="s">
        <v>10093</v>
      </c>
      <c r="E3244" s="50" t="s">
        <v>2751</v>
      </c>
    </row>
    <row r="3245" spans="1:5" ht="16" x14ac:dyDescent="0.2">
      <c r="A3245" s="8" t="s">
        <v>9307</v>
      </c>
      <c r="B3245" s="8" t="s">
        <v>2977</v>
      </c>
      <c r="C3245" s="8" t="s">
        <v>4</v>
      </c>
      <c r="D3245" s="50" t="s">
        <v>10122</v>
      </c>
      <c r="E3245" s="50" t="s">
        <v>2352</v>
      </c>
    </row>
    <row r="3246" spans="1:5" ht="16" x14ac:dyDescent="0.2">
      <c r="A3246" s="8" t="s">
        <v>9307</v>
      </c>
      <c r="B3246" s="8" t="s">
        <v>2977</v>
      </c>
      <c r="C3246" s="8" t="s">
        <v>5</v>
      </c>
      <c r="D3246" s="50" t="s">
        <v>10122</v>
      </c>
      <c r="E3246" s="50" t="s">
        <v>2355</v>
      </c>
    </row>
    <row r="3247" spans="1:5" ht="16" x14ac:dyDescent="0.2">
      <c r="A3247" s="8" t="s">
        <v>9307</v>
      </c>
      <c r="B3247" s="8" t="s">
        <v>2977</v>
      </c>
      <c r="C3247" s="8" t="s">
        <v>6</v>
      </c>
      <c r="D3247" s="50" t="s">
        <v>10325</v>
      </c>
      <c r="E3247" s="50" t="s">
        <v>2936</v>
      </c>
    </row>
    <row r="3248" spans="1:5" ht="16" x14ac:dyDescent="0.2">
      <c r="A3248" s="8" t="s">
        <v>9307</v>
      </c>
      <c r="B3248" s="8" t="s">
        <v>2977</v>
      </c>
      <c r="C3248" s="8" t="s">
        <v>7</v>
      </c>
      <c r="D3248" s="50" t="s">
        <v>10329</v>
      </c>
      <c r="E3248" s="2" t="s">
        <v>2946</v>
      </c>
    </row>
    <row r="3249" spans="1:5" ht="48" x14ac:dyDescent="0.2">
      <c r="A3249" s="8" t="s">
        <v>9307</v>
      </c>
      <c r="B3249" s="8" t="s">
        <v>2977</v>
      </c>
      <c r="C3249" s="8" t="s">
        <v>8</v>
      </c>
      <c r="D3249" s="50" t="s">
        <v>10093</v>
      </c>
      <c r="E3249" s="50" t="s">
        <v>2751</v>
      </c>
    </row>
    <row r="3250" spans="1:5" ht="16" x14ac:dyDescent="0.2">
      <c r="A3250" s="8" t="s">
        <v>9307</v>
      </c>
      <c r="B3250" s="8" t="s">
        <v>2979</v>
      </c>
      <c r="C3250" s="8" t="s">
        <v>4</v>
      </c>
      <c r="D3250" s="50" t="s">
        <v>10122</v>
      </c>
      <c r="E3250" s="50" t="s">
        <v>2352</v>
      </c>
    </row>
    <row r="3251" spans="1:5" ht="16" x14ac:dyDescent="0.2">
      <c r="A3251" s="8" t="s">
        <v>9307</v>
      </c>
      <c r="B3251" s="8" t="s">
        <v>2979</v>
      </c>
      <c r="C3251" s="8" t="s">
        <v>5</v>
      </c>
      <c r="D3251" s="50" t="s">
        <v>10122</v>
      </c>
      <c r="E3251" s="50" t="s">
        <v>2355</v>
      </c>
    </row>
    <row r="3252" spans="1:5" ht="16" x14ac:dyDescent="0.2">
      <c r="A3252" s="8" t="s">
        <v>9307</v>
      </c>
      <c r="B3252" s="8" t="s">
        <v>2979</v>
      </c>
      <c r="C3252" s="8" t="s">
        <v>6</v>
      </c>
      <c r="D3252" s="50" t="s">
        <v>10325</v>
      </c>
      <c r="E3252" s="50" t="s">
        <v>2936</v>
      </c>
    </row>
    <row r="3253" spans="1:5" ht="16" x14ac:dyDescent="0.2">
      <c r="A3253" s="8" t="s">
        <v>9307</v>
      </c>
      <c r="B3253" s="8" t="s">
        <v>2979</v>
      </c>
      <c r="C3253" s="8" t="s">
        <v>7</v>
      </c>
      <c r="D3253" s="50" t="s">
        <v>10331</v>
      </c>
      <c r="E3253" s="50" t="s">
        <v>2950</v>
      </c>
    </row>
    <row r="3254" spans="1:5" ht="48" x14ac:dyDescent="0.2">
      <c r="A3254" s="8" t="s">
        <v>9307</v>
      </c>
      <c r="B3254" s="8" t="s">
        <v>2979</v>
      </c>
      <c r="C3254" s="8" t="s">
        <v>8</v>
      </c>
      <c r="D3254" s="50" t="s">
        <v>10093</v>
      </c>
      <c r="E3254" s="50" t="s">
        <v>2751</v>
      </c>
    </row>
    <row r="3255" spans="1:5" ht="16" x14ac:dyDescent="0.2">
      <c r="A3255" s="8" t="s">
        <v>9307</v>
      </c>
      <c r="B3255" s="8" t="s">
        <v>2981</v>
      </c>
      <c r="C3255" s="8" t="s">
        <v>4</v>
      </c>
      <c r="D3255" s="50" t="s">
        <v>10122</v>
      </c>
      <c r="E3255" s="50" t="s">
        <v>2352</v>
      </c>
    </row>
    <row r="3256" spans="1:5" ht="16" x14ac:dyDescent="0.2">
      <c r="A3256" s="8" t="s">
        <v>9307</v>
      </c>
      <c r="B3256" s="8" t="s">
        <v>2981</v>
      </c>
      <c r="C3256" s="8" t="s">
        <v>5</v>
      </c>
      <c r="D3256" s="50" t="s">
        <v>10122</v>
      </c>
      <c r="E3256" s="50" t="s">
        <v>2355</v>
      </c>
    </row>
    <row r="3257" spans="1:5" ht="16" x14ac:dyDescent="0.2">
      <c r="A3257" s="8" t="s">
        <v>9307</v>
      </c>
      <c r="B3257" s="8" t="s">
        <v>2981</v>
      </c>
      <c r="C3257" s="8" t="s">
        <v>6</v>
      </c>
      <c r="D3257" s="50" t="s">
        <v>10325</v>
      </c>
      <c r="E3257" s="50" t="s">
        <v>2936</v>
      </c>
    </row>
    <row r="3258" spans="1:5" ht="16" x14ac:dyDescent="0.2">
      <c r="A3258" s="8" t="s">
        <v>9307</v>
      </c>
      <c r="B3258" s="8" t="s">
        <v>2981</v>
      </c>
      <c r="C3258" s="8" t="s">
        <v>7</v>
      </c>
      <c r="D3258" s="50" t="s">
        <v>10332</v>
      </c>
      <c r="E3258" s="50" t="s">
        <v>2953</v>
      </c>
    </row>
    <row r="3259" spans="1:5" ht="48" x14ac:dyDescent="0.2">
      <c r="A3259" s="8" t="s">
        <v>9307</v>
      </c>
      <c r="B3259" s="8" t="s">
        <v>2981</v>
      </c>
      <c r="C3259" s="8" t="s">
        <v>8</v>
      </c>
      <c r="D3259" s="50" t="s">
        <v>10093</v>
      </c>
      <c r="E3259" s="50" t="s">
        <v>2751</v>
      </c>
    </row>
    <row r="3260" spans="1:5" ht="16" x14ac:dyDescent="0.2">
      <c r="A3260" s="8" t="s">
        <v>9307</v>
      </c>
      <c r="B3260" s="8" t="s">
        <v>2983</v>
      </c>
      <c r="C3260" s="8" t="s">
        <v>4</v>
      </c>
      <c r="D3260" s="50" t="s">
        <v>10122</v>
      </c>
      <c r="E3260" s="50" t="s">
        <v>2352</v>
      </c>
    </row>
    <row r="3261" spans="1:5" ht="16" x14ac:dyDescent="0.2">
      <c r="A3261" s="8" t="s">
        <v>9307</v>
      </c>
      <c r="B3261" s="8" t="s">
        <v>2983</v>
      </c>
      <c r="C3261" s="8" t="s">
        <v>5</v>
      </c>
      <c r="D3261" s="50" t="s">
        <v>10122</v>
      </c>
      <c r="E3261" s="50" t="s">
        <v>2355</v>
      </c>
    </row>
    <row r="3262" spans="1:5" ht="16" x14ac:dyDescent="0.2">
      <c r="A3262" s="8" t="s">
        <v>9307</v>
      </c>
      <c r="B3262" s="8" t="s">
        <v>2983</v>
      </c>
      <c r="C3262" s="8" t="s">
        <v>6</v>
      </c>
      <c r="D3262" s="50" t="s">
        <v>10325</v>
      </c>
      <c r="E3262" s="50" t="s">
        <v>2936</v>
      </c>
    </row>
    <row r="3263" spans="1:5" ht="16" x14ac:dyDescent="0.2">
      <c r="A3263" s="8" t="s">
        <v>9307</v>
      </c>
      <c r="B3263" s="8" t="s">
        <v>2983</v>
      </c>
      <c r="C3263" s="8" t="s">
        <v>7</v>
      </c>
      <c r="D3263" s="50" t="s">
        <v>9547</v>
      </c>
      <c r="E3263" s="50" t="s">
        <v>802</v>
      </c>
    </row>
    <row r="3264" spans="1:5" ht="48" x14ac:dyDescent="0.2">
      <c r="A3264" s="8" t="s">
        <v>9307</v>
      </c>
      <c r="B3264" s="8" t="s">
        <v>2983</v>
      </c>
      <c r="C3264" s="8" t="s">
        <v>8</v>
      </c>
      <c r="D3264" s="50" t="s">
        <v>10093</v>
      </c>
      <c r="E3264" s="50" t="s">
        <v>2751</v>
      </c>
    </row>
    <row r="3265" spans="1:5" ht="16" x14ac:dyDescent="0.2">
      <c r="A3265" s="8" t="s">
        <v>9307</v>
      </c>
      <c r="B3265" s="8" t="s">
        <v>2985</v>
      </c>
      <c r="C3265" s="8" t="s">
        <v>4</v>
      </c>
      <c r="D3265" s="50" t="s">
        <v>10122</v>
      </c>
      <c r="E3265" s="50" t="s">
        <v>2352</v>
      </c>
    </row>
    <row r="3266" spans="1:5" ht="16" x14ac:dyDescent="0.2">
      <c r="A3266" s="8" t="s">
        <v>9307</v>
      </c>
      <c r="B3266" s="8" t="s">
        <v>2985</v>
      </c>
      <c r="C3266" s="8" t="s">
        <v>5</v>
      </c>
      <c r="D3266" s="50" t="s">
        <v>10122</v>
      </c>
      <c r="E3266" s="50" t="s">
        <v>2355</v>
      </c>
    </row>
    <row r="3267" spans="1:5" ht="16" x14ac:dyDescent="0.2">
      <c r="A3267" s="8" t="s">
        <v>9307</v>
      </c>
      <c r="B3267" s="8" t="s">
        <v>2985</v>
      </c>
      <c r="C3267" s="8" t="s">
        <v>6</v>
      </c>
      <c r="D3267" s="50" t="s">
        <v>10325</v>
      </c>
      <c r="E3267" s="50" t="s">
        <v>2936</v>
      </c>
    </row>
    <row r="3268" spans="1:5" ht="16" x14ac:dyDescent="0.2">
      <c r="A3268" s="8" t="s">
        <v>9307</v>
      </c>
      <c r="B3268" s="8" t="s">
        <v>2985</v>
      </c>
      <c r="C3268" s="8" t="s">
        <v>7</v>
      </c>
      <c r="D3268" s="50" t="s">
        <v>9516</v>
      </c>
      <c r="E3268" s="50" t="s">
        <v>643</v>
      </c>
    </row>
    <row r="3269" spans="1:5" ht="16" x14ac:dyDescent="0.2">
      <c r="A3269" s="8" t="s">
        <v>9307</v>
      </c>
      <c r="B3269" s="8" t="s">
        <v>2990</v>
      </c>
      <c r="C3269" s="8" t="s">
        <v>4</v>
      </c>
      <c r="D3269" s="50" t="s">
        <v>10122</v>
      </c>
      <c r="E3269" s="50" t="s">
        <v>2352</v>
      </c>
    </row>
    <row r="3270" spans="1:5" ht="16" x14ac:dyDescent="0.2">
      <c r="A3270" s="8" t="s">
        <v>9307</v>
      </c>
      <c r="B3270" s="8" t="s">
        <v>2990</v>
      </c>
      <c r="C3270" s="8" t="s">
        <v>5</v>
      </c>
      <c r="D3270" s="50" t="s">
        <v>10122</v>
      </c>
      <c r="E3270" s="50" t="s">
        <v>2355</v>
      </c>
    </row>
    <row r="3271" spans="1:5" ht="16" x14ac:dyDescent="0.2">
      <c r="A3271" s="8" t="s">
        <v>9307</v>
      </c>
      <c r="B3271" s="8" t="s">
        <v>2990</v>
      </c>
      <c r="C3271" s="8" t="s">
        <v>6</v>
      </c>
      <c r="D3271" s="50" t="s">
        <v>10325</v>
      </c>
      <c r="E3271" s="50" t="s">
        <v>2936</v>
      </c>
    </row>
    <row r="3272" spans="1:5" ht="16" x14ac:dyDescent="0.2">
      <c r="A3272" s="8" t="s">
        <v>9307</v>
      </c>
      <c r="B3272" s="8" t="s">
        <v>2990</v>
      </c>
      <c r="C3272" s="8" t="s">
        <v>7</v>
      </c>
      <c r="D3272" s="50" t="s">
        <v>9723</v>
      </c>
      <c r="E3272" s="50" t="s">
        <v>1408</v>
      </c>
    </row>
    <row r="3273" spans="1:5" ht="16" x14ac:dyDescent="0.2">
      <c r="A3273" s="8" t="s">
        <v>9307</v>
      </c>
      <c r="B3273" s="8" t="s">
        <v>3037</v>
      </c>
      <c r="C3273" s="8" t="s">
        <v>4</v>
      </c>
      <c r="D3273" s="50" t="s">
        <v>10122</v>
      </c>
      <c r="E3273" s="50" t="s">
        <v>2352</v>
      </c>
    </row>
    <row r="3274" spans="1:5" ht="16" x14ac:dyDescent="0.2">
      <c r="A3274" s="8" t="s">
        <v>9307</v>
      </c>
      <c r="B3274" s="8" t="s">
        <v>3037</v>
      </c>
      <c r="C3274" s="8" t="s">
        <v>5</v>
      </c>
      <c r="D3274" s="50" t="s">
        <v>10122</v>
      </c>
      <c r="E3274" s="50" t="s">
        <v>2355</v>
      </c>
    </row>
    <row r="3275" spans="1:5" ht="16" x14ac:dyDescent="0.2">
      <c r="A3275" s="8" t="s">
        <v>9307</v>
      </c>
      <c r="B3275" s="8" t="s">
        <v>3037</v>
      </c>
      <c r="C3275" s="8" t="s">
        <v>6</v>
      </c>
      <c r="D3275" s="50" t="s">
        <v>10335</v>
      </c>
      <c r="E3275" s="50" t="s">
        <v>3039</v>
      </c>
    </row>
    <row r="3276" spans="1:5" ht="16" x14ac:dyDescent="0.2">
      <c r="A3276" s="8" t="s">
        <v>9307</v>
      </c>
      <c r="B3276" s="8" t="s">
        <v>3037</v>
      </c>
      <c r="C3276" s="8" t="s">
        <v>7</v>
      </c>
      <c r="D3276" s="50" t="s">
        <v>10336</v>
      </c>
      <c r="E3276" s="50" t="s">
        <v>3040</v>
      </c>
    </row>
    <row r="3277" spans="1:5" ht="160" x14ac:dyDescent="0.2">
      <c r="A3277" s="8" t="s">
        <v>9307</v>
      </c>
      <c r="B3277" s="8" t="s">
        <v>3037</v>
      </c>
      <c r="C3277" s="8" t="s">
        <v>8</v>
      </c>
      <c r="D3277" s="50" t="s">
        <v>10337</v>
      </c>
      <c r="E3277" s="50" t="s">
        <v>3041</v>
      </c>
    </row>
    <row r="3278" spans="1:5" ht="16" x14ac:dyDescent="0.2">
      <c r="A3278" s="8" t="s">
        <v>9307</v>
      </c>
      <c r="B3278" s="8" t="s">
        <v>3042</v>
      </c>
      <c r="C3278" s="8" t="s">
        <v>4</v>
      </c>
      <c r="D3278" s="50" t="s">
        <v>10122</v>
      </c>
      <c r="E3278" s="50" t="s">
        <v>2352</v>
      </c>
    </row>
    <row r="3279" spans="1:5" ht="16" x14ac:dyDescent="0.2">
      <c r="A3279" s="8" t="s">
        <v>9307</v>
      </c>
      <c r="B3279" s="8" t="s">
        <v>3042</v>
      </c>
      <c r="C3279" s="8" t="s">
        <v>5</v>
      </c>
      <c r="D3279" s="50" t="s">
        <v>10122</v>
      </c>
      <c r="E3279" s="50" t="s">
        <v>2355</v>
      </c>
    </row>
    <row r="3280" spans="1:5" ht="16" x14ac:dyDescent="0.2">
      <c r="A3280" s="8" t="s">
        <v>9307</v>
      </c>
      <c r="B3280" s="8" t="s">
        <v>3042</v>
      </c>
      <c r="C3280" s="8" t="s">
        <v>6</v>
      </c>
      <c r="D3280" s="50" t="s">
        <v>10335</v>
      </c>
      <c r="E3280" s="50" t="s">
        <v>3039</v>
      </c>
    </row>
    <row r="3281" spans="1:5" ht="16" x14ac:dyDescent="0.2">
      <c r="A3281" s="8" t="s">
        <v>9307</v>
      </c>
      <c r="B3281" s="8" t="s">
        <v>3042</v>
      </c>
      <c r="C3281" s="8" t="s">
        <v>7</v>
      </c>
      <c r="D3281" s="50" t="s">
        <v>10338</v>
      </c>
      <c r="E3281" s="50" t="s">
        <v>3044</v>
      </c>
    </row>
    <row r="3282" spans="1:5" ht="16" x14ac:dyDescent="0.2">
      <c r="A3282" s="8" t="s">
        <v>9307</v>
      </c>
      <c r="B3282" s="8" t="s">
        <v>3047</v>
      </c>
      <c r="C3282" s="8" t="s">
        <v>4</v>
      </c>
      <c r="D3282" s="50" t="s">
        <v>10122</v>
      </c>
      <c r="E3282" s="50" t="s">
        <v>2352</v>
      </c>
    </row>
    <row r="3283" spans="1:5" ht="16" x14ac:dyDescent="0.2">
      <c r="A3283" s="8" t="s">
        <v>9307</v>
      </c>
      <c r="B3283" s="8" t="s">
        <v>3047</v>
      </c>
      <c r="C3283" s="8" t="s">
        <v>5</v>
      </c>
      <c r="D3283" s="50" t="s">
        <v>10122</v>
      </c>
      <c r="E3283" s="50" t="s">
        <v>2355</v>
      </c>
    </row>
    <row r="3284" spans="1:5" ht="16" x14ac:dyDescent="0.2">
      <c r="A3284" s="8" t="s">
        <v>9307</v>
      </c>
      <c r="B3284" s="8" t="s">
        <v>3047</v>
      </c>
      <c r="C3284" s="8" t="s">
        <v>6</v>
      </c>
      <c r="D3284" s="50" t="s">
        <v>10335</v>
      </c>
      <c r="E3284" s="50" t="s">
        <v>3039</v>
      </c>
    </row>
    <row r="3285" spans="1:5" ht="16" x14ac:dyDescent="0.2">
      <c r="A3285" s="8" t="s">
        <v>9307</v>
      </c>
      <c r="B3285" s="8" t="s">
        <v>3047</v>
      </c>
      <c r="C3285" s="8" t="s">
        <v>7</v>
      </c>
      <c r="D3285" s="50" t="s">
        <v>10339</v>
      </c>
      <c r="E3285" s="50" t="s">
        <v>3049</v>
      </c>
    </row>
    <row r="3286" spans="1:5" ht="16" x14ac:dyDescent="0.2">
      <c r="A3286" s="8" t="s">
        <v>9307</v>
      </c>
      <c r="B3286" s="8" t="s">
        <v>3052</v>
      </c>
      <c r="C3286" s="8" t="s">
        <v>4</v>
      </c>
      <c r="D3286" s="50" t="s">
        <v>10122</v>
      </c>
      <c r="E3286" s="50" t="s">
        <v>2352</v>
      </c>
    </row>
    <row r="3287" spans="1:5" ht="16" x14ac:dyDescent="0.2">
      <c r="A3287" s="8" t="s">
        <v>9307</v>
      </c>
      <c r="B3287" s="8" t="s">
        <v>3052</v>
      </c>
      <c r="C3287" s="8" t="s">
        <v>5</v>
      </c>
      <c r="D3287" s="50" t="s">
        <v>10122</v>
      </c>
      <c r="E3287" s="50" t="s">
        <v>2355</v>
      </c>
    </row>
    <row r="3288" spans="1:5" ht="16" x14ac:dyDescent="0.2">
      <c r="A3288" s="8" t="s">
        <v>9307</v>
      </c>
      <c r="B3288" s="8" t="s">
        <v>3052</v>
      </c>
      <c r="C3288" s="8" t="s">
        <v>6</v>
      </c>
      <c r="D3288" s="50" t="s">
        <v>10335</v>
      </c>
      <c r="E3288" s="50" t="s">
        <v>3039</v>
      </c>
    </row>
    <row r="3289" spans="1:5" ht="16" x14ac:dyDescent="0.2">
      <c r="A3289" s="8" t="s">
        <v>9307</v>
      </c>
      <c r="B3289" s="8" t="s">
        <v>3052</v>
      </c>
      <c r="C3289" s="8" t="s">
        <v>7</v>
      </c>
      <c r="D3289" s="50" t="s">
        <v>10340</v>
      </c>
      <c r="E3289" s="50" t="s">
        <v>3054</v>
      </c>
    </row>
    <row r="3290" spans="1:5" ht="128" x14ac:dyDescent="0.2">
      <c r="A3290" s="8" t="s">
        <v>9307</v>
      </c>
      <c r="B3290" s="8" t="s">
        <v>3052</v>
      </c>
      <c r="C3290" s="8" t="s">
        <v>8</v>
      </c>
      <c r="D3290" s="50" t="s">
        <v>10341</v>
      </c>
      <c r="E3290" s="50" t="s">
        <v>3055</v>
      </c>
    </row>
    <row r="3291" spans="1:5" ht="16" x14ac:dyDescent="0.2">
      <c r="A3291" s="8" t="s">
        <v>9307</v>
      </c>
      <c r="B3291" s="8" t="s">
        <v>3056</v>
      </c>
      <c r="C3291" s="8" t="s">
        <v>4</v>
      </c>
      <c r="D3291" s="50" t="s">
        <v>10122</v>
      </c>
      <c r="E3291" s="50" t="s">
        <v>2352</v>
      </c>
    </row>
    <row r="3292" spans="1:5" ht="16" x14ac:dyDescent="0.2">
      <c r="A3292" s="8" t="s">
        <v>9307</v>
      </c>
      <c r="B3292" s="8" t="s">
        <v>3056</v>
      </c>
      <c r="C3292" s="8" t="s">
        <v>5</v>
      </c>
      <c r="D3292" s="50" t="s">
        <v>10122</v>
      </c>
      <c r="E3292" s="50" t="s">
        <v>2355</v>
      </c>
    </row>
    <row r="3293" spans="1:5" ht="16" x14ac:dyDescent="0.2">
      <c r="A3293" s="8" t="s">
        <v>9307</v>
      </c>
      <c r="B3293" s="8" t="s">
        <v>3056</v>
      </c>
      <c r="C3293" s="8" t="s">
        <v>6</v>
      </c>
      <c r="D3293" s="50" t="s">
        <v>10335</v>
      </c>
      <c r="E3293" s="50" t="s">
        <v>3039</v>
      </c>
    </row>
    <row r="3294" spans="1:5" ht="16" x14ac:dyDescent="0.2">
      <c r="A3294" s="8" t="s">
        <v>9307</v>
      </c>
      <c r="B3294" s="8" t="s">
        <v>3056</v>
      </c>
      <c r="C3294" s="8" t="s">
        <v>7</v>
      </c>
      <c r="D3294" s="50" t="s">
        <v>10342</v>
      </c>
      <c r="E3294" s="50" t="s">
        <v>3058</v>
      </c>
    </row>
    <row r="3295" spans="1:5" ht="16" x14ac:dyDescent="0.2">
      <c r="A3295" s="8" t="s">
        <v>9307</v>
      </c>
      <c r="B3295" s="8" t="s">
        <v>3060</v>
      </c>
      <c r="C3295" s="8" t="s">
        <v>4</v>
      </c>
      <c r="D3295" s="50" t="s">
        <v>10122</v>
      </c>
      <c r="E3295" s="50" t="s">
        <v>2352</v>
      </c>
    </row>
    <row r="3296" spans="1:5" ht="16" x14ac:dyDescent="0.2">
      <c r="A3296" s="8" t="s">
        <v>9307</v>
      </c>
      <c r="B3296" s="8" t="s">
        <v>3060</v>
      </c>
      <c r="C3296" s="8" t="s">
        <v>5</v>
      </c>
      <c r="D3296" s="50" t="s">
        <v>10122</v>
      </c>
      <c r="E3296" s="50" t="s">
        <v>2355</v>
      </c>
    </row>
    <row r="3297" spans="1:5" ht="16" x14ac:dyDescent="0.2">
      <c r="A3297" s="8" t="s">
        <v>9307</v>
      </c>
      <c r="B3297" s="8" t="s">
        <v>3060</v>
      </c>
      <c r="C3297" s="8" t="s">
        <v>6</v>
      </c>
      <c r="D3297" s="50" t="s">
        <v>10335</v>
      </c>
      <c r="E3297" s="50" t="s">
        <v>3039</v>
      </c>
    </row>
    <row r="3298" spans="1:5" ht="16" x14ac:dyDescent="0.2">
      <c r="A3298" s="8" t="s">
        <v>9307</v>
      </c>
      <c r="B3298" s="8" t="s">
        <v>3060</v>
      </c>
      <c r="C3298" s="8" t="s">
        <v>7</v>
      </c>
      <c r="D3298" s="50" t="s">
        <v>10343</v>
      </c>
      <c r="E3298" s="50" t="s">
        <v>3062</v>
      </c>
    </row>
    <row r="3299" spans="1:5" ht="112" x14ac:dyDescent="0.2">
      <c r="A3299" s="8" t="s">
        <v>9307</v>
      </c>
      <c r="B3299" s="8" t="s">
        <v>3060</v>
      </c>
      <c r="C3299" s="8" t="s">
        <v>8</v>
      </c>
      <c r="D3299" s="50" t="s">
        <v>10344</v>
      </c>
      <c r="E3299" s="50" t="s">
        <v>3063</v>
      </c>
    </row>
    <row r="3300" spans="1:5" ht="16" x14ac:dyDescent="0.2">
      <c r="A3300" s="8" t="s">
        <v>9307</v>
      </c>
      <c r="B3300" s="8" t="s">
        <v>3064</v>
      </c>
      <c r="C3300" s="8" t="s">
        <v>4</v>
      </c>
      <c r="D3300" s="50" t="s">
        <v>10122</v>
      </c>
      <c r="E3300" s="50" t="s">
        <v>2352</v>
      </c>
    </row>
    <row r="3301" spans="1:5" ht="16" x14ac:dyDescent="0.2">
      <c r="A3301" s="8" t="s">
        <v>9307</v>
      </c>
      <c r="B3301" s="8" t="s">
        <v>3064</v>
      </c>
      <c r="C3301" s="8" t="s">
        <v>5</v>
      </c>
      <c r="D3301" s="50" t="s">
        <v>10122</v>
      </c>
      <c r="E3301" s="50" t="s">
        <v>2355</v>
      </c>
    </row>
    <row r="3302" spans="1:5" ht="16" x14ac:dyDescent="0.2">
      <c r="A3302" s="8" t="s">
        <v>9307</v>
      </c>
      <c r="B3302" s="8" t="s">
        <v>3064</v>
      </c>
      <c r="C3302" s="8" t="s">
        <v>6</v>
      </c>
      <c r="D3302" s="50" t="s">
        <v>10335</v>
      </c>
      <c r="E3302" s="50" t="s">
        <v>3039</v>
      </c>
    </row>
    <row r="3303" spans="1:5" ht="16" x14ac:dyDescent="0.2">
      <c r="A3303" s="8" t="s">
        <v>9307</v>
      </c>
      <c r="B3303" s="8" t="s">
        <v>3064</v>
      </c>
      <c r="C3303" s="8" t="s">
        <v>7</v>
      </c>
      <c r="D3303" s="50" t="s">
        <v>10342</v>
      </c>
      <c r="E3303" s="50" t="s">
        <v>3058</v>
      </c>
    </row>
    <row r="3304" spans="1:5" ht="16" x14ac:dyDescent="0.2">
      <c r="A3304" s="8" t="s">
        <v>9307</v>
      </c>
      <c r="B3304" s="8" t="s">
        <v>3067</v>
      </c>
      <c r="C3304" s="8" t="s">
        <v>4</v>
      </c>
      <c r="D3304" s="50" t="s">
        <v>10122</v>
      </c>
      <c r="E3304" s="50" t="s">
        <v>2352</v>
      </c>
    </row>
    <row r="3305" spans="1:5" ht="16" x14ac:dyDescent="0.2">
      <c r="A3305" s="8" t="s">
        <v>9307</v>
      </c>
      <c r="B3305" s="8" t="s">
        <v>3067</v>
      </c>
      <c r="C3305" s="8" t="s">
        <v>5</v>
      </c>
      <c r="D3305" s="50" t="s">
        <v>10122</v>
      </c>
      <c r="E3305" s="50" t="s">
        <v>2355</v>
      </c>
    </row>
    <row r="3306" spans="1:5" ht="16" x14ac:dyDescent="0.2">
      <c r="A3306" s="8" t="s">
        <v>9307</v>
      </c>
      <c r="B3306" s="8" t="s">
        <v>3067</v>
      </c>
      <c r="C3306" s="8" t="s">
        <v>6</v>
      </c>
      <c r="D3306" s="50" t="s">
        <v>10335</v>
      </c>
      <c r="E3306" s="50" t="s">
        <v>3039</v>
      </c>
    </row>
    <row r="3307" spans="1:5" ht="16" x14ac:dyDescent="0.2">
      <c r="A3307" s="8" t="s">
        <v>9307</v>
      </c>
      <c r="B3307" s="8" t="s">
        <v>3067</v>
      </c>
      <c r="C3307" s="8" t="s">
        <v>7</v>
      </c>
      <c r="D3307" s="50" t="s">
        <v>10345</v>
      </c>
      <c r="E3307" s="50" t="s">
        <v>3069</v>
      </c>
    </row>
    <row r="3308" spans="1:5" ht="128" x14ac:dyDescent="0.2">
      <c r="A3308" s="8" t="s">
        <v>9307</v>
      </c>
      <c r="B3308" s="8" t="s">
        <v>3067</v>
      </c>
      <c r="C3308" s="8" t="s">
        <v>8</v>
      </c>
      <c r="D3308" s="50" t="s">
        <v>10346</v>
      </c>
      <c r="E3308" s="50" t="s">
        <v>3070</v>
      </c>
    </row>
    <row r="3309" spans="1:5" ht="16" x14ac:dyDescent="0.2">
      <c r="A3309" s="8" t="s">
        <v>9307</v>
      </c>
      <c r="B3309" s="8" t="s">
        <v>3071</v>
      </c>
      <c r="C3309" s="8" t="s">
        <v>4</v>
      </c>
      <c r="D3309" s="50" t="s">
        <v>10122</v>
      </c>
      <c r="E3309" s="50" t="s">
        <v>2352</v>
      </c>
    </row>
    <row r="3310" spans="1:5" ht="16" x14ac:dyDescent="0.2">
      <c r="A3310" s="8" t="s">
        <v>9307</v>
      </c>
      <c r="B3310" s="8" t="s">
        <v>3071</v>
      </c>
      <c r="C3310" s="8" t="s">
        <v>5</v>
      </c>
      <c r="D3310" s="50" t="s">
        <v>10122</v>
      </c>
      <c r="E3310" s="50" t="s">
        <v>2355</v>
      </c>
    </row>
    <row r="3311" spans="1:5" ht="16" x14ac:dyDescent="0.2">
      <c r="A3311" s="8" t="s">
        <v>9307</v>
      </c>
      <c r="B3311" s="8" t="s">
        <v>3071</v>
      </c>
      <c r="C3311" s="8" t="s">
        <v>6</v>
      </c>
      <c r="D3311" s="50" t="s">
        <v>10335</v>
      </c>
      <c r="E3311" s="50" t="s">
        <v>3039</v>
      </c>
    </row>
    <row r="3312" spans="1:5" ht="16" x14ac:dyDescent="0.2">
      <c r="A3312" s="8" t="s">
        <v>9307</v>
      </c>
      <c r="B3312" s="8" t="s">
        <v>3071</v>
      </c>
      <c r="C3312" s="8" t="s">
        <v>7</v>
      </c>
      <c r="D3312" s="50" t="s">
        <v>10342</v>
      </c>
      <c r="E3312" s="50" t="s">
        <v>3058</v>
      </c>
    </row>
    <row r="3313" spans="1:5" ht="16" x14ac:dyDescent="0.2">
      <c r="A3313" s="8" t="s">
        <v>9307</v>
      </c>
      <c r="B3313" s="8" t="s">
        <v>3074</v>
      </c>
      <c r="C3313" s="8" t="s">
        <v>4</v>
      </c>
      <c r="D3313" s="50" t="s">
        <v>10122</v>
      </c>
      <c r="E3313" s="50" t="s">
        <v>2352</v>
      </c>
    </row>
    <row r="3314" spans="1:5" ht="16" x14ac:dyDescent="0.2">
      <c r="A3314" s="8" t="s">
        <v>9307</v>
      </c>
      <c r="B3314" s="8" t="s">
        <v>3074</v>
      </c>
      <c r="C3314" s="8" t="s">
        <v>5</v>
      </c>
      <c r="D3314" s="50" t="s">
        <v>10122</v>
      </c>
      <c r="E3314" s="50" t="s">
        <v>2355</v>
      </c>
    </row>
    <row r="3315" spans="1:5" ht="16" x14ac:dyDescent="0.2">
      <c r="A3315" s="8" t="s">
        <v>9307</v>
      </c>
      <c r="B3315" s="8" t="s">
        <v>3074</v>
      </c>
      <c r="C3315" s="8" t="s">
        <v>6</v>
      </c>
      <c r="D3315" s="50" t="s">
        <v>10335</v>
      </c>
      <c r="E3315" s="50" t="s">
        <v>3039</v>
      </c>
    </row>
    <row r="3316" spans="1:5" ht="16" x14ac:dyDescent="0.2">
      <c r="A3316" s="8" t="s">
        <v>9307</v>
      </c>
      <c r="B3316" s="8" t="s">
        <v>3074</v>
      </c>
      <c r="C3316" s="8" t="s">
        <v>7</v>
      </c>
      <c r="D3316" s="50" t="s">
        <v>10347</v>
      </c>
      <c r="E3316" s="50" t="s">
        <v>3076</v>
      </c>
    </row>
    <row r="3317" spans="1:5" ht="96" x14ac:dyDescent="0.2">
      <c r="A3317" s="8" t="s">
        <v>9307</v>
      </c>
      <c r="B3317" s="8" t="s">
        <v>3074</v>
      </c>
      <c r="C3317" s="8" t="s">
        <v>8</v>
      </c>
      <c r="D3317" s="50" t="s">
        <v>10348</v>
      </c>
      <c r="E3317" s="2" t="s">
        <v>3077</v>
      </c>
    </row>
    <row r="3318" spans="1:5" ht="16" x14ac:dyDescent="0.2">
      <c r="A3318" s="8" t="s">
        <v>9307</v>
      </c>
      <c r="B3318" s="8" t="s">
        <v>3078</v>
      </c>
      <c r="C3318" s="8" t="s">
        <v>4</v>
      </c>
      <c r="D3318" s="50" t="s">
        <v>10122</v>
      </c>
      <c r="E3318" s="50" t="s">
        <v>2352</v>
      </c>
    </row>
    <row r="3319" spans="1:5" ht="16" x14ac:dyDescent="0.2">
      <c r="A3319" s="8" t="s">
        <v>9307</v>
      </c>
      <c r="B3319" s="8" t="s">
        <v>3078</v>
      </c>
      <c r="C3319" s="8" t="s">
        <v>5</v>
      </c>
      <c r="D3319" s="50" t="s">
        <v>10122</v>
      </c>
      <c r="E3319" s="50" t="s">
        <v>2355</v>
      </c>
    </row>
    <row r="3320" spans="1:5" ht="16" x14ac:dyDescent="0.2">
      <c r="A3320" s="8" t="s">
        <v>9307</v>
      </c>
      <c r="B3320" s="8" t="s">
        <v>3078</v>
      </c>
      <c r="C3320" s="8" t="s">
        <v>6</v>
      </c>
      <c r="D3320" s="50" t="s">
        <v>10335</v>
      </c>
      <c r="E3320" s="50" t="s">
        <v>3039</v>
      </c>
    </row>
    <row r="3321" spans="1:5" ht="16" x14ac:dyDescent="0.2">
      <c r="A3321" s="8" t="s">
        <v>9307</v>
      </c>
      <c r="B3321" s="8" t="s">
        <v>3078</v>
      </c>
      <c r="C3321" s="8" t="s">
        <v>7</v>
      </c>
      <c r="D3321" s="50" t="s">
        <v>10342</v>
      </c>
      <c r="E3321" s="50" t="s">
        <v>3058</v>
      </c>
    </row>
    <row r="3322" spans="1:5" ht="16" x14ac:dyDescent="0.2">
      <c r="A3322" s="8" t="s">
        <v>9307</v>
      </c>
      <c r="B3322" s="8" t="s">
        <v>3081</v>
      </c>
      <c r="C3322" s="8" t="s">
        <v>4</v>
      </c>
      <c r="D3322" s="50" t="s">
        <v>10122</v>
      </c>
      <c r="E3322" s="50" t="s">
        <v>2352</v>
      </c>
    </row>
    <row r="3323" spans="1:5" ht="16" x14ac:dyDescent="0.2">
      <c r="A3323" s="8" t="s">
        <v>9307</v>
      </c>
      <c r="B3323" s="8" t="s">
        <v>3081</v>
      </c>
      <c r="C3323" s="8" t="s">
        <v>5</v>
      </c>
      <c r="D3323" s="50" t="s">
        <v>10122</v>
      </c>
      <c r="E3323" s="50" t="s">
        <v>2355</v>
      </c>
    </row>
    <row r="3324" spans="1:5" ht="16" x14ac:dyDescent="0.2">
      <c r="A3324" s="8" t="s">
        <v>9307</v>
      </c>
      <c r="B3324" s="8" t="s">
        <v>3081</v>
      </c>
      <c r="C3324" s="8" t="s">
        <v>6</v>
      </c>
      <c r="D3324" s="50" t="s">
        <v>10335</v>
      </c>
      <c r="E3324" s="50" t="s">
        <v>3039</v>
      </c>
    </row>
    <row r="3325" spans="1:5" ht="16" x14ac:dyDescent="0.2">
      <c r="A3325" s="8" t="s">
        <v>9307</v>
      </c>
      <c r="B3325" s="8" t="s">
        <v>3081</v>
      </c>
      <c r="C3325" s="8" t="s">
        <v>7</v>
      </c>
      <c r="D3325" s="50" t="s">
        <v>10349</v>
      </c>
      <c r="E3325" s="50" t="s">
        <v>3083</v>
      </c>
    </row>
    <row r="3326" spans="1:5" ht="96" x14ac:dyDescent="0.2">
      <c r="A3326" s="8" t="s">
        <v>9307</v>
      </c>
      <c r="B3326" s="8" t="s">
        <v>3081</v>
      </c>
      <c r="C3326" s="8" t="s">
        <v>8</v>
      </c>
      <c r="D3326" s="50" t="s">
        <v>10350</v>
      </c>
      <c r="E3326" s="50" t="s">
        <v>3084</v>
      </c>
    </row>
    <row r="3327" spans="1:5" ht="16" x14ac:dyDescent="0.2">
      <c r="A3327" s="8" t="s">
        <v>9307</v>
      </c>
      <c r="B3327" s="8" t="s">
        <v>3085</v>
      </c>
      <c r="C3327" s="8" t="s">
        <v>4</v>
      </c>
      <c r="D3327" s="50" t="s">
        <v>10122</v>
      </c>
      <c r="E3327" s="50" t="s">
        <v>2352</v>
      </c>
    </row>
    <row r="3328" spans="1:5" ht="16" x14ac:dyDescent="0.2">
      <c r="A3328" s="8" t="s">
        <v>9307</v>
      </c>
      <c r="B3328" s="8" t="s">
        <v>3085</v>
      </c>
      <c r="C3328" s="8" t="s">
        <v>5</v>
      </c>
      <c r="D3328" s="50" t="s">
        <v>10122</v>
      </c>
      <c r="E3328" s="50" t="s">
        <v>2355</v>
      </c>
    </row>
    <row r="3329" spans="1:5" ht="16" x14ac:dyDescent="0.2">
      <c r="A3329" s="8" t="s">
        <v>9307</v>
      </c>
      <c r="B3329" s="8" t="s">
        <v>3085</v>
      </c>
      <c r="C3329" s="8" t="s">
        <v>6</v>
      </c>
      <c r="D3329" s="50" t="s">
        <v>10335</v>
      </c>
      <c r="E3329" s="50" t="s">
        <v>3039</v>
      </c>
    </row>
    <row r="3330" spans="1:5" ht="16" x14ac:dyDescent="0.2">
      <c r="A3330" s="8" t="s">
        <v>9307</v>
      </c>
      <c r="B3330" s="8" t="s">
        <v>3085</v>
      </c>
      <c r="C3330" s="8" t="s">
        <v>7</v>
      </c>
      <c r="D3330" s="50" t="s">
        <v>10342</v>
      </c>
      <c r="E3330" s="50" t="s">
        <v>3058</v>
      </c>
    </row>
    <row r="3331" spans="1:5" ht="16" x14ac:dyDescent="0.2">
      <c r="A3331" s="8" t="s">
        <v>9307</v>
      </c>
      <c r="B3331" s="8" t="s">
        <v>3088</v>
      </c>
      <c r="C3331" s="8" t="s">
        <v>4</v>
      </c>
      <c r="D3331" s="50" t="s">
        <v>10122</v>
      </c>
      <c r="E3331" s="50" t="s">
        <v>2352</v>
      </c>
    </row>
    <row r="3332" spans="1:5" ht="16" x14ac:dyDescent="0.2">
      <c r="A3332" s="8" t="s">
        <v>9307</v>
      </c>
      <c r="B3332" s="8" t="s">
        <v>3088</v>
      </c>
      <c r="C3332" s="8" t="s">
        <v>5</v>
      </c>
      <c r="D3332" s="50" t="s">
        <v>10122</v>
      </c>
      <c r="E3332" s="50" t="s">
        <v>2355</v>
      </c>
    </row>
    <row r="3333" spans="1:5" ht="16" x14ac:dyDescent="0.2">
      <c r="A3333" s="8" t="s">
        <v>9307</v>
      </c>
      <c r="B3333" s="8" t="s">
        <v>3088</v>
      </c>
      <c r="C3333" s="8" t="s">
        <v>6</v>
      </c>
      <c r="D3333" s="50" t="s">
        <v>10335</v>
      </c>
      <c r="E3333" s="50" t="s">
        <v>3039</v>
      </c>
    </row>
    <row r="3334" spans="1:5" ht="16" x14ac:dyDescent="0.2">
      <c r="A3334" s="8" t="s">
        <v>9307</v>
      </c>
      <c r="B3334" s="8" t="s">
        <v>3088</v>
      </c>
      <c r="C3334" s="8" t="s">
        <v>7</v>
      </c>
      <c r="D3334" s="50" t="s">
        <v>10351</v>
      </c>
      <c r="E3334" s="50" t="s">
        <v>3090</v>
      </c>
    </row>
    <row r="3335" spans="1:5" ht="96" x14ac:dyDescent="0.2">
      <c r="A3335" s="8" t="s">
        <v>9307</v>
      </c>
      <c r="B3335" s="8" t="s">
        <v>3088</v>
      </c>
      <c r="C3335" s="8" t="s">
        <v>8</v>
      </c>
      <c r="D3335" s="50" t="s">
        <v>10352</v>
      </c>
      <c r="E3335" s="50" t="s">
        <v>3091</v>
      </c>
    </row>
    <row r="3336" spans="1:5" ht="16" x14ac:dyDescent="0.2">
      <c r="A3336" s="8" t="s">
        <v>9307</v>
      </c>
      <c r="B3336" s="8" t="s">
        <v>3092</v>
      </c>
      <c r="C3336" s="8" t="s">
        <v>4</v>
      </c>
      <c r="D3336" s="50" t="s">
        <v>10122</v>
      </c>
      <c r="E3336" s="50" t="s">
        <v>2352</v>
      </c>
    </row>
    <row r="3337" spans="1:5" ht="16" x14ac:dyDescent="0.2">
      <c r="A3337" s="8" t="s">
        <v>9307</v>
      </c>
      <c r="B3337" s="8" t="s">
        <v>3092</v>
      </c>
      <c r="C3337" s="8" t="s">
        <v>5</v>
      </c>
      <c r="D3337" s="50" t="s">
        <v>10122</v>
      </c>
      <c r="E3337" s="50" t="s">
        <v>2355</v>
      </c>
    </row>
    <row r="3338" spans="1:5" ht="16" x14ac:dyDescent="0.2">
      <c r="A3338" s="8" t="s">
        <v>9307</v>
      </c>
      <c r="B3338" s="8" t="s">
        <v>3092</v>
      </c>
      <c r="C3338" s="8" t="s">
        <v>6</v>
      </c>
      <c r="D3338" s="50" t="s">
        <v>10335</v>
      </c>
      <c r="E3338" s="50" t="s">
        <v>3039</v>
      </c>
    </row>
    <row r="3339" spans="1:5" ht="16" x14ac:dyDescent="0.2">
      <c r="A3339" s="8" t="s">
        <v>9307</v>
      </c>
      <c r="B3339" s="8" t="s">
        <v>3092</v>
      </c>
      <c r="C3339" s="8" t="s">
        <v>7</v>
      </c>
      <c r="D3339" s="50" t="s">
        <v>10342</v>
      </c>
      <c r="E3339" s="50" t="s">
        <v>3058</v>
      </c>
    </row>
    <row r="3340" spans="1:5" ht="16" x14ac:dyDescent="0.2">
      <c r="A3340" s="8" t="s">
        <v>9307</v>
      </c>
      <c r="B3340" s="8" t="s">
        <v>3095</v>
      </c>
      <c r="C3340" s="8" t="s">
        <v>4</v>
      </c>
      <c r="D3340" s="50" t="s">
        <v>10122</v>
      </c>
      <c r="E3340" s="50" t="s">
        <v>2352</v>
      </c>
    </row>
    <row r="3341" spans="1:5" ht="16" x14ac:dyDescent="0.2">
      <c r="A3341" s="8" t="s">
        <v>9307</v>
      </c>
      <c r="B3341" s="8" t="s">
        <v>3095</v>
      </c>
      <c r="C3341" s="8" t="s">
        <v>5</v>
      </c>
      <c r="D3341" s="50" t="s">
        <v>10122</v>
      </c>
      <c r="E3341" s="50" t="s">
        <v>2355</v>
      </c>
    </row>
    <row r="3342" spans="1:5" ht="16" x14ac:dyDescent="0.2">
      <c r="A3342" s="8" t="s">
        <v>9307</v>
      </c>
      <c r="B3342" s="8" t="s">
        <v>3095</v>
      </c>
      <c r="C3342" s="8" t="s">
        <v>6</v>
      </c>
      <c r="D3342" s="50" t="s">
        <v>10335</v>
      </c>
      <c r="E3342" s="50" t="s">
        <v>3039</v>
      </c>
    </row>
    <row r="3343" spans="1:5" ht="16" x14ac:dyDescent="0.2">
      <c r="A3343" s="8" t="s">
        <v>9307</v>
      </c>
      <c r="B3343" s="8" t="s">
        <v>3095</v>
      </c>
      <c r="C3343" s="8" t="s">
        <v>7</v>
      </c>
      <c r="D3343" s="50" t="s">
        <v>10353</v>
      </c>
      <c r="E3343" s="50" t="s">
        <v>3097</v>
      </c>
    </row>
    <row r="3344" spans="1:5" ht="96" x14ac:dyDescent="0.2">
      <c r="A3344" s="8" t="s">
        <v>9307</v>
      </c>
      <c r="B3344" s="8" t="s">
        <v>3095</v>
      </c>
      <c r="C3344" s="8" t="s">
        <v>8</v>
      </c>
      <c r="D3344" s="50" t="s">
        <v>10354</v>
      </c>
      <c r="E3344" s="50" t="s">
        <v>3098</v>
      </c>
    </row>
    <row r="3345" spans="1:5" ht="16" x14ac:dyDescent="0.2">
      <c r="A3345" s="8" t="s">
        <v>9307</v>
      </c>
      <c r="B3345" s="8" t="s">
        <v>3099</v>
      </c>
      <c r="C3345" s="8" t="s">
        <v>4</v>
      </c>
      <c r="D3345" s="50" t="s">
        <v>10122</v>
      </c>
      <c r="E3345" s="50" t="s">
        <v>2352</v>
      </c>
    </row>
    <row r="3346" spans="1:5" ht="16" x14ac:dyDescent="0.2">
      <c r="A3346" s="8" t="s">
        <v>9307</v>
      </c>
      <c r="B3346" s="8" t="s">
        <v>3099</v>
      </c>
      <c r="C3346" s="8" t="s">
        <v>5</v>
      </c>
      <c r="D3346" s="50" t="s">
        <v>10122</v>
      </c>
      <c r="E3346" s="50" t="s">
        <v>2355</v>
      </c>
    </row>
    <row r="3347" spans="1:5" ht="16" x14ac:dyDescent="0.2">
      <c r="A3347" s="8" t="s">
        <v>9307</v>
      </c>
      <c r="B3347" s="8" t="s">
        <v>3099</v>
      </c>
      <c r="C3347" s="8" t="s">
        <v>6</v>
      </c>
      <c r="D3347" s="50" t="s">
        <v>10335</v>
      </c>
      <c r="E3347" s="50" t="s">
        <v>3039</v>
      </c>
    </row>
    <row r="3348" spans="1:5" ht="16" x14ac:dyDescent="0.2">
      <c r="A3348" s="8" t="s">
        <v>9307</v>
      </c>
      <c r="B3348" s="8" t="s">
        <v>3099</v>
      </c>
      <c r="C3348" s="8" t="s">
        <v>7</v>
      </c>
      <c r="D3348" s="50" t="s">
        <v>10342</v>
      </c>
      <c r="E3348" s="50" t="s">
        <v>3058</v>
      </c>
    </row>
    <row r="3349" spans="1:5" ht="16" x14ac:dyDescent="0.2">
      <c r="A3349" s="8" t="s">
        <v>9307</v>
      </c>
      <c r="B3349" s="8" t="s">
        <v>3102</v>
      </c>
      <c r="C3349" s="8" t="s">
        <v>4</v>
      </c>
      <c r="D3349" s="50" t="s">
        <v>10122</v>
      </c>
      <c r="E3349" s="50" t="s">
        <v>2352</v>
      </c>
    </row>
    <row r="3350" spans="1:5" ht="16" x14ac:dyDescent="0.2">
      <c r="A3350" s="8" t="s">
        <v>9307</v>
      </c>
      <c r="B3350" s="8" t="s">
        <v>3102</v>
      </c>
      <c r="C3350" s="8" t="s">
        <v>5</v>
      </c>
      <c r="D3350" s="50" t="s">
        <v>10122</v>
      </c>
      <c r="E3350" s="50" t="s">
        <v>2355</v>
      </c>
    </row>
    <row r="3351" spans="1:5" ht="16" x14ac:dyDescent="0.2">
      <c r="A3351" s="8" t="s">
        <v>9307</v>
      </c>
      <c r="B3351" s="8" t="s">
        <v>3102</v>
      </c>
      <c r="C3351" s="8" t="s">
        <v>6</v>
      </c>
      <c r="D3351" s="50" t="s">
        <v>10335</v>
      </c>
      <c r="E3351" s="50" t="s">
        <v>3039</v>
      </c>
    </row>
    <row r="3352" spans="1:5" ht="16" x14ac:dyDescent="0.2">
      <c r="A3352" s="8" t="s">
        <v>9307</v>
      </c>
      <c r="B3352" s="8" t="s">
        <v>3102</v>
      </c>
      <c r="C3352" s="8" t="s">
        <v>7</v>
      </c>
      <c r="D3352" s="50" t="s">
        <v>9547</v>
      </c>
      <c r="E3352" s="50" t="s">
        <v>802</v>
      </c>
    </row>
    <row r="3353" spans="1:5" ht="16" x14ac:dyDescent="0.2">
      <c r="A3353" s="8" t="s">
        <v>9307</v>
      </c>
      <c r="B3353" s="8" t="s">
        <v>3104</v>
      </c>
      <c r="C3353" s="8" t="s">
        <v>4</v>
      </c>
      <c r="D3353" s="50" t="s">
        <v>10122</v>
      </c>
      <c r="E3353" s="50" t="s">
        <v>2352</v>
      </c>
    </row>
    <row r="3354" spans="1:5" ht="16" x14ac:dyDescent="0.2">
      <c r="A3354" s="8" t="s">
        <v>9307</v>
      </c>
      <c r="B3354" s="8" t="s">
        <v>3104</v>
      </c>
      <c r="C3354" s="8" t="s">
        <v>5</v>
      </c>
      <c r="D3354" s="50" t="s">
        <v>10122</v>
      </c>
      <c r="E3354" s="50" t="s">
        <v>2355</v>
      </c>
    </row>
    <row r="3355" spans="1:5" ht="16" x14ac:dyDescent="0.2">
      <c r="A3355" s="8" t="s">
        <v>9307</v>
      </c>
      <c r="B3355" s="8" t="s">
        <v>3104</v>
      </c>
      <c r="C3355" s="8" t="s">
        <v>6</v>
      </c>
      <c r="D3355" s="50" t="s">
        <v>10335</v>
      </c>
      <c r="E3355" s="50" t="s">
        <v>3039</v>
      </c>
    </row>
    <row r="3356" spans="1:5" ht="16" x14ac:dyDescent="0.2">
      <c r="A3356" s="8" t="s">
        <v>9307</v>
      </c>
      <c r="B3356" s="8" t="s">
        <v>3104</v>
      </c>
      <c r="C3356" s="8" t="s">
        <v>7</v>
      </c>
      <c r="D3356" s="50" t="s">
        <v>9516</v>
      </c>
      <c r="E3356" s="50" t="s">
        <v>643</v>
      </c>
    </row>
    <row r="3357" spans="1:5" ht="16" x14ac:dyDescent="0.2">
      <c r="A3357" s="8" t="s">
        <v>9307</v>
      </c>
      <c r="B3357" s="8" t="s">
        <v>3107</v>
      </c>
      <c r="C3357" s="8" t="s">
        <v>4</v>
      </c>
      <c r="D3357" s="50" t="s">
        <v>10122</v>
      </c>
      <c r="E3357" s="50" t="s">
        <v>2352</v>
      </c>
    </row>
    <row r="3358" spans="1:5" ht="16" x14ac:dyDescent="0.2">
      <c r="A3358" s="8" t="s">
        <v>9307</v>
      </c>
      <c r="B3358" s="8" t="s">
        <v>3107</v>
      </c>
      <c r="C3358" s="8" t="s">
        <v>5</v>
      </c>
      <c r="D3358" s="50" t="s">
        <v>10122</v>
      </c>
      <c r="E3358" s="50" t="s">
        <v>2355</v>
      </c>
    </row>
    <row r="3359" spans="1:5" ht="16" x14ac:dyDescent="0.2">
      <c r="A3359" s="8" t="s">
        <v>9307</v>
      </c>
      <c r="B3359" s="8" t="s">
        <v>3107</v>
      </c>
      <c r="C3359" s="8" t="s">
        <v>6</v>
      </c>
      <c r="D3359" s="50" t="s">
        <v>10335</v>
      </c>
      <c r="E3359" s="50" t="s">
        <v>3039</v>
      </c>
    </row>
    <row r="3360" spans="1:5" ht="16" x14ac:dyDescent="0.2">
      <c r="A3360" s="8" t="s">
        <v>9307</v>
      </c>
      <c r="B3360" s="8" t="s">
        <v>3107</v>
      </c>
      <c r="C3360" s="8" t="s">
        <v>7</v>
      </c>
      <c r="D3360" s="50" t="s">
        <v>10355</v>
      </c>
      <c r="E3360" s="50" t="s">
        <v>3109</v>
      </c>
    </row>
    <row r="3361" spans="1:5" ht="96" x14ac:dyDescent="0.2">
      <c r="A3361" s="8" t="s">
        <v>9307</v>
      </c>
      <c r="B3361" s="8" t="s">
        <v>3107</v>
      </c>
      <c r="C3361" s="8" t="s">
        <v>8</v>
      </c>
      <c r="D3361" s="50" t="s">
        <v>10356</v>
      </c>
      <c r="E3361" s="50" t="s">
        <v>3110</v>
      </c>
    </row>
    <row r="3362" spans="1:5" ht="16" x14ac:dyDescent="0.2">
      <c r="A3362" s="8" t="s">
        <v>9307</v>
      </c>
      <c r="B3362" s="8" t="s">
        <v>3111</v>
      </c>
      <c r="C3362" s="8" t="s">
        <v>4</v>
      </c>
      <c r="D3362" s="50" t="s">
        <v>10122</v>
      </c>
      <c r="E3362" s="50" t="s">
        <v>2352</v>
      </c>
    </row>
    <row r="3363" spans="1:5" ht="16" x14ac:dyDescent="0.2">
      <c r="A3363" s="8" t="s">
        <v>9307</v>
      </c>
      <c r="B3363" s="8" t="s">
        <v>3111</v>
      </c>
      <c r="C3363" s="8" t="s">
        <v>5</v>
      </c>
      <c r="D3363" s="50" t="s">
        <v>10122</v>
      </c>
      <c r="E3363" s="50" t="s">
        <v>2355</v>
      </c>
    </row>
    <row r="3364" spans="1:5" ht="16" x14ac:dyDescent="0.2">
      <c r="A3364" s="8" t="s">
        <v>9307</v>
      </c>
      <c r="B3364" s="8" t="s">
        <v>3111</v>
      </c>
      <c r="C3364" s="8" t="s">
        <v>6</v>
      </c>
      <c r="D3364" s="50" t="s">
        <v>10335</v>
      </c>
      <c r="E3364" s="50" t="s">
        <v>3039</v>
      </c>
    </row>
    <row r="3365" spans="1:5" ht="16" x14ac:dyDescent="0.2">
      <c r="A3365" s="8" t="s">
        <v>9307</v>
      </c>
      <c r="B3365" s="8" t="s">
        <v>3111</v>
      </c>
      <c r="C3365" s="8" t="s">
        <v>7</v>
      </c>
      <c r="D3365" s="50" t="s">
        <v>10357</v>
      </c>
      <c r="E3365" s="50" t="s">
        <v>3113</v>
      </c>
    </row>
    <row r="3366" spans="1:5" ht="128" x14ac:dyDescent="0.2">
      <c r="A3366" s="8" t="s">
        <v>9307</v>
      </c>
      <c r="B3366" s="8" t="s">
        <v>3111</v>
      </c>
      <c r="C3366" s="8" t="s">
        <v>8</v>
      </c>
      <c r="D3366" s="50" t="s">
        <v>10358</v>
      </c>
      <c r="E3366" s="50" t="s">
        <v>3114</v>
      </c>
    </row>
    <row r="3367" spans="1:5" ht="16" x14ac:dyDescent="0.2">
      <c r="A3367" s="8" t="s">
        <v>9307</v>
      </c>
      <c r="B3367" s="8" t="s">
        <v>3115</v>
      </c>
      <c r="C3367" s="8" t="s">
        <v>4</v>
      </c>
      <c r="D3367" s="50" t="s">
        <v>10122</v>
      </c>
      <c r="E3367" s="50" t="s">
        <v>2352</v>
      </c>
    </row>
    <row r="3368" spans="1:5" ht="16" x14ac:dyDescent="0.2">
      <c r="A3368" s="8" t="s">
        <v>9307</v>
      </c>
      <c r="B3368" s="8" t="s">
        <v>3115</v>
      </c>
      <c r="C3368" s="8" t="s">
        <v>5</v>
      </c>
      <c r="D3368" s="50" t="s">
        <v>10122</v>
      </c>
      <c r="E3368" s="50" t="s">
        <v>2355</v>
      </c>
    </row>
    <row r="3369" spans="1:5" ht="16" x14ac:dyDescent="0.2">
      <c r="A3369" s="8" t="s">
        <v>9307</v>
      </c>
      <c r="B3369" s="8" t="s">
        <v>3115</v>
      </c>
      <c r="C3369" s="8" t="s">
        <v>6</v>
      </c>
      <c r="D3369" s="50" t="s">
        <v>10335</v>
      </c>
      <c r="E3369" s="50" t="s">
        <v>3039</v>
      </c>
    </row>
    <row r="3370" spans="1:5" ht="16" x14ac:dyDescent="0.2">
      <c r="A3370" s="8" t="s">
        <v>9307</v>
      </c>
      <c r="B3370" s="8" t="s">
        <v>3115</v>
      </c>
      <c r="C3370" s="8" t="s">
        <v>7</v>
      </c>
      <c r="D3370" s="50" t="s">
        <v>10359</v>
      </c>
      <c r="E3370" s="50" t="s">
        <v>3117</v>
      </c>
    </row>
    <row r="3371" spans="1:5" ht="48" x14ac:dyDescent="0.2">
      <c r="A3371" s="8" t="s">
        <v>9307</v>
      </c>
      <c r="B3371" s="8" t="s">
        <v>3115</v>
      </c>
      <c r="C3371" s="8" t="s">
        <v>8</v>
      </c>
      <c r="D3371" s="50" t="s">
        <v>10360</v>
      </c>
      <c r="E3371" s="50" t="s">
        <v>3118</v>
      </c>
    </row>
    <row r="3372" spans="1:5" ht="16" x14ac:dyDescent="0.2">
      <c r="A3372" s="8" t="s">
        <v>9307</v>
      </c>
      <c r="B3372" s="8" t="s">
        <v>3119</v>
      </c>
      <c r="C3372" s="8" t="s">
        <v>4</v>
      </c>
      <c r="D3372" s="50" t="s">
        <v>10122</v>
      </c>
      <c r="E3372" s="50" t="s">
        <v>2352</v>
      </c>
    </row>
    <row r="3373" spans="1:5" ht="16" x14ac:dyDescent="0.2">
      <c r="A3373" s="8" t="s">
        <v>9307</v>
      </c>
      <c r="B3373" s="8" t="s">
        <v>3119</v>
      </c>
      <c r="C3373" s="8" t="s">
        <v>5</v>
      </c>
      <c r="D3373" s="50" t="s">
        <v>10122</v>
      </c>
      <c r="E3373" s="50" t="s">
        <v>2355</v>
      </c>
    </row>
    <row r="3374" spans="1:5" ht="16" x14ac:dyDescent="0.2">
      <c r="A3374" s="8" t="s">
        <v>9307</v>
      </c>
      <c r="B3374" s="8" t="s">
        <v>3119</v>
      </c>
      <c r="C3374" s="8" t="s">
        <v>6</v>
      </c>
      <c r="D3374" s="50" t="s">
        <v>10361</v>
      </c>
      <c r="E3374" s="50" t="s">
        <v>3121</v>
      </c>
    </row>
    <row r="3375" spans="1:5" ht="128" x14ac:dyDescent="0.2">
      <c r="A3375" s="8" t="s">
        <v>9307</v>
      </c>
      <c r="B3375" s="8" t="s">
        <v>3119</v>
      </c>
      <c r="C3375" s="8" t="s">
        <v>7</v>
      </c>
      <c r="D3375" s="50" t="s">
        <v>10362</v>
      </c>
      <c r="E3375" s="50" t="s">
        <v>10363</v>
      </c>
    </row>
    <row r="3376" spans="1:5" ht="144" x14ac:dyDescent="0.2">
      <c r="A3376" s="8" t="s">
        <v>9307</v>
      </c>
      <c r="B3376" s="8" t="s">
        <v>3119</v>
      </c>
      <c r="C3376" s="8" t="s">
        <v>8</v>
      </c>
      <c r="D3376" s="50" t="s">
        <v>10364</v>
      </c>
      <c r="E3376" s="50" t="s">
        <v>3123</v>
      </c>
    </row>
    <row r="3377" spans="1:5" ht="16" x14ac:dyDescent="0.2">
      <c r="A3377" s="8" t="s">
        <v>9307</v>
      </c>
      <c r="B3377" s="8" t="s">
        <v>3124</v>
      </c>
      <c r="C3377" s="8" t="s">
        <v>4</v>
      </c>
      <c r="D3377" s="50" t="s">
        <v>10122</v>
      </c>
      <c r="E3377" s="50" t="s">
        <v>2352</v>
      </c>
    </row>
    <row r="3378" spans="1:5" ht="16" x14ac:dyDescent="0.2">
      <c r="A3378" s="8" t="s">
        <v>9307</v>
      </c>
      <c r="B3378" s="8" t="s">
        <v>3124</v>
      </c>
      <c r="C3378" s="8" t="s">
        <v>5</v>
      </c>
      <c r="D3378" s="50" t="s">
        <v>10122</v>
      </c>
      <c r="E3378" s="50" t="s">
        <v>2355</v>
      </c>
    </row>
    <row r="3379" spans="1:5" ht="16" x14ac:dyDescent="0.2">
      <c r="A3379" s="8" t="s">
        <v>9307</v>
      </c>
      <c r="B3379" s="8" t="s">
        <v>3124</v>
      </c>
      <c r="C3379" s="8" t="s">
        <v>6</v>
      </c>
      <c r="D3379" s="50" t="s">
        <v>10361</v>
      </c>
      <c r="E3379" s="50" t="s">
        <v>3121</v>
      </c>
    </row>
    <row r="3380" spans="1:5" ht="32" x14ac:dyDescent="0.2">
      <c r="A3380" s="8" t="s">
        <v>9307</v>
      </c>
      <c r="B3380" s="8" t="s">
        <v>3124</v>
      </c>
      <c r="C3380" s="8" t="s">
        <v>7</v>
      </c>
      <c r="D3380" s="50" t="s">
        <v>10365</v>
      </c>
      <c r="E3380" s="50" t="s">
        <v>3126</v>
      </c>
    </row>
    <row r="3381" spans="1:5" ht="16" x14ac:dyDescent="0.2">
      <c r="A3381" s="8" t="s">
        <v>9307</v>
      </c>
      <c r="B3381" s="8" t="s">
        <v>3129</v>
      </c>
      <c r="C3381" s="8" t="s">
        <v>4</v>
      </c>
      <c r="D3381" s="50" t="s">
        <v>10122</v>
      </c>
      <c r="E3381" s="50" t="s">
        <v>2352</v>
      </c>
    </row>
    <row r="3382" spans="1:5" ht="16" x14ac:dyDescent="0.2">
      <c r="A3382" s="8" t="s">
        <v>9307</v>
      </c>
      <c r="B3382" s="8" t="s">
        <v>3129</v>
      </c>
      <c r="C3382" s="8" t="s">
        <v>5</v>
      </c>
      <c r="D3382" s="50" t="s">
        <v>10122</v>
      </c>
      <c r="E3382" s="50" t="s">
        <v>2355</v>
      </c>
    </row>
    <row r="3383" spans="1:5" ht="16" x14ac:dyDescent="0.2">
      <c r="A3383" s="8" t="s">
        <v>9307</v>
      </c>
      <c r="B3383" s="8" t="s">
        <v>3129</v>
      </c>
      <c r="C3383" s="8" t="s">
        <v>6</v>
      </c>
      <c r="D3383" s="50" t="s">
        <v>10361</v>
      </c>
      <c r="E3383" s="50" t="s">
        <v>3121</v>
      </c>
    </row>
    <row r="3384" spans="1:5" ht="16" x14ac:dyDescent="0.2">
      <c r="A3384" s="8" t="s">
        <v>9307</v>
      </c>
      <c r="B3384" s="8" t="s">
        <v>3129</v>
      </c>
      <c r="C3384" s="8" t="s">
        <v>7</v>
      </c>
      <c r="D3384" s="50" t="s">
        <v>10366</v>
      </c>
      <c r="E3384" s="50" t="s">
        <v>3131</v>
      </c>
    </row>
    <row r="3385" spans="1:5" ht="16" x14ac:dyDescent="0.2">
      <c r="A3385" s="8" t="s">
        <v>9307</v>
      </c>
      <c r="B3385" s="8" t="s">
        <v>3129</v>
      </c>
      <c r="C3385" s="8" t="s">
        <v>8</v>
      </c>
      <c r="D3385" s="50" t="s">
        <v>10367</v>
      </c>
      <c r="E3385" s="50" t="s">
        <v>2216</v>
      </c>
    </row>
    <row r="3386" spans="1:5" ht="16" x14ac:dyDescent="0.2">
      <c r="A3386" s="8" t="s">
        <v>9307</v>
      </c>
      <c r="B3386" s="8" t="s">
        <v>3132</v>
      </c>
      <c r="C3386" s="8" t="s">
        <v>4</v>
      </c>
      <c r="D3386" s="50" t="s">
        <v>10122</v>
      </c>
      <c r="E3386" s="50" t="s">
        <v>2352</v>
      </c>
    </row>
    <row r="3387" spans="1:5" ht="16" x14ac:dyDescent="0.2">
      <c r="A3387" s="8" t="s">
        <v>9307</v>
      </c>
      <c r="B3387" s="8" t="s">
        <v>3132</v>
      </c>
      <c r="C3387" s="8" t="s">
        <v>5</v>
      </c>
      <c r="D3387" s="50" t="s">
        <v>10122</v>
      </c>
      <c r="E3387" s="50" t="s">
        <v>2355</v>
      </c>
    </row>
    <row r="3388" spans="1:5" ht="16" x14ac:dyDescent="0.2">
      <c r="A3388" s="8" t="s">
        <v>9307</v>
      </c>
      <c r="B3388" s="8" t="s">
        <v>3132</v>
      </c>
      <c r="C3388" s="8" t="s">
        <v>6</v>
      </c>
      <c r="D3388" s="50" t="s">
        <v>10361</v>
      </c>
      <c r="E3388" s="50" t="s">
        <v>3121</v>
      </c>
    </row>
    <row r="3389" spans="1:5" ht="16" x14ac:dyDescent="0.2">
      <c r="A3389" s="8" t="s">
        <v>9307</v>
      </c>
      <c r="B3389" s="8" t="s">
        <v>3132</v>
      </c>
      <c r="C3389" s="8" t="s">
        <v>7</v>
      </c>
      <c r="D3389" s="50" t="s">
        <v>10368</v>
      </c>
      <c r="E3389" s="50" t="s">
        <v>3134</v>
      </c>
    </row>
    <row r="3390" spans="1:5" ht="48" x14ac:dyDescent="0.2">
      <c r="A3390" s="8" t="s">
        <v>9307</v>
      </c>
      <c r="B3390" s="8" t="s">
        <v>3132</v>
      </c>
      <c r="C3390" s="8" t="s">
        <v>8</v>
      </c>
      <c r="D3390" s="50" t="s">
        <v>10369</v>
      </c>
      <c r="E3390" s="50" t="s">
        <v>3135</v>
      </c>
    </row>
    <row r="3391" spans="1:5" ht="16" x14ac:dyDescent="0.2">
      <c r="A3391" s="8" t="s">
        <v>9307</v>
      </c>
      <c r="B3391" s="8" t="s">
        <v>3136</v>
      </c>
      <c r="C3391" s="8" t="s">
        <v>4</v>
      </c>
      <c r="D3391" s="50" t="s">
        <v>10122</v>
      </c>
      <c r="E3391" s="50" t="s">
        <v>2352</v>
      </c>
    </row>
    <row r="3392" spans="1:5" ht="16" x14ac:dyDescent="0.2">
      <c r="A3392" s="8" t="s">
        <v>9307</v>
      </c>
      <c r="B3392" s="8" t="s">
        <v>3136</v>
      </c>
      <c r="C3392" s="8" t="s">
        <v>5</v>
      </c>
      <c r="D3392" s="50" t="s">
        <v>10122</v>
      </c>
      <c r="E3392" s="50" t="s">
        <v>2355</v>
      </c>
    </row>
    <row r="3393" spans="1:5" ht="16" x14ac:dyDescent="0.2">
      <c r="A3393" s="8" t="s">
        <v>9307</v>
      </c>
      <c r="B3393" s="8" t="s">
        <v>3136</v>
      </c>
      <c r="C3393" s="8" t="s">
        <v>6</v>
      </c>
      <c r="D3393" s="50" t="s">
        <v>10361</v>
      </c>
      <c r="E3393" s="50" t="s">
        <v>3121</v>
      </c>
    </row>
    <row r="3394" spans="1:5" ht="16" x14ac:dyDescent="0.2">
      <c r="A3394" s="8" t="s">
        <v>9307</v>
      </c>
      <c r="B3394" s="8" t="s">
        <v>3136</v>
      </c>
      <c r="C3394" s="8" t="s">
        <v>7</v>
      </c>
      <c r="D3394" s="50" t="s">
        <v>10370</v>
      </c>
      <c r="E3394" s="50" t="s">
        <v>3138</v>
      </c>
    </row>
    <row r="3395" spans="1:5" ht="48" x14ac:dyDescent="0.2">
      <c r="A3395" s="8" t="s">
        <v>9307</v>
      </c>
      <c r="B3395" s="8" t="s">
        <v>3136</v>
      </c>
      <c r="C3395" s="8" t="s">
        <v>8</v>
      </c>
      <c r="D3395" s="50" t="s">
        <v>10369</v>
      </c>
      <c r="E3395" s="50" t="s">
        <v>3135</v>
      </c>
    </row>
    <row r="3396" spans="1:5" ht="16" x14ac:dyDescent="0.2">
      <c r="A3396" s="8" t="s">
        <v>9307</v>
      </c>
      <c r="B3396" s="8" t="s">
        <v>3139</v>
      </c>
      <c r="C3396" s="8" t="s">
        <v>4</v>
      </c>
      <c r="D3396" s="50" t="s">
        <v>10122</v>
      </c>
      <c r="E3396" s="50" t="s">
        <v>2352</v>
      </c>
    </row>
    <row r="3397" spans="1:5" ht="16" x14ac:dyDescent="0.2">
      <c r="A3397" s="8" t="s">
        <v>9307</v>
      </c>
      <c r="B3397" s="8" t="s">
        <v>3139</v>
      </c>
      <c r="C3397" s="8" t="s">
        <v>5</v>
      </c>
      <c r="D3397" s="50" t="s">
        <v>10122</v>
      </c>
      <c r="E3397" s="50" t="s">
        <v>2355</v>
      </c>
    </row>
    <row r="3398" spans="1:5" ht="16" x14ac:dyDescent="0.2">
      <c r="A3398" s="8" t="s">
        <v>9307</v>
      </c>
      <c r="B3398" s="8" t="s">
        <v>3139</v>
      </c>
      <c r="C3398" s="8" t="s">
        <v>6</v>
      </c>
      <c r="D3398" s="50" t="s">
        <v>10361</v>
      </c>
      <c r="E3398" s="50" t="s">
        <v>3121</v>
      </c>
    </row>
    <row r="3399" spans="1:5" ht="16" x14ac:dyDescent="0.2">
      <c r="A3399" s="8" t="s">
        <v>9307</v>
      </c>
      <c r="B3399" s="8" t="s">
        <v>3139</v>
      </c>
      <c r="C3399" s="8" t="s">
        <v>7</v>
      </c>
      <c r="D3399" s="50" t="s">
        <v>10371</v>
      </c>
      <c r="E3399" s="50" t="s">
        <v>3141</v>
      </c>
    </row>
    <row r="3400" spans="1:5" ht="48" x14ac:dyDescent="0.2">
      <c r="A3400" s="8" t="s">
        <v>9307</v>
      </c>
      <c r="B3400" s="8" t="s">
        <v>3139</v>
      </c>
      <c r="C3400" s="8" t="s">
        <v>8</v>
      </c>
      <c r="D3400" s="50" t="s">
        <v>10369</v>
      </c>
      <c r="E3400" s="50" t="s">
        <v>3135</v>
      </c>
    </row>
    <row r="3401" spans="1:5" ht="16" x14ac:dyDescent="0.2">
      <c r="A3401" s="8" t="s">
        <v>9307</v>
      </c>
      <c r="B3401" s="8" t="s">
        <v>3142</v>
      </c>
      <c r="C3401" s="8" t="s">
        <v>4</v>
      </c>
      <c r="D3401" s="50" t="s">
        <v>10122</v>
      </c>
      <c r="E3401" s="50" t="s">
        <v>2352</v>
      </c>
    </row>
    <row r="3402" spans="1:5" ht="16" x14ac:dyDescent="0.2">
      <c r="A3402" s="8" t="s">
        <v>9307</v>
      </c>
      <c r="B3402" s="8" t="s">
        <v>3142</v>
      </c>
      <c r="C3402" s="8" t="s">
        <v>5</v>
      </c>
      <c r="D3402" s="50" t="s">
        <v>10122</v>
      </c>
      <c r="E3402" s="50" t="s">
        <v>2355</v>
      </c>
    </row>
    <row r="3403" spans="1:5" ht="16" x14ac:dyDescent="0.2">
      <c r="A3403" s="8" t="s">
        <v>9307</v>
      </c>
      <c r="B3403" s="8" t="s">
        <v>3142</v>
      </c>
      <c r="C3403" s="8" t="s">
        <v>6</v>
      </c>
      <c r="D3403" s="50" t="s">
        <v>10361</v>
      </c>
      <c r="E3403" s="50" t="s">
        <v>3121</v>
      </c>
    </row>
    <row r="3404" spans="1:5" ht="16" x14ac:dyDescent="0.2">
      <c r="A3404" s="8" t="s">
        <v>9307</v>
      </c>
      <c r="B3404" s="8" t="s">
        <v>3142</v>
      </c>
      <c r="C3404" s="8" t="s">
        <v>7</v>
      </c>
      <c r="D3404" s="50" t="s">
        <v>10372</v>
      </c>
      <c r="E3404" s="50" t="s">
        <v>3144</v>
      </c>
    </row>
    <row r="3405" spans="1:5" ht="48" x14ac:dyDescent="0.2">
      <c r="A3405" s="8" t="s">
        <v>9307</v>
      </c>
      <c r="B3405" s="8" t="s">
        <v>3142</v>
      </c>
      <c r="C3405" s="8" t="s">
        <v>8</v>
      </c>
      <c r="D3405" s="50" t="s">
        <v>10369</v>
      </c>
      <c r="E3405" s="50" t="s">
        <v>3135</v>
      </c>
    </row>
    <row r="3406" spans="1:5" ht="16" x14ac:dyDescent="0.2">
      <c r="A3406" s="8" t="s">
        <v>9307</v>
      </c>
      <c r="B3406" s="8" t="s">
        <v>3145</v>
      </c>
      <c r="C3406" s="8" t="s">
        <v>4</v>
      </c>
      <c r="D3406" s="50" t="s">
        <v>10122</v>
      </c>
      <c r="E3406" s="50" t="s">
        <v>2352</v>
      </c>
    </row>
    <row r="3407" spans="1:5" ht="16" x14ac:dyDescent="0.2">
      <c r="A3407" s="8" t="s">
        <v>9307</v>
      </c>
      <c r="B3407" s="8" t="s">
        <v>3145</v>
      </c>
      <c r="C3407" s="8" t="s">
        <v>5</v>
      </c>
      <c r="D3407" s="50" t="s">
        <v>10122</v>
      </c>
      <c r="E3407" s="50" t="s">
        <v>2355</v>
      </c>
    </row>
    <row r="3408" spans="1:5" ht="16" x14ac:dyDescent="0.2">
      <c r="A3408" s="8" t="s">
        <v>9307</v>
      </c>
      <c r="B3408" s="8" t="s">
        <v>3145</v>
      </c>
      <c r="C3408" s="8" t="s">
        <v>6</v>
      </c>
      <c r="D3408" s="50" t="s">
        <v>10361</v>
      </c>
      <c r="E3408" s="50" t="s">
        <v>3121</v>
      </c>
    </row>
    <row r="3409" spans="1:5" ht="16" x14ac:dyDescent="0.2">
      <c r="A3409" s="8" t="s">
        <v>9307</v>
      </c>
      <c r="B3409" s="8" t="s">
        <v>3145</v>
      </c>
      <c r="C3409" s="8" t="s">
        <v>7</v>
      </c>
      <c r="D3409" s="50" t="s">
        <v>10373</v>
      </c>
      <c r="E3409" s="50" t="s">
        <v>3147</v>
      </c>
    </row>
    <row r="3410" spans="1:5" ht="48" x14ac:dyDescent="0.2">
      <c r="A3410" s="8" t="s">
        <v>9307</v>
      </c>
      <c r="B3410" s="8" t="s">
        <v>3145</v>
      </c>
      <c r="C3410" s="8" t="s">
        <v>8</v>
      </c>
      <c r="D3410" s="50" t="s">
        <v>10369</v>
      </c>
      <c r="E3410" s="50" t="s">
        <v>3135</v>
      </c>
    </row>
    <row r="3411" spans="1:5" ht="16" x14ac:dyDescent="0.2">
      <c r="A3411" s="8" t="s">
        <v>9307</v>
      </c>
      <c r="B3411" s="8" t="s">
        <v>3164</v>
      </c>
      <c r="C3411" s="8" t="s">
        <v>4</v>
      </c>
      <c r="D3411" s="50" t="s">
        <v>10122</v>
      </c>
      <c r="E3411" s="50" t="s">
        <v>2352</v>
      </c>
    </row>
    <row r="3412" spans="1:5" ht="16" x14ac:dyDescent="0.2">
      <c r="A3412" s="8" t="s">
        <v>9307</v>
      </c>
      <c r="B3412" s="8" t="s">
        <v>3164</v>
      </c>
      <c r="C3412" s="8" t="s">
        <v>5</v>
      </c>
      <c r="D3412" s="50" t="s">
        <v>10122</v>
      </c>
      <c r="E3412" s="50" t="s">
        <v>2355</v>
      </c>
    </row>
    <row r="3413" spans="1:5" ht="16" x14ac:dyDescent="0.2">
      <c r="A3413" s="8" t="s">
        <v>9307</v>
      </c>
      <c r="B3413" s="8" t="s">
        <v>3164</v>
      </c>
      <c r="C3413" s="8" t="s">
        <v>6</v>
      </c>
      <c r="D3413" s="50" t="s">
        <v>10361</v>
      </c>
      <c r="E3413" s="50" t="s">
        <v>3121</v>
      </c>
    </row>
    <row r="3414" spans="1:5" ht="16" x14ac:dyDescent="0.2">
      <c r="A3414" s="8" t="s">
        <v>9307</v>
      </c>
      <c r="B3414" s="8" t="s">
        <v>3164</v>
      </c>
      <c r="C3414" s="8" t="s">
        <v>7</v>
      </c>
      <c r="D3414" s="50" t="s">
        <v>10374</v>
      </c>
      <c r="E3414" s="50" t="s">
        <v>3166</v>
      </c>
    </row>
    <row r="3415" spans="1:5" ht="64" x14ac:dyDescent="0.2">
      <c r="A3415" s="8" t="s">
        <v>9307</v>
      </c>
      <c r="B3415" s="8" t="s">
        <v>3164</v>
      </c>
      <c r="C3415" s="8" t="s">
        <v>8</v>
      </c>
      <c r="D3415" s="50" t="s">
        <v>10375</v>
      </c>
      <c r="E3415" s="50" t="s">
        <v>3167</v>
      </c>
    </row>
    <row r="3416" spans="1:5" ht="16" x14ac:dyDescent="0.2">
      <c r="A3416" s="8" t="s">
        <v>9307</v>
      </c>
      <c r="B3416" s="8" t="s">
        <v>3168</v>
      </c>
      <c r="C3416" s="8" t="s">
        <v>4</v>
      </c>
      <c r="D3416" s="50" t="s">
        <v>10122</v>
      </c>
      <c r="E3416" s="50" t="s">
        <v>2352</v>
      </c>
    </row>
    <row r="3417" spans="1:5" ht="16" x14ac:dyDescent="0.2">
      <c r="A3417" s="8" t="s">
        <v>9307</v>
      </c>
      <c r="B3417" s="8" t="s">
        <v>3168</v>
      </c>
      <c r="C3417" s="8" t="s">
        <v>5</v>
      </c>
      <c r="D3417" s="50" t="s">
        <v>10122</v>
      </c>
      <c r="E3417" s="50" t="s">
        <v>2355</v>
      </c>
    </row>
    <row r="3418" spans="1:5" ht="16" x14ac:dyDescent="0.2">
      <c r="A3418" s="8" t="s">
        <v>9307</v>
      </c>
      <c r="B3418" s="8" t="s">
        <v>3168</v>
      </c>
      <c r="C3418" s="8" t="s">
        <v>6</v>
      </c>
      <c r="D3418" s="50" t="s">
        <v>10361</v>
      </c>
      <c r="E3418" s="50" t="s">
        <v>3121</v>
      </c>
    </row>
    <row r="3419" spans="1:5" ht="16" x14ac:dyDescent="0.2">
      <c r="A3419" s="8" t="s">
        <v>9307</v>
      </c>
      <c r="B3419" s="8" t="s">
        <v>3168</v>
      </c>
      <c r="C3419" s="8" t="s">
        <v>7</v>
      </c>
      <c r="D3419" s="50" t="s">
        <v>10376</v>
      </c>
      <c r="E3419" s="50" t="s">
        <v>3170</v>
      </c>
    </row>
    <row r="3420" spans="1:5" ht="16" x14ac:dyDescent="0.2">
      <c r="A3420" s="8" t="s">
        <v>9307</v>
      </c>
      <c r="B3420" s="8" t="s">
        <v>3172</v>
      </c>
      <c r="C3420" s="8" t="s">
        <v>4</v>
      </c>
      <c r="D3420" s="50" t="s">
        <v>10122</v>
      </c>
      <c r="E3420" s="50" t="s">
        <v>2352</v>
      </c>
    </row>
    <row r="3421" spans="1:5" ht="16" x14ac:dyDescent="0.2">
      <c r="A3421" s="8" t="s">
        <v>9307</v>
      </c>
      <c r="B3421" s="8" t="s">
        <v>3172</v>
      </c>
      <c r="C3421" s="8" t="s">
        <v>5</v>
      </c>
      <c r="D3421" s="50" t="s">
        <v>10122</v>
      </c>
      <c r="E3421" s="50" t="s">
        <v>2355</v>
      </c>
    </row>
    <row r="3422" spans="1:5" ht="16" x14ac:dyDescent="0.2">
      <c r="A3422" s="8" t="s">
        <v>9307</v>
      </c>
      <c r="B3422" s="8" t="s">
        <v>3172</v>
      </c>
      <c r="C3422" s="8" t="s">
        <v>6</v>
      </c>
      <c r="D3422" s="50" t="s">
        <v>10361</v>
      </c>
      <c r="E3422" s="50" t="s">
        <v>3121</v>
      </c>
    </row>
    <row r="3423" spans="1:5" ht="128" x14ac:dyDescent="0.2">
      <c r="A3423" s="8" t="s">
        <v>9307</v>
      </c>
      <c r="B3423" s="8" t="s">
        <v>3172</v>
      </c>
      <c r="C3423" s="8" t="s">
        <v>7</v>
      </c>
      <c r="D3423" s="50" t="s">
        <v>10377</v>
      </c>
      <c r="E3423" s="50" t="s">
        <v>10378</v>
      </c>
    </row>
    <row r="3424" spans="1:5" ht="144" x14ac:dyDescent="0.2">
      <c r="A3424" s="8" t="s">
        <v>9307</v>
      </c>
      <c r="B3424" s="8" t="s">
        <v>3172</v>
      </c>
      <c r="C3424" s="8" t="s">
        <v>8</v>
      </c>
      <c r="D3424" s="50" t="s">
        <v>10379</v>
      </c>
      <c r="E3424" s="50" t="s">
        <v>3175</v>
      </c>
    </row>
    <row r="3425" spans="1:5" ht="16" x14ac:dyDescent="0.2">
      <c r="A3425" s="8" t="s">
        <v>9307</v>
      </c>
      <c r="B3425" s="8" t="s">
        <v>3176</v>
      </c>
      <c r="C3425" s="8" t="s">
        <v>4</v>
      </c>
      <c r="D3425" s="50" t="s">
        <v>10122</v>
      </c>
      <c r="E3425" s="50" t="s">
        <v>2352</v>
      </c>
    </row>
    <row r="3426" spans="1:5" ht="16" x14ac:dyDescent="0.2">
      <c r="A3426" s="8" t="s">
        <v>9307</v>
      </c>
      <c r="B3426" s="8" t="s">
        <v>3176</v>
      </c>
      <c r="C3426" s="8" t="s">
        <v>5</v>
      </c>
      <c r="D3426" s="50" t="s">
        <v>10122</v>
      </c>
      <c r="E3426" s="50" t="s">
        <v>2355</v>
      </c>
    </row>
    <row r="3427" spans="1:5" ht="16" x14ac:dyDescent="0.2">
      <c r="A3427" s="8" t="s">
        <v>9307</v>
      </c>
      <c r="B3427" s="8" t="s">
        <v>3176</v>
      </c>
      <c r="C3427" s="8" t="s">
        <v>6</v>
      </c>
      <c r="D3427" s="50" t="s">
        <v>10361</v>
      </c>
      <c r="E3427" s="50" t="s">
        <v>3121</v>
      </c>
    </row>
    <row r="3428" spans="1:5" ht="16" x14ac:dyDescent="0.2">
      <c r="A3428" s="8" t="s">
        <v>9307</v>
      </c>
      <c r="B3428" s="8" t="s">
        <v>3176</v>
      </c>
      <c r="C3428" s="8" t="s">
        <v>7</v>
      </c>
      <c r="D3428" s="50" t="s">
        <v>10380</v>
      </c>
      <c r="E3428" s="50" t="s">
        <v>3178</v>
      </c>
    </row>
    <row r="3429" spans="1:5" ht="16" x14ac:dyDescent="0.2">
      <c r="A3429" s="8" t="s">
        <v>9307</v>
      </c>
      <c r="B3429" s="8" t="s">
        <v>3181</v>
      </c>
      <c r="C3429" s="8" t="s">
        <v>4</v>
      </c>
      <c r="D3429" s="50" t="s">
        <v>10122</v>
      </c>
      <c r="E3429" s="50" t="s">
        <v>2352</v>
      </c>
    </row>
    <row r="3430" spans="1:5" ht="16" x14ac:dyDescent="0.2">
      <c r="A3430" s="8" t="s">
        <v>9307</v>
      </c>
      <c r="B3430" s="8" t="s">
        <v>3181</v>
      </c>
      <c r="C3430" s="8" t="s">
        <v>5</v>
      </c>
      <c r="D3430" s="50" t="s">
        <v>10122</v>
      </c>
      <c r="E3430" s="50" t="s">
        <v>2355</v>
      </c>
    </row>
    <row r="3431" spans="1:5" ht="16" x14ac:dyDescent="0.2">
      <c r="A3431" s="8" t="s">
        <v>9307</v>
      </c>
      <c r="B3431" s="8" t="s">
        <v>3181</v>
      </c>
      <c r="C3431" s="8" t="s">
        <v>6</v>
      </c>
      <c r="D3431" s="50" t="s">
        <v>10361</v>
      </c>
      <c r="E3431" s="50" t="s">
        <v>3121</v>
      </c>
    </row>
    <row r="3432" spans="1:5" ht="16" x14ac:dyDescent="0.2">
      <c r="A3432" s="8" t="s">
        <v>9307</v>
      </c>
      <c r="B3432" s="8" t="s">
        <v>3181</v>
      </c>
      <c r="C3432" s="8" t="s">
        <v>7</v>
      </c>
      <c r="D3432" s="50" t="s">
        <v>10366</v>
      </c>
      <c r="E3432" s="50" t="s">
        <v>3131</v>
      </c>
    </row>
    <row r="3433" spans="1:5" ht="48" x14ac:dyDescent="0.2">
      <c r="A3433" s="8" t="s">
        <v>9307</v>
      </c>
      <c r="B3433" s="8" t="s">
        <v>3181</v>
      </c>
      <c r="C3433" s="8" t="s">
        <v>8</v>
      </c>
      <c r="D3433" s="50" t="s">
        <v>10381</v>
      </c>
      <c r="E3433" s="50" t="s">
        <v>3183</v>
      </c>
    </row>
    <row r="3434" spans="1:5" ht="16" x14ac:dyDescent="0.2">
      <c r="A3434" s="8" t="s">
        <v>9307</v>
      </c>
      <c r="B3434" s="8" t="s">
        <v>3184</v>
      </c>
      <c r="C3434" s="8" t="s">
        <v>4</v>
      </c>
      <c r="D3434" s="50" t="s">
        <v>10122</v>
      </c>
      <c r="E3434" s="50" t="s">
        <v>2352</v>
      </c>
    </row>
    <row r="3435" spans="1:5" ht="16" x14ac:dyDescent="0.2">
      <c r="A3435" s="8" t="s">
        <v>9307</v>
      </c>
      <c r="B3435" s="8" t="s">
        <v>3184</v>
      </c>
      <c r="C3435" s="8" t="s">
        <v>5</v>
      </c>
      <c r="D3435" s="50" t="s">
        <v>10122</v>
      </c>
      <c r="E3435" s="50" t="s">
        <v>2355</v>
      </c>
    </row>
    <row r="3436" spans="1:5" ht="16" x14ac:dyDescent="0.2">
      <c r="A3436" s="8" t="s">
        <v>9307</v>
      </c>
      <c r="B3436" s="8" t="s">
        <v>3184</v>
      </c>
      <c r="C3436" s="8" t="s">
        <v>6</v>
      </c>
      <c r="D3436" s="50" t="s">
        <v>10361</v>
      </c>
      <c r="E3436" s="50" t="s">
        <v>3121</v>
      </c>
    </row>
    <row r="3437" spans="1:5" ht="16" x14ac:dyDescent="0.2">
      <c r="A3437" s="8" t="s">
        <v>9307</v>
      </c>
      <c r="B3437" s="8" t="s">
        <v>3184</v>
      </c>
      <c r="C3437" s="8" t="s">
        <v>7</v>
      </c>
      <c r="D3437" s="50" t="s">
        <v>10368</v>
      </c>
      <c r="E3437" s="50" t="s">
        <v>3134</v>
      </c>
    </row>
    <row r="3438" spans="1:5" ht="48" x14ac:dyDescent="0.2">
      <c r="A3438" s="8" t="s">
        <v>9307</v>
      </c>
      <c r="B3438" s="8" t="s">
        <v>3184</v>
      </c>
      <c r="C3438" s="8" t="s">
        <v>8</v>
      </c>
      <c r="D3438" s="50" t="s">
        <v>10382</v>
      </c>
      <c r="E3438" s="50" t="s">
        <v>3186</v>
      </c>
    </row>
    <row r="3439" spans="1:5" ht="16" x14ac:dyDescent="0.2">
      <c r="A3439" s="8" t="s">
        <v>9307</v>
      </c>
      <c r="B3439" s="8" t="s">
        <v>3187</v>
      </c>
      <c r="C3439" s="8" t="s">
        <v>4</v>
      </c>
      <c r="D3439" s="50" t="s">
        <v>10122</v>
      </c>
      <c r="E3439" s="50" t="s">
        <v>2352</v>
      </c>
    </row>
    <row r="3440" spans="1:5" ht="16" x14ac:dyDescent="0.2">
      <c r="A3440" s="8" t="s">
        <v>9307</v>
      </c>
      <c r="B3440" s="8" t="s">
        <v>3187</v>
      </c>
      <c r="C3440" s="8" t="s">
        <v>5</v>
      </c>
      <c r="D3440" s="50" t="s">
        <v>10122</v>
      </c>
      <c r="E3440" s="50" t="s">
        <v>2355</v>
      </c>
    </row>
    <row r="3441" spans="1:5" ht="16" x14ac:dyDescent="0.2">
      <c r="A3441" s="8" t="s">
        <v>9307</v>
      </c>
      <c r="B3441" s="8" t="s">
        <v>3187</v>
      </c>
      <c r="C3441" s="8" t="s">
        <v>6</v>
      </c>
      <c r="D3441" s="50" t="s">
        <v>10361</v>
      </c>
      <c r="E3441" s="50" t="s">
        <v>3121</v>
      </c>
    </row>
    <row r="3442" spans="1:5" ht="16" x14ac:dyDescent="0.2">
      <c r="A3442" s="8" t="s">
        <v>9307</v>
      </c>
      <c r="B3442" s="8" t="s">
        <v>3187</v>
      </c>
      <c r="C3442" s="8" t="s">
        <v>7</v>
      </c>
      <c r="D3442" s="50" t="s">
        <v>10370</v>
      </c>
      <c r="E3442" s="50" t="s">
        <v>3138</v>
      </c>
    </row>
    <row r="3443" spans="1:5" ht="48" x14ac:dyDescent="0.2">
      <c r="A3443" s="8" t="s">
        <v>9307</v>
      </c>
      <c r="B3443" s="8" t="s">
        <v>3187</v>
      </c>
      <c r="C3443" s="8" t="s">
        <v>8</v>
      </c>
      <c r="D3443" s="50" t="s">
        <v>10382</v>
      </c>
      <c r="E3443" s="50" t="s">
        <v>3186</v>
      </c>
    </row>
    <row r="3444" spans="1:5" ht="16" x14ac:dyDescent="0.2">
      <c r="A3444" s="8" t="s">
        <v>9307</v>
      </c>
      <c r="B3444" s="8" t="s">
        <v>3189</v>
      </c>
      <c r="C3444" s="8" t="s">
        <v>4</v>
      </c>
      <c r="D3444" s="50" t="s">
        <v>10122</v>
      </c>
      <c r="E3444" s="50" t="s">
        <v>2352</v>
      </c>
    </row>
    <row r="3445" spans="1:5" ht="16" x14ac:dyDescent="0.2">
      <c r="A3445" s="8" t="s">
        <v>9307</v>
      </c>
      <c r="B3445" s="8" t="s">
        <v>3189</v>
      </c>
      <c r="C3445" s="8" t="s">
        <v>5</v>
      </c>
      <c r="D3445" s="50" t="s">
        <v>10122</v>
      </c>
      <c r="E3445" s="50" t="s">
        <v>2355</v>
      </c>
    </row>
    <row r="3446" spans="1:5" ht="16" x14ac:dyDescent="0.2">
      <c r="A3446" s="8" t="s">
        <v>9307</v>
      </c>
      <c r="B3446" s="8" t="s">
        <v>3189</v>
      </c>
      <c r="C3446" s="8" t="s">
        <v>6</v>
      </c>
      <c r="D3446" s="50" t="s">
        <v>10361</v>
      </c>
      <c r="E3446" s="50" t="s">
        <v>3121</v>
      </c>
    </row>
    <row r="3447" spans="1:5" ht="16" x14ac:dyDescent="0.2">
      <c r="A3447" s="8" t="s">
        <v>9307</v>
      </c>
      <c r="B3447" s="8" t="s">
        <v>3189</v>
      </c>
      <c r="C3447" s="8" t="s">
        <v>7</v>
      </c>
      <c r="D3447" s="50" t="s">
        <v>10371</v>
      </c>
      <c r="E3447" s="50" t="s">
        <v>3141</v>
      </c>
    </row>
    <row r="3448" spans="1:5" ht="48" x14ac:dyDescent="0.2">
      <c r="A3448" s="8" t="s">
        <v>9307</v>
      </c>
      <c r="B3448" s="8" t="s">
        <v>3189</v>
      </c>
      <c r="C3448" s="8" t="s">
        <v>8</v>
      </c>
      <c r="D3448" s="50" t="s">
        <v>10382</v>
      </c>
      <c r="E3448" s="50" t="s">
        <v>3186</v>
      </c>
    </row>
    <row r="3449" spans="1:5" ht="16" x14ac:dyDescent="0.2">
      <c r="A3449" s="8" t="s">
        <v>9307</v>
      </c>
      <c r="B3449" s="8" t="s">
        <v>3191</v>
      </c>
      <c r="C3449" s="8" t="s">
        <v>4</v>
      </c>
      <c r="D3449" s="50" t="s">
        <v>10122</v>
      </c>
      <c r="E3449" s="50" t="s">
        <v>2352</v>
      </c>
    </row>
    <row r="3450" spans="1:5" ht="16" x14ac:dyDescent="0.2">
      <c r="A3450" s="8" t="s">
        <v>9307</v>
      </c>
      <c r="B3450" s="8" t="s">
        <v>3191</v>
      </c>
      <c r="C3450" s="8" t="s">
        <v>5</v>
      </c>
      <c r="D3450" s="50" t="s">
        <v>10122</v>
      </c>
      <c r="E3450" s="50" t="s">
        <v>2355</v>
      </c>
    </row>
    <row r="3451" spans="1:5" ht="16" x14ac:dyDescent="0.2">
      <c r="A3451" s="8" t="s">
        <v>9307</v>
      </c>
      <c r="B3451" s="8" t="s">
        <v>3191</v>
      </c>
      <c r="C3451" s="8" t="s">
        <v>6</v>
      </c>
      <c r="D3451" s="50" t="s">
        <v>10361</v>
      </c>
      <c r="E3451" s="50" t="s">
        <v>3121</v>
      </c>
    </row>
    <row r="3452" spans="1:5" ht="16" x14ac:dyDescent="0.2">
      <c r="A3452" s="8" t="s">
        <v>9307</v>
      </c>
      <c r="B3452" s="8" t="s">
        <v>3191</v>
      </c>
      <c r="C3452" s="8" t="s">
        <v>7</v>
      </c>
      <c r="D3452" s="50" t="s">
        <v>10372</v>
      </c>
      <c r="E3452" s="50" t="s">
        <v>3144</v>
      </c>
    </row>
    <row r="3453" spans="1:5" ht="48" x14ac:dyDescent="0.2">
      <c r="A3453" s="8" t="s">
        <v>9307</v>
      </c>
      <c r="B3453" s="8" t="s">
        <v>3191</v>
      </c>
      <c r="C3453" s="8" t="s">
        <v>8</v>
      </c>
      <c r="D3453" s="50" t="s">
        <v>10382</v>
      </c>
      <c r="E3453" s="50" t="s">
        <v>3186</v>
      </c>
    </row>
    <row r="3454" spans="1:5" ht="16" x14ac:dyDescent="0.2">
      <c r="A3454" s="8" t="s">
        <v>9307</v>
      </c>
      <c r="B3454" s="8" t="s">
        <v>3193</v>
      </c>
      <c r="C3454" s="8" t="s">
        <v>4</v>
      </c>
      <c r="D3454" s="50" t="s">
        <v>10122</v>
      </c>
      <c r="E3454" s="50" t="s">
        <v>2352</v>
      </c>
    </row>
    <row r="3455" spans="1:5" ht="16" x14ac:dyDescent="0.2">
      <c r="A3455" s="8" t="s">
        <v>9307</v>
      </c>
      <c r="B3455" s="8" t="s">
        <v>3193</v>
      </c>
      <c r="C3455" s="8" t="s">
        <v>5</v>
      </c>
      <c r="D3455" s="50" t="s">
        <v>10122</v>
      </c>
      <c r="E3455" s="50" t="s">
        <v>2355</v>
      </c>
    </row>
    <row r="3456" spans="1:5" ht="16" x14ac:dyDescent="0.2">
      <c r="A3456" s="8" t="s">
        <v>9307</v>
      </c>
      <c r="B3456" s="8" t="s">
        <v>3193</v>
      </c>
      <c r="C3456" s="8" t="s">
        <v>6</v>
      </c>
      <c r="D3456" s="50" t="s">
        <v>10361</v>
      </c>
      <c r="E3456" s="50" t="s">
        <v>3121</v>
      </c>
    </row>
    <row r="3457" spans="1:5" ht="16" x14ac:dyDescent="0.2">
      <c r="A3457" s="8" t="s">
        <v>9307</v>
      </c>
      <c r="B3457" s="8" t="s">
        <v>3193</v>
      </c>
      <c r="C3457" s="8" t="s">
        <v>7</v>
      </c>
      <c r="D3457" s="50" t="s">
        <v>10373</v>
      </c>
      <c r="E3457" s="50" t="s">
        <v>3147</v>
      </c>
    </row>
    <row r="3458" spans="1:5" ht="48" x14ac:dyDescent="0.2">
      <c r="A3458" s="8" t="s">
        <v>9307</v>
      </c>
      <c r="B3458" s="8" t="s">
        <v>3193</v>
      </c>
      <c r="C3458" s="8" t="s">
        <v>8</v>
      </c>
      <c r="D3458" s="50" t="s">
        <v>10382</v>
      </c>
      <c r="E3458" s="50" t="s">
        <v>3186</v>
      </c>
    </row>
    <row r="3459" spans="1:5" ht="16" x14ac:dyDescent="0.2">
      <c r="A3459" s="8" t="s">
        <v>9307</v>
      </c>
      <c r="B3459" s="8" t="s">
        <v>3209</v>
      </c>
      <c r="C3459" s="8" t="s">
        <v>4</v>
      </c>
      <c r="D3459" s="50" t="s">
        <v>10122</v>
      </c>
      <c r="E3459" s="50" t="s">
        <v>2352</v>
      </c>
    </row>
    <row r="3460" spans="1:5" ht="16" x14ac:dyDescent="0.2">
      <c r="A3460" s="8" t="s">
        <v>9307</v>
      </c>
      <c r="B3460" s="8" t="s">
        <v>3209</v>
      </c>
      <c r="C3460" s="8" t="s">
        <v>5</v>
      </c>
      <c r="D3460" s="50" t="s">
        <v>10122</v>
      </c>
      <c r="E3460" s="50" t="s">
        <v>2355</v>
      </c>
    </row>
    <row r="3461" spans="1:5" ht="16" x14ac:dyDescent="0.2">
      <c r="A3461" s="8" t="s">
        <v>9307</v>
      </c>
      <c r="B3461" s="8" t="s">
        <v>3209</v>
      </c>
      <c r="C3461" s="8" t="s">
        <v>6</v>
      </c>
      <c r="D3461" s="50" t="s">
        <v>10361</v>
      </c>
      <c r="E3461" s="50" t="s">
        <v>3121</v>
      </c>
    </row>
    <row r="3462" spans="1:5" ht="16" x14ac:dyDescent="0.2">
      <c r="A3462" s="8" t="s">
        <v>9307</v>
      </c>
      <c r="B3462" s="8" t="s">
        <v>3209</v>
      </c>
      <c r="C3462" s="8" t="s">
        <v>7</v>
      </c>
      <c r="D3462" s="50" t="s">
        <v>10374</v>
      </c>
      <c r="E3462" s="50" t="s">
        <v>3166</v>
      </c>
    </row>
    <row r="3463" spans="1:5" ht="64" x14ac:dyDescent="0.2">
      <c r="A3463" s="8" t="s">
        <v>9307</v>
      </c>
      <c r="B3463" s="8" t="s">
        <v>3209</v>
      </c>
      <c r="C3463" s="8" t="s">
        <v>8</v>
      </c>
      <c r="D3463" s="50" t="s">
        <v>10383</v>
      </c>
      <c r="E3463" s="50" t="s">
        <v>3211</v>
      </c>
    </row>
    <row r="3464" spans="1:5" ht="16" x14ac:dyDescent="0.2">
      <c r="A3464" s="8" t="s">
        <v>9307</v>
      </c>
      <c r="B3464" s="8" t="s">
        <v>3212</v>
      </c>
      <c r="C3464" s="8" t="s">
        <v>4</v>
      </c>
      <c r="D3464" s="50" t="s">
        <v>10122</v>
      </c>
      <c r="E3464" s="50" t="s">
        <v>2352</v>
      </c>
    </row>
    <row r="3465" spans="1:5" ht="16" x14ac:dyDescent="0.2">
      <c r="A3465" s="8" t="s">
        <v>9307</v>
      </c>
      <c r="B3465" s="8" t="s">
        <v>3212</v>
      </c>
      <c r="C3465" s="8" t="s">
        <v>5</v>
      </c>
      <c r="D3465" s="50" t="s">
        <v>10122</v>
      </c>
      <c r="E3465" s="50" t="s">
        <v>2355</v>
      </c>
    </row>
    <row r="3466" spans="1:5" ht="16" x14ac:dyDescent="0.2">
      <c r="A3466" s="8" t="s">
        <v>9307</v>
      </c>
      <c r="B3466" s="8" t="s">
        <v>3212</v>
      </c>
      <c r="C3466" s="8" t="s">
        <v>6</v>
      </c>
      <c r="D3466" s="50" t="s">
        <v>10361</v>
      </c>
      <c r="E3466" s="50" t="s">
        <v>3121</v>
      </c>
    </row>
    <row r="3467" spans="1:5" ht="16" x14ac:dyDescent="0.2">
      <c r="A3467" s="8" t="s">
        <v>9307</v>
      </c>
      <c r="B3467" s="8" t="s">
        <v>3212</v>
      </c>
      <c r="C3467" s="8" t="s">
        <v>7</v>
      </c>
      <c r="D3467" s="50" t="s">
        <v>10384</v>
      </c>
      <c r="E3467" s="50" t="s">
        <v>3214</v>
      </c>
    </row>
    <row r="3468" spans="1:5" ht="16" x14ac:dyDescent="0.2">
      <c r="A3468" s="8" t="s">
        <v>9307</v>
      </c>
      <c r="B3468" s="8" t="s">
        <v>3216</v>
      </c>
      <c r="C3468" s="8" t="s">
        <v>4</v>
      </c>
      <c r="D3468" s="50" t="s">
        <v>10122</v>
      </c>
      <c r="E3468" s="50" t="s">
        <v>2352</v>
      </c>
    </row>
    <row r="3469" spans="1:5" ht="16" x14ac:dyDescent="0.2">
      <c r="A3469" s="8" t="s">
        <v>9307</v>
      </c>
      <c r="B3469" s="8" t="s">
        <v>3216</v>
      </c>
      <c r="C3469" s="8" t="s">
        <v>5</v>
      </c>
      <c r="D3469" s="50" t="s">
        <v>10122</v>
      </c>
      <c r="E3469" s="50" t="s">
        <v>2355</v>
      </c>
    </row>
    <row r="3470" spans="1:5" ht="16" x14ac:dyDescent="0.2">
      <c r="A3470" s="8" t="s">
        <v>9307</v>
      </c>
      <c r="B3470" s="8" t="s">
        <v>3216</v>
      </c>
      <c r="C3470" s="8" t="s">
        <v>6</v>
      </c>
      <c r="D3470" s="50" t="s">
        <v>10361</v>
      </c>
      <c r="E3470" s="50" t="s">
        <v>3121</v>
      </c>
    </row>
    <row r="3471" spans="1:5" ht="16" x14ac:dyDescent="0.2">
      <c r="A3471" s="8" t="s">
        <v>9307</v>
      </c>
      <c r="B3471" s="8" t="s">
        <v>3216</v>
      </c>
      <c r="C3471" s="8" t="s">
        <v>7</v>
      </c>
      <c r="D3471" s="50" t="s">
        <v>10385</v>
      </c>
      <c r="E3471" s="50" t="s">
        <v>3218</v>
      </c>
    </row>
    <row r="3472" spans="1:5" ht="64" x14ac:dyDescent="0.2">
      <c r="A3472" s="8" t="s">
        <v>9307</v>
      </c>
      <c r="B3472" s="8" t="s">
        <v>3216</v>
      </c>
      <c r="C3472" s="8" t="s">
        <v>8</v>
      </c>
      <c r="D3472" s="50" t="s">
        <v>10386</v>
      </c>
      <c r="E3472" s="50" t="s">
        <v>3219</v>
      </c>
    </row>
    <row r="3473" spans="1:5" ht="16" x14ac:dyDescent="0.2">
      <c r="A3473" s="8" t="s">
        <v>9307</v>
      </c>
      <c r="B3473" s="8" t="s">
        <v>3220</v>
      </c>
      <c r="C3473" s="8" t="s">
        <v>4</v>
      </c>
      <c r="D3473" s="50" t="s">
        <v>10122</v>
      </c>
      <c r="E3473" s="50" t="s">
        <v>2352</v>
      </c>
    </row>
    <row r="3474" spans="1:5" ht="16" x14ac:dyDescent="0.2">
      <c r="A3474" s="8" t="s">
        <v>9307</v>
      </c>
      <c r="B3474" s="8" t="s">
        <v>3220</v>
      </c>
      <c r="C3474" s="8" t="s">
        <v>5</v>
      </c>
      <c r="D3474" s="50" t="s">
        <v>10122</v>
      </c>
      <c r="E3474" s="50" t="s">
        <v>2355</v>
      </c>
    </row>
    <row r="3475" spans="1:5" ht="16" x14ac:dyDescent="0.2">
      <c r="A3475" s="8" t="s">
        <v>9307</v>
      </c>
      <c r="B3475" s="8" t="s">
        <v>3220</v>
      </c>
      <c r="C3475" s="8" t="s">
        <v>6</v>
      </c>
      <c r="D3475" s="50" t="s">
        <v>10361</v>
      </c>
      <c r="E3475" s="50" t="s">
        <v>3121</v>
      </c>
    </row>
    <row r="3476" spans="1:5" ht="16" x14ac:dyDescent="0.2">
      <c r="A3476" s="8" t="s">
        <v>9307</v>
      </c>
      <c r="B3476" s="8" t="s">
        <v>3220</v>
      </c>
      <c r="C3476" s="8" t="s">
        <v>7</v>
      </c>
      <c r="D3476" s="50" t="s">
        <v>10387</v>
      </c>
      <c r="E3476" s="50" t="s">
        <v>3222</v>
      </c>
    </row>
    <row r="3477" spans="1:5" ht="96" x14ac:dyDescent="0.2">
      <c r="A3477" s="8" t="s">
        <v>9307</v>
      </c>
      <c r="B3477" s="8" t="s">
        <v>3220</v>
      </c>
      <c r="C3477" s="8" t="s">
        <v>8</v>
      </c>
      <c r="D3477" s="50" t="s">
        <v>10388</v>
      </c>
      <c r="E3477" s="50" t="s">
        <v>3223</v>
      </c>
    </row>
    <row r="3478" spans="1:5" ht="16" x14ac:dyDescent="0.2">
      <c r="A3478" s="8" t="s">
        <v>9307</v>
      </c>
      <c r="B3478" s="8" t="s">
        <v>3224</v>
      </c>
      <c r="C3478" s="8" t="s">
        <v>4</v>
      </c>
      <c r="D3478" s="50" t="s">
        <v>10122</v>
      </c>
      <c r="E3478" s="50" t="s">
        <v>2352</v>
      </c>
    </row>
    <row r="3479" spans="1:5" ht="16" x14ac:dyDescent="0.2">
      <c r="A3479" s="8" t="s">
        <v>9307</v>
      </c>
      <c r="B3479" s="8" t="s">
        <v>3224</v>
      </c>
      <c r="C3479" s="8" t="s">
        <v>5</v>
      </c>
      <c r="D3479" s="50" t="s">
        <v>10122</v>
      </c>
      <c r="E3479" s="50" t="s">
        <v>2355</v>
      </c>
    </row>
    <row r="3480" spans="1:5" ht="16" x14ac:dyDescent="0.2">
      <c r="A3480" s="8" t="s">
        <v>9307</v>
      </c>
      <c r="B3480" s="8" t="s">
        <v>3224</v>
      </c>
      <c r="C3480" s="8" t="s">
        <v>6</v>
      </c>
      <c r="D3480" s="50" t="s">
        <v>10361</v>
      </c>
      <c r="E3480" s="50" t="s">
        <v>3121</v>
      </c>
    </row>
    <row r="3481" spans="1:5" ht="16" x14ac:dyDescent="0.2">
      <c r="A3481" s="8" t="s">
        <v>9307</v>
      </c>
      <c r="B3481" s="8" t="s">
        <v>3224</v>
      </c>
      <c r="C3481" s="8" t="s">
        <v>7</v>
      </c>
      <c r="D3481" s="50" t="s">
        <v>10389</v>
      </c>
      <c r="E3481" s="50" t="s">
        <v>3226</v>
      </c>
    </row>
    <row r="3482" spans="1:5" ht="80" x14ac:dyDescent="0.2">
      <c r="A3482" s="8" t="s">
        <v>9307</v>
      </c>
      <c r="B3482" s="8" t="s">
        <v>3224</v>
      </c>
      <c r="C3482" s="8" t="s">
        <v>8</v>
      </c>
      <c r="D3482" s="50" t="s">
        <v>10390</v>
      </c>
      <c r="E3482" s="50" t="s">
        <v>3227</v>
      </c>
    </row>
    <row r="3483" spans="1:5" ht="16" x14ac:dyDescent="0.2">
      <c r="A3483" s="8" t="s">
        <v>9307</v>
      </c>
      <c r="B3483" s="8" t="s">
        <v>3228</v>
      </c>
      <c r="C3483" s="8" t="s">
        <v>4</v>
      </c>
      <c r="D3483" s="50" t="s">
        <v>10122</v>
      </c>
      <c r="E3483" s="50" t="s">
        <v>2352</v>
      </c>
    </row>
    <row r="3484" spans="1:5" ht="16" x14ac:dyDescent="0.2">
      <c r="A3484" s="8" t="s">
        <v>9307</v>
      </c>
      <c r="B3484" s="8" t="s">
        <v>3228</v>
      </c>
      <c r="C3484" s="8" t="s">
        <v>5</v>
      </c>
      <c r="D3484" s="50" t="s">
        <v>10122</v>
      </c>
      <c r="E3484" s="50" t="s">
        <v>2355</v>
      </c>
    </row>
    <row r="3485" spans="1:5" ht="16" x14ac:dyDescent="0.2">
      <c r="A3485" s="8" t="s">
        <v>9307</v>
      </c>
      <c r="B3485" s="8" t="s">
        <v>3228</v>
      </c>
      <c r="C3485" s="8" t="s">
        <v>6</v>
      </c>
      <c r="D3485" s="50" t="s">
        <v>10391</v>
      </c>
      <c r="E3485" s="50" t="s">
        <v>3230</v>
      </c>
    </row>
    <row r="3486" spans="1:5" ht="16" x14ac:dyDescent="0.2">
      <c r="A3486" s="8" t="s">
        <v>9307</v>
      </c>
      <c r="B3486" s="8" t="s">
        <v>3228</v>
      </c>
      <c r="C3486" s="8" t="s">
        <v>7</v>
      </c>
      <c r="D3486" s="50" t="s">
        <v>10392</v>
      </c>
      <c r="E3486" s="50" t="s">
        <v>3231</v>
      </c>
    </row>
    <row r="3487" spans="1:5" ht="96" x14ac:dyDescent="0.2">
      <c r="A3487" s="8" t="s">
        <v>9307</v>
      </c>
      <c r="B3487" s="8" t="s">
        <v>3228</v>
      </c>
      <c r="C3487" s="8" t="s">
        <v>8</v>
      </c>
      <c r="D3487" s="50" t="s">
        <v>10393</v>
      </c>
      <c r="E3487" s="50" t="s">
        <v>3232</v>
      </c>
    </row>
    <row r="3488" spans="1:5" ht="16" x14ac:dyDescent="0.2">
      <c r="A3488" s="8" t="s">
        <v>9307</v>
      </c>
      <c r="B3488" s="8" t="s">
        <v>3233</v>
      </c>
      <c r="C3488" s="8" t="s">
        <v>4</v>
      </c>
      <c r="D3488" s="50" t="s">
        <v>10122</v>
      </c>
      <c r="E3488" s="50" t="s">
        <v>2352</v>
      </c>
    </row>
    <row r="3489" spans="1:5" ht="16" x14ac:dyDescent="0.2">
      <c r="A3489" s="8" t="s">
        <v>9307</v>
      </c>
      <c r="B3489" s="8" t="s">
        <v>3233</v>
      </c>
      <c r="C3489" s="8" t="s">
        <v>5</v>
      </c>
      <c r="D3489" s="50" t="s">
        <v>10122</v>
      </c>
      <c r="E3489" s="50" t="s">
        <v>2355</v>
      </c>
    </row>
    <row r="3490" spans="1:5" ht="16" x14ac:dyDescent="0.2">
      <c r="A3490" s="8" t="s">
        <v>9307</v>
      </c>
      <c r="B3490" s="8" t="s">
        <v>3233</v>
      </c>
      <c r="C3490" s="8" t="s">
        <v>6</v>
      </c>
      <c r="D3490" s="50" t="s">
        <v>10394</v>
      </c>
      <c r="E3490" s="50" t="s">
        <v>3235</v>
      </c>
    </row>
    <row r="3491" spans="1:5" ht="16" x14ac:dyDescent="0.2">
      <c r="A3491" s="8" t="s">
        <v>9307</v>
      </c>
      <c r="B3491" s="8" t="s">
        <v>3233</v>
      </c>
      <c r="C3491" s="8" t="s">
        <v>7</v>
      </c>
      <c r="D3491" s="50" t="s">
        <v>10395</v>
      </c>
      <c r="E3491" s="50" t="s">
        <v>3236</v>
      </c>
    </row>
    <row r="3492" spans="1:5" ht="96" x14ac:dyDescent="0.2">
      <c r="A3492" s="8" t="s">
        <v>9307</v>
      </c>
      <c r="B3492" s="8" t="s">
        <v>3233</v>
      </c>
      <c r="C3492" s="8" t="s">
        <v>8</v>
      </c>
      <c r="D3492" s="50" t="s">
        <v>10396</v>
      </c>
      <c r="E3492" s="50" t="s">
        <v>3237</v>
      </c>
    </row>
    <row r="3493" spans="1:5" ht="16" x14ac:dyDescent="0.2">
      <c r="A3493" s="8" t="s">
        <v>9307</v>
      </c>
      <c r="B3493" s="8" t="s">
        <v>3238</v>
      </c>
      <c r="C3493" s="8" t="s">
        <v>4</v>
      </c>
      <c r="D3493" s="50" t="s">
        <v>10122</v>
      </c>
      <c r="E3493" s="50" t="s">
        <v>2352</v>
      </c>
    </row>
    <row r="3494" spans="1:5" ht="16" x14ac:dyDescent="0.2">
      <c r="A3494" s="8" t="s">
        <v>9307</v>
      </c>
      <c r="B3494" s="8" t="s">
        <v>3238</v>
      </c>
      <c r="C3494" s="8" t="s">
        <v>5</v>
      </c>
      <c r="D3494" s="50" t="s">
        <v>10122</v>
      </c>
      <c r="E3494" s="50" t="s">
        <v>2355</v>
      </c>
    </row>
    <row r="3495" spans="1:5" ht="16" x14ac:dyDescent="0.2">
      <c r="A3495" s="8" t="s">
        <v>9307</v>
      </c>
      <c r="B3495" s="8" t="s">
        <v>3238</v>
      </c>
      <c r="C3495" s="8" t="s">
        <v>6</v>
      </c>
      <c r="D3495" s="50" t="s">
        <v>10397</v>
      </c>
      <c r="E3495" s="50" t="s">
        <v>3240</v>
      </c>
    </row>
    <row r="3496" spans="1:5" ht="16" x14ac:dyDescent="0.2">
      <c r="A3496" s="8" t="s">
        <v>9307</v>
      </c>
      <c r="B3496" s="8" t="s">
        <v>3238</v>
      </c>
      <c r="C3496" s="8" t="s">
        <v>7</v>
      </c>
      <c r="D3496" s="50" t="s">
        <v>10398</v>
      </c>
      <c r="E3496" s="50" t="s">
        <v>3241</v>
      </c>
    </row>
    <row r="3497" spans="1:5" ht="112" x14ac:dyDescent="0.2">
      <c r="A3497" s="8" t="s">
        <v>9307</v>
      </c>
      <c r="B3497" s="8" t="s">
        <v>3238</v>
      </c>
      <c r="C3497" s="8" t="s">
        <v>8</v>
      </c>
      <c r="D3497" s="50" t="s">
        <v>10399</v>
      </c>
      <c r="E3497" s="50" t="s">
        <v>10400</v>
      </c>
    </row>
    <row r="3498" spans="1:5" ht="16" x14ac:dyDescent="0.2">
      <c r="A3498" s="8" t="s">
        <v>9307</v>
      </c>
      <c r="B3498" s="8" t="s">
        <v>3270</v>
      </c>
      <c r="C3498" s="8" t="s">
        <v>4</v>
      </c>
      <c r="D3498" s="50" t="s">
        <v>10122</v>
      </c>
      <c r="E3498" s="50" t="s">
        <v>2352</v>
      </c>
    </row>
    <row r="3499" spans="1:5" ht="16" x14ac:dyDescent="0.2">
      <c r="A3499" s="8" t="s">
        <v>9307</v>
      </c>
      <c r="B3499" s="8" t="s">
        <v>3270</v>
      </c>
      <c r="C3499" s="8" t="s">
        <v>5</v>
      </c>
      <c r="D3499" s="50" t="s">
        <v>10122</v>
      </c>
      <c r="E3499" s="50" t="s">
        <v>2355</v>
      </c>
    </row>
    <row r="3500" spans="1:5" ht="16" x14ac:dyDescent="0.2">
      <c r="A3500" s="8" t="s">
        <v>9307</v>
      </c>
      <c r="B3500" s="8" t="s">
        <v>3270</v>
      </c>
      <c r="C3500" s="8" t="s">
        <v>6</v>
      </c>
      <c r="D3500" s="50" t="s">
        <v>9726</v>
      </c>
      <c r="E3500" s="50" t="s">
        <v>1415</v>
      </c>
    </row>
    <row r="3501" spans="1:5" ht="16" x14ac:dyDescent="0.2">
      <c r="A3501" s="8" t="s">
        <v>9307</v>
      </c>
      <c r="B3501" s="8" t="s">
        <v>3270</v>
      </c>
      <c r="C3501" s="8" t="s">
        <v>7</v>
      </c>
      <c r="D3501" s="50" t="s">
        <v>10401</v>
      </c>
      <c r="E3501" s="50" t="s">
        <v>10402</v>
      </c>
    </row>
    <row r="3502" spans="1:5" ht="48" x14ac:dyDescent="0.2">
      <c r="A3502" s="8" t="s">
        <v>9307</v>
      </c>
      <c r="B3502" s="8" t="s">
        <v>3270</v>
      </c>
      <c r="C3502" s="8" t="s">
        <v>8</v>
      </c>
      <c r="D3502" s="50" t="s">
        <v>9728</v>
      </c>
      <c r="E3502" s="50" t="s">
        <v>1417</v>
      </c>
    </row>
    <row r="3503" spans="1:5" ht="16" x14ac:dyDescent="0.2">
      <c r="A3503" s="8" t="s">
        <v>9307</v>
      </c>
      <c r="B3503" s="8" t="s">
        <v>3273</v>
      </c>
      <c r="C3503" s="8" t="s">
        <v>4</v>
      </c>
      <c r="D3503" s="50" t="s">
        <v>10122</v>
      </c>
      <c r="E3503" s="50" t="s">
        <v>2352</v>
      </c>
    </row>
    <row r="3504" spans="1:5" ht="16" x14ac:dyDescent="0.2">
      <c r="A3504" s="8" t="s">
        <v>9307</v>
      </c>
      <c r="B3504" s="8" t="s">
        <v>3273</v>
      </c>
      <c r="C3504" s="8" t="s">
        <v>5</v>
      </c>
      <c r="D3504" s="50" t="s">
        <v>10122</v>
      </c>
      <c r="E3504" s="50" t="s">
        <v>2355</v>
      </c>
    </row>
    <row r="3505" spans="1:5" ht="16" x14ac:dyDescent="0.2">
      <c r="A3505" s="8" t="s">
        <v>9307</v>
      </c>
      <c r="B3505" s="8" t="s">
        <v>3273</v>
      </c>
      <c r="C3505" s="8" t="s">
        <v>6</v>
      </c>
      <c r="D3505" s="50" t="s">
        <v>9726</v>
      </c>
      <c r="E3505" s="50" t="s">
        <v>1415</v>
      </c>
    </row>
    <row r="3506" spans="1:5" ht="32" x14ac:dyDescent="0.2">
      <c r="A3506" s="8" t="s">
        <v>9307</v>
      </c>
      <c r="B3506" s="8" t="s">
        <v>3273</v>
      </c>
      <c r="C3506" s="8" t="s">
        <v>7</v>
      </c>
      <c r="D3506" s="50" t="s">
        <v>10403</v>
      </c>
      <c r="E3506" s="50" t="s">
        <v>10404</v>
      </c>
    </row>
    <row r="3507" spans="1:5" ht="112" x14ac:dyDescent="0.2">
      <c r="A3507" s="8" t="s">
        <v>9307</v>
      </c>
      <c r="B3507" s="8" t="s">
        <v>3273</v>
      </c>
      <c r="C3507" s="8" t="s">
        <v>8</v>
      </c>
      <c r="D3507" s="50" t="s">
        <v>10405</v>
      </c>
      <c r="E3507" s="50" t="s">
        <v>3276</v>
      </c>
    </row>
    <row r="3508" spans="1:5" ht="16" x14ac:dyDescent="0.2">
      <c r="A3508" s="8" t="s">
        <v>9307</v>
      </c>
      <c r="B3508" s="8" t="s">
        <v>3277</v>
      </c>
      <c r="C3508" s="8" t="s">
        <v>4</v>
      </c>
      <c r="D3508" s="50" t="s">
        <v>10122</v>
      </c>
      <c r="E3508" s="50" t="s">
        <v>2352</v>
      </c>
    </row>
    <row r="3509" spans="1:5" ht="16" x14ac:dyDescent="0.2">
      <c r="A3509" s="8" t="s">
        <v>9307</v>
      </c>
      <c r="B3509" s="8" t="s">
        <v>3277</v>
      </c>
      <c r="C3509" s="8" t="s">
        <v>5</v>
      </c>
      <c r="D3509" s="50" t="s">
        <v>9651</v>
      </c>
      <c r="E3509" s="50" t="s">
        <v>1249</v>
      </c>
    </row>
    <row r="3510" spans="1:5" ht="16" x14ac:dyDescent="0.2">
      <c r="A3510" s="8" t="s">
        <v>9307</v>
      </c>
      <c r="B3510" s="8" t="s">
        <v>3277</v>
      </c>
      <c r="C3510" s="8" t="s">
        <v>7</v>
      </c>
      <c r="D3510" s="50" t="s">
        <v>9652</v>
      </c>
      <c r="E3510" s="50" t="s">
        <v>1250</v>
      </c>
    </row>
    <row r="3511" spans="1:5" ht="80" x14ac:dyDescent="0.2">
      <c r="A3511" s="8" t="s">
        <v>9307</v>
      </c>
      <c r="B3511" s="8" t="s">
        <v>3277</v>
      </c>
      <c r="C3511" s="8" t="s">
        <v>8</v>
      </c>
      <c r="D3511" s="50" t="s">
        <v>9653</v>
      </c>
      <c r="E3511" s="50" t="s">
        <v>1251</v>
      </c>
    </row>
    <row r="3512" spans="1:5" ht="16" x14ac:dyDescent="0.2">
      <c r="A3512" s="8" t="s">
        <v>9307</v>
      </c>
      <c r="B3512" s="8" t="s">
        <v>3279</v>
      </c>
      <c r="C3512" s="8" t="s">
        <v>4</v>
      </c>
      <c r="D3512" s="50" t="s">
        <v>10406</v>
      </c>
      <c r="E3512" s="50" t="s">
        <v>3280</v>
      </c>
    </row>
    <row r="3513" spans="1:5" ht="16" x14ac:dyDescent="0.2">
      <c r="A3513" s="8" t="s">
        <v>9307</v>
      </c>
      <c r="B3513" s="8" t="s">
        <v>3279</v>
      </c>
      <c r="C3513" s="8" t="s">
        <v>5</v>
      </c>
      <c r="D3513" s="50" t="s">
        <v>9309</v>
      </c>
      <c r="E3513" s="50" t="s">
        <v>39</v>
      </c>
    </row>
    <row r="3514" spans="1:5" ht="16" x14ac:dyDescent="0.2">
      <c r="A3514" s="8" t="s">
        <v>9307</v>
      </c>
      <c r="B3514" s="8" t="s">
        <v>3279</v>
      </c>
      <c r="C3514" s="8" t="s">
        <v>6</v>
      </c>
      <c r="D3514" s="50" t="s">
        <v>9309</v>
      </c>
      <c r="E3514" s="50" t="s">
        <v>39</v>
      </c>
    </row>
    <row r="3515" spans="1:5" ht="144" x14ac:dyDescent="0.2">
      <c r="A3515" s="8" t="s">
        <v>9307</v>
      </c>
      <c r="B3515" s="8" t="s">
        <v>3279</v>
      </c>
      <c r="C3515" s="8" t="s">
        <v>7</v>
      </c>
      <c r="D3515" s="50" t="s">
        <v>10407</v>
      </c>
      <c r="E3515" s="50" t="s">
        <v>3281</v>
      </c>
    </row>
    <row r="3516" spans="1:5" ht="16" x14ac:dyDescent="0.2">
      <c r="A3516" s="8" t="s">
        <v>9307</v>
      </c>
      <c r="B3516" s="8" t="s">
        <v>3282</v>
      </c>
      <c r="C3516" s="8" t="s">
        <v>4</v>
      </c>
      <c r="D3516" s="50" t="s">
        <v>10406</v>
      </c>
      <c r="E3516" s="50" t="s">
        <v>3280</v>
      </c>
    </row>
    <row r="3517" spans="1:5" ht="16" x14ac:dyDescent="0.2">
      <c r="A3517" s="8" t="s">
        <v>9307</v>
      </c>
      <c r="B3517" s="8" t="s">
        <v>3282</v>
      </c>
      <c r="C3517" s="8" t="s">
        <v>5</v>
      </c>
      <c r="D3517" s="50" t="s">
        <v>9748</v>
      </c>
      <c r="E3517" s="50" t="s">
        <v>1467</v>
      </c>
    </row>
    <row r="3518" spans="1:5" ht="16" x14ac:dyDescent="0.2">
      <c r="A3518" s="8" t="s">
        <v>9307</v>
      </c>
      <c r="B3518" s="8" t="s">
        <v>3282</v>
      </c>
      <c r="C3518" s="8" t="s">
        <v>6</v>
      </c>
      <c r="D3518" s="50" t="s">
        <v>9657</v>
      </c>
      <c r="E3518" s="50" t="s">
        <v>1257</v>
      </c>
    </row>
    <row r="3519" spans="1:5" ht="409.6" x14ac:dyDescent="0.2">
      <c r="A3519" s="8" t="s">
        <v>9307</v>
      </c>
      <c r="B3519" s="8" t="s">
        <v>3282</v>
      </c>
      <c r="C3519" s="8" t="s">
        <v>7</v>
      </c>
      <c r="D3519" s="50" t="s">
        <v>9749</v>
      </c>
      <c r="E3519" s="50" t="s">
        <v>6059</v>
      </c>
    </row>
    <row r="3520" spans="1:5" ht="16" x14ac:dyDescent="0.2">
      <c r="A3520" s="8" t="s">
        <v>9307</v>
      </c>
      <c r="B3520" s="8" t="s">
        <v>3284</v>
      </c>
      <c r="C3520" s="8" t="s">
        <v>4</v>
      </c>
      <c r="D3520" s="50" t="s">
        <v>10406</v>
      </c>
      <c r="E3520" s="50" t="s">
        <v>3280</v>
      </c>
    </row>
    <row r="3521" spans="1:5" ht="16" x14ac:dyDescent="0.2">
      <c r="A3521" s="8" t="s">
        <v>9307</v>
      </c>
      <c r="B3521" s="8" t="s">
        <v>3284</v>
      </c>
      <c r="C3521" s="8" t="s">
        <v>5</v>
      </c>
      <c r="D3521" s="50" t="s">
        <v>9748</v>
      </c>
      <c r="E3521" s="50" t="s">
        <v>1467</v>
      </c>
    </row>
    <row r="3522" spans="1:5" ht="16" x14ac:dyDescent="0.2">
      <c r="A3522" s="8" t="s">
        <v>9307</v>
      </c>
      <c r="B3522" s="8" t="s">
        <v>3284</v>
      </c>
      <c r="C3522" s="8" t="s">
        <v>6</v>
      </c>
      <c r="D3522" s="50" t="s">
        <v>10408</v>
      </c>
      <c r="E3522" s="50" t="s">
        <v>3286</v>
      </c>
    </row>
    <row r="3523" spans="1:5" ht="16" x14ac:dyDescent="0.2">
      <c r="A3523" s="8" t="s">
        <v>9307</v>
      </c>
      <c r="B3523" s="8" t="s">
        <v>3284</v>
      </c>
      <c r="C3523" s="8" t="s">
        <v>7</v>
      </c>
      <c r="D3523" s="50" t="s">
        <v>10409</v>
      </c>
      <c r="E3523" s="50" t="s">
        <v>3287</v>
      </c>
    </row>
    <row r="3524" spans="1:5" ht="112" x14ac:dyDescent="0.2">
      <c r="A3524" s="8" t="s">
        <v>9307</v>
      </c>
      <c r="B3524" s="8" t="s">
        <v>3284</v>
      </c>
      <c r="C3524" s="8" t="s">
        <v>8</v>
      </c>
      <c r="D3524" s="50" t="s">
        <v>10410</v>
      </c>
      <c r="E3524" s="50" t="s">
        <v>3288</v>
      </c>
    </row>
    <row r="3525" spans="1:5" ht="16" x14ac:dyDescent="0.2">
      <c r="A3525" s="8" t="s">
        <v>9307</v>
      </c>
      <c r="B3525" s="8" t="s">
        <v>3289</v>
      </c>
      <c r="C3525" s="8" t="s">
        <v>4</v>
      </c>
      <c r="D3525" s="50" t="s">
        <v>10406</v>
      </c>
      <c r="E3525" s="50" t="s">
        <v>3280</v>
      </c>
    </row>
    <row r="3526" spans="1:5" ht="16" x14ac:dyDescent="0.2">
      <c r="A3526" s="8" t="s">
        <v>9307</v>
      </c>
      <c r="B3526" s="8" t="s">
        <v>3289</v>
      </c>
      <c r="C3526" s="8" t="s">
        <v>5</v>
      </c>
      <c r="D3526" s="50" t="s">
        <v>9748</v>
      </c>
      <c r="E3526" s="50" t="s">
        <v>1467</v>
      </c>
    </row>
    <row r="3527" spans="1:5" ht="16" x14ac:dyDescent="0.2">
      <c r="A3527" s="8" t="s">
        <v>9307</v>
      </c>
      <c r="B3527" s="8" t="s">
        <v>3289</v>
      </c>
      <c r="C3527" s="8" t="s">
        <v>6</v>
      </c>
      <c r="D3527" s="50" t="s">
        <v>10411</v>
      </c>
      <c r="E3527" s="50" t="s">
        <v>3291</v>
      </c>
    </row>
    <row r="3528" spans="1:5" ht="16" x14ac:dyDescent="0.2">
      <c r="A3528" s="8" t="s">
        <v>9307</v>
      </c>
      <c r="B3528" s="8" t="s">
        <v>3289</v>
      </c>
      <c r="C3528" s="8" t="s">
        <v>7</v>
      </c>
      <c r="D3528" s="50" t="s">
        <v>10412</v>
      </c>
      <c r="E3528" s="50" t="s">
        <v>3292</v>
      </c>
    </row>
    <row r="3529" spans="1:5" ht="80" x14ac:dyDescent="0.2">
      <c r="A3529" s="8" t="s">
        <v>9307</v>
      </c>
      <c r="B3529" s="8" t="s">
        <v>3289</v>
      </c>
      <c r="C3529" s="8" t="s">
        <v>8</v>
      </c>
      <c r="D3529" s="50" t="s">
        <v>10413</v>
      </c>
      <c r="E3529" s="50" t="s">
        <v>3293</v>
      </c>
    </row>
    <row r="3530" spans="1:5" ht="16" x14ac:dyDescent="0.2">
      <c r="A3530" s="8" t="s">
        <v>9307</v>
      </c>
      <c r="B3530" s="8" t="s">
        <v>3294</v>
      </c>
      <c r="C3530" s="8" t="s">
        <v>4</v>
      </c>
      <c r="D3530" s="50" t="s">
        <v>10406</v>
      </c>
      <c r="E3530" s="50" t="s">
        <v>3280</v>
      </c>
    </row>
    <row r="3531" spans="1:5" ht="16" x14ac:dyDescent="0.2">
      <c r="A3531" s="8" t="s">
        <v>9307</v>
      </c>
      <c r="B3531" s="8" t="s">
        <v>3294</v>
      </c>
      <c r="C3531" s="8" t="s">
        <v>5</v>
      </c>
      <c r="D3531" s="50" t="s">
        <v>9748</v>
      </c>
      <c r="E3531" s="50" t="s">
        <v>1467</v>
      </c>
    </row>
    <row r="3532" spans="1:5" ht="16" x14ac:dyDescent="0.2">
      <c r="A3532" s="8" t="s">
        <v>9307</v>
      </c>
      <c r="B3532" s="8" t="s">
        <v>3294</v>
      </c>
      <c r="C3532" s="8" t="s">
        <v>6</v>
      </c>
      <c r="D3532" s="50" t="s">
        <v>10411</v>
      </c>
      <c r="E3532" s="50" t="s">
        <v>3291</v>
      </c>
    </row>
    <row r="3533" spans="1:5" ht="16" x14ac:dyDescent="0.2">
      <c r="A3533" s="8" t="s">
        <v>9307</v>
      </c>
      <c r="B3533" s="8" t="s">
        <v>3294</v>
      </c>
      <c r="C3533" s="8" t="s">
        <v>7</v>
      </c>
      <c r="D3533" s="50" t="s">
        <v>10414</v>
      </c>
      <c r="E3533" s="50" t="s">
        <v>3296</v>
      </c>
    </row>
    <row r="3534" spans="1:5" ht="16" x14ac:dyDescent="0.2">
      <c r="A3534" s="8" t="s">
        <v>9307</v>
      </c>
      <c r="B3534" s="8" t="s">
        <v>3299</v>
      </c>
      <c r="C3534" s="8" t="s">
        <v>4</v>
      </c>
      <c r="D3534" s="50" t="s">
        <v>10406</v>
      </c>
      <c r="E3534" s="50" t="s">
        <v>3280</v>
      </c>
    </row>
    <row r="3535" spans="1:5" ht="16" x14ac:dyDescent="0.2">
      <c r="A3535" s="8" t="s">
        <v>9307</v>
      </c>
      <c r="B3535" s="8" t="s">
        <v>3299</v>
      </c>
      <c r="C3535" s="8" t="s">
        <v>5</v>
      </c>
      <c r="D3535" s="50" t="s">
        <v>9748</v>
      </c>
      <c r="E3535" s="50" t="s">
        <v>1467</v>
      </c>
    </row>
    <row r="3536" spans="1:5" ht="16" x14ac:dyDescent="0.2">
      <c r="A3536" s="8" t="s">
        <v>9307</v>
      </c>
      <c r="B3536" s="8" t="s">
        <v>3299</v>
      </c>
      <c r="C3536" s="8" t="s">
        <v>6</v>
      </c>
      <c r="D3536" s="50" t="s">
        <v>10411</v>
      </c>
      <c r="E3536" s="50" t="s">
        <v>3291</v>
      </c>
    </row>
    <row r="3537" spans="1:5" ht="16" x14ac:dyDescent="0.2">
      <c r="A3537" s="8" t="s">
        <v>9307</v>
      </c>
      <c r="B3537" s="8" t="s">
        <v>3299</v>
      </c>
      <c r="C3537" s="8" t="s">
        <v>7</v>
      </c>
      <c r="D3537" s="50" t="s">
        <v>10415</v>
      </c>
      <c r="E3537" s="50" t="s">
        <v>10416</v>
      </c>
    </row>
    <row r="3538" spans="1:5" ht="16" x14ac:dyDescent="0.2">
      <c r="A3538" s="8" t="s">
        <v>9307</v>
      </c>
      <c r="B3538" s="8" t="s">
        <v>3304</v>
      </c>
      <c r="C3538" s="8" t="s">
        <v>4</v>
      </c>
      <c r="D3538" s="50" t="s">
        <v>10406</v>
      </c>
      <c r="E3538" s="50" t="s">
        <v>3280</v>
      </c>
    </row>
    <row r="3539" spans="1:5" ht="16" x14ac:dyDescent="0.2">
      <c r="A3539" s="8" t="s">
        <v>9307</v>
      </c>
      <c r="B3539" s="8" t="s">
        <v>3304</v>
      </c>
      <c r="C3539" s="8" t="s">
        <v>5</v>
      </c>
      <c r="D3539" s="50" t="s">
        <v>9748</v>
      </c>
      <c r="E3539" s="50" t="s">
        <v>1467</v>
      </c>
    </row>
    <row r="3540" spans="1:5" ht="16" x14ac:dyDescent="0.2">
      <c r="A3540" s="8" t="s">
        <v>9307</v>
      </c>
      <c r="B3540" s="8" t="s">
        <v>3304</v>
      </c>
      <c r="C3540" s="8" t="s">
        <v>6</v>
      </c>
      <c r="D3540" s="50" t="s">
        <v>10411</v>
      </c>
      <c r="E3540" s="50" t="s">
        <v>3291</v>
      </c>
    </row>
    <row r="3541" spans="1:5" ht="16" x14ac:dyDescent="0.2">
      <c r="A3541" s="8" t="s">
        <v>9307</v>
      </c>
      <c r="B3541" s="8" t="s">
        <v>3304</v>
      </c>
      <c r="C3541" s="8" t="s">
        <v>7</v>
      </c>
      <c r="D3541" s="50" t="s">
        <v>10417</v>
      </c>
      <c r="E3541" s="50" t="s">
        <v>10418</v>
      </c>
    </row>
    <row r="3542" spans="1:5" ht="16" x14ac:dyDescent="0.2">
      <c r="A3542" s="8" t="s">
        <v>9307</v>
      </c>
      <c r="B3542" s="8" t="s">
        <v>3307</v>
      </c>
      <c r="C3542" s="8" t="s">
        <v>4</v>
      </c>
      <c r="D3542" s="50" t="s">
        <v>10406</v>
      </c>
      <c r="E3542" s="50" t="s">
        <v>3280</v>
      </c>
    </row>
    <row r="3543" spans="1:5" ht="16" x14ac:dyDescent="0.2">
      <c r="A3543" s="8" t="s">
        <v>9307</v>
      </c>
      <c r="B3543" s="8" t="s">
        <v>3307</v>
      </c>
      <c r="C3543" s="8" t="s">
        <v>5</v>
      </c>
      <c r="D3543" s="50" t="s">
        <v>9748</v>
      </c>
      <c r="E3543" s="50" t="s">
        <v>1467</v>
      </c>
    </row>
    <row r="3544" spans="1:5" ht="16" x14ac:dyDescent="0.2">
      <c r="A3544" s="8" t="s">
        <v>9307</v>
      </c>
      <c r="B3544" s="8" t="s">
        <v>3307</v>
      </c>
      <c r="C3544" s="8" t="s">
        <v>6</v>
      </c>
      <c r="D3544" s="50" t="s">
        <v>10411</v>
      </c>
      <c r="E3544" s="50" t="s">
        <v>3291</v>
      </c>
    </row>
    <row r="3545" spans="1:5" ht="32" x14ac:dyDescent="0.2">
      <c r="A3545" s="8" t="s">
        <v>9307</v>
      </c>
      <c r="B3545" s="8" t="s">
        <v>3307</v>
      </c>
      <c r="C3545" s="8" t="s">
        <v>7</v>
      </c>
      <c r="D3545" s="50" t="s">
        <v>10419</v>
      </c>
      <c r="E3545" s="50" t="s">
        <v>3309</v>
      </c>
    </row>
    <row r="3546" spans="1:5" ht="128" x14ac:dyDescent="0.2">
      <c r="A3546" s="8" t="s">
        <v>9307</v>
      </c>
      <c r="B3546" s="8" t="s">
        <v>3307</v>
      </c>
      <c r="C3546" s="8" t="s">
        <v>8</v>
      </c>
      <c r="D3546" s="50" t="s">
        <v>10420</v>
      </c>
      <c r="E3546" s="50" t="s">
        <v>10421</v>
      </c>
    </row>
    <row r="3547" spans="1:5" ht="16" x14ac:dyDescent="0.2">
      <c r="A3547" s="8" t="s">
        <v>9307</v>
      </c>
      <c r="B3547" s="8" t="s">
        <v>3313</v>
      </c>
      <c r="C3547" s="8" t="s">
        <v>4</v>
      </c>
      <c r="D3547" s="50" t="s">
        <v>10406</v>
      </c>
      <c r="E3547" s="50" t="s">
        <v>3280</v>
      </c>
    </row>
    <row r="3548" spans="1:5" ht="16" x14ac:dyDescent="0.2">
      <c r="A3548" s="8" t="s">
        <v>9307</v>
      </c>
      <c r="B3548" s="8" t="s">
        <v>3313</v>
      </c>
      <c r="C3548" s="8" t="s">
        <v>5</v>
      </c>
      <c r="D3548" s="50" t="s">
        <v>9748</v>
      </c>
      <c r="E3548" s="50" t="s">
        <v>1467</v>
      </c>
    </row>
    <row r="3549" spans="1:5" ht="16" x14ac:dyDescent="0.2">
      <c r="A3549" s="8" t="s">
        <v>9307</v>
      </c>
      <c r="B3549" s="8" t="s">
        <v>3313</v>
      </c>
      <c r="C3549" s="8" t="s">
        <v>6</v>
      </c>
      <c r="D3549" s="50" t="s">
        <v>10422</v>
      </c>
      <c r="E3549" s="50" t="s">
        <v>3315</v>
      </c>
    </row>
    <row r="3550" spans="1:5" ht="16" x14ac:dyDescent="0.2">
      <c r="A3550" s="8" t="s">
        <v>9307</v>
      </c>
      <c r="B3550" s="8" t="s">
        <v>3313</v>
      </c>
      <c r="C3550" s="8" t="s">
        <v>7</v>
      </c>
      <c r="D3550" s="50" t="s">
        <v>10423</v>
      </c>
      <c r="E3550" s="50" t="s">
        <v>3316</v>
      </c>
    </row>
    <row r="3551" spans="1:5" ht="128" x14ac:dyDescent="0.2">
      <c r="A3551" s="8" t="s">
        <v>9307</v>
      </c>
      <c r="B3551" s="8" t="s">
        <v>3313</v>
      </c>
      <c r="C3551" s="8" t="s">
        <v>8</v>
      </c>
      <c r="D3551" s="50" t="s">
        <v>10424</v>
      </c>
      <c r="E3551" s="50" t="s">
        <v>10425</v>
      </c>
    </row>
    <row r="3552" spans="1:5" ht="16" x14ac:dyDescent="0.2">
      <c r="A3552" s="8" t="s">
        <v>9307</v>
      </c>
      <c r="B3552" s="8" t="s">
        <v>3318</v>
      </c>
      <c r="C3552" s="8" t="s">
        <v>4</v>
      </c>
      <c r="D3552" s="50" t="s">
        <v>10406</v>
      </c>
      <c r="E3552" s="50" t="s">
        <v>3280</v>
      </c>
    </row>
    <row r="3553" spans="1:5" ht="16" x14ac:dyDescent="0.2">
      <c r="A3553" s="8" t="s">
        <v>9307</v>
      </c>
      <c r="B3553" s="8" t="s">
        <v>3318</v>
      </c>
      <c r="C3553" s="8" t="s">
        <v>5</v>
      </c>
      <c r="D3553" s="50" t="s">
        <v>9748</v>
      </c>
      <c r="E3553" s="50" t="s">
        <v>1467</v>
      </c>
    </row>
    <row r="3554" spans="1:5" ht="16" x14ac:dyDescent="0.2">
      <c r="A3554" s="8" t="s">
        <v>9307</v>
      </c>
      <c r="B3554" s="8" t="s">
        <v>3318</v>
      </c>
      <c r="C3554" s="8" t="s">
        <v>6</v>
      </c>
      <c r="D3554" s="50" t="s">
        <v>10422</v>
      </c>
      <c r="E3554" s="50" t="s">
        <v>3315</v>
      </c>
    </row>
    <row r="3555" spans="1:5" ht="16" x14ac:dyDescent="0.2">
      <c r="A3555" s="8" t="s">
        <v>9307</v>
      </c>
      <c r="B3555" s="8" t="s">
        <v>3318</v>
      </c>
      <c r="C3555" s="8" t="s">
        <v>7</v>
      </c>
      <c r="D3555" s="50" t="s">
        <v>10414</v>
      </c>
      <c r="E3555" s="50" t="s">
        <v>3296</v>
      </c>
    </row>
    <row r="3556" spans="1:5" ht="16" x14ac:dyDescent="0.2">
      <c r="A3556" s="8" t="s">
        <v>9307</v>
      </c>
      <c r="B3556" s="8" t="s">
        <v>3322</v>
      </c>
      <c r="C3556" s="8" t="s">
        <v>4</v>
      </c>
      <c r="D3556" s="50" t="s">
        <v>10406</v>
      </c>
      <c r="E3556" s="50" t="s">
        <v>3280</v>
      </c>
    </row>
    <row r="3557" spans="1:5" ht="16" x14ac:dyDescent="0.2">
      <c r="A3557" s="8" t="s">
        <v>9307</v>
      </c>
      <c r="B3557" s="8" t="s">
        <v>3322</v>
      </c>
      <c r="C3557" s="8" t="s">
        <v>5</v>
      </c>
      <c r="D3557" s="50" t="s">
        <v>9748</v>
      </c>
      <c r="E3557" s="50" t="s">
        <v>1467</v>
      </c>
    </row>
    <row r="3558" spans="1:5" ht="16" x14ac:dyDescent="0.2">
      <c r="A3558" s="8" t="s">
        <v>9307</v>
      </c>
      <c r="B3558" s="8" t="s">
        <v>3322</v>
      </c>
      <c r="C3558" s="8" t="s">
        <v>6</v>
      </c>
      <c r="D3558" s="50" t="s">
        <v>10426</v>
      </c>
      <c r="E3558" s="50" t="s">
        <v>3324</v>
      </c>
    </row>
    <row r="3559" spans="1:5" ht="16" x14ac:dyDescent="0.2">
      <c r="A3559" s="8" t="s">
        <v>9307</v>
      </c>
      <c r="B3559" s="8" t="s">
        <v>3322</v>
      </c>
      <c r="C3559" s="8" t="s">
        <v>7</v>
      </c>
      <c r="D3559" s="50" t="s">
        <v>10427</v>
      </c>
      <c r="E3559" s="50" t="s">
        <v>3325</v>
      </c>
    </row>
    <row r="3560" spans="1:5" ht="80" x14ac:dyDescent="0.2">
      <c r="A3560" s="8" t="s">
        <v>9307</v>
      </c>
      <c r="B3560" s="8" t="s">
        <v>3322</v>
      </c>
      <c r="C3560" s="8" t="s">
        <v>8</v>
      </c>
      <c r="D3560" s="50" t="s">
        <v>10428</v>
      </c>
      <c r="E3560" s="50" t="s">
        <v>3326</v>
      </c>
    </row>
    <row r="3561" spans="1:5" ht="16" x14ac:dyDescent="0.2">
      <c r="A3561" s="8" t="s">
        <v>9307</v>
      </c>
      <c r="B3561" s="8" t="s">
        <v>3327</v>
      </c>
      <c r="C3561" s="8" t="s">
        <v>4</v>
      </c>
      <c r="D3561" s="50" t="s">
        <v>10406</v>
      </c>
      <c r="E3561" s="50" t="s">
        <v>3280</v>
      </c>
    </row>
    <row r="3562" spans="1:5" ht="16" x14ac:dyDescent="0.2">
      <c r="A3562" s="8" t="s">
        <v>9307</v>
      </c>
      <c r="B3562" s="8" t="s">
        <v>3327</v>
      </c>
      <c r="C3562" s="8" t="s">
        <v>5</v>
      </c>
      <c r="D3562" s="50" t="s">
        <v>9748</v>
      </c>
      <c r="E3562" s="50" t="s">
        <v>1467</v>
      </c>
    </row>
    <row r="3563" spans="1:5" ht="16" x14ac:dyDescent="0.2">
      <c r="A3563" s="8" t="s">
        <v>9307</v>
      </c>
      <c r="B3563" s="8" t="s">
        <v>3327</v>
      </c>
      <c r="C3563" s="8" t="s">
        <v>6</v>
      </c>
      <c r="D3563" s="50" t="s">
        <v>10426</v>
      </c>
      <c r="E3563" s="50" t="s">
        <v>3324</v>
      </c>
    </row>
    <row r="3564" spans="1:5" ht="16" x14ac:dyDescent="0.2">
      <c r="A3564" s="8" t="s">
        <v>9307</v>
      </c>
      <c r="B3564" s="8" t="s">
        <v>3327</v>
      </c>
      <c r="C3564" s="8" t="s">
        <v>7</v>
      </c>
      <c r="D3564" s="50" t="s">
        <v>10429</v>
      </c>
      <c r="E3564" s="50" t="s">
        <v>3329</v>
      </c>
    </row>
    <row r="3565" spans="1:5" ht="176" x14ac:dyDescent="0.2">
      <c r="A3565" s="8" t="s">
        <v>9307</v>
      </c>
      <c r="B3565" s="8" t="s">
        <v>3327</v>
      </c>
      <c r="C3565" s="8" t="s">
        <v>8</v>
      </c>
      <c r="D3565" s="50" t="s">
        <v>10430</v>
      </c>
      <c r="E3565" s="50" t="s">
        <v>3330</v>
      </c>
    </row>
    <row r="3566" spans="1:5" ht="16" x14ac:dyDescent="0.2">
      <c r="A3566" s="8" t="s">
        <v>9307</v>
      </c>
      <c r="B3566" s="8" t="s">
        <v>3331</v>
      </c>
      <c r="C3566" s="8" t="s">
        <v>4</v>
      </c>
      <c r="D3566" s="50" t="s">
        <v>10406</v>
      </c>
      <c r="E3566" s="50" t="s">
        <v>3280</v>
      </c>
    </row>
    <row r="3567" spans="1:5" ht="16" x14ac:dyDescent="0.2">
      <c r="A3567" s="8" t="s">
        <v>9307</v>
      </c>
      <c r="B3567" s="8" t="s">
        <v>3331</v>
      </c>
      <c r="C3567" s="8" t="s">
        <v>5</v>
      </c>
      <c r="D3567" s="50" t="s">
        <v>9748</v>
      </c>
      <c r="E3567" s="50" t="s">
        <v>1467</v>
      </c>
    </row>
    <row r="3568" spans="1:5" ht="16" x14ac:dyDescent="0.2">
      <c r="A3568" s="8" t="s">
        <v>9307</v>
      </c>
      <c r="B3568" s="8" t="s">
        <v>3331</v>
      </c>
      <c r="C3568" s="8" t="s">
        <v>6</v>
      </c>
      <c r="D3568" s="50" t="s">
        <v>10431</v>
      </c>
      <c r="E3568" s="50" t="s">
        <v>3333</v>
      </c>
    </row>
    <row r="3569" spans="1:5" ht="16" x14ac:dyDescent="0.2">
      <c r="A3569" s="8" t="s">
        <v>9307</v>
      </c>
      <c r="B3569" s="8" t="s">
        <v>3331</v>
      </c>
      <c r="C3569" s="8" t="s">
        <v>7</v>
      </c>
      <c r="D3569" s="50" t="s">
        <v>10432</v>
      </c>
      <c r="E3569" s="50" t="s">
        <v>10433</v>
      </c>
    </row>
    <row r="3570" spans="1:5" ht="16" x14ac:dyDescent="0.2">
      <c r="A3570" s="8" t="s">
        <v>9307</v>
      </c>
      <c r="B3570" s="8" t="s">
        <v>3335</v>
      </c>
      <c r="C3570" s="8" t="s">
        <v>4</v>
      </c>
      <c r="D3570" s="50" t="s">
        <v>10406</v>
      </c>
      <c r="E3570" s="50" t="s">
        <v>3280</v>
      </c>
    </row>
    <row r="3571" spans="1:5" ht="16" x14ac:dyDescent="0.2">
      <c r="A3571" s="8" t="s">
        <v>9307</v>
      </c>
      <c r="B3571" s="8" t="s">
        <v>3335</v>
      </c>
      <c r="C3571" s="8" t="s">
        <v>5</v>
      </c>
      <c r="D3571" s="50" t="s">
        <v>9748</v>
      </c>
      <c r="E3571" s="50" t="s">
        <v>1467</v>
      </c>
    </row>
    <row r="3572" spans="1:5" ht="16" x14ac:dyDescent="0.2">
      <c r="A3572" s="8" t="s">
        <v>9307</v>
      </c>
      <c r="B3572" s="8" t="s">
        <v>3335</v>
      </c>
      <c r="C3572" s="8" t="s">
        <v>6</v>
      </c>
      <c r="D3572" s="50" t="s">
        <v>10431</v>
      </c>
      <c r="E3572" s="50" t="s">
        <v>3333</v>
      </c>
    </row>
    <row r="3573" spans="1:5" ht="32" x14ac:dyDescent="0.2">
      <c r="A3573" s="8" t="s">
        <v>9307</v>
      </c>
      <c r="B3573" s="8" t="s">
        <v>3335</v>
      </c>
      <c r="C3573" s="8" t="s">
        <v>7</v>
      </c>
      <c r="D3573" s="50" t="s">
        <v>10434</v>
      </c>
      <c r="E3573" s="50" t="s">
        <v>10435</v>
      </c>
    </row>
    <row r="3574" spans="1:5" ht="272" x14ac:dyDescent="0.2">
      <c r="A3574" s="8" t="s">
        <v>9307</v>
      </c>
      <c r="B3574" s="8" t="s">
        <v>3335</v>
      </c>
      <c r="C3574" s="8" t="s">
        <v>8</v>
      </c>
      <c r="D3574" s="50" t="s">
        <v>10436</v>
      </c>
      <c r="E3574" s="50" t="s">
        <v>10437</v>
      </c>
    </row>
    <row r="3575" spans="1:5" ht="16" x14ac:dyDescent="0.2">
      <c r="A3575" s="8" t="s">
        <v>9307</v>
      </c>
      <c r="B3575" s="8" t="s">
        <v>3339</v>
      </c>
      <c r="C3575" s="8" t="s">
        <v>4</v>
      </c>
      <c r="D3575" s="50" t="s">
        <v>10406</v>
      </c>
      <c r="E3575" s="50" t="s">
        <v>3280</v>
      </c>
    </row>
    <row r="3576" spans="1:5" ht="16" x14ac:dyDescent="0.2">
      <c r="A3576" s="8" t="s">
        <v>9307</v>
      </c>
      <c r="B3576" s="8" t="s">
        <v>3339</v>
      </c>
      <c r="C3576" s="8" t="s">
        <v>5</v>
      </c>
      <c r="D3576" s="50" t="s">
        <v>9748</v>
      </c>
      <c r="E3576" s="50" t="s">
        <v>1467</v>
      </c>
    </row>
    <row r="3577" spans="1:5" ht="16" x14ac:dyDescent="0.2">
      <c r="A3577" s="8" t="s">
        <v>9307</v>
      </c>
      <c r="B3577" s="8" t="s">
        <v>3339</v>
      </c>
      <c r="C3577" s="8" t="s">
        <v>6</v>
      </c>
      <c r="D3577" s="50" t="s">
        <v>9726</v>
      </c>
      <c r="E3577" s="50" t="s">
        <v>1415</v>
      </c>
    </row>
    <row r="3578" spans="1:5" ht="16" x14ac:dyDescent="0.2">
      <c r="A3578" s="8" t="s">
        <v>9307</v>
      </c>
      <c r="B3578" s="8" t="s">
        <v>3339</v>
      </c>
      <c r="C3578" s="8" t="s">
        <v>7</v>
      </c>
      <c r="D3578" s="50" t="s">
        <v>10438</v>
      </c>
      <c r="E3578" s="50" t="s">
        <v>3341</v>
      </c>
    </row>
    <row r="3579" spans="1:5" ht="48" x14ac:dyDescent="0.2">
      <c r="A3579" s="8" t="s">
        <v>9307</v>
      </c>
      <c r="B3579" s="8" t="s">
        <v>3339</v>
      </c>
      <c r="C3579" s="8" t="s">
        <v>8</v>
      </c>
      <c r="D3579" s="50" t="s">
        <v>9728</v>
      </c>
      <c r="E3579" s="50" t="s">
        <v>1417</v>
      </c>
    </row>
    <row r="3580" spans="1:5" ht="16" x14ac:dyDescent="0.2">
      <c r="A3580" s="8" t="s">
        <v>9307</v>
      </c>
      <c r="B3580" s="8" t="s">
        <v>3342</v>
      </c>
      <c r="C3580" s="8" t="s">
        <v>4</v>
      </c>
      <c r="D3580" s="50" t="s">
        <v>10406</v>
      </c>
      <c r="E3580" s="50" t="s">
        <v>3280</v>
      </c>
    </row>
    <row r="3581" spans="1:5" ht="16" x14ac:dyDescent="0.2">
      <c r="A3581" s="8" t="s">
        <v>9307</v>
      </c>
      <c r="B3581" s="8" t="s">
        <v>3342</v>
      </c>
      <c r="C3581" s="8" t="s">
        <v>5</v>
      </c>
      <c r="D3581" s="50" t="s">
        <v>10439</v>
      </c>
      <c r="E3581" s="50" t="s">
        <v>3343</v>
      </c>
    </row>
    <row r="3582" spans="1:5" ht="16" x14ac:dyDescent="0.2">
      <c r="A3582" s="8" t="s">
        <v>9307</v>
      </c>
      <c r="B3582" s="8" t="s">
        <v>3342</v>
      </c>
      <c r="C3582" s="8" t="s">
        <v>6</v>
      </c>
      <c r="D3582" s="50" t="s">
        <v>9657</v>
      </c>
      <c r="E3582" s="50" t="s">
        <v>1257</v>
      </c>
    </row>
    <row r="3583" spans="1:5" ht="64" x14ac:dyDescent="0.2">
      <c r="A3583" s="8" t="s">
        <v>9307</v>
      </c>
      <c r="B3583" s="8" t="s">
        <v>3342</v>
      </c>
      <c r="C3583" s="8" t="s">
        <v>7</v>
      </c>
      <c r="D3583" s="50" t="s">
        <v>10440</v>
      </c>
      <c r="E3583" s="50" t="s">
        <v>3344</v>
      </c>
    </row>
    <row r="3584" spans="1:5" ht="16" x14ac:dyDescent="0.2">
      <c r="A3584" s="8" t="s">
        <v>9307</v>
      </c>
      <c r="B3584" s="8" t="s">
        <v>3345</v>
      </c>
      <c r="C3584" s="8" t="s">
        <v>4</v>
      </c>
      <c r="D3584" s="50" t="s">
        <v>10406</v>
      </c>
      <c r="E3584" s="50" t="s">
        <v>3280</v>
      </c>
    </row>
    <row r="3585" spans="1:5" ht="16" x14ac:dyDescent="0.2">
      <c r="A3585" s="8" t="s">
        <v>9307</v>
      </c>
      <c r="B3585" s="8" t="s">
        <v>3345</v>
      </c>
      <c r="C3585" s="8" t="s">
        <v>5</v>
      </c>
      <c r="D3585" s="50" t="s">
        <v>10439</v>
      </c>
      <c r="E3585" s="50" t="s">
        <v>3343</v>
      </c>
    </row>
    <row r="3586" spans="1:5" ht="16" x14ac:dyDescent="0.2">
      <c r="A3586" s="8" t="s">
        <v>9307</v>
      </c>
      <c r="B3586" s="8" t="s">
        <v>3345</v>
      </c>
      <c r="C3586" s="8" t="s">
        <v>6</v>
      </c>
      <c r="D3586" s="50" t="s">
        <v>10441</v>
      </c>
      <c r="E3586" s="50" t="s">
        <v>3347</v>
      </c>
    </row>
    <row r="3587" spans="1:5" ht="16" x14ac:dyDescent="0.2">
      <c r="A3587" s="8" t="s">
        <v>9307</v>
      </c>
      <c r="B3587" s="8" t="s">
        <v>3345</v>
      </c>
      <c r="C3587" s="8" t="s">
        <v>7</v>
      </c>
      <c r="D3587" s="50" t="s">
        <v>10442</v>
      </c>
      <c r="E3587" s="50" t="s">
        <v>10443</v>
      </c>
    </row>
    <row r="3588" spans="1:5" ht="112" x14ac:dyDescent="0.2">
      <c r="A3588" s="8" t="s">
        <v>9307</v>
      </c>
      <c r="B3588" s="8" t="s">
        <v>3345</v>
      </c>
      <c r="C3588" s="8" t="s">
        <v>8</v>
      </c>
      <c r="D3588" s="50" t="s">
        <v>10444</v>
      </c>
      <c r="E3588" s="50" t="s">
        <v>3349</v>
      </c>
    </row>
    <row r="3589" spans="1:5" ht="16" x14ac:dyDescent="0.2">
      <c r="A3589" s="8" t="s">
        <v>9307</v>
      </c>
      <c r="B3589" s="8" t="s">
        <v>3350</v>
      </c>
      <c r="C3589" s="8" t="s">
        <v>4</v>
      </c>
      <c r="D3589" s="50" t="s">
        <v>10406</v>
      </c>
      <c r="E3589" s="50" t="s">
        <v>3280</v>
      </c>
    </row>
    <row r="3590" spans="1:5" ht="16" x14ac:dyDescent="0.2">
      <c r="A3590" s="8" t="s">
        <v>9307</v>
      </c>
      <c r="B3590" s="8" t="s">
        <v>3350</v>
      </c>
      <c r="C3590" s="8" t="s">
        <v>5</v>
      </c>
      <c r="D3590" s="50" t="s">
        <v>10439</v>
      </c>
      <c r="E3590" s="50" t="s">
        <v>3343</v>
      </c>
    </row>
    <row r="3591" spans="1:5" ht="16" x14ac:dyDescent="0.2">
      <c r="A3591" s="8" t="s">
        <v>9307</v>
      </c>
      <c r="B3591" s="8" t="s">
        <v>3350</v>
      </c>
      <c r="C3591" s="8" t="s">
        <v>6</v>
      </c>
      <c r="D3591" s="50" t="s">
        <v>10441</v>
      </c>
      <c r="E3591" s="50" t="s">
        <v>3347</v>
      </c>
    </row>
    <row r="3592" spans="1:5" ht="16" x14ac:dyDescent="0.2">
      <c r="A3592" s="8" t="s">
        <v>9307</v>
      </c>
      <c r="B3592" s="8" t="s">
        <v>3350</v>
      </c>
      <c r="C3592" s="8" t="s">
        <v>7</v>
      </c>
      <c r="D3592" s="50" t="s">
        <v>10414</v>
      </c>
      <c r="E3592" s="50" t="s">
        <v>3296</v>
      </c>
    </row>
    <row r="3593" spans="1:5" ht="160" x14ac:dyDescent="0.2">
      <c r="A3593" s="8" t="s">
        <v>9307</v>
      </c>
      <c r="B3593" s="8" t="s">
        <v>3350</v>
      </c>
      <c r="C3593" s="8" t="s">
        <v>8</v>
      </c>
      <c r="D3593" s="50" t="s">
        <v>10445</v>
      </c>
      <c r="E3593" s="50" t="s">
        <v>3352</v>
      </c>
    </row>
    <row r="3594" spans="1:5" ht="16" x14ac:dyDescent="0.2">
      <c r="A3594" s="8" t="s">
        <v>9307</v>
      </c>
      <c r="B3594" s="8" t="s">
        <v>3355</v>
      </c>
      <c r="C3594" s="8" t="s">
        <v>4</v>
      </c>
      <c r="D3594" s="50" t="s">
        <v>10406</v>
      </c>
      <c r="E3594" s="50" t="s">
        <v>3280</v>
      </c>
    </row>
    <row r="3595" spans="1:5" ht="16" x14ac:dyDescent="0.2">
      <c r="A3595" s="8" t="s">
        <v>9307</v>
      </c>
      <c r="B3595" s="8" t="s">
        <v>3355</v>
      </c>
      <c r="C3595" s="8" t="s">
        <v>5</v>
      </c>
      <c r="D3595" s="50" t="s">
        <v>10439</v>
      </c>
      <c r="E3595" s="50" t="s">
        <v>3343</v>
      </c>
    </row>
    <row r="3596" spans="1:5" ht="16" x14ac:dyDescent="0.2">
      <c r="A3596" s="8" t="s">
        <v>9307</v>
      </c>
      <c r="B3596" s="8" t="s">
        <v>3355</v>
      </c>
      <c r="C3596" s="8" t="s">
        <v>6</v>
      </c>
      <c r="D3596" s="50" t="s">
        <v>10441</v>
      </c>
      <c r="E3596" s="50" t="s">
        <v>3347</v>
      </c>
    </row>
    <row r="3597" spans="1:5" ht="16" x14ac:dyDescent="0.2">
      <c r="A3597" s="8" t="s">
        <v>9307</v>
      </c>
      <c r="B3597" s="8" t="s">
        <v>3355</v>
      </c>
      <c r="C3597" s="8" t="s">
        <v>7</v>
      </c>
      <c r="D3597" s="50" t="s">
        <v>10415</v>
      </c>
      <c r="E3597" s="50" t="s">
        <v>10416</v>
      </c>
    </row>
    <row r="3598" spans="1:5" ht="16" x14ac:dyDescent="0.2">
      <c r="A3598" s="8" t="s">
        <v>9307</v>
      </c>
      <c r="B3598" s="8" t="s">
        <v>3359</v>
      </c>
      <c r="C3598" s="8" t="s">
        <v>4</v>
      </c>
      <c r="D3598" s="50" t="s">
        <v>10406</v>
      </c>
      <c r="E3598" s="50" t="s">
        <v>3280</v>
      </c>
    </row>
    <row r="3599" spans="1:5" ht="16" x14ac:dyDescent="0.2">
      <c r="A3599" s="8" t="s">
        <v>9307</v>
      </c>
      <c r="B3599" s="8" t="s">
        <v>3359</v>
      </c>
      <c r="C3599" s="8" t="s">
        <v>5</v>
      </c>
      <c r="D3599" s="50" t="s">
        <v>10439</v>
      </c>
      <c r="E3599" s="50" t="s">
        <v>3343</v>
      </c>
    </row>
    <row r="3600" spans="1:5" ht="16" x14ac:dyDescent="0.2">
      <c r="A3600" s="8" t="s">
        <v>9307</v>
      </c>
      <c r="B3600" s="8" t="s">
        <v>3359</v>
      </c>
      <c r="C3600" s="8" t="s">
        <v>6</v>
      </c>
      <c r="D3600" s="50" t="s">
        <v>10441</v>
      </c>
      <c r="E3600" s="50" t="s">
        <v>3347</v>
      </c>
    </row>
    <row r="3601" spans="1:5" ht="16" x14ac:dyDescent="0.2">
      <c r="A3601" s="8" t="s">
        <v>9307</v>
      </c>
      <c r="B3601" s="8" t="s">
        <v>3359</v>
      </c>
      <c r="C3601" s="8" t="s">
        <v>7</v>
      </c>
      <c r="D3601" s="50" t="s">
        <v>10417</v>
      </c>
      <c r="E3601" s="50" t="s">
        <v>10418</v>
      </c>
    </row>
    <row r="3602" spans="1:5" ht="16" x14ac:dyDescent="0.2">
      <c r="A3602" s="8" t="s">
        <v>9307</v>
      </c>
      <c r="B3602" s="8" t="s">
        <v>3366</v>
      </c>
      <c r="C3602" s="8" t="s">
        <v>4</v>
      </c>
      <c r="D3602" s="50" t="s">
        <v>10406</v>
      </c>
      <c r="E3602" s="50" t="s">
        <v>3280</v>
      </c>
    </row>
    <row r="3603" spans="1:5" ht="16" x14ac:dyDescent="0.2">
      <c r="A3603" s="8" t="s">
        <v>9307</v>
      </c>
      <c r="B3603" s="8" t="s">
        <v>3366</v>
      </c>
      <c r="C3603" s="8" t="s">
        <v>5</v>
      </c>
      <c r="D3603" s="50" t="s">
        <v>10439</v>
      </c>
      <c r="E3603" s="50" t="s">
        <v>3343</v>
      </c>
    </row>
    <row r="3604" spans="1:5" ht="16" x14ac:dyDescent="0.2">
      <c r="A3604" s="8" t="s">
        <v>9307</v>
      </c>
      <c r="B3604" s="8" t="s">
        <v>3366</v>
      </c>
      <c r="C3604" s="8" t="s">
        <v>6</v>
      </c>
      <c r="D3604" s="50" t="s">
        <v>10446</v>
      </c>
      <c r="E3604" s="50" t="s">
        <v>3368</v>
      </c>
    </row>
    <row r="3605" spans="1:5" ht="16" x14ac:dyDescent="0.2">
      <c r="A3605" s="8" t="s">
        <v>9307</v>
      </c>
      <c r="B3605" s="8" t="s">
        <v>3366</v>
      </c>
      <c r="C3605" s="8" t="s">
        <v>7</v>
      </c>
      <c r="D3605" s="50" t="s">
        <v>10447</v>
      </c>
      <c r="E3605" s="50" t="s">
        <v>3369</v>
      </c>
    </row>
    <row r="3606" spans="1:5" ht="48" x14ac:dyDescent="0.2">
      <c r="A3606" s="8" t="s">
        <v>9307</v>
      </c>
      <c r="B3606" s="8" t="s">
        <v>3366</v>
      </c>
      <c r="C3606" s="8" t="s">
        <v>8</v>
      </c>
      <c r="D3606" s="50" t="s">
        <v>10448</v>
      </c>
      <c r="E3606" s="50" t="s">
        <v>3370</v>
      </c>
    </row>
    <row r="3607" spans="1:5" ht="16" x14ac:dyDescent="0.2">
      <c r="A3607" s="8" t="s">
        <v>9307</v>
      </c>
      <c r="B3607" s="8" t="s">
        <v>3371</v>
      </c>
      <c r="C3607" s="8" t="s">
        <v>4</v>
      </c>
      <c r="D3607" s="50" t="s">
        <v>10406</v>
      </c>
      <c r="E3607" s="50" t="s">
        <v>3280</v>
      </c>
    </row>
    <row r="3608" spans="1:5" ht="16" x14ac:dyDescent="0.2">
      <c r="A3608" s="8" t="s">
        <v>9307</v>
      </c>
      <c r="B3608" s="8" t="s">
        <v>3371</v>
      </c>
      <c r="C3608" s="8" t="s">
        <v>5</v>
      </c>
      <c r="D3608" s="50" t="s">
        <v>10439</v>
      </c>
      <c r="E3608" s="50" t="s">
        <v>3343</v>
      </c>
    </row>
    <row r="3609" spans="1:5" ht="16" x14ac:dyDescent="0.2">
      <c r="A3609" s="8" t="s">
        <v>9307</v>
      </c>
      <c r="B3609" s="8" t="s">
        <v>3371</v>
      </c>
      <c r="C3609" s="8" t="s">
        <v>6</v>
      </c>
      <c r="D3609" s="50" t="s">
        <v>10446</v>
      </c>
      <c r="E3609" s="50" t="s">
        <v>3368</v>
      </c>
    </row>
    <row r="3610" spans="1:5" ht="16" x14ac:dyDescent="0.2">
      <c r="A3610" s="8" t="s">
        <v>9307</v>
      </c>
      <c r="B3610" s="8" t="s">
        <v>3371</v>
      </c>
      <c r="C3610" s="8" t="s">
        <v>7</v>
      </c>
      <c r="D3610" s="50" t="s">
        <v>10449</v>
      </c>
      <c r="E3610" s="50" t="s">
        <v>3373</v>
      </c>
    </row>
    <row r="3611" spans="1:5" ht="16" x14ac:dyDescent="0.2">
      <c r="A3611" s="8" t="s">
        <v>9307</v>
      </c>
      <c r="B3611" s="8" t="s">
        <v>3376</v>
      </c>
      <c r="C3611" s="8" t="s">
        <v>4</v>
      </c>
      <c r="D3611" s="50" t="s">
        <v>10406</v>
      </c>
      <c r="E3611" s="50" t="s">
        <v>3280</v>
      </c>
    </row>
    <row r="3612" spans="1:5" ht="16" x14ac:dyDescent="0.2">
      <c r="A3612" s="8" t="s">
        <v>9307</v>
      </c>
      <c r="B3612" s="8" t="s">
        <v>3376</v>
      </c>
      <c r="C3612" s="8" t="s">
        <v>5</v>
      </c>
      <c r="D3612" s="50" t="s">
        <v>10439</v>
      </c>
      <c r="E3612" s="50" t="s">
        <v>3343</v>
      </c>
    </row>
    <row r="3613" spans="1:5" ht="16" x14ac:dyDescent="0.2">
      <c r="A3613" s="8" t="s">
        <v>9307</v>
      </c>
      <c r="B3613" s="8" t="s">
        <v>3376</v>
      </c>
      <c r="C3613" s="8" t="s">
        <v>6</v>
      </c>
      <c r="D3613" s="50" t="s">
        <v>10450</v>
      </c>
      <c r="E3613" s="50" t="s">
        <v>3378</v>
      </c>
    </row>
    <row r="3614" spans="1:5" ht="16" x14ac:dyDescent="0.2">
      <c r="A3614" s="8" t="s">
        <v>9307</v>
      </c>
      <c r="B3614" s="8" t="s">
        <v>3376</v>
      </c>
      <c r="C3614" s="8" t="s">
        <v>7</v>
      </c>
      <c r="D3614" s="50" t="s">
        <v>10451</v>
      </c>
      <c r="E3614" s="50" t="s">
        <v>3379</v>
      </c>
    </row>
    <row r="3615" spans="1:5" ht="16" x14ac:dyDescent="0.2">
      <c r="A3615" s="8" t="s">
        <v>9307</v>
      </c>
      <c r="B3615" s="8" t="s">
        <v>3380</v>
      </c>
      <c r="C3615" s="8" t="s">
        <v>4</v>
      </c>
      <c r="D3615" s="50" t="s">
        <v>10406</v>
      </c>
      <c r="E3615" s="50" t="s">
        <v>3280</v>
      </c>
    </row>
    <row r="3616" spans="1:5" ht="16" x14ac:dyDescent="0.2">
      <c r="A3616" s="8" t="s">
        <v>9307</v>
      </c>
      <c r="B3616" s="8" t="s">
        <v>3380</v>
      </c>
      <c r="C3616" s="8" t="s">
        <v>5</v>
      </c>
      <c r="D3616" s="50" t="s">
        <v>10439</v>
      </c>
      <c r="E3616" s="50" t="s">
        <v>3343</v>
      </c>
    </row>
    <row r="3617" spans="1:5" ht="16" x14ac:dyDescent="0.2">
      <c r="A3617" s="8" t="s">
        <v>9307</v>
      </c>
      <c r="B3617" s="8" t="s">
        <v>3380</v>
      </c>
      <c r="C3617" s="8" t="s">
        <v>6</v>
      </c>
      <c r="D3617" s="50" t="s">
        <v>10450</v>
      </c>
      <c r="E3617" s="50" t="s">
        <v>3378</v>
      </c>
    </row>
    <row r="3618" spans="1:5" ht="16" x14ac:dyDescent="0.2">
      <c r="A3618" s="8" t="s">
        <v>9307</v>
      </c>
      <c r="B3618" s="8" t="s">
        <v>3380</v>
      </c>
      <c r="C3618" s="8" t="s">
        <v>7</v>
      </c>
      <c r="D3618" s="50" t="s">
        <v>10452</v>
      </c>
      <c r="E3618" s="50" t="s">
        <v>3382</v>
      </c>
    </row>
    <row r="3619" spans="1:5" ht="16" x14ac:dyDescent="0.2">
      <c r="A3619" s="8" t="s">
        <v>9307</v>
      </c>
      <c r="B3619" s="8" t="s">
        <v>3385</v>
      </c>
      <c r="C3619" s="8" t="s">
        <v>4</v>
      </c>
      <c r="D3619" s="50" t="s">
        <v>10406</v>
      </c>
      <c r="E3619" s="50" t="s">
        <v>3280</v>
      </c>
    </row>
    <row r="3620" spans="1:5" ht="16" x14ac:dyDescent="0.2">
      <c r="A3620" s="8" t="s">
        <v>9307</v>
      </c>
      <c r="B3620" s="8" t="s">
        <v>3385</v>
      </c>
      <c r="C3620" s="8" t="s">
        <v>5</v>
      </c>
      <c r="D3620" s="50" t="s">
        <v>10439</v>
      </c>
      <c r="E3620" s="50" t="s">
        <v>3343</v>
      </c>
    </row>
    <row r="3621" spans="1:5" ht="16" x14ac:dyDescent="0.2">
      <c r="A3621" s="8" t="s">
        <v>9307</v>
      </c>
      <c r="B3621" s="8" t="s">
        <v>3385</v>
      </c>
      <c r="C3621" s="8" t="s">
        <v>6</v>
      </c>
      <c r="D3621" s="50" t="s">
        <v>10450</v>
      </c>
      <c r="E3621" s="50" t="s">
        <v>3378</v>
      </c>
    </row>
    <row r="3622" spans="1:5" ht="16" x14ac:dyDescent="0.2">
      <c r="A3622" s="8" t="s">
        <v>9307</v>
      </c>
      <c r="B3622" s="8" t="s">
        <v>3385</v>
      </c>
      <c r="C3622" s="8" t="s">
        <v>7</v>
      </c>
      <c r="D3622" s="50" t="s">
        <v>10453</v>
      </c>
      <c r="E3622" s="50" t="s">
        <v>3387</v>
      </c>
    </row>
    <row r="3623" spans="1:5" ht="16" x14ac:dyDescent="0.2">
      <c r="A3623" s="8" t="s">
        <v>9307</v>
      </c>
      <c r="B3623" s="8" t="s">
        <v>3388</v>
      </c>
      <c r="C3623" s="8" t="s">
        <v>4</v>
      </c>
      <c r="D3623" s="50" t="s">
        <v>10406</v>
      </c>
      <c r="E3623" s="50" t="s">
        <v>3280</v>
      </c>
    </row>
    <row r="3624" spans="1:5" ht="16" x14ac:dyDescent="0.2">
      <c r="A3624" s="8" t="s">
        <v>9307</v>
      </c>
      <c r="B3624" s="8" t="s">
        <v>3388</v>
      </c>
      <c r="C3624" s="8" t="s">
        <v>5</v>
      </c>
      <c r="D3624" s="50" t="s">
        <v>10439</v>
      </c>
      <c r="E3624" s="50" t="s">
        <v>3343</v>
      </c>
    </row>
    <row r="3625" spans="1:5" ht="16" x14ac:dyDescent="0.2">
      <c r="A3625" s="8" t="s">
        <v>9307</v>
      </c>
      <c r="B3625" s="8" t="s">
        <v>3388</v>
      </c>
      <c r="C3625" s="8" t="s">
        <v>6</v>
      </c>
      <c r="D3625" s="50" t="s">
        <v>10450</v>
      </c>
      <c r="E3625" s="50" t="s">
        <v>3378</v>
      </c>
    </row>
    <row r="3626" spans="1:5" ht="16" x14ac:dyDescent="0.2">
      <c r="A3626" s="8" t="s">
        <v>9307</v>
      </c>
      <c r="B3626" s="8" t="s">
        <v>3388</v>
      </c>
      <c r="C3626" s="8" t="s">
        <v>7</v>
      </c>
      <c r="D3626" s="50" t="s">
        <v>10454</v>
      </c>
      <c r="E3626" s="50" t="s">
        <v>3390</v>
      </c>
    </row>
    <row r="3627" spans="1:5" ht="16" x14ac:dyDescent="0.2">
      <c r="A3627" s="8" t="s">
        <v>9307</v>
      </c>
      <c r="B3627" s="8" t="s">
        <v>3393</v>
      </c>
      <c r="C3627" s="8" t="s">
        <v>4</v>
      </c>
      <c r="D3627" s="50" t="s">
        <v>10406</v>
      </c>
      <c r="E3627" s="50" t="s">
        <v>3280</v>
      </c>
    </row>
    <row r="3628" spans="1:5" ht="16" x14ac:dyDescent="0.2">
      <c r="A3628" s="8" t="s">
        <v>9307</v>
      </c>
      <c r="B3628" s="8" t="s">
        <v>3393</v>
      </c>
      <c r="C3628" s="8" t="s">
        <v>5</v>
      </c>
      <c r="D3628" s="50" t="s">
        <v>10439</v>
      </c>
      <c r="E3628" s="50" t="s">
        <v>3343</v>
      </c>
    </row>
    <row r="3629" spans="1:5" ht="16" x14ac:dyDescent="0.2">
      <c r="A3629" s="8" t="s">
        <v>9307</v>
      </c>
      <c r="B3629" s="8" t="s">
        <v>3393</v>
      </c>
      <c r="C3629" s="8" t="s">
        <v>6</v>
      </c>
      <c r="D3629" s="50" t="s">
        <v>10450</v>
      </c>
      <c r="E3629" s="50" t="s">
        <v>3378</v>
      </c>
    </row>
    <row r="3630" spans="1:5" ht="16" x14ac:dyDescent="0.2">
      <c r="A3630" s="8" t="s">
        <v>9307</v>
      </c>
      <c r="B3630" s="8" t="s">
        <v>3393</v>
      </c>
      <c r="C3630" s="8" t="s">
        <v>7</v>
      </c>
      <c r="D3630" s="50" t="s">
        <v>10455</v>
      </c>
      <c r="E3630" s="50" t="s">
        <v>3395</v>
      </c>
    </row>
    <row r="3631" spans="1:5" ht="48" x14ac:dyDescent="0.2">
      <c r="A3631" s="8" t="s">
        <v>9307</v>
      </c>
      <c r="B3631" s="8" t="s">
        <v>3393</v>
      </c>
      <c r="C3631" s="8" t="s">
        <v>8</v>
      </c>
      <c r="D3631" s="50" t="s">
        <v>10093</v>
      </c>
      <c r="E3631" s="50" t="s">
        <v>2751</v>
      </c>
    </row>
    <row r="3632" spans="1:5" ht="16" x14ac:dyDescent="0.2">
      <c r="A3632" s="8" t="s">
        <v>9307</v>
      </c>
      <c r="B3632" s="8" t="s">
        <v>3396</v>
      </c>
      <c r="C3632" s="8" t="s">
        <v>4</v>
      </c>
      <c r="D3632" s="50" t="s">
        <v>10406</v>
      </c>
      <c r="E3632" s="50" t="s">
        <v>3280</v>
      </c>
    </row>
    <row r="3633" spans="1:5" ht="16" x14ac:dyDescent="0.2">
      <c r="A3633" s="8" t="s">
        <v>9307</v>
      </c>
      <c r="B3633" s="8" t="s">
        <v>3396</v>
      </c>
      <c r="C3633" s="8" t="s">
        <v>5</v>
      </c>
      <c r="D3633" s="50" t="s">
        <v>10439</v>
      </c>
      <c r="E3633" s="50" t="s">
        <v>3343</v>
      </c>
    </row>
    <row r="3634" spans="1:5" ht="16" x14ac:dyDescent="0.2">
      <c r="A3634" s="8" t="s">
        <v>9307</v>
      </c>
      <c r="B3634" s="8" t="s">
        <v>3396</v>
      </c>
      <c r="C3634" s="8" t="s">
        <v>6</v>
      </c>
      <c r="D3634" s="50" t="s">
        <v>9802</v>
      </c>
      <c r="E3634" s="50" t="s">
        <v>1585</v>
      </c>
    </row>
    <row r="3635" spans="1:5" ht="48" x14ac:dyDescent="0.2">
      <c r="A3635" s="8" t="s">
        <v>9307</v>
      </c>
      <c r="B3635" s="8" t="s">
        <v>3396</v>
      </c>
      <c r="C3635" s="8" t="s">
        <v>7</v>
      </c>
      <c r="D3635" s="50" t="s">
        <v>10456</v>
      </c>
      <c r="E3635" s="2" t="s">
        <v>3398</v>
      </c>
    </row>
    <row r="3636" spans="1:5" ht="64" x14ac:dyDescent="0.2">
      <c r="A3636" s="8" t="s">
        <v>9307</v>
      </c>
      <c r="B3636" s="8" t="s">
        <v>3396</v>
      </c>
      <c r="C3636" s="8" t="s">
        <v>8</v>
      </c>
      <c r="D3636" s="50" t="s">
        <v>10457</v>
      </c>
      <c r="E3636" s="50" t="s">
        <v>3399</v>
      </c>
    </row>
    <row r="3637" spans="1:5" ht="16" x14ac:dyDescent="0.2">
      <c r="A3637" s="8" t="s">
        <v>9307</v>
      </c>
      <c r="B3637" s="8" t="s">
        <v>3400</v>
      </c>
      <c r="C3637" s="8" t="s">
        <v>4</v>
      </c>
      <c r="D3637" s="50" t="s">
        <v>10406</v>
      </c>
      <c r="E3637" s="50" t="s">
        <v>3280</v>
      </c>
    </row>
    <row r="3638" spans="1:5" ht="16" x14ac:dyDescent="0.2">
      <c r="A3638" s="8" t="s">
        <v>9307</v>
      </c>
      <c r="B3638" s="8" t="s">
        <v>3400</v>
      </c>
      <c r="C3638" s="8" t="s">
        <v>5</v>
      </c>
      <c r="D3638" s="50" t="s">
        <v>10439</v>
      </c>
      <c r="E3638" s="50" t="s">
        <v>3343</v>
      </c>
    </row>
    <row r="3639" spans="1:5" ht="16" x14ac:dyDescent="0.2">
      <c r="A3639" s="8" t="s">
        <v>9307</v>
      </c>
      <c r="B3639" s="8" t="s">
        <v>3400</v>
      </c>
      <c r="C3639" s="8" t="s">
        <v>6</v>
      </c>
      <c r="D3639" s="50" t="s">
        <v>9802</v>
      </c>
      <c r="E3639" s="50" t="s">
        <v>1585</v>
      </c>
    </row>
    <row r="3640" spans="1:5" ht="16" x14ac:dyDescent="0.2">
      <c r="A3640" s="8" t="s">
        <v>9307</v>
      </c>
      <c r="B3640" s="8" t="s">
        <v>3400</v>
      </c>
      <c r="C3640" s="8" t="s">
        <v>7</v>
      </c>
      <c r="D3640" s="50" t="s">
        <v>10415</v>
      </c>
      <c r="E3640" s="50" t="s">
        <v>10416</v>
      </c>
    </row>
    <row r="3641" spans="1:5" ht="16" x14ac:dyDescent="0.2">
      <c r="A3641" s="8" t="s">
        <v>9307</v>
      </c>
      <c r="B3641" s="8" t="s">
        <v>3404</v>
      </c>
      <c r="C3641" s="8" t="s">
        <v>4</v>
      </c>
      <c r="D3641" s="50" t="s">
        <v>10406</v>
      </c>
      <c r="E3641" s="50" t="s">
        <v>3280</v>
      </c>
    </row>
    <row r="3642" spans="1:5" ht="16" x14ac:dyDescent="0.2">
      <c r="A3642" s="8" t="s">
        <v>9307</v>
      </c>
      <c r="B3642" s="8" t="s">
        <v>3404</v>
      </c>
      <c r="C3642" s="8" t="s">
        <v>5</v>
      </c>
      <c r="D3642" s="50" t="s">
        <v>10439</v>
      </c>
      <c r="E3642" s="50" t="s">
        <v>3343</v>
      </c>
    </row>
    <row r="3643" spans="1:5" ht="16" x14ac:dyDescent="0.2">
      <c r="A3643" s="8" t="s">
        <v>9307</v>
      </c>
      <c r="B3643" s="8" t="s">
        <v>3404</v>
      </c>
      <c r="C3643" s="8" t="s">
        <v>6</v>
      </c>
      <c r="D3643" s="50" t="s">
        <v>9802</v>
      </c>
      <c r="E3643" s="50" t="s">
        <v>1585</v>
      </c>
    </row>
    <row r="3644" spans="1:5" ht="16" x14ac:dyDescent="0.2">
      <c r="A3644" s="8" t="s">
        <v>9307</v>
      </c>
      <c r="B3644" s="8" t="s">
        <v>3404</v>
      </c>
      <c r="C3644" s="8" t="s">
        <v>7</v>
      </c>
      <c r="D3644" s="50" t="s">
        <v>10417</v>
      </c>
      <c r="E3644" s="50" t="s">
        <v>10418</v>
      </c>
    </row>
    <row r="3645" spans="1:5" ht="16" x14ac:dyDescent="0.2">
      <c r="A3645" s="8" t="s">
        <v>9307</v>
      </c>
      <c r="B3645" s="8" t="s">
        <v>3406</v>
      </c>
      <c r="C3645" s="8" t="s">
        <v>4</v>
      </c>
      <c r="D3645" s="50" t="s">
        <v>10406</v>
      </c>
      <c r="E3645" s="50" t="s">
        <v>3280</v>
      </c>
    </row>
    <row r="3646" spans="1:5" ht="16" x14ac:dyDescent="0.2">
      <c r="A3646" s="8" t="s">
        <v>9307</v>
      </c>
      <c r="B3646" s="8" t="s">
        <v>3406</v>
      </c>
      <c r="C3646" s="8" t="s">
        <v>5</v>
      </c>
      <c r="D3646" s="50" t="s">
        <v>10439</v>
      </c>
      <c r="E3646" s="50" t="s">
        <v>3343</v>
      </c>
    </row>
    <row r="3647" spans="1:5" ht="16" x14ac:dyDescent="0.2">
      <c r="A3647" s="8" t="s">
        <v>9307</v>
      </c>
      <c r="B3647" s="8" t="s">
        <v>3406</v>
      </c>
      <c r="C3647" s="8" t="s">
        <v>6</v>
      </c>
      <c r="D3647" s="50" t="s">
        <v>9802</v>
      </c>
      <c r="E3647" s="50" t="s">
        <v>1585</v>
      </c>
    </row>
    <row r="3648" spans="1:5" ht="16" x14ac:dyDescent="0.2">
      <c r="A3648" s="8" t="s">
        <v>9307</v>
      </c>
      <c r="B3648" s="8" t="s">
        <v>3406</v>
      </c>
      <c r="C3648" s="8" t="s">
        <v>7</v>
      </c>
      <c r="D3648" s="50" t="s">
        <v>10458</v>
      </c>
      <c r="E3648" s="50" t="s">
        <v>3408</v>
      </c>
    </row>
    <row r="3649" spans="1:5" ht="16" x14ac:dyDescent="0.2">
      <c r="A3649" s="8" t="s">
        <v>9307</v>
      </c>
      <c r="B3649" s="8" t="s">
        <v>3411</v>
      </c>
      <c r="C3649" s="8" t="s">
        <v>4</v>
      </c>
      <c r="D3649" s="50" t="s">
        <v>10406</v>
      </c>
      <c r="E3649" s="50" t="s">
        <v>3280</v>
      </c>
    </row>
    <row r="3650" spans="1:5" ht="16" x14ac:dyDescent="0.2">
      <c r="A3650" s="8" t="s">
        <v>9307</v>
      </c>
      <c r="B3650" s="8" t="s">
        <v>3411</v>
      </c>
      <c r="C3650" s="8" t="s">
        <v>5</v>
      </c>
      <c r="D3650" s="50" t="s">
        <v>10439</v>
      </c>
      <c r="E3650" s="50" t="s">
        <v>3343</v>
      </c>
    </row>
    <row r="3651" spans="1:5" ht="16" x14ac:dyDescent="0.2">
      <c r="A3651" s="8" t="s">
        <v>9307</v>
      </c>
      <c r="B3651" s="8" t="s">
        <v>3411</v>
      </c>
      <c r="C3651" s="8" t="s">
        <v>6</v>
      </c>
      <c r="D3651" s="50" t="s">
        <v>9802</v>
      </c>
      <c r="E3651" s="50" t="s">
        <v>1585</v>
      </c>
    </row>
    <row r="3652" spans="1:5" ht="16" x14ac:dyDescent="0.2">
      <c r="A3652" s="8" t="s">
        <v>9307</v>
      </c>
      <c r="B3652" s="8" t="s">
        <v>3411</v>
      </c>
      <c r="C3652" s="8" t="s">
        <v>7</v>
      </c>
      <c r="D3652" s="50" t="s">
        <v>9811</v>
      </c>
      <c r="E3652" s="50" t="s">
        <v>1599</v>
      </c>
    </row>
    <row r="3653" spans="1:5" ht="48" x14ac:dyDescent="0.2">
      <c r="A3653" s="8" t="s">
        <v>9307</v>
      </c>
      <c r="B3653" s="8" t="s">
        <v>3411</v>
      </c>
      <c r="C3653" s="8" t="s">
        <v>8</v>
      </c>
      <c r="D3653" s="50" t="s">
        <v>9812</v>
      </c>
      <c r="E3653" s="50" t="s">
        <v>1600</v>
      </c>
    </row>
    <row r="3654" spans="1:5" ht="16" x14ac:dyDescent="0.2">
      <c r="A3654" s="8" t="s">
        <v>9307</v>
      </c>
      <c r="B3654" s="8" t="s">
        <v>3413</v>
      </c>
      <c r="C3654" s="8" t="s">
        <v>4</v>
      </c>
      <c r="D3654" s="50" t="s">
        <v>10406</v>
      </c>
      <c r="E3654" s="50" t="s">
        <v>3280</v>
      </c>
    </row>
    <row r="3655" spans="1:5" ht="16" x14ac:dyDescent="0.2">
      <c r="A3655" s="8" t="s">
        <v>9307</v>
      </c>
      <c r="B3655" s="8" t="s">
        <v>3413</v>
      </c>
      <c r="C3655" s="8" t="s">
        <v>5</v>
      </c>
      <c r="D3655" s="50" t="s">
        <v>10439</v>
      </c>
      <c r="E3655" s="50" t="s">
        <v>3343</v>
      </c>
    </row>
    <row r="3656" spans="1:5" ht="16" x14ac:dyDescent="0.2">
      <c r="A3656" s="8" t="s">
        <v>9307</v>
      </c>
      <c r="B3656" s="8" t="s">
        <v>3413</v>
      </c>
      <c r="C3656" s="8" t="s">
        <v>6</v>
      </c>
      <c r="D3656" s="50" t="s">
        <v>9802</v>
      </c>
      <c r="E3656" s="50" t="s">
        <v>1585</v>
      </c>
    </row>
    <row r="3657" spans="1:5" ht="16" x14ac:dyDescent="0.2">
      <c r="A3657" s="8" t="s">
        <v>9307</v>
      </c>
      <c r="B3657" s="8" t="s">
        <v>3413</v>
      </c>
      <c r="C3657" s="8" t="s">
        <v>7</v>
      </c>
      <c r="D3657" s="50" t="s">
        <v>9819</v>
      </c>
      <c r="E3657" s="50" t="s">
        <v>1618</v>
      </c>
    </row>
    <row r="3658" spans="1:5" ht="32" x14ac:dyDescent="0.2">
      <c r="A3658" s="8" t="s">
        <v>9307</v>
      </c>
      <c r="B3658" s="8" t="s">
        <v>3413</v>
      </c>
      <c r="C3658" s="8" t="s">
        <v>8</v>
      </c>
      <c r="D3658" s="50" t="s">
        <v>9820</v>
      </c>
      <c r="E3658" s="50" t="s">
        <v>1619</v>
      </c>
    </row>
    <row r="3659" spans="1:5" ht="16" x14ac:dyDescent="0.2">
      <c r="A3659" s="8" t="s">
        <v>9307</v>
      </c>
      <c r="B3659" s="8" t="s">
        <v>3415</v>
      </c>
      <c r="C3659" s="8" t="s">
        <v>4</v>
      </c>
      <c r="D3659" s="50" t="s">
        <v>10406</v>
      </c>
      <c r="E3659" s="50" t="s">
        <v>3280</v>
      </c>
    </row>
    <row r="3660" spans="1:5" ht="16" x14ac:dyDescent="0.2">
      <c r="A3660" s="8" t="s">
        <v>9307</v>
      </c>
      <c r="B3660" s="8" t="s">
        <v>3415</v>
      </c>
      <c r="C3660" s="8" t="s">
        <v>5</v>
      </c>
      <c r="D3660" s="50" t="s">
        <v>10439</v>
      </c>
      <c r="E3660" s="50" t="s">
        <v>3343</v>
      </c>
    </row>
    <row r="3661" spans="1:5" ht="16" x14ac:dyDescent="0.2">
      <c r="A3661" s="8" t="s">
        <v>9307</v>
      </c>
      <c r="B3661" s="8" t="s">
        <v>3415</v>
      </c>
      <c r="C3661" s="8" t="s">
        <v>6</v>
      </c>
      <c r="D3661" s="50" t="s">
        <v>9802</v>
      </c>
      <c r="E3661" s="50" t="s">
        <v>1585</v>
      </c>
    </row>
    <row r="3662" spans="1:5" ht="16" x14ac:dyDescent="0.2">
      <c r="A3662" s="8" t="s">
        <v>9307</v>
      </c>
      <c r="B3662" s="8" t="s">
        <v>3415</v>
      </c>
      <c r="C3662" s="8" t="s">
        <v>7</v>
      </c>
      <c r="D3662" s="50" t="s">
        <v>9823</v>
      </c>
      <c r="E3662" s="50" t="s">
        <v>1627</v>
      </c>
    </row>
    <row r="3663" spans="1:5" ht="32" x14ac:dyDescent="0.2">
      <c r="A3663" s="8" t="s">
        <v>9307</v>
      </c>
      <c r="B3663" s="8" t="s">
        <v>3415</v>
      </c>
      <c r="C3663" s="8" t="s">
        <v>8</v>
      </c>
      <c r="D3663" s="50" t="s">
        <v>9824</v>
      </c>
      <c r="E3663" s="50" t="s">
        <v>1628</v>
      </c>
    </row>
    <row r="3664" spans="1:5" ht="16" x14ac:dyDescent="0.2">
      <c r="A3664" s="8" t="s">
        <v>9307</v>
      </c>
      <c r="B3664" s="8" t="s">
        <v>3417</v>
      </c>
      <c r="C3664" s="8" t="s">
        <v>4</v>
      </c>
      <c r="D3664" s="50" t="s">
        <v>10406</v>
      </c>
      <c r="E3664" s="50" t="s">
        <v>3280</v>
      </c>
    </row>
    <row r="3665" spans="1:5" ht="16" x14ac:dyDescent="0.2">
      <c r="A3665" s="8" t="s">
        <v>9307</v>
      </c>
      <c r="B3665" s="8" t="s">
        <v>3417</v>
      </c>
      <c r="C3665" s="8" t="s">
        <v>5</v>
      </c>
      <c r="D3665" s="50" t="s">
        <v>10439</v>
      </c>
      <c r="E3665" s="50" t="s">
        <v>3343</v>
      </c>
    </row>
    <row r="3666" spans="1:5" ht="16" x14ac:dyDescent="0.2">
      <c r="A3666" s="8" t="s">
        <v>9307</v>
      </c>
      <c r="B3666" s="8" t="s">
        <v>3417</v>
      </c>
      <c r="C3666" s="8" t="s">
        <v>6</v>
      </c>
      <c r="D3666" s="50" t="s">
        <v>9802</v>
      </c>
      <c r="E3666" s="50" t="s">
        <v>1585</v>
      </c>
    </row>
    <row r="3667" spans="1:5" ht="16" x14ac:dyDescent="0.2">
      <c r="A3667" s="8" t="s">
        <v>9307</v>
      </c>
      <c r="B3667" s="8" t="s">
        <v>3417</v>
      </c>
      <c r="C3667" s="8" t="s">
        <v>7</v>
      </c>
      <c r="D3667" s="50" t="s">
        <v>9827</v>
      </c>
      <c r="E3667" s="50" t="s">
        <v>1636</v>
      </c>
    </row>
    <row r="3668" spans="1:5" ht="48" x14ac:dyDescent="0.2">
      <c r="A3668" s="8" t="s">
        <v>9307</v>
      </c>
      <c r="B3668" s="8" t="s">
        <v>3417</v>
      </c>
      <c r="C3668" s="8" t="s">
        <v>8</v>
      </c>
      <c r="D3668" s="50" t="s">
        <v>9828</v>
      </c>
      <c r="E3668" s="50" t="s">
        <v>1637</v>
      </c>
    </row>
    <row r="3669" spans="1:5" ht="16" x14ac:dyDescent="0.2">
      <c r="A3669" s="8" t="s">
        <v>9307</v>
      </c>
      <c r="B3669" s="8" t="s">
        <v>3419</v>
      </c>
      <c r="C3669" s="8" t="s">
        <v>4</v>
      </c>
      <c r="D3669" s="50" t="s">
        <v>10406</v>
      </c>
      <c r="E3669" s="50" t="s">
        <v>3280</v>
      </c>
    </row>
    <row r="3670" spans="1:5" ht="16" x14ac:dyDescent="0.2">
      <c r="A3670" s="8" t="s">
        <v>9307</v>
      </c>
      <c r="B3670" s="8" t="s">
        <v>3419</v>
      </c>
      <c r="C3670" s="8" t="s">
        <v>5</v>
      </c>
      <c r="D3670" s="50" t="s">
        <v>10439</v>
      </c>
      <c r="E3670" s="50" t="s">
        <v>3343</v>
      </c>
    </row>
    <row r="3671" spans="1:5" ht="16" x14ac:dyDescent="0.2">
      <c r="A3671" s="8" t="s">
        <v>9307</v>
      </c>
      <c r="B3671" s="8" t="s">
        <v>3419</v>
      </c>
      <c r="C3671" s="8" t="s">
        <v>6</v>
      </c>
      <c r="D3671" s="50" t="s">
        <v>9802</v>
      </c>
      <c r="E3671" s="50" t="s">
        <v>1585</v>
      </c>
    </row>
    <row r="3672" spans="1:5" ht="16" x14ac:dyDescent="0.2">
      <c r="A3672" s="8" t="s">
        <v>9307</v>
      </c>
      <c r="B3672" s="8" t="s">
        <v>3419</v>
      </c>
      <c r="C3672" s="8" t="s">
        <v>7</v>
      </c>
      <c r="D3672" s="50" t="s">
        <v>9831</v>
      </c>
      <c r="E3672" s="50" t="s">
        <v>1645</v>
      </c>
    </row>
    <row r="3673" spans="1:5" ht="16" x14ac:dyDescent="0.2">
      <c r="A3673" s="8" t="s">
        <v>9307</v>
      </c>
      <c r="B3673" s="8" t="s">
        <v>3419</v>
      </c>
      <c r="C3673" s="8" t="s">
        <v>8</v>
      </c>
      <c r="D3673" s="50" t="s">
        <v>9832</v>
      </c>
      <c r="E3673" s="50" t="s">
        <v>1646</v>
      </c>
    </row>
    <row r="3674" spans="1:5" ht="16" x14ac:dyDescent="0.2">
      <c r="A3674" s="8" t="s">
        <v>9307</v>
      </c>
      <c r="B3674" s="8" t="s">
        <v>3421</v>
      </c>
      <c r="C3674" s="8" t="s">
        <v>4</v>
      </c>
      <c r="D3674" s="50" t="s">
        <v>10406</v>
      </c>
      <c r="E3674" s="50" t="s">
        <v>3280</v>
      </c>
    </row>
    <row r="3675" spans="1:5" ht="16" x14ac:dyDescent="0.2">
      <c r="A3675" s="8" t="s">
        <v>9307</v>
      </c>
      <c r="B3675" s="8" t="s">
        <v>3421</v>
      </c>
      <c r="C3675" s="8" t="s">
        <v>5</v>
      </c>
      <c r="D3675" s="50" t="s">
        <v>10439</v>
      </c>
      <c r="E3675" s="50" t="s">
        <v>3343</v>
      </c>
    </row>
    <row r="3676" spans="1:5" ht="16" x14ac:dyDescent="0.2">
      <c r="A3676" s="8" t="s">
        <v>9307</v>
      </c>
      <c r="B3676" s="8" t="s">
        <v>3421</v>
      </c>
      <c r="C3676" s="8" t="s">
        <v>6</v>
      </c>
      <c r="D3676" s="50" t="s">
        <v>9802</v>
      </c>
      <c r="E3676" s="50" t="s">
        <v>1585</v>
      </c>
    </row>
    <row r="3677" spans="1:5" ht="16" x14ac:dyDescent="0.2">
      <c r="A3677" s="8" t="s">
        <v>9307</v>
      </c>
      <c r="B3677" s="8" t="s">
        <v>3421</v>
      </c>
      <c r="C3677" s="8" t="s">
        <v>7</v>
      </c>
      <c r="D3677" s="50" t="s">
        <v>9835</v>
      </c>
      <c r="E3677" s="50" t="s">
        <v>1654</v>
      </c>
    </row>
    <row r="3678" spans="1:5" ht="16" x14ac:dyDescent="0.2">
      <c r="A3678" s="8" t="s">
        <v>9307</v>
      </c>
      <c r="B3678" s="8" t="s">
        <v>3421</v>
      </c>
      <c r="C3678" s="8" t="s">
        <v>8</v>
      </c>
      <c r="D3678" s="50" t="s">
        <v>9836</v>
      </c>
      <c r="E3678" s="50" t="s">
        <v>1655</v>
      </c>
    </row>
    <row r="3679" spans="1:5" ht="16" x14ac:dyDescent="0.2">
      <c r="A3679" s="8" t="s">
        <v>9307</v>
      </c>
      <c r="B3679" s="8" t="s">
        <v>3423</v>
      </c>
      <c r="C3679" s="8" t="s">
        <v>4</v>
      </c>
      <c r="D3679" s="50" t="s">
        <v>10406</v>
      </c>
      <c r="E3679" s="50" t="s">
        <v>3280</v>
      </c>
    </row>
    <row r="3680" spans="1:5" ht="16" x14ac:dyDescent="0.2">
      <c r="A3680" s="8" t="s">
        <v>9307</v>
      </c>
      <c r="B3680" s="8" t="s">
        <v>3423</v>
      </c>
      <c r="C3680" s="8" t="s">
        <v>5</v>
      </c>
      <c r="D3680" s="50" t="s">
        <v>10439</v>
      </c>
      <c r="E3680" s="50" t="s">
        <v>3343</v>
      </c>
    </row>
    <row r="3681" spans="1:5" ht="16" x14ac:dyDescent="0.2">
      <c r="A3681" s="8" t="s">
        <v>9307</v>
      </c>
      <c r="B3681" s="8" t="s">
        <v>3423</v>
      </c>
      <c r="C3681" s="8" t="s">
        <v>6</v>
      </c>
      <c r="D3681" s="50" t="s">
        <v>9802</v>
      </c>
      <c r="E3681" s="50" t="s">
        <v>1585</v>
      </c>
    </row>
    <row r="3682" spans="1:5" ht="16" x14ac:dyDescent="0.2">
      <c r="A3682" s="8" t="s">
        <v>9307</v>
      </c>
      <c r="B3682" s="8" t="s">
        <v>3423</v>
      </c>
      <c r="C3682" s="8" t="s">
        <v>7</v>
      </c>
      <c r="D3682" s="50" t="s">
        <v>9839</v>
      </c>
      <c r="E3682" s="50" t="s">
        <v>1663</v>
      </c>
    </row>
    <row r="3683" spans="1:5" ht="48" x14ac:dyDescent="0.2">
      <c r="A3683" s="8" t="s">
        <v>9307</v>
      </c>
      <c r="B3683" s="8" t="s">
        <v>3423</v>
      </c>
      <c r="C3683" s="8" t="s">
        <v>8</v>
      </c>
      <c r="D3683" s="50" t="s">
        <v>9840</v>
      </c>
      <c r="E3683" s="50" t="s">
        <v>1664</v>
      </c>
    </row>
    <row r="3684" spans="1:5" ht="16" x14ac:dyDescent="0.2">
      <c r="A3684" s="8" t="s">
        <v>9307</v>
      </c>
      <c r="B3684" s="8" t="s">
        <v>3425</v>
      </c>
      <c r="C3684" s="8" t="s">
        <v>4</v>
      </c>
      <c r="D3684" s="50" t="s">
        <v>10406</v>
      </c>
      <c r="E3684" s="50" t="s">
        <v>3280</v>
      </c>
    </row>
    <row r="3685" spans="1:5" ht="16" x14ac:dyDescent="0.2">
      <c r="A3685" s="8" t="s">
        <v>9307</v>
      </c>
      <c r="B3685" s="8" t="s">
        <v>3425</v>
      </c>
      <c r="C3685" s="8" t="s">
        <v>5</v>
      </c>
      <c r="D3685" s="50" t="s">
        <v>10439</v>
      </c>
      <c r="E3685" s="50" t="s">
        <v>3343</v>
      </c>
    </row>
    <row r="3686" spans="1:5" ht="16" x14ac:dyDescent="0.2">
      <c r="A3686" s="8" t="s">
        <v>9307</v>
      </c>
      <c r="B3686" s="8" t="s">
        <v>3425</v>
      </c>
      <c r="C3686" s="8" t="s">
        <v>6</v>
      </c>
      <c r="D3686" s="50" t="s">
        <v>9802</v>
      </c>
      <c r="E3686" s="50" t="s">
        <v>1585</v>
      </c>
    </row>
    <row r="3687" spans="1:5" ht="16" x14ac:dyDescent="0.2">
      <c r="A3687" s="8" t="s">
        <v>9307</v>
      </c>
      <c r="B3687" s="8" t="s">
        <v>3425</v>
      </c>
      <c r="C3687" s="8" t="s">
        <v>7</v>
      </c>
      <c r="D3687" s="50" t="s">
        <v>9843</v>
      </c>
      <c r="E3687" s="50" t="s">
        <v>1672</v>
      </c>
    </row>
    <row r="3688" spans="1:5" ht="32" x14ac:dyDescent="0.2">
      <c r="A3688" s="8" t="s">
        <v>9307</v>
      </c>
      <c r="B3688" s="8" t="s">
        <v>3425</v>
      </c>
      <c r="C3688" s="8" t="s">
        <v>8</v>
      </c>
      <c r="D3688" s="50" t="s">
        <v>9844</v>
      </c>
      <c r="E3688" s="50" t="s">
        <v>1673</v>
      </c>
    </row>
    <row r="3689" spans="1:5" ht="16" x14ac:dyDescent="0.2">
      <c r="A3689" s="8" t="s">
        <v>9307</v>
      </c>
      <c r="B3689" s="8" t="s">
        <v>3427</v>
      </c>
      <c r="C3689" s="8" t="s">
        <v>4</v>
      </c>
      <c r="D3689" s="50" t="s">
        <v>10406</v>
      </c>
      <c r="E3689" s="50" t="s">
        <v>3280</v>
      </c>
    </row>
    <row r="3690" spans="1:5" ht="16" x14ac:dyDescent="0.2">
      <c r="A3690" s="8" t="s">
        <v>9307</v>
      </c>
      <c r="B3690" s="8" t="s">
        <v>3427</v>
      </c>
      <c r="C3690" s="8" t="s">
        <v>5</v>
      </c>
      <c r="D3690" s="50" t="s">
        <v>10439</v>
      </c>
      <c r="E3690" s="50" t="s">
        <v>3343</v>
      </c>
    </row>
    <row r="3691" spans="1:5" ht="16" x14ac:dyDescent="0.2">
      <c r="A3691" s="8" t="s">
        <v>9307</v>
      </c>
      <c r="B3691" s="8" t="s">
        <v>3427</v>
      </c>
      <c r="C3691" s="8" t="s">
        <v>6</v>
      </c>
      <c r="D3691" s="50" t="s">
        <v>9802</v>
      </c>
      <c r="E3691" s="50" t="s">
        <v>1585</v>
      </c>
    </row>
    <row r="3692" spans="1:5" ht="16" x14ac:dyDescent="0.2">
      <c r="A3692" s="8" t="s">
        <v>9307</v>
      </c>
      <c r="B3692" s="8" t="s">
        <v>3427</v>
      </c>
      <c r="C3692" s="8" t="s">
        <v>7</v>
      </c>
      <c r="D3692" s="50" t="s">
        <v>10459</v>
      </c>
      <c r="E3692" s="50" t="s">
        <v>3429</v>
      </c>
    </row>
    <row r="3693" spans="1:5" ht="32" x14ac:dyDescent="0.2">
      <c r="A3693" s="8" t="s">
        <v>9307</v>
      </c>
      <c r="B3693" s="8" t="s">
        <v>3427</v>
      </c>
      <c r="C3693" s="8" t="s">
        <v>8</v>
      </c>
      <c r="D3693" s="50" t="s">
        <v>10460</v>
      </c>
      <c r="E3693" s="50" t="s">
        <v>3430</v>
      </c>
    </row>
    <row r="3694" spans="1:5" ht="16" x14ac:dyDescent="0.2">
      <c r="A3694" s="8" t="s">
        <v>9307</v>
      </c>
      <c r="B3694" s="8" t="s">
        <v>3431</v>
      </c>
      <c r="C3694" s="8" t="s">
        <v>4</v>
      </c>
      <c r="D3694" s="50" t="s">
        <v>10406</v>
      </c>
      <c r="E3694" s="50" t="s">
        <v>3280</v>
      </c>
    </row>
    <row r="3695" spans="1:5" ht="16" x14ac:dyDescent="0.2">
      <c r="A3695" s="8" t="s">
        <v>9307</v>
      </c>
      <c r="B3695" s="8" t="s">
        <v>3431</v>
      </c>
      <c r="C3695" s="8" t="s">
        <v>5</v>
      </c>
      <c r="D3695" s="50" t="s">
        <v>10439</v>
      </c>
      <c r="E3695" s="50" t="s">
        <v>3343</v>
      </c>
    </row>
    <row r="3696" spans="1:5" ht="16" x14ac:dyDescent="0.2">
      <c r="A3696" s="8" t="s">
        <v>9307</v>
      </c>
      <c r="B3696" s="8" t="s">
        <v>3431</v>
      </c>
      <c r="C3696" s="8" t="s">
        <v>6</v>
      </c>
      <c r="D3696" s="50" t="s">
        <v>9802</v>
      </c>
      <c r="E3696" s="50" t="s">
        <v>1585</v>
      </c>
    </row>
    <row r="3697" spans="1:5" ht="16" x14ac:dyDescent="0.2">
      <c r="A3697" s="8" t="s">
        <v>9307</v>
      </c>
      <c r="B3697" s="8" t="s">
        <v>3431</v>
      </c>
      <c r="C3697" s="8" t="s">
        <v>7</v>
      </c>
      <c r="D3697" s="50" t="s">
        <v>9847</v>
      </c>
      <c r="E3697" s="50" t="s">
        <v>1681</v>
      </c>
    </row>
    <row r="3698" spans="1:5" ht="32" x14ac:dyDescent="0.2">
      <c r="A3698" s="8" t="s">
        <v>9307</v>
      </c>
      <c r="B3698" s="8" t="s">
        <v>3431</v>
      </c>
      <c r="C3698" s="8" t="s">
        <v>8</v>
      </c>
      <c r="D3698" s="50" t="s">
        <v>9848</v>
      </c>
      <c r="E3698" s="50" t="s">
        <v>1682</v>
      </c>
    </row>
    <row r="3699" spans="1:5" ht="16" x14ac:dyDescent="0.2">
      <c r="A3699" s="8" t="s">
        <v>9307</v>
      </c>
      <c r="B3699" s="8" t="s">
        <v>3433</v>
      </c>
      <c r="C3699" s="8" t="s">
        <v>4</v>
      </c>
      <c r="D3699" s="50" t="s">
        <v>10406</v>
      </c>
      <c r="E3699" s="50" t="s">
        <v>3280</v>
      </c>
    </row>
    <row r="3700" spans="1:5" ht="16" x14ac:dyDescent="0.2">
      <c r="A3700" s="8" t="s">
        <v>9307</v>
      </c>
      <c r="B3700" s="8" t="s">
        <v>3433</v>
      </c>
      <c r="C3700" s="8" t="s">
        <v>5</v>
      </c>
      <c r="D3700" s="50" t="s">
        <v>10439</v>
      </c>
      <c r="E3700" s="50" t="s">
        <v>3343</v>
      </c>
    </row>
    <row r="3701" spans="1:5" ht="16" x14ac:dyDescent="0.2">
      <c r="A3701" s="8" t="s">
        <v>9307</v>
      </c>
      <c r="B3701" s="8" t="s">
        <v>3433</v>
      </c>
      <c r="C3701" s="8" t="s">
        <v>6</v>
      </c>
      <c r="D3701" s="50" t="s">
        <v>9802</v>
      </c>
      <c r="E3701" s="50" t="s">
        <v>1585</v>
      </c>
    </row>
    <row r="3702" spans="1:5" ht="16" x14ac:dyDescent="0.2">
      <c r="A3702" s="8" t="s">
        <v>9307</v>
      </c>
      <c r="B3702" s="8" t="s">
        <v>3433</v>
      </c>
      <c r="C3702" s="8" t="s">
        <v>7</v>
      </c>
      <c r="D3702" s="50" t="s">
        <v>9851</v>
      </c>
      <c r="E3702" s="50" t="s">
        <v>1690</v>
      </c>
    </row>
    <row r="3703" spans="1:5" ht="16" x14ac:dyDescent="0.2">
      <c r="A3703" s="8" t="s">
        <v>9307</v>
      </c>
      <c r="B3703" s="8" t="s">
        <v>3433</v>
      </c>
      <c r="C3703" s="8" t="s">
        <v>8</v>
      </c>
      <c r="D3703" s="50" t="s">
        <v>10461</v>
      </c>
      <c r="E3703" s="50" t="s">
        <v>3435</v>
      </c>
    </row>
    <row r="3704" spans="1:5" ht="16" x14ac:dyDescent="0.2">
      <c r="A3704" s="8" t="s">
        <v>9307</v>
      </c>
      <c r="B3704" s="8" t="s">
        <v>3436</v>
      </c>
      <c r="C3704" s="8" t="s">
        <v>4</v>
      </c>
      <c r="D3704" s="50" t="s">
        <v>10406</v>
      </c>
      <c r="E3704" s="50" t="s">
        <v>3280</v>
      </c>
    </row>
    <row r="3705" spans="1:5" ht="16" x14ac:dyDescent="0.2">
      <c r="A3705" s="8" t="s">
        <v>9307</v>
      </c>
      <c r="B3705" s="8" t="s">
        <v>3436</v>
      </c>
      <c r="C3705" s="8" t="s">
        <v>5</v>
      </c>
      <c r="D3705" s="50" t="s">
        <v>10439</v>
      </c>
      <c r="E3705" s="50" t="s">
        <v>3343</v>
      </c>
    </row>
    <row r="3706" spans="1:5" ht="16" x14ac:dyDescent="0.2">
      <c r="A3706" s="8" t="s">
        <v>9307</v>
      </c>
      <c r="B3706" s="8" t="s">
        <v>3436</v>
      </c>
      <c r="C3706" s="8" t="s">
        <v>6</v>
      </c>
      <c r="D3706" s="50" t="s">
        <v>9802</v>
      </c>
      <c r="E3706" s="50" t="s">
        <v>1585</v>
      </c>
    </row>
    <row r="3707" spans="1:5" ht="16" x14ac:dyDescent="0.2">
      <c r="A3707" s="8" t="s">
        <v>9307</v>
      </c>
      <c r="B3707" s="8" t="s">
        <v>3436</v>
      </c>
      <c r="C3707" s="8" t="s">
        <v>7</v>
      </c>
      <c r="D3707" s="50" t="s">
        <v>9855</v>
      </c>
      <c r="E3707" s="50" t="s">
        <v>1699</v>
      </c>
    </row>
    <row r="3708" spans="1:5" ht="16" x14ac:dyDescent="0.2">
      <c r="A3708" s="8" t="s">
        <v>9307</v>
      </c>
      <c r="B3708" s="8" t="s">
        <v>3438</v>
      </c>
      <c r="C3708" s="8" t="s">
        <v>4</v>
      </c>
      <c r="D3708" s="50" t="s">
        <v>10406</v>
      </c>
      <c r="E3708" s="50" t="s">
        <v>3280</v>
      </c>
    </row>
    <row r="3709" spans="1:5" ht="16" x14ac:dyDescent="0.2">
      <c r="A3709" s="8" t="s">
        <v>9307</v>
      </c>
      <c r="B3709" s="8" t="s">
        <v>3438</v>
      </c>
      <c r="C3709" s="8" t="s">
        <v>5</v>
      </c>
      <c r="D3709" s="50" t="s">
        <v>10439</v>
      </c>
      <c r="E3709" s="50" t="s">
        <v>3343</v>
      </c>
    </row>
    <row r="3710" spans="1:5" ht="16" x14ac:dyDescent="0.2">
      <c r="A3710" s="8" t="s">
        <v>9307</v>
      </c>
      <c r="B3710" s="8" t="s">
        <v>3438</v>
      </c>
      <c r="C3710" s="8" t="s">
        <v>6</v>
      </c>
      <c r="D3710" s="50" t="s">
        <v>9802</v>
      </c>
      <c r="E3710" s="50" t="s">
        <v>1585</v>
      </c>
    </row>
    <row r="3711" spans="1:5" ht="16" x14ac:dyDescent="0.2">
      <c r="A3711" s="8" t="s">
        <v>9307</v>
      </c>
      <c r="B3711" s="8" t="s">
        <v>3438</v>
      </c>
      <c r="C3711" s="8" t="s">
        <v>7</v>
      </c>
      <c r="D3711" s="50" t="s">
        <v>9860</v>
      </c>
      <c r="E3711" s="50" t="s">
        <v>1708</v>
      </c>
    </row>
    <row r="3712" spans="1:5" ht="64" x14ac:dyDescent="0.2">
      <c r="A3712" s="8" t="s">
        <v>9307</v>
      </c>
      <c r="B3712" s="8" t="s">
        <v>3438</v>
      </c>
      <c r="C3712" s="8" t="s">
        <v>8</v>
      </c>
      <c r="D3712" s="50" t="s">
        <v>9861</v>
      </c>
      <c r="E3712" s="50" t="s">
        <v>1709</v>
      </c>
    </row>
    <row r="3713" spans="1:5" ht="16" x14ac:dyDescent="0.2">
      <c r="A3713" s="8" t="s">
        <v>9307</v>
      </c>
      <c r="B3713" s="8" t="s">
        <v>3440</v>
      </c>
      <c r="C3713" s="8" t="s">
        <v>4</v>
      </c>
      <c r="D3713" s="50" t="s">
        <v>10406</v>
      </c>
      <c r="E3713" s="50" t="s">
        <v>3280</v>
      </c>
    </row>
    <row r="3714" spans="1:5" ht="16" x14ac:dyDescent="0.2">
      <c r="A3714" s="8" t="s">
        <v>9307</v>
      </c>
      <c r="B3714" s="8" t="s">
        <v>3440</v>
      </c>
      <c r="C3714" s="8" t="s">
        <v>5</v>
      </c>
      <c r="D3714" s="50" t="s">
        <v>10439</v>
      </c>
      <c r="E3714" s="50" t="s">
        <v>3343</v>
      </c>
    </row>
    <row r="3715" spans="1:5" ht="16" x14ac:dyDescent="0.2">
      <c r="A3715" s="8" t="s">
        <v>9307</v>
      </c>
      <c r="B3715" s="8" t="s">
        <v>3440</v>
      </c>
      <c r="C3715" s="8" t="s">
        <v>6</v>
      </c>
      <c r="D3715" s="50" t="s">
        <v>9802</v>
      </c>
      <c r="E3715" s="50" t="s">
        <v>1585</v>
      </c>
    </row>
    <row r="3716" spans="1:5" ht="16" x14ac:dyDescent="0.2">
      <c r="A3716" s="8" t="s">
        <v>9307</v>
      </c>
      <c r="B3716" s="8" t="s">
        <v>3440</v>
      </c>
      <c r="C3716" s="8" t="s">
        <v>7</v>
      </c>
      <c r="D3716" s="50" t="s">
        <v>9864</v>
      </c>
      <c r="E3716" s="50" t="s">
        <v>1717</v>
      </c>
    </row>
    <row r="3717" spans="1:5" ht="96" x14ac:dyDescent="0.2">
      <c r="A3717" s="8" t="s">
        <v>9307</v>
      </c>
      <c r="B3717" s="8" t="s">
        <v>3440</v>
      </c>
      <c r="C3717" s="8" t="s">
        <v>8</v>
      </c>
      <c r="D3717" s="50" t="s">
        <v>10462</v>
      </c>
      <c r="E3717" s="50" t="s">
        <v>3442</v>
      </c>
    </row>
    <row r="3718" spans="1:5" ht="16" x14ac:dyDescent="0.2">
      <c r="A3718" s="8" t="s">
        <v>9307</v>
      </c>
      <c r="B3718" s="8" t="s">
        <v>3443</v>
      </c>
      <c r="C3718" s="8" t="s">
        <v>4</v>
      </c>
      <c r="D3718" s="50" t="s">
        <v>10406</v>
      </c>
      <c r="E3718" s="50" t="s">
        <v>3280</v>
      </c>
    </row>
    <row r="3719" spans="1:5" ht="16" x14ac:dyDescent="0.2">
      <c r="A3719" s="8" t="s">
        <v>9307</v>
      </c>
      <c r="B3719" s="8" t="s">
        <v>3443</v>
      </c>
      <c r="C3719" s="8" t="s">
        <v>5</v>
      </c>
      <c r="D3719" s="50" t="s">
        <v>10439</v>
      </c>
      <c r="E3719" s="50" t="s">
        <v>3343</v>
      </c>
    </row>
    <row r="3720" spans="1:5" ht="16" x14ac:dyDescent="0.2">
      <c r="A3720" s="8" t="s">
        <v>9307</v>
      </c>
      <c r="B3720" s="8" t="s">
        <v>3443</v>
      </c>
      <c r="C3720" s="8" t="s">
        <v>6</v>
      </c>
      <c r="D3720" s="50" t="s">
        <v>9802</v>
      </c>
      <c r="E3720" s="50" t="s">
        <v>1585</v>
      </c>
    </row>
    <row r="3721" spans="1:5" ht="16" x14ac:dyDescent="0.2">
      <c r="A3721" s="8" t="s">
        <v>9307</v>
      </c>
      <c r="B3721" s="8" t="s">
        <v>3443</v>
      </c>
      <c r="C3721" s="8" t="s">
        <v>7</v>
      </c>
      <c r="D3721" s="50" t="s">
        <v>9547</v>
      </c>
      <c r="E3721" s="50" t="s">
        <v>802</v>
      </c>
    </row>
    <row r="3722" spans="1:5" ht="16" x14ac:dyDescent="0.2">
      <c r="A3722" s="8" t="s">
        <v>9307</v>
      </c>
      <c r="B3722" s="8" t="s">
        <v>3443</v>
      </c>
      <c r="C3722" s="8" t="s">
        <v>8</v>
      </c>
      <c r="D3722" s="50" t="s">
        <v>9868</v>
      </c>
      <c r="E3722" s="50" t="s">
        <v>1726</v>
      </c>
    </row>
    <row r="3723" spans="1:5" ht="16" x14ac:dyDescent="0.2">
      <c r="A3723" s="8" t="s">
        <v>9307</v>
      </c>
      <c r="B3723" s="8" t="s">
        <v>3445</v>
      </c>
      <c r="C3723" s="8" t="s">
        <v>4</v>
      </c>
      <c r="D3723" s="50" t="s">
        <v>10406</v>
      </c>
      <c r="E3723" s="50" t="s">
        <v>3280</v>
      </c>
    </row>
    <row r="3724" spans="1:5" ht="16" x14ac:dyDescent="0.2">
      <c r="A3724" s="8" t="s">
        <v>9307</v>
      </c>
      <c r="B3724" s="8" t="s">
        <v>3445</v>
      </c>
      <c r="C3724" s="8" t="s">
        <v>5</v>
      </c>
      <c r="D3724" s="50" t="s">
        <v>10439</v>
      </c>
      <c r="E3724" s="50" t="s">
        <v>3343</v>
      </c>
    </row>
    <row r="3725" spans="1:5" ht="16" x14ac:dyDescent="0.2">
      <c r="A3725" s="8" t="s">
        <v>9307</v>
      </c>
      <c r="B3725" s="8" t="s">
        <v>3445</v>
      </c>
      <c r="C3725" s="8" t="s">
        <v>6</v>
      </c>
      <c r="D3725" s="50" t="s">
        <v>9802</v>
      </c>
      <c r="E3725" s="50" t="s">
        <v>1585</v>
      </c>
    </row>
    <row r="3726" spans="1:5" ht="16" x14ac:dyDescent="0.2">
      <c r="A3726" s="8" t="s">
        <v>9307</v>
      </c>
      <c r="B3726" s="8" t="s">
        <v>3445</v>
      </c>
      <c r="C3726" s="8" t="s">
        <v>7</v>
      </c>
      <c r="D3726" s="50" t="s">
        <v>10463</v>
      </c>
      <c r="E3726" s="50" t="s">
        <v>3447</v>
      </c>
    </row>
    <row r="3727" spans="1:5" ht="16" x14ac:dyDescent="0.2">
      <c r="A3727" s="8" t="s">
        <v>9307</v>
      </c>
      <c r="B3727" s="8" t="s">
        <v>3449</v>
      </c>
      <c r="C3727" s="8" t="s">
        <v>4</v>
      </c>
      <c r="D3727" s="50" t="s">
        <v>10406</v>
      </c>
      <c r="E3727" s="50" t="s">
        <v>3280</v>
      </c>
    </row>
    <row r="3728" spans="1:5" ht="16" x14ac:dyDescent="0.2">
      <c r="A3728" s="8" t="s">
        <v>9307</v>
      </c>
      <c r="B3728" s="8" t="s">
        <v>3449</v>
      </c>
      <c r="C3728" s="8" t="s">
        <v>5</v>
      </c>
      <c r="D3728" s="50" t="s">
        <v>10439</v>
      </c>
      <c r="E3728" s="50" t="s">
        <v>3343</v>
      </c>
    </row>
    <row r="3729" spans="1:5" ht="16" x14ac:dyDescent="0.2">
      <c r="A3729" s="8" t="s">
        <v>9307</v>
      </c>
      <c r="B3729" s="8" t="s">
        <v>3449</v>
      </c>
      <c r="C3729" s="8" t="s">
        <v>6</v>
      </c>
      <c r="D3729" s="50" t="s">
        <v>9811</v>
      </c>
      <c r="E3729" s="50" t="s">
        <v>1599</v>
      </c>
    </row>
    <row r="3730" spans="1:5" ht="16" x14ac:dyDescent="0.2">
      <c r="A3730" s="8" t="s">
        <v>9307</v>
      </c>
      <c r="B3730" s="8" t="s">
        <v>3449</v>
      </c>
      <c r="C3730" s="8" t="s">
        <v>7</v>
      </c>
      <c r="D3730" s="50" t="s">
        <v>10464</v>
      </c>
      <c r="E3730" s="50" t="s">
        <v>3451</v>
      </c>
    </row>
    <row r="3731" spans="1:5" ht="16" x14ac:dyDescent="0.2">
      <c r="A3731" s="8" t="s">
        <v>9307</v>
      </c>
      <c r="B3731" s="8" t="s">
        <v>3453</v>
      </c>
      <c r="C3731" s="8" t="s">
        <v>4</v>
      </c>
      <c r="D3731" s="50" t="s">
        <v>10406</v>
      </c>
      <c r="E3731" s="50" t="s">
        <v>3280</v>
      </c>
    </row>
    <row r="3732" spans="1:5" ht="16" x14ac:dyDescent="0.2">
      <c r="A3732" s="8" t="s">
        <v>9307</v>
      </c>
      <c r="B3732" s="8" t="s">
        <v>3453</v>
      </c>
      <c r="C3732" s="8" t="s">
        <v>5</v>
      </c>
      <c r="D3732" s="50" t="s">
        <v>10439</v>
      </c>
      <c r="E3732" s="50" t="s">
        <v>3343</v>
      </c>
    </row>
    <row r="3733" spans="1:5" ht="16" x14ac:dyDescent="0.2">
      <c r="A3733" s="8" t="s">
        <v>9307</v>
      </c>
      <c r="B3733" s="8" t="s">
        <v>3453</v>
      </c>
      <c r="C3733" s="8" t="s">
        <v>6</v>
      </c>
      <c r="D3733" s="50" t="s">
        <v>9811</v>
      </c>
      <c r="E3733" s="50" t="s">
        <v>1599</v>
      </c>
    </row>
    <row r="3734" spans="1:5" ht="16" x14ac:dyDescent="0.2">
      <c r="A3734" s="8" t="s">
        <v>9307</v>
      </c>
      <c r="B3734" s="8" t="s">
        <v>3453</v>
      </c>
      <c r="C3734" s="8" t="s">
        <v>7</v>
      </c>
      <c r="D3734" s="50" t="s">
        <v>10414</v>
      </c>
      <c r="E3734" s="50" t="s">
        <v>3296</v>
      </c>
    </row>
    <row r="3735" spans="1:5" ht="160" x14ac:dyDescent="0.2">
      <c r="A3735" s="8" t="s">
        <v>9307</v>
      </c>
      <c r="B3735" s="8" t="s">
        <v>3453</v>
      </c>
      <c r="C3735" s="8" t="s">
        <v>8</v>
      </c>
      <c r="D3735" s="50" t="s">
        <v>10445</v>
      </c>
      <c r="E3735" s="50" t="s">
        <v>3352</v>
      </c>
    </row>
    <row r="3736" spans="1:5" ht="16" x14ac:dyDescent="0.2">
      <c r="A3736" s="8" t="s">
        <v>9307</v>
      </c>
      <c r="B3736" s="8" t="s">
        <v>3457</v>
      </c>
      <c r="C3736" s="8" t="s">
        <v>4</v>
      </c>
      <c r="D3736" s="50" t="s">
        <v>10406</v>
      </c>
      <c r="E3736" s="50" t="s">
        <v>3280</v>
      </c>
    </row>
    <row r="3737" spans="1:5" ht="16" x14ac:dyDescent="0.2">
      <c r="A3737" s="8" t="s">
        <v>9307</v>
      </c>
      <c r="B3737" s="8" t="s">
        <v>3457</v>
      </c>
      <c r="C3737" s="8" t="s">
        <v>5</v>
      </c>
      <c r="D3737" s="50" t="s">
        <v>10439</v>
      </c>
      <c r="E3737" s="50" t="s">
        <v>3343</v>
      </c>
    </row>
    <row r="3738" spans="1:5" ht="16" x14ac:dyDescent="0.2">
      <c r="A3738" s="8" t="s">
        <v>9307</v>
      </c>
      <c r="B3738" s="8" t="s">
        <v>3457</v>
      </c>
      <c r="C3738" s="8" t="s">
        <v>6</v>
      </c>
      <c r="D3738" s="50" t="s">
        <v>9819</v>
      </c>
      <c r="E3738" s="50" t="s">
        <v>1618</v>
      </c>
    </row>
    <row r="3739" spans="1:5" ht="16" x14ac:dyDescent="0.2">
      <c r="A3739" s="8" t="s">
        <v>9307</v>
      </c>
      <c r="B3739" s="8" t="s">
        <v>3457</v>
      </c>
      <c r="C3739" s="8" t="s">
        <v>7</v>
      </c>
      <c r="D3739" s="50" t="s">
        <v>10465</v>
      </c>
      <c r="E3739" s="50" t="s">
        <v>3459</v>
      </c>
    </row>
    <row r="3740" spans="1:5" ht="16" x14ac:dyDescent="0.2">
      <c r="A3740" s="8" t="s">
        <v>9307</v>
      </c>
      <c r="B3740" s="8" t="s">
        <v>3461</v>
      </c>
      <c r="C3740" s="8" t="s">
        <v>4</v>
      </c>
      <c r="D3740" s="50" t="s">
        <v>10406</v>
      </c>
      <c r="E3740" s="50" t="s">
        <v>3280</v>
      </c>
    </row>
    <row r="3741" spans="1:5" ht="16" x14ac:dyDescent="0.2">
      <c r="A3741" s="8" t="s">
        <v>9307</v>
      </c>
      <c r="B3741" s="8" t="s">
        <v>3461</v>
      </c>
      <c r="C3741" s="8" t="s">
        <v>5</v>
      </c>
      <c r="D3741" s="50" t="s">
        <v>10439</v>
      </c>
      <c r="E3741" s="50" t="s">
        <v>3343</v>
      </c>
    </row>
    <row r="3742" spans="1:5" ht="16" x14ac:dyDescent="0.2">
      <c r="A3742" s="8" t="s">
        <v>9307</v>
      </c>
      <c r="B3742" s="8" t="s">
        <v>3461</v>
      </c>
      <c r="C3742" s="8" t="s">
        <v>6</v>
      </c>
      <c r="D3742" s="50" t="s">
        <v>9819</v>
      </c>
      <c r="E3742" s="50" t="s">
        <v>1618</v>
      </c>
    </row>
    <row r="3743" spans="1:5" ht="16" x14ac:dyDescent="0.2">
      <c r="A3743" s="8" t="s">
        <v>9307</v>
      </c>
      <c r="B3743" s="8" t="s">
        <v>3461</v>
      </c>
      <c r="C3743" s="8" t="s">
        <v>7</v>
      </c>
      <c r="D3743" s="50" t="s">
        <v>10414</v>
      </c>
      <c r="E3743" s="50" t="s">
        <v>3296</v>
      </c>
    </row>
    <row r="3744" spans="1:5" ht="160" x14ac:dyDescent="0.2">
      <c r="A3744" s="8" t="s">
        <v>9307</v>
      </c>
      <c r="B3744" s="8" t="s">
        <v>3461</v>
      </c>
      <c r="C3744" s="8" t="s">
        <v>8</v>
      </c>
      <c r="D3744" s="50" t="s">
        <v>10445</v>
      </c>
      <c r="E3744" s="50" t="s">
        <v>3352</v>
      </c>
    </row>
    <row r="3745" spans="1:5" ht="16" x14ac:dyDescent="0.2">
      <c r="A3745" s="8" t="s">
        <v>9307</v>
      </c>
      <c r="B3745" s="8" t="s">
        <v>3465</v>
      </c>
      <c r="C3745" s="8" t="s">
        <v>4</v>
      </c>
      <c r="D3745" s="50" t="s">
        <v>10406</v>
      </c>
      <c r="E3745" s="50" t="s">
        <v>3280</v>
      </c>
    </row>
    <row r="3746" spans="1:5" ht="16" x14ac:dyDescent="0.2">
      <c r="A3746" s="8" t="s">
        <v>9307</v>
      </c>
      <c r="B3746" s="8" t="s">
        <v>3465</v>
      </c>
      <c r="C3746" s="8" t="s">
        <v>5</v>
      </c>
      <c r="D3746" s="50" t="s">
        <v>10439</v>
      </c>
      <c r="E3746" s="50" t="s">
        <v>3343</v>
      </c>
    </row>
    <row r="3747" spans="1:5" ht="16" x14ac:dyDescent="0.2">
      <c r="A3747" s="8" t="s">
        <v>9307</v>
      </c>
      <c r="B3747" s="8" t="s">
        <v>3465</v>
      </c>
      <c r="C3747" s="8" t="s">
        <v>6</v>
      </c>
      <c r="D3747" s="50" t="s">
        <v>9823</v>
      </c>
      <c r="E3747" s="50" t="s">
        <v>1627</v>
      </c>
    </row>
    <row r="3748" spans="1:5" ht="16" x14ac:dyDescent="0.2">
      <c r="A3748" s="8" t="s">
        <v>9307</v>
      </c>
      <c r="B3748" s="8" t="s">
        <v>3465</v>
      </c>
      <c r="C3748" s="8" t="s">
        <v>7</v>
      </c>
      <c r="D3748" s="50" t="s">
        <v>10466</v>
      </c>
      <c r="E3748" s="50" t="s">
        <v>3467</v>
      </c>
    </row>
    <row r="3749" spans="1:5" ht="16" x14ac:dyDescent="0.2">
      <c r="A3749" s="8" t="s">
        <v>9307</v>
      </c>
      <c r="B3749" s="8" t="s">
        <v>3469</v>
      </c>
      <c r="C3749" s="8" t="s">
        <v>4</v>
      </c>
      <c r="D3749" s="50" t="s">
        <v>10406</v>
      </c>
      <c r="E3749" s="50" t="s">
        <v>3280</v>
      </c>
    </row>
    <row r="3750" spans="1:5" ht="16" x14ac:dyDescent="0.2">
      <c r="A3750" s="8" t="s">
        <v>9307</v>
      </c>
      <c r="B3750" s="8" t="s">
        <v>3469</v>
      </c>
      <c r="C3750" s="8" t="s">
        <v>5</v>
      </c>
      <c r="D3750" s="50" t="s">
        <v>10439</v>
      </c>
      <c r="E3750" s="50" t="s">
        <v>3343</v>
      </c>
    </row>
    <row r="3751" spans="1:5" ht="16" x14ac:dyDescent="0.2">
      <c r="A3751" s="8" t="s">
        <v>9307</v>
      </c>
      <c r="B3751" s="8" t="s">
        <v>3469</v>
      </c>
      <c r="C3751" s="8" t="s">
        <v>6</v>
      </c>
      <c r="D3751" s="50" t="s">
        <v>9823</v>
      </c>
      <c r="E3751" s="50" t="s">
        <v>1627</v>
      </c>
    </row>
    <row r="3752" spans="1:5" ht="16" x14ac:dyDescent="0.2">
      <c r="A3752" s="8" t="s">
        <v>9307</v>
      </c>
      <c r="B3752" s="8" t="s">
        <v>3469</v>
      </c>
      <c r="C3752" s="8" t="s">
        <v>7</v>
      </c>
      <c r="D3752" s="50" t="s">
        <v>10414</v>
      </c>
      <c r="E3752" s="50" t="s">
        <v>3296</v>
      </c>
    </row>
    <row r="3753" spans="1:5" ht="160" x14ac:dyDescent="0.2">
      <c r="A3753" s="8" t="s">
        <v>9307</v>
      </c>
      <c r="B3753" s="8" t="s">
        <v>3469</v>
      </c>
      <c r="C3753" s="8" t="s">
        <v>8</v>
      </c>
      <c r="D3753" s="50" t="s">
        <v>10445</v>
      </c>
      <c r="E3753" s="50" t="s">
        <v>3352</v>
      </c>
    </row>
    <row r="3754" spans="1:5" ht="16" x14ac:dyDescent="0.2">
      <c r="A3754" s="8" t="s">
        <v>9307</v>
      </c>
      <c r="B3754" s="8" t="s">
        <v>3473</v>
      </c>
      <c r="C3754" s="8" t="s">
        <v>4</v>
      </c>
      <c r="D3754" s="50" t="s">
        <v>10406</v>
      </c>
      <c r="E3754" s="50" t="s">
        <v>3280</v>
      </c>
    </row>
    <row r="3755" spans="1:5" ht="16" x14ac:dyDescent="0.2">
      <c r="A3755" s="8" t="s">
        <v>9307</v>
      </c>
      <c r="B3755" s="8" t="s">
        <v>3473</v>
      </c>
      <c r="C3755" s="8" t="s">
        <v>5</v>
      </c>
      <c r="D3755" s="50" t="s">
        <v>10439</v>
      </c>
      <c r="E3755" s="50" t="s">
        <v>3343</v>
      </c>
    </row>
    <row r="3756" spans="1:5" ht="16" x14ac:dyDescent="0.2">
      <c r="A3756" s="8" t="s">
        <v>9307</v>
      </c>
      <c r="B3756" s="8" t="s">
        <v>3473</v>
      </c>
      <c r="C3756" s="8" t="s">
        <v>6</v>
      </c>
      <c r="D3756" s="50" t="s">
        <v>9827</v>
      </c>
      <c r="E3756" s="50" t="s">
        <v>1636</v>
      </c>
    </row>
    <row r="3757" spans="1:5" ht="16" x14ac:dyDescent="0.2">
      <c r="A3757" s="8" t="s">
        <v>9307</v>
      </c>
      <c r="B3757" s="8" t="s">
        <v>3473</v>
      </c>
      <c r="C3757" s="8" t="s">
        <v>7</v>
      </c>
      <c r="D3757" s="50" t="s">
        <v>10467</v>
      </c>
      <c r="E3757" s="50" t="s">
        <v>3475</v>
      </c>
    </row>
    <row r="3758" spans="1:5" ht="16" x14ac:dyDescent="0.2">
      <c r="A3758" s="8" t="s">
        <v>9307</v>
      </c>
      <c r="B3758" s="8" t="s">
        <v>3477</v>
      </c>
      <c r="C3758" s="8" t="s">
        <v>4</v>
      </c>
      <c r="D3758" s="50" t="s">
        <v>10406</v>
      </c>
      <c r="E3758" s="50" t="s">
        <v>3280</v>
      </c>
    </row>
    <row r="3759" spans="1:5" ht="16" x14ac:dyDescent="0.2">
      <c r="A3759" s="8" t="s">
        <v>9307</v>
      </c>
      <c r="B3759" s="8" t="s">
        <v>3477</v>
      </c>
      <c r="C3759" s="8" t="s">
        <v>5</v>
      </c>
      <c r="D3759" s="50" t="s">
        <v>10439</v>
      </c>
      <c r="E3759" s="50" t="s">
        <v>3343</v>
      </c>
    </row>
    <row r="3760" spans="1:5" ht="16" x14ac:dyDescent="0.2">
      <c r="A3760" s="8" t="s">
        <v>9307</v>
      </c>
      <c r="B3760" s="8" t="s">
        <v>3477</v>
      </c>
      <c r="C3760" s="8" t="s">
        <v>6</v>
      </c>
      <c r="D3760" s="50" t="s">
        <v>9827</v>
      </c>
      <c r="E3760" s="50" t="s">
        <v>1636</v>
      </c>
    </row>
    <row r="3761" spans="1:5" ht="16" x14ac:dyDescent="0.2">
      <c r="A3761" s="8" t="s">
        <v>9307</v>
      </c>
      <c r="B3761" s="8" t="s">
        <v>3477</v>
      </c>
      <c r="C3761" s="8" t="s">
        <v>7</v>
      </c>
      <c r="D3761" s="50" t="s">
        <v>10414</v>
      </c>
      <c r="E3761" s="50" t="s">
        <v>3296</v>
      </c>
    </row>
    <row r="3762" spans="1:5" ht="160" x14ac:dyDescent="0.2">
      <c r="A3762" s="8" t="s">
        <v>9307</v>
      </c>
      <c r="B3762" s="8" t="s">
        <v>3477</v>
      </c>
      <c r="C3762" s="8" t="s">
        <v>8</v>
      </c>
      <c r="D3762" s="50" t="s">
        <v>10445</v>
      </c>
      <c r="E3762" s="50" t="s">
        <v>3352</v>
      </c>
    </row>
    <row r="3763" spans="1:5" ht="16" x14ac:dyDescent="0.2">
      <c r="A3763" s="8" t="s">
        <v>9307</v>
      </c>
      <c r="B3763" s="8" t="s">
        <v>3481</v>
      </c>
      <c r="C3763" s="8" t="s">
        <v>4</v>
      </c>
      <c r="D3763" s="50" t="s">
        <v>10406</v>
      </c>
      <c r="E3763" s="50" t="s">
        <v>3280</v>
      </c>
    </row>
    <row r="3764" spans="1:5" ht="16" x14ac:dyDescent="0.2">
      <c r="A3764" s="8" t="s">
        <v>9307</v>
      </c>
      <c r="B3764" s="8" t="s">
        <v>3481</v>
      </c>
      <c r="C3764" s="8" t="s">
        <v>5</v>
      </c>
      <c r="D3764" s="50" t="s">
        <v>10439</v>
      </c>
      <c r="E3764" s="50" t="s">
        <v>3343</v>
      </c>
    </row>
    <row r="3765" spans="1:5" ht="16" x14ac:dyDescent="0.2">
      <c r="A3765" s="8" t="s">
        <v>9307</v>
      </c>
      <c r="B3765" s="8" t="s">
        <v>3481</v>
      </c>
      <c r="C3765" s="8" t="s">
        <v>6</v>
      </c>
      <c r="D3765" s="50" t="s">
        <v>9831</v>
      </c>
      <c r="E3765" s="50" t="s">
        <v>1645</v>
      </c>
    </row>
    <row r="3766" spans="1:5" ht="16" x14ac:dyDescent="0.2">
      <c r="A3766" s="8" t="s">
        <v>9307</v>
      </c>
      <c r="B3766" s="8" t="s">
        <v>3481</v>
      </c>
      <c r="C3766" s="8" t="s">
        <v>7</v>
      </c>
      <c r="D3766" s="50" t="s">
        <v>10468</v>
      </c>
      <c r="E3766" s="50" t="s">
        <v>3483</v>
      </c>
    </row>
    <row r="3767" spans="1:5" ht="16" x14ac:dyDescent="0.2">
      <c r="A3767" s="8" t="s">
        <v>9307</v>
      </c>
      <c r="B3767" s="8" t="s">
        <v>3485</v>
      </c>
      <c r="C3767" s="8" t="s">
        <v>4</v>
      </c>
      <c r="D3767" s="50" t="s">
        <v>10406</v>
      </c>
      <c r="E3767" s="50" t="s">
        <v>3280</v>
      </c>
    </row>
    <row r="3768" spans="1:5" ht="16" x14ac:dyDescent="0.2">
      <c r="A3768" s="8" t="s">
        <v>9307</v>
      </c>
      <c r="B3768" s="8" t="s">
        <v>3485</v>
      </c>
      <c r="C3768" s="8" t="s">
        <v>5</v>
      </c>
      <c r="D3768" s="50" t="s">
        <v>10439</v>
      </c>
      <c r="E3768" s="50" t="s">
        <v>3343</v>
      </c>
    </row>
    <row r="3769" spans="1:5" ht="16" x14ac:dyDescent="0.2">
      <c r="A3769" s="8" t="s">
        <v>9307</v>
      </c>
      <c r="B3769" s="8" t="s">
        <v>3485</v>
      </c>
      <c r="C3769" s="8" t="s">
        <v>6</v>
      </c>
      <c r="D3769" s="50" t="s">
        <v>9831</v>
      </c>
      <c r="E3769" s="50" t="s">
        <v>1645</v>
      </c>
    </row>
    <row r="3770" spans="1:5" ht="16" x14ac:dyDescent="0.2">
      <c r="A3770" s="8" t="s">
        <v>9307</v>
      </c>
      <c r="B3770" s="8" t="s">
        <v>3485</v>
      </c>
      <c r="C3770" s="8" t="s">
        <v>7</v>
      </c>
      <c r="D3770" s="50" t="s">
        <v>10414</v>
      </c>
      <c r="E3770" s="50" t="s">
        <v>3296</v>
      </c>
    </row>
    <row r="3771" spans="1:5" ht="160" x14ac:dyDescent="0.2">
      <c r="A3771" s="8" t="s">
        <v>9307</v>
      </c>
      <c r="B3771" s="8" t="s">
        <v>3485</v>
      </c>
      <c r="C3771" s="8" t="s">
        <v>8</v>
      </c>
      <c r="D3771" s="50" t="s">
        <v>10445</v>
      </c>
      <c r="E3771" s="50" t="s">
        <v>3352</v>
      </c>
    </row>
    <row r="3772" spans="1:5" ht="16" x14ac:dyDescent="0.2">
      <c r="A3772" s="8" t="s">
        <v>9307</v>
      </c>
      <c r="B3772" s="8" t="s">
        <v>3489</v>
      </c>
      <c r="C3772" s="8" t="s">
        <v>4</v>
      </c>
      <c r="D3772" s="50" t="s">
        <v>10406</v>
      </c>
      <c r="E3772" s="50" t="s">
        <v>3280</v>
      </c>
    </row>
    <row r="3773" spans="1:5" ht="16" x14ac:dyDescent="0.2">
      <c r="A3773" s="8" t="s">
        <v>9307</v>
      </c>
      <c r="B3773" s="8" t="s">
        <v>3489</v>
      </c>
      <c r="C3773" s="8" t="s">
        <v>5</v>
      </c>
      <c r="D3773" s="50" t="s">
        <v>10439</v>
      </c>
      <c r="E3773" s="50" t="s">
        <v>3343</v>
      </c>
    </row>
    <row r="3774" spans="1:5" ht="16" x14ac:dyDescent="0.2">
      <c r="A3774" s="8" t="s">
        <v>9307</v>
      </c>
      <c r="B3774" s="8" t="s">
        <v>3489</v>
      </c>
      <c r="C3774" s="8" t="s">
        <v>6</v>
      </c>
      <c r="D3774" s="50" t="s">
        <v>9835</v>
      </c>
      <c r="E3774" s="50" t="s">
        <v>1654</v>
      </c>
    </row>
    <row r="3775" spans="1:5" ht="16" x14ac:dyDescent="0.2">
      <c r="A3775" s="8" t="s">
        <v>9307</v>
      </c>
      <c r="B3775" s="8" t="s">
        <v>3489</v>
      </c>
      <c r="C3775" s="8" t="s">
        <v>7</v>
      </c>
      <c r="D3775" s="50" t="s">
        <v>10469</v>
      </c>
      <c r="E3775" s="50" t="s">
        <v>3491</v>
      </c>
    </row>
    <row r="3776" spans="1:5" ht="16" x14ac:dyDescent="0.2">
      <c r="A3776" s="8" t="s">
        <v>9307</v>
      </c>
      <c r="B3776" s="8" t="s">
        <v>3493</v>
      </c>
      <c r="C3776" s="8" t="s">
        <v>4</v>
      </c>
      <c r="D3776" s="50" t="s">
        <v>10406</v>
      </c>
      <c r="E3776" s="50" t="s">
        <v>3280</v>
      </c>
    </row>
    <row r="3777" spans="1:5" ht="16" x14ac:dyDescent="0.2">
      <c r="A3777" s="8" t="s">
        <v>9307</v>
      </c>
      <c r="B3777" s="8" t="s">
        <v>3493</v>
      </c>
      <c r="C3777" s="8" t="s">
        <v>5</v>
      </c>
      <c r="D3777" s="50" t="s">
        <v>10439</v>
      </c>
      <c r="E3777" s="50" t="s">
        <v>3343</v>
      </c>
    </row>
    <row r="3778" spans="1:5" ht="16" x14ac:dyDescent="0.2">
      <c r="A3778" s="8" t="s">
        <v>9307</v>
      </c>
      <c r="B3778" s="8" t="s">
        <v>3493</v>
      </c>
      <c r="C3778" s="8" t="s">
        <v>6</v>
      </c>
      <c r="D3778" s="50" t="s">
        <v>9835</v>
      </c>
      <c r="E3778" s="50" t="s">
        <v>1654</v>
      </c>
    </row>
    <row r="3779" spans="1:5" ht="16" x14ac:dyDescent="0.2">
      <c r="A3779" s="8" t="s">
        <v>9307</v>
      </c>
      <c r="B3779" s="8" t="s">
        <v>3493</v>
      </c>
      <c r="C3779" s="8" t="s">
        <v>7</v>
      </c>
      <c r="D3779" s="50" t="s">
        <v>10414</v>
      </c>
      <c r="E3779" s="50" t="s">
        <v>3296</v>
      </c>
    </row>
    <row r="3780" spans="1:5" ht="160" x14ac:dyDescent="0.2">
      <c r="A3780" s="8" t="s">
        <v>9307</v>
      </c>
      <c r="B3780" s="8" t="s">
        <v>3493</v>
      </c>
      <c r="C3780" s="8" t="s">
        <v>8</v>
      </c>
      <c r="D3780" s="50" t="s">
        <v>10445</v>
      </c>
      <c r="E3780" s="50" t="s">
        <v>3352</v>
      </c>
    </row>
    <row r="3781" spans="1:5" ht="16" x14ac:dyDescent="0.2">
      <c r="A3781" s="8" t="s">
        <v>9307</v>
      </c>
      <c r="B3781" s="8" t="s">
        <v>3497</v>
      </c>
      <c r="C3781" s="8" t="s">
        <v>4</v>
      </c>
      <c r="D3781" s="50" t="s">
        <v>10406</v>
      </c>
      <c r="E3781" s="50" t="s">
        <v>3280</v>
      </c>
    </row>
    <row r="3782" spans="1:5" ht="16" x14ac:dyDescent="0.2">
      <c r="A3782" s="8" t="s">
        <v>9307</v>
      </c>
      <c r="B3782" s="8" t="s">
        <v>3497</v>
      </c>
      <c r="C3782" s="8" t="s">
        <v>5</v>
      </c>
      <c r="D3782" s="50" t="s">
        <v>10439</v>
      </c>
      <c r="E3782" s="50" t="s">
        <v>3343</v>
      </c>
    </row>
    <row r="3783" spans="1:5" ht="16" x14ac:dyDescent="0.2">
      <c r="A3783" s="8" t="s">
        <v>9307</v>
      </c>
      <c r="B3783" s="8" t="s">
        <v>3497</v>
      </c>
      <c r="C3783" s="8" t="s">
        <v>6</v>
      </c>
      <c r="D3783" s="50" t="s">
        <v>10470</v>
      </c>
      <c r="E3783" s="50" t="s">
        <v>3499</v>
      </c>
    </row>
    <row r="3784" spans="1:5" ht="16" x14ac:dyDescent="0.2">
      <c r="A3784" s="8" t="s">
        <v>9307</v>
      </c>
      <c r="B3784" s="8" t="s">
        <v>3497</v>
      </c>
      <c r="C3784" s="8" t="s">
        <v>7</v>
      </c>
      <c r="D3784" s="50" t="s">
        <v>10471</v>
      </c>
      <c r="E3784" s="50" t="s">
        <v>3500</v>
      </c>
    </row>
    <row r="3785" spans="1:5" ht="16" x14ac:dyDescent="0.2">
      <c r="A3785" s="8" t="s">
        <v>9307</v>
      </c>
      <c r="B3785" s="8" t="s">
        <v>3502</v>
      </c>
      <c r="C3785" s="8" t="s">
        <v>4</v>
      </c>
      <c r="D3785" s="50" t="s">
        <v>10406</v>
      </c>
      <c r="E3785" s="50" t="s">
        <v>3280</v>
      </c>
    </row>
    <row r="3786" spans="1:5" ht="16" x14ac:dyDescent="0.2">
      <c r="A3786" s="8" t="s">
        <v>9307</v>
      </c>
      <c r="B3786" s="8" t="s">
        <v>3502</v>
      </c>
      <c r="C3786" s="8" t="s">
        <v>5</v>
      </c>
      <c r="D3786" s="50" t="s">
        <v>10439</v>
      </c>
      <c r="E3786" s="50" t="s">
        <v>3343</v>
      </c>
    </row>
    <row r="3787" spans="1:5" ht="16" x14ac:dyDescent="0.2">
      <c r="A3787" s="8" t="s">
        <v>9307</v>
      </c>
      <c r="B3787" s="8" t="s">
        <v>3502</v>
      </c>
      <c r="C3787" s="8" t="s">
        <v>6</v>
      </c>
      <c r="D3787" s="50" t="s">
        <v>10470</v>
      </c>
      <c r="E3787" s="50" t="s">
        <v>3499</v>
      </c>
    </row>
    <row r="3788" spans="1:5" ht="16" x14ac:dyDescent="0.2">
      <c r="A3788" s="8" t="s">
        <v>9307</v>
      </c>
      <c r="B3788" s="8" t="s">
        <v>3502</v>
      </c>
      <c r="C3788" s="8" t="s">
        <v>7</v>
      </c>
      <c r="D3788" s="50" t="s">
        <v>10414</v>
      </c>
      <c r="E3788" s="50" t="s">
        <v>3296</v>
      </c>
    </row>
    <row r="3789" spans="1:5" ht="160" x14ac:dyDescent="0.2">
      <c r="A3789" s="8" t="s">
        <v>9307</v>
      </c>
      <c r="B3789" s="8" t="s">
        <v>3502</v>
      </c>
      <c r="C3789" s="8" t="s">
        <v>8</v>
      </c>
      <c r="D3789" s="50" t="s">
        <v>10445</v>
      </c>
      <c r="E3789" s="50" t="s">
        <v>3352</v>
      </c>
    </row>
    <row r="3790" spans="1:5" ht="16" x14ac:dyDescent="0.2">
      <c r="A3790" s="8" t="s">
        <v>9307</v>
      </c>
      <c r="B3790" s="8" t="s">
        <v>3506</v>
      </c>
      <c r="C3790" s="8" t="s">
        <v>4</v>
      </c>
      <c r="D3790" s="50" t="s">
        <v>10406</v>
      </c>
      <c r="E3790" s="50" t="s">
        <v>3280</v>
      </c>
    </row>
    <row r="3791" spans="1:5" ht="16" x14ac:dyDescent="0.2">
      <c r="A3791" s="8" t="s">
        <v>9307</v>
      </c>
      <c r="B3791" s="8" t="s">
        <v>3506</v>
      </c>
      <c r="C3791" s="8" t="s">
        <v>5</v>
      </c>
      <c r="D3791" s="50" t="s">
        <v>10439</v>
      </c>
      <c r="E3791" s="50" t="s">
        <v>3343</v>
      </c>
    </row>
    <row r="3792" spans="1:5" ht="16" x14ac:dyDescent="0.2">
      <c r="A3792" s="8" t="s">
        <v>9307</v>
      </c>
      <c r="B3792" s="8" t="s">
        <v>3506</v>
      </c>
      <c r="C3792" s="8" t="s">
        <v>6</v>
      </c>
      <c r="D3792" s="50" t="s">
        <v>9843</v>
      </c>
      <c r="E3792" s="50" t="s">
        <v>1672</v>
      </c>
    </row>
    <row r="3793" spans="1:5" ht="16" x14ac:dyDescent="0.2">
      <c r="A3793" s="8" t="s">
        <v>9307</v>
      </c>
      <c r="B3793" s="8" t="s">
        <v>3506</v>
      </c>
      <c r="C3793" s="8" t="s">
        <v>7</v>
      </c>
      <c r="D3793" s="50" t="s">
        <v>10472</v>
      </c>
      <c r="E3793" s="50" t="s">
        <v>3508</v>
      </c>
    </row>
    <row r="3794" spans="1:5" ht="16" x14ac:dyDescent="0.2">
      <c r="A3794" s="8" t="s">
        <v>9307</v>
      </c>
      <c r="B3794" s="8" t="s">
        <v>3510</v>
      </c>
      <c r="C3794" s="8" t="s">
        <v>4</v>
      </c>
      <c r="D3794" s="50" t="s">
        <v>10406</v>
      </c>
      <c r="E3794" s="50" t="s">
        <v>3280</v>
      </c>
    </row>
    <row r="3795" spans="1:5" ht="16" x14ac:dyDescent="0.2">
      <c r="A3795" s="8" t="s">
        <v>9307</v>
      </c>
      <c r="B3795" s="8" t="s">
        <v>3510</v>
      </c>
      <c r="C3795" s="8" t="s">
        <v>5</v>
      </c>
      <c r="D3795" s="50" t="s">
        <v>10439</v>
      </c>
      <c r="E3795" s="50" t="s">
        <v>3343</v>
      </c>
    </row>
    <row r="3796" spans="1:5" ht="16" x14ac:dyDescent="0.2">
      <c r="A3796" s="8" t="s">
        <v>9307</v>
      </c>
      <c r="B3796" s="8" t="s">
        <v>3510</v>
      </c>
      <c r="C3796" s="8" t="s">
        <v>6</v>
      </c>
      <c r="D3796" s="50" t="s">
        <v>9843</v>
      </c>
      <c r="E3796" s="50" t="s">
        <v>1672</v>
      </c>
    </row>
    <row r="3797" spans="1:5" ht="16" x14ac:dyDescent="0.2">
      <c r="A3797" s="8" t="s">
        <v>9307</v>
      </c>
      <c r="B3797" s="8" t="s">
        <v>3510</v>
      </c>
      <c r="C3797" s="8" t="s">
        <v>7</v>
      </c>
      <c r="D3797" s="50" t="s">
        <v>10414</v>
      </c>
      <c r="E3797" s="50" t="s">
        <v>3296</v>
      </c>
    </row>
    <row r="3798" spans="1:5" ht="160" x14ac:dyDescent="0.2">
      <c r="A3798" s="8" t="s">
        <v>9307</v>
      </c>
      <c r="B3798" s="8" t="s">
        <v>3510</v>
      </c>
      <c r="C3798" s="8" t="s">
        <v>8</v>
      </c>
      <c r="D3798" s="50" t="s">
        <v>10445</v>
      </c>
      <c r="E3798" s="50" t="s">
        <v>3352</v>
      </c>
    </row>
    <row r="3799" spans="1:5" ht="16" x14ac:dyDescent="0.2">
      <c r="A3799" s="8" t="s">
        <v>9307</v>
      </c>
      <c r="B3799" s="8" t="s">
        <v>3514</v>
      </c>
      <c r="C3799" s="8" t="s">
        <v>4</v>
      </c>
      <c r="D3799" s="50" t="s">
        <v>10406</v>
      </c>
      <c r="E3799" s="50" t="s">
        <v>3280</v>
      </c>
    </row>
    <row r="3800" spans="1:5" ht="16" x14ac:dyDescent="0.2">
      <c r="A3800" s="8" t="s">
        <v>9307</v>
      </c>
      <c r="B3800" s="8" t="s">
        <v>3514</v>
      </c>
      <c r="C3800" s="8" t="s">
        <v>5</v>
      </c>
      <c r="D3800" s="50" t="s">
        <v>10439</v>
      </c>
      <c r="E3800" s="50" t="s">
        <v>3343</v>
      </c>
    </row>
    <row r="3801" spans="1:5" ht="16" x14ac:dyDescent="0.2">
      <c r="A3801" s="8" t="s">
        <v>9307</v>
      </c>
      <c r="B3801" s="8" t="s">
        <v>3514</v>
      </c>
      <c r="C3801" s="8" t="s">
        <v>6</v>
      </c>
      <c r="D3801" s="50" t="s">
        <v>10459</v>
      </c>
      <c r="E3801" s="50" t="s">
        <v>3429</v>
      </c>
    </row>
    <row r="3802" spans="1:5" ht="16" x14ac:dyDescent="0.2">
      <c r="A3802" s="8" t="s">
        <v>9307</v>
      </c>
      <c r="B3802" s="8" t="s">
        <v>3514</v>
      </c>
      <c r="C3802" s="8" t="s">
        <v>7</v>
      </c>
      <c r="D3802" s="50" t="s">
        <v>10473</v>
      </c>
      <c r="E3802" s="50" t="s">
        <v>3516</v>
      </c>
    </row>
    <row r="3803" spans="1:5" ht="16" x14ac:dyDescent="0.2">
      <c r="A3803" s="8" t="s">
        <v>9307</v>
      </c>
      <c r="B3803" s="8" t="s">
        <v>3518</v>
      </c>
      <c r="C3803" s="8" t="s">
        <v>4</v>
      </c>
      <c r="D3803" s="50" t="s">
        <v>10406</v>
      </c>
      <c r="E3803" s="50" t="s">
        <v>3280</v>
      </c>
    </row>
    <row r="3804" spans="1:5" ht="16" x14ac:dyDescent="0.2">
      <c r="A3804" s="8" t="s">
        <v>9307</v>
      </c>
      <c r="B3804" s="8" t="s">
        <v>3518</v>
      </c>
      <c r="C3804" s="8" t="s">
        <v>5</v>
      </c>
      <c r="D3804" s="50" t="s">
        <v>10439</v>
      </c>
      <c r="E3804" s="50" t="s">
        <v>3343</v>
      </c>
    </row>
    <row r="3805" spans="1:5" ht="16" x14ac:dyDescent="0.2">
      <c r="A3805" s="8" t="s">
        <v>9307</v>
      </c>
      <c r="B3805" s="8" t="s">
        <v>3518</v>
      </c>
      <c r="C3805" s="8" t="s">
        <v>6</v>
      </c>
      <c r="D3805" s="50" t="s">
        <v>10459</v>
      </c>
      <c r="E3805" s="50" t="s">
        <v>3429</v>
      </c>
    </row>
    <row r="3806" spans="1:5" ht="16" x14ac:dyDescent="0.2">
      <c r="A3806" s="8" t="s">
        <v>9307</v>
      </c>
      <c r="B3806" s="8" t="s">
        <v>3518</v>
      </c>
      <c r="C3806" s="8" t="s">
        <v>7</v>
      </c>
      <c r="D3806" s="50" t="s">
        <v>10414</v>
      </c>
      <c r="E3806" s="50" t="s">
        <v>3296</v>
      </c>
    </row>
    <row r="3807" spans="1:5" ht="160" x14ac:dyDescent="0.2">
      <c r="A3807" s="8" t="s">
        <v>9307</v>
      </c>
      <c r="B3807" s="8" t="s">
        <v>3518</v>
      </c>
      <c r="C3807" s="8" t="s">
        <v>8</v>
      </c>
      <c r="D3807" s="50" t="s">
        <v>10445</v>
      </c>
      <c r="E3807" s="50" t="s">
        <v>3352</v>
      </c>
    </row>
    <row r="3808" spans="1:5" ht="16" x14ac:dyDescent="0.2">
      <c r="A3808" s="8" t="s">
        <v>9307</v>
      </c>
      <c r="B3808" s="8" t="s">
        <v>3522</v>
      </c>
      <c r="C3808" s="8" t="s">
        <v>4</v>
      </c>
      <c r="D3808" s="50" t="s">
        <v>10406</v>
      </c>
      <c r="E3808" s="50" t="s">
        <v>3280</v>
      </c>
    </row>
    <row r="3809" spans="1:5" ht="16" x14ac:dyDescent="0.2">
      <c r="A3809" s="8" t="s">
        <v>9307</v>
      </c>
      <c r="B3809" s="8" t="s">
        <v>3522</v>
      </c>
      <c r="C3809" s="8" t="s">
        <v>5</v>
      </c>
      <c r="D3809" s="50" t="s">
        <v>10439</v>
      </c>
      <c r="E3809" s="50" t="s">
        <v>3343</v>
      </c>
    </row>
    <row r="3810" spans="1:5" ht="16" x14ac:dyDescent="0.2">
      <c r="A3810" s="8" t="s">
        <v>9307</v>
      </c>
      <c r="B3810" s="8" t="s">
        <v>3522</v>
      </c>
      <c r="C3810" s="8" t="s">
        <v>6</v>
      </c>
      <c r="D3810" s="50" t="s">
        <v>10474</v>
      </c>
      <c r="E3810" s="50" t="s">
        <v>3524</v>
      </c>
    </row>
    <row r="3811" spans="1:5" ht="16" x14ac:dyDescent="0.2">
      <c r="A3811" s="8" t="s">
        <v>9307</v>
      </c>
      <c r="B3811" s="8" t="s">
        <v>3522</v>
      </c>
      <c r="C3811" s="8" t="s">
        <v>7</v>
      </c>
      <c r="D3811" s="50" t="s">
        <v>10475</v>
      </c>
      <c r="E3811" s="50" t="s">
        <v>3525</v>
      </c>
    </row>
    <row r="3812" spans="1:5" ht="16" x14ac:dyDescent="0.2">
      <c r="A3812" s="8" t="s">
        <v>9307</v>
      </c>
      <c r="B3812" s="8" t="s">
        <v>3527</v>
      </c>
      <c r="C3812" s="8" t="s">
        <v>4</v>
      </c>
      <c r="D3812" s="50" t="s">
        <v>10406</v>
      </c>
      <c r="E3812" s="50" t="s">
        <v>3280</v>
      </c>
    </row>
    <row r="3813" spans="1:5" ht="16" x14ac:dyDescent="0.2">
      <c r="A3813" s="8" t="s">
        <v>9307</v>
      </c>
      <c r="B3813" s="8" t="s">
        <v>3527</v>
      </c>
      <c r="C3813" s="8" t="s">
        <v>5</v>
      </c>
      <c r="D3813" s="50" t="s">
        <v>10439</v>
      </c>
      <c r="E3813" s="50" t="s">
        <v>3343</v>
      </c>
    </row>
    <row r="3814" spans="1:5" ht="16" x14ac:dyDescent="0.2">
      <c r="A3814" s="8" t="s">
        <v>9307</v>
      </c>
      <c r="B3814" s="8" t="s">
        <v>3527</v>
      </c>
      <c r="C3814" s="8" t="s">
        <v>6</v>
      </c>
      <c r="D3814" s="50" t="s">
        <v>10474</v>
      </c>
      <c r="E3814" s="50" t="s">
        <v>3524</v>
      </c>
    </row>
    <row r="3815" spans="1:5" ht="16" x14ac:dyDescent="0.2">
      <c r="A3815" s="8" t="s">
        <v>9307</v>
      </c>
      <c r="B3815" s="8" t="s">
        <v>3527</v>
      </c>
      <c r="C3815" s="8" t="s">
        <v>7</v>
      </c>
      <c r="D3815" s="50" t="s">
        <v>10414</v>
      </c>
      <c r="E3815" s="50" t="s">
        <v>3296</v>
      </c>
    </row>
    <row r="3816" spans="1:5" ht="160" x14ac:dyDescent="0.2">
      <c r="A3816" s="8" t="s">
        <v>9307</v>
      </c>
      <c r="B3816" s="8" t="s">
        <v>3527</v>
      </c>
      <c r="C3816" s="8" t="s">
        <v>8</v>
      </c>
      <c r="D3816" s="50" t="s">
        <v>10445</v>
      </c>
      <c r="E3816" s="50" t="s">
        <v>3352</v>
      </c>
    </row>
    <row r="3817" spans="1:5" ht="16" x14ac:dyDescent="0.2">
      <c r="A3817" s="8" t="s">
        <v>9307</v>
      </c>
      <c r="B3817" s="8" t="s">
        <v>3531</v>
      </c>
      <c r="C3817" s="8" t="s">
        <v>4</v>
      </c>
      <c r="D3817" s="50" t="s">
        <v>10406</v>
      </c>
      <c r="E3817" s="50" t="s">
        <v>3280</v>
      </c>
    </row>
    <row r="3818" spans="1:5" ht="16" x14ac:dyDescent="0.2">
      <c r="A3818" s="8" t="s">
        <v>9307</v>
      </c>
      <c r="B3818" s="8" t="s">
        <v>3531</v>
      </c>
      <c r="C3818" s="8" t="s">
        <v>5</v>
      </c>
      <c r="D3818" s="50" t="s">
        <v>10439</v>
      </c>
      <c r="E3818" s="50" t="s">
        <v>3343</v>
      </c>
    </row>
    <row r="3819" spans="1:5" ht="16" x14ac:dyDescent="0.2">
      <c r="A3819" s="8" t="s">
        <v>9307</v>
      </c>
      <c r="B3819" s="8" t="s">
        <v>3531</v>
      </c>
      <c r="C3819" s="8" t="s">
        <v>6</v>
      </c>
      <c r="D3819" s="50" t="s">
        <v>9851</v>
      </c>
      <c r="E3819" s="50" t="s">
        <v>1690</v>
      </c>
    </row>
    <row r="3820" spans="1:5" ht="16" x14ac:dyDescent="0.2">
      <c r="A3820" s="8" t="s">
        <v>9307</v>
      </c>
      <c r="B3820" s="8" t="s">
        <v>3531</v>
      </c>
      <c r="C3820" s="8" t="s">
        <v>7</v>
      </c>
      <c r="D3820" s="50" t="s">
        <v>10476</v>
      </c>
      <c r="E3820" s="50" t="s">
        <v>3533</v>
      </c>
    </row>
    <row r="3821" spans="1:5" ht="16" x14ac:dyDescent="0.2">
      <c r="A3821" s="8" t="s">
        <v>9307</v>
      </c>
      <c r="B3821" s="8" t="s">
        <v>3535</v>
      </c>
      <c r="C3821" s="8" t="s">
        <v>4</v>
      </c>
      <c r="D3821" s="50" t="s">
        <v>10406</v>
      </c>
      <c r="E3821" s="50" t="s">
        <v>3280</v>
      </c>
    </row>
    <row r="3822" spans="1:5" ht="16" x14ac:dyDescent="0.2">
      <c r="A3822" s="8" t="s">
        <v>9307</v>
      </c>
      <c r="B3822" s="8" t="s">
        <v>3535</v>
      </c>
      <c r="C3822" s="8" t="s">
        <v>5</v>
      </c>
      <c r="D3822" s="50" t="s">
        <v>10439</v>
      </c>
      <c r="E3822" s="50" t="s">
        <v>3343</v>
      </c>
    </row>
    <row r="3823" spans="1:5" ht="16" x14ac:dyDescent="0.2">
      <c r="A3823" s="8" t="s">
        <v>9307</v>
      </c>
      <c r="B3823" s="8" t="s">
        <v>3535</v>
      </c>
      <c r="C3823" s="8" t="s">
        <v>6</v>
      </c>
      <c r="D3823" s="50" t="s">
        <v>9851</v>
      </c>
      <c r="E3823" s="50" t="s">
        <v>1690</v>
      </c>
    </row>
    <row r="3824" spans="1:5" ht="16" x14ac:dyDescent="0.2">
      <c r="A3824" s="8" t="s">
        <v>9307</v>
      </c>
      <c r="B3824" s="8" t="s">
        <v>3535</v>
      </c>
      <c r="C3824" s="8" t="s">
        <v>7</v>
      </c>
      <c r="D3824" s="50" t="s">
        <v>10414</v>
      </c>
      <c r="E3824" s="50" t="s">
        <v>3296</v>
      </c>
    </row>
    <row r="3825" spans="1:5" ht="160" x14ac:dyDescent="0.2">
      <c r="A3825" s="8" t="s">
        <v>9307</v>
      </c>
      <c r="B3825" s="8" t="s">
        <v>3535</v>
      </c>
      <c r="C3825" s="8" t="s">
        <v>8</v>
      </c>
      <c r="D3825" s="50" t="s">
        <v>10445</v>
      </c>
      <c r="E3825" s="50" t="s">
        <v>3352</v>
      </c>
    </row>
    <row r="3826" spans="1:5" ht="16" x14ac:dyDescent="0.2">
      <c r="A3826" s="8" t="s">
        <v>9307</v>
      </c>
      <c r="B3826" s="8" t="s">
        <v>3539</v>
      </c>
      <c r="C3826" s="8" t="s">
        <v>4</v>
      </c>
      <c r="D3826" s="50" t="s">
        <v>10406</v>
      </c>
      <c r="E3826" s="50" t="s">
        <v>3280</v>
      </c>
    </row>
    <row r="3827" spans="1:5" ht="16" x14ac:dyDescent="0.2">
      <c r="A3827" s="8" t="s">
        <v>9307</v>
      </c>
      <c r="B3827" s="8" t="s">
        <v>3539</v>
      </c>
      <c r="C3827" s="8" t="s">
        <v>5</v>
      </c>
      <c r="D3827" s="50" t="s">
        <v>10439</v>
      </c>
      <c r="E3827" s="50" t="s">
        <v>3343</v>
      </c>
    </row>
    <row r="3828" spans="1:5" ht="16" x14ac:dyDescent="0.2">
      <c r="A3828" s="8" t="s">
        <v>9307</v>
      </c>
      <c r="B3828" s="8" t="s">
        <v>3539</v>
      </c>
      <c r="C3828" s="8" t="s">
        <v>6</v>
      </c>
      <c r="D3828" s="50" t="s">
        <v>9855</v>
      </c>
      <c r="E3828" s="50" t="s">
        <v>1699</v>
      </c>
    </row>
    <row r="3829" spans="1:5" ht="16" x14ac:dyDescent="0.2">
      <c r="A3829" s="8" t="s">
        <v>9307</v>
      </c>
      <c r="B3829" s="8" t="s">
        <v>3539</v>
      </c>
      <c r="C3829" s="8" t="s">
        <v>7</v>
      </c>
      <c r="D3829" s="50" t="s">
        <v>10477</v>
      </c>
      <c r="E3829" s="50" t="s">
        <v>3541</v>
      </c>
    </row>
    <row r="3830" spans="1:5" ht="16" x14ac:dyDescent="0.2">
      <c r="A3830" s="8" t="s">
        <v>9307</v>
      </c>
      <c r="B3830" s="8" t="s">
        <v>3543</v>
      </c>
      <c r="C3830" s="8" t="s">
        <v>4</v>
      </c>
      <c r="D3830" s="50" t="s">
        <v>10406</v>
      </c>
      <c r="E3830" s="50" t="s">
        <v>3280</v>
      </c>
    </row>
    <row r="3831" spans="1:5" ht="16" x14ac:dyDescent="0.2">
      <c r="A3831" s="8" t="s">
        <v>9307</v>
      </c>
      <c r="B3831" s="8" t="s">
        <v>3543</v>
      </c>
      <c r="C3831" s="8" t="s">
        <v>5</v>
      </c>
      <c r="D3831" s="50" t="s">
        <v>10439</v>
      </c>
      <c r="E3831" s="50" t="s">
        <v>3343</v>
      </c>
    </row>
    <row r="3832" spans="1:5" ht="16" x14ac:dyDescent="0.2">
      <c r="A3832" s="8" t="s">
        <v>9307</v>
      </c>
      <c r="B3832" s="8" t="s">
        <v>3543</v>
      </c>
      <c r="C3832" s="8" t="s">
        <v>6</v>
      </c>
      <c r="D3832" s="50" t="s">
        <v>9855</v>
      </c>
      <c r="E3832" s="50" t="s">
        <v>1699</v>
      </c>
    </row>
    <row r="3833" spans="1:5" ht="16" x14ac:dyDescent="0.2">
      <c r="A3833" s="8" t="s">
        <v>9307</v>
      </c>
      <c r="B3833" s="8" t="s">
        <v>3543</v>
      </c>
      <c r="C3833" s="8" t="s">
        <v>7</v>
      </c>
      <c r="D3833" s="50" t="s">
        <v>10414</v>
      </c>
      <c r="E3833" s="50" t="s">
        <v>3296</v>
      </c>
    </row>
    <row r="3834" spans="1:5" ht="160" x14ac:dyDescent="0.2">
      <c r="A3834" s="8" t="s">
        <v>9307</v>
      </c>
      <c r="B3834" s="8" t="s">
        <v>3543</v>
      </c>
      <c r="C3834" s="8" t="s">
        <v>8</v>
      </c>
      <c r="D3834" s="50" t="s">
        <v>10445</v>
      </c>
      <c r="E3834" s="50" t="s">
        <v>3352</v>
      </c>
    </row>
    <row r="3835" spans="1:5" ht="16" x14ac:dyDescent="0.2">
      <c r="A3835" s="8" t="s">
        <v>9307</v>
      </c>
      <c r="B3835" s="8" t="s">
        <v>3547</v>
      </c>
      <c r="C3835" s="8" t="s">
        <v>4</v>
      </c>
      <c r="D3835" s="50" t="s">
        <v>10406</v>
      </c>
      <c r="E3835" s="50" t="s">
        <v>3280</v>
      </c>
    </row>
    <row r="3836" spans="1:5" ht="16" x14ac:dyDescent="0.2">
      <c r="A3836" s="8" t="s">
        <v>9307</v>
      </c>
      <c r="B3836" s="8" t="s">
        <v>3547</v>
      </c>
      <c r="C3836" s="8" t="s">
        <v>5</v>
      </c>
      <c r="D3836" s="50" t="s">
        <v>10439</v>
      </c>
      <c r="E3836" s="50" t="s">
        <v>3343</v>
      </c>
    </row>
    <row r="3837" spans="1:5" ht="16" x14ac:dyDescent="0.2">
      <c r="A3837" s="8" t="s">
        <v>9307</v>
      </c>
      <c r="B3837" s="8" t="s">
        <v>3547</v>
      </c>
      <c r="C3837" s="8" t="s">
        <v>6</v>
      </c>
      <c r="D3837" s="50" t="s">
        <v>9860</v>
      </c>
      <c r="E3837" s="50" t="s">
        <v>1708</v>
      </c>
    </row>
    <row r="3838" spans="1:5" ht="16" x14ac:dyDescent="0.2">
      <c r="A3838" s="8" t="s">
        <v>9307</v>
      </c>
      <c r="B3838" s="8" t="s">
        <v>3547</v>
      </c>
      <c r="C3838" s="8" t="s">
        <v>7</v>
      </c>
      <c r="D3838" s="50" t="s">
        <v>10478</v>
      </c>
      <c r="E3838" s="50" t="s">
        <v>3549</v>
      </c>
    </row>
    <row r="3839" spans="1:5" ht="16" x14ac:dyDescent="0.2">
      <c r="A3839" s="8" t="s">
        <v>9307</v>
      </c>
      <c r="B3839" s="8" t="s">
        <v>3551</v>
      </c>
      <c r="C3839" s="8" t="s">
        <v>4</v>
      </c>
      <c r="D3839" s="50" t="s">
        <v>10406</v>
      </c>
      <c r="E3839" s="50" t="s">
        <v>3280</v>
      </c>
    </row>
    <row r="3840" spans="1:5" ht="16" x14ac:dyDescent="0.2">
      <c r="A3840" s="8" t="s">
        <v>9307</v>
      </c>
      <c r="B3840" s="8" t="s">
        <v>3551</v>
      </c>
      <c r="C3840" s="8" t="s">
        <v>5</v>
      </c>
      <c r="D3840" s="50" t="s">
        <v>10439</v>
      </c>
      <c r="E3840" s="50" t="s">
        <v>3343</v>
      </c>
    </row>
    <row r="3841" spans="1:5" ht="16" x14ac:dyDescent="0.2">
      <c r="A3841" s="8" t="s">
        <v>9307</v>
      </c>
      <c r="B3841" s="8" t="s">
        <v>3551</v>
      </c>
      <c r="C3841" s="8" t="s">
        <v>6</v>
      </c>
      <c r="D3841" s="50" t="s">
        <v>9860</v>
      </c>
      <c r="E3841" s="50" t="s">
        <v>1708</v>
      </c>
    </row>
    <row r="3842" spans="1:5" ht="16" x14ac:dyDescent="0.2">
      <c r="A3842" s="8" t="s">
        <v>9307</v>
      </c>
      <c r="B3842" s="8" t="s">
        <v>3551</v>
      </c>
      <c r="C3842" s="8" t="s">
        <v>7</v>
      </c>
      <c r="D3842" s="50" t="s">
        <v>10414</v>
      </c>
      <c r="E3842" s="50" t="s">
        <v>3296</v>
      </c>
    </row>
    <row r="3843" spans="1:5" ht="160" x14ac:dyDescent="0.2">
      <c r="A3843" s="8" t="s">
        <v>9307</v>
      </c>
      <c r="B3843" s="8" t="s">
        <v>3551</v>
      </c>
      <c r="C3843" s="8" t="s">
        <v>8</v>
      </c>
      <c r="D3843" s="50" t="s">
        <v>10445</v>
      </c>
      <c r="E3843" s="50" t="s">
        <v>3352</v>
      </c>
    </row>
    <row r="3844" spans="1:5" ht="16" x14ac:dyDescent="0.2">
      <c r="A3844" s="8" t="s">
        <v>9307</v>
      </c>
      <c r="B3844" s="8" t="s">
        <v>3555</v>
      </c>
      <c r="C3844" s="8" t="s">
        <v>4</v>
      </c>
      <c r="D3844" s="50" t="s">
        <v>10406</v>
      </c>
      <c r="E3844" s="50" t="s">
        <v>3280</v>
      </c>
    </row>
    <row r="3845" spans="1:5" ht="16" x14ac:dyDescent="0.2">
      <c r="A3845" s="8" t="s">
        <v>9307</v>
      </c>
      <c r="B3845" s="8" t="s">
        <v>3555</v>
      </c>
      <c r="C3845" s="8" t="s">
        <v>5</v>
      </c>
      <c r="D3845" s="50" t="s">
        <v>10439</v>
      </c>
      <c r="E3845" s="50" t="s">
        <v>3343</v>
      </c>
    </row>
    <row r="3846" spans="1:5" ht="16" x14ac:dyDescent="0.2">
      <c r="A3846" s="8" t="s">
        <v>9307</v>
      </c>
      <c r="B3846" s="8" t="s">
        <v>3555</v>
      </c>
      <c r="C3846" s="8" t="s">
        <v>6</v>
      </c>
      <c r="D3846" s="50" t="s">
        <v>9547</v>
      </c>
      <c r="E3846" s="50" t="s">
        <v>802</v>
      </c>
    </row>
    <row r="3847" spans="1:5" ht="16" x14ac:dyDescent="0.2">
      <c r="A3847" s="8" t="s">
        <v>9307</v>
      </c>
      <c r="B3847" s="8" t="s">
        <v>3555</v>
      </c>
      <c r="C3847" s="8" t="s">
        <v>7</v>
      </c>
      <c r="D3847" s="50" t="s">
        <v>10479</v>
      </c>
      <c r="E3847" s="50" t="s">
        <v>3557</v>
      </c>
    </row>
    <row r="3848" spans="1:5" ht="16" x14ac:dyDescent="0.2">
      <c r="A3848" s="8" t="s">
        <v>9307</v>
      </c>
      <c r="B3848" s="8" t="s">
        <v>3559</v>
      </c>
      <c r="C3848" s="8" t="s">
        <v>4</v>
      </c>
      <c r="D3848" s="50" t="s">
        <v>10406</v>
      </c>
      <c r="E3848" s="50" t="s">
        <v>3280</v>
      </c>
    </row>
    <row r="3849" spans="1:5" ht="16" x14ac:dyDescent="0.2">
      <c r="A3849" s="8" t="s">
        <v>9307</v>
      </c>
      <c r="B3849" s="8" t="s">
        <v>3559</v>
      </c>
      <c r="C3849" s="8" t="s">
        <v>5</v>
      </c>
      <c r="D3849" s="50" t="s">
        <v>10439</v>
      </c>
      <c r="E3849" s="50" t="s">
        <v>3343</v>
      </c>
    </row>
    <row r="3850" spans="1:5" ht="16" x14ac:dyDescent="0.2">
      <c r="A3850" s="8" t="s">
        <v>9307</v>
      </c>
      <c r="B3850" s="8" t="s">
        <v>3559</v>
      </c>
      <c r="C3850" s="8" t="s">
        <v>6</v>
      </c>
      <c r="D3850" s="50" t="s">
        <v>9547</v>
      </c>
      <c r="E3850" s="50" t="s">
        <v>802</v>
      </c>
    </row>
    <row r="3851" spans="1:5" ht="16" x14ac:dyDescent="0.2">
      <c r="A3851" s="8" t="s">
        <v>9307</v>
      </c>
      <c r="B3851" s="8" t="s">
        <v>3559</v>
      </c>
      <c r="C3851" s="8" t="s">
        <v>7</v>
      </c>
      <c r="D3851" s="50" t="s">
        <v>10414</v>
      </c>
      <c r="E3851" s="50" t="s">
        <v>3296</v>
      </c>
    </row>
    <row r="3852" spans="1:5" ht="160" x14ac:dyDescent="0.2">
      <c r="A3852" s="8" t="s">
        <v>9307</v>
      </c>
      <c r="B3852" s="8" t="s">
        <v>3559</v>
      </c>
      <c r="C3852" s="8" t="s">
        <v>8</v>
      </c>
      <c r="D3852" s="50" t="s">
        <v>10445</v>
      </c>
      <c r="E3852" s="50" t="s">
        <v>3352</v>
      </c>
    </row>
    <row r="3853" spans="1:5" ht="16" x14ac:dyDescent="0.2">
      <c r="A3853" s="8" t="s">
        <v>9307</v>
      </c>
      <c r="B3853" s="8" t="s">
        <v>3563</v>
      </c>
      <c r="C3853" s="8" t="s">
        <v>4</v>
      </c>
      <c r="D3853" s="50" t="s">
        <v>10406</v>
      </c>
      <c r="E3853" s="50" t="s">
        <v>3280</v>
      </c>
    </row>
    <row r="3854" spans="1:5" ht="16" x14ac:dyDescent="0.2">
      <c r="A3854" s="8" t="s">
        <v>9307</v>
      </c>
      <c r="B3854" s="8" t="s">
        <v>3563</v>
      </c>
      <c r="C3854" s="8" t="s">
        <v>5</v>
      </c>
      <c r="D3854" s="50" t="s">
        <v>10439</v>
      </c>
      <c r="E3854" s="50" t="s">
        <v>3343</v>
      </c>
    </row>
    <row r="3855" spans="1:5" ht="16" x14ac:dyDescent="0.2">
      <c r="A3855" s="8" t="s">
        <v>9307</v>
      </c>
      <c r="B3855" s="8" t="s">
        <v>3563</v>
      </c>
      <c r="C3855" s="8" t="s">
        <v>6</v>
      </c>
      <c r="D3855" s="50" t="s">
        <v>9726</v>
      </c>
      <c r="E3855" s="50" t="s">
        <v>1415</v>
      </c>
    </row>
    <row r="3856" spans="1:5" ht="16" x14ac:dyDescent="0.2">
      <c r="A3856" s="8" t="s">
        <v>9307</v>
      </c>
      <c r="B3856" s="8" t="s">
        <v>3563</v>
      </c>
      <c r="C3856" s="8" t="s">
        <v>7</v>
      </c>
      <c r="D3856" s="50" t="s">
        <v>10480</v>
      </c>
      <c r="E3856" s="50" t="s">
        <v>3565</v>
      </c>
    </row>
    <row r="3857" spans="1:5" ht="48" x14ac:dyDescent="0.2">
      <c r="A3857" s="8" t="s">
        <v>9307</v>
      </c>
      <c r="B3857" s="8" t="s">
        <v>3563</v>
      </c>
      <c r="C3857" s="8" t="s">
        <v>8</v>
      </c>
      <c r="D3857" s="50" t="s">
        <v>9728</v>
      </c>
      <c r="E3857" s="50" t="s">
        <v>1417</v>
      </c>
    </row>
    <row r="3858" spans="1:5" ht="16" x14ac:dyDescent="0.2">
      <c r="A3858" s="8" t="s">
        <v>9307</v>
      </c>
      <c r="B3858" s="8" t="s">
        <v>3566</v>
      </c>
      <c r="C3858" s="8" t="s">
        <v>4</v>
      </c>
      <c r="D3858" s="50" t="s">
        <v>10406</v>
      </c>
      <c r="E3858" s="50" t="s">
        <v>3280</v>
      </c>
    </row>
    <row r="3859" spans="1:5" ht="16" x14ac:dyDescent="0.2">
      <c r="A3859" s="8" t="s">
        <v>9307</v>
      </c>
      <c r="B3859" s="8" t="s">
        <v>3566</v>
      </c>
      <c r="C3859" s="8" t="s">
        <v>5</v>
      </c>
      <c r="D3859" s="50" t="s">
        <v>9802</v>
      </c>
      <c r="E3859" s="50" t="s">
        <v>1585</v>
      </c>
    </row>
    <row r="3860" spans="1:5" ht="16" x14ac:dyDescent="0.2">
      <c r="A3860" s="8" t="s">
        <v>9307</v>
      </c>
      <c r="B3860" s="8" t="s">
        <v>3566</v>
      </c>
      <c r="C3860" s="8" t="s">
        <v>6</v>
      </c>
      <c r="D3860" s="50" t="s">
        <v>9657</v>
      </c>
      <c r="E3860" s="50" t="s">
        <v>1257</v>
      </c>
    </row>
    <row r="3861" spans="1:5" ht="272" x14ac:dyDescent="0.2">
      <c r="A3861" s="8" t="s">
        <v>9307</v>
      </c>
      <c r="B3861" s="8" t="s">
        <v>3566</v>
      </c>
      <c r="C3861" s="8" t="s">
        <v>7</v>
      </c>
      <c r="D3861" s="50" t="s">
        <v>10481</v>
      </c>
      <c r="E3861" s="50" t="s">
        <v>6142</v>
      </c>
    </row>
    <row r="3862" spans="1:5" ht="16" x14ac:dyDescent="0.2">
      <c r="A3862" s="8" t="s">
        <v>9307</v>
      </c>
      <c r="B3862" s="8" t="s">
        <v>3568</v>
      </c>
      <c r="C3862" s="8" t="s">
        <v>4</v>
      </c>
      <c r="D3862" s="50" t="s">
        <v>10406</v>
      </c>
      <c r="E3862" s="50" t="s">
        <v>3280</v>
      </c>
    </row>
    <row r="3863" spans="1:5" ht="16" x14ac:dyDescent="0.2">
      <c r="A3863" s="8" t="s">
        <v>9307</v>
      </c>
      <c r="B3863" s="8" t="s">
        <v>3568</v>
      </c>
      <c r="C3863" s="8" t="s">
        <v>5</v>
      </c>
      <c r="D3863" s="50" t="s">
        <v>9802</v>
      </c>
      <c r="E3863" s="50" t="s">
        <v>1585</v>
      </c>
    </row>
    <row r="3864" spans="1:5" ht="16" x14ac:dyDescent="0.2">
      <c r="A3864" s="8" t="s">
        <v>9307</v>
      </c>
      <c r="B3864" s="8" t="s">
        <v>3568</v>
      </c>
      <c r="C3864" s="8" t="s">
        <v>6</v>
      </c>
      <c r="D3864" s="50" t="s">
        <v>10482</v>
      </c>
      <c r="E3864" s="50" t="s">
        <v>3570</v>
      </c>
    </row>
    <row r="3865" spans="1:5" ht="16" x14ac:dyDescent="0.2">
      <c r="A3865" s="8" t="s">
        <v>9307</v>
      </c>
      <c r="B3865" s="8" t="s">
        <v>3568</v>
      </c>
      <c r="C3865" s="8" t="s">
        <v>7</v>
      </c>
      <c r="D3865" s="50" t="s">
        <v>10483</v>
      </c>
      <c r="E3865" s="50" t="s">
        <v>3571</v>
      </c>
    </row>
    <row r="3866" spans="1:5" ht="192" x14ac:dyDescent="0.2">
      <c r="A3866" s="8" t="s">
        <v>9307</v>
      </c>
      <c r="B3866" s="8" t="s">
        <v>3568</v>
      </c>
      <c r="C3866" s="8" t="s">
        <v>8</v>
      </c>
      <c r="D3866" s="50" t="s">
        <v>10484</v>
      </c>
      <c r="E3866" s="50" t="s">
        <v>3572</v>
      </c>
    </row>
    <row r="3867" spans="1:5" ht="16" x14ac:dyDescent="0.2">
      <c r="A3867" s="8" t="s">
        <v>9307</v>
      </c>
      <c r="B3867" s="8" t="s">
        <v>3573</v>
      </c>
      <c r="C3867" s="8" t="s">
        <v>4</v>
      </c>
      <c r="D3867" s="50" t="s">
        <v>10406</v>
      </c>
      <c r="E3867" s="50" t="s">
        <v>3280</v>
      </c>
    </row>
    <row r="3868" spans="1:5" ht="16" x14ac:dyDescent="0.2">
      <c r="A3868" s="8" t="s">
        <v>9307</v>
      </c>
      <c r="B3868" s="8" t="s">
        <v>3573</v>
      </c>
      <c r="C3868" s="8" t="s">
        <v>5</v>
      </c>
      <c r="D3868" s="50" t="s">
        <v>9802</v>
      </c>
      <c r="E3868" s="50" t="s">
        <v>1585</v>
      </c>
    </row>
    <row r="3869" spans="1:5" ht="16" x14ac:dyDescent="0.2">
      <c r="A3869" s="8" t="s">
        <v>9307</v>
      </c>
      <c r="B3869" s="8" t="s">
        <v>3573</v>
      </c>
      <c r="C3869" s="8" t="s">
        <v>6</v>
      </c>
      <c r="D3869" s="50" t="s">
        <v>10482</v>
      </c>
      <c r="E3869" s="50" t="s">
        <v>3570</v>
      </c>
    </row>
    <row r="3870" spans="1:5" ht="16" x14ac:dyDescent="0.2">
      <c r="A3870" s="8" t="s">
        <v>9307</v>
      </c>
      <c r="B3870" s="8" t="s">
        <v>3573</v>
      </c>
      <c r="C3870" s="8" t="s">
        <v>7</v>
      </c>
      <c r="D3870" s="50" t="s">
        <v>10485</v>
      </c>
      <c r="E3870" s="50" t="s">
        <v>3575</v>
      </c>
    </row>
    <row r="3871" spans="1:5" ht="16" x14ac:dyDescent="0.2">
      <c r="A3871" s="8" t="s">
        <v>9307</v>
      </c>
      <c r="B3871" s="8" t="s">
        <v>3578</v>
      </c>
      <c r="C3871" s="8" t="s">
        <v>4</v>
      </c>
      <c r="D3871" s="50" t="s">
        <v>10406</v>
      </c>
      <c r="E3871" s="50" t="s">
        <v>3280</v>
      </c>
    </row>
    <row r="3872" spans="1:5" ht="16" x14ac:dyDescent="0.2">
      <c r="A3872" s="8" t="s">
        <v>9307</v>
      </c>
      <c r="B3872" s="8" t="s">
        <v>3578</v>
      </c>
      <c r="C3872" s="8" t="s">
        <v>5</v>
      </c>
      <c r="D3872" s="50" t="s">
        <v>9802</v>
      </c>
      <c r="E3872" s="50" t="s">
        <v>1585</v>
      </c>
    </row>
    <row r="3873" spans="1:5" ht="16" x14ac:dyDescent="0.2">
      <c r="A3873" s="8" t="s">
        <v>9307</v>
      </c>
      <c r="B3873" s="8" t="s">
        <v>3578</v>
      </c>
      <c r="C3873" s="8" t="s">
        <v>6</v>
      </c>
      <c r="D3873" s="50" t="s">
        <v>10482</v>
      </c>
      <c r="E3873" s="50" t="s">
        <v>3570</v>
      </c>
    </row>
    <row r="3874" spans="1:5" ht="16" x14ac:dyDescent="0.2">
      <c r="A3874" s="8" t="s">
        <v>9307</v>
      </c>
      <c r="B3874" s="8" t="s">
        <v>3578</v>
      </c>
      <c r="C3874" s="8" t="s">
        <v>7</v>
      </c>
      <c r="D3874" s="50" t="s">
        <v>10414</v>
      </c>
      <c r="E3874" s="50" t="s">
        <v>3296</v>
      </c>
    </row>
    <row r="3875" spans="1:5" ht="160" x14ac:dyDescent="0.2">
      <c r="A3875" s="8" t="s">
        <v>9307</v>
      </c>
      <c r="B3875" s="8" t="s">
        <v>3578</v>
      </c>
      <c r="C3875" s="8" t="s">
        <v>8</v>
      </c>
      <c r="D3875" s="50" t="s">
        <v>10445</v>
      </c>
      <c r="E3875" s="50" t="s">
        <v>3352</v>
      </c>
    </row>
    <row r="3876" spans="1:5" ht="16" x14ac:dyDescent="0.2">
      <c r="A3876" s="8" t="s">
        <v>9307</v>
      </c>
      <c r="B3876" s="8" t="s">
        <v>3582</v>
      </c>
      <c r="C3876" s="8" t="s">
        <v>4</v>
      </c>
      <c r="D3876" s="50" t="s">
        <v>10406</v>
      </c>
      <c r="E3876" s="50" t="s">
        <v>3280</v>
      </c>
    </row>
    <row r="3877" spans="1:5" ht="16" x14ac:dyDescent="0.2">
      <c r="A3877" s="8" t="s">
        <v>9307</v>
      </c>
      <c r="B3877" s="8" t="s">
        <v>3582</v>
      </c>
      <c r="C3877" s="8" t="s">
        <v>5</v>
      </c>
      <c r="D3877" s="50" t="s">
        <v>9802</v>
      </c>
      <c r="E3877" s="50" t="s">
        <v>1585</v>
      </c>
    </row>
    <row r="3878" spans="1:5" ht="16" x14ac:dyDescent="0.2">
      <c r="A3878" s="8" t="s">
        <v>9307</v>
      </c>
      <c r="B3878" s="8" t="s">
        <v>3582</v>
      </c>
      <c r="C3878" s="8" t="s">
        <v>6</v>
      </c>
      <c r="D3878" s="50" t="s">
        <v>10486</v>
      </c>
      <c r="E3878" s="50" t="s">
        <v>3584</v>
      </c>
    </row>
    <row r="3879" spans="1:5" ht="48" x14ac:dyDescent="0.2">
      <c r="A3879" s="8" t="s">
        <v>9307</v>
      </c>
      <c r="B3879" s="8" t="s">
        <v>3582</v>
      </c>
      <c r="C3879" s="8" t="s">
        <v>7</v>
      </c>
      <c r="D3879" s="50" t="s">
        <v>10487</v>
      </c>
      <c r="E3879" s="2" t="s">
        <v>3585</v>
      </c>
    </row>
    <row r="3880" spans="1:5" ht="16" x14ac:dyDescent="0.2">
      <c r="A3880" s="8" t="s">
        <v>9307</v>
      </c>
      <c r="B3880" s="8" t="s">
        <v>3587</v>
      </c>
      <c r="C3880" s="8" t="s">
        <v>4</v>
      </c>
      <c r="D3880" s="50" t="s">
        <v>10406</v>
      </c>
      <c r="E3880" s="50" t="s">
        <v>3280</v>
      </c>
    </row>
    <row r="3881" spans="1:5" ht="16" x14ac:dyDescent="0.2">
      <c r="A3881" s="8" t="s">
        <v>9307</v>
      </c>
      <c r="B3881" s="8" t="s">
        <v>3587</v>
      </c>
      <c r="C3881" s="8" t="s">
        <v>5</v>
      </c>
      <c r="D3881" s="50" t="s">
        <v>9802</v>
      </c>
      <c r="E3881" s="50" t="s">
        <v>1585</v>
      </c>
    </row>
    <row r="3882" spans="1:5" ht="16" x14ac:dyDescent="0.2">
      <c r="A3882" s="8" t="s">
        <v>9307</v>
      </c>
      <c r="B3882" s="8" t="s">
        <v>3587</v>
      </c>
      <c r="C3882" s="8" t="s">
        <v>6</v>
      </c>
      <c r="D3882" s="50" t="s">
        <v>10486</v>
      </c>
      <c r="E3882" s="50" t="s">
        <v>3584</v>
      </c>
    </row>
    <row r="3883" spans="1:5" ht="16" x14ac:dyDescent="0.2">
      <c r="A3883" s="8" t="s">
        <v>9307</v>
      </c>
      <c r="B3883" s="8" t="s">
        <v>3587</v>
      </c>
      <c r="C3883" s="8" t="s">
        <v>7</v>
      </c>
      <c r="D3883" s="50" t="s">
        <v>10488</v>
      </c>
      <c r="E3883" s="50" t="s">
        <v>3589</v>
      </c>
    </row>
    <row r="3884" spans="1:5" ht="16" x14ac:dyDescent="0.2">
      <c r="A3884" s="8" t="s">
        <v>9307</v>
      </c>
      <c r="B3884" s="8" t="s">
        <v>3592</v>
      </c>
      <c r="C3884" s="8" t="s">
        <v>4</v>
      </c>
      <c r="D3884" s="50" t="s">
        <v>10406</v>
      </c>
      <c r="E3884" s="50" t="s">
        <v>3280</v>
      </c>
    </row>
    <row r="3885" spans="1:5" ht="16" x14ac:dyDescent="0.2">
      <c r="A3885" s="8" t="s">
        <v>9307</v>
      </c>
      <c r="B3885" s="8" t="s">
        <v>3592</v>
      </c>
      <c r="C3885" s="8" t="s">
        <v>5</v>
      </c>
      <c r="D3885" s="50" t="s">
        <v>9802</v>
      </c>
      <c r="E3885" s="50" t="s">
        <v>1585</v>
      </c>
    </row>
    <row r="3886" spans="1:5" ht="16" x14ac:dyDescent="0.2">
      <c r="A3886" s="8" t="s">
        <v>9307</v>
      </c>
      <c r="B3886" s="8" t="s">
        <v>3592</v>
      </c>
      <c r="C3886" s="8" t="s">
        <v>6</v>
      </c>
      <c r="D3886" s="50" t="s">
        <v>10486</v>
      </c>
      <c r="E3886" s="50" t="s">
        <v>3584</v>
      </c>
    </row>
    <row r="3887" spans="1:5" ht="16" x14ac:dyDescent="0.2">
      <c r="A3887" s="8" t="s">
        <v>9307</v>
      </c>
      <c r="B3887" s="8" t="s">
        <v>3592</v>
      </c>
      <c r="C3887" s="8" t="s">
        <v>7</v>
      </c>
      <c r="D3887" s="50" t="s">
        <v>9811</v>
      </c>
      <c r="E3887" s="50" t="s">
        <v>1599</v>
      </c>
    </row>
    <row r="3888" spans="1:5" ht="48" x14ac:dyDescent="0.2">
      <c r="A3888" s="8" t="s">
        <v>9307</v>
      </c>
      <c r="B3888" s="8" t="s">
        <v>3592</v>
      </c>
      <c r="C3888" s="8" t="s">
        <v>8</v>
      </c>
      <c r="D3888" s="50" t="s">
        <v>9812</v>
      </c>
      <c r="E3888" s="50" t="s">
        <v>1600</v>
      </c>
    </row>
    <row r="3889" spans="1:5" ht="16" x14ac:dyDescent="0.2">
      <c r="A3889" s="8" t="s">
        <v>9307</v>
      </c>
      <c r="B3889" s="8" t="s">
        <v>3594</v>
      </c>
      <c r="C3889" s="8" t="s">
        <v>4</v>
      </c>
      <c r="D3889" s="50" t="s">
        <v>10406</v>
      </c>
      <c r="E3889" s="50" t="s">
        <v>3280</v>
      </c>
    </row>
    <row r="3890" spans="1:5" ht="16" x14ac:dyDescent="0.2">
      <c r="A3890" s="8" t="s">
        <v>9307</v>
      </c>
      <c r="B3890" s="8" t="s">
        <v>3594</v>
      </c>
      <c r="C3890" s="8" t="s">
        <v>5</v>
      </c>
      <c r="D3890" s="50" t="s">
        <v>9802</v>
      </c>
      <c r="E3890" s="50" t="s">
        <v>1585</v>
      </c>
    </row>
    <row r="3891" spans="1:5" ht="16" x14ac:dyDescent="0.2">
      <c r="A3891" s="8" t="s">
        <v>9307</v>
      </c>
      <c r="B3891" s="8" t="s">
        <v>3594</v>
      </c>
      <c r="C3891" s="8" t="s">
        <v>6</v>
      </c>
      <c r="D3891" s="50" t="s">
        <v>10486</v>
      </c>
      <c r="E3891" s="50" t="s">
        <v>3584</v>
      </c>
    </row>
    <row r="3892" spans="1:5" ht="16" x14ac:dyDescent="0.2">
      <c r="A3892" s="8" t="s">
        <v>9307</v>
      </c>
      <c r="B3892" s="8" t="s">
        <v>3594</v>
      </c>
      <c r="C3892" s="8" t="s">
        <v>7</v>
      </c>
      <c r="D3892" s="50" t="s">
        <v>9815</v>
      </c>
      <c r="E3892" s="50" t="s">
        <v>1608</v>
      </c>
    </row>
    <row r="3893" spans="1:5" ht="176" x14ac:dyDescent="0.2">
      <c r="A3893" s="8" t="s">
        <v>9307</v>
      </c>
      <c r="B3893" s="8" t="s">
        <v>3594</v>
      </c>
      <c r="C3893" s="8" t="s">
        <v>8</v>
      </c>
      <c r="D3893" s="50" t="s">
        <v>10489</v>
      </c>
      <c r="E3893" s="50" t="s">
        <v>3596</v>
      </c>
    </row>
    <row r="3894" spans="1:5" ht="16" x14ac:dyDescent="0.2">
      <c r="A3894" s="8" t="s">
        <v>9307</v>
      </c>
      <c r="B3894" s="8" t="s">
        <v>3597</v>
      </c>
      <c r="C3894" s="8" t="s">
        <v>4</v>
      </c>
      <c r="D3894" s="50" t="s">
        <v>10406</v>
      </c>
      <c r="E3894" s="50" t="s">
        <v>3280</v>
      </c>
    </row>
    <row r="3895" spans="1:5" ht="16" x14ac:dyDescent="0.2">
      <c r="A3895" s="8" t="s">
        <v>9307</v>
      </c>
      <c r="B3895" s="8" t="s">
        <v>3597</v>
      </c>
      <c r="C3895" s="8" t="s">
        <v>5</v>
      </c>
      <c r="D3895" s="50" t="s">
        <v>9802</v>
      </c>
      <c r="E3895" s="50" t="s">
        <v>1585</v>
      </c>
    </row>
    <row r="3896" spans="1:5" ht="16" x14ac:dyDescent="0.2">
      <c r="A3896" s="8" t="s">
        <v>9307</v>
      </c>
      <c r="B3896" s="8" t="s">
        <v>3597</v>
      </c>
      <c r="C3896" s="8" t="s">
        <v>6</v>
      </c>
      <c r="D3896" s="50" t="s">
        <v>10486</v>
      </c>
      <c r="E3896" s="50" t="s">
        <v>3584</v>
      </c>
    </row>
    <row r="3897" spans="1:5" ht="16" x14ac:dyDescent="0.2">
      <c r="A3897" s="8" t="s">
        <v>9307</v>
      </c>
      <c r="B3897" s="8" t="s">
        <v>3597</v>
      </c>
      <c r="C3897" s="8" t="s">
        <v>7</v>
      </c>
      <c r="D3897" s="50" t="s">
        <v>9819</v>
      </c>
      <c r="E3897" s="50" t="s">
        <v>1618</v>
      </c>
    </row>
    <row r="3898" spans="1:5" ht="32" x14ac:dyDescent="0.2">
      <c r="A3898" s="8" t="s">
        <v>9307</v>
      </c>
      <c r="B3898" s="8" t="s">
        <v>3597</v>
      </c>
      <c r="C3898" s="8" t="s">
        <v>8</v>
      </c>
      <c r="D3898" s="50" t="s">
        <v>9820</v>
      </c>
      <c r="E3898" s="50" t="s">
        <v>1619</v>
      </c>
    </row>
    <row r="3899" spans="1:5" ht="16" x14ac:dyDescent="0.2">
      <c r="A3899" s="8" t="s">
        <v>9307</v>
      </c>
      <c r="B3899" s="8" t="s">
        <v>3599</v>
      </c>
      <c r="C3899" s="8" t="s">
        <v>4</v>
      </c>
      <c r="D3899" s="50" t="s">
        <v>10406</v>
      </c>
      <c r="E3899" s="50" t="s">
        <v>3280</v>
      </c>
    </row>
    <row r="3900" spans="1:5" ht="16" x14ac:dyDescent="0.2">
      <c r="A3900" s="8" t="s">
        <v>9307</v>
      </c>
      <c r="B3900" s="8" t="s">
        <v>3599</v>
      </c>
      <c r="C3900" s="8" t="s">
        <v>5</v>
      </c>
      <c r="D3900" s="50" t="s">
        <v>9802</v>
      </c>
      <c r="E3900" s="50" t="s">
        <v>1585</v>
      </c>
    </row>
    <row r="3901" spans="1:5" ht="16" x14ac:dyDescent="0.2">
      <c r="A3901" s="8" t="s">
        <v>9307</v>
      </c>
      <c r="B3901" s="8" t="s">
        <v>3599</v>
      </c>
      <c r="C3901" s="8" t="s">
        <v>6</v>
      </c>
      <c r="D3901" s="50" t="s">
        <v>10486</v>
      </c>
      <c r="E3901" s="50" t="s">
        <v>3584</v>
      </c>
    </row>
    <row r="3902" spans="1:5" ht="16" x14ac:dyDescent="0.2">
      <c r="A3902" s="8" t="s">
        <v>9307</v>
      </c>
      <c r="B3902" s="8" t="s">
        <v>3599</v>
      </c>
      <c r="C3902" s="8" t="s">
        <v>7</v>
      </c>
      <c r="D3902" s="50" t="s">
        <v>9823</v>
      </c>
      <c r="E3902" s="50" t="s">
        <v>1627</v>
      </c>
    </row>
    <row r="3903" spans="1:5" ht="32" x14ac:dyDescent="0.2">
      <c r="A3903" s="8" t="s">
        <v>9307</v>
      </c>
      <c r="B3903" s="8" t="s">
        <v>3599</v>
      </c>
      <c r="C3903" s="8" t="s">
        <v>8</v>
      </c>
      <c r="D3903" s="50" t="s">
        <v>9824</v>
      </c>
      <c r="E3903" s="50" t="s">
        <v>1628</v>
      </c>
    </row>
    <row r="3904" spans="1:5" ht="16" x14ac:dyDescent="0.2">
      <c r="A3904" s="8" t="s">
        <v>9307</v>
      </c>
      <c r="B3904" s="8" t="s">
        <v>3601</v>
      </c>
      <c r="C3904" s="8" t="s">
        <v>4</v>
      </c>
      <c r="D3904" s="50" t="s">
        <v>10406</v>
      </c>
      <c r="E3904" s="50" t="s">
        <v>3280</v>
      </c>
    </row>
    <row r="3905" spans="1:5" ht="16" x14ac:dyDescent="0.2">
      <c r="A3905" s="8" t="s">
        <v>9307</v>
      </c>
      <c r="B3905" s="8" t="s">
        <v>3601</v>
      </c>
      <c r="C3905" s="8" t="s">
        <v>5</v>
      </c>
      <c r="D3905" s="50" t="s">
        <v>9802</v>
      </c>
      <c r="E3905" s="50" t="s">
        <v>1585</v>
      </c>
    </row>
    <row r="3906" spans="1:5" ht="16" x14ac:dyDescent="0.2">
      <c r="A3906" s="8" t="s">
        <v>9307</v>
      </c>
      <c r="B3906" s="8" t="s">
        <v>3601</v>
      </c>
      <c r="C3906" s="8" t="s">
        <v>6</v>
      </c>
      <c r="D3906" s="50" t="s">
        <v>10486</v>
      </c>
      <c r="E3906" s="50" t="s">
        <v>3584</v>
      </c>
    </row>
    <row r="3907" spans="1:5" ht="16" x14ac:dyDescent="0.2">
      <c r="A3907" s="8" t="s">
        <v>9307</v>
      </c>
      <c r="B3907" s="8" t="s">
        <v>3601</v>
      </c>
      <c r="C3907" s="8" t="s">
        <v>7</v>
      </c>
      <c r="D3907" s="50" t="s">
        <v>9827</v>
      </c>
      <c r="E3907" s="50" t="s">
        <v>1636</v>
      </c>
    </row>
    <row r="3908" spans="1:5" ht="48" x14ac:dyDescent="0.2">
      <c r="A3908" s="8" t="s">
        <v>9307</v>
      </c>
      <c r="B3908" s="8" t="s">
        <v>3601</v>
      </c>
      <c r="C3908" s="8" t="s">
        <v>8</v>
      </c>
      <c r="D3908" s="50" t="s">
        <v>9828</v>
      </c>
      <c r="E3908" s="50" t="s">
        <v>1637</v>
      </c>
    </row>
    <row r="3909" spans="1:5" ht="16" x14ac:dyDescent="0.2">
      <c r="A3909" s="8" t="s">
        <v>9307</v>
      </c>
      <c r="B3909" s="8" t="s">
        <v>3603</v>
      </c>
      <c r="C3909" s="8" t="s">
        <v>4</v>
      </c>
      <c r="D3909" s="50" t="s">
        <v>10406</v>
      </c>
      <c r="E3909" s="50" t="s">
        <v>3280</v>
      </c>
    </row>
    <row r="3910" spans="1:5" ht="16" x14ac:dyDescent="0.2">
      <c r="A3910" s="8" t="s">
        <v>9307</v>
      </c>
      <c r="B3910" s="8" t="s">
        <v>3603</v>
      </c>
      <c r="C3910" s="8" t="s">
        <v>5</v>
      </c>
      <c r="D3910" s="50" t="s">
        <v>9802</v>
      </c>
      <c r="E3910" s="50" t="s">
        <v>1585</v>
      </c>
    </row>
    <row r="3911" spans="1:5" ht="16" x14ac:dyDescent="0.2">
      <c r="A3911" s="8" t="s">
        <v>9307</v>
      </c>
      <c r="B3911" s="8" t="s">
        <v>3603</v>
      </c>
      <c r="C3911" s="8" t="s">
        <v>6</v>
      </c>
      <c r="D3911" s="50" t="s">
        <v>10486</v>
      </c>
      <c r="E3911" s="50" t="s">
        <v>3584</v>
      </c>
    </row>
    <row r="3912" spans="1:5" ht="16" x14ac:dyDescent="0.2">
      <c r="A3912" s="8" t="s">
        <v>9307</v>
      </c>
      <c r="B3912" s="8" t="s">
        <v>3603</v>
      </c>
      <c r="C3912" s="8" t="s">
        <v>7</v>
      </c>
      <c r="D3912" s="50" t="s">
        <v>9831</v>
      </c>
      <c r="E3912" s="50" t="s">
        <v>1645</v>
      </c>
    </row>
    <row r="3913" spans="1:5" ht="16" x14ac:dyDescent="0.2">
      <c r="A3913" s="8" t="s">
        <v>9307</v>
      </c>
      <c r="B3913" s="8" t="s">
        <v>3603</v>
      </c>
      <c r="C3913" s="8" t="s">
        <v>8</v>
      </c>
      <c r="D3913" s="50" t="s">
        <v>9832</v>
      </c>
      <c r="E3913" s="50" t="s">
        <v>1646</v>
      </c>
    </row>
    <row r="3914" spans="1:5" ht="16" x14ac:dyDescent="0.2">
      <c r="A3914" s="8" t="s">
        <v>9307</v>
      </c>
      <c r="B3914" s="8" t="s">
        <v>3605</v>
      </c>
      <c r="C3914" s="8" t="s">
        <v>4</v>
      </c>
      <c r="D3914" s="50" t="s">
        <v>10406</v>
      </c>
      <c r="E3914" s="50" t="s">
        <v>3280</v>
      </c>
    </row>
    <row r="3915" spans="1:5" ht="16" x14ac:dyDescent="0.2">
      <c r="A3915" s="8" t="s">
        <v>9307</v>
      </c>
      <c r="B3915" s="8" t="s">
        <v>3605</v>
      </c>
      <c r="C3915" s="8" t="s">
        <v>5</v>
      </c>
      <c r="D3915" s="50" t="s">
        <v>9802</v>
      </c>
      <c r="E3915" s="50" t="s">
        <v>1585</v>
      </c>
    </row>
    <row r="3916" spans="1:5" ht="16" x14ac:dyDescent="0.2">
      <c r="A3916" s="8" t="s">
        <v>9307</v>
      </c>
      <c r="B3916" s="8" t="s">
        <v>3605</v>
      </c>
      <c r="C3916" s="8" t="s">
        <v>6</v>
      </c>
      <c r="D3916" s="50" t="s">
        <v>10486</v>
      </c>
      <c r="E3916" s="50" t="s">
        <v>3584</v>
      </c>
    </row>
    <row r="3917" spans="1:5" ht="16" x14ac:dyDescent="0.2">
      <c r="A3917" s="8" t="s">
        <v>9307</v>
      </c>
      <c r="B3917" s="8" t="s">
        <v>3605</v>
      </c>
      <c r="C3917" s="8" t="s">
        <v>7</v>
      </c>
      <c r="D3917" s="50" t="s">
        <v>9835</v>
      </c>
      <c r="E3917" s="50" t="s">
        <v>1654</v>
      </c>
    </row>
    <row r="3918" spans="1:5" ht="16" x14ac:dyDescent="0.2">
      <c r="A3918" s="8" t="s">
        <v>9307</v>
      </c>
      <c r="B3918" s="8" t="s">
        <v>3605</v>
      </c>
      <c r="C3918" s="8" t="s">
        <v>8</v>
      </c>
      <c r="D3918" s="50" t="s">
        <v>9836</v>
      </c>
      <c r="E3918" s="50" t="s">
        <v>1655</v>
      </c>
    </row>
    <row r="3919" spans="1:5" ht="16" x14ac:dyDescent="0.2">
      <c r="A3919" s="8" t="s">
        <v>9307</v>
      </c>
      <c r="B3919" s="8" t="s">
        <v>3607</v>
      </c>
      <c r="C3919" s="8" t="s">
        <v>4</v>
      </c>
      <c r="D3919" s="50" t="s">
        <v>10406</v>
      </c>
      <c r="E3919" s="50" t="s">
        <v>3280</v>
      </c>
    </row>
    <row r="3920" spans="1:5" ht="16" x14ac:dyDescent="0.2">
      <c r="A3920" s="8" t="s">
        <v>9307</v>
      </c>
      <c r="B3920" s="8" t="s">
        <v>3607</v>
      </c>
      <c r="C3920" s="8" t="s">
        <v>5</v>
      </c>
      <c r="D3920" s="50" t="s">
        <v>9802</v>
      </c>
      <c r="E3920" s="50" t="s">
        <v>1585</v>
      </c>
    </row>
    <row r="3921" spans="1:5" ht="16" x14ac:dyDescent="0.2">
      <c r="A3921" s="8" t="s">
        <v>9307</v>
      </c>
      <c r="B3921" s="8" t="s">
        <v>3607</v>
      </c>
      <c r="C3921" s="8" t="s">
        <v>6</v>
      </c>
      <c r="D3921" s="50" t="s">
        <v>10486</v>
      </c>
      <c r="E3921" s="50" t="s">
        <v>3584</v>
      </c>
    </row>
    <row r="3922" spans="1:5" ht="16" x14ac:dyDescent="0.2">
      <c r="A3922" s="8" t="s">
        <v>9307</v>
      </c>
      <c r="B3922" s="8" t="s">
        <v>3607</v>
      </c>
      <c r="C3922" s="8" t="s">
        <v>7</v>
      </c>
      <c r="D3922" s="50" t="s">
        <v>9839</v>
      </c>
      <c r="E3922" s="50" t="s">
        <v>1663</v>
      </c>
    </row>
    <row r="3923" spans="1:5" ht="48" x14ac:dyDescent="0.2">
      <c r="A3923" s="8" t="s">
        <v>9307</v>
      </c>
      <c r="B3923" s="8" t="s">
        <v>3607</v>
      </c>
      <c r="C3923" s="8" t="s">
        <v>8</v>
      </c>
      <c r="D3923" s="50" t="s">
        <v>9840</v>
      </c>
      <c r="E3923" s="50" t="s">
        <v>1664</v>
      </c>
    </row>
    <row r="3924" spans="1:5" ht="16" x14ac:dyDescent="0.2">
      <c r="A3924" s="8" t="s">
        <v>9307</v>
      </c>
      <c r="B3924" s="8" t="s">
        <v>3609</v>
      </c>
      <c r="C3924" s="8" t="s">
        <v>4</v>
      </c>
      <c r="D3924" s="50" t="s">
        <v>10406</v>
      </c>
      <c r="E3924" s="50" t="s">
        <v>3280</v>
      </c>
    </row>
    <row r="3925" spans="1:5" ht="16" x14ac:dyDescent="0.2">
      <c r="A3925" s="8" t="s">
        <v>9307</v>
      </c>
      <c r="B3925" s="8" t="s">
        <v>3609</v>
      </c>
      <c r="C3925" s="8" t="s">
        <v>5</v>
      </c>
      <c r="D3925" s="50" t="s">
        <v>9802</v>
      </c>
      <c r="E3925" s="50" t="s">
        <v>1585</v>
      </c>
    </row>
    <row r="3926" spans="1:5" ht="16" x14ac:dyDescent="0.2">
      <c r="A3926" s="8" t="s">
        <v>9307</v>
      </c>
      <c r="B3926" s="8" t="s">
        <v>3609</v>
      </c>
      <c r="C3926" s="8" t="s">
        <v>6</v>
      </c>
      <c r="D3926" s="50" t="s">
        <v>10486</v>
      </c>
      <c r="E3926" s="50" t="s">
        <v>3584</v>
      </c>
    </row>
    <row r="3927" spans="1:5" ht="16" x14ac:dyDescent="0.2">
      <c r="A3927" s="8" t="s">
        <v>9307</v>
      </c>
      <c r="B3927" s="8" t="s">
        <v>3609</v>
      </c>
      <c r="C3927" s="8" t="s">
        <v>7</v>
      </c>
      <c r="D3927" s="50" t="s">
        <v>9843</v>
      </c>
      <c r="E3927" s="50" t="s">
        <v>1672</v>
      </c>
    </row>
    <row r="3928" spans="1:5" ht="32" x14ac:dyDescent="0.2">
      <c r="A3928" s="8" t="s">
        <v>9307</v>
      </c>
      <c r="B3928" s="8" t="s">
        <v>3609</v>
      </c>
      <c r="C3928" s="8" t="s">
        <v>8</v>
      </c>
      <c r="D3928" s="50" t="s">
        <v>9844</v>
      </c>
      <c r="E3928" s="50" t="s">
        <v>1673</v>
      </c>
    </row>
    <row r="3929" spans="1:5" ht="16" x14ac:dyDescent="0.2">
      <c r="A3929" s="8" t="s">
        <v>9307</v>
      </c>
      <c r="B3929" s="8" t="s">
        <v>3611</v>
      </c>
      <c r="C3929" s="8" t="s">
        <v>4</v>
      </c>
      <c r="D3929" s="50" t="s">
        <v>10406</v>
      </c>
      <c r="E3929" s="50" t="s">
        <v>3280</v>
      </c>
    </row>
    <row r="3930" spans="1:5" ht="16" x14ac:dyDescent="0.2">
      <c r="A3930" s="8" t="s">
        <v>9307</v>
      </c>
      <c r="B3930" s="8" t="s">
        <v>3611</v>
      </c>
      <c r="C3930" s="8" t="s">
        <v>5</v>
      </c>
      <c r="D3930" s="50" t="s">
        <v>9802</v>
      </c>
      <c r="E3930" s="50" t="s">
        <v>1585</v>
      </c>
    </row>
    <row r="3931" spans="1:5" ht="16" x14ac:dyDescent="0.2">
      <c r="A3931" s="8" t="s">
        <v>9307</v>
      </c>
      <c r="B3931" s="8" t="s">
        <v>3611</v>
      </c>
      <c r="C3931" s="8" t="s">
        <v>6</v>
      </c>
      <c r="D3931" s="50" t="s">
        <v>10486</v>
      </c>
      <c r="E3931" s="50" t="s">
        <v>3584</v>
      </c>
    </row>
    <row r="3932" spans="1:5" ht="16" x14ac:dyDescent="0.2">
      <c r="A3932" s="8" t="s">
        <v>9307</v>
      </c>
      <c r="B3932" s="8" t="s">
        <v>3611</v>
      </c>
      <c r="C3932" s="8" t="s">
        <v>7</v>
      </c>
      <c r="D3932" s="50" t="s">
        <v>9847</v>
      </c>
      <c r="E3932" s="50" t="s">
        <v>1681</v>
      </c>
    </row>
    <row r="3933" spans="1:5" ht="32" x14ac:dyDescent="0.2">
      <c r="A3933" s="8" t="s">
        <v>9307</v>
      </c>
      <c r="B3933" s="8" t="s">
        <v>3611</v>
      </c>
      <c r="C3933" s="8" t="s">
        <v>8</v>
      </c>
      <c r="D3933" s="50" t="s">
        <v>9848</v>
      </c>
      <c r="E3933" s="50" t="s">
        <v>1682</v>
      </c>
    </row>
    <row r="3934" spans="1:5" ht="16" x14ac:dyDescent="0.2">
      <c r="A3934" s="8" t="s">
        <v>9307</v>
      </c>
      <c r="B3934" s="8" t="s">
        <v>3613</v>
      </c>
      <c r="C3934" s="8" t="s">
        <v>4</v>
      </c>
      <c r="D3934" s="50" t="s">
        <v>10406</v>
      </c>
      <c r="E3934" s="50" t="s">
        <v>3280</v>
      </c>
    </row>
    <row r="3935" spans="1:5" ht="16" x14ac:dyDescent="0.2">
      <c r="A3935" s="8" t="s">
        <v>9307</v>
      </c>
      <c r="B3935" s="8" t="s">
        <v>3613</v>
      </c>
      <c r="C3935" s="8" t="s">
        <v>5</v>
      </c>
      <c r="D3935" s="50" t="s">
        <v>9802</v>
      </c>
      <c r="E3935" s="50" t="s">
        <v>1585</v>
      </c>
    </row>
    <row r="3936" spans="1:5" ht="16" x14ac:dyDescent="0.2">
      <c r="A3936" s="8" t="s">
        <v>9307</v>
      </c>
      <c r="B3936" s="8" t="s">
        <v>3613</v>
      </c>
      <c r="C3936" s="8" t="s">
        <v>6</v>
      </c>
      <c r="D3936" s="50" t="s">
        <v>10486</v>
      </c>
      <c r="E3936" s="50" t="s">
        <v>3584</v>
      </c>
    </row>
    <row r="3937" spans="1:5" ht="16" x14ac:dyDescent="0.2">
      <c r="A3937" s="8" t="s">
        <v>9307</v>
      </c>
      <c r="B3937" s="8" t="s">
        <v>3613</v>
      </c>
      <c r="C3937" s="8" t="s">
        <v>7</v>
      </c>
      <c r="D3937" s="50" t="s">
        <v>9851</v>
      </c>
      <c r="E3937" s="50" t="s">
        <v>1690</v>
      </c>
    </row>
    <row r="3938" spans="1:5" ht="64" x14ac:dyDescent="0.2">
      <c r="A3938" s="8" t="s">
        <v>9307</v>
      </c>
      <c r="B3938" s="8" t="s">
        <v>3613</v>
      </c>
      <c r="C3938" s="8" t="s">
        <v>8</v>
      </c>
      <c r="D3938" s="50" t="s">
        <v>10490</v>
      </c>
      <c r="E3938" s="50" t="s">
        <v>3615</v>
      </c>
    </row>
    <row r="3939" spans="1:5" ht="16" x14ac:dyDescent="0.2">
      <c r="A3939" s="8" t="s">
        <v>9307</v>
      </c>
      <c r="B3939" s="8" t="s">
        <v>3616</v>
      </c>
      <c r="C3939" s="8" t="s">
        <v>4</v>
      </c>
      <c r="D3939" s="50" t="s">
        <v>10406</v>
      </c>
      <c r="E3939" s="50" t="s">
        <v>3280</v>
      </c>
    </row>
    <row r="3940" spans="1:5" ht="16" x14ac:dyDescent="0.2">
      <c r="A3940" s="8" t="s">
        <v>9307</v>
      </c>
      <c r="B3940" s="8" t="s">
        <v>3616</v>
      </c>
      <c r="C3940" s="8" t="s">
        <v>5</v>
      </c>
      <c r="D3940" s="50" t="s">
        <v>9802</v>
      </c>
      <c r="E3940" s="50" t="s">
        <v>1585</v>
      </c>
    </row>
    <row r="3941" spans="1:5" ht="16" x14ac:dyDescent="0.2">
      <c r="A3941" s="8" t="s">
        <v>9307</v>
      </c>
      <c r="B3941" s="8" t="s">
        <v>3616</v>
      </c>
      <c r="C3941" s="8" t="s">
        <v>6</v>
      </c>
      <c r="D3941" s="50" t="s">
        <v>10486</v>
      </c>
      <c r="E3941" s="50" t="s">
        <v>3584</v>
      </c>
    </row>
    <row r="3942" spans="1:5" ht="16" x14ac:dyDescent="0.2">
      <c r="A3942" s="8" t="s">
        <v>9307</v>
      </c>
      <c r="B3942" s="8" t="s">
        <v>3616</v>
      </c>
      <c r="C3942" s="8" t="s">
        <v>7</v>
      </c>
      <c r="D3942" s="50" t="s">
        <v>9855</v>
      </c>
      <c r="E3942" s="50" t="s">
        <v>1699</v>
      </c>
    </row>
    <row r="3943" spans="1:5" ht="32" x14ac:dyDescent="0.2">
      <c r="A3943" s="8" t="s">
        <v>9307</v>
      </c>
      <c r="B3943" s="8" t="s">
        <v>3616</v>
      </c>
      <c r="C3943" s="8" t="s">
        <v>8</v>
      </c>
      <c r="D3943" s="50" t="s">
        <v>9897</v>
      </c>
      <c r="E3943" s="50" t="s">
        <v>3618</v>
      </c>
    </row>
    <row r="3944" spans="1:5" ht="16" x14ac:dyDescent="0.2">
      <c r="A3944" s="8" t="s">
        <v>9307</v>
      </c>
      <c r="B3944" s="8" t="s">
        <v>3619</v>
      </c>
      <c r="C3944" s="8" t="s">
        <v>4</v>
      </c>
      <c r="D3944" s="50" t="s">
        <v>10406</v>
      </c>
      <c r="E3944" s="50" t="s">
        <v>3280</v>
      </c>
    </row>
    <row r="3945" spans="1:5" ht="16" x14ac:dyDescent="0.2">
      <c r="A3945" s="8" t="s">
        <v>9307</v>
      </c>
      <c r="B3945" s="8" t="s">
        <v>3619</v>
      </c>
      <c r="C3945" s="8" t="s">
        <v>5</v>
      </c>
      <c r="D3945" s="50" t="s">
        <v>9802</v>
      </c>
      <c r="E3945" s="50" t="s">
        <v>1585</v>
      </c>
    </row>
    <row r="3946" spans="1:5" ht="16" x14ac:dyDescent="0.2">
      <c r="A3946" s="8" t="s">
        <v>9307</v>
      </c>
      <c r="B3946" s="8" t="s">
        <v>3619</v>
      </c>
      <c r="C3946" s="8" t="s">
        <v>6</v>
      </c>
      <c r="D3946" s="50" t="s">
        <v>10486</v>
      </c>
      <c r="E3946" s="50" t="s">
        <v>3584</v>
      </c>
    </row>
    <row r="3947" spans="1:5" ht="16" x14ac:dyDescent="0.2">
      <c r="A3947" s="8" t="s">
        <v>9307</v>
      </c>
      <c r="B3947" s="8" t="s">
        <v>3619</v>
      </c>
      <c r="C3947" s="8" t="s">
        <v>7</v>
      </c>
      <c r="D3947" s="50" t="s">
        <v>9860</v>
      </c>
      <c r="E3947" s="50" t="s">
        <v>1708</v>
      </c>
    </row>
    <row r="3948" spans="1:5" ht="64" x14ac:dyDescent="0.2">
      <c r="A3948" s="8" t="s">
        <v>9307</v>
      </c>
      <c r="B3948" s="8" t="s">
        <v>3619</v>
      </c>
      <c r="C3948" s="8" t="s">
        <v>8</v>
      </c>
      <c r="D3948" s="50" t="s">
        <v>9861</v>
      </c>
      <c r="E3948" s="50" t="s">
        <v>1709</v>
      </c>
    </row>
    <row r="3949" spans="1:5" ht="16" x14ac:dyDescent="0.2">
      <c r="A3949" s="8" t="s">
        <v>9307</v>
      </c>
      <c r="B3949" s="8" t="s">
        <v>3621</v>
      </c>
      <c r="C3949" s="8" t="s">
        <v>4</v>
      </c>
      <c r="D3949" s="50" t="s">
        <v>10406</v>
      </c>
      <c r="E3949" s="50" t="s">
        <v>3280</v>
      </c>
    </row>
    <row r="3950" spans="1:5" ht="16" x14ac:dyDescent="0.2">
      <c r="A3950" s="8" t="s">
        <v>9307</v>
      </c>
      <c r="B3950" s="8" t="s">
        <v>3621</v>
      </c>
      <c r="C3950" s="8" t="s">
        <v>5</v>
      </c>
      <c r="D3950" s="50" t="s">
        <v>9802</v>
      </c>
      <c r="E3950" s="50" t="s">
        <v>1585</v>
      </c>
    </row>
    <row r="3951" spans="1:5" ht="16" x14ac:dyDescent="0.2">
      <c r="A3951" s="8" t="s">
        <v>9307</v>
      </c>
      <c r="B3951" s="8" t="s">
        <v>3621</v>
      </c>
      <c r="C3951" s="8" t="s">
        <v>6</v>
      </c>
      <c r="D3951" s="50" t="s">
        <v>10486</v>
      </c>
      <c r="E3951" s="50" t="s">
        <v>3584</v>
      </c>
    </row>
    <row r="3952" spans="1:5" ht="16" x14ac:dyDescent="0.2">
      <c r="A3952" s="8" t="s">
        <v>9307</v>
      </c>
      <c r="B3952" s="8" t="s">
        <v>3621</v>
      </c>
      <c r="C3952" s="8" t="s">
        <v>7</v>
      </c>
      <c r="D3952" s="50" t="s">
        <v>9864</v>
      </c>
      <c r="E3952" s="50" t="s">
        <v>1717</v>
      </c>
    </row>
    <row r="3953" spans="1:5" ht="96" x14ac:dyDescent="0.2">
      <c r="A3953" s="8" t="s">
        <v>9307</v>
      </c>
      <c r="B3953" s="8" t="s">
        <v>3621</v>
      </c>
      <c r="C3953" s="8" t="s">
        <v>8</v>
      </c>
      <c r="D3953" s="50" t="s">
        <v>10462</v>
      </c>
      <c r="E3953" s="50" t="s">
        <v>3442</v>
      </c>
    </row>
    <row r="3954" spans="1:5" ht="16" x14ac:dyDescent="0.2">
      <c r="A3954" s="8" t="s">
        <v>9307</v>
      </c>
      <c r="B3954" s="8" t="s">
        <v>3623</v>
      </c>
      <c r="C3954" s="8" t="s">
        <v>4</v>
      </c>
      <c r="D3954" s="50" t="s">
        <v>10406</v>
      </c>
      <c r="E3954" s="50" t="s">
        <v>3280</v>
      </c>
    </row>
    <row r="3955" spans="1:5" ht="16" x14ac:dyDescent="0.2">
      <c r="A3955" s="8" t="s">
        <v>9307</v>
      </c>
      <c r="B3955" s="8" t="s">
        <v>3623</v>
      </c>
      <c r="C3955" s="8" t="s">
        <v>5</v>
      </c>
      <c r="D3955" s="50" t="s">
        <v>9802</v>
      </c>
      <c r="E3955" s="50" t="s">
        <v>1585</v>
      </c>
    </row>
    <row r="3956" spans="1:5" ht="16" x14ac:dyDescent="0.2">
      <c r="A3956" s="8" t="s">
        <v>9307</v>
      </c>
      <c r="B3956" s="8" t="s">
        <v>3623</v>
      </c>
      <c r="C3956" s="8" t="s">
        <v>6</v>
      </c>
      <c r="D3956" s="50" t="s">
        <v>10486</v>
      </c>
      <c r="E3956" s="50" t="s">
        <v>3584</v>
      </c>
    </row>
    <row r="3957" spans="1:5" ht="16" x14ac:dyDescent="0.2">
      <c r="A3957" s="8" t="s">
        <v>9307</v>
      </c>
      <c r="B3957" s="8" t="s">
        <v>3623</v>
      </c>
      <c r="C3957" s="8" t="s">
        <v>7</v>
      </c>
      <c r="D3957" s="50" t="s">
        <v>9547</v>
      </c>
      <c r="E3957" s="50" t="s">
        <v>802</v>
      </c>
    </row>
    <row r="3958" spans="1:5" ht="16" x14ac:dyDescent="0.2">
      <c r="A3958" s="8" t="s">
        <v>9307</v>
      </c>
      <c r="B3958" s="8" t="s">
        <v>3623</v>
      </c>
      <c r="C3958" s="8" t="s">
        <v>8</v>
      </c>
      <c r="D3958" s="50" t="s">
        <v>9868</v>
      </c>
      <c r="E3958" s="50" t="s">
        <v>1726</v>
      </c>
    </row>
    <row r="3959" spans="1:5" ht="16" x14ac:dyDescent="0.2">
      <c r="A3959" s="8" t="s">
        <v>9307</v>
      </c>
      <c r="B3959" s="8" t="s">
        <v>3625</v>
      </c>
      <c r="C3959" s="8" t="s">
        <v>4</v>
      </c>
      <c r="D3959" s="50" t="s">
        <v>10406</v>
      </c>
      <c r="E3959" s="50" t="s">
        <v>3280</v>
      </c>
    </row>
    <row r="3960" spans="1:5" ht="16" x14ac:dyDescent="0.2">
      <c r="A3960" s="8" t="s">
        <v>9307</v>
      </c>
      <c r="B3960" s="8" t="s">
        <v>3625</v>
      </c>
      <c r="C3960" s="8" t="s">
        <v>5</v>
      </c>
      <c r="D3960" s="50" t="s">
        <v>9802</v>
      </c>
      <c r="E3960" s="50" t="s">
        <v>1585</v>
      </c>
    </row>
    <row r="3961" spans="1:5" ht="16" x14ac:dyDescent="0.2">
      <c r="A3961" s="8" t="s">
        <v>9307</v>
      </c>
      <c r="B3961" s="8" t="s">
        <v>3625</v>
      </c>
      <c r="C3961" s="8" t="s">
        <v>6</v>
      </c>
      <c r="D3961" s="50" t="s">
        <v>10486</v>
      </c>
      <c r="E3961" s="50" t="s">
        <v>3584</v>
      </c>
    </row>
    <row r="3962" spans="1:5" ht="16" x14ac:dyDescent="0.2">
      <c r="A3962" s="8" t="s">
        <v>9307</v>
      </c>
      <c r="B3962" s="8" t="s">
        <v>3625</v>
      </c>
      <c r="C3962" s="8" t="s">
        <v>7</v>
      </c>
      <c r="D3962" s="50" t="s">
        <v>10491</v>
      </c>
      <c r="E3962" s="50" t="s">
        <v>3627</v>
      </c>
    </row>
    <row r="3963" spans="1:5" ht="16" x14ac:dyDescent="0.2">
      <c r="A3963" s="8" t="s">
        <v>9307</v>
      </c>
      <c r="B3963" s="8" t="s">
        <v>3629</v>
      </c>
      <c r="C3963" s="8" t="s">
        <v>4</v>
      </c>
      <c r="D3963" s="50" t="s">
        <v>10406</v>
      </c>
      <c r="E3963" s="50" t="s">
        <v>3280</v>
      </c>
    </row>
    <row r="3964" spans="1:5" ht="16" x14ac:dyDescent="0.2">
      <c r="A3964" s="8" t="s">
        <v>9307</v>
      </c>
      <c r="B3964" s="8" t="s">
        <v>3629</v>
      </c>
      <c r="C3964" s="8" t="s">
        <v>5</v>
      </c>
      <c r="D3964" s="50" t="s">
        <v>9802</v>
      </c>
      <c r="E3964" s="50" t="s">
        <v>1585</v>
      </c>
    </row>
    <row r="3965" spans="1:5" ht="16" x14ac:dyDescent="0.2">
      <c r="A3965" s="8" t="s">
        <v>9307</v>
      </c>
      <c r="B3965" s="8" t="s">
        <v>3629</v>
      </c>
      <c r="C3965" s="8" t="s">
        <v>6</v>
      </c>
      <c r="D3965" s="50" t="s">
        <v>10492</v>
      </c>
      <c r="E3965" s="50" t="s">
        <v>3631</v>
      </c>
    </row>
    <row r="3966" spans="1:5" ht="48" x14ac:dyDescent="0.2">
      <c r="A3966" s="8" t="s">
        <v>9307</v>
      </c>
      <c r="B3966" s="8" t="s">
        <v>3629</v>
      </c>
      <c r="C3966" s="8" t="s">
        <v>7</v>
      </c>
      <c r="D3966" s="50" t="s">
        <v>10493</v>
      </c>
      <c r="E3966" s="2" t="s">
        <v>3632</v>
      </c>
    </row>
    <row r="3967" spans="1:5" ht="16" x14ac:dyDescent="0.2">
      <c r="A3967" s="8" t="s">
        <v>9307</v>
      </c>
      <c r="B3967" s="8" t="s">
        <v>3634</v>
      </c>
      <c r="C3967" s="8" t="s">
        <v>4</v>
      </c>
      <c r="D3967" s="50" t="s">
        <v>10406</v>
      </c>
      <c r="E3967" s="50" t="s">
        <v>3280</v>
      </c>
    </row>
    <row r="3968" spans="1:5" ht="16" x14ac:dyDescent="0.2">
      <c r="A3968" s="8" t="s">
        <v>9307</v>
      </c>
      <c r="B3968" s="8" t="s">
        <v>3634</v>
      </c>
      <c r="C3968" s="8" t="s">
        <v>5</v>
      </c>
      <c r="D3968" s="50" t="s">
        <v>9802</v>
      </c>
      <c r="E3968" s="50" t="s">
        <v>1585</v>
      </c>
    </row>
    <row r="3969" spans="1:5" ht="16" x14ac:dyDescent="0.2">
      <c r="A3969" s="8" t="s">
        <v>9307</v>
      </c>
      <c r="B3969" s="8" t="s">
        <v>3634</v>
      </c>
      <c r="C3969" s="8" t="s">
        <v>6</v>
      </c>
      <c r="D3969" s="50" t="s">
        <v>10492</v>
      </c>
      <c r="E3969" s="50" t="s">
        <v>3631</v>
      </c>
    </row>
    <row r="3970" spans="1:5" ht="16" x14ac:dyDescent="0.2">
      <c r="A3970" s="8" t="s">
        <v>9307</v>
      </c>
      <c r="B3970" s="8" t="s">
        <v>3634</v>
      </c>
      <c r="C3970" s="8" t="s">
        <v>7</v>
      </c>
      <c r="D3970" s="50" t="s">
        <v>10494</v>
      </c>
      <c r="E3970" s="50" t="s">
        <v>3636</v>
      </c>
    </row>
    <row r="3971" spans="1:5" ht="16" x14ac:dyDescent="0.2">
      <c r="A3971" s="8" t="s">
        <v>9307</v>
      </c>
      <c r="B3971" s="8" t="s">
        <v>3639</v>
      </c>
      <c r="C3971" s="8" t="s">
        <v>4</v>
      </c>
      <c r="D3971" s="50" t="s">
        <v>10406</v>
      </c>
      <c r="E3971" s="50" t="s">
        <v>3280</v>
      </c>
    </row>
    <row r="3972" spans="1:5" ht="16" x14ac:dyDescent="0.2">
      <c r="A3972" s="8" t="s">
        <v>9307</v>
      </c>
      <c r="B3972" s="8" t="s">
        <v>3639</v>
      </c>
      <c r="C3972" s="8" t="s">
        <v>5</v>
      </c>
      <c r="D3972" s="50" t="s">
        <v>9802</v>
      </c>
      <c r="E3972" s="50" t="s">
        <v>1585</v>
      </c>
    </row>
    <row r="3973" spans="1:5" ht="16" x14ac:dyDescent="0.2">
      <c r="A3973" s="8" t="s">
        <v>9307</v>
      </c>
      <c r="B3973" s="8" t="s">
        <v>3639</v>
      </c>
      <c r="C3973" s="8" t="s">
        <v>6</v>
      </c>
      <c r="D3973" s="50" t="s">
        <v>10492</v>
      </c>
      <c r="E3973" s="50" t="s">
        <v>3631</v>
      </c>
    </row>
    <row r="3974" spans="1:5" ht="16" x14ac:dyDescent="0.2">
      <c r="A3974" s="8" t="s">
        <v>9307</v>
      </c>
      <c r="B3974" s="8" t="s">
        <v>3639</v>
      </c>
      <c r="C3974" s="8" t="s">
        <v>7</v>
      </c>
      <c r="D3974" s="50" t="s">
        <v>9811</v>
      </c>
      <c r="E3974" s="50" t="s">
        <v>1599</v>
      </c>
    </row>
    <row r="3975" spans="1:5" ht="48" x14ac:dyDescent="0.2">
      <c r="A3975" s="8" t="s">
        <v>9307</v>
      </c>
      <c r="B3975" s="8" t="s">
        <v>3639</v>
      </c>
      <c r="C3975" s="8" t="s">
        <v>8</v>
      </c>
      <c r="D3975" s="50" t="s">
        <v>9812</v>
      </c>
      <c r="E3975" s="50" t="s">
        <v>1600</v>
      </c>
    </row>
    <row r="3976" spans="1:5" ht="16" x14ac:dyDescent="0.2">
      <c r="A3976" s="8" t="s">
        <v>9307</v>
      </c>
      <c r="B3976" s="8" t="s">
        <v>3641</v>
      </c>
      <c r="C3976" s="8" t="s">
        <v>4</v>
      </c>
      <c r="D3976" s="50" t="s">
        <v>10406</v>
      </c>
      <c r="E3976" s="50" t="s">
        <v>3280</v>
      </c>
    </row>
    <row r="3977" spans="1:5" ht="16" x14ac:dyDescent="0.2">
      <c r="A3977" s="8" t="s">
        <v>9307</v>
      </c>
      <c r="B3977" s="8" t="s">
        <v>3641</v>
      </c>
      <c r="C3977" s="8" t="s">
        <v>5</v>
      </c>
      <c r="D3977" s="50" t="s">
        <v>9802</v>
      </c>
      <c r="E3977" s="50" t="s">
        <v>1585</v>
      </c>
    </row>
    <row r="3978" spans="1:5" ht="16" x14ac:dyDescent="0.2">
      <c r="A3978" s="8" t="s">
        <v>9307</v>
      </c>
      <c r="B3978" s="8" t="s">
        <v>3641</v>
      </c>
      <c r="C3978" s="8" t="s">
        <v>6</v>
      </c>
      <c r="D3978" s="50" t="s">
        <v>10492</v>
      </c>
      <c r="E3978" s="50" t="s">
        <v>3631</v>
      </c>
    </row>
    <row r="3979" spans="1:5" ht="16" x14ac:dyDescent="0.2">
      <c r="A3979" s="8" t="s">
        <v>9307</v>
      </c>
      <c r="B3979" s="8" t="s">
        <v>3641</v>
      </c>
      <c r="C3979" s="8" t="s">
        <v>7</v>
      </c>
      <c r="D3979" s="50" t="s">
        <v>9815</v>
      </c>
      <c r="E3979" s="50" t="s">
        <v>1608</v>
      </c>
    </row>
    <row r="3980" spans="1:5" ht="144" x14ac:dyDescent="0.2">
      <c r="A3980" s="8" t="s">
        <v>9307</v>
      </c>
      <c r="B3980" s="8" t="s">
        <v>3641</v>
      </c>
      <c r="C3980" s="8" t="s">
        <v>8</v>
      </c>
      <c r="D3980" s="50" t="s">
        <v>9816</v>
      </c>
      <c r="E3980" s="50" t="s">
        <v>1609</v>
      </c>
    </row>
    <row r="3981" spans="1:5" ht="16" x14ac:dyDescent="0.2">
      <c r="A3981" s="8" t="s">
        <v>9307</v>
      </c>
      <c r="B3981" s="8" t="s">
        <v>3643</v>
      </c>
      <c r="C3981" s="8" t="s">
        <v>4</v>
      </c>
      <c r="D3981" s="50" t="s">
        <v>10406</v>
      </c>
      <c r="E3981" s="50" t="s">
        <v>3280</v>
      </c>
    </row>
    <row r="3982" spans="1:5" ht="16" x14ac:dyDescent="0.2">
      <c r="A3982" s="8" t="s">
        <v>9307</v>
      </c>
      <c r="B3982" s="8" t="s">
        <v>3643</v>
      </c>
      <c r="C3982" s="8" t="s">
        <v>5</v>
      </c>
      <c r="D3982" s="50" t="s">
        <v>9802</v>
      </c>
      <c r="E3982" s="50" t="s">
        <v>1585</v>
      </c>
    </row>
    <row r="3983" spans="1:5" ht="16" x14ac:dyDescent="0.2">
      <c r="A3983" s="8" t="s">
        <v>9307</v>
      </c>
      <c r="B3983" s="8" t="s">
        <v>3643</v>
      </c>
      <c r="C3983" s="8" t="s">
        <v>6</v>
      </c>
      <c r="D3983" s="50" t="s">
        <v>10492</v>
      </c>
      <c r="E3983" s="50" t="s">
        <v>3631</v>
      </c>
    </row>
    <row r="3984" spans="1:5" ht="16" x14ac:dyDescent="0.2">
      <c r="A3984" s="8" t="s">
        <v>9307</v>
      </c>
      <c r="B3984" s="8" t="s">
        <v>3643</v>
      </c>
      <c r="C3984" s="8" t="s">
        <v>7</v>
      </c>
      <c r="D3984" s="50" t="s">
        <v>9819</v>
      </c>
      <c r="E3984" s="50" t="s">
        <v>1618</v>
      </c>
    </row>
    <row r="3985" spans="1:5" ht="32" x14ac:dyDescent="0.2">
      <c r="A3985" s="8" t="s">
        <v>9307</v>
      </c>
      <c r="B3985" s="8" t="s">
        <v>3643</v>
      </c>
      <c r="C3985" s="8" t="s">
        <v>8</v>
      </c>
      <c r="D3985" s="50" t="s">
        <v>9820</v>
      </c>
      <c r="E3985" s="50" t="s">
        <v>1619</v>
      </c>
    </row>
    <row r="3986" spans="1:5" ht="16" x14ac:dyDescent="0.2">
      <c r="A3986" s="8" t="s">
        <v>9307</v>
      </c>
      <c r="B3986" s="8" t="s">
        <v>3645</v>
      </c>
      <c r="C3986" s="8" t="s">
        <v>4</v>
      </c>
      <c r="D3986" s="50" t="s">
        <v>10406</v>
      </c>
      <c r="E3986" s="50" t="s">
        <v>3280</v>
      </c>
    </row>
    <row r="3987" spans="1:5" ht="16" x14ac:dyDescent="0.2">
      <c r="A3987" s="8" t="s">
        <v>9307</v>
      </c>
      <c r="B3987" s="8" t="s">
        <v>3645</v>
      </c>
      <c r="C3987" s="8" t="s">
        <v>5</v>
      </c>
      <c r="D3987" s="50" t="s">
        <v>9802</v>
      </c>
      <c r="E3987" s="50" t="s">
        <v>1585</v>
      </c>
    </row>
    <row r="3988" spans="1:5" ht="16" x14ac:dyDescent="0.2">
      <c r="A3988" s="8" t="s">
        <v>9307</v>
      </c>
      <c r="B3988" s="8" t="s">
        <v>3645</v>
      </c>
      <c r="C3988" s="8" t="s">
        <v>6</v>
      </c>
      <c r="D3988" s="50" t="s">
        <v>10492</v>
      </c>
      <c r="E3988" s="50" t="s">
        <v>3631</v>
      </c>
    </row>
    <row r="3989" spans="1:5" ht="16" x14ac:dyDescent="0.2">
      <c r="A3989" s="8" t="s">
        <v>9307</v>
      </c>
      <c r="B3989" s="8" t="s">
        <v>3645</v>
      </c>
      <c r="C3989" s="8" t="s">
        <v>7</v>
      </c>
      <c r="D3989" s="50" t="s">
        <v>9823</v>
      </c>
      <c r="E3989" s="50" t="s">
        <v>1627</v>
      </c>
    </row>
    <row r="3990" spans="1:5" ht="32" x14ac:dyDescent="0.2">
      <c r="A3990" s="8" t="s">
        <v>9307</v>
      </c>
      <c r="B3990" s="8" t="s">
        <v>3645</v>
      </c>
      <c r="C3990" s="8" t="s">
        <v>8</v>
      </c>
      <c r="D3990" s="50" t="s">
        <v>9824</v>
      </c>
      <c r="E3990" s="50" t="s">
        <v>1628</v>
      </c>
    </row>
    <row r="3991" spans="1:5" ht="16" x14ac:dyDescent="0.2">
      <c r="A3991" s="8" t="s">
        <v>9307</v>
      </c>
      <c r="B3991" s="8" t="s">
        <v>3647</v>
      </c>
      <c r="C3991" s="8" t="s">
        <v>4</v>
      </c>
      <c r="D3991" s="50" t="s">
        <v>10406</v>
      </c>
      <c r="E3991" s="50" t="s">
        <v>3280</v>
      </c>
    </row>
    <row r="3992" spans="1:5" ht="16" x14ac:dyDescent="0.2">
      <c r="A3992" s="8" t="s">
        <v>9307</v>
      </c>
      <c r="B3992" s="8" t="s">
        <v>3647</v>
      </c>
      <c r="C3992" s="8" t="s">
        <v>5</v>
      </c>
      <c r="D3992" s="50" t="s">
        <v>9802</v>
      </c>
      <c r="E3992" s="50" t="s">
        <v>1585</v>
      </c>
    </row>
    <row r="3993" spans="1:5" ht="16" x14ac:dyDescent="0.2">
      <c r="A3993" s="8" t="s">
        <v>9307</v>
      </c>
      <c r="B3993" s="8" t="s">
        <v>3647</v>
      </c>
      <c r="C3993" s="8" t="s">
        <v>6</v>
      </c>
      <c r="D3993" s="50" t="s">
        <v>10492</v>
      </c>
      <c r="E3993" s="50" t="s">
        <v>3631</v>
      </c>
    </row>
    <row r="3994" spans="1:5" ht="16" x14ac:dyDescent="0.2">
      <c r="A3994" s="8" t="s">
        <v>9307</v>
      </c>
      <c r="B3994" s="8" t="s">
        <v>3647</v>
      </c>
      <c r="C3994" s="8" t="s">
        <v>7</v>
      </c>
      <c r="D3994" s="50" t="s">
        <v>9827</v>
      </c>
      <c r="E3994" s="50" t="s">
        <v>1636</v>
      </c>
    </row>
    <row r="3995" spans="1:5" ht="48" x14ac:dyDescent="0.2">
      <c r="A3995" s="8" t="s">
        <v>9307</v>
      </c>
      <c r="B3995" s="8" t="s">
        <v>3647</v>
      </c>
      <c r="C3995" s="8" t="s">
        <v>8</v>
      </c>
      <c r="D3995" s="50" t="s">
        <v>9828</v>
      </c>
      <c r="E3995" s="50" t="s">
        <v>1637</v>
      </c>
    </row>
    <row r="3996" spans="1:5" ht="16" x14ac:dyDescent="0.2">
      <c r="A3996" s="8" t="s">
        <v>9307</v>
      </c>
      <c r="B3996" s="8" t="s">
        <v>3649</v>
      </c>
      <c r="C3996" s="8" t="s">
        <v>4</v>
      </c>
      <c r="D3996" s="50" t="s">
        <v>10406</v>
      </c>
      <c r="E3996" s="50" t="s">
        <v>3280</v>
      </c>
    </row>
    <row r="3997" spans="1:5" ht="16" x14ac:dyDescent="0.2">
      <c r="A3997" s="8" t="s">
        <v>9307</v>
      </c>
      <c r="B3997" s="8" t="s">
        <v>3649</v>
      </c>
      <c r="C3997" s="8" t="s">
        <v>5</v>
      </c>
      <c r="D3997" s="50" t="s">
        <v>9802</v>
      </c>
      <c r="E3997" s="50" t="s">
        <v>1585</v>
      </c>
    </row>
    <row r="3998" spans="1:5" ht="16" x14ac:dyDescent="0.2">
      <c r="A3998" s="8" t="s">
        <v>9307</v>
      </c>
      <c r="B3998" s="8" t="s">
        <v>3649</v>
      </c>
      <c r="C3998" s="8" t="s">
        <v>6</v>
      </c>
      <c r="D3998" s="50" t="s">
        <v>10492</v>
      </c>
      <c r="E3998" s="50" t="s">
        <v>3631</v>
      </c>
    </row>
    <row r="3999" spans="1:5" ht="16" x14ac:dyDescent="0.2">
      <c r="A3999" s="8" t="s">
        <v>9307</v>
      </c>
      <c r="B3999" s="8" t="s">
        <v>3649</v>
      </c>
      <c r="C3999" s="8" t="s">
        <v>7</v>
      </c>
      <c r="D3999" s="50" t="s">
        <v>9831</v>
      </c>
      <c r="E3999" s="50" t="s">
        <v>1645</v>
      </c>
    </row>
    <row r="4000" spans="1:5" ht="16" x14ac:dyDescent="0.2">
      <c r="A4000" s="8" t="s">
        <v>9307</v>
      </c>
      <c r="B4000" s="8" t="s">
        <v>3649</v>
      </c>
      <c r="C4000" s="8" t="s">
        <v>8</v>
      </c>
      <c r="D4000" s="50" t="s">
        <v>9832</v>
      </c>
      <c r="E4000" s="50" t="s">
        <v>1646</v>
      </c>
    </row>
    <row r="4001" spans="1:5" ht="16" x14ac:dyDescent="0.2">
      <c r="A4001" s="8" t="s">
        <v>9307</v>
      </c>
      <c r="B4001" s="8" t="s">
        <v>3651</v>
      </c>
      <c r="C4001" s="8" t="s">
        <v>4</v>
      </c>
      <c r="D4001" s="50" t="s">
        <v>10406</v>
      </c>
      <c r="E4001" s="50" t="s">
        <v>3280</v>
      </c>
    </row>
    <row r="4002" spans="1:5" ht="16" x14ac:dyDescent="0.2">
      <c r="A4002" s="8" t="s">
        <v>9307</v>
      </c>
      <c r="B4002" s="8" t="s">
        <v>3651</v>
      </c>
      <c r="C4002" s="8" t="s">
        <v>5</v>
      </c>
      <c r="D4002" s="50" t="s">
        <v>9802</v>
      </c>
      <c r="E4002" s="50" t="s">
        <v>1585</v>
      </c>
    </row>
    <row r="4003" spans="1:5" ht="16" x14ac:dyDescent="0.2">
      <c r="A4003" s="8" t="s">
        <v>9307</v>
      </c>
      <c r="B4003" s="8" t="s">
        <v>3651</v>
      </c>
      <c r="C4003" s="8" t="s">
        <v>6</v>
      </c>
      <c r="D4003" s="50" t="s">
        <v>10492</v>
      </c>
      <c r="E4003" s="50" t="s">
        <v>3631</v>
      </c>
    </row>
    <row r="4004" spans="1:5" ht="16" x14ac:dyDescent="0.2">
      <c r="A4004" s="8" t="s">
        <v>9307</v>
      </c>
      <c r="B4004" s="8" t="s">
        <v>3651</v>
      </c>
      <c r="C4004" s="8" t="s">
        <v>7</v>
      </c>
      <c r="D4004" s="50" t="s">
        <v>9835</v>
      </c>
      <c r="E4004" s="50" t="s">
        <v>1654</v>
      </c>
    </row>
    <row r="4005" spans="1:5" ht="16" x14ac:dyDescent="0.2">
      <c r="A4005" s="8" t="s">
        <v>9307</v>
      </c>
      <c r="B4005" s="8" t="s">
        <v>3651</v>
      </c>
      <c r="C4005" s="8" t="s">
        <v>8</v>
      </c>
      <c r="D4005" s="50" t="s">
        <v>9836</v>
      </c>
      <c r="E4005" s="50" t="s">
        <v>1655</v>
      </c>
    </row>
    <row r="4006" spans="1:5" ht="16" x14ac:dyDescent="0.2">
      <c r="A4006" s="8" t="s">
        <v>9307</v>
      </c>
      <c r="B4006" s="8" t="s">
        <v>3653</v>
      </c>
      <c r="C4006" s="8" t="s">
        <v>4</v>
      </c>
      <c r="D4006" s="50" t="s">
        <v>10406</v>
      </c>
      <c r="E4006" s="50" t="s">
        <v>3280</v>
      </c>
    </row>
    <row r="4007" spans="1:5" ht="16" x14ac:dyDescent="0.2">
      <c r="A4007" s="8" t="s">
        <v>9307</v>
      </c>
      <c r="B4007" s="8" t="s">
        <v>3653</v>
      </c>
      <c r="C4007" s="8" t="s">
        <v>5</v>
      </c>
      <c r="D4007" s="50" t="s">
        <v>9802</v>
      </c>
      <c r="E4007" s="50" t="s">
        <v>1585</v>
      </c>
    </row>
    <row r="4008" spans="1:5" ht="16" x14ac:dyDescent="0.2">
      <c r="A4008" s="8" t="s">
        <v>9307</v>
      </c>
      <c r="B4008" s="8" t="s">
        <v>3653</v>
      </c>
      <c r="C4008" s="8" t="s">
        <v>6</v>
      </c>
      <c r="D4008" s="50" t="s">
        <v>10492</v>
      </c>
      <c r="E4008" s="50" t="s">
        <v>3631</v>
      </c>
    </row>
    <row r="4009" spans="1:5" ht="16" x14ac:dyDescent="0.2">
      <c r="A4009" s="8" t="s">
        <v>9307</v>
      </c>
      <c r="B4009" s="8" t="s">
        <v>3653</v>
      </c>
      <c r="C4009" s="8" t="s">
        <v>7</v>
      </c>
      <c r="D4009" s="50" t="s">
        <v>9839</v>
      </c>
      <c r="E4009" s="50" t="s">
        <v>1663</v>
      </c>
    </row>
    <row r="4010" spans="1:5" ht="48" x14ac:dyDescent="0.2">
      <c r="A4010" s="8" t="s">
        <v>9307</v>
      </c>
      <c r="B4010" s="8" t="s">
        <v>3653</v>
      </c>
      <c r="C4010" s="8" t="s">
        <v>8</v>
      </c>
      <c r="D4010" s="50" t="s">
        <v>9840</v>
      </c>
      <c r="E4010" s="50" t="s">
        <v>1664</v>
      </c>
    </row>
    <row r="4011" spans="1:5" ht="16" x14ac:dyDescent="0.2">
      <c r="A4011" s="8" t="s">
        <v>9307</v>
      </c>
      <c r="B4011" s="8" t="s">
        <v>3655</v>
      </c>
      <c r="C4011" s="8" t="s">
        <v>4</v>
      </c>
      <c r="D4011" s="50" t="s">
        <v>10406</v>
      </c>
      <c r="E4011" s="50" t="s">
        <v>3280</v>
      </c>
    </row>
    <row r="4012" spans="1:5" ht="16" x14ac:dyDescent="0.2">
      <c r="A4012" s="8" t="s">
        <v>9307</v>
      </c>
      <c r="B4012" s="8" t="s">
        <v>3655</v>
      </c>
      <c r="C4012" s="8" t="s">
        <v>5</v>
      </c>
      <c r="D4012" s="50" t="s">
        <v>9802</v>
      </c>
      <c r="E4012" s="50" t="s">
        <v>1585</v>
      </c>
    </row>
    <row r="4013" spans="1:5" ht="16" x14ac:dyDescent="0.2">
      <c r="A4013" s="8" t="s">
        <v>9307</v>
      </c>
      <c r="B4013" s="8" t="s">
        <v>3655</v>
      </c>
      <c r="C4013" s="8" t="s">
        <v>6</v>
      </c>
      <c r="D4013" s="50" t="s">
        <v>10492</v>
      </c>
      <c r="E4013" s="50" t="s">
        <v>3631</v>
      </c>
    </row>
    <row r="4014" spans="1:5" ht="16" x14ac:dyDescent="0.2">
      <c r="A4014" s="8" t="s">
        <v>9307</v>
      </c>
      <c r="B4014" s="8" t="s">
        <v>3655</v>
      </c>
      <c r="C4014" s="8" t="s">
        <v>7</v>
      </c>
      <c r="D4014" s="50" t="s">
        <v>9843</v>
      </c>
      <c r="E4014" s="50" t="s">
        <v>1672</v>
      </c>
    </row>
    <row r="4015" spans="1:5" ht="32" x14ac:dyDescent="0.2">
      <c r="A4015" s="8" t="s">
        <v>9307</v>
      </c>
      <c r="B4015" s="8" t="s">
        <v>3655</v>
      </c>
      <c r="C4015" s="8" t="s">
        <v>8</v>
      </c>
      <c r="D4015" s="50" t="s">
        <v>9844</v>
      </c>
      <c r="E4015" s="50" t="s">
        <v>1673</v>
      </c>
    </row>
    <row r="4016" spans="1:5" ht="16" x14ac:dyDescent="0.2">
      <c r="A4016" s="8" t="s">
        <v>9307</v>
      </c>
      <c r="B4016" s="8" t="s">
        <v>3657</v>
      </c>
      <c r="C4016" s="8" t="s">
        <v>4</v>
      </c>
      <c r="D4016" s="50" t="s">
        <v>10406</v>
      </c>
      <c r="E4016" s="50" t="s">
        <v>3280</v>
      </c>
    </row>
    <row r="4017" spans="1:5" ht="16" x14ac:dyDescent="0.2">
      <c r="A4017" s="8" t="s">
        <v>9307</v>
      </c>
      <c r="B4017" s="8" t="s">
        <v>3657</v>
      </c>
      <c r="C4017" s="8" t="s">
        <v>5</v>
      </c>
      <c r="D4017" s="50" t="s">
        <v>9802</v>
      </c>
      <c r="E4017" s="50" t="s">
        <v>1585</v>
      </c>
    </row>
    <row r="4018" spans="1:5" ht="16" x14ac:dyDescent="0.2">
      <c r="A4018" s="8" t="s">
        <v>9307</v>
      </c>
      <c r="B4018" s="8" t="s">
        <v>3657</v>
      </c>
      <c r="C4018" s="8" t="s">
        <v>6</v>
      </c>
      <c r="D4018" s="50" t="s">
        <v>10492</v>
      </c>
      <c r="E4018" s="50" t="s">
        <v>3631</v>
      </c>
    </row>
    <row r="4019" spans="1:5" ht="16" x14ac:dyDescent="0.2">
      <c r="A4019" s="8" t="s">
        <v>9307</v>
      </c>
      <c r="B4019" s="8" t="s">
        <v>3657</v>
      </c>
      <c r="C4019" s="8" t="s">
        <v>7</v>
      </c>
      <c r="D4019" s="50" t="s">
        <v>9847</v>
      </c>
      <c r="E4019" s="50" t="s">
        <v>1681</v>
      </c>
    </row>
    <row r="4020" spans="1:5" ht="32" x14ac:dyDescent="0.2">
      <c r="A4020" s="8" t="s">
        <v>9307</v>
      </c>
      <c r="B4020" s="8" t="s">
        <v>3657</v>
      </c>
      <c r="C4020" s="8" t="s">
        <v>8</v>
      </c>
      <c r="D4020" s="50" t="s">
        <v>9848</v>
      </c>
      <c r="E4020" s="50" t="s">
        <v>1682</v>
      </c>
    </row>
    <row r="4021" spans="1:5" ht="16" x14ac:dyDescent="0.2">
      <c r="A4021" s="8" t="s">
        <v>9307</v>
      </c>
      <c r="B4021" s="8" t="s">
        <v>3659</v>
      </c>
      <c r="C4021" s="8" t="s">
        <v>4</v>
      </c>
      <c r="D4021" s="50" t="s">
        <v>10406</v>
      </c>
      <c r="E4021" s="50" t="s">
        <v>3280</v>
      </c>
    </row>
    <row r="4022" spans="1:5" ht="16" x14ac:dyDescent="0.2">
      <c r="A4022" s="8" t="s">
        <v>9307</v>
      </c>
      <c r="B4022" s="8" t="s">
        <v>3659</v>
      </c>
      <c r="C4022" s="8" t="s">
        <v>5</v>
      </c>
      <c r="D4022" s="50" t="s">
        <v>9802</v>
      </c>
      <c r="E4022" s="50" t="s">
        <v>1585</v>
      </c>
    </row>
    <row r="4023" spans="1:5" ht="16" x14ac:dyDescent="0.2">
      <c r="A4023" s="8" t="s">
        <v>9307</v>
      </c>
      <c r="B4023" s="8" t="s">
        <v>3659</v>
      </c>
      <c r="C4023" s="8" t="s">
        <v>6</v>
      </c>
      <c r="D4023" s="50" t="s">
        <v>10492</v>
      </c>
      <c r="E4023" s="50" t="s">
        <v>3631</v>
      </c>
    </row>
    <row r="4024" spans="1:5" ht="16" x14ac:dyDescent="0.2">
      <c r="A4024" s="8" t="s">
        <v>9307</v>
      </c>
      <c r="B4024" s="8" t="s">
        <v>3659</v>
      </c>
      <c r="C4024" s="8" t="s">
        <v>7</v>
      </c>
      <c r="D4024" s="50" t="s">
        <v>9851</v>
      </c>
      <c r="E4024" s="50" t="s">
        <v>1690</v>
      </c>
    </row>
    <row r="4025" spans="1:5" ht="64" x14ac:dyDescent="0.2">
      <c r="A4025" s="8" t="s">
        <v>9307</v>
      </c>
      <c r="B4025" s="8" t="s">
        <v>3659</v>
      </c>
      <c r="C4025" s="8" t="s">
        <v>8</v>
      </c>
      <c r="D4025" s="50" t="s">
        <v>10490</v>
      </c>
      <c r="E4025" s="50" t="s">
        <v>3615</v>
      </c>
    </row>
    <row r="4026" spans="1:5" ht="16" x14ac:dyDescent="0.2">
      <c r="A4026" s="8" t="s">
        <v>9307</v>
      </c>
      <c r="B4026" s="8" t="s">
        <v>3661</v>
      </c>
      <c r="C4026" s="8" t="s">
        <v>4</v>
      </c>
      <c r="D4026" s="50" t="s">
        <v>10406</v>
      </c>
      <c r="E4026" s="50" t="s">
        <v>3280</v>
      </c>
    </row>
    <row r="4027" spans="1:5" ht="16" x14ac:dyDescent="0.2">
      <c r="A4027" s="8" t="s">
        <v>9307</v>
      </c>
      <c r="B4027" s="8" t="s">
        <v>3661</v>
      </c>
      <c r="C4027" s="8" t="s">
        <v>5</v>
      </c>
      <c r="D4027" s="50" t="s">
        <v>9802</v>
      </c>
      <c r="E4027" s="50" t="s">
        <v>1585</v>
      </c>
    </row>
    <row r="4028" spans="1:5" ht="16" x14ac:dyDescent="0.2">
      <c r="A4028" s="8" t="s">
        <v>9307</v>
      </c>
      <c r="B4028" s="8" t="s">
        <v>3661</v>
      </c>
      <c r="C4028" s="8" t="s">
        <v>6</v>
      </c>
      <c r="D4028" s="50" t="s">
        <v>10492</v>
      </c>
      <c r="E4028" s="50" t="s">
        <v>3631</v>
      </c>
    </row>
    <row r="4029" spans="1:5" ht="16" x14ac:dyDescent="0.2">
      <c r="A4029" s="8" t="s">
        <v>9307</v>
      </c>
      <c r="B4029" s="8" t="s">
        <v>3661</v>
      </c>
      <c r="C4029" s="8" t="s">
        <v>7</v>
      </c>
      <c r="D4029" s="50" t="s">
        <v>9855</v>
      </c>
      <c r="E4029" s="50" t="s">
        <v>1699</v>
      </c>
    </row>
    <row r="4030" spans="1:5" ht="32" x14ac:dyDescent="0.2">
      <c r="A4030" s="8" t="s">
        <v>9307</v>
      </c>
      <c r="B4030" s="8" t="s">
        <v>3661</v>
      </c>
      <c r="C4030" s="8" t="s">
        <v>8</v>
      </c>
      <c r="D4030" s="50" t="s">
        <v>9897</v>
      </c>
      <c r="E4030" s="50" t="s">
        <v>3618</v>
      </c>
    </row>
    <row r="4031" spans="1:5" ht="16" x14ac:dyDescent="0.2">
      <c r="A4031" s="8" t="s">
        <v>9307</v>
      </c>
      <c r="B4031" s="8" t="s">
        <v>3663</v>
      </c>
      <c r="C4031" s="8" t="s">
        <v>4</v>
      </c>
      <c r="D4031" s="50" t="s">
        <v>10406</v>
      </c>
      <c r="E4031" s="50" t="s">
        <v>3280</v>
      </c>
    </row>
    <row r="4032" spans="1:5" ht="16" x14ac:dyDescent="0.2">
      <c r="A4032" s="8" t="s">
        <v>9307</v>
      </c>
      <c r="B4032" s="8" t="s">
        <v>3663</v>
      </c>
      <c r="C4032" s="8" t="s">
        <v>5</v>
      </c>
      <c r="D4032" s="50" t="s">
        <v>9802</v>
      </c>
      <c r="E4032" s="50" t="s">
        <v>1585</v>
      </c>
    </row>
    <row r="4033" spans="1:5" ht="16" x14ac:dyDescent="0.2">
      <c r="A4033" s="8" t="s">
        <v>9307</v>
      </c>
      <c r="B4033" s="8" t="s">
        <v>3663</v>
      </c>
      <c r="C4033" s="8" t="s">
        <v>6</v>
      </c>
      <c r="D4033" s="50" t="s">
        <v>10492</v>
      </c>
      <c r="E4033" s="50" t="s">
        <v>3631</v>
      </c>
    </row>
    <row r="4034" spans="1:5" ht="16" x14ac:dyDescent="0.2">
      <c r="A4034" s="8" t="s">
        <v>9307</v>
      </c>
      <c r="B4034" s="8" t="s">
        <v>3663</v>
      </c>
      <c r="C4034" s="8" t="s">
        <v>7</v>
      </c>
      <c r="D4034" s="50" t="s">
        <v>9860</v>
      </c>
      <c r="E4034" s="50" t="s">
        <v>1708</v>
      </c>
    </row>
    <row r="4035" spans="1:5" ht="48" x14ac:dyDescent="0.2">
      <c r="A4035" s="8" t="s">
        <v>9307</v>
      </c>
      <c r="B4035" s="8" t="s">
        <v>3663</v>
      </c>
      <c r="C4035" s="8" t="s">
        <v>8</v>
      </c>
      <c r="D4035" s="50" t="s">
        <v>9900</v>
      </c>
      <c r="E4035" s="50" t="s">
        <v>1825</v>
      </c>
    </row>
    <row r="4036" spans="1:5" ht="16" x14ac:dyDescent="0.2">
      <c r="A4036" s="8" t="s">
        <v>9307</v>
      </c>
      <c r="B4036" s="8" t="s">
        <v>3665</v>
      </c>
      <c r="C4036" s="8" t="s">
        <v>4</v>
      </c>
      <c r="D4036" s="50" t="s">
        <v>10406</v>
      </c>
      <c r="E4036" s="50" t="s">
        <v>3280</v>
      </c>
    </row>
    <row r="4037" spans="1:5" ht="16" x14ac:dyDescent="0.2">
      <c r="A4037" s="8" t="s">
        <v>9307</v>
      </c>
      <c r="B4037" s="8" t="s">
        <v>3665</v>
      </c>
      <c r="C4037" s="8" t="s">
        <v>5</v>
      </c>
      <c r="D4037" s="50" t="s">
        <v>9802</v>
      </c>
      <c r="E4037" s="50" t="s">
        <v>1585</v>
      </c>
    </row>
    <row r="4038" spans="1:5" ht="16" x14ac:dyDescent="0.2">
      <c r="A4038" s="8" t="s">
        <v>9307</v>
      </c>
      <c r="B4038" s="8" t="s">
        <v>3665</v>
      </c>
      <c r="C4038" s="8" t="s">
        <v>6</v>
      </c>
      <c r="D4038" s="50" t="s">
        <v>10492</v>
      </c>
      <c r="E4038" s="50" t="s">
        <v>3631</v>
      </c>
    </row>
    <row r="4039" spans="1:5" ht="16" x14ac:dyDescent="0.2">
      <c r="A4039" s="8" t="s">
        <v>9307</v>
      </c>
      <c r="B4039" s="8" t="s">
        <v>3665</v>
      </c>
      <c r="C4039" s="8" t="s">
        <v>7</v>
      </c>
      <c r="D4039" s="50" t="s">
        <v>9864</v>
      </c>
      <c r="E4039" s="50" t="s">
        <v>1717</v>
      </c>
    </row>
    <row r="4040" spans="1:5" ht="96" x14ac:dyDescent="0.2">
      <c r="A4040" s="8" t="s">
        <v>9307</v>
      </c>
      <c r="B4040" s="8" t="s">
        <v>3665</v>
      </c>
      <c r="C4040" s="8" t="s">
        <v>8</v>
      </c>
      <c r="D4040" s="50" t="s">
        <v>10462</v>
      </c>
      <c r="E4040" s="50" t="s">
        <v>3442</v>
      </c>
    </row>
    <row r="4041" spans="1:5" ht="16" x14ac:dyDescent="0.2">
      <c r="A4041" s="8" t="s">
        <v>9307</v>
      </c>
      <c r="B4041" s="8" t="s">
        <v>3667</v>
      </c>
      <c r="C4041" s="8" t="s">
        <v>4</v>
      </c>
      <c r="D4041" s="50" t="s">
        <v>10406</v>
      </c>
      <c r="E4041" s="50" t="s">
        <v>3280</v>
      </c>
    </row>
    <row r="4042" spans="1:5" ht="16" x14ac:dyDescent="0.2">
      <c r="A4042" s="8" t="s">
        <v>9307</v>
      </c>
      <c r="B4042" s="8" t="s">
        <v>3667</v>
      </c>
      <c r="C4042" s="8" t="s">
        <v>5</v>
      </c>
      <c r="D4042" s="50" t="s">
        <v>9802</v>
      </c>
      <c r="E4042" s="50" t="s">
        <v>1585</v>
      </c>
    </row>
    <row r="4043" spans="1:5" ht="16" x14ac:dyDescent="0.2">
      <c r="A4043" s="8" t="s">
        <v>9307</v>
      </c>
      <c r="B4043" s="8" t="s">
        <v>3667</v>
      </c>
      <c r="C4043" s="8" t="s">
        <v>6</v>
      </c>
      <c r="D4043" s="50" t="s">
        <v>10492</v>
      </c>
      <c r="E4043" s="50" t="s">
        <v>3631</v>
      </c>
    </row>
    <row r="4044" spans="1:5" ht="16" x14ac:dyDescent="0.2">
      <c r="A4044" s="8" t="s">
        <v>9307</v>
      </c>
      <c r="B4044" s="8" t="s">
        <v>3667</v>
      </c>
      <c r="C4044" s="8" t="s">
        <v>7</v>
      </c>
      <c r="D4044" s="50" t="s">
        <v>9547</v>
      </c>
      <c r="E4044" s="50" t="s">
        <v>802</v>
      </c>
    </row>
    <row r="4045" spans="1:5" ht="16" x14ac:dyDescent="0.2">
      <c r="A4045" s="8" t="s">
        <v>9307</v>
      </c>
      <c r="B4045" s="8" t="s">
        <v>3667</v>
      </c>
      <c r="C4045" s="8" t="s">
        <v>8</v>
      </c>
      <c r="D4045" s="50" t="s">
        <v>9868</v>
      </c>
      <c r="E4045" s="50" t="s">
        <v>1726</v>
      </c>
    </row>
    <row r="4046" spans="1:5" ht="16" x14ac:dyDescent="0.2">
      <c r="A4046" s="8" t="s">
        <v>9307</v>
      </c>
      <c r="B4046" s="8" t="s">
        <v>3669</v>
      </c>
      <c r="C4046" s="8" t="s">
        <v>4</v>
      </c>
      <c r="D4046" s="50" t="s">
        <v>10406</v>
      </c>
      <c r="E4046" s="50" t="s">
        <v>3280</v>
      </c>
    </row>
    <row r="4047" spans="1:5" ht="16" x14ac:dyDescent="0.2">
      <c r="A4047" s="8" t="s">
        <v>9307</v>
      </c>
      <c r="B4047" s="8" t="s">
        <v>3669</v>
      </c>
      <c r="C4047" s="8" t="s">
        <v>5</v>
      </c>
      <c r="D4047" s="50" t="s">
        <v>9802</v>
      </c>
      <c r="E4047" s="50" t="s">
        <v>1585</v>
      </c>
    </row>
    <row r="4048" spans="1:5" ht="16" x14ac:dyDescent="0.2">
      <c r="A4048" s="8" t="s">
        <v>9307</v>
      </c>
      <c r="B4048" s="8" t="s">
        <v>3669</v>
      </c>
      <c r="C4048" s="8" t="s">
        <v>6</v>
      </c>
      <c r="D4048" s="50" t="s">
        <v>10492</v>
      </c>
      <c r="E4048" s="50" t="s">
        <v>3631</v>
      </c>
    </row>
    <row r="4049" spans="1:5" ht="16" x14ac:dyDescent="0.2">
      <c r="A4049" s="8" t="s">
        <v>9307</v>
      </c>
      <c r="B4049" s="8" t="s">
        <v>3669</v>
      </c>
      <c r="C4049" s="8" t="s">
        <v>7</v>
      </c>
      <c r="D4049" s="50" t="s">
        <v>10495</v>
      </c>
      <c r="E4049" s="50" t="s">
        <v>3671</v>
      </c>
    </row>
    <row r="4050" spans="1:5" ht="16" x14ac:dyDescent="0.2">
      <c r="A4050" s="8" t="s">
        <v>9307</v>
      </c>
      <c r="B4050" s="8" t="s">
        <v>3673</v>
      </c>
      <c r="C4050" s="8" t="s">
        <v>4</v>
      </c>
      <c r="D4050" s="50" t="s">
        <v>10406</v>
      </c>
      <c r="E4050" s="50" t="s">
        <v>3280</v>
      </c>
    </row>
    <row r="4051" spans="1:5" ht="16" x14ac:dyDescent="0.2">
      <c r="A4051" s="8" t="s">
        <v>9307</v>
      </c>
      <c r="B4051" s="8" t="s">
        <v>3673</v>
      </c>
      <c r="C4051" s="8" t="s">
        <v>5</v>
      </c>
      <c r="D4051" s="50" t="s">
        <v>9802</v>
      </c>
      <c r="E4051" s="50" t="s">
        <v>1585</v>
      </c>
    </row>
    <row r="4052" spans="1:5" ht="16" x14ac:dyDescent="0.2">
      <c r="A4052" s="8" t="s">
        <v>9307</v>
      </c>
      <c r="B4052" s="8" t="s">
        <v>3673</v>
      </c>
      <c r="C4052" s="8" t="s">
        <v>6</v>
      </c>
      <c r="D4052" s="50" t="s">
        <v>10496</v>
      </c>
      <c r="E4052" s="50" t="s">
        <v>3675</v>
      </c>
    </row>
    <row r="4053" spans="1:5" ht="48" x14ac:dyDescent="0.2">
      <c r="A4053" s="8" t="s">
        <v>9307</v>
      </c>
      <c r="B4053" s="8" t="s">
        <v>3673</v>
      </c>
      <c r="C4053" s="8" t="s">
        <v>7</v>
      </c>
      <c r="D4053" s="50" t="s">
        <v>10497</v>
      </c>
      <c r="E4053" s="2" t="s">
        <v>3676</v>
      </c>
    </row>
    <row r="4054" spans="1:5" ht="32" x14ac:dyDescent="0.2">
      <c r="A4054" s="8" t="s">
        <v>9307</v>
      </c>
      <c r="B4054" s="8" t="s">
        <v>3673</v>
      </c>
      <c r="C4054" s="8" t="s">
        <v>8</v>
      </c>
      <c r="D4054" s="50" t="s">
        <v>10498</v>
      </c>
      <c r="E4054" s="50" t="s">
        <v>10499</v>
      </c>
    </row>
    <row r="4055" spans="1:5" ht="16" x14ac:dyDescent="0.2">
      <c r="A4055" s="8" t="s">
        <v>9307</v>
      </c>
      <c r="B4055" s="8" t="s">
        <v>3678</v>
      </c>
      <c r="C4055" s="8" t="s">
        <v>4</v>
      </c>
      <c r="D4055" s="50" t="s">
        <v>10406</v>
      </c>
      <c r="E4055" s="50" t="s">
        <v>3280</v>
      </c>
    </row>
    <row r="4056" spans="1:5" ht="16" x14ac:dyDescent="0.2">
      <c r="A4056" s="8" t="s">
        <v>9307</v>
      </c>
      <c r="B4056" s="8" t="s">
        <v>3678</v>
      </c>
      <c r="C4056" s="8" t="s">
        <v>5</v>
      </c>
      <c r="D4056" s="50" t="s">
        <v>9802</v>
      </c>
      <c r="E4056" s="50" t="s">
        <v>1585</v>
      </c>
    </row>
    <row r="4057" spans="1:5" ht="16" x14ac:dyDescent="0.2">
      <c r="A4057" s="8" t="s">
        <v>9307</v>
      </c>
      <c r="B4057" s="8" t="s">
        <v>3678</v>
      </c>
      <c r="C4057" s="8" t="s">
        <v>6</v>
      </c>
      <c r="D4057" s="50" t="s">
        <v>10496</v>
      </c>
      <c r="E4057" s="50" t="s">
        <v>3675</v>
      </c>
    </row>
    <row r="4058" spans="1:5" ht="16" x14ac:dyDescent="0.2">
      <c r="A4058" s="8" t="s">
        <v>9307</v>
      </c>
      <c r="B4058" s="8" t="s">
        <v>3678</v>
      </c>
      <c r="C4058" s="8" t="s">
        <v>7</v>
      </c>
      <c r="D4058" s="50" t="s">
        <v>10500</v>
      </c>
      <c r="E4058" s="50" t="s">
        <v>3680</v>
      </c>
    </row>
    <row r="4059" spans="1:5" ht="16" x14ac:dyDescent="0.2">
      <c r="A4059" s="8" t="s">
        <v>9307</v>
      </c>
      <c r="B4059" s="8" t="s">
        <v>3683</v>
      </c>
      <c r="C4059" s="8" t="s">
        <v>4</v>
      </c>
      <c r="D4059" s="50" t="s">
        <v>10406</v>
      </c>
      <c r="E4059" s="50" t="s">
        <v>3280</v>
      </c>
    </row>
    <row r="4060" spans="1:5" ht="16" x14ac:dyDescent="0.2">
      <c r="A4060" s="8" t="s">
        <v>9307</v>
      </c>
      <c r="B4060" s="8" t="s">
        <v>3683</v>
      </c>
      <c r="C4060" s="8" t="s">
        <v>5</v>
      </c>
      <c r="D4060" s="50" t="s">
        <v>9802</v>
      </c>
      <c r="E4060" s="50" t="s">
        <v>1585</v>
      </c>
    </row>
    <row r="4061" spans="1:5" ht="16" x14ac:dyDescent="0.2">
      <c r="A4061" s="8" t="s">
        <v>9307</v>
      </c>
      <c r="B4061" s="8" t="s">
        <v>3683</v>
      </c>
      <c r="C4061" s="8" t="s">
        <v>6</v>
      </c>
      <c r="D4061" s="50" t="s">
        <v>10496</v>
      </c>
      <c r="E4061" s="50" t="s">
        <v>3675</v>
      </c>
    </row>
    <row r="4062" spans="1:5" ht="16" x14ac:dyDescent="0.2">
      <c r="A4062" s="8" t="s">
        <v>9307</v>
      </c>
      <c r="B4062" s="8" t="s">
        <v>3683</v>
      </c>
      <c r="C4062" s="8" t="s">
        <v>7</v>
      </c>
      <c r="D4062" s="50" t="s">
        <v>9811</v>
      </c>
      <c r="E4062" s="50" t="s">
        <v>1599</v>
      </c>
    </row>
    <row r="4063" spans="1:5" ht="48" x14ac:dyDescent="0.2">
      <c r="A4063" s="8" t="s">
        <v>9307</v>
      </c>
      <c r="B4063" s="8" t="s">
        <v>3683</v>
      </c>
      <c r="C4063" s="8" t="s">
        <v>8</v>
      </c>
      <c r="D4063" s="50" t="s">
        <v>9812</v>
      </c>
      <c r="E4063" s="50" t="s">
        <v>1600</v>
      </c>
    </row>
    <row r="4064" spans="1:5" ht="16" x14ac:dyDescent="0.2">
      <c r="A4064" s="8" t="s">
        <v>9307</v>
      </c>
      <c r="B4064" s="8" t="s">
        <v>3685</v>
      </c>
      <c r="C4064" s="8" t="s">
        <v>4</v>
      </c>
      <c r="D4064" s="50" t="s">
        <v>10406</v>
      </c>
      <c r="E4064" s="50" t="s">
        <v>3280</v>
      </c>
    </row>
    <row r="4065" spans="1:5" ht="16" x14ac:dyDescent="0.2">
      <c r="A4065" s="8" t="s">
        <v>9307</v>
      </c>
      <c r="B4065" s="8" t="s">
        <v>3685</v>
      </c>
      <c r="C4065" s="8" t="s">
        <v>5</v>
      </c>
      <c r="D4065" s="50" t="s">
        <v>9802</v>
      </c>
      <c r="E4065" s="50" t="s">
        <v>1585</v>
      </c>
    </row>
    <row r="4066" spans="1:5" ht="16" x14ac:dyDescent="0.2">
      <c r="A4066" s="8" t="s">
        <v>9307</v>
      </c>
      <c r="B4066" s="8" t="s">
        <v>3685</v>
      </c>
      <c r="C4066" s="8" t="s">
        <v>6</v>
      </c>
      <c r="D4066" s="50" t="s">
        <v>10496</v>
      </c>
      <c r="E4066" s="50" t="s">
        <v>3675</v>
      </c>
    </row>
    <row r="4067" spans="1:5" ht="16" x14ac:dyDescent="0.2">
      <c r="A4067" s="8" t="s">
        <v>9307</v>
      </c>
      <c r="B4067" s="8" t="s">
        <v>3685</v>
      </c>
      <c r="C4067" s="8" t="s">
        <v>7</v>
      </c>
      <c r="D4067" s="50" t="s">
        <v>9815</v>
      </c>
      <c r="E4067" s="50" t="s">
        <v>1608</v>
      </c>
    </row>
    <row r="4068" spans="1:5" ht="144" x14ac:dyDescent="0.2">
      <c r="A4068" s="8" t="s">
        <v>9307</v>
      </c>
      <c r="B4068" s="8" t="s">
        <v>3685</v>
      </c>
      <c r="C4068" s="8" t="s">
        <v>8</v>
      </c>
      <c r="D4068" s="50" t="s">
        <v>9816</v>
      </c>
      <c r="E4068" s="50" t="s">
        <v>1609</v>
      </c>
    </row>
    <row r="4069" spans="1:5" ht="16" x14ac:dyDescent="0.2">
      <c r="A4069" s="8" t="s">
        <v>9307</v>
      </c>
      <c r="B4069" s="8" t="s">
        <v>3687</v>
      </c>
      <c r="C4069" s="8" t="s">
        <v>4</v>
      </c>
      <c r="D4069" s="50" t="s">
        <v>10406</v>
      </c>
      <c r="E4069" s="50" t="s">
        <v>3280</v>
      </c>
    </row>
    <row r="4070" spans="1:5" ht="16" x14ac:dyDescent="0.2">
      <c r="A4070" s="8" t="s">
        <v>9307</v>
      </c>
      <c r="B4070" s="8" t="s">
        <v>3687</v>
      </c>
      <c r="C4070" s="8" t="s">
        <v>5</v>
      </c>
      <c r="D4070" s="50" t="s">
        <v>9802</v>
      </c>
      <c r="E4070" s="50" t="s">
        <v>1585</v>
      </c>
    </row>
    <row r="4071" spans="1:5" ht="16" x14ac:dyDescent="0.2">
      <c r="A4071" s="8" t="s">
        <v>9307</v>
      </c>
      <c r="B4071" s="8" t="s">
        <v>3687</v>
      </c>
      <c r="C4071" s="8" t="s">
        <v>6</v>
      </c>
      <c r="D4071" s="50" t="s">
        <v>10496</v>
      </c>
      <c r="E4071" s="50" t="s">
        <v>3675</v>
      </c>
    </row>
    <row r="4072" spans="1:5" ht="16" x14ac:dyDescent="0.2">
      <c r="A4072" s="8" t="s">
        <v>9307</v>
      </c>
      <c r="B4072" s="8" t="s">
        <v>3687</v>
      </c>
      <c r="C4072" s="8" t="s">
        <v>7</v>
      </c>
      <c r="D4072" s="50" t="s">
        <v>9819</v>
      </c>
      <c r="E4072" s="50" t="s">
        <v>1618</v>
      </c>
    </row>
    <row r="4073" spans="1:5" ht="32" x14ac:dyDescent="0.2">
      <c r="A4073" s="8" t="s">
        <v>9307</v>
      </c>
      <c r="B4073" s="8" t="s">
        <v>3687</v>
      </c>
      <c r="C4073" s="8" t="s">
        <v>8</v>
      </c>
      <c r="D4073" s="50" t="s">
        <v>9820</v>
      </c>
      <c r="E4073" s="50" t="s">
        <v>1619</v>
      </c>
    </row>
    <row r="4074" spans="1:5" ht="16" x14ac:dyDescent="0.2">
      <c r="A4074" s="8" t="s">
        <v>9307</v>
      </c>
      <c r="B4074" s="8" t="s">
        <v>3689</v>
      </c>
      <c r="C4074" s="8" t="s">
        <v>4</v>
      </c>
      <c r="D4074" s="50" t="s">
        <v>10406</v>
      </c>
      <c r="E4074" s="50" t="s">
        <v>3280</v>
      </c>
    </row>
    <row r="4075" spans="1:5" ht="16" x14ac:dyDescent="0.2">
      <c r="A4075" s="8" t="s">
        <v>9307</v>
      </c>
      <c r="B4075" s="8" t="s">
        <v>3689</v>
      </c>
      <c r="C4075" s="8" t="s">
        <v>5</v>
      </c>
      <c r="D4075" s="50" t="s">
        <v>9802</v>
      </c>
      <c r="E4075" s="50" t="s">
        <v>1585</v>
      </c>
    </row>
    <row r="4076" spans="1:5" ht="16" x14ac:dyDescent="0.2">
      <c r="A4076" s="8" t="s">
        <v>9307</v>
      </c>
      <c r="B4076" s="8" t="s">
        <v>3689</v>
      </c>
      <c r="C4076" s="8" t="s">
        <v>6</v>
      </c>
      <c r="D4076" s="50" t="s">
        <v>10496</v>
      </c>
      <c r="E4076" s="50" t="s">
        <v>3675</v>
      </c>
    </row>
    <row r="4077" spans="1:5" ht="16" x14ac:dyDescent="0.2">
      <c r="A4077" s="8" t="s">
        <v>9307</v>
      </c>
      <c r="B4077" s="8" t="s">
        <v>3689</v>
      </c>
      <c r="C4077" s="8" t="s">
        <v>7</v>
      </c>
      <c r="D4077" s="50" t="s">
        <v>9823</v>
      </c>
      <c r="E4077" s="50" t="s">
        <v>1627</v>
      </c>
    </row>
    <row r="4078" spans="1:5" ht="32" x14ac:dyDescent="0.2">
      <c r="A4078" s="8" t="s">
        <v>9307</v>
      </c>
      <c r="B4078" s="8" t="s">
        <v>3689</v>
      </c>
      <c r="C4078" s="8" t="s">
        <v>8</v>
      </c>
      <c r="D4078" s="50" t="s">
        <v>9824</v>
      </c>
      <c r="E4078" s="50" t="s">
        <v>1628</v>
      </c>
    </row>
    <row r="4079" spans="1:5" ht="16" x14ac:dyDescent="0.2">
      <c r="A4079" s="8" t="s">
        <v>9307</v>
      </c>
      <c r="B4079" s="8" t="s">
        <v>3691</v>
      </c>
      <c r="C4079" s="8" t="s">
        <v>4</v>
      </c>
      <c r="D4079" s="50" t="s">
        <v>10406</v>
      </c>
      <c r="E4079" s="50" t="s">
        <v>3280</v>
      </c>
    </row>
    <row r="4080" spans="1:5" ht="16" x14ac:dyDescent="0.2">
      <c r="A4080" s="8" t="s">
        <v>9307</v>
      </c>
      <c r="B4080" s="8" t="s">
        <v>3691</v>
      </c>
      <c r="C4080" s="8" t="s">
        <v>5</v>
      </c>
      <c r="D4080" s="50" t="s">
        <v>9802</v>
      </c>
      <c r="E4080" s="50" t="s">
        <v>1585</v>
      </c>
    </row>
    <row r="4081" spans="1:5" ht="16" x14ac:dyDescent="0.2">
      <c r="A4081" s="8" t="s">
        <v>9307</v>
      </c>
      <c r="B4081" s="8" t="s">
        <v>3691</v>
      </c>
      <c r="C4081" s="8" t="s">
        <v>6</v>
      </c>
      <c r="D4081" s="50" t="s">
        <v>10496</v>
      </c>
      <c r="E4081" s="50" t="s">
        <v>3675</v>
      </c>
    </row>
    <row r="4082" spans="1:5" ht="16" x14ac:dyDescent="0.2">
      <c r="A4082" s="8" t="s">
        <v>9307</v>
      </c>
      <c r="B4082" s="8" t="s">
        <v>3691</v>
      </c>
      <c r="C4082" s="8" t="s">
        <v>7</v>
      </c>
      <c r="D4082" s="50" t="s">
        <v>9827</v>
      </c>
      <c r="E4082" s="50" t="s">
        <v>1636</v>
      </c>
    </row>
    <row r="4083" spans="1:5" ht="48" x14ac:dyDescent="0.2">
      <c r="A4083" s="8" t="s">
        <v>9307</v>
      </c>
      <c r="B4083" s="8" t="s">
        <v>3691</v>
      </c>
      <c r="C4083" s="8" t="s">
        <v>8</v>
      </c>
      <c r="D4083" s="50" t="s">
        <v>9828</v>
      </c>
      <c r="E4083" s="50" t="s">
        <v>1637</v>
      </c>
    </row>
    <row r="4084" spans="1:5" ht="16" x14ac:dyDescent="0.2">
      <c r="A4084" s="8" t="s">
        <v>9307</v>
      </c>
      <c r="B4084" s="8" t="s">
        <v>3693</v>
      </c>
      <c r="C4084" s="8" t="s">
        <v>4</v>
      </c>
      <c r="D4084" s="50" t="s">
        <v>10406</v>
      </c>
      <c r="E4084" s="50" t="s">
        <v>3280</v>
      </c>
    </row>
    <row r="4085" spans="1:5" ht="16" x14ac:dyDescent="0.2">
      <c r="A4085" s="8" t="s">
        <v>9307</v>
      </c>
      <c r="B4085" s="8" t="s">
        <v>3693</v>
      </c>
      <c r="C4085" s="8" t="s">
        <v>5</v>
      </c>
      <c r="D4085" s="50" t="s">
        <v>9802</v>
      </c>
      <c r="E4085" s="50" t="s">
        <v>1585</v>
      </c>
    </row>
    <row r="4086" spans="1:5" ht="16" x14ac:dyDescent="0.2">
      <c r="A4086" s="8" t="s">
        <v>9307</v>
      </c>
      <c r="B4086" s="8" t="s">
        <v>3693</v>
      </c>
      <c r="C4086" s="8" t="s">
        <v>6</v>
      </c>
      <c r="D4086" s="50" t="s">
        <v>10496</v>
      </c>
      <c r="E4086" s="50" t="s">
        <v>3675</v>
      </c>
    </row>
    <row r="4087" spans="1:5" ht="16" x14ac:dyDescent="0.2">
      <c r="A4087" s="8" t="s">
        <v>9307</v>
      </c>
      <c r="B4087" s="8" t="s">
        <v>3693</v>
      </c>
      <c r="C4087" s="8" t="s">
        <v>7</v>
      </c>
      <c r="D4087" s="50" t="s">
        <v>9831</v>
      </c>
      <c r="E4087" s="50" t="s">
        <v>1645</v>
      </c>
    </row>
    <row r="4088" spans="1:5" ht="16" x14ac:dyDescent="0.2">
      <c r="A4088" s="8" t="s">
        <v>9307</v>
      </c>
      <c r="B4088" s="8" t="s">
        <v>3693</v>
      </c>
      <c r="C4088" s="8" t="s">
        <v>8</v>
      </c>
      <c r="D4088" s="50" t="s">
        <v>9832</v>
      </c>
      <c r="E4088" s="50" t="s">
        <v>1646</v>
      </c>
    </row>
    <row r="4089" spans="1:5" ht="16" x14ac:dyDescent="0.2">
      <c r="A4089" s="8" t="s">
        <v>9307</v>
      </c>
      <c r="B4089" s="8" t="s">
        <v>3695</v>
      </c>
      <c r="C4089" s="8" t="s">
        <v>4</v>
      </c>
      <c r="D4089" s="50" t="s">
        <v>10406</v>
      </c>
      <c r="E4089" s="50" t="s">
        <v>3280</v>
      </c>
    </row>
    <row r="4090" spans="1:5" ht="16" x14ac:dyDescent="0.2">
      <c r="A4090" s="8" t="s">
        <v>9307</v>
      </c>
      <c r="B4090" s="8" t="s">
        <v>3695</v>
      </c>
      <c r="C4090" s="8" t="s">
        <v>5</v>
      </c>
      <c r="D4090" s="50" t="s">
        <v>9802</v>
      </c>
      <c r="E4090" s="50" t="s">
        <v>1585</v>
      </c>
    </row>
    <row r="4091" spans="1:5" ht="16" x14ac:dyDescent="0.2">
      <c r="A4091" s="8" t="s">
        <v>9307</v>
      </c>
      <c r="B4091" s="8" t="s">
        <v>3695</v>
      </c>
      <c r="C4091" s="8" t="s">
        <v>6</v>
      </c>
      <c r="D4091" s="50" t="s">
        <v>10496</v>
      </c>
      <c r="E4091" s="50" t="s">
        <v>3675</v>
      </c>
    </row>
    <row r="4092" spans="1:5" ht="16" x14ac:dyDescent="0.2">
      <c r="A4092" s="8" t="s">
        <v>9307</v>
      </c>
      <c r="B4092" s="8" t="s">
        <v>3695</v>
      </c>
      <c r="C4092" s="8" t="s">
        <v>7</v>
      </c>
      <c r="D4092" s="50" t="s">
        <v>9835</v>
      </c>
      <c r="E4092" s="50" t="s">
        <v>1654</v>
      </c>
    </row>
    <row r="4093" spans="1:5" ht="16" x14ac:dyDescent="0.2">
      <c r="A4093" s="8" t="s">
        <v>9307</v>
      </c>
      <c r="B4093" s="8" t="s">
        <v>3695</v>
      </c>
      <c r="C4093" s="8" t="s">
        <v>8</v>
      </c>
      <c r="D4093" s="50" t="s">
        <v>9836</v>
      </c>
      <c r="E4093" s="50" t="s">
        <v>1655</v>
      </c>
    </row>
    <row r="4094" spans="1:5" ht="16" x14ac:dyDescent="0.2">
      <c r="A4094" s="8" t="s">
        <v>9307</v>
      </c>
      <c r="B4094" s="8" t="s">
        <v>3697</v>
      </c>
      <c r="C4094" s="8" t="s">
        <v>4</v>
      </c>
      <c r="D4094" s="50" t="s">
        <v>10406</v>
      </c>
      <c r="E4094" s="50" t="s">
        <v>3280</v>
      </c>
    </row>
    <row r="4095" spans="1:5" ht="16" x14ac:dyDescent="0.2">
      <c r="A4095" s="8" t="s">
        <v>9307</v>
      </c>
      <c r="B4095" s="8" t="s">
        <v>3697</v>
      </c>
      <c r="C4095" s="8" t="s">
        <v>5</v>
      </c>
      <c r="D4095" s="50" t="s">
        <v>9802</v>
      </c>
      <c r="E4095" s="50" t="s">
        <v>1585</v>
      </c>
    </row>
    <row r="4096" spans="1:5" ht="16" x14ac:dyDescent="0.2">
      <c r="A4096" s="8" t="s">
        <v>9307</v>
      </c>
      <c r="B4096" s="8" t="s">
        <v>3697</v>
      </c>
      <c r="C4096" s="8" t="s">
        <v>6</v>
      </c>
      <c r="D4096" s="50" t="s">
        <v>10496</v>
      </c>
      <c r="E4096" s="50" t="s">
        <v>3675</v>
      </c>
    </row>
    <row r="4097" spans="1:5" ht="16" x14ac:dyDescent="0.2">
      <c r="A4097" s="8" t="s">
        <v>9307</v>
      </c>
      <c r="B4097" s="8" t="s">
        <v>3697</v>
      </c>
      <c r="C4097" s="8" t="s">
        <v>7</v>
      </c>
      <c r="D4097" s="50" t="s">
        <v>9839</v>
      </c>
      <c r="E4097" s="50" t="s">
        <v>1663</v>
      </c>
    </row>
    <row r="4098" spans="1:5" ht="48" x14ac:dyDescent="0.2">
      <c r="A4098" s="8" t="s">
        <v>9307</v>
      </c>
      <c r="B4098" s="8" t="s">
        <v>3697</v>
      </c>
      <c r="C4098" s="8" t="s">
        <v>8</v>
      </c>
      <c r="D4098" s="50" t="s">
        <v>9840</v>
      </c>
      <c r="E4098" s="50" t="s">
        <v>1664</v>
      </c>
    </row>
    <row r="4099" spans="1:5" ht="16" x14ac:dyDescent="0.2">
      <c r="A4099" s="8" t="s">
        <v>9307</v>
      </c>
      <c r="B4099" s="8" t="s">
        <v>3699</v>
      </c>
      <c r="C4099" s="8" t="s">
        <v>4</v>
      </c>
      <c r="D4099" s="50" t="s">
        <v>10406</v>
      </c>
      <c r="E4099" s="50" t="s">
        <v>3280</v>
      </c>
    </row>
    <row r="4100" spans="1:5" ht="16" x14ac:dyDescent="0.2">
      <c r="A4100" s="8" t="s">
        <v>9307</v>
      </c>
      <c r="B4100" s="8" t="s">
        <v>3699</v>
      </c>
      <c r="C4100" s="8" t="s">
        <v>5</v>
      </c>
      <c r="D4100" s="50" t="s">
        <v>9802</v>
      </c>
      <c r="E4100" s="50" t="s">
        <v>1585</v>
      </c>
    </row>
    <row r="4101" spans="1:5" ht="16" x14ac:dyDescent="0.2">
      <c r="A4101" s="8" t="s">
        <v>9307</v>
      </c>
      <c r="B4101" s="8" t="s">
        <v>3699</v>
      </c>
      <c r="C4101" s="8" t="s">
        <v>6</v>
      </c>
      <c r="D4101" s="50" t="s">
        <v>10496</v>
      </c>
      <c r="E4101" s="50" t="s">
        <v>3675</v>
      </c>
    </row>
    <row r="4102" spans="1:5" ht="16" x14ac:dyDescent="0.2">
      <c r="A4102" s="8" t="s">
        <v>9307</v>
      </c>
      <c r="B4102" s="8" t="s">
        <v>3699</v>
      </c>
      <c r="C4102" s="8" t="s">
        <v>7</v>
      </c>
      <c r="D4102" s="50" t="s">
        <v>9843</v>
      </c>
      <c r="E4102" s="50" t="s">
        <v>1672</v>
      </c>
    </row>
    <row r="4103" spans="1:5" ht="32" x14ac:dyDescent="0.2">
      <c r="A4103" s="8" t="s">
        <v>9307</v>
      </c>
      <c r="B4103" s="8" t="s">
        <v>3699</v>
      </c>
      <c r="C4103" s="8" t="s">
        <v>8</v>
      </c>
      <c r="D4103" s="50" t="s">
        <v>9844</v>
      </c>
      <c r="E4103" s="50" t="s">
        <v>1673</v>
      </c>
    </row>
    <row r="4104" spans="1:5" ht="16" x14ac:dyDescent="0.2">
      <c r="A4104" s="8" t="s">
        <v>9307</v>
      </c>
      <c r="B4104" s="8" t="s">
        <v>3701</v>
      </c>
      <c r="C4104" s="8" t="s">
        <v>4</v>
      </c>
      <c r="D4104" s="50" t="s">
        <v>10406</v>
      </c>
      <c r="E4104" s="50" t="s">
        <v>3280</v>
      </c>
    </row>
    <row r="4105" spans="1:5" ht="16" x14ac:dyDescent="0.2">
      <c r="A4105" s="8" t="s">
        <v>9307</v>
      </c>
      <c r="B4105" s="8" t="s">
        <v>3701</v>
      </c>
      <c r="C4105" s="8" t="s">
        <v>5</v>
      </c>
      <c r="D4105" s="50" t="s">
        <v>9802</v>
      </c>
      <c r="E4105" s="50" t="s">
        <v>1585</v>
      </c>
    </row>
    <row r="4106" spans="1:5" ht="16" x14ac:dyDescent="0.2">
      <c r="A4106" s="8" t="s">
        <v>9307</v>
      </c>
      <c r="B4106" s="8" t="s">
        <v>3701</v>
      </c>
      <c r="C4106" s="8" t="s">
        <v>6</v>
      </c>
      <c r="D4106" s="50" t="s">
        <v>10496</v>
      </c>
      <c r="E4106" s="50" t="s">
        <v>3675</v>
      </c>
    </row>
    <row r="4107" spans="1:5" ht="16" x14ac:dyDescent="0.2">
      <c r="A4107" s="8" t="s">
        <v>9307</v>
      </c>
      <c r="B4107" s="8" t="s">
        <v>3701</v>
      </c>
      <c r="C4107" s="8" t="s">
        <v>7</v>
      </c>
      <c r="D4107" s="50" t="s">
        <v>9847</v>
      </c>
      <c r="E4107" s="50" t="s">
        <v>1681</v>
      </c>
    </row>
    <row r="4108" spans="1:5" ht="32" x14ac:dyDescent="0.2">
      <c r="A4108" s="8" t="s">
        <v>9307</v>
      </c>
      <c r="B4108" s="8" t="s">
        <v>3701</v>
      </c>
      <c r="C4108" s="8" t="s">
        <v>8</v>
      </c>
      <c r="D4108" s="50" t="s">
        <v>9848</v>
      </c>
      <c r="E4108" s="50" t="s">
        <v>1682</v>
      </c>
    </row>
    <row r="4109" spans="1:5" ht="16" x14ac:dyDescent="0.2">
      <c r="A4109" s="8" t="s">
        <v>9307</v>
      </c>
      <c r="B4109" s="8" t="s">
        <v>3703</v>
      </c>
      <c r="C4109" s="8" t="s">
        <v>4</v>
      </c>
      <c r="D4109" s="50" t="s">
        <v>10406</v>
      </c>
      <c r="E4109" s="50" t="s">
        <v>3280</v>
      </c>
    </row>
    <row r="4110" spans="1:5" ht="16" x14ac:dyDescent="0.2">
      <c r="A4110" s="8" t="s">
        <v>9307</v>
      </c>
      <c r="B4110" s="8" t="s">
        <v>3703</v>
      </c>
      <c r="C4110" s="8" t="s">
        <v>5</v>
      </c>
      <c r="D4110" s="50" t="s">
        <v>9802</v>
      </c>
      <c r="E4110" s="50" t="s">
        <v>1585</v>
      </c>
    </row>
    <row r="4111" spans="1:5" ht="16" x14ac:dyDescent="0.2">
      <c r="A4111" s="8" t="s">
        <v>9307</v>
      </c>
      <c r="B4111" s="8" t="s">
        <v>3703</v>
      </c>
      <c r="C4111" s="8" t="s">
        <v>6</v>
      </c>
      <c r="D4111" s="50" t="s">
        <v>10496</v>
      </c>
      <c r="E4111" s="50" t="s">
        <v>3675</v>
      </c>
    </row>
    <row r="4112" spans="1:5" ht="16" x14ac:dyDescent="0.2">
      <c r="A4112" s="8" t="s">
        <v>9307</v>
      </c>
      <c r="B4112" s="8" t="s">
        <v>3703</v>
      </c>
      <c r="C4112" s="8" t="s">
        <v>7</v>
      </c>
      <c r="D4112" s="50" t="s">
        <v>9851</v>
      </c>
      <c r="E4112" s="50" t="s">
        <v>1690</v>
      </c>
    </row>
    <row r="4113" spans="1:5" ht="64" x14ac:dyDescent="0.2">
      <c r="A4113" s="8" t="s">
        <v>9307</v>
      </c>
      <c r="B4113" s="8" t="s">
        <v>3703</v>
      </c>
      <c r="C4113" s="8" t="s">
        <v>8</v>
      </c>
      <c r="D4113" s="50" t="s">
        <v>10490</v>
      </c>
      <c r="E4113" s="50" t="s">
        <v>3615</v>
      </c>
    </row>
    <row r="4114" spans="1:5" ht="16" x14ac:dyDescent="0.2">
      <c r="A4114" s="8" t="s">
        <v>9307</v>
      </c>
      <c r="B4114" s="8" t="s">
        <v>3705</v>
      </c>
      <c r="C4114" s="8" t="s">
        <v>4</v>
      </c>
      <c r="D4114" s="50" t="s">
        <v>10406</v>
      </c>
      <c r="E4114" s="50" t="s">
        <v>3280</v>
      </c>
    </row>
    <row r="4115" spans="1:5" ht="16" x14ac:dyDescent="0.2">
      <c r="A4115" s="8" t="s">
        <v>9307</v>
      </c>
      <c r="B4115" s="8" t="s">
        <v>3705</v>
      </c>
      <c r="C4115" s="8" t="s">
        <v>5</v>
      </c>
      <c r="D4115" s="50" t="s">
        <v>9802</v>
      </c>
      <c r="E4115" s="50" t="s">
        <v>1585</v>
      </c>
    </row>
    <row r="4116" spans="1:5" ht="16" x14ac:dyDescent="0.2">
      <c r="A4116" s="8" t="s">
        <v>9307</v>
      </c>
      <c r="B4116" s="8" t="s">
        <v>3705</v>
      </c>
      <c r="C4116" s="8" t="s">
        <v>6</v>
      </c>
      <c r="D4116" s="50" t="s">
        <v>10496</v>
      </c>
      <c r="E4116" s="50" t="s">
        <v>3675</v>
      </c>
    </row>
    <row r="4117" spans="1:5" ht="16" x14ac:dyDescent="0.2">
      <c r="A4117" s="8" t="s">
        <v>9307</v>
      </c>
      <c r="B4117" s="8" t="s">
        <v>3705</v>
      </c>
      <c r="C4117" s="8" t="s">
        <v>7</v>
      </c>
      <c r="D4117" s="50" t="s">
        <v>9855</v>
      </c>
      <c r="E4117" s="50" t="s">
        <v>1699</v>
      </c>
    </row>
    <row r="4118" spans="1:5" ht="32" x14ac:dyDescent="0.2">
      <c r="A4118" s="8" t="s">
        <v>9307</v>
      </c>
      <c r="B4118" s="8" t="s">
        <v>3705</v>
      </c>
      <c r="C4118" s="8" t="s">
        <v>8</v>
      </c>
      <c r="D4118" s="50" t="s">
        <v>9897</v>
      </c>
      <c r="E4118" s="50" t="s">
        <v>3618</v>
      </c>
    </row>
    <row r="4119" spans="1:5" ht="16" x14ac:dyDescent="0.2">
      <c r="A4119" s="8" t="s">
        <v>9307</v>
      </c>
      <c r="B4119" s="8" t="s">
        <v>3707</v>
      </c>
      <c r="C4119" s="8" t="s">
        <v>4</v>
      </c>
      <c r="D4119" s="50" t="s">
        <v>10406</v>
      </c>
      <c r="E4119" s="50" t="s">
        <v>3280</v>
      </c>
    </row>
    <row r="4120" spans="1:5" ht="16" x14ac:dyDescent="0.2">
      <c r="A4120" s="8" t="s">
        <v>9307</v>
      </c>
      <c r="B4120" s="8" t="s">
        <v>3707</v>
      </c>
      <c r="C4120" s="8" t="s">
        <v>5</v>
      </c>
      <c r="D4120" s="50" t="s">
        <v>9802</v>
      </c>
      <c r="E4120" s="50" t="s">
        <v>1585</v>
      </c>
    </row>
    <row r="4121" spans="1:5" ht="16" x14ac:dyDescent="0.2">
      <c r="A4121" s="8" t="s">
        <v>9307</v>
      </c>
      <c r="B4121" s="8" t="s">
        <v>3707</v>
      </c>
      <c r="C4121" s="8" t="s">
        <v>6</v>
      </c>
      <c r="D4121" s="50" t="s">
        <v>10496</v>
      </c>
      <c r="E4121" s="50" t="s">
        <v>3675</v>
      </c>
    </row>
    <row r="4122" spans="1:5" ht="16" x14ac:dyDescent="0.2">
      <c r="A4122" s="8" t="s">
        <v>9307</v>
      </c>
      <c r="B4122" s="8" t="s">
        <v>3707</v>
      </c>
      <c r="C4122" s="8" t="s">
        <v>7</v>
      </c>
      <c r="D4122" s="50" t="s">
        <v>9860</v>
      </c>
      <c r="E4122" s="50" t="s">
        <v>1708</v>
      </c>
    </row>
    <row r="4123" spans="1:5" ht="64" x14ac:dyDescent="0.2">
      <c r="A4123" s="8" t="s">
        <v>9307</v>
      </c>
      <c r="B4123" s="8" t="s">
        <v>3707</v>
      </c>
      <c r="C4123" s="8" t="s">
        <v>8</v>
      </c>
      <c r="D4123" s="50" t="s">
        <v>9861</v>
      </c>
      <c r="E4123" s="50" t="s">
        <v>1709</v>
      </c>
    </row>
    <row r="4124" spans="1:5" ht="16" x14ac:dyDescent="0.2">
      <c r="A4124" s="8" t="s">
        <v>9307</v>
      </c>
      <c r="B4124" s="8" t="s">
        <v>3709</v>
      </c>
      <c r="C4124" s="8" t="s">
        <v>4</v>
      </c>
      <c r="D4124" s="50" t="s">
        <v>10406</v>
      </c>
      <c r="E4124" s="50" t="s">
        <v>3280</v>
      </c>
    </row>
    <row r="4125" spans="1:5" ht="16" x14ac:dyDescent="0.2">
      <c r="A4125" s="8" t="s">
        <v>9307</v>
      </c>
      <c r="B4125" s="8" t="s">
        <v>3709</v>
      </c>
      <c r="C4125" s="8" t="s">
        <v>5</v>
      </c>
      <c r="D4125" s="50" t="s">
        <v>9802</v>
      </c>
      <c r="E4125" s="50" t="s">
        <v>1585</v>
      </c>
    </row>
    <row r="4126" spans="1:5" ht="16" x14ac:dyDescent="0.2">
      <c r="A4126" s="8" t="s">
        <v>9307</v>
      </c>
      <c r="B4126" s="8" t="s">
        <v>3709</v>
      </c>
      <c r="C4126" s="8" t="s">
        <v>6</v>
      </c>
      <c r="D4126" s="50" t="s">
        <v>10496</v>
      </c>
      <c r="E4126" s="50" t="s">
        <v>3675</v>
      </c>
    </row>
    <row r="4127" spans="1:5" ht="16" x14ac:dyDescent="0.2">
      <c r="A4127" s="8" t="s">
        <v>9307</v>
      </c>
      <c r="B4127" s="8" t="s">
        <v>3709</v>
      </c>
      <c r="C4127" s="8" t="s">
        <v>7</v>
      </c>
      <c r="D4127" s="50" t="s">
        <v>9864</v>
      </c>
      <c r="E4127" s="50" t="s">
        <v>1717</v>
      </c>
    </row>
    <row r="4128" spans="1:5" ht="80" x14ac:dyDescent="0.2">
      <c r="A4128" s="8" t="s">
        <v>9307</v>
      </c>
      <c r="B4128" s="8" t="s">
        <v>3709</v>
      </c>
      <c r="C4128" s="8" t="s">
        <v>8</v>
      </c>
      <c r="D4128" s="50" t="s">
        <v>10501</v>
      </c>
      <c r="E4128" s="50" t="s">
        <v>3711</v>
      </c>
    </row>
    <row r="4129" spans="1:5" ht="16" x14ac:dyDescent="0.2">
      <c r="A4129" s="8" t="s">
        <v>9307</v>
      </c>
      <c r="B4129" s="8" t="s">
        <v>3712</v>
      </c>
      <c r="C4129" s="8" t="s">
        <v>4</v>
      </c>
      <c r="D4129" s="50" t="s">
        <v>10406</v>
      </c>
      <c r="E4129" s="50" t="s">
        <v>3280</v>
      </c>
    </row>
    <row r="4130" spans="1:5" ht="16" x14ac:dyDescent="0.2">
      <c r="A4130" s="8" t="s">
        <v>9307</v>
      </c>
      <c r="B4130" s="8" t="s">
        <v>3712</v>
      </c>
      <c r="C4130" s="8" t="s">
        <v>5</v>
      </c>
      <c r="D4130" s="50" t="s">
        <v>9802</v>
      </c>
      <c r="E4130" s="50" t="s">
        <v>1585</v>
      </c>
    </row>
    <row r="4131" spans="1:5" ht="16" x14ac:dyDescent="0.2">
      <c r="A4131" s="8" t="s">
        <v>9307</v>
      </c>
      <c r="B4131" s="8" t="s">
        <v>3712</v>
      </c>
      <c r="C4131" s="8" t="s">
        <v>6</v>
      </c>
      <c r="D4131" s="50" t="s">
        <v>10496</v>
      </c>
      <c r="E4131" s="50" t="s">
        <v>3675</v>
      </c>
    </row>
    <row r="4132" spans="1:5" ht="16" x14ac:dyDescent="0.2">
      <c r="A4132" s="8" t="s">
        <v>9307</v>
      </c>
      <c r="B4132" s="8" t="s">
        <v>3712</v>
      </c>
      <c r="C4132" s="8" t="s">
        <v>7</v>
      </c>
      <c r="D4132" s="50" t="s">
        <v>9547</v>
      </c>
      <c r="E4132" s="50" t="s">
        <v>802</v>
      </c>
    </row>
    <row r="4133" spans="1:5" ht="16" x14ac:dyDescent="0.2">
      <c r="A4133" s="8" t="s">
        <v>9307</v>
      </c>
      <c r="B4133" s="8" t="s">
        <v>3712</v>
      </c>
      <c r="C4133" s="8" t="s">
        <v>8</v>
      </c>
      <c r="D4133" s="50" t="s">
        <v>9868</v>
      </c>
      <c r="E4133" s="50" t="s">
        <v>1726</v>
      </c>
    </row>
    <row r="4134" spans="1:5" ht="16" x14ac:dyDescent="0.2">
      <c r="A4134" s="8" t="s">
        <v>9307</v>
      </c>
      <c r="B4134" s="8" t="s">
        <v>3714</v>
      </c>
      <c r="C4134" s="8" t="s">
        <v>4</v>
      </c>
      <c r="D4134" s="50" t="s">
        <v>10406</v>
      </c>
      <c r="E4134" s="50" t="s">
        <v>3280</v>
      </c>
    </row>
    <row r="4135" spans="1:5" ht="16" x14ac:dyDescent="0.2">
      <c r="A4135" s="8" t="s">
        <v>9307</v>
      </c>
      <c r="B4135" s="8" t="s">
        <v>3714</v>
      </c>
      <c r="C4135" s="8" t="s">
        <v>5</v>
      </c>
      <c r="D4135" s="50" t="s">
        <v>9802</v>
      </c>
      <c r="E4135" s="50" t="s">
        <v>1585</v>
      </c>
    </row>
    <row r="4136" spans="1:5" ht="16" x14ac:dyDescent="0.2">
      <c r="A4136" s="8" t="s">
        <v>9307</v>
      </c>
      <c r="B4136" s="8" t="s">
        <v>3714</v>
      </c>
      <c r="C4136" s="8" t="s">
        <v>6</v>
      </c>
      <c r="D4136" s="50" t="s">
        <v>10496</v>
      </c>
      <c r="E4136" s="50" t="s">
        <v>3675</v>
      </c>
    </row>
    <row r="4137" spans="1:5" ht="16" x14ac:dyDescent="0.2">
      <c r="A4137" s="8" t="s">
        <v>9307</v>
      </c>
      <c r="B4137" s="8" t="s">
        <v>3714</v>
      </c>
      <c r="C4137" s="8" t="s">
        <v>7</v>
      </c>
      <c r="D4137" s="50" t="s">
        <v>10502</v>
      </c>
      <c r="E4137" s="50" t="s">
        <v>3716</v>
      </c>
    </row>
    <row r="4138" spans="1:5" ht="16" x14ac:dyDescent="0.2">
      <c r="A4138" s="8" t="s">
        <v>9307</v>
      </c>
      <c r="B4138" s="8" t="s">
        <v>3718</v>
      </c>
      <c r="C4138" s="8" t="s">
        <v>4</v>
      </c>
      <c r="D4138" s="50" t="s">
        <v>10406</v>
      </c>
      <c r="E4138" s="50" t="s">
        <v>3280</v>
      </c>
    </row>
    <row r="4139" spans="1:5" ht="16" x14ac:dyDescent="0.2">
      <c r="A4139" s="8" t="s">
        <v>9307</v>
      </c>
      <c r="B4139" s="8" t="s">
        <v>3718</v>
      </c>
      <c r="C4139" s="8" t="s">
        <v>5</v>
      </c>
      <c r="D4139" s="50" t="s">
        <v>9802</v>
      </c>
      <c r="E4139" s="50" t="s">
        <v>1585</v>
      </c>
    </row>
    <row r="4140" spans="1:5" ht="16" x14ac:dyDescent="0.2">
      <c r="A4140" s="8" t="s">
        <v>9307</v>
      </c>
      <c r="B4140" s="8" t="s">
        <v>3718</v>
      </c>
      <c r="C4140" s="8" t="s">
        <v>6</v>
      </c>
      <c r="D4140" s="50" t="s">
        <v>9908</v>
      </c>
      <c r="E4140" s="50" t="s">
        <v>1850</v>
      </c>
    </row>
    <row r="4141" spans="1:5" ht="16" x14ac:dyDescent="0.2">
      <c r="A4141" s="8" t="s">
        <v>9307</v>
      </c>
      <c r="B4141" s="8" t="s">
        <v>3718</v>
      </c>
      <c r="C4141" s="8" t="s">
        <v>7</v>
      </c>
      <c r="D4141" s="50" t="s">
        <v>10503</v>
      </c>
      <c r="E4141" s="50" t="s">
        <v>3720</v>
      </c>
    </row>
    <row r="4142" spans="1:5" ht="16" x14ac:dyDescent="0.2">
      <c r="A4142" s="8" t="s">
        <v>9307</v>
      </c>
      <c r="B4142" s="8" t="s">
        <v>3718</v>
      </c>
      <c r="C4142" s="8" t="s">
        <v>8</v>
      </c>
      <c r="D4142" s="50" t="s">
        <v>10504</v>
      </c>
      <c r="E4142" s="50" t="s">
        <v>10505</v>
      </c>
    </row>
    <row r="4143" spans="1:5" ht="16" x14ac:dyDescent="0.2">
      <c r="A4143" s="8" t="s">
        <v>9307</v>
      </c>
      <c r="B4143" s="8" t="s">
        <v>3722</v>
      </c>
      <c r="C4143" s="8" t="s">
        <v>4</v>
      </c>
      <c r="D4143" s="50" t="s">
        <v>10406</v>
      </c>
      <c r="E4143" s="50" t="s">
        <v>3280</v>
      </c>
    </row>
    <row r="4144" spans="1:5" ht="16" x14ac:dyDescent="0.2">
      <c r="A4144" s="8" t="s">
        <v>9307</v>
      </c>
      <c r="B4144" s="8" t="s">
        <v>3722</v>
      </c>
      <c r="C4144" s="8" t="s">
        <v>5</v>
      </c>
      <c r="D4144" s="50" t="s">
        <v>9802</v>
      </c>
      <c r="E4144" s="50" t="s">
        <v>1585</v>
      </c>
    </row>
    <row r="4145" spans="1:5" ht="16" x14ac:dyDescent="0.2">
      <c r="A4145" s="8" t="s">
        <v>9307</v>
      </c>
      <c r="B4145" s="8" t="s">
        <v>3722</v>
      </c>
      <c r="C4145" s="8" t="s">
        <v>6</v>
      </c>
      <c r="D4145" s="50" t="s">
        <v>9908</v>
      </c>
      <c r="E4145" s="50" t="s">
        <v>1850</v>
      </c>
    </row>
    <row r="4146" spans="1:5" ht="16" x14ac:dyDescent="0.2">
      <c r="A4146" s="8" t="s">
        <v>9307</v>
      </c>
      <c r="B4146" s="8" t="s">
        <v>3722</v>
      </c>
      <c r="C4146" s="8" t="s">
        <v>7</v>
      </c>
      <c r="D4146" s="50" t="s">
        <v>10506</v>
      </c>
      <c r="E4146" s="50" t="s">
        <v>3724</v>
      </c>
    </row>
    <row r="4147" spans="1:5" ht="48" x14ac:dyDescent="0.2">
      <c r="A4147" s="8" t="s">
        <v>9307</v>
      </c>
      <c r="B4147" s="8" t="s">
        <v>3722</v>
      </c>
      <c r="C4147" s="8" t="s">
        <v>8</v>
      </c>
      <c r="D4147" s="50" t="s">
        <v>10507</v>
      </c>
      <c r="E4147" s="50" t="s">
        <v>10508</v>
      </c>
    </row>
    <row r="4148" spans="1:5" ht="16" x14ac:dyDescent="0.2">
      <c r="A4148" s="8" t="s">
        <v>9307</v>
      </c>
      <c r="B4148" s="8" t="s">
        <v>3726</v>
      </c>
      <c r="C4148" s="8" t="s">
        <v>4</v>
      </c>
      <c r="D4148" s="50" t="s">
        <v>10406</v>
      </c>
      <c r="E4148" s="50" t="s">
        <v>3280</v>
      </c>
    </row>
    <row r="4149" spans="1:5" ht="16" x14ac:dyDescent="0.2">
      <c r="A4149" s="8" t="s">
        <v>9307</v>
      </c>
      <c r="B4149" s="8" t="s">
        <v>3726</v>
      </c>
      <c r="C4149" s="8" t="s">
        <v>5</v>
      </c>
      <c r="D4149" s="50" t="s">
        <v>9802</v>
      </c>
      <c r="E4149" s="50" t="s">
        <v>1585</v>
      </c>
    </row>
    <row r="4150" spans="1:5" ht="16" x14ac:dyDescent="0.2">
      <c r="A4150" s="8" t="s">
        <v>9307</v>
      </c>
      <c r="B4150" s="8" t="s">
        <v>3726</v>
      </c>
      <c r="C4150" s="8" t="s">
        <v>6</v>
      </c>
      <c r="D4150" s="50" t="s">
        <v>9908</v>
      </c>
      <c r="E4150" s="50" t="s">
        <v>1850</v>
      </c>
    </row>
    <row r="4151" spans="1:5" ht="16" x14ac:dyDescent="0.2">
      <c r="A4151" s="8" t="s">
        <v>9307</v>
      </c>
      <c r="B4151" s="8" t="s">
        <v>3726</v>
      </c>
      <c r="C4151" s="8" t="s">
        <v>7</v>
      </c>
      <c r="D4151" s="50" t="s">
        <v>10509</v>
      </c>
      <c r="E4151" s="50" t="s">
        <v>3728</v>
      </c>
    </row>
    <row r="4152" spans="1:5" ht="64" x14ac:dyDescent="0.2">
      <c r="A4152" s="8" t="s">
        <v>9307</v>
      </c>
      <c r="B4152" s="8" t="s">
        <v>3726</v>
      </c>
      <c r="C4152" s="8" t="s">
        <v>8</v>
      </c>
      <c r="D4152" s="50" t="s">
        <v>10510</v>
      </c>
      <c r="E4152" s="50" t="s">
        <v>3729</v>
      </c>
    </row>
    <row r="4153" spans="1:5" ht="16" x14ac:dyDescent="0.2">
      <c r="A4153" s="8" t="s">
        <v>9307</v>
      </c>
      <c r="B4153" s="8" t="s">
        <v>3730</v>
      </c>
      <c r="C4153" s="8" t="s">
        <v>4</v>
      </c>
      <c r="D4153" s="50" t="s">
        <v>10406</v>
      </c>
      <c r="E4153" s="50" t="s">
        <v>3280</v>
      </c>
    </row>
    <row r="4154" spans="1:5" ht="16" x14ac:dyDescent="0.2">
      <c r="A4154" s="8" t="s">
        <v>9307</v>
      </c>
      <c r="B4154" s="8" t="s">
        <v>3730</v>
      </c>
      <c r="C4154" s="8" t="s">
        <v>5</v>
      </c>
      <c r="D4154" s="50" t="s">
        <v>9802</v>
      </c>
      <c r="E4154" s="50" t="s">
        <v>1585</v>
      </c>
    </row>
    <row r="4155" spans="1:5" ht="16" x14ac:dyDescent="0.2">
      <c r="A4155" s="8" t="s">
        <v>9307</v>
      </c>
      <c r="B4155" s="8" t="s">
        <v>3730</v>
      </c>
      <c r="C4155" s="8" t="s">
        <v>6</v>
      </c>
      <c r="D4155" s="50" t="s">
        <v>9908</v>
      </c>
      <c r="E4155" s="50" t="s">
        <v>1850</v>
      </c>
    </row>
    <row r="4156" spans="1:5" ht="16" x14ac:dyDescent="0.2">
      <c r="A4156" s="8" t="s">
        <v>9307</v>
      </c>
      <c r="B4156" s="8" t="s">
        <v>3730</v>
      </c>
      <c r="C4156" s="8" t="s">
        <v>7</v>
      </c>
      <c r="D4156" s="50" t="s">
        <v>10196</v>
      </c>
      <c r="E4156" s="50" t="s">
        <v>2563</v>
      </c>
    </row>
    <row r="4157" spans="1:5" ht="16" x14ac:dyDescent="0.2">
      <c r="A4157" s="8" t="s">
        <v>9307</v>
      </c>
      <c r="B4157" s="8" t="s">
        <v>3730</v>
      </c>
      <c r="C4157" s="8" t="s">
        <v>8</v>
      </c>
      <c r="D4157" s="50" t="s">
        <v>10511</v>
      </c>
      <c r="E4157" s="50" t="s">
        <v>3732</v>
      </c>
    </row>
    <row r="4158" spans="1:5" ht="16" x14ac:dyDescent="0.2">
      <c r="A4158" s="8" t="s">
        <v>9307</v>
      </c>
      <c r="B4158" s="8" t="s">
        <v>3733</v>
      </c>
      <c r="C4158" s="8" t="s">
        <v>4</v>
      </c>
      <c r="D4158" s="50" t="s">
        <v>10406</v>
      </c>
      <c r="E4158" s="50" t="s">
        <v>3280</v>
      </c>
    </row>
    <row r="4159" spans="1:5" ht="16" x14ac:dyDescent="0.2">
      <c r="A4159" s="8" t="s">
        <v>9307</v>
      </c>
      <c r="B4159" s="8" t="s">
        <v>3733</v>
      </c>
      <c r="C4159" s="8" t="s">
        <v>5</v>
      </c>
      <c r="D4159" s="50" t="s">
        <v>9802</v>
      </c>
      <c r="E4159" s="50" t="s">
        <v>1585</v>
      </c>
    </row>
    <row r="4160" spans="1:5" ht="16" x14ac:dyDescent="0.2">
      <c r="A4160" s="8" t="s">
        <v>9307</v>
      </c>
      <c r="B4160" s="8" t="s">
        <v>3733</v>
      </c>
      <c r="C4160" s="8" t="s">
        <v>6</v>
      </c>
      <c r="D4160" s="50" t="s">
        <v>9908</v>
      </c>
      <c r="E4160" s="50" t="s">
        <v>1850</v>
      </c>
    </row>
    <row r="4161" spans="1:5" ht="16" x14ac:dyDescent="0.2">
      <c r="A4161" s="8" t="s">
        <v>9307</v>
      </c>
      <c r="B4161" s="8" t="s">
        <v>3733</v>
      </c>
      <c r="C4161" s="8" t="s">
        <v>7</v>
      </c>
      <c r="D4161" s="50" t="s">
        <v>10512</v>
      </c>
      <c r="E4161" s="50" t="s">
        <v>3735</v>
      </c>
    </row>
    <row r="4162" spans="1:5" ht="16" x14ac:dyDescent="0.2">
      <c r="A4162" s="8" t="s">
        <v>9307</v>
      </c>
      <c r="B4162" s="8" t="s">
        <v>3733</v>
      </c>
      <c r="C4162" s="8" t="s">
        <v>8</v>
      </c>
      <c r="D4162" s="50" t="s">
        <v>10513</v>
      </c>
      <c r="E4162" s="50" t="s">
        <v>3736</v>
      </c>
    </row>
    <row r="4163" spans="1:5" ht="16" x14ac:dyDescent="0.2">
      <c r="A4163" s="8" t="s">
        <v>9307</v>
      </c>
      <c r="B4163" s="8" t="s">
        <v>3737</v>
      </c>
      <c r="C4163" s="8" t="s">
        <v>4</v>
      </c>
      <c r="D4163" s="50" t="s">
        <v>10406</v>
      </c>
      <c r="E4163" s="50" t="s">
        <v>3280</v>
      </c>
    </row>
    <row r="4164" spans="1:5" ht="16" x14ac:dyDescent="0.2">
      <c r="A4164" s="8" t="s">
        <v>9307</v>
      </c>
      <c r="B4164" s="8" t="s">
        <v>3737</v>
      </c>
      <c r="C4164" s="8" t="s">
        <v>5</v>
      </c>
      <c r="D4164" s="50" t="s">
        <v>9802</v>
      </c>
      <c r="E4164" s="50" t="s">
        <v>1585</v>
      </c>
    </row>
    <row r="4165" spans="1:5" ht="16" x14ac:dyDescent="0.2">
      <c r="A4165" s="8" t="s">
        <v>9307</v>
      </c>
      <c r="B4165" s="8" t="s">
        <v>3737</v>
      </c>
      <c r="C4165" s="8" t="s">
        <v>6</v>
      </c>
      <c r="D4165" s="50" t="s">
        <v>9908</v>
      </c>
      <c r="E4165" s="50" t="s">
        <v>1850</v>
      </c>
    </row>
    <row r="4166" spans="1:5" ht="16" x14ac:dyDescent="0.2">
      <c r="A4166" s="8" t="s">
        <v>9307</v>
      </c>
      <c r="B4166" s="8" t="s">
        <v>3737</v>
      </c>
      <c r="C4166" s="8" t="s">
        <v>7</v>
      </c>
      <c r="D4166" s="50" t="s">
        <v>10514</v>
      </c>
      <c r="E4166" s="50" t="s">
        <v>3739</v>
      </c>
    </row>
    <row r="4167" spans="1:5" ht="48" x14ac:dyDescent="0.2">
      <c r="A4167" s="8" t="s">
        <v>9307</v>
      </c>
      <c r="B4167" s="8" t="s">
        <v>3737</v>
      </c>
      <c r="C4167" s="8" t="s">
        <v>8</v>
      </c>
      <c r="D4167" s="50" t="s">
        <v>10515</v>
      </c>
      <c r="E4167" s="50" t="s">
        <v>3740</v>
      </c>
    </row>
    <row r="4168" spans="1:5" ht="16" x14ac:dyDescent="0.2">
      <c r="A4168" s="8" t="s">
        <v>9307</v>
      </c>
      <c r="B4168" s="8" t="s">
        <v>3741</v>
      </c>
      <c r="C4168" s="8" t="s">
        <v>4</v>
      </c>
      <c r="D4168" s="50" t="s">
        <v>10406</v>
      </c>
      <c r="E4168" s="50" t="s">
        <v>3280</v>
      </c>
    </row>
    <row r="4169" spans="1:5" ht="16" x14ac:dyDescent="0.2">
      <c r="A4169" s="8" t="s">
        <v>9307</v>
      </c>
      <c r="B4169" s="8" t="s">
        <v>3741</v>
      </c>
      <c r="C4169" s="8" t="s">
        <v>5</v>
      </c>
      <c r="D4169" s="50" t="s">
        <v>9802</v>
      </c>
      <c r="E4169" s="50" t="s">
        <v>1585</v>
      </c>
    </row>
    <row r="4170" spans="1:5" ht="16" x14ac:dyDescent="0.2">
      <c r="A4170" s="8" t="s">
        <v>9307</v>
      </c>
      <c r="B4170" s="8" t="s">
        <v>3741</v>
      </c>
      <c r="C4170" s="8" t="s">
        <v>6</v>
      </c>
      <c r="D4170" s="50" t="s">
        <v>9908</v>
      </c>
      <c r="E4170" s="50" t="s">
        <v>1850</v>
      </c>
    </row>
    <row r="4171" spans="1:5" ht="16" x14ac:dyDescent="0.2">
      <c r="A4171" s="8" t="s">
        <v>9307</v>
      </c>
      <c r="B4171" s="8" t="s">
        <v>3741</v>
      </c>
      <c r="C4171" s="8" t="s">
        <v>7</v>
      </c>
      <c r="D4171" s="50" t="s">
        <v>9723</v>
      </c>
      <c r="E4171" s="50" t="s">
        <v>1408</v>
      </c>
    </row>
    <row r="4172" spans="1:5" ht="16" x14ac:dyDescent="0.2">
      <c r="A4172" s="8" t="s">
        <v>9307</v>
      </c>
      <c r="B4172" s="8" t="s">
        <v>3743</v>
      </c>
      <c r="C4172" s="8" t="s">
        <v>4</v>
      </c>
      <c r="D4172" s="50" t="s">
        <v>10406</v>
      </c>
      <c r="E4172" s="50" t="s">
        <v>3280</v>
      </c>
    </row>
    <row r="4173" spans="1:5" ht="16" x14ac:dyDescent="0.2">
      <c r="A4173" s="8" t="s">
        <v>9307</v>
      </c>
      <c r="B4173" s="8" t="s">
        <v>3743</v>
      </c>
      <c r="C4173" s="8" t="s">
        <v>5</v>
      </c>
      <c r="D4173" s="50" t="s">
        <v>9802</v>
      </c>
      <c r="E4173" s="50" t="s">
        <v>1585</v>
      </c>
    </row>
    <row r="4174" spans="1:5" ht="16" x14ac:dyDescent="0.2">
      <c r="A4174" s="8" t="s">
        <v>9307</v>
      </c>
      <c r="B4174" s="8" t="s">
        <v>3743</v>
      </c>
      <c r="C4174" s="8" t="s">
        <v>6</v>
      </c>
      <c r="D4174" s="50" t="s">
        <v>9908</v>
      </c>
      <c r="E4174" s="50" t="s">
        <v>1850</v>
      </c>
    </row>
    <row r="4175" spans="1:5" ht="16" x14ac:dyDescent="0.2">
      <c r="A4175" s="8" t="s">
        <v>9307</v>
      </c>
      <c r="B4175" s="8" t="s">
        <v>3743</v>
      </c>
      <c r="C4175" s="8" t="s">
        <v>7</v>
      </c>
      <c r="D4175" s="50" t="s">
        <v>10516</v>
      </c>
      <c r="E4175" s="50" t="s">
        <v>3745</v>
      </c>
    </row>
    <row r="4176" spans="1:5" ht="64" x14ac:dyDescent="0.2">
      <c r="A4176" s="8" t="s">
        <v>9307</v>
      </c>
      <c r="B4176" s="8" t="s">
        <v>3743</v>
      </c>
      <c r="C4176" s="8" t="s">
        <v>8</v>
      </c>
      <c r="D4176" s="50" t="s">
        <v>10517</v>
      </c>
      <c r="E4176" s="50" t="s">
        <v>3746</v>
      </c>
    </row>
    <row r="4177" spans="1:5" ht="16" x14ac:dyDescent="0.2">
      <c r="A4177" s="8" t="s">
        <v>9307</v>
      </c>
      <c r="B4177" s="8" t="s">
        <v>3747</v>
      </c>
      <c r="C4177" s="8" t="s">
        <v>4</v>
      </c>
      <c r="D4177" s="50" t="s">
        <v>10406</v>
      </c>
      <c r="E4177" s="50" t="s">
        <v>3280</v>
      </c>
    </row>
    <row r="4178" spans="1:5" ht="16" x14ac:dyDescent="0.2">
      <c r="A4178" s="8" t="s">
        <v>9307</v>
      </c>
      <c r="B4178" s="8" t="s">
        <v>3747</v>
      </c>
      <c r="C4178" s="8" t="s">
        <v>5</v>
      </c>
      <c r="D4178" s="50" t="s">
        <v>9802</v>
      </c>
      <c r="E4178" s="50" t="s">
        <v>1585</v>
      </c>
    </row>
    <row r="4179" spans="1:5" ht="16" x14ac:dyDescent="0.2">
      <c r="A4179" s="8" t="s">
        <v>9307</v>
      </c>
      <c r="B4179" s="8" t="s">
        <v>3747</v>
      </c>
      <c r="C4179" s="8" t="s">
        <v>6</v>
      </c>
      <c r="D4179" s="50" t="s">
        <v>9908</v>
      </c>
      <c r="E4179" s="50" t="s">
        <v>1850</v>
      </c>
    </row>
    <row r="4180" spans="1:5" ht="32" x14ac:dyDescent="0.2">
      <c r="A4180" s="8" t="s">
        <v>9307</v>
      </c>
      <c r="B4180" s="8" t="s">
        <v>3747</v>
      </c>
      <c r="C4180" s="8" t="s">
        <v>7</v>
      </c>
      <c r="D4180" s="50" t="s">
        <v>10518</v>
      </c>
      <c r="E4180" s="50" t="s">
        <v>3749</v>
      </c>
    </row>
    <row r="4181" spans="1:5" ht="16" x14ac:dyDescent="0.2">
      <c r="A4181" s="8" t="s">
        <v>9307</v>
      </c>
      <c r="B4181" s="8" t="s">
        <v>3750</v>
      </c>
      <c r="C4181" s="8" t="s">
        <v>4</v>
      </c>
      <c r="D4181" s="50" t="s">
        <v>10406</v>
      </c>
      <c r="E4181" s="50" t="s">
        <v>3280</v>
      </c>
    </row>
    <row r="4182" spans="1:5" ht="16" x14ac:dyDescent="0.2">
      <c r="A4182" s="8" t="s">
        <v>9307</v>
      </c>
      <c r="B4182" s="8" t="s">
        <v>3750</v>
      </c>
      <c r="C4182" s="8" t="s">
        <v>5</v>
      </c>
      <c r="D4182" s="50" t="s">
        <v>9802</v>
      </c>
      <c r="E4182" s="50" t="s">
        <v>1585</v>
      </c>
    </row>
    <row r="4183" spans="1:5" ht="16" x14ac:dyDescent="0.2">
      <c r="A4183" s="8" t="s">
        <v>9307</v>
      </c>
      <c r="B4183" s="8" t="s">
        <v>3750</v>
      </c>
      <c r="C4183" s="8" t="s">
        <v>6</v>
      </c>
      <c r="D4183" s="50" t="s">
        <v>9908</v>
      </c>
      <c r="E4183" s="50" t="s">
        <v>1850</v>
      </c>
    </row>
    <row r="4184" spans="1:5" ht="16" x14ac:dyDescent="0.2">
      <c r="A4184" s="8" t="s">
        <v>9307</v>
      </c>
      <c r="B4184" s="8" t="s">
        <v>3750</v>
      </c>
      <c r="C4184" s="8" t="s">
        <v>7</v>
      </c>
      <c r="D4184" s="50" t="s">
        <v>10519</v>
      </c>
      <c r="E4184" s="50" t="s">
        <v>3752</v>
      </c>
    </row>
    <row r="4185" spans="1:5" ht="112" x14ac:dyDescent="0.2">
      <c r="A4185" s="8" t="s">
        <v>9307</v>
      </c>
      <c r="B4185" s="8" t="s">
        <v>3750</v>
      </c>
      <c r="C4185" s="8" t="s">
        <v>8</v>
      </c>
      <c r="D4185" s="50" t="s">
        <v>10520</v>
      </c>
      <c r="E4185" s="50" t="s">
        <v>10521</v>
      </c>
    </row>
    <row r="4186" spans="1:5" ht="16" x14ac:dyDescent="0.2">
      <c r="A4186" s="8" t="s">
        <v>9307</v>
      </c>
      <c r="B4186" s="8" t="s">
        <v>3754</v>
      </c>
      <c r="C4186" s="8" t="s">
        <v>4</v>
      </c>
      <c r="D4186" s="50" t="s">
        <v>10406</v>
      </c>
      <c r="E4186" s="50" t="s">
        <v>3280</v>
      </c>
    </row>
    <row r="4187" spans="1:5" ht="16" x14ac:dyDescent="0.2">
      <c r="A4187" s="8" t="s">
        <v>9307</v>
      </c>
      <c r="B4187" s="8" t="s">
        <v>3754</v>
      </c>
      <c r="C4187" s="8" t="s">
        <v>5</v>
      </c>
      <c r="D4187" s="50" t="s">
        <v>9802</v>
      </c>
      <c r="E4187" s="50" t="s">
        <v>1585</v>
      </c>
    </row>
    <row r="4188" spans="1:5" ht="16" x14ac:dyDescent="0.2">
      <c r="A4188" s="8" t="s">
        <v>9307</v>
      </c>
      <c r="B4188" s="8" t="s">
        <v>3754</v>
      </c>
      <c r="C4188" s="8" t="s">
        <v>6</v>
      </c>
      <c r="D4188" s="50" t="s">
        <v>9908</v>
      </c>
      <c r="E4188" s="50" t="s">
        <v>1850</v>
      </c>
    </row>
    <row r="4189" spans="1:5" ht="32" x14ac:dyDescent="0.2">
      <c r="A4189" s="8" t="s">
        <v>9307</v>
      </c>
      <c r="B4189" s="8" t="s">
        <v>3754</v>
      </c>
      <c r="C4189" s="8" t="s">
        <v>7</v>
      </c>
      <c r="D4189" s="50" t="s">
        <v>9913</v>
      </c>
      <c r="E4189" s="50" t="s">
        <v>1858</v>
      </c>
    </row>
    <row r="4190" spans="1:5" ht="144" x14ac:dyDescent="0.2">
      <c r="A4190" s="8" t="s">
        <v>9307</v>
      </c>
      <c r="B4190" s="8" t="s">
        <v>3754</v>
      </c>
      <c r="C4190" s="8" t="s">
        <v>8</v>
      </c>
      <c r="D4190" s="50" t="s">
        <v>9914</v>
      </c>
      <c r="E4190" s="50" t="s">
        <v>1859</v>
      </c>
    </row>
    <row r="4191" spans="1:5" ht="16" x14ac:dyDescent="0.2">
      <c r="A4191" s="8" t="s">
        <v>9307</v>
      </c>
      <c r="B4191" s="8" t="s">
        <v>3757</v>
      </c>
      <c r="C4191" s="8" t="s">
        <v>4</v>
      </c>
      <c r="D4191" s="50" t="s">
        <v>10406</v>
      </c>
      <c r="E4191" s="50" t="s">
        <v>3280</v>
      </c>
    </row>
    <row r="4192" spans="1:5" ht="16" x14ac:dyDescent="0.2">
      <c r="A4192" s="8" t="s">
        <v>9307</v>
      </c>
      <c r="B4192" s="8" t="s">
        <v>3757</v>
      </c>
      <c r="C4192" s="8" t="s">
        <v>5</v>
      </c>
      <c r="D4192" s="50" t="s">
        <v>9802</v>
      </c>
      <c r="E4192" s="50" t="s">
        <v>1585</v>
      </c>
    </row>
    <row r="4193" spans="1:5" ht="16" x14ac:dyDescent="0.2">
      <c r="A4193" s="8" t="s">
        <v>9307</v>
      </c>
      <c r="B4193" s="8" t="s">
        <v>3757</v>
      </c>
      <c r="C4193" s="8" t="s">
        <v>6</v>
      </c>
      <c r="D4193" s="50" t="s">
        <v>9908</v>
      </c>
      <c r="E4193" s="50" t="s">
        <v>1850</v>
      </c>
    </row>
    <row r="4194" spans="1:5" ht="16" x14ac:dyDescent="0.2">
      <c r="A4194" s="8" t="s">
        <v>9307</v>
      </c>
      <c r="B4194" s="8" t="s">
        <v>3757</v>
      </c>
      <c r="C4194" s="8" t="s">
        <v>7</v>
      </c>
      <c r="D4194" s="50" t="s">
        <v>10522</v>
      </c>
      <c r="E4194" s="50" t="s">
        <v>3759</v>
      </c>
    </row>
    <row r="4195" spans="1:5" ht="64" x14ac:dyDescent="0.2">
      <c r="A4195" s="8" t="s">
        <v>9307</v>
      </c>
      <c r="B4195" s="8" t="s">
        <v>3757</v>
      </c>
      <c r="C4195" s="8" t="s">
        <v>8</v>
      </c>
      <c r="D4195" s="50" t="s">
        <v>10523</v>
      </c>
      <c r="E4195" s="50" t="s">
        <v>3760</v>
      </c>
    </row>
    <row r="4196" spans="1:5" ht="16" x14ac:dyDescent="0.2">
      <c r="A4196" s="8" t="s">
        <v>9307</v>
      </c>
      <c r="B4196" s="8" t="s">
        <v>3761</v>
      </c>
      <c r="C4196" s="8" t="s">
        <v>4</v>
      </c>
      <c r="D4196" s="50" t="s">
        <v>10406</v>
      </c>
      <c r="E4196" s="50" t="s">
        <v>3280</v>
      </c>
    </row>
    <row r="4197" spans="1:5" ht="16" x14ac:dyDescent="0.2">
      <c r="A4197" s="8" t="s">
        <v>9307</v>
      </c>
      <c r="B4197" s="8" t="s">
        <v>3761</v>
      </c>
      <c r="C4197" s="8" t="s">
        <v>5</v>
      </c>
      <c r="D4197" s="50" t="s">
        <v>9802</v>
      </c>
      <c r="E4197" s="50" t="s">
        <v>1585</v>
      </c>
    </row>
    <row r="4198" spans="1:5" ht="16" x14ac:dyDescent="0.2">
      <c r="A4198" s="8" t="s">
        <v>9307</v>
      </c>
      <c r="B4198" s="8" t="s">
        <v>3761</v>
      </c>
      <c r="C4198" s="8" t="s">
        <v>6</v>
      </c>
      <c r="D4198" s="50" t="s">
        <v>9908</v>
      </c>
      <c r="E4198" s="50" t="s">
        <v>1850</v>
      </c>
    </row>
    <row r="4199" spans="1:5" ht="16" x14ac:dyDescent="0.2">
      <c r="A4199" s="8" t="s">
        <v>9307</v>
      </c>
      <c r="B4199" s="8" t="s">
        <v>3761</v>
      </c>
      <c r="C4199" s="8" t="s">
        <v>7</v>
      </c>
      <c r="D4199" s="50" t="s">
        <v>9723</v>
      </c>
      <c r="E4199" s="50" t="s">
        <v>1408</v>
      </c>
    </row>
    <row r="4200" spans="1:5" ht="16" x14ac:dyDescent="0.2">
      <c r="A4200" s="8" t="s">
        <v>9307</v>
      </c>
      <c r="B4200" s="8" t="s">
        <v>3763</v>
      </c>
      <c r="C4200" s="8" t="s">
        <v>4</v>
      </c>
      <c r="D4200" s="50" t="s">
        <v>10406</v>
      </c>
      <c r="E4200" s="50" t="s">
        <v>3280</v>
      </c>
    </row>
    <row r="4201" spans="1:5" ht="16" x14ac:dyDescent="0.2">
      <c r="A4201" s="8" t="s">
        <v>9307</v>
      </c>
      <c r="B4201" s="8" t="s">
        <v>3763</v>
      </c>
      <c r="C4201" s="8" t="s">
        <v>5</v>
      </c>
      <c r="D4201" s="50" t="s">
        <v>9802</v>
      </c>
      <c r="E4201" s="50" t="s">
        <v>1585</v>
      </c>
    </row>
    <row r="4202" spans="1:5" ht="16" x14ac:dyDescent="0.2">
      <c r="A4202" s="8" t="s">
        <v>9307</v>
      </c>
      <c r="B4202" s="8" t="s">
        <v>3763</v>
      </c>
      <c r="C4202" s="8" t="s">
        <v>6</v>
      </c>
      <c r="D4202" s="50" t="s">
        <v>9835</v>
      </c>
      <c r="E4202" s="50" t="s">
        <v>1654</v>
      </c>
    </row>
    <row r="4203" spans="1:5" ht="16" x14ac:dyDescent="0.2">
      <c r="A4203" s="8" t="s">
        <v>9307</v>
      </c>
      <c r="B4203" s="8" t="s">
        <v>3763</v>
      </c>
      <c r="C4203" s="8" t="s">
        <v>7</v>
      </c>
      <c r="D4203" s="50" t="s">
        <v>10524</v>
      </c>
      <c r="E4203" s="50" t="s">
        <v>3765</v>
      </c>
    </row>
    <row r="4204" spans="1:5" ht="112" x14ac:dyDescent="0.2">
      <c r="A4204" s="8" t="s">
        <v>9307</v>
      </c>
      <c r="B4204" s="8" t="s">
        <v>3763</v>
      </c>
      <c r="C4204" s="8" t="s">
        <v>8</v>
      </c>
      <c r="D4204" s="50" t="s">
        <v>10525</v>
      </c>
      <c r="E4204" s="50" t="s">
        <v>3766</v>
      </c>
    </row>
    <row r="4205" spans="1:5" ht="16" x14ac:dyDescent="0.2">
      <c r="A4205" s="8" t="s">
        <v>9307</v>
      </c>
      <c r="B4205" s="8" t="s">
        <v>3767</v>
      </c>
      <c r="C4205" s="8" t="s">
        <v>4</v>
      </c>
      <c r="D4205" s="50" t="s">
        <v>10406</v>
      </c>
      <c r="E4205" s="50" t="s">
        <v>3280</v>
      </c>
    </row>
    <row r="4206" spans="1:5" ht="16" x14ac:dyDescent="0.2">
      <c r="A4206" s="8" t="s">
        <v>9307</v>
      </c>
      <c r="B4206" s="8" t="s">
        <v>3767</v>
      </c>
      <c r="C4206" s="8" t="s">
        <v>5</v>
      </c>
      <c r="D4206" s="50" t="s">
        <v>9802</v>
      </c>
      <c r="E4206" s="50" t="s">
        <v>1585</v>
      </c>
    </row>
    <row r="4207" spans="1:5" ht="16" x14ac:dyDescent="0.2">
      <c r="A4207" s="8" t="s">
        <v>9307</v>
      </c>
      <c r="B4207" s="8" t="s">
        <v>3767</v>
      </c>
      <c r="C4207" s="8" t="s">
        <v>6</v>
      </c>
      <c r="D4207" s="50" t="s">
        <v>9835</v>
      </c>
      <c r="E4207" s="50" t="s">
        <v>1654</v>
      </c>
    </row>
    <row r="4208" spans="1:5" ht="16" x14ac:dyDescent="0.2">
      <c r="A4208" s="8" t="s">
        <v>9307</v>
      </c>
      <c r="B4208" s="8" t="s">
        <v>3767</v>
      </c>
      <c r="C4208" s="8" t="s">
        <v>7</v>
      </c>
      <c r="D4208" s="50" t="s">
        <v>10526</v>
      </c>
      <c r="E4208" s="50" t="s">
        <v>3769</v>
      </c>
    </row>
    <row r="4209" spans="1:5" ht="16" x14ac:dyDescent="0.2">
      <c r="A4209" s="8" t="s">
        <v>9307</v>
      </c>
      <c r="B4209" s="8" t="s">
        <v>3772</v>
      </c>
      <c r="C4209" s="8" t="s">
        <v>4</v>
      </c>
      <c r="D4209" s="50" t="s">
        <v>10406</v>
      </c>
      <c r="E4209" s="50" t="s">
        <v>3280</v>
      </c>
    </row>
    <row r="4210" spans="1:5" ht="16" x14ac:dyDescent="0.2">
      <c r="A4210" s="8" t="s">
        <v>9307</v>
      </c>
      <c r="B4210" s="8" t="s">
        <v>3772</v>
      </c>
      <c r="C4210" s="8" t="s">
        <v>5</v>
      </c>
      <c r="D4210" s="50" t="s">
        <v>9802</v>
      </c>
      <c r="E4210" s="50" t="s">
        <v>1585</v>
      </c>
    </row>
    <row r="4211" spans="1:5" ht="16" x14ac:dyDescent="0.2">
      <c r="A4211" s="8" t="s">
        <v>9307</v>
      </c>
      <c r="B4211" s="8" t="s">
        <v>3772</v>
      </c>
      <c r="C4211" s="8" t="s">
        <v>6</v>
      </c>
      <c r="D4211" s="50" t="s">
        <v>9835</v>
      </c>
      <c r="E4211" s="50" t="s">
        <v>1654</v>
      </c>
    </row>
    <row r="4212" spans="1:5" ht="16" x14ac:dyDescent="0.2">
      <c r="A4212" s="8" t="s">
        <v>9307</v>
      </c>
      <c r="B4212" s="8" t="s">
        <v>3772</v>
      </c>
      <c r="C4212" s="8" t="s">
        <v>7</v>
      </c>
      <c r="D4212" s="50" t="s">
        <v>10527</v>
      </c>
      <c r="E4212" s="50" t="s">
        <v>3774</v>
      </c>
    </row>
    <row r="4213" spans="1:5" ht="96" x14ac:dyDescent="0.2">
      <c r="A4213" s="8" t="s">
        <v>9307</v>
      </c>
      <c r="B4213" s="8" t="s">
        <v>3772</v>
      </c>
      <c r="C4213" s="8" t="s">
        <v>8</v>
      </c>
      <c r="D4213" s="50" t="s">
        <v>10528</v>
      </c>
      <c r="E4213" s="50" t="s">
        <v>3775</v>
      </c>
    </row>
    <row r="4214" spans="1:5" ht="16" x14ac:dyDescent="0.2">
      <c r="A4214" s="8" t="s">
        <v>9307</v>
      </c>
      <c r="B4214" s="8" t="s">
        <v>3776</v>
      </c>
      <c r="C4214" s="8" t="s">
        <v>4</v>
      </c>
      <c r="D4214" s="50" t="s">
        <v>10406</v>
      </c>
      <c r="E4214" s="50" t="s">
        <v>3280</v>
      </c>
    </row>
    <row r="4215" spans="1:5" ht="16" x14ac:dyDescent="0.2">
      <c r="A4215" s="8" t="s">
        <v>9307</v>
      </c>
      <c r="B4215" s="8" t="s">
        <v>3776</v>
      </c>
      <c r="C4215" s="8" t="s">
        <v>5</v>
      </c>
      <c r="D4215" s="50" t="s">
        <v>9802</v>
      </c>
      <c r="E4215" s="50" t="s">
        <v>1585</v>
      </c>
    </row>
    <row r="4216" spans="1:5" ht="16" x14ac:dyDescent="0.2">
      <c r="A4216" s="8" t="s">
        <v>9307</v>
      </c>
      <c r="B4216" s="8" t="s">
        <v>3776</v>
      </c>
      <c r="C4216" s="8" t="s">
        <v>6</v>
      </c>
      <c r="D4216" s="50" t="s">
        <v>9835</v>
      </c>
      <c r="E4216" s="50" t="s">
        <v>1654</v>
      </c>
    </row>
    <row r="4217" spans="1:5" ht="16" x14ac:dyDescent="0.2">
      <c r="A4217" s="8" t="s">
        <v>9307</v>
      </c>
      <c r="B4217" s="8" t="s">
        <v>3776</v>
      </c>
      <c r="C4217" s="8" t="s">
        <v>7</v>
      </c>
      <c r="D4217" s="50" t="s">
        <v>10529</v>
      </c>
      <c r="E4217" s="50" t="s">
        <v>3778</v>
      </c>
    </row>
    <row r="4218" spans="1:5" ht="64" x14ac:dyDescent="0.2">
      <c r="A4218" s="8" t="s">
        <v>9307</v>
      </c>
      <c r="B4218" s="8" t="s">
        <v>3776</v>
      </c>
      <c r="C4218" s="8" t="s">
        <v>8</v>
      </c>
      <c r="D4218" s="50" t="s">
        <v>10530</v>
      </c>
      <c r="E4218" s="50" t="s">
        <v>3779</v>
      </c>
    </row>
    <row r="4219" spans="1:5" ht="16" x14ac:dyDescent="0.2">
      <c r="A4219" s="8" t="s">
        <v>9307</v>
      </c>
      <c r="B4219" s="8" t="s">
        <v>3780</v>
      </c>
      <c r="C4219" s="8" t="s">
        <v>4</v>
      </c>
      <c r="D4219" s="50" t="s">
        <v>10406</v>
      </c>
      <c r="E4219" s="50" t="s">
        <v>3280</v>
      </c>
    </row>
    <row r="4220" spans="1:5" ht="16" x14ac:dyDescent="0.2">
      <c r="A4220" s="8" t="s">
        <v>9307</v>
      </c>
      <c r="B4220" s="8" t="s">
        <v>3780</v>
      </c>
      <c r="C4220" s="8" t="s">
        <v>5</v>
      </c>
      <c r="D4220" s="50" t="s">
        <v>9802</v>
      </c>
      <c r="E4220" s="50" t="s">
        <v>1585</v>
      </c>
    </row>
    <row r="4221" spans="1:5" ht="16" x14ac:dyDescent="0.2">
      <c r="A4221" s="8" t="s">
        <v>9307</v>
      </c>
      <c r="B4221" s="8" t="s">
        <v>3780</v>
      </c>
      <c r="C4221" s="8" t="s">
        <v>6</v>
      </c>
      <c r="D4221" s="50" t="s">
        <v>9835</v>
      </c>
      <c r="E4221" s="50" t="s">
        <v>1654</v>
      </c>
    </row>
    <row r="4222" spans="1:5" ht="16" x14ac:dyDescent="0.2">
      <c r="A4222" s="8" t="s">
        <v>9307</v>
      </c>
      <c r="B4222" s="8" t="s">
        <v>3780</v>
      </c>
      <c r="C4222" s="8" t="s">
        <v>7</v>
      </c>
      <c r="D4222" s="50" t="s">
        <v>10531</v>
      </c>
      <c r="E4222" s="50" t="s">
        <v>3782</v>
      </c>
    </row>
    <row r="4223" spans="1:5" ht="16" x14ac:dyDescent="0.2">
      <c r="A4223" s="8" t="s">
        <v>9307</v>
      </c>
      <c r="B4223" s="8" t="s">
        <v>3785</v>
      </c>
      <c r="C4223" s="8" t="s">
        <v>4</v>
      </c>
      <c r="D4223" s="50" t="s">
        <v>10406</v>
      </c>
      <c r="E4223" s="50" t="s">
        <v>3280</v>
      </c>
    </row>
    <row r="4224" spans="1:5" ht="16" x14ac:dyDescent="0.2">
      <c r="A4224" s="8" t="s">
        <v>9307</v>
      </c>
      <c r="B4224" s="8" t="s">
        <v>3785</v>
      </c>
      <c r="C4224" s="8" t="s">
        <v>5</v>
      </c>
      <c r="D4224" s="50" t="s">
        <v>9802</v>
      </c>
      <c r="E4224" s="50" t="s">
        <v>1585</v>
      </c>
    </row>
    <row r="4225" spans="1:5" ht="16" x14ac:dyDescent="0.2">
      <c r="A4225" s="8" t="s">
        <v>9307</v>
      </c>
      <c r="B4225" s="8" t="s">
        <v>3785</v>
      </c>
      <c r="C4225" s="8" t="s">
        <v>6</v>
      </c>
      <c r="D4225" s="50" t="s">
        <v>9925</v>
      </c>
      <c r="E4225" s="50" t="s">
        <v>1881</v>
      </c>
    </row>
    <row r="4226" spans="1:5" ht="16" x14ac:dyDescent="0.2">
      <c r="A4226" s="8" t="s">
        <v>9307</v>
      </c>
      <c r="B4226" s="8" t="s">
        <v>3785</v>
      </c>
      <c r="C4226" s="8" t="s">
        <v>7</v>
      </c>
      <c r="D4226" s="50" t="s">
        <v>10532</v>
      </c>
      <c r="E4226" s="50" t="s">
        <v>3787</v>
      </c>
    </row>
    <row r="4227" spans="1:5" ht="48" x14ac:dyDescent="0.2">
      <c r="A4227" s="8" t="s">
        <v>9307</v>
      </c>
      <c r="B4227" s="8" t="s">
        <v>3785</v>
      </c>
      <c r="C4227" s="8" t="s">
        <v>8</v>
      </c>
      <c r="D4227" s="50" t="s">
        <v>10533</v>
      </c>
      <c r="E4227" s="50" t="s">
        <v>10534</v>
      </c>
    </row>
    <row r="4228" spans="1:5" ht="16" x14ac:dyDescent="0.2">
      <c r="A4228" s="8" t="s">
        <v>9307</v>
      </c>
      <c r="B4228" s="8" t="s">
        <v>3789</v>
      </c>
      <c r="C4228" s="8" t="s">
        <v>4</v>
      </c>
      <c r="D4228" s="50" t="s">
        <v>10406</v>
      </c>
      <c r="E4228" s="50" t="s">
        <v>3280</v>
      </c>
    </row>
    <row r="4229" spans="1:5" ht="16" x14ac:dyDescent="0.2">
      <c r="A4229" s="8" t="s">
        <v>9307</v>
      </c>
      <c r="B4229" s="8" t="s">
        <v>3789</v>
      </c>
      <c r="C4229" s="8" t="s">
        <v>5</v>
      </c>
      <c r="D4229" s="50" t="s">
        <v>9802</v>
      </c>
      <c r="E4229" s="50" t="s">
        <v>1585</v>
      </c>
    </row>
    <row r="4230" spans="1:5" ht="16" x14ac:dyDescent="0.2">
      <c r="A4230" s="8" t="s">
        <v>9307</v>
      </c>
      <c r="B4230" s="8" t="s">
        <v>3789</v>
      </c>
      <c r="C4230" s="8" t="s">
        <v>6</v>
      </c>
      <c r="D4230" s="50" t="s">
        <v>9925</v>
      </c>
      <c r="E4230" s="50" t="s">
        <v>1881</v>
      </c>
    </row>
    <row r="4231" spans="1:5" ht="16" x14ac:dyDescent="0.2">
      <c r="A4231" s="8" t="s">
        <v>9307</v>
      </c>
      <c r="B4231" s="8" t="s">
        <v>3789</v>
      </c>
      <c r="C4231" s="8" t="s">
        <v>7</v>
      </c>
      <c r="D4231" s="50" t="s">
        <v>9929</v>
      </c>
      <c r="E4231" s="50" t="s">
        <v>1886</v>
      </c>
    </row>
    <row r="4232" spans="1:5" ht="80" x14ac:dyDescent="0.2">
      <c r="A4232" s="8" t="s">
        <v>9307</v>
      </c>
      <c r="B4232" s="8" t="s">
        <v>3789</v>
      </c>
      <c r="C4232" s="8" t="s">
        <v>8</v>
      </c>
      <c r="D4232" s="50" t="s">
        <v>10535</v>
      </c>
      <c r="E4232" s="50" t="s">
        <v>3791</v>
      </c>
    </row>
    <row r="4233" spans="1:5" ht="16" x14ac:dyDescent="0.2">
      <c r="A4233" s="8" t="s">
        <v>9307</v>
      </c>
      <c r="B4233" s="8" t="s">
        <v>3794</v>
      </c>
      <c r="C4233" s="8" t="s">
        <v>4</v>
      </c>
      <c r="D4233" s="50" t="s">
        <v>10406</v>
      </c>
      <c r="E4233" s="50" t="s">
        <v>3280</v>
      </c>
    </row>
    <row r="4234" spans="1:5" ht="16" x14ac:dyDescent="0.2">
      <c r="A4234" s="8" t="s">
        <v>9307</v>
      </c>
      <c r="B4234" s="8" t="s">
        <v>3794</v>
      </c>
      <c r="C4234" s="8" t="s">
        <v>5</v>
      </c>
      <c r="D4234" s="50" t="s">
        <v>9802</v>
      </c>
      <c r="E4234" s="50" t="s">
        <v>1585</v>
      </c>
    </row>
    <row r="4235" spans="1:5" ht="16" x14ac:dyDescent="0.2">
      <c r="A4235" s="8" t="s">
        <v>9307</v>
      </c>
      <c r="B4235" s="8" t="s">
        <v>3794</v>
      </c>
      <c r="C4235" s="8" t="s">
        <v>6</v>
      </c>
      <c r="D4235" s="50" t="s">
        <v>9925</v>
      </c>
      <c r="E4235" s="50" t="s">
        <v>1881</v>
      </c>
    </row>
    <row r="4236" spans="1:5" ht="16" x14ac:dyDescent="0.2">
      <c r="A4236" s="8" t="s">
        <v>9307</v>
      </c>
      <c r="B4236" s="8" t="s">
        <v>3794</v>
      </c>
      <c r="C4236" s="8" t="s">
        <v>7</v>
      </c>
      <c r="D4236" s="50" t="s">
        <v>10536</v>
      </c>
      <c r="E4236" s="50" t="s">
        <v>3796</v>
      </c>
    </row>
    <row r="4237" spans="1:5" ht="48" x14ac:dyDescent="0.2">
      <c r="A4237" s="8" t="s">
        <v>9307</v>
      </c>
      <c r="B4237" s="8" t="s">
        <v>3794</v>
      </c>
      <c r="C4237" s="8" t="s">
        <v>8</v>
      </c>
      <c r="D4237" s="50" t="s">
        <v>10537</v>
      </c>
      <c r="E4237" s="50" t="s">
        <v>3797</v>
      </c>
    </row>
    <row r="4238" spans="1:5" ht="16" x14ac:dyDescent="0.2">
      <c r="A4238" s="8" t="s">
        <v>9307</v>
      </c>
      <c r="B4238" s="8" t="s">
        <v>3798</v>
      </c>
      <c r="C4238" s="8" t="s">
        <v>4</v>
      </c>
      <c r="D4238" s="50" t="s">
        <v>10406</v>
      </c>
      <c r="E4238" s="50" t="s">
        <v>3280</v>
      </c>
    </row>
    <row r="4239" spans="1:5" ht="16" x14ac:dyDescent="0.2">
      <c r="A4239" s="8" t="s">
        <v>9307</v>
      </c>
      <c r="B4239" s="8" t="s">
        <v>3798</v>
      </c>
      <c r="C4239" s="8" t="s">
        <v>5</v>
      </c>
      <c r="D4239" s="50" t="s">
        <v>9802</v>
      </c>
      <c r="E4239" s="50" t="s">
        <v>1585</v>
      </c>
    </row>
    <row r="4240" spans="1:5" ht="16" x14ac:dyDescent="0.2">
      <c r="A4240" s="8" t="s">
        <v>9307</v>
      </c>
      <c r="B4240" s="8" t="s">
        <v>3798</v>
      </c>
      <c r="C4240" s="8" t="s">
        <v>6</v>
      </c>
      <c r="D4240" s="50" t="s">
        <v>9925</v>
      </c>
      <c r="E4240" s="50" t="s">
        <v>1881</v>
      </c>
    </row>
    <row r="4241" spans="1:5" ht="16" x14ac:dyDescent="0.2">
      <c r="A4241" s="8" t="s">
        <v>9307</v>
      </c>
      <c r="B4241" s="8" t="s">
        <v>3798</v>
      </c>
      <c r="C4241" s="8" t="s">
        <v>7</v>
      </c>
      <c r="D4241" s="50" t="s">
        <v>9933</v>
      </c>
      <c r="E4241" s="50" t="s">
        <v>1896</v>
      </c>
    </row>
    <row r="4242" spans="1:5" ht="96" x14ac:dyDescent="0.2">
      <c r="A4242" s="8" t="s">
        <v>9307</v>
      </c>
      <c r="B4242" s="8" t="s">
        <v>3798</v>
      </c>
      <c r="C4242" s="8" t="s">
        <v>8</v>
      </c>
      <c r="D4242" s="50" t="s">
        <v>10538</v>
      </c>
      <c r="E4242" s="50" t="s">
        <v>3800</v>
      </c>
    </row>
    <row r="4243" spans="1:5" ht="16" x14ac:dyDescent="0.2">
      <c r="A4243" s="8" t="s">
        <v>9307</v>
      </c>
      <c r="B4243" s="8" t="s">
        <v>3803</v>
      </c>
      <c r="C4243" s="8" t="s">
        <v>4</v>
      </c>
      <c r="D4243" s="50" t="s">
        <v>10406</v>
      </c>
      <c r="E4243" s="50" t="s">
        <v>3280</v>
      </c>
    </row>
    <row r="4244" spans="1:5" ht="16" x14ac:dyDescent="0.2">
      <c r="A4244" s="8" t="s">
        <v>9307</v>
      </c>
      <c r="B4244" s="8" t="s">
        <v>3803</v>
      </c>
      <c r="C4244" s="8" t="s">
        <v>5</v>
      </c>
      <c r="D4244" s="50" t="s">
        <v>9802</v>
      </c>
      <c r="E4244" s="50" t="s">
        <v>1585</v>
      </c>
    </row>
    <row r="4245" spans="1:5" ht="16" x14ac:dyDescent="0.2">
      <c r="A4245" s="8" t="s">
        <v>9307</v>
      </c>
      <c r="B4245" s="8" t="s">
        <v>3803</v>
      </c>
      <c r="C4245" s="8" t="s">
        <v>6</v>
      </c>
      <c r="D4245" s="50" t="s">
        <v>9925</v>
      </c>
      <c r="E4245" s="50" t="s">
        <v>1881</v>
      </c>
    </row>
    <row r="4246" spans="1:5" ht="16" x14ac:dyDescent="0.2">
      <c r="A4246" s="8" t="s">
        <v>9307</v>
      </c>
      <c r="B4246" s="8" t="s">
        <v>3803</v>
      </c>
      <c r="C4246" s="8" t="s">
        <v>7</v>
      </c>
      <c r="D4246" s="50" t="s">
        <v>10539</v>
      </c>
      <c r="E4246" s="50" t="s">
        <v>3805</v>
      </c>
    </row>
    <row r="4247" spans="1:5" ht="16" x14ac:dyDescent="0.2">
      <c r="A4247" s="8" t="s">
        <v>9307</v>
      </c>
      <c r="B4247" s="8" t="s">
        <v>3803</v>
      </c>
      <c r="C4247" s="8" t="s">
        <v>8</v>
      </c>
      <c r="D4247" s="50" t="s">
        <v>10540</v>
      </c>
      <c r="E4247" s="50" t="s">
        <v>10541</v>
      </c>
    </row>
    <row r="4248" spans="1:5" ht="16" x14ac:dyDescent="0.2">
      <c r="A4248" s="8" t="s">
        <v>9307</v>
      </c>
      <c r="B4248" s="8" t="s">
        <v>3807</v>
      </c>
      <c r="C4248" s="8" t="s">
        <v>4</v>
      </c>
      <c r="D4248" s="50" t="s">
        <v>10406</v>
      </c>
      <c r="E4248" s="50" t="s">
        <v>3280</v>
      </c>
    </row>
    <row r="4249" spans="1:5" ht="16" x14ac:dyDescent="0.2">
      <c r="A4249" s="8" t="s">
        <v>9307</v>
      </c>
      <c r="B4249" s="8" t="s">
        <v>3807</v>
      </c>
      <c r="C4249" s="8" t="s">
        <v>5</v>
      </c>
      <c r="D4249" s="50" t="s">
        <v>9802</v>
      </c>
      <c r="E4249" s="50" t="s">
        <v>1585</v>
      </c>
    </row>
    <row r="4250" spans="1:5" ht="16" x14ac:dyDescent="0.2">
      <c r="A4250" s="8" t="s">
        <v>9307</v>
      </c>
      <c r="B4250" s="8" t="s">
        <v>3807</v>
      </c>
      <c r="C4250" s="8" t="s">
        <v>6</v>
      </c>
      <c r="D4250" s="50" t="s">
        <v>9925</v>
      </c>
      <c r="E4250" s="50" t="s">
        <v>1881</v>
      </c>
    </row>
    <row r="4251" spans="1:5" ht="16" x14ac:dyDescent="0.2">
      <c r="A4251" s="8" t="s">
        <v>9307</v>
      </c>
      <c r="B4251" s="8" t="s">
        <v>3807</v>
      </c>
      <c r="C4251" s="8" t="s">
        <v>7</v>
      </c>
      <c r="D4251" s="50" t="s">
        <v>10542</v>
      </c>
      <c r="E4251" s="50" t="s">
        <v>3809</v>
      </c>
    </row>
    <row r="4252" spans="1:5" ht="48" x14ac:dyDescent="0.2">
      <c r="A4252" s="8" t="s">
        <v>9307</v>
      </c>
      <c r="B4252" s="8" t="s">
        <v>3807</v>
      </c>
      <c r="C4252" s="8" t="s">
        <v>8</v>
      </c>
      <c r="D4252" s="50" t="s">
        <v>10543</v>
      </c>
      <c r="E4252" s="50" t="s">
        <v>3810</v>
      </c>
    </row>
    <row r="4253" spans="1:5" ht="16" x14ac:dyDescent="0.2">
      <c r="A4253" s="8" t="s">
        <v>9307</v>
      </c>
      <c r="B4253" s="8" t="s">
        <v>3813</v>
      </c>
      <c r="C4253" s="8" t="s">
        <v>4</v>
      </c>
      <c r="D4253" s="50" t="s">
        <v>10406</v>
      </c>
      <c r="E4253" s="50" t="s">
        <v>3280</v>
      </c>
    </row>
    <row r="4254" spans="1:5" ht="16" x14ac:dyDescent="0.2">
      <c r="A4254" s="8" t="s">
        <v>9307</v>
      </c>
      <c r="B4254" s="8" t="s">
        <v>3813</v>
      </c>
      <c r="C4254" s="8" t="s">
        <v>5</v>
      </c>
      <c r="D4254" s="50" t="s">
        <v>9802</v>
      </c>
      <c r="E4254" s="50" t="s">
        <v>1585</v>
      </c>
    </row>
    <row r="4255" spans="1:5" ht="16" x14ac:dyDescent="0.2">
      <c r="A4255" s="8" t="s">
        <v>9307</v>
      </c>
      <c r="B4255" s="8" t="s">
        <v>3813</v>
      </c>
      <c r="C4255" s="8" t="s">
        <v>6</v>
      </c>
      <c r="D4255" s="50" t="s">
        <v>9925</v>
      </c>
      <c r="E4255" s="50" t="s">
        <v>1881</v>
      </c>
    </row>
    <row r="4256" spans="1:5" ht="32" x14ac:dyDescent="0.2">
      <c r="A4256" s="8" t="s">
        <v>9307</v>
      </c>
      <c r="B4256" s="8" t="s">
        <v>3813</v>
      </c>
      <c r="C4256" s="8" t="s">
        <v>7</v>
      </c>
      <c r="D4256" s="50" t="s">
        <v>10544</v>
      </c>
      <c r="E4256" s="50" t="s">
        <v>3815</v>
      </c>
    </row>
    <row r="4257" spans="1:5" ht="32" x14ac:dyDescent="0.2">
      <c r="A4257" s="8" t="s">
        <v>9307</v>
      </c>
      <c r="B4257" s="8" t="s">
        <v>3813</v>
      </c>
      <c r="C4257" s="8" t="s">
        <v>8</v>
      </c>
      <c r="D4257" s="50" t="s">
        <v>10545</v>
      </c>
      <c r="E4257" s="50" t="s">
        <v>3816</v>
      </c>
    </row>
    <row r="4258" spans="1:5" ht="16" x14ac:dyDescent="0.2">
      <c r="A4258" s="8" t="s">
        <v>9307</v>
      </c>
      <c r="B4258" s="8" t="s">
        <v>3817</v>
      </c>
      <c r="C4258" s="8" t="s">
        <v>4</v>
      </c>
      <c r="D4258" s="50" t="s">
        <v>10406</v>
      </c>
      <c r="E4258" s="50" t="s">
        <v>3280</v>
      </c>
    </row>
    <row r="4259" spans="1:5" ht="16" x14ac:dyDescent="0.2">
      <c r="A4259" s="8" t="s">
        <v>9307</v>
      </c>
      <c r="B4259" s="8" t="s">
        <v>3817</v>
      </c>
      <c r="C4259" s="8" t="s">
        <v>5</v>
      </c>
      <c r="D4259" s="50" t="s">
        <v>9802</v>
      </c>
      <c r="E4259" s="50" t="s">
        <v>1585</v>
      </c>
    </row>
    <row r="4260" spans="1:5" ht="16" x14ac:dyDescent="0.2">
      <c r="A4260" s="8" t="s">
        <v>9307</v>
      </c>
      <c r="B4260" s="8" t="s">
        <v>3817</v>
      </c>
      <c r="C4260" s="8" t="s">
        <v>6</v>
      </c>
      <c r="D4260" s="50" t="s">
        <v>9925</v>
      </c>
      <c r="E4260" s="50" t="s">
        <v>1881</v>
      </c>
    </row>
    <row r="4261" spans="1:5" ht="16" x14ac:dyDescent="0.2">
      <c r="A4261" s="8" t="s">
        <v>9307</v>
      </c>
      <c r="B4261" s="8" t="s">
        <v>3817</v>
      </c>
      <c r="C4261" s="8" t="s">
        <v>7</v>
      </c>
      <c r="D4261" s="50" t="s">
        <v>10546</v>
      </c>
      <c r="E4261" s="50" t="s">
        <v>3819</v>
      </c>
    </row>
    <row r="4262" spans="1:5" ht="48" x14ac:dyDescent="0.2">
      <c r="A4262" s="8" t="s">
        <v>9307</v>
      </c>
      <c r="B4262" s="8" t="s">
        <v>3817</v>
      </c>
      <c r="C4262" s="8" t="s">
        <v>8</v>
      </c>
      <c r="D4262" s="50" t="s">
        <v>10543</v>
      </c>
      <c r="E4262" s="50" t="s">
        <v>3810</v>
      </c>
    </row>
    <row r="4263" spans="1:5" ht="16" x14ac:dyDescent="0.2">
      <c r="A4263" s="8" t="s">
        <v>9307</v>
      </c>
      <c r="B4263" s="8" t="s">
        <v>3822</v>
      </c>
      <c r="C4263" s="8" t="s">
        <v>4</v>
      </c>
      <c r="D4263" s="50" t="s">
        <v>10406</v>
      </c>
      <c r="E4263" s="50" t="s">
        <v>3280</v>
      </c>
    </row>
    <row r="4264" spans="1:5" ht="16" x14ac:dyDescent="0.2">
      <c r="A4264" s="8" t="s">
        <v>9307</v>
      </c>
      <c r="B4264" s="8" t="s">
        <v>3822</v>
      </c>
      <c r="C4264" s="8" t="s">
        <v>5</v>
      </c>
      <c r="D4264" s="50" t="s">
        <v>9802</v>
      </c>
      <c r="E4264" s="50" t="s">
        <v>1585</v>
      </c>
    </row>
    <row r="4265" spans="1:5" ht="16" x14ac:dyDescent="0.2">
      <c r="A4265" s="8" t="s">
        <v>9307</v>
      </c>
      <c r="B4265" s="8" t="s">
        <v>3822</v>
      </c>
      <c r="C4265" s="8" t="s">
        <v>6</v>
      </c>
      <c r="D4265" s="50" t="s">
        <v>9726</v>
      </c>
      <c r="E4265" s="50" t="s">
        <v>1415</v>
      </c>
    </row>
    <row r="4266" spans="1:5" ht="16" x14ac:dyDescent="0.2">
      <c r="A4266" s="8" t="s">
        <v>9307</v>
      </c>
      <c r="B4266" s="8" t="s">
        <v>3822</v>
      </c>
      <c r="C4266" s="8" t="s">
        <v>7</v>
      </c>
      <c r="D4266" s="50" t="s">
        <v>10547</v>
      </c>
      <c r="E4266" s="50" t="s">
        <v>3824</v>
      </c>
    </row>
    <row r="4267" spans="1:5" ht="48" x14ac:dyDescent="0.2">
      <c r="A4267" s="8" t="s">
        <v>9307</v>
      </c>
      <c r="B4267" s="8" t="s">
        <v>3822</v>
      </c>
      <c r="C4267" s="8" t="s">
        <v>8</v>
      </c>
      <c r="D4267" s="50" t="s">
        <v>9728</v>
      </c>
      <c r="E4267" s="50" t="s">
        <v>1417</v>
      </c>
    </row>
    <row r="4268" spans="1:5" ht="16" x14ac:dyDescent="0.2">
      <c r="A4268" s="8" t="s">
        <v>9307</v>
      </c>
      <c r="B4268" s="8" t="s">
        <v>3825</v>
      </c>
      <c r="C4268" s="8" t="s">
        <v>4</v>
      </c>
      <c r="D4268" s="50" t="s">
        <v>10406</v>
      </c>
      <c r="E4268" s="50" t="s">
        <v>3280</v>
      </c>
    </row>
    <row r="4269" spans="1:5" ht="16" x14ac:dyDescent="0.2">
      <c r="A4269" s="8" t="s">
        <v>9307</v>
      </c>
      <c r="B4269" s="8" t="s">
        <v>3825</v>
      </c>
      <c r="C4269" s="8" t="s">
        <v>5</v>
      </c>
      <c r="D4269" s="50" t="s">
        <v>10446</v>
      </c>
      <c r="E4269" s="50" t="s">
        <v>3368</v>
      </c>
    </row>
    <row r="4270" spans="1:5" ht="16" x14ac:dyDescent="0.2">
      <c r="A4270" s="8" t="s">
        <v>9307</v>
      </c>
      <c r="B4270" s="8" t="s">
        <v>3825</v>
      </c>
      <c r="C4270" s="8" t="s">
        <v>6</v>
      </c>
      <c r="D4270" s="50" t="s">
        <v>9657</v>
      </c>
      <c r="E4270" s="50" t="s">
        <v>1257</v>
      </c>
    </row>
    <row r="4271" spans="1:5" ht="32" x14ac:dyDescent="0.2">
      <c r="A4271" s="8" t="s">
        <v>9307</v>
      </c>
      <c r="B4271" s="8" t="s">
        <v>3825</v>
      </c>
      <c r="C4271" s="8" t="s">
        <v>7</v>
      </c>
      <c r="D4271" s="50" t="s">
        <v>10548</v>
      </c>
      <c r="E4271" s="50" t="s">
        <v>3826</v>
      </c>
    </row>
    <row r="4272" spans="1:5" ht="16" x14ac:dyDescent="0.2">
      <c r="A4272" s="8" t="s">
        <v>9307</v>
      </c>
      <c r="B4272" s="8" t="s">
        <v>3827</v>
      </c>
      <c r="C4272" s="8" t="s">
        <v>4</v>
      </c>
      <c r="D4272" s="50" t="s">
        <v>10406</v>
      </c>
      <c r="E4272" s="50" t="s">
        <v>3280</v>
      </c>
    </row>
    <row r="4273" spans="1:5" ht="16" x14ac:dyDescent="0.2">
      <c r="A4273" s="8" t="s">
        <v>9307</v>
      </c>
      <c r="B4273" s="8" t="s">
        <v>3827</v>
      </c>
      <c r="C4273" s="8" t="s">
        <v>5</v>
      </c>
      <c r="D4273" s="50" t="s">
        <v>10446</v>
      </c>
      <c r="E4273" s="50" t="s">
        <v>3368</v>
      </c>
    </row>
    <row r="4274" spans="1:5" ht="16" x14ac:dyDescent="0.2">
      <c r="A4274" s="8" t="s">
        <v>9307</v>
      </c>
      <c r="B4274" s="8" t="s">
        <v>3827</v>
      </c>
      <c r="C4274" s="8" t="s">
        <v>6</v>
      </c>
      <c r="D4274" s="50" t="s">
        <v>10549</v>
      </c>
      <c r="E4274" s="50" t="s">
        <v>3829</v>
      </c>
    </row>
    <row r="4275" spans="1:5" ht="16" x14ac:dyDescent="0.2">
      <c r="A4275" s="8" t="s">
        <v>9307</v>
      </c>
      <c r="B4275" s="8" t="s">
        <v>3827</v>
      </c>
      <c r="C4275" s="8" t="s">
        <v>7</v>
      </c>
      <c r="D4275" s="50" t="s">
        <v>10550</v>
      </c>
      <c r="E4275" s="50" t="s">
        <v>3830</v>
      </c>
    </row>
    <row r="4276" spans="1:5" ht="128" x14ac:dyDescent="0.2">
      <c r="A4276" s="8" t="s">
        <v>9307</v>
      </c>
      <c r="B4276" s="8" t="s">
        <v>3827</v>
      </c>
      <c r="C4276" s="8" t="s">
        <v>8</v>
      </c>
      <c r="D4276" s="50" t="s">
        <v>10551</v>
      </c>
      <c r="E4276" s="50" t="s">
        <v>3831</v>
      </c>
    </row>
    <row r="4277" spans="1:5" ht="16" x14ac:dyDescent="0.2">
      <c r="A4277" s="8" t="s">
        <v>9307</v>
      </c>
      <c r="B4277" s="8" t="s">
        <v>3832</v>
      </c>
      <c r="C4277" s="8" t="s">
        <v>4</v>
      </c>
      <c r="D4277" s="50" t="s">
        <v>10406</v>
      </c>
      <c r="E4277" s="50" t="s">
        <v>3280</v>
      </c>
    </row>
    <row r="4278" spans="1:5" ht="16" x14ac:dyDescent="0.2">
      <c r="A4278" s="8" t="s">
        <v>9307</v>
      </c>
      <c r="B4278" s="8" t="s">
        <v>3832</v>
      </c>
      <c r="C4278" s="8" t="s">
        <v>5</v>
      </c>
      <c r="D4278" s="50" t="s">
        <v>10446</v>
      </c>
      <c r="E4278" s="50" t="s">
        <v>3368</v>
      </c>
    </row>
    <row r="4279" spans="1:5" ht="16" x14ac:dyDescent="0.2">
      <c r="A4279" s="8" t="s">
        <v>9307</v>
      </c>
      <c r="B4279" s="8" t="s">
        <v>3832</v>
      </c>
      <c r="C4279" s="8" t="s">
        <v>6</v>
      </c>
      <c r="D4279" s="50" t="s">
        <v>10552</v>
      </c>
      <c r="E4279" s="50" t="s">
        <v>3834</v>
      </c>
    </row>
    <row r="4280" spans="1:5" ht="16" x14ac:dyDescent="0.2">
      <c r="A4280" s="8" t="s">
        <v>9307</v>
      </c>
      <c r="B4280" s="8" t="s">
        <v>3832</v>
      </c>
      <c r="C4280" s="8" t="s">
        <v>7</v>
      </c>
      <c r="D4280" s="50" t="s">
        <v>10553</v>
      </c>
      <c r="E4280" s="50" t="s">
        <v>3835</v>
      </c>
    </row>
    <row r="4281" spans="1:5" ht="144" x14ac:dyDescent="0.2">
      <c r="A4281" s="8" t="s">
        <v>9307</v>
      </c>
      <c r="B4281" s="8" t="s">
        <v>3832</v>
      </c>
      <c r="C4281" s="8" t="s">
        <v>8</v>
      </c>
      <c r="D4281" s="50" t="s">
        <v>10554</v>
      </c>
      <c r="E4281" s="50" t="s">
        <v>3836</v>
      </c>
    </row>
    <row r="4282" spans="1:5" ht="16" x14ac:dyDescent="0.2">
      <c r="A4282" s="8" t="s">
        <v>9307</v>
      </c>
      <c r="B4282" s="8" t="s">
        <v>3837</v>
      </c>
      <c r="C4282" s="8" t="s">
        <v>4</v>
      </c>
      <c r="D4282" s="50" t="s">
        <v>10406</v>
      </c>
      <c r="E4282" s="50" t="s">
        <v>3280</v>
      </c>
    </row>
    <row r="4283" spans="1:5" ht="16" x14ac:dyDescent="0.2">
      <c r="A4283" s="8" t="s">
        <v>9307</v>
      </c>
      <c r="B4283" s="8" t="s">
        <v>3837</v>
      </c>
      <c r="C4283" s="8" t="s">
        <v>5</v>
      </c>
      <c r="D4283" s="50" t="s">
        <v>10446</v>
      </c>
      <c r="E4283" s="50" t="s">
        <v>3368</v>
      </c>
    </row>
    <row r="4284" spans="1:5" ht="16" x14ac:dyDescent="0.2">
      <c r="A4284" s="8" t="s">
        <v>9307</v>
      </c>
      <c r="B4284" s="8" t="s">
        <v>3837</v>
      </c>
      <c r="C4284" s="8" t="s">
        <v>6</v>
      </c>
      <c r="D4284" s="50" t="s">
        <v>10552</v>
      </c>
      <c r="E4284" s="50" t="s">
        <v>3834</v>
      </c>
    </row>
    <row r="4285" spans="1:5" ht="16" x14ac:dyDescent="0.2">
      <c r="A4285" s="8" t="s">
        <v>9307</v>
      </c>
      <c r="B4285" s="8" t="s">
        <v>3837</v>
      </c>
      <c r="C4285" s="8" t="s">
        <v>7</v>
      </c>
      <c r="D4285" s="50" t="s">
        <v>10555</v>
      </c>
      <c r="E4285" s="50" t="s">
        <v>3839</v>
      </c>
    </row>
    <row r="4286" spans="1:5" ht="128" x14ac:dyDescent="0.2">
      <c r="A4286" s="8" t="s">
        <v>9307</v>
      </c>
      <c r="B4286" s="8" t="s">
        <v>3837</v>
      </c>
      <c r="C4286" s="8" t="s">
        <v>8</v>
      </c>
      <c r="D4286" s="50" t="s">
        <v>10556</v>
      </c>
      <c r="E4286" s="50" t="s">
        <v>10557</v>
      </c>
    </row>
    <row r="4287" spans="1:5" ht="16" x14ac:dyDescent="0.2">
      <c r="A4287" s="8" t="s">
        <v>9307</v>
      </c>
      <c r="B4287" s="8" t="s">
        <v>3841</v>
      </c>
      <c r="C4287" s="8" t="s">
        <v>4</v>
      </c>
      <c r="D4287" s="50" t="s">
        <v>10406</v>
      </c>
      <c r="E4287" s="50" t="s">
        <v>3280</v>
      </c>
    </row>
    <row r="4288" spans="1:5" ht="16" x14ac:dyDescent="0.2">
      <c r="A4288" s="8" t="s">
        <v>9307</v>
      </c>
      <c r="B4288" s="8" t="s">
        <v>3841</v>
      </c>
      <c r="C4288" s="8" t="s">
        <v>5</v>
      </c>
      <c r="D4288" s="50" t="s">
        <v>10446</v>
      </c>
      <c r="E4288" s="50" t="s">
        <v>3368</v>
      </c>
    </row>
    <row r="4289" spans="1:5" ht="16" x14ac:dyDescent="0.2">
      <c r="A4289" s="8" t="s">
        <v>9307</v>
      </c>
      <c r="B4289" s="8" t="s">
        <v>3841</v>
      </c>
      <c r="C4289" s="8" t="s">
        <v>6</v>
      </c>
      <c r="D4289" s="50" t="s">
        <v>10558</v>
      </c>
      <c r="E4289" s="50" t="s">
        <v>3843</v>
      </c>
    </row>
    <row r="4290" spans="1:5" ht="16" x14ac:dyDescent="0.2">
      <c r="A4290" s="8" t="s">
        <v>9307</v>
      </c>
      <c r="B4290" s="8" t="s">
        <v>3841</v>
      </c>
      <c r="C4290" s="8" t="s">
        <v>7</v>
      </c>
      <c r="D4290" s="50" t="s">
        <v>10559</v>
      </c>
      <c r="E4290" s="50" t="s">
        <v>3844</v>
      </c>
    </row>
    <row r="4291" spans="1:5" ht="80" x14ac:dyDescent="0.2">
      <c r="A4291" s="8" t="s">
        <v>9307</v>
      </c>
      <c r="B4291" s="8" t="s">
        <v>3841</v>
      </c>
      <c r="C4291" s="8" t="s">
        <v>8</v>
      </c>
      <c r="D4291" s="50" t="s">
        <v>10560</v>
      </c>
      <c r="E4291" s="50" t="s">
        <v>3845</v>
      </c>
    </row>
    <row r="4292" spans="1:5" ht="16" x14ac:dyDescent="0.2">
      <c r="A4292" s="8" t="s">
        <v>9307</v>
      </c>
      <c r="B4292" s="8" t="s">
        <v>3846</v>
      </c>
      <c r="C4292" s="8" t="s">
        <v>4</v>
      </c>
      <c r="D4292" s="50" t="s">
        <v>10406</v>
      </c>
      <c r="E4292" s="50" t="s">
        <v>3280</v>
      </c>
    </row>
    <row r="4293" spans="1:5" ht="16" x14ac:dyDescent="0.2">
      <c r="A4293" s="8" t="s">
        <v>9307</v>
      </c>
      <c r="B4293" s="8" t="s">
        <v>3846</v>
      </c>
      <c r="C4293" s="8" t="s">
        <v>5</v>
      </c>
      <c r="D4293" s="50" t="s">
        <v>10446</v>
      </c>
      <c r="E4293" s="50" t="s">
        <v>3368</v>
      </c>
    </row>
    <row r="4294" spans="1:5" ht="16" x14ac:dyDescent="0.2">
      <c r="A4294" s="8" t="s">
        <v>9307</v>
      </c>
      <c r="B4294" s="8" t="s">
        <v>3846</v>
      </c>
      <c r="C4294" s="8" t="s">
        <v>6</v>
      </c>
      <c r="D4294" s="50" t="s">
        <v>10558</v>
      </c>
      <c r="E4294" s="50" t="s">
        <v>3843</v>
      </c>
    </row>
    <row r="4295" spans="1:5" ht="32" x14ac:dyDescent="0.2">
      <c r="A4295" s="8" t="s">
        <v>9307</v>
      </c>
      <c r="B4295" s="8" t="s">
        <v>3846</v>
      </c>
      <c r="C4295" s="8" t="s">
        <v>7</v>
      </c>
      <c r="D4295" s="50" t="s">
        <v>10561</v>
      </c>
      <c r="E4295" s="50" t="s">
        <v>3848</v>
      </c>
    </row>
    <row r="4296" spans="1:5" ht="80" x14ac:dyDescent="0.2">
      <c r="A4296" s="8" t="s">
        <v>9307</v>
      </c>
      <c r="B4296" s="8" t="s">
        <v>3846</v>
      </c>
      <c r="C4296" s="8" t="s">
        <v>8</v>
      </c>
      <c r="D4296" s="50" t="s">
        <v>10562</v>
      </c>
      <c r="E4296" s="50" t="s">
        <v>3849</v>
      </c>
    </row>
    <row r="4297" spans="1:5" ht="16" x14ac:dyDescent="0.2">
      <c r="A4297" s="8" t="s">
        <v>9307</v>
      </c>
      <c r="B4297" s="8" t="s">
        <v>3850</v>
      </c>
      <c r="C4297" s="8" t="s">
        <v>4</v>
      </c>
      <c r="D4297" s="50" t="s">
        <v>10406</v>
      </c>
      <c r="E4297" s="50" t="s">
        <v>3280</v>
      </c>
    </row>
    <row r="4298" spans="1:5" ht="16" x14ac:dyDescent="0.2">
      <c r="A4298" s="8" t="s">
        <v>9307</v>
      </c>
      <c r="B4298" s="8" t="s">
        <v>3850</v>
      </c>
      <c r="C4298" s="8" t="s">
        <v>5</v>
      </c>
      <c r="D4298" s="50" t="s">
        <v>10446</v>
      </c>
      <c r="E4298" s="50" t="s">
        <v>3368</v>
      </c>
    </row>
    <row r="4299" spans="1:5" ht="16" x14ac:dyDescent="0.2">
      <c r="A4299" s="8" t="s">
        <v>9307</v>
      </c>
      <c r="B4299" s="8" t="s">
        <v>3850</v>
      </c>
      <c r="C4299" s="8" t="s">
        <v>6</v>
      </c>
      <c r="D4299" s="50" t="s">
        <v>10014</v>
      </c>
      <c r="E4299" s="50" t="s">
        <v>2093</v>
      </c>
    </row>
    <row r="4300" spans="1:5" ht="16" x14ac:dyDescent="0.2">
      <c r="A4300" s="8" t="s">
        <v>9307</v>
      </c>
      <c r="B4300" s="8" t="s">
        <v>3850</v>
      </c>
      <c r="C4300" s="8" t="s">
        <v>7</v>
      </c>
      <c r="D4300" s="50" t="s">
        <v>10563</v>
      </c>
      <c r="E4300" s="50" t="s">
        <v>3852</v>
      </c>
    </row>
    <row r="4301" spans="1:5" ht="64" x14ac:dyDescent="0.2">
      <c r="A4301" s="8" t="s">
        <v>9307</v>
      </c>
      <c r="B4301" s="8" t="s">
        <v>3850</v>
      </c>
      <c r="C4301" s="8" t="s">
        <v>8</v>
      </c>
      <c r="D4301" s="50" t="s">
        <v>10564</v>
      </c>
      <c r="E4301" s="50" t="s">
        <v>3853</v>
      </c>
    </row>
    <row r="4302" spans="1:5" ht="16" x14ac:dyDescent="0.2">
      <c r="A4302" s="8" t="s">
        <v>9307</v>
      </c>
      <c r="B4302" s="8" t="s">
        <v>3854</v>
      </c>
      <c r="C4302" s="8" t="s">
        <v>4</v>
      </c>
      <c r="D4302" s="50" t="s">
        <v>10406</v>
      </c>
      <c r="E4302" s="50" t="s">
        <v>3280</v>
      </c>
    </row>
    <row r="4303" spans="1:5" ht="16" x14ac:dyDescent="0.2">
      <c r="A4303" s="8" t="s">
        <v>9307</v>
      </c>
      <c r="B4303" s="8" t="s">
        <v>3854</v>
      </c>
      <c r="C4303" s="8" t="s">
        <v>5</v>
      </c>
      <c r="D4303" s="50" t="s">
        <v>10446</v>
      </c>
      <c r="E4303" s="50" t="s">
        <v>3368</v>
      </c>
    </row>
    <row r="4304" spans="1:5" ht="16" x14ac:dyDescent="0.2">
      <c r="A4304" s="8" t="s">
        <v>9307</v>
      </c>
      <c r="B4304" s="8" t="s">
        <v>3854</v>
      </c>
      <c r="C4304" s="8" t="s">
        <v>6</v>
      </c>
      <c r="D4304" s="50" t="s">
        <v>10014</v>
      </c>
      <c r="E4304" s="50" t="s">
        <v>2093</v>
      </c>
    </row>
    <row r="4305" spans="1:5" ht="16" x14ac:dyDescent="0.2">
      <c r="A4305" s="8" t="s">
        <v>9307</v>
      </c>
      <c r="B4305" s="8" t="s">
        <v>3854</v>
      </c>
      <c r="C4305" s="8" t="s">
        <v>7</v>
      </c>
      <c r="D4305" s="50" t="s">
        <v>10565</v>
      </c>
      <c r="E4305" s="50" t="s">
        <v>3856</v>
      </c>
    </row>
    <row r="4306" spans="1:5" ht="64" x14ac:dyDescent="0.2">
      <c r="A4306" s="8" t="s">
        <v>9307</v>
      </c>
      <c r="B4306" s="8" t="s">
        <v>3854</v>
      </c>
      <c r="C4306" s="8" t="s">
        <v>8</v>
      </c>
      <c r="D4306" s="50" t="s">
        <v>10566</v>
      </c>
      <c r="E4306" s="50" t="s">
        <v>3857</v>
      </c>
    </row>
    <row r="4307" spans="1:5" ht="16" x14ac:dyDescent="0.2">
      <c r="A4307" s="8" t="s">
        <v>9307</v>
      </c>
      <c r="B4307" s="8" t="s">
        <v>3860</v>
      </c>
      <c r="C4307" s="8" t="s">
        <v>4</v>
      </c>
      <c r="D4307" s="50" t="s">
        <v>10406</v>
      </c>
      <c r="E4307" s="50" t="s">
        <v>3280</v>
      </c>
    </row>
    <row r="4308" spans="1:5" ht="16" x14ac:dyDescent="0.2">
      <c r="A4308" s="8" t="s">
        <v>9307</v>
      </c>
      <c r="B4308" s="8" t="s">
        <v>3860</v>
      </c>
      <c r="C4308" s="8" t="s">
        <v>5</v>
      </c>
      <c r="D4308" s="50" t="s">
        <v>10446</v>
      </c>
      <c r="E4308" s="50" t="s">
        <v>3368</v>
      </c>
    </row>
    <row r="4309" spans="1:5" ht="16" x14ac:dyDescent="0.2">
      <c r="A4309" s="8" t="s">
        <v>9307</v>
      </c>
      <c r="B4309" s="8" t="s">
        <v>3860</v>
      </c>
      <c r="C4309" s="8" t="s">
        <v>6</v>
      </c>
      <c r="D4309" s="50" t="s">
        <v>9726</v>
      </c>
      <c r="E4309" s="50" t="s">
        <v>1415</v>
      </c>
    </row>
    <row r="4310" spans="1:5" ht="16" x14ac:dyDescent="0.2">
      <c r="A4310" s="8" t="s">
        <v>9307</v>
      </c>
      <c r="B4310" s="8" t="s">
        <v>3860</v>
      </c>
      <c r="C4310" s="8" t="s">
        <v>7</v>
      </c>
      <c r="D4310" s="50" t="s">
        <v>10567</v>
      </c>
      <c r="E4310" s="50" t="s">
        <v>3862</v>
      </c>
    </row>
    <row r="4311" spans="1:5" ht="48" x14ac:dyDescent="0.2">
      <c r="A4311" s="8" t="s">
        <v>9307</v>
      </c>
      <c r="B4311" s="8" t="s">
        <v>3860</v>
      </c>
      <c r="C4311" s="8" t="s">
        <v>8</v>
      </c>
      <c r="D4311" s="50" t="s">
        <v>9728</v>
      </c>
      <c r="E4311" s="50" t="s">
        <v>1417</v>
      </c>
    </row>
    <row r="4312" spans="1:5" ht="16" x14ac:dyDescent="0.2">
      <c r="A4312" s="8" t="s">
        <v>9307</v>
      </c>
      <c r="B4312" s="8" t="s">
        <v>3890</v>
      </c>
      <c r="C4312" s="8" t="s">
        <v>4</v>
      </c>
      <c r="D4312" s="50" t="s">
        <v>10406</v>
      </c>
      <c r="E4312" s="50" t="s">
        <v>3280</v>
      </c>
    </row>
    <row r="4313" spans="1:5" ht="16" x14ac:dyDescent="0.2">
      <c r="A4313" s="8" t="s">
        <v>9307</v>
      </c>
      <c r="B4313" s="8" t="s">
        <v>3890</v>
      </c>
      <c r="C4313" s="8" t="s">
        <v>5</v>
      </c>
      <c r="D4313" s="50" t="s">
        <v>10406</v>
      </c>
      <c r="E4313" s="50" t="s">
        <v>3865</v>
      </c>
    </row>
    <row r="4314" spans="1:5" ht="16" x14ac:dyDescent="0.2">
      <c r="A4314" s="8" t="s">
        <v>9307</v>
      </c>
      <c r="B4314" s="8" t="s">
        <v>3890</v>
      </c>
      <c r="C4314" s="8" t="s">
        <v>6</v>
      </c>
      <c r="D4314" s="50" t="s">
        <v>9726</v>
      </c>
      <c r="E4314" s="50" t="s">
        <v>1415</v>
      </c>
    </row>
    <row r="4315" spans="1:5" ht="32" x14ac:dyDescent="0.2">
      <c r="A4315" s="8" t="s">
        <v>9307</v>
      </c>
      <c r="B4315" s="8" t="s">
        <v>3890</v>
      </c>
      <c r="C4315" s="8" t="s">
        <v>7</v>
      </c>
      <c r="D4315" s="50" t="s">
        <v>10568</v>
      </c>
      <c r="E4315" s="50" t="s">
        <v>3892</v>
      </c>
    </row>
    <row r="4316" spans="1:5" ht="112" x14ac:dyDescent="0.2">
      <c r="A4316" s="8" t="s">
        <v>9307</v>
      </c>
      <c r="B4316" s="8" t="s">
        <v>3890</v>
      </c>
      <c r="C4316" s="8" t="s">
        <v>8</v>
      </c>
      <c r="D4316" s="50" t="s">
        <v>10569</v>
      </c>
      <c r="E4316" s="50" t="s">
        <v>3893</v>
      </c>
    </row>
    <row r="4317" spans="1:5" ht="16" x14ac:dyDescent="0.2">
      <c r="A4317" s="8" t="s">
        <v>9307</v>
      </c>
      <c r="B4317" s="8" t="s">
        <v>3894</v>
      </c>
      <c r="C4317" s="8" t="s">
        <v>4</v>
      </c>
      <c r="D4317" s="50" t="s">
        <v>10406</v>
      </c>
      <c r="E4317" s="50" t="s">
        <v>3280</v>
      </c>
    </row>
    <row r="4318" spans="1:5" ht="16" x14ac:dyDescent="0.2">
      <c r="A4318" s="8" t="s">
        <v>9307</v>
      </c>
      <c r="B4318" s="8" t="s">
        <v>3894</v>
      </c>
      <c r="C4318" s="8" t="s">
        <v>5</v>
      </c>
      <c r="D4318" s="50" t="s">
        <v>9651</v>
      </c>
      <c r="E4318" s="50" t="s">
        <v>1249</v>
      </c>
    </row>
    <row r="4319" spans="1:5" ht="16" x14ac:dyDescent="0.2">
      <c r="A4319" s="8" t="s">
        <v>9307</v>
      </c>
      <c r="B4319" s="8" t="s">
        <v>3894</v>
      </c>
      <c r="C4319" s="8" t="s">
        <v>7</v>
      </c>
      <c r="D4319" s="50" t="s">
        <v>9652</v>
      </c>
      <c r="E4319" s="50" t="s">
        <v>1250</v>
      </c>
    </row>
    <row r="4320" spans="1:5" ht="80" x14ac:dyDescent="0.2">
      <c r="A4320" s="8" t="s">
        <v>9307</v>
      </c>
      <c r="B4320" s="8" t="s">
        <v>3894</v>
      </c>
      <c r="C4320" s="8" t="s">
        <v>8</v>
      </c>
      <c r="D4320" s="50" t="s">
        <v>9653</v>
      </c>
      <c r="E4320" s="50" t="s">
        <v>1251</v>
      </c>
    </row>
    <row r="4321" spans="1:5" ht="16" x14ac:dyDescent="0.2">
      <c r="A4321" s="8" t="s">
        <v>9307</v>
      </c>
      <c r="B4321" s="8" t="s">
        <v>3896</v>
      </c>
      <c r="C4321" s="8" t="s">
        <v>4</v>
      </c>
      <c r="D4321" s="50" t="s">
        <v>10570</v>
      </c>
      <c r="E4321" s="50" t="s">
        <v>3897</v>
      </c>
    </row>
    <row r="4322" spans="1:5" ht="16" x14ac:dyDescent="0.2">
      <c r="A4322" s="8" t="s">
        <v>9307</v>
      </c>
      <c r="B4322" s="8" t="s">
        <v>3896</v>
      </c>
      <c r="C4322" s="8" t="s">
        <v>5</v>
      </c>
      <c r="D4322" s="50" t="s">
        <v>9309</v>
      </c>
      <c r="E4322" s="50" t="s">
        <v>39</v>
      </c>
    </row>
    <row r="4323" spans="1:5" ht="16" x14ac:dyDescent="0.2">
      <c r="A4323" s="8" t="s">
        <v>9307</v>
      </c>
      <c r="B4323" s="8" t="s">
        <v>3896</v>
      </c>
      <c r="C4323" s="8" t="s">
        <v>6</v>
      </c>
      <c r="D4323" s="50" t="s">
        <v>9309</v>
      </c>
      <c r="E4323" s="50" t="s">
        <v>39</v>
      </c>
    </row>
    <row r="4324" spans="1:5" ht="176" x14ac:dyDescent="0.2">
      <c r="A4324" s="8" t="s">
        <v>9307</v>
      </c>
      <c r="B4324" s="8" t="s">
        <v>3896</v>
      </c>
      <c r="C4324" s="8" t="s">
        <v>7</v>
      </c>
      <c r="D4324" s="50" t="s">
        <v>10571</v>
      </c>
      <c r="E4324" s="50" t="s">
        <v>3898</v>
      </c>
    </row>
    <row r="4325" spans="1:5" ht="16" x14ac:dyDescent="0.2">
      <c r="A4325" s="8" t="s">
        <v>9307</v>
      </c>
      <c r="B4325" s="8" t="s">
        <v>3899</v>
      </c>
      <c r="C4325" s="8" t="s">
        <v>4</v>
      </c>
      <c r="D4325" s="50" t="s">
        <v>10570</v>
      </c>
      <c r="E4325" s="50" t="s">
        <v>3897</v>
      </c>
    </row>
    <row r="4326" spans="1:5" ht="16" x14ac:dyDescent="0.2">
      <c r="A4326" s="8" t="s">
        <v>9307</v>
      </c>
      <c r="B4326" s="8" t="s">
        <v>3899</v>
      </c>
      <c r="C4326" s="8" t="s">
        <v>5</v>
      </c>
      <c r="D4326" s="50" t="s">
        <v>10572</v>
      </c>
      <c r="E4326" s="50" t="s">
        <v>3900</v>
      </c>
    </row>
    <row r="4327" spans="1:5" ht="16" x14ac:dyDescent="0.2">
      <c r="A4327" s="8" t="s">
        <v>9307</v>
      </c>
      <c r="B4327" s="8" t="s">
        <v>3899</v>
      </c>
      <c r="C4327" s="8" t="s">
        <v>6</v>
      </c>
      <c r="D4327" s="50" t="s">
        <v>9657</v>
      </c>
      <c r="E4327" s="50" t="s">
        <v>1257</v>
      </c>
    </row>
    <row r="4328" spans="1:5" ht="192" x14ac:dyDescent="0.2">
      <c r="A4328" s="8" t="s">
        <v>9307</v>
      </c>
      <c r="B4328" s="8" t="s">
        <v>3899</v>
      </c>
      <c r="C4328" s="8" t="s">
        <v>7</v>
      </c>
      <c r="D4328" s="50" t="s">
        <v>10573</v>
      </c>
      <c r="E4328" s="50" t="s">
        <v>3901</v>
      </c>
    </row>
    <row r="4329" spans="1:5" ht="16" x14ac:dyDescent="0.2">
      <c r="A4329" s="8" t="s">
        <v>9307</v>
      </c>
      <c r="B4329" s="8" t="s">
        <v>3902</v>
      </c>
      <c r="C4329" s="8" t="s">
        <v>4</v>
      </c>
      <c r="D4329" s="50" t="s">
        <v>10570</v>
      </c>
      <c r="E4329" s="50" t="s">
        <v>3897</v>
      </c>
    </row>
    <row r="4330" spans="1:5" ht="16" x14ac:dyDescent="0.2">
      <c r="A4330" s="8" t="s">
        <v>9307</v>
      </c>
      <c r="B4330" s="8" t="s">
        <v>3902</v>
      </c>
      <c r="C4330" s="8" t="s">
        <v>5</v>
      </c>
      <c r="D4330" s="50" t="s">
        <v>10572</v>
      </c>
      <c r="E4330" s="50" t="s">
        <v>3900</v>
      </c>
    </row>
    <row r="4331" spans="1:5" ht="16" x14ac:dyDescent="0.2">
      <c r="A4331" s="8" t="s">
        <v>9307</v>
      </c>
      <c r="B4331" s="8" t="s">
        <v>3902</v>
      </c>
      <c r="C4331" s="8" t="s">
        <v>6</v>
      </c>
      <c r="D4331" s="50" t="s">
        <v>10574</v>
      </c>
      <c r="E4331" s="50" t="s">
        <v>3904</v>
      </c>
    </row>
    <row r="4332" spans="1:5" ht="16" x14ac:dyDescent="0.2">
      <c r="A4332" s="8" t="s">
        <v>9307</v>
      </c>
      <c r="B4332" s="8" t="s">
        <v>3902</v>
      </c>
      <c r="C4332" s="8" t="s">
        <v>7</v>
      </c>
      <c r="D4332" s="50" t="s">
        <v>10575</v>
      </c>
      <c r="E4332" s="50" t="s">
        <v>3905</v>
      </c>
    </row>
    <row r="4333" spans="1:5" ht="48" x14ac:dyDescent="0.2">
      <c r="A4333" s="8" t="s">
        <v>9307</v>
      </c>
      <c r="B4333" s="8" t="s">
        <v>3902</v>
      </c>
      <c r="C4333" s="8" t="s">
        <v>8</v>
      </c>
      <c r="D4333" s="50" t="s">
        <v>10576</v>
      </c>
      <c r="E4333" s="50" t="s">
        <v>10577</v>
      </c>
    </row>
    <row r="4334" spans="1:5" ht="16" x14ac:dyDescent="0.2">
      <c r="A4334" s="8" t="s">
        <v>9307</v>
      </c>
      <c r="B4334" s="8" t="s">
        <v>3907</v>
      </c>
      <c r="C4334" s="8" t="s">
        <v>4</v>
      </c>
      <c r="D4334" s="50" t="s">
        <v>10570</v>
      </c>
      <c r="E4334" s="50" t="s">
        <v>3897</v>
      </c>
    </row>
    <row r="4335" spans="1:5" ht="16" x14ac:dyDescent="0.2">
      <c r="A4335" s="8" t="s">
        <v>9307</v>
      </c>
      <c r="B4335" s="8" t="s">
        <v>3907</v>
      </c>
      <c r="C4335" s="8" t="s">
        <v>5</v>
      </c>
      <c r="D4335" s="50" t="s">
        <v>10572</v>
      </c>
      <c r="E4335" s="50" t="s">
        <v>3900</v>
      </c>
    </row>
    <row r="4336" spans="1:5" ht="16" x14ac:dyDescent="0.2">
      <c r="A4336" s="8" t="s">
        <v>9307</v>
      </c>
      <c r="B4336" s="8" t="s">
        <v>3907</v>
      </c>
      <c r="C4336" s="8" t="s">
        <v>6</v>
      </c>
      <c r="D4336" s="50" t="s">
        <v>10574</v>
      </c>
      <c r="E4336" s="50" t="s">
        <v>3904</v>
      </c>
    </row>
    <row r="4337" spans="1:5" ht="16" x14ac:dyDescent="0.2">
      <c r="A4337" s="8" t="s">
        <v>9307</v>
      </c>
      <c r="B4337" s="8" t="s">
        <v>3907</v>
      </c>
      <c r="C4337" s="8" t="s">
        <v>7</v>
      </c>
      <c r="D4337" s="50" t="s">
        <v>10578</v>
      </c>
      <c r="E4337" s="50" t="s">
        <v>3909</v>
      </c>
    </row>
    <row r="4338" spans="1:5" ht="48" x14ac:dyDescent="0.2">
      <c r="A4338" s="8" t="s">
        <v>9307</v>
      </c>
      <c r="B4338" s="8" t="s">
        <v>3907</v>
      </c>
      <c r="C4338" s="8" t="s">
        <v>8</v>
      </c>
      <c r="D4338" s="50" t="s">
        <v>10576</v>
      </c>
      <c r="E4338" s="50" t="s">
        <v>10577</v>
      </c>
    </row>
    <row r="4339" spans="1:5" ht="16" x14ac:dyDescent="0.2">
      <c r="A4339" s="8" t="s">
        <v>9307</v>
      </c>
      <c r="B4339" s="8" t="s">
        <v>3911</v>
      </c>
      <c r="C4339" s="8" t="s">
        <v>4</v>
      </c>
      <c r="D4339" s="50" t="s">
        <v>10570</v>
      </c>
      <c r="E4339" s="50" t="s">
        <v>3897</v>
      </c>
    </row>
    <row r="4340" spans="1:5" ht="16" x14ac:dyDescent="0.2">
      <c r="A4340" s="8" t="s">
        <v>9307</v>
      </c>
      <c r="B4340" s="8" t="s">
        <v>3911</v>
      </c>
      <c r="C4340" s="8" t="s">
        <v>5</v>
      </c>
      <c r="D4340" s="50" t="s">
        <v>10572</v>
      </c>
      <c r="E4340" s="50" t="s">
        <v>3900</v>
      </c>
    </row>
    <row r="4341" spans="1:5" ht="16" x14ac:dyDescent="0.2">
      <c r="A4341" s="8" t="s">
        <v>9307</v>
      </c>
      <c r="B4341" s="8" t="s">
        <v>3911</v>
      </c>
      <c r="C4341" s="8" t="s">
        <v>6</v>
      </c>
      <c r="D4341" s="50" t="s">
        <v>10579</v>
      </c>
      <c r="E4341" s="50" t="s">
        <v>3913</v>
      </c>
    </row>
    <row r="4342" spans="1:5" ht="16" x14ac:dyDescent="0.2">
      <c r="A4342" s="8" t="s">
        <v>9307</v>
      </c>
      <c r="B4342" s="8" t="s">
        <v>3911</v>
      </c>
      <c r="C4342" s="8" t="s">
        <v>7</v>
      </c>
      <c r="D4342" s="50" t="s">
        <v>10580</v>
      </c>
      <c r="E4342" s="50" t="s">
        <v>3914</v>
      </c>
    </row>
    <row r="4343" spans="1:5" ht="16" x14ac:dyDescent="0.2">
      <c r="A4343" s="8" t="s">
        <v>9307</v>
      </c>
      <c r="B4343" s="8" t="s">
        <v>3911</v>
      </c>
      <c r="C4343" s="8" t="s">
        <v>8</v>
      </c>
      <c r="D4343" s="50" t="s">
        <v>10581</v>
      </c>
      <c r="E4343" s="50" t="s">
        <v>3915</v>
      </c>
    </row>
    <row r="4344" spans="1:5" ht="16" x14ac:dyDescent="0.2">
      <c r="A4344" s="8" t="s">
        <v>9307</v>
      </c>
      <c r="B4344" s="8" t="s">
        <v>3916</v>
      </c>
      <c r="C4344" s="8" t="s">
        <v>4</v>
      </c>
      <c r="D4344" s="50" t="s">
        <v>10570</v>
      </c>
      <c r="E4344" s="50" t="s">
        <v>3897</v>
      </c>
    </row>
    <row r="4345" spans="1:5" ht="16" x14ac:dyDescent="0.2">
      <c r="A4345" s="8" t="s">
        <v>9307</v>
      </c>
      <c r="B4345" s="8" t="s">
        <v>3916</v>
      </c>
      <c r="C4345" s="8" t="s">
        <v>5</v>
      </c>
      <c r="D4345" s="50" t="s">
        <v>10572</v>
      </c>
      <c r="E4345" s="50" t="s">
        <v>3900</v>
      </c>
    </row>
    <row r="4346" spans="1:5" ht="16" x14ac:dyDescent="0.2">
      <c r="A4346" s="8" t="s">
        <v>9307</v>
      </c>
      <c r="B4346" s="8" t="s">
        <v>3916</v>
      </c>
      <c r="C4346" s="8" t="s">
        <v>6</v>
      </c>
      <c r="D4346" s="50" t="s">
        <v>10579</v>
      </c>
      <c r="E4346" s="50" t="s">
        <v>3913</v>
      </c>
    </row>
    <row r="4347" spans="1:5" ht="16" x14ac:dyDescent="0.2">
      <c r="A4347" s="8" t="s">
        <v>9307</v>
      </c>
      <c r="B4347" s="8" t="s">
        <v>3916</v>
      </c>
      <c r="C4347" s="8" t="s">
        <v>7</v>
      </c>
      <c r="D4347" s="50" t="s">
        <v>10582</v>
      </c>
      <c r="E4347" s="50" t="s">
        <v>3918</v>
      </c>
    </row>
    <row r="4348" spans="1:5" ht="16" x14ac:dyDescent="0.2">
      <c r="A4348" s="8" t="s">
        <v>9307</v>
      </c>
      <c r="B4348" s="8" t="s">
        <v>3921</v>
      </c>
      <c r="C4348" s="8" t="s">
        <v>4</v>
      </c>
      <c r="D4348" s="50" t="s">
        <v>10570</v>
      </c>
      <c r="E4348" s="50" t="s">
        <v>3897</v>
      </c>
    </row>
    <row r="4349" spans="1:5" ht="16" x14ac:dyDescent="0.2">
      <c r="A4349" s="8" t="s">
        <v>9307</v>
      </c>
      <c r="B4349" s="8" t="s">
        <v>3921</v>
      </c>
      <c r="C4349" s="8" t="s">
        <v>5</v>
      </c>
      <c r="D4349" s="50" t="s">
        <v>10572</v>
      </c>
      <c r="E4349" s="50" t="s">
        <v>3900</v>
      </c>
    </row>
    <row r="4350" spans="1:5" ht="16" x14ac:dyDescent="0.2">
      <c r="A4350" s="8" t="s">
        <v>9307</v>
      </c>
      <c r="B4350" s="8" t="s">
        <v>3921</v>
      </c>
      <c r="C4350" s="8" t="s">
        <v>6</v>
      </c>
      <c r="D4350" s="50" t="s">
        <v>10579</v>
      </c>
      <c r="E4350" s="50" t="s">
        <v>3913</v>
      </c>
    </row>
    <row r="4351" spans="1:5" ht="16" x14ac:dyDescent="0.2">
      <c r="A4351" s="8" t="s">
        <v>9307</v>
      </c>
      <c r="B4351" s="8" t="s">
        <v>3921</v>
      </c>
      <c r="C4351" s="8" t="s">
        <v>7</v>
      </c>
      <c r="D4351" s="50" t="s">
        <v>10583</v>
      </c>
      <c r="E4351" s="50" t="s">
        <v>3923</v>
      </c>
    </row>
    <row r="4352" spans="1:5" ht="16" x14ac:dyDescent="0.2">
      <c r="A4352" s="8" t="s">
        <v>9307</v>
      </c>
      <c r="B4352" s="8" t="s">
        <v>3921</v>
      </c>
      <c r="C4352" s="8" t="s">
        <v>8</v>
      </c>
      <c r="D4352" s="50" t="s">
        <v>10584</v>
      </c>
      <c r="E4352" s="50" t="s">
        <v>3924</v>
      </c>
    </row>
    <row r="4353" spans="1:5" ht="16" x14ac:dyDescent="0.2">
      <c r="A4353" s="8" t="s">
        <v>9307</v>
      </c>
      <c r="B4353" s="8" t="s">
        <v>3925</v>
      </c>
      <c r="C4353" s="8" t="s">
        <v>4</v>
      </c>
      <c r="D4353" s="50" t="s">
        <v>10570</v>
      </c>
      <c r="E4353" s="50" t="s">
        <v>3897</v>
      </c>
    </row>
    <row r="4354" spans="1:5" ht="16" x14ac:dyDescent="0.2">
      <c r="A4354" s="8" t="s">
        <v>9307</v>
      </c>
      <c r="B4354" s="8" t="s">
        <v>3925</v>
      </c>
      <c r="C4354" s="8" t="s">
        <v>5</v>
      </c>
      <c r="D4354" s="50" t="s">
        <v>10572</v>
      </c>
      <c r="E4354" s="50" t="s">
        <v>3900</v>
      </c>
    </row>
    <row r="4355" spans="1:5" ht="16" x14ac:dyDescent="0.2">
      <c r="A4355" s="8" t="s">
        <v>9307</v>
      </c>
      <c r="B4355" s="8" t="s">
        <v>3925</v>
      </c>
      <c r="C4355" s="8" t="s">
        <v>6</v>
      </c>
      <c r="D4355" s="50" t="s">
        <v>10579</v>
      </c>
      <c r="E4355" s="50" t="s">
        <v>3913</v>
      </c>
    </row>
    <row r="4356" spans="1:5" ht="16" x14ac:dyDescent="0.2">
      <c r="A4356" s="8" t="s">
        <v>9307</v>
      </c>
      <c r="B4356" s="8" t="s">
        <v>3925</v>
      </c>
      <c r="C4356" s="8" t="s">
        <v>7</v>
      </c>
      <c r="D4356" s="50" t="s">
        <v>10585</v>
      </c>
      <c r="E4356" s="50" t="s">
        <v>3927</v>
      </c>
    </row>
    <row r="4357" spans="1:5" ht="48" x14ac:dyDescent="0.2">
      <c r="A4357" s="8" t="s">
        <v>9307</v>
      </c>
      <c r="B4357" s="8" t="s">
        <v>3925</v>
      </c>
      <c r="C4357" s="8" t="s">
        <v>8</v>
      </c>
      <c r="D4357" s="50" t="s">
        <v>10586</v>
      </c>
      <c r="E4357" s="50" t="s">
        <v>3928</v>
      </c>
    </row>
    <row r="4358" spans="1:5" ht="16" x14ac:dyDescent="0.2">
      <c r="A4358" s="8" t="s">
        <v>9307</v>
      </c>
      <c r="B4358" s="8" t="s">
        <v>3931</v>
      </c>
      <c r="C4358" s="8" t="s">
        <v>4</v>
      </c>
      <c r="D4358" s="50" t="s">
        <v>10570</v>
      </c>
      <c r="E4358" s="50" t="s">
        <v>3897</v>
      </c>
    </row>
    <row r="4359" spans="1:5" ht="16" x14ac:dyDescent="0.2">
      <c r="A4359" s="8" t="s">
        <v>9307</v>
      </c>
      <c r="B4359" s="8" t="s">
        <v>3931</v>
      </c>
      <c r="C4359" s="8" t="s">
        <v>5</v>
      </c>
      <c r="D4359" s="50" t="s">
        <v>10572</v>
      </c>
      <c r="E4359" s="50" t="s">
        <v>3900</v>
      </c>
    </row>
    <row r="4360" spans="1:5" ht="16" x14ac:dyDescent="0.2">
      <c r="A4360" s="8" t="s">
        <v>9307</v>
      </c>
      <c r="B4360" s="8" t="s">
        <v>3931</v>
      </c>
      <c r="C4360" s="8" t="s">
        <v>6</v>
      </c>
      <c r="D4360" s="50" t="s">
        <v>10579</v>
      </c>
      <c r="E4360" s="50" t="s">
        <v>3913</v>
      </c>
    </row>
    <row r="4361" spans="1:5" ht="32" x14ac:dyDescent="0.2">
      <c r="A4361" s="8" t="s">
        <v>9307</v>
      </c>
      <c r="B4361" s="8" t="s">
        <v>3931</v>
      </c>
      <c r="C4361" s="8" t="s">
        <v>7</v>
      </c>
      <c r="D4361" s="50" t="s">
        <v>10587</v>
      </c>
      <c r="E4361" s="50" t="s">
        <v>3933</v>
      </c>
    </row>
    <row r="4362" spans="1:5" ht="16" x14ac:dyDescent="0.2">
      <c r="A4362" s="8" t="s">
        <v>9307</v>
      </c>
      <c r="B4362" s="8" t="s">
        <v>3931</v>
      </c>
      <c r="C4362" s="8" t="s">
        <v>8</v>
      </c>
      <c r="D4362" s="50" t="s">
        <v>10588</v>
      </c>
      <c r="E4362" s="50" t="s">
        <v>3934</v>
      </c>
    </row>
    <row r="4363" spans="1:5" ht="16" x14ac:dyDescent="0.2">
      <c r="A4363" s="8" t="s">
        <v>9307</v>
      </c>
      <c r="B4363" s="8" t="s">
        <v>3935</v>
      </c>
      <c r="C4363" s="8" t="s">
        <v>4</v>
      </c>
      <c r="D4363" s="50" t="s">
        <v>10570</v>
      </c>
      <c r="E4363" s="50" t="s">
        <v>3897</v>
      </c>
    </row>
    <row r="4364" spans="1:5" ht="16" x14ac:dyDescent="0.2">
      <c r="A4364" s="8" t="s">
        <v>9307</v>
      </c>
      <c r="B4364" s="8" t="s">
        <v>3935</v>
      </c>
      <c r="C4364" s="8" t="s">
        <v>5</v>
      </c>
      <c r="D4364" s="50" t="s">
        <v>10572</v>
      </c>
      <c r="E4364" s="50" t="s">
        <v>3900</v>
      </c>
    </row>
    <row r="4365" spans="1:5" ht="16" x14ac:dyDescent="0.2">
      <c r="A4365" s="8" t="s">
        <v>9307</v>
      </c>
      <c r="B4365" s="8" t="s">
        <v>3935</v>
      </c>
      <c r="C4365" s="8" t="s">
        <v>6</v>
      </c>
      <c r="D4365" s="50" t="s">
        <v>10579</v>
      </c>
      <c r="E4365" s="50" t="s">
        <v>3913</v>
      </c>
    </row>
    <row r="4366" spans="1:5" ht="16" x14ac:dyDescent="0.2">
      <c r="A4366" s="8" t="s">
        <v>9307</v>
      </c>
      <c r="B4366" s="8" t="s">
        <v>3935</v>
      </c>
      <c r="C4366" s="8" t="s">
        <v>7</v>
      </c>
      <c r="D4366" s="50" t="s">
        <v>10589</v>
      </c>
      <c r="E4366" s="50" t="s">
        <v>3937</v>
      </c>
    </row>
    <row r="4367" spans="1:5" ht="16" x14ac:dyDescent="0.2">
      <c r="A4367" s="8" t="s">
        <v>9307</v>
      </c>
      <c r="B4367" s="8" t="s">
        <v>3935</v>
      </c>
      <c r="C4367" s="8" t="s">
        <v>8</v>
      </c>
      <c r="D4367" s="50" t="s">
        <v>10584</v>
      </c>
      <c r="E4367" s="50" t="s">
        <v>3924</v>
      </c>
    </row>
    <row r="4368" spans="1:5" ht="16" x14ac:dyDescent="0.2">
      <c r="A4368" s="8" t="s">
        <v>9307</v>
      </c>
      <c r="B4368" s="8" t="s">
        <v>3938</v>
      </c>
      <c r="C4368" s="8" t="s">
        <v>4</v>
      </c>
      <c r="D4368" s="50" t="s">
        <v>10570</v>
      </c>
      <c r="E4368" s="50" t="s">
        <v>3897</v>
      </c>
    </row>
    <row r="4369" spans="1:5" ht="16" x14ac:dyDescent="0.2">
      <c r="A4369" s="8" t="s">
        <v>9307</v>
      </c>
      <c r="B4369" s="8" t="s">
        <v>3938</v>
      </c>
      <c r="C4369" s="8" t="s">
        <v>5</v>
      </c>
      <c r="D4369" s="50" t="s">
        <v>10572</v>
      </c>
      <c r="E4369" s="50" t="s">
        <v>3900</v>
      </c>
    </row>
    <row r="4370" spans="1:5" ht="16" x14ac:dyDescent="0.2">
      <c r="A4370" s="8" t="s">
        <v>9307</v>
      </c>
      <c r="B4370" s="8" t="s">
        <v>3938</v>
      </c>
      <c r="C4370" s="8" t="s">
        <v>6</v>
      </c>
      <c r="D4370" s="50" t="s">
        <v>10579</v>
      </c>
      <c r="E4370" s="50" t="s">
        <v>3913</v>
      </c>
    </row>
    <row r="4371" spans="1:5" ht="16" x14ac:dyDescent="0.2">
      <c r="A4371" s="8" t="s">
        <v>9307</v>
      </c>
      <c r="B4371" s="8" t="s">
        <v>3938</v>
      </c>
      <c r="C4371" s="8" t="s">
        <v>7</v>
      </c>
      <c r="D4371" s="50" t="s">
        <v>10590</v>
      </c>
      <c r="E4371" s="50" t="s">
        <v>3940</v>
      </c>
    </row>
    <row r="4372" spans="1:5" ht="16" x14ac:dyDescent="0.2">
      <c r="A4372" s="8" t="s">
        <v>9307</v>
      </c>
      <c r="B4372" s="8" t="s">
        <v>3938</v>
      </c>
      <c r="C4372" s="8" t="s">
        <v>8</v>
      </c>
      <c r="D4372" s="50" t="s">
        <v>10584</v>
      </c>
      <c r="E4372" s="50" t="s">
        <v>3924</v>
      </c>
    </row>
    <row r="4373" spans="1:5" ht="16" x14ac:dyDescent="0.2">
      <c r="A4373" s="8" t="s">
        <v>9307</v>
      </c>
      <c r="B4373" s="8" t="s">
        <v>3941</v>
      </c>
      <c r="C4373" s="8" t="s">
        <v>4</v>
      </c>
      <c r="D4373" s="50" t="s">
        <v>10570</v>
      </c>
      <c r="E4373" s="50" t="s">
        <v>3897</v>
      </c>
    </row>
    <row r="4374" spans="1:5" ht="16" x14ac:dyDescent="0.2">
      <c r="A4374" s="8" t="s">
        <v>9307</v>
      </c>
      <c r="B4374" s="8" t="s">
        <v>3941</v>
      </c>
      <c r="C4374" s="8" t="s">
        <v>5</v>
      </c>
      <c r="D4374" s="50" t="s">
        <v>10572</v>
      </c>
      <c r="E4374" s="50" t="s">
        <v>3900</v>
      </c>
    </row>
    <row r="4375" spans="1:5" ht="16" x14ac:dyDescent="0.2">
      <c r="A4375" s="8" t="s">
        <v>9307</v>
      </c>
      <c r="B4375" s="8" t="s">
        <v>3941</v>
      </c>
      <c r="C4375" s="8" t="s">
        <v>6</v>
      </c>
      <c r="D4375" s="50" t="s">
        <v>10579</v>
      </c>
      <c r="E4375" s="50" t="s">
        <v>3913</v>
      </c>
    </row>
    <row r="4376" spans="1:5" ht="16" x14ac:dyDescent="0.2">
      <c r="A4376" s="8" t="s">
        <v>9307</v>
      </c>
      <c r="B4376" s="8" t="s">
        <v>3941</v>
      </c>
      <c r="C4376" s="8" t="s">
        <v>7</v>
      </c>
      <c r="D4376" s="50" t="s">
        <v>10591</v>
      </c>
      <c r="E4376" s="50" t="s">
        <v>3943</v>
      </c>
    </row>
    <row r="4377" spans="1:5" ht="16" x14ac:dyDescent="0.2">
      <c r="A4377" s="8" t="s">
        <v>9307</v>
      </c>
      <c r="B4377" s="8" t="s">
        <v>3941</v>
      </c>
      <c r="C4377" s="8" t="s">
        <v>8</v>
      </c>
      <c r="D4377" s="50" t="s">
        <v>10592</v>
      </c>
      <c r="E4377" s="50" t="s">
        <v>3944</v>
      </c>
    </row>
    <row r="4378" spans="1:5" ht="16" x14ac:dyDescent="0.2">
      <c r="A4378" s="8" t="s">
        <v>9307</v>
      </c>
      <c r="B4378" s="8" t="s">
        <v>3945</v>
      </c>
      <c r="C4378" s="8" t="s">
        <v>4</v>
      </c>
      <c r="D4378" s="50" t="s">
        <v>10570</v>
      </c>
      <c r="E4378" s="50" t="s">
        <v>3897</v>
      </c>
    </row>
    <row r="4379" spans="1:5" ht="16" x14ac:dyDescent="0.2">
      <c r="A4379" s="8" t="s">
        <v>9307</v>
      </c>
      <c r="B4379" s="8" t="s">
        <v>3945</v>
      </c>
      <c r="C4379" s="8" t="s">
        <v>5</v>
      </c>
      <c r="D4379" s="50" t="s">
        <v>10572</v>
      </c>
      <c r="E4379" s="50" t="s">
        <v>3900</v>
      </c>
    </row>
    <row r="4380" spans="1:5" ht="16" x14ac:dyDescent="0.2">
      <c r="A4380" s="8" t="s">
        <v>9307</v>
      </c>
      <c r="B4380" s="8" t="s">
        <v>3945</v>
      </c>
      <c r="C4380" s="8" t="s">
        <v>6</v>
      </c>
      <c r="D4380" s="50" t="s">
        <v>10579</v>
      </c>
      <c r="E4380" s="50" t="s">
        <v>3913</v>
      </c>
    </row>
    <row r="4381" spans="1:5" ht="16" x14ac:dyDescent="0.2">
      <c r="A4381" s="8" t="s">
        <v>9307</v>
      </c>
      <c r="B4381" s="8" t="s">
        <v>3945</v>
      </c>
      <c r="C4381" s="8" t="s">
        <v>7</v>
      </c>
      <c r="D4381" s="50" t="s">
        <v>10593</v>
      </c>
      <c r="E4381" s="50" t="s">
        <v>3947</v>
      </c>
    </row>
    <row r="4382" spans="1:5" ht="16" x14ac:dyDescent="0.2">
      <c r="A4382" s="8" t="s">
        <v>9307</v>
      </c>
      <c r="B4382" s="8" t="s">
        <v>3945</v>
      </c>
      <c r="C4382" s="8" t="s">
        <v>8</v>
      </c>
      <c r="D4382" s="50" t="s">
        <v>10592</v>
      </c>
      <c r="E4382" s="50" t="s">
        <v>3944</v>
      </c>
    </row>
    <row r="4383" spans="1:5" ht="16" x14ac:dyDescent="0.2">
      <c r="A4383" s="8" t="s">
        <v>9307</v>
      </c>
      <c r="B4383" s="8" t="s">
        <v>3948</v>
      </c>
      <c r="C4383" s="8" t="s">
        <v>4</v>
      </c>
      <c r="D4383" s="50" t="s">
        <v>10570</v>
      </c>
      <c r="E4383" s="50" t="s">
        <v>3897</v>
      </c>
    </row>
    <row r="4384" spans="1:5" ht="16" x14ac:dyDescent="0.2">
      <c r="A4384" s="8" t="s">
        <v>9307</v>
      </c>
      <c r="B4384" s="8" t="s">
        <v>3948</v>
      </c>
      <c r="C4384" s="8" t="s">
        <v>5</v>
      </c>
      <c r="D4384" s="50" t="s">
        <v>10572</v>
      </c>
      <c r="E4384" s="50" t="s">
        <v>3900</v>
      </c>
    </row>
    <row r="4385" spans="1:5" ht="16" x14ac:dyDescent="0.2">
      <c r="A4385" s="8" t="s">
        <v>9307</v>
      </c>
      <c r="B4385" s="8" t="s">
        <v>3948</v>
      </c>
      <c r="C4385" s="8" t="s">
        <v>6</v>
      </c>
      <c r="D4385" s="50" t="s">
        <v>10579</v>
      </c>
      <c r="E4385" s="50" t="s">
        <v>3913</v>
      </c>
    </row>
    <row r="4386" spans="1:5" ht="16" x14ac:dyDescent="0.2">
      <c r="A4386" s="8" t="s">
        <v>9307</v>
      </c>
      <c r="B4386" s="8" t="s">
        <v>3948</v>
      </c>
      <c r="C4386" s="8" t="s">
        <v>7</v>
      </c>
      <c r="D4386" s="50" t="s">
        <v>10594</v>
      </c>
      <c r="E4386" s="50" t="s">
        <v>3950</v>
      </c>
    </row>
    <row r="4387" spans="1:5" ht="48" x14ac:dyDescent="0.2">
      <c r="A4387" s="8" t="s">
        <v>9307</v>
      </c>
      <c r="B4387" s="8" t="s">
        <v>3948</v>
      </c>
      <c r="C4387" s="8" t="s">
        <v>8</v>
      </c>
      <c r="D4387" s="50" t="s">
        <v>10586</v>
      </c>
      <c r="E4387" s="50" t="s">
        <v>3928</v>
      </c>
    </row>
    <row r="4388" spans="1:5" ht="16" x14ac:dyDescent="0.2">
      <c r="A4388" s="8" t="s">
        <v>9307</v>
      </c>
      <c r="B4388" s="8" t="s">
        <v>3953</v>
      </c>
      <c r="C4388" s="8" t="s">
        <v>4</v>
      </c>
      <c r="D4388" s="50" t="s">
        <v>10570</v>
      </c>
      <c r="E4388" s="50" t="s">
        <v>3897</v>
      </c>
    </row>
    <row r="4389" spans="1:5" ht="16" x14ac:dyDescent="0.2">
      <c r="A4389" s="8" t="s">
        <v>9307</v>
      </c>
      <c r="B4389" s="8" t="s">
        <v>3953</v>
      </c>
      <c r="C4389" s="8" t="s">
        <v>5</v>
      </c>
      <c r="D4389" s="50" t="s">
        <v>10572</v>
      </c>
      <c r="E4389" s="50" t="s">
        <v>3900</v>
      </c>
    </row>
    <row r="4390" spans="1:5" ht="16" x14ac:dyDescent="0.2">
      <c r="A4390" s="8" t="s">
        <v>9307</v>
      </c>
      <c r="B4390" s="8" t="s">
        <v>3953</v>
      </c>
      <c r="C4390" s="8" t="s">
        <v>6</v>
      </c>
      <c r="D4390" s="50" t="s">
        <v>10579</v>
      </c>
      <c r="E4390" s="50" t="s">
        <v>3913</v>
      </c>
    </row>
    <row r="4391" spans="1:5" ht="32" x14ac:dyDescent="0.2">
      <c r="A4391" s="8" t="s">
        <v>9307</v>
      </c>
      <c r="B4391" s="8" t="s">
        <v>3953</v>
      </c>
      <c r="C4391" s="8" t="s">
        <v>7</v>
      </c>
      <c r="D4391" s="50" t="s">
        <v>10595</v>
      </c>
      <c r="E4391" s="50" t="s">
        <v>10596</v>
      </c>
    </row>
    <row r="4392" spans="1:5" ht="16" x14ac:dyDescent="0.2">
      <c r="A4392" s="8" t="s">
        <v>9307</v>
      </c>
      <c r="B4392" s="8" t="s">
        <v>3953</v>
      </c>
      <c r="C4392" s="8" t="s">
        <v>8</v>
      </c>
      <c r="D4392" s="50" t="s">
        <v>10588</v>
      </c>
      <c r="E4392" s="50" t="s">
        <v>3934</v>
      </c>
    </row>
    <row r="4393" spans="1:5" ht="16" x14ac:dyDescent="0.2">
      <c r="A4393" s="8" t="s">
        <v>9307</v>
      </c>
      <c r="B4393" s="8" t="s">
        <v>3956</v>
      </c>
      <c r="C4393" s="8" t="s">
        <v>4</v>
      </c>
      <c r="D4393" s="50" t="s">
        <v>10570</v>
      </c>
      <c r="E4393" s="50" t="s">
        <v>3897</v>
      </c>
    </row>
    <row r="4394" spans="1:5" ht="16" x14ac:dyDescent="0.2">
      <c r="A4394" s="8" t="s">
        <v>9307</v>
      </c>
      <c r="B4394" s="8" t="s">
        <v>3956</v>
      </c>
      <c r="C4394" s="8" t="s">
        <v>5</v>
      </c>
      <c r="D4394" s="50" t="s">
        <v>10572</v>
      </c>
      <c r="E4394" s="50" t="s">
        <v>3900</v>
      </c>
    </row>
    <row r="4395" spans="1:5" ht="16" x14ac:dyDescent="0.2">
      <c r="A4395" s="8" t="s">
        <v>9307</v>
      </c>
      <c r="B4395" s="8" t="s">
        <v>3956</v>
      </c>
      <c r="C4395" s="8" t="s">
        <v>6</v>
      </c>
      <c r="D4395" s="50" t="s">
        <v>10579</v>
      </c>
      <c r="E4395" s="50" t="s">
        <v>3913</v>
      </c>
    </row>
    <row r="4396" spans="1:5" ht="16" x14ac:dyDescent="0.2">
      <c r="A4396" s="8" t="s">
        <v>9307</v>
      </c>
      <c r="B4396" s="8" t="s">
        <v>3956</v>
      </c>
      <c r="C4396" s="8" t="s">
        <v>7</v>
      </c>
      <c r="D4396" s="50" t="s">
        <v>10597</v>
      </c>
      <c r="E4396" s="50" t="s">
        <v>3958</v>
      </c>
    </row>
    <row r="4397" spans="1:5" ht="16" x14ac:dyDescent="0.2">
      <c r="A4397" s="8" t="s">
        <v>9307</v>
      </c>
      <c r="B4397" s="8" t="s">
        <v>3956</v>
      </c>
      <c r="C4397" s="8" t="s">
        <v>8</v>
      </c>
      <c r="D4397" s="50" t="s">
        <v>10584</v>
      </c>
      <c r="E4397" s="50" t="s">
        <v>3924</v>
      </c>
    </row>
    <row r="4398" spans="1:5" ht="16" x14ac:dyDescent="0.2">
      <c r="A4398" s="8" t="s">
        <v>9307</v>
      </c>
      <c r="B4398" s="8" t="s">
        <v>3959</v>
      </c>
      <c r="C4398" s="8" t="s">
        <v>4</v>
      </c>
      <c r="D4398" s="50" t="s">
        <v>10570</v>
      </c>
      <c r="E4398" s="50" t="s">
        <v>3897</v>
      </c>
    </row>
    <row r="4399" spans="1:5" ht="16" x14ac:dyDescent="0.2">
      <c r="A4399" s="8" t="s">
        <v>9307</v>
      </c>
      <c r="B4399" s="8" t="s">
        <v>3959</v>
      </c>
      <c r="C4399" s="8" t="s">
        <v>5</v>
      </c>
      <c r="D4399" s="50" t="s">
        <v>10572</v>
      </c>
      <c r="E4399" s="50" t="s">
        <v>3900</v>
      </c>
    </row>
    <row r="4400" spans="1:5" ht="16" x14ac:dyDescent="0.2">
      <c r="A4400" s="8" t="s">
        <v>9307</v>
      </c>
      <c r="B4400" s="8" t="s">
        <v>3959</v>
      </c>
      <c r="C4400" s="8" t="s">
        <v>6</v>
      </c>
      <c r="D4400" s="50" t="s">
        <v>10579</v>
      </c>
      <c r="E4400" s="50" t="s">
        <v>3913</v>
      </c>
    </row>
    <row r="4401" spans="1:5" ht="16" x14ac:dyDescent="0.2">
      <c r="A4401" s="8" t="s">
        <v>9307</v>
      </c>
      <c r="B4401" s="8" t="s">
        <v>3959</v>
      </c>
      <c r="C4401" s="8" t="s">
        <v>7</v>
      </c>
      <c r="D4401" s="50" t="s">
        <v>10598</v>
      </c>
      <c r="E4401" s="50" t="s">
        <v>3961</v>
      </c>
    </row>
    <row r="4402" spans="1:5" ht="16" x14ac:dyDescent="0.2">
      <c r="A4402" s="8" t="s">
        <v>9307</v>
      </c>
      <c r="B4402" s="8" t="s">
        <v>3959</v>
      </c>
      <c r="C4402" s="8" t="s">
        <v>8</v>
      </c>
      <c r="D4402" s="50" t="s">
        <v>10584</v>
      </c>
      <c r="E4402" s="50" t="s">
        <v>3924</v>
      </c>
    </row>
    <row r="4403" spans="1:5" ht="16" x14ac:dyDescent="0.2">
      <c r="A4403" s="8" t="s">
        <v>9307</v>
      </c>
      <c r="B4403" s="8" t="s">
        <v>3962</v>
      </c>
      <c r="C4403" s="8" t="s">
        <v>4</v>
      </c>
      <c r="D4403" s="50" t="s">
        <v>10570</v>
      </c>
      <c r="E4403" s="50" t="s">
        <v>3897</v>
      </c>
    </row>
    <row r="4404" spans="1:5" ht="16" x14ac:dyDescent="0.2">
      <c r="A4404" s="8" t="s">
        <v>9307</v>
      </c>
      <c r="B4404" s="8" t="s">
        <v>3962</v>
      </c>
      <c r="C4404" s="8" t="s">
        <v>5</v>
      </c>
      <c r="D4404" s="50" t="s">
        <v>10572</v>
      </c>
      <c r="E4404" s="50" t="s">
        <v>3900</v>
      </c>
    </row>
    <row r="4405" spans="1:5" ht="16" x14ac:dyDescent="0.2">
      <c r="A4405" s="8" t="s">
        <v>9307</v>
      </c>
      <c r="B4405" s="8" t="s">
        <v>3962</v>
      </c>
      <c r="C4405" s="8" t="s">
        <v>6</v>
      </c>
      <c r="D4405" s="50" t="s">
        <v>10579</v>
      </c>
      <c r="E4405" s="50" t="s">
        <v>3913</v>
      </c>
    </row>
    <row r="4406" spans="1:5" ht="16" x14ac:dyDescent="0.2">
      <c r="A4406" s="8" t="s">
        <v>9307</v>
      </c>
      <c r="B4406" s="8" t="s">
        <v>3962</v>
      </c>
      <c r="C4406" s="8" t="s">
        <v>7</v>
      </c>
      <c r="D4406" s="50" t="s">
        <v>10599</v>
      </c>
      <c r="E4406" s="50" t="s">
        <v>3964</v>
      </c>
    </row>
    <row r="4407" spans="1:5" ht="16" x14ac:dyDescent="0.2">
      <c r="A4407" s="8" t="s">
        <v>9307</v>
      </c>
      <c r="B4407" s="8" t="s">
        <v>3962</v>
      </c>
      <c r="C4407" s="8" t="s">
        <v>8</v>
      </c>
      <c r="D4407" s="50" t="s">
        <v>10592</v>
      </c>
      <c r="E4407" s="50" t="s">
        <v>3944</v>
      </c>
    </row>
    <row r="4408" spans="1:5" ht="16" x14ac:dyDescent="0.2">
      <c r="A4408" s="8" t="s">
        <v>9307</v>
      </c>
      <c r="B4408" s="8" t="s">
        <v>3965</v>
      </c>
      <c r="C4408" s="8" t="s">
        <v>4</v>
      </c>
      <c r="D4408" s="50" t="s">
        <v>10570</v>
      </c>
      <c r="E4408" s="50" t="s">
        <v>3897</v>
      </c>
    </row>
    <row r="4409" spans="1:5" ht="16" x14ac:dyDescent="0.2">
      <c r="A4409" s="8" t="s">
        <v>9307</v>
      </c>
      <c r="B4409" s="8" t="s">
        <v>3965</v>
      </c>
      <c r="C4409" s="8" t="s">
        <v>5</v>
      </c>
      <c r="D4409" s="50" t="s">
        <v>10572</v>
      </c>
      <c r="E4409" s="50" t="s">
        <v>3900</v>
      </c>
    </row>
    <row r="4410" spans="1:5" ht="16" x14ac:dyDescent="0.2">
      <c r="A4410" s="8" t="s">
        <v>9307</v>
      </c>
      <c r="B4410" s="8" t="s">
        <v>3965</v>
      </c>
      <c r="C4410" s="8" t="s">
        <v>6</v>
      </c>
      <c r="D4410" s="50" t="s">
        <v>10579</v>
      </c>
      <c r="E4410" s="50" t="s">
        <v>3913</v>
      </c>
    </row>
    <row r="4411" spans="1:5" ht="16" x14ac:dyDescent="0.2">
      <c r="A4411" s="8" t="s">
        <v>9307</v>
      </c>
      <c r="B4411" s="8" t="s">
        <v>3965</v>
      </c>
      <c r="C4411" s="8" t="s">
        <v>7</v>
      </c>
      <c r="D4411" s="50" t="s">
        <v>10600</v>
      </c>
      <c r="E4411" s="50" t="s">
        <v>3967</v>
      </c>
    </row>
    <row r="4412" spans="1:5" ht="16" x14ac:dyDescent="0.2">
      <c r="A4412" s="8" t="s">
        <v>9307</v>
      </c>
      <c r="B4412" s="8" t="s">
        <v>3965</v>
      </c>
      <c r="C4412" s="8" t="s">
        <v>8</v>
      </c>
      <c r="D4412" s="50" t="s">
        <v>10592</v>
      </c>
      <c r="E4412" s="50" t="s">
        <v>3944</v>
      </c>
    </row>
    <row r="4413" spans="1:5" ht="16" x14ac:dyDescent="0.2">
      <c r="A4413" s="8" t="s">
        <v>9307</v>
      </c>
      <c r="B4413" s="8" t="s">
        <v>3968</v>
      </c>
      <c r="C4413" s="8" t="s">
        <v>4</v>
      </c>
      <c r="D4413" s="50" t="s">
        <v>10570</v>
      </c>
      <c r="E4413" s="50" t="s">
        <v>3897</v>
      </c>
    </row>
    <row r="4414" spans="1:5" ht="16" x14ac:dyDescent="0.2">
      <c r="A4414" s="8" t="s">
        <v>9307</v>
      </c>
      <c r="B4414" s="8" t="s">
        <v>3968</v>
      </c>
      <c r="C4414" s="8" t="s">
        <v>5</v>
      </c>
      <c r="D4414" s="50" t="s">
        <v>10572</v>
      </c>
      <c r="E4414" s="50" t="s">
        <v>3900</v>
      </c>
    </row>
    <row r="4415" spans="1:5" ht="16" x14ac:dyDescent="0.2">
      <c r="A4415" s="8" t="s">
        <v>9307</v>
      </c>
      <c r="B4415" s="8" t="s">
        <v>3968</v>
      </c>
      <c r="C4415" s="8" t="s">
        <v>6</v>
      </c>
      <c r="D4415" s="50" t="s">
        <v>10579</v>
      </c>
      <c r="E4415" s="50" t="s">
        <v>3913</v>
      </c>
    </row>
    <row r="4416" spans="1:5" ht="16" x14ac:dyDescent="0.2">
      <c r="A4416" s="8" t="s">
        <v>9307</v>
      </c>
      <c r="B4416" s="8" t="s">
        <v>3968</v>
      </c>
      <c r="C4416" s="8" t="s">
        <v>7</v>
      </c>
      <c r="D4416" s="50" t="s">
        <v>10601</v>
      </c>
      <c r="E4416" s="50" t="s">
        <v>3970</v>
      </c>
    </row>
    <row r="4417" spans="1:5" ht="48" x14ac:dyDescent="0.2">
      <c r="A4417" s="8" t="s">
        <v>9307</v>
      </c>
      <c r="B4417" s="8" t="s">
        <v>3968</v>
      </c>
      <c r="C4417" s="8" t="s">
        <v>8</v>
      </c>
      <c r="D4417" s="50" t="s">
        <v>10586</v>
      </c>
      <c r="E4417" s="50" t="s">
        <v>3928</v>
      </c>
    </row>
    <row r="4418" spans="1:5" ht="16" x14ac:dyDescent="0.2">
      <c r="A4418" s="8" t="s">
        <v>9307</v>
      </c>
      <c r="B4418" s="8" t="s">
        <v>3973</v>
      </c>
      <c r="C4418" s="8" t="s">
        <v>4</v>
      </c>
      <c r="D4418" s="50" t="s">
        <v>10570</v>
      </c>
      <c r="E4418" s="50" t="s">
        <v>3897</v>
      </c>
    </row>
    <row r="4419" spans="1:5" ht="16" x14ac:dyDescent="0.2">
      <c r="A4419" s="8" t="s">
        <v>9307</v>
      </c>
      <c r="B4419" s="8" t="s">
        <v>3973</v>
      </c>
      <c r="C4419" s="8" t="s">
        <v>5</v>
      </c>
      <c r="D4419" s="50" t="s">
        <v>10572</v>
      </c>
      <c r="E4419" s="50" t="s">
        <v>3900</v>
      </c>
    </row>
    <row r="4420" spans="1:5" ht="16" x14ac:dyDescent="0.2">
      <c r="A4420" s="8" t="s">
        <v>9307</v>
      </c>
      <c r="B4420" s="8" t="s">
        <v>3973</v>
      </c>
      <c r="C4420" s="8" t="s">
        <v>6</v>
      </c>
      <c r="D4420" s="50" t="s">
        <v>10579</v>
      </c>
      <c r="E4420" s="50" t="s">
        <v>3913</v>
      </c>
    </row>
    <row r="4421" spans="1:5" ht="32" x14ac:dyDescent="0.2">
      <c r="A4421" s="8" t="s">
        <v>9307</v>
      </c>
      <c r="B4421" s="8" t="s">
        <v>3973</v>
      </c>
      <c r="C4421" s="8" t="s">
        <v>7</v>
      </c>
      <c r="D4421" s="50" t="s">
        <v>10602</v>
      </c>
      <c r="E4421" s="50" t="s">
        <v>3975</v>
      </c>
    </row>
    <row r="4422" spans="1:5" ht="16" x14ac:dyDescent="0.2">
      <c r="A4422" s="8" t="s">
        <v>9307</v>
      </c>
      <c r="B4422" s="8" t="s">
        <v>3973</v>
      </c>
      <c r="C4422" s="8" t="s">
        <v>8</v>
      </c>
      <c r="D4422" s="50" t="s">
        <v>10588</v>
      </c>
      <c r="E4422" s="50" t="s">
        <v>3934</v>
      </c>
    </row>
    <row r="4423" spans="1:5" ht="16" x14ac:dyDescent="0.2">
      <c r="A4423" s="8" t="s">
        <v>9307</v>
      </c>
      <c r="B4423" s="8" t="s">
        <v>3976</v>
      </c>
      <c r="C4423" s="8" t="s">
        <v>4</v>
      </c>
      <c r="D4423" s="50" t="s">
        <v>10570</v>
      </c>
      <c r="E4423" s="50" t="s">
        <v>3897</v>
      </c>
    </row>
    <row r="4424" spans="1:5" ht="16" x14ac:dyDescent="0.2">
      <c r="A4424" s="8" t="s">
        <v>9307</v>
      </c>
      <c r="B4424" s="8" t="s">
        <v>3976</v>
      </c>
      <c r="C4424" s="8" t="s">
        <v>5</v>
      </c>
      <c r="D4424" s="50" t="s">
        <v>10572</v>
      </c>
      <c r="E4424" s="50" t="s">
        <v>3900</v>
      </c>
    </row>
    <row r="4425" spans="1:5" ht="16" x14ac:dyDescent="0.2">
      <c r="A4425" s="8" t="s">
        <v>9307</v>
      </c>
      <c r="B4425" s="8" t="s">
        <v>3976</v>
      </c>
      <c r="C4425" s="8" t="s">
        <v>6</v>
      </c>
      <c r="D4425" s="50" t="s">
        <v>10579</v>
      </c>
      <c r="E4425" s="50" t="s">
        <v>3913</v>
      </c>
    </row>
    <row r="4426" spans="1:5" ht="16" x14ac:dyDescent="0.2">
      <c r="A4426" s="8" t="s">
        <v>9307</v>
      </c>
      <c r="B4426" s="8" t="s">
        <v>3976</v>
      </c>
      <c r="C4426" s="8" t="s">
        <v>7</v>
      </c>
      <c r="D4426" s="50" t="s">
        <v>10603</v>
      </c>
      <c r="E4426" s="50" t="s">
        <v>3978</v>
      </c>
    </row>
    <row r="4427" spans="1:5" ht="16" x14ac:dyDescent="0.2">
      <c r="A4427" s="8" t="s">
        <v>9307</v>
      </c>
      <c r="B4427" s="8" t="s">
        <v>3976</v>
      </c>
      <c r="C4427" s="8" t="s">
        <v>8</v>
      </c>
      <c r="D4427" s="50" t="s">
        <v>10584</v>
      </c>
      <c r="E4427" s="50" t="s">
        <v>3924</v>
      </c>
    </row>
    <row r="4428" spans="1:5" ht="16" x14ac:dyDescent="0.2">
      <c r="A4428" s="8" t="s">
        <v>9307</v>
      </c>
      <c r="B4428" s="8" t="s">
        <v>3979</v>
      </c>
      <c r="C4428" s="8" t="s">
        <v>4</v>
      </c>
      <c r="D4428" s="50" t="s">
        <v>10570</v>
      </c>
      <c r="E4428" s="50" t="s">
        <v>3897</v>
      </c>
    </row>
    <row r="4429" spans="1:5" ht="16" x14ac:dyDescent="0.2">
      <c r="A4429" s="8" t="s">
        <v>9307</v>
      </c>
      <c r="B4429" s="8" t="s">
        <v>3979</v>
      </c>
      <c r="C4429" s="8" t="s">
        <v>5</v>
      </c>
      <c r="D4429" s="50" t="s">
        <v>10572</v>
      </c>
      <c r="E4429" s="50" t="s">
        <v>3900</v>
      </c>
    </row>
    <row r="4430" spans="1:5" ht="16" x14ac:dyDescent="0.2">
      <c r="A4430" s="8" t="s">
        <v>9307</v>
      </c>
      <c r="B4430" s="8" t="s">
        <v>3979</v>
      </c>
      <c r="C4430" s="8" t="s">
        <v>6</v>
      </c>
      <c r="D4430" s="50" t="s">
        <v>10579</v>
      </c>
      <c r="E4430" s="50" t="s">
        <v>3913</v>
      </c>
    </row>
    <row r="4431" spans="1:5" ht="16" x14ac:dyDescent="0.2">
      <c r="A4431" s="8" t="s">
        <v>9307</v>
      </c>
      <c r="B4431" s="8" t="s">
        <v>3979</v>
      </c>
      <c r="C4431" s="8" t="s">
        <v>7</v>
      </c>
      <c r="D4431" s="50" t="s">
        <v>10604</v>
      </c>
      <c r="E4431" s="50" t="s">
        <v>3981</v>
      </c>
    </row>
    <row r="4432" spans="1:5" ht="16" x14ac:dyDescent="0.2">
      <c r="A4432" s="8" t="s">
        <v>9307</v>
      </c>
      <c r="B4432" s="8" t="s">
        <v>3979</v>
      </c>
      <c r="C4432" s="8" t="s">
        <v>8</v>
      </c>
      <c r="D4432" s="50" t="s">
        <v>10584</v>
      </c>
      <c r="E4432" s="50" t="s">
        <v>3924</v>
      </c>
    </row>
    <row r="4433" spans="1:5" ht="16" x14ac:dyDescent="0.2">
      <c r="A4433" s="8" t="s">
        <v>9307</v>
      </c>
      <c r="B4433" s="8" t="s">
        <v>3982</v>
      </c>
      <c r="C4433" s="8" t="s">
        <v>4</v>
      </c>
      <c r="D4433" s="50" t="s">
        <v>10570</v>
      </c>
      <c r="E4433" s="50" t="s">
        <v>3897</v>
      </c>
    </row>
    <row r="4434" spans="1:5" ht="16" x14ac:dyDescent="0.2">
      <c r="A4434" s="8" t="s">
        <v>9307</v>
      </c>
      <c r="B4434" s="8" t="s">
        <v>3982</v>
      </c>
      <c r="C4434" s="8" t="s">
        <v>5</v>
      </c>
      <c r="D4434" s="50" t="s">
        <v>10572</v>
      </c>
      <c r="E4434" s="50" t="s">
        <v>3900</v>
      </c>
    </row>
    <row r="4435" spans="1:5" ht="16" x14ac:dyDescent="0.2">
      <c r="A4435" s="8" t="s">
        <v>9307</v>
      </c>
      <c r="B4435" s="8" t="s">
        <v>3982</v>
      </c>
      <c r="C4435" s="8" t="s">
        <v>6</v>
      </c>
      <c r="D4435" s="50" t="s">
        <v>10579</v>
      </c>
      <c r="E4435" s="50" t="s">
        <v>3913</v>
      </c>
    </row>
    <row r="4436" spans="1:5" ht="16" x14ac:dyDescent="0.2">
      <c r="A4436" s="8" t="s">
        <v>9307</v>
      </c>
      <c r="B4436" s="8" t="s">
        <v>3982</v>
      </c>
      <c r="C4436" s="8" t="s">
        <v>7</v>
      </c>
      <c r="D4436" s="50" t="s">
        <v>10605</v>
      </c>
      <c r="E4436" s="50" t="s">
        <v>3984</v>
      </c>
    </row>
    <row r="4437" spans="1:5" ht="16" x14ac:dyDescent="0.2">
      <c r="A4437" s="8" t="s">
        <v>9307</v>
      </c>
      <c r="B4437" s="8" t="s">
        <v>3982</v>
      </c>
      <c r="C4437" s="8" t="s">
        <v>8</v>
      </c>
      <c r="D4437" s="50" t="s">
        <v>10592</v>
      </c>
      <c r="E4437" s="50" t="s">
        <v>3944</v>
      </c>
    </row>
    <row r="4438" spans="1:5" ht="16" x14ac:dyDescent="0.2">
      <c r="A4438" s="8" t="s">
        <v>9307</v>
      </c>
      <c r="B4438" s="8" t="s">
        <v>3985</v>
      </c>
      <c r="C4438" s="8" t="s">
        <v>4</v>
      </c>
      <c r="D4438" s="50" t="s">
        <v>10570</v>
      </c>
      <c r="E4438" s="50" t="s">
        <v>3897</v>
      </c>
    </row>
    <row r="4439" spans="1:5" ht="16" x14ac:dyDescent="0.2">
      <c r="A4439" s="8" t="s">
        <v>9307</v>
      </c>
      <c r="B4439" s="8" t="s">
        <v>3985</v>
      </c>
      <c r="C4439" s="8" t="s">
        <v>5</v>
      </c>
      <c r="D4439" s="50" t="s">
        <v>10572</v>
      </c>
      <c r="E4439" s="50" t="s">
        <v>3900</v>
      </c>
    </row>
    <row r="4440" spans="1:5" ht="16" x14ac:dyDescent="0.2">
      <c r="A4440" s="8" t="s">
        <v>9307</v>
      </c>
      <c r="B4440" s="8" t="s">
        <v>3985</v>
      </c>
      <c r="C4440" s="8" t="s">
        <v>6</v>
      </c>
      <c r="D4440" s="50" t="s">
        <v>10579</v>
      </c>
      <c r="E4440" s="50" t="s">
        <v>3913</v>
      </c>
    </row>
    <row r="4441" spans="1:5" ht="16" x14ac:dyDescent="0.2">
      <c r="A4441" s="8" t="s">
        <v>9307</v>
      </c>
      <c r="B4441" s="8" t="s">
        <v>3985</v>
      </c>
      <c r="C4441" s="8" t="s">
        <v>7</v>
      </c>
      <c r="D4441" s="50" t="s">
        <v>10606</v>
      </c>
      <c r="E4441" s="50" t="s">
        <v>3987</v>
      </c>
    </row>
    <row r="4442" spans="1:5" ht="16" x14ac:dyDescent="0.2">
      <c r="A4442" s="8" t="s">
        <v>9307</v>
      </c>
      <c r="B4442" s="8" t="s">
        <v>3985</v>
      </c>
      <c r="C4442" s="8" t="s">
        <v>8</v>
      </c>
      <c r="D4442" s="50" t="s">
        <v>10592</v>
      </c>
      <c r="E4442" s="50" t="s">
        <v>3944</v>
      </c>
    </row>
    <row r="4443" spans="1:5" ht="16" x14ac:dyDescent="0.2">
      <c r="A4443" s="8" t="s">
        <v>9307</v>
      </c>
      <c r="B4443" s="8" t="s">
        <v>3988</v>
      </c>
      <c r="C4443" s="8" t="s">
        <v>4</v>
      </c>
      <c r="D4443" s="50" t="s">
        <v>10570</v>
      </c>
      <c r="E4443" s="50" t="s">
        <v>3897</v>
      </c>
    </row>
    <row r="4444" spans="1:5" ht="16" x14ac:dyDescent="0.2">
      <c r="A4444" s="8" t="s">
        <v>9307</v>
      </c>
      <c r="B4444" s="8" t="s">
        <v>3988</v>
      </c>
      <c r="C4444" s="8" t="s">
        <v>5</v>
      </c>
      <c r="D4444" s="50" t="s">
        <v>10572</v>
      </c>
      <c r="E4444" s="50" t="s">
        <v>3900</v>
      </c>
    </row>
    <row r="4445" spans="1:5" ht="16" x14ac:dyDescent="0.2">
      <c r="A4445" s="8" t="s">
        <v>9307</v>
      </c>
      <c r="B4445" s="8" t="s">
        <v>3988</v>
      </c>
      <c r="C4445" s="8" t="s">
        <v>6</v>
      </c>
      <c r="D4445" s="50" t="s">
        <v>10579</v>
      </c>
      <c r="E4445" s="50" t="s">
        <v>3913</v>
      </c>
    </row>
    <row r="4446" spans="1:5" ht="16" x14ac:dyDescent="0.2">
      <c r="A4446" s="8" t="s">
        <v>9307</v>
      </c>
      <c r="B4446" s="8" t="s">
        <v>3988</v>
      </c>
      <c r="C4446" s="8" t="s">
        <v>7</v>
      </c>
      <c r="D4446" s="50" t="s">
        <v>10607</v>
      </c>
      <c r="E4446" s="50" t="s">
        <v>3990</v>
      </c>
    </row>
    <row r="4447" spans="1:5" ht="48" x14ac:dyDescent="0.2">
      <c r="A4447" s="8" t="s">
        <v>9307</v>
      </c>
      <c r="B4447" s="8" t="s">
        <v>3988</v>
      </c>
      <c r="C4447" s="8" t="s">
        <v>8</v>
      </c>
      <c r="D4447" s="50" t="s">
        <v>10586</v>
      </c>
      <c r="E4447" s="50" t="s">
        <v>3928</v>
      </c>
    </row>
    <row r="4448" spans="1:5" ht="16" x14ac:dyDescent="0.2">
      <c r="A4448" s="8" t="s">
        <v>9307</v>
      </c>
      <c r="B4448" s="8" t="s">
        <v>3993</v>
      </c>
      <c r="C4448" s="8" t="s">
        <v>4</v>
      </c>
      <c r="D4448" s="50" t="s">
        <v>10570</v>
      </c>
      <c r="E4448" s="50" t="s">
        <v>3897</v>
      </c>
    </row>
    <row r="4449" spans="1:5" ht="16" x14ac:dyDescent="0.2">
      <c r="A4449" s="8" t="s">
        <v>9307</v>
      </c>
      <c r="B4449" s="8" t="s">
        <v>3993</v>
      </c>
      <c r="C4449" s="8" t="s">
        <v>5</v>
      </c>
      <c r="D4449" s="50" t="s">
        <v>10572</v>
      </c>
      <c r="E4449" s="50" t="s">
        <v>3900</v>
      </c>
    </row>
    <row r="4450" spans="1:5" ht="16" x14ac:dyDescent="0.2">
      <c r="A4450" s="8" t="s">
        <v>9307</v>
      </c>
      <c r="B4450" s="8" t="s">
        <v>3993</v>
      </c>
      <c r="C4450" s="8" t="s">
        <v>6</v>
      </c>
      <c r="D4450" s="50" t="s">
        <v>10579</v>
      </c>
      <c r="E4450" s="50" t="s">
        <v>3913</v>
      </c>
    </row>
    <row r="4451" spans="1:5" ht="32" x14ac:dyDescent="0.2">
      <c r="A4451" s="8" t="s">
        <v>9307</v>
      </c>
      <c r="B4451" s="8" t="s">
        <v>3993</v>
      </c>
      <c r="C4451" s="8" t="s">
        <v>7</v>
      </c>
      <c r="D4451" s="50" t="s">
        <v>10608</v>
      </c>
      <c r="E4451" s="50" t="s">
        <v>3995</v>
      </c>
    </row>
    <row r="4452" spans="1:5" ht="16" x14ac:dyDescent="0.2">
      <c r="A4452" s="8" t="s">
        <v>9307</v>
      </c>
      <c r="B4452" s="8" t="s">
        <v>3993</v>
      </c>
      <c r="C4452" s="8" t="s">
        <v>8</v>
      </c>
      <c r="D4452" s="50" t="s">
        <v>10588</v>
      </c>
      <c r="E4452" s="50" t="s">
        <v>3934</v>
      </c>
    </row>
    <row r="4453" spans="1:5" ht="16" x14ac:dyDescent="0.2">
      <c r="A4453" s="8" t="s">
        <v>9307</v>
      </c>
      <c r="B4453" s="8" t="s">
        <v>3996</v>
      </c>
      <c r="C4453" s="8" t="s">
        <v>4</v>
      </c>
      <c r="D4453" s="50" t="s">
        <v>10570</v>
      </c>
      <c r="E4453" s="50" t="s">
        <v>3897</v>
      </c>
    </row>
    <row r="4454" spans="1:5" ht="16" x14ac:dyDescent="0.2">
      <c r="A4454" s="8" t="s">
        <v>9307</v>
      </c>
      <c r="B4454" s="8" t="s">
        <v>3996</v>
      </c>
      <c r="C4454" s="8" t="s">
        <v>5</v>
      </c>
      <c r="D4454" s="50" t="s">
        <v>10572</v>
      </c>
      <c r="E4454" s="50" t="s">
        <v>3900</v>
      </c>
    </row>
    <row r="4455" spans="1:5" ht="16" x14ac:dyDescent="0.2">
      <c r="A4455" s="8" t="s">
        <v>9307</v>
      </c>
      <c r="B4455" s="8" t="s">
        <v>3996</v>
      </c>
      <c r="C4455" s="8" t="s">
        <v>6</v>
      </c>
      <c r="D4455" s="50" t="s">
        <v>10579</v>
      </c>
      <c r="E4455" s="50" t="s">
        <v>3913</v>
      </c>
    </row>
    <row r="4456" spans="1:5" ht="16" x14ac:dyDescent="0.2">
      <c r="A4456" s="8" t="s">
        <v>9307</v>
      </c>
      <c r="B4456" s="8" t="s">
        <v>3996</v>
      </c>
      <c r="C4456" s="8" t="s">
        <v>7</v>
      </c>
      <c r="D4456" s="50" t="s">
        <v>10609</v>
      </c>
      <c r="E4456" s="50" t="s">
        <v>3998</v>
      </c>
    </row>
    <row r="4457" spans="1:5" ht="16" x14ac:dyDescent="0.2">
      <c r="A4457" s="8" t="s">
        <v>9307</v>
      </c>
      <c r="B4457" s="8" t="s">
        <v>3996</v>
      </c>
      <c r="C4457" s="8" t="s">
        <v>8</v>
      </c>
      <c r="D4457" s="50" t="s">
        <v>10584</v>
      </c>
      <c r="E4457" s="50" t="s">
        <v>3924</v>
      </c>
    </row>
    <row r="4458" spans="1:5" ht="16" x14ac:dyDescent="0.2">
      <c r="A4458" s="8" t="s">
        <v>9307</v>
      </c>
      <c r="B4458" s="8" t="s">
        <v>3999</v>
      </c>
      <c r="C4458" s="8" t="s">
        <v>4</v>
      </c>
      <c r="D4458" s="50" t="s">
        <v>10570</v>
      </c>
      <c r="E4458" s="50" t="s">
        <v>3897</v>
      </c>
    </row>
    <row r="4459" spans="1:5" ht="16" x14ac:dyDescent="0.2">
      <c r="A4459" s="8" t="s">
        <v>9307</v>
      </c>
      <c r="B4459" s="8" t="s">
        <v>3999</v>
      </c>
      <c r="C4459" s="8" t="s">
        <v>5</v>
      </c>
      <c r="D4459" s="50" t="s">
        <v>10572</v>
      </c>
      <c r="E4459" s="50" t="s">
        <v>3900</v>
      </c>
    </row>
    <row r="4460" spans="1:5" ht="16" x14ac:dyDescent="0.2">
      <c r="A4460" s="8" t="s">
        <v>9307</v>
      </c>
      <c r="B4460" s="8" t="s">
        <v>3999</v>
      </c>
      <c r="C4460" s="8" t="s">
        <v>6</v>
      </c>
      <c r="D4460" s="50" t="s">
        <v>10579</v>
      </c>
      <c r="E4460" s="50" t="s">
        <v>3913</v>
      </c>
    </row>
    <row r="4461" spans="1:5" ht="16" x14ac:dyDescent="0.2">
      <c r="A4461" s="8" t="s">
        <v>9307</v>
      </c>
      <c r="B4461" s="8" t="s">
        <v>3999</v>
      </c>
      <c r="C4461" s="8" t="s">
        <v>7</v>
      </c>
      <c r="D4461" s="50" t="s">
        <v>10610</v>
      </c>
      <c r="E4461" s="50" t="s">
        <v>4001</v>
      </c>
    </row>
    <row r="4462" spans="1:5" ht="16" x14ac:dyDescent="0.2">
      <c r="A4462" s="8" t="s">
        <v>9307</v>
      </c>
      <c r="B4462" s="8" t="s">
        <v>3999</v>
      </c>
      <c r="C4462" s="8" t="s">
        <v>8</v>
      </c>
      <c r="D4462" s="50" t="s">
        <v>10584</v>
      </c>
      <c r="E4462" s="50" t="s">
        <v>3924</v>
      </c>
    </row>
    <row r="4463" spans="1:5" ht="16" x14ac:dyDescent="0.2">
      <c r="A4463" s="8" t="s">
        <v>9307</v>
      </c>
      <c r="B4463" s="8" t="s">
        <v>4002</v>
      </c>
      <c r="C4463" s="8" t="s">
        <v>4</v>
      </c>
      <c r="D4463" s="50" t="s">
        <v>10570</v>
      </c>
      <c r="E4463" s="50" t="s">
        <v>3897</v>
      </c>
    </row>
    <row r="4464" spans="1:5" ht="16" x14ac:dyDescent="0.2">
      <c r="A4464" s="8" t="s">
        <v>9307</v>
      </c>
      <c r="B4464" s="8" t="s">
        <v>4002</v>
      </c>
      <c r="C4464" s="8" t="s">
        <v>5</v>
      </c>
      <c r="D4464" s="50" t="s">
        <v>10572</v>
      </c>
      <c r="E4464" s="50" t="s">
        <v>3900</v>
      </c>
    </row>
    <row r="4465" spans="1:5" ht="16" x14ac:dyDescent="0.2">
      <c r="A4465" s="8" t="s">
        <v>9307</v>
      </c>
      <c r="B4465" s="8" t="s">
        <v>4002</v>
      </c>
      <c r="C4465" s="8" t="s">
        <v>6</v>
      </c>
      <c r="D4465" s="50" t="s">
        <v>10579</v>
      </c>
      <c r="E4465" s="50" t="s">
        <v>3913</v>
      </c>
    </row>
    <row r="4466" spans="1:5" ht="16" x14ac:dyDescent="0.2">
      <c r="A4466" s="8" t="s">
        <v>9307</v>
      </c>
      <c r="B4466" s="8" t="s">
        <v>4002</v>
      </c>
      <c r="C4466" s="8" t="s">
        <v>7</v>
      </c>
      <c r="D4466" s="50" t="s">
        <v>10611</v>
      </c>
      <c r="E4466" s="50" t="s">
        <v>4004</v>
      </c>
    </row>
    <row r="4467" spans="1:5" ht="16" x14ac:dyDescent="0.2">
      <c r="A4467" s="8" t="s">
        <v>9307</v>
      </c>
      <c r="B4467" s="8" t="s">
        <v>4002</v>
      </c>
      <c r="C4467" s="8" t="s">
        <v>8</v>
      </c>
      <c r="D4467" s="50" t="s">
        <v>10592</v>
      </c>
      <c r="E4467" s="50" t="s">
        <v>3944</v>
      </c>
    </row>
    <row r="4468" spans="1:5" ht="16" x14ac:dyDescent="0.2">
      <c r="A4468" s="8" t="s">
        <v>9307</v>
      </c>
      <c r="B4468" s="8" t="s">
        <v>4005</v>
      </c>
      <c r="C4468" s="8" t="s">
        <v>4</v>
      </c>
      <c r="D4468" s="50" t="s">
        <v>10570</v>
      </c>
      <c r="E4468" s="50" t="s">
        <v>3897</v>
      </c>
    </row>
    <row r="4469" spans="1:5" ht="16" x14ac:dyDescent="0.2">
      <c r="A4469" s="8" t="s">
        <v>9307</v>
      </c>
      <c r="B4469" s="8" t="s">
        <v>4005</v>
      </c>
      <c r="C4469" s="8" t="s">
        <v>5</v>
      </c>
      <c r="D4469" s="50" t="s">
        <v>10572</v>
      </c>
      <c r="E4469" s="50" t="s">
        <v>3900</v>
      </c>
    </row>
    <row r="4470" spans="1:5" ht="16" x14ac:dyDescent="0.2">
      <c r="A4470" s="8" t="s">
        <v>9307</v>
      </c>
      <c r="B4470" s="8" t="s">
        <v>4005</v>
      </c>
      <c r="C4470" s="8" t="s">
        <v>6</v>
      </c>
      <c r="D4470" s="50" t="s">
        <v>10579</v>
      </c>
      <c r="E4470" s="50" t="s">
        <v>3913</v>
      </c>
    </row>
    <row r="4471" spans="1:5" ht="16" x14ac:dyDescent="0.2">
      <c r="A4471" s="8" t="s">
        <v>9307</v>
      </c>
      <c r="B4471" s="8" t="s">
        <v>4005</v>
      </c>
      <c r="C4471" s="8" t="s">
        <v>7</v>
      </c>
      <c r="D4471" s="50" t="s">
        <v>10612</v>
      </c>
      <c r="E4471" s="50" t="s">
        <v>4007</v>
      </c>
    </row>
    <row r="4472" spans="1:5" ht="16" x14ac:dyDescent="0.2">
      <c r="A4472" s="8" t="s">
        <v>9307</v>
      </c>
      <c r="B4472" s="8" t="s">
        <v>4005</v>
      </c>
      <c r="C4472" s="8" t="s">
        <v>8</v>
      </c>
      <c r="D4472" s="50" t="s">
        <v>10592</v>
      </c>
      <c r="E4472" s="50" t="s">
        <v>3944</v>
      </c>
    </row>
    <row r="4473" spans="1:5" ht="16" x14ac:dyDescent="0.2">
      <c r="A4473" s="8" t="s">
        <v>9307</v>
      </c>
      <c r="B4473" s="8" t="s">
        <v>4008</v>
      </c>
      <c r="C4473" s="8" t="s">
        <v>4</v>
      </c>
      <c r="D4473" s="50" t="s">
        <v>10570</v>
      </c>
      <c r="E4473" s="50" t="s">
        <v>3897</v>
      </c>
    </row>
    <row r="4474" spans="1:5" ht="16" x14ac:dyDescent="0.2">
      <c r="A4474" s="8" t="s">
        <v>9307</v>
      </c>
      <c r="B4474" s="8" t="s">
        <v>4008</v>
      </c>
      <c r="C4474" s="8" t="s">
        <v>5</v>
      </c>
      <c r="D4474" s="50" t="s">
        <v>10572</v>
      </c>
      <c r="E4474" s="50" t="s">
        <v>3900</v>
      </c>
    </row>
    <row r="4475" spans="1:5" ht="16" x14ac:dyDescent="0.2">
      <c r="A4475" s="8" t="s">
        <v>9307</v>
      </c>
      <c r="B4475" s="8" t="s">
        <v>4008</v>
      </c>
      <c r="C4475" s="8" t="s">
        <v>6</v>
      </c>
      <c r="D4475" s="50" t="s">
        <v>10579</v>
      </c>
      <c r="E4475" s="50" t="s">
        <v>3913</v>
      </c>
    </row>
    <row r="4476" spans="1:5" ht="16" x14ac:dyDescent="0.2">
      <c r="A4476" s="8" t="s">
        <v>9307</v>
      </c>
      <c r="B4476" s="8" t="s">
        <v>4008</v>
      </c>
      <c r="C4476" s="8" t="s">
        <v>7</v>
      </c>
      <c r="D4476" s="50" t="s">
        <v>10613</v>
      </c>
      <c r="E4476" s="50" t="s">
        <v>4010</v>
      </c>
    </row>
    <row r="4477" spans="1:5" ht="48" x14ac:dyDescent="0.2">
      <c r="A4477" s="8" t="s">
        <v>9307</v>
      </c>
      <c r="B4477" s="8" t="s">
        <v>4008</v>
      </c>
      <c r="C4477" s="8" t="s">
        <v>8</v>
      </c>
      <c r="D4477" s="50" t="s">
        <v>10586</v>
      </c>
      <c r="E4477" s="50" t="s">
        <v>3928</v>
      </c>
    </row>
    <row r="4478" spans="1:5" ht="16" x14ac:dyDescent="0.2">
      <c r="A4478" s="8" t="s">
        <v>9307</v>
      </c>
      <c r="B4478" s="8" t="s">
        <v>4013</v>
      </c>
      <c r="C4478" s="8" t="s">
        <v>4</v>
      </c>
      <c r="D4478" s="50" t="s">
        <v>10570</v>
      </c>
      <c r="E4478" s="50" t="s">
        <v>3897</v>
      </c>
    </row>
    <row r="4479" spans="1:5" ht="16" x14ac:dyDescent="0.2">
      <c r="A4479" s="8" t="s">
        <v>9307</v>
      </c>
      <c r="B4479" s="8" t="s">
        <v>4013</v>
      </c>
      <c r="C4479" s="8" t="s">
        <v>5</v>
      </c>
      <c r="D4479" s="50" t="s">
        <v>10572</v>
      </c>
      <c r="E4479" s="50" t="s">
        <v>3900</v>
      </c>
    </row>
    <row r="4480" spans="1:5" ht="16" x14ac:dyDescent="0.2">
      <c r="A4480" s="8" t="s">
        <v>9307</v>
      </c>
      <c r="B4480" s="8" t="s">
        <v>4013</v>
      </c>
      <c r="C4480" s="8" t="s">
        <v>6</v>
      </c>
      <c r="D4480" s="50" t="s">
        <v>10579</v>
      </c>
      <c r="E4480" s="50" t="s">
        <v>3913</v>
      </c>
    </row>
    <row r="4481" spans="1:5" ht="32" x14ac:dyDescent="0.2">
      <c r="A4481" s="8" t="s">
        <v>9307</v>
      </c>
      <c r="B4481" s="8" t="s">
        <v>4013</v>
      </c>
      <c r="C4481" s="8" t="s">
        <v>7</v>
      </c>
      <c r="D4481" s="50" t="s">
        <v>10614</v>
      </c>
      <c r="E4481" s="50" t="s">
        <v>4015</v>
      </c>
    </row>
    <row r="4482" spans="1:5" ht="16" x14ac:dyDescent="0.2">
      <c r="A4482" s="8" t="s">
        <v>9307</v>
      </c>
      <c r="B4482" s="8" t="s">
        <v>4013</v>
      </c>
      <c r="C4482" s="8" t="s">
        <v>8</v>
      </c>
      <c r="D4482" s="50" t="s">
        <v>10588</v>
      </c>
      <c r="E4482" s="50" t="s">
        <v>3934</v>
      </c>
    </row>
    <row r="4483" spans="1:5" ht="16" x14ac:dyDescent="0.2">
      <c r="A4483" s="8" t="s">
        <v>9307</v>
      </c>
      <c r="B4483" s="8" t="s">
        <v>4016</v>
      </c>
      <c r="C4483" s="8" t="s">
        <v>4</v>
      </c>
      <c r="D4483" s="50" t="s">
        <v>10570</v>
      </c>
      <c r="E4483" s="50" t="s">
        <v>3897</v>
      </c>
    </row>
    <row r="4484" spans="1:5" ht="16" x14ac:dyDescent="0.2">
      <c r="A4484" s="8" t="s">
        <v>9307</v>
      </c>
      <c r="B4484" s="8" t="s">
        <v>4016</v>
      </c>
      <c r="C4484" s="8" t="s">
        <v>5</v>
      </c>
      <c r="D4484" s="50" t="s">
        <v>10572</v>
      </c>
      <c r="E4484" s="50" t="s">
        <v>3900</v>
      </c>
    </row>
    <row r="4485" spans="1:5" ht="16" x14ac:dyDescent="0.2">
      <c r="A4485" s="8" t="s">
        <v>9307</v>
      </c>
      <c r="B4485" s="8" t="s">
        <v>4016</v>
      </c>
      <c r="C4485" s="8" t="s">
        <v>6</v>
      </c>
      <c r="D4485" s="50" t="s">
        <v>10579</v>
      </c>
      <c r="E4485" s="50" t="s">
        <v>3913</v>
      </c>
    </row>
    <row r="4486" spans="1:5" ht="16" x14ac:dyDescent="0.2">
      <c r="A4486" s="8" t="s">
        <v>9307</v>
      </c>
      <c r="B4486" s="8" t="s">
        <v>4016</v>
      </c>
      <c r="C4486" s="8" t="s">
        <v>7</v>
      </c>
      <c r="D4486" s="50" t="s">
        <v>10615</v>
      </c>
      <c r="E4486" s="50" t="s">
        <v>4018</v>
      </c>
    </row>
    <row r="4487" spans="1:5" ht="16" x14ac:dyDescent="0.2">
      <c r="A4487" s="8" t="s">
        <v>9307</v>
      </c>
      <c r="B4487" s="8" t="s">
        <v>4016</v>
      </c>
      <c r="C4487" s="8" t="s">
        <v>8</v>
      </c>
      <c r="D4487" s="50" t="s">
        <v>10584</v>
      </c>
      <c r="E4487" s="50" t="s">
        <v>3924</v>
      </c>
    </row>
    <row r="4488" spans="1:5" ht="16" x14ac:dyDescent="0.2">
      <c r="A4488" s="8" t="s">
        <v>9307</v>
      </c>
      <c r="B4488" s="8" t="s">
        <v>4019</v>
      </c>
      <c r="C4488" s="8" t="s">
        <v>4</v>
      </c>
      <c r="D4488" s="50" t="s">
        <v>10570</v>
      </c>
      <c r="E4488" s="50" t="s">
        <v>3897</v>
      </c>
    </row>
    <row r="4489" spans="1:5" ht="16" x14ac:dyDescent="0.2">
      <c r="A4489" s="8" t="s">
        <v>9307</v>
      </c>
      <c r="B4489" s="8" t="s">
        <v>4019</v>
      </c>
      <c r="C4489" s="8" t="s">
        <v>5</v>
      </c>
      <c r="D4489" s="50" t="s">
        <v>10572</v>
      </c>
      <c r="E4489" s="50" t="s">
        <v>3900</v>
      </c>
    </row>
    <row r="4490" spans="1:5" ht="16" x14ac:dyDescent="0.2">
      <c r="A4490" s="8" t="s">
        <v>9307</v>
      </c>
      <c r="B4490" s="8" t="s">
        <v>4019</v>
      </c>
      <c r="C4490" s="8" t="s">
        <v>6</v>
      </c>
      <c r="D4490" s="50" t="s">
        <v>10579</v>
      </c>
      <c r="E4490" s="50" t="s">
        <v>3913</v>
      </c>
    </row>
    <row r="4491" spans="1:5" ht="16" x14ac:dyDescent="0.2">
      <c r="A4491" s="8" t="s">
        <v>9307</v>
      </c>
      <c r="B4491" s="8" t="s">
        <v>4019</v>
      </c>
      <c r="C4491" s="8" t="s">
        <v>7</v>
      </c>
      <c r="D4491" s="50" t="s">
        <v>10616</v>
      </c>
      <c r="E4491" s="50" t="s">
        <v>4021</v>
      </c>
    </row>
    <row r="4492" spans="1:5" ht="16" x14ac:dyDescent="0.2">
      <c r="A4492" s="8" t="s">
        <v>9307</v>
      </c>
      <c r="B4492" s="8" t="s">
        <v>4019</v>
      </c>
      <c r="C4492" s="8" t="s">
        <v>8</v>
      </c>
      <c r="D4492" s="50" t="s">
        <v>10584</v>
      </c>
      <c r="E4492" s="50" t="s">
        <v>3924</v>
      </c>
    </row>
    <row r="4493" spans="1:5" ht="16" x14ac:dyDescent="0.2">
      <c r="A4493" s="8" t="s">
        <v>9307</v>
      </c>
      <c r="B4493" s="8" t="s">
        <v>4022</v>
      </c>
      <c r="C4493" s="8" t="s">
        <v>4</v>
      </c>
      <c r="D4493" s="50" t="s">
        <v>10570</v>
      </c>
      <c r="E4493" s="50" t="s">
        <v>3897</v>
      </c>
    </row>
    <row r="4494" spans="1:5" ht="16" x14ac:dyDescent="0.2">
      <c r="A4494" s="8" t="s">
        <v>9307</v>
      </c>
      <c r="B4494" s="8" t="s">
        <v>4022</v>
      </c>
      <c r="C4494" s="8" t="s">
        <v>5</v>
      </c>
      <c r="D4494" s="50" t="s">
        <v>10572</v>
      </c>
      <c r="E4494" s="50" t="s">
        <v>3900</v>
      </c>
    </row>
    <row r="4495" spans="1:5" ht="16" x14ac:dyDescent="0.2">
      <c r="A4495" s="8" t="s">
        <v>9307</v>
      </c>
      <c r="B4495" s="8" t="s">
        <v>4022</v>
      </c>
      <c r="C4495" s="8" t="s">
        <v>6</v>
      </c>
      <c r="D4495" s="50" t="s">
        <v>10579</v>
      </c>
      <c r="E4495" s="50" t="s">
        <v>3913</v>
      </c>
    </row>
    <row r="4496" spans="1:5" ht="16" x14ac:dyDescent="0.2">
      <c r="A4496" s="8" t="s">
        <v>9307</v>
      </c>
      <c r="B4496" s="8" t="s">
        <v>4022</v>
      </c>
      <c r="C4496" s="8" t="s">
        <v>7</v>
      </c>
      <c r="D4496" s="50" t="s">
        <v>10617</v>
      </c>
      <c r="E4496" s="50" t="s">
        <v>4024</v>
      </c>
    </row>
    <row r="4497" spans="1:5" ht="16" x14ac:dyDescent="0.2">
      <c r="A4497" s="8" t="s">
        <v>9307</v>
      </c>
      <c r="B4497" s="8" t="s">
        <v>4022</v>
      </c>
      <c r="C4497" s="8" t="s">
        <v>8</v>
      </c>
      <c r="D4497" s="50" t="s">
        <v>10592</v>
      </c>
      <c r="E4497" s="50" t="s">
        <v>3944</v>
      </c>
    </row>
    <row r="4498" spans="1:5" ht="16" x14ac:dyDescent="0.2">
      <c r="A4498" s="8" t="s">
        <v>9307</v>
      </c>
      <c r="B4498" s="8" t="s">
        <v>4025</v>
      </c>
      <c r="C4498" s="8" t="s">
        <v>4</v>
      </c>
      <c r="D4498" s="50" t="s">
        <v>10570</v>
      </c>
      <c r="E4498" s="50" t="s">
        <v>3897</v>
      </c>
    </row>
    <row r="4499" spans="1:5" ht="16" x14ac:dyDescent="0.2">
      <c r="A4499" s="8" t="s">
        <v>9307</v>
      </c>
      <c r="B4499" s="8" t="s">
        <v>4025</v>
      </c>
      <c r="C4499" s="8" t="s">
        <v>5</v>
      </c>
      <c r="D4499" s="50" t="s">
        <v>10572</v>
      </c>
      <c r="E4499" s="50" t="s">
        <v>3900</v>
      </c>
    </row>
    <row r="4500" spans="1:5" ht="16" x14ac:dyDescent="0.2">
      <c r="A4500" s="8" t="s">
        <v>9307</v>
      </c>
      <c r="B4500" s="8" t="s">
        <v>4025</v>
      </c>
      <c r="C4500" s="8" t="s">
        <v>6</v>
      </c>
      <c r="D4500" s="50" t="s">
        <v>10579</v>
      </c>
      <c r="E4500" s="50" t="s">
        <v>3913</v>
      </c>
    </row>
    <row r="4501" spans="1:5" ht="16" x14ac:dyDescent="0.2">
      <c r="A4501" s="8" t="s">
        <v>9307</v>
      </c>
      <c r="B4501" s="8" t="s">
        <v>4025</v>
      </c>
      <c r="C4501" s="8" t="s">
        <v>7</v>
      </c>
      <c r="D4501" s="50" t="s">
        <v>10618</v>
      </c>
      <c r="E4501" s="50" t="s">
        <v>4027</v>
      </c>
    </row>
    <row r="4502" spans="1:5" ht="16" x14ac:dyDescent="0.2">
      <c r="A4502" s="8" t="s">
        <v>9307</v>
      </c>
      <c r="B4502" s="8" t="s">
        <v>4025</v>
      </c>
      <c r="C4502" s="8" t="s">
        <v>8</v>
      </c>
      <c r="D4502" s="50" t="s">
        <v>10592</v>
      </c>
      <c r="E4502" s="50" t="s">
        <v>3944</v>
      </c>
    </row>
    <row r="4503" spans="1:5" ht="16" x14ac:dyDescent="0.2">
      <c r="A4503" s="8" t="s">
        <v>9307</v>
      </c>
      <c r="B4503" s="8" t="s">
        <v>4028</v>
      </c>
      <c r="C4503" s="8" t="s">
        <v>4</v>
      </c>
      <c r="D4503" s="50" t="s">
        <v>10570</v>
      </c>
      <c r="E4503" s="50" t="s">
        <v>3897</v>
      </c>
    </row>
    <row r="4504" spans="1:5" ht="16" x14ac:dyDescent="0.2">
      <c r="A4504" s="8" t="s">
        <v>9307</v>
      </c>
      <c r="B4504" s="8" t="s">
        <v>4028</v>
      </c>
      <c r="C4504" s="8" t="s">
        <v>5</v>
      </c>
      <c r="D4504" s="50" t="s">
        <v>10572</v>
      </c>
      <c r="E4504" s="50" t="s">
        <v>3900</v>
      </c>
    </row>
    <row r="4505" spans="1:5" ht="16" x14ac:dyDescent="0.2">
      <c r="A4505" s="8" t="s">
        <v>9307</v>
      </c>
      <c r="B4505" s="8" t="s">
        <v>4028</v>
      </c>
      <c r="C4505" s="8" t="s">
        <v>6</v>
      </c>
      <c r="D4505" s="50" t="s">
        <v>10579</v>
      </c>
      <c r="E4505" s="50" t="s">
        <v>3913</v>
      </c>
    </row>
    <row r="4506" spans="1:5" ht="112" x14ac:dyDescent="0.2">
      <c r="A4506" s="8" t="s">
        <v>9307</v>
      </c>
      <c r="B4506" s="8" t="s">
        <v>4028</v>
      </c>
      <c r="C4506" s="8" t="s">
        <v>7</v>
      </c>
      <c r="D4506" s="50" t="s">
        <v>10619</v>
      </c>
      <c r="E4506" s="50" t="s">
        <v>4030</v>
      </c>
    </row>
    <row r="4507" spans="1:5" ht="16" x14ac:dyDescent="0.2">
      <c r="A4507" s="8" t="s">
        <v>9307</v>
      </c>
      <c r="B4507" s="8" t="s">
        <v>4033</v>
      </c>
      <c r="C4507" s="8" t="s">
        <v>4</v>
      </c>
      <c r="D4507" s="50" t="s">
        <v>10570</v>
      </c>
      <c r="E4507" s="50" t="s">
        <v>3897</v>
      </c>
    </row>
    <row r="4508" spans="1:5" ht="16" x14ac:dyDescent="0.2">
      <c r="A4508" s="8" t="s">
        <v>9307</v>
      </c>
      <c r="B4508" s="8" t="s">
        <v>4033</v>
      </c>
      <c r="C4508" s="8" t="s">
        <v>5</v>
      </c>
      <c r="D4508" s="50" t="s">
        <v>10572</v>
      </c>
      <c r="E4508" s="50" t="s">
        <v>3900</v>
      </c>
    </row>
    <row r="4509" spans="1:5" ht="16" x14ac:dyDescent="0.2">
      <c r="A4509" s="8" t="s">
        <v>9307</v>
      </c>
      <c r="B4509" s="8" t="s">
        <v>4033</v>
      </c>
      <c r="C4509" s="8" t="s">
        <v>6</v>
      </c>
      <c r="D4509" s="50" t="s">
        <v>10579</v>
      </c>
      <c r="E4509" s="50" t="s">
        <v>3913</v>
      </c>
    </row>
    <row r="4510" spans="1:5" ht="16" x14ac:dyDescent="0.2">
      <c r="A4510" s="8" t="s">
        <v>9307</v>
      </c>
      <c r="B4510" s="8" t="s">
        <v>4033</v>
      </c>
      <c r="C4510" s="8" t="s">
        <v>7</v>
      </c>
      <c r="D4510" s="50" t="s">
        <v>10620</v>
      </c>
      <c r="E4510" s="50" t="s">
        <v>4035</v>
      </c>
    </row>
    <row r="4511" spans="1:5" ht="112" x14ac:dyDescent="0.2">
      <c r="A4511" s="8" t="s">
        <v>9307</v>
      </c>
      <c r="B4511" s="8" t="s">
        <v>4033</v>
      </c>
      <c r="C4511" s="8" t="s">
        <v>8</v>
      </c>
      <c r="D4511" s="50" t="s">
        <v>10621</v>
      </c>
      <c r="E4511" s="50" t="s">
        <v>4036</v>
      </c>
    </row>
    <row r="4512" spans="1:5" ht="16" x14ac:dyDescent="0.2">
      <c r="A4512" s="8" t="s">
        <v>9307</v>
      </c>
      <c r="B4512" s="8" t="s">
        <v>4037</v>
      </c>
      <c r="C4512" s="8" t="s">
        <v>4</v>
      </c>
      <c r="D4512" s="50" t="s">
        <v>10570</v>
      </c>
      <c r="E4512" s="50" t="s">
        <v>3897</v>
      </c>
    </row>
    <row r="4513" spans="1:5" ht="16" x14ac:dyDescent="0.2">
      <c r="A4513" s="8" t="s">
        <v>9307</v>
      </c>
      <c r="B4513" s="8" t="s">
        <v>4037</v>
      </c>
      <c r="C4513" s="8" t="s">
        <v>5</v>
      </c>
      <c r="D4513" s="50" t="s">
        <v>10572</v>
      </c>
      <c r="E4513" s="50" t="s">
        <v>3900</v>
      </c>
    </row>
    <row r="4514" spans="1:5" ht="16" x14ac:dyDescent="0.2">
      <c r="A4514" s="8" t="s">
        <v>9307</v>
      </c>
      <c r="B4514" s="8" t="s">
        <v>4037</v>
      </c>
      <c r="C4514" s="8" t="s">
        <v>6</v>
      </c>
      <c r="D4514" s="50" t="s">
        <v>10579</v>
      </c>
      <c r="E4514" s="50" t="s">
        <v>3913</v>
      </c>
    </row>
    <row r="4515" spans="1:5" ht="16" x14ac:dyDescent="0.2">
      <c r="A4515" s="8" t="s">
        <v>9307</v>
      </c>
      <c r="B4515" s="8" t="s">
        <v>4037</v>
      </c>
      <c r="C4515" s="8" t="s">
        <v>7</v>
      </c>
      <c r="D4515" s="50" t="s">
        <v>10622</v>
      </c>
      <c r="E4515" s="50" t="s">
        <v>4039</v>
      </c>
    </row>
    <row r="4516" spans="1:5" ht="304" x14ac:dyDescent="0.2">
      <c r="A4516" s="8" t="s">
        <v>9307</v>
      </c>
      <c r="B4516" s="8" t="s">
        <v>4037</v>
      </c>
      <c r="C4516" s="8" t="s">
        <v>8</v>
      </c>
      <c r="D4516" s="50" t="s">
        <v>10623</v>
      </c>
      <c r="E4516" s="50" t="s">
        <v>10624</v>
      </c>
    </row>
    <row r="4517" spans="1:5" ht="16" x14ac:dyDescent="0.2">
      <c r="A4517" s="8" t="s">
        <v>9307</v>
      </c>
      <c r="B4517" s="8" t="s">
        <v>4041</v>
      </c>
      <c r="C4517" s="8" t="s">
        <v>4</v>
      </c>
      <c r="D4517" s="50" t="s">
        <v>10570</v>
      </c>
      <c r="E4517" s="50" t="s">
        <v>3897</v>
      </c>
    </row>
    <row r="4518" spans="1:5" ht="16" x14ac:dyDescent="0.2">
      <c r="A4518" s="8" t="s">
        <v>9307</v>
      </c>
      <c r="B4518" s="8" t="s">
        <v>4041</v>
      </c>
      <c r="C4518" s="8" t="s">
        <v>5</v>
      </c>
      <c r="D4518" s="50" t="s">
        <v>10572</v>
      </c>
      <c r="E4518" s="50" t="s">
        <v>3900</v>
      </c>
    </row>
    <row r="4519" spans="1:5" ht="16" x14ac:dyDescent="0.2">
      <c r="A4519" s="8" t="s">
        <v>9307</v>
      </c>
      <c r="B4519" s="8" t="s">
        <v>4041</v>
      </c>
      <c r="C4519" s="8" t="s">
        <v>6</v>
      </c>
      <c r="D4519" s="50" t="s">
        <v>10625</v>
      </c>
      <c r="E4519" s="50" t="s">
        <v>4043</v>
      </c>
    </row>
    <row r="4520" spans="1:5" ht="16" x14ac:dyDescent="0.2">
      <c r="A4520" s="8" t="s">
        <v>9307</v>
      </c>
      <c r="B4520" s="8" t="s">
        <v>4041</v>
      </c>
      <c r="C4520" s="8" t="s">
        <v>7</v>
      </c>
      <c r="D4520" s="50" t="s">
        <v>10626</v>
      </c>
      <c r="E4520" s="50" t="s">
        <v>4044</v>
      </c>
    </row>
    <row r="4521" spans="1:5" ht="224" x14ac:dyDescent="0.2">
      <c r="A4521" s="8" t="s">
        <v>9307</v>
      </c>
      <c r="B4521" s="8" t="s">
        <v>4041</v>
      </c>
      <c r="C4521" s="8" t="s">
        <v>8</v>
      </c>
      <c r="D4521" s="50" t="s">
        <v>10627</v>
      </c>
      <c r="E4521" s="50" t="s">
        <v>10628</v>
      </c>
    </row>
    <row r="4522" spans="1:5" ht="16" x14ac:dyDescent="0.2">
      <c r="A4522" s="8" t="s">
        <v>9307</v>
      </c>
      <c r="B4522" s="8" t="s">
        <v>4046</v>
      </c>
      <c r="C4522" s="8" t="s">
        <v>4</v>
      </c>
      <c r="D4522" s="50" t="s">
        <v>10570</v>
      </c>
      <c r="E4522" s="50" t="s">
        <v>3897</v>
      </c>
    </row>
    <row r="4523" spans="1:5" ht="16" x14ac:dyDescent="0.2">
      <c r="A4523" s="8" t="s">
        <v>9307</v>
      </c>
      <c r="B4523" s="8" t="s">
        <v>4046</v>
      </c>
      <c r="C4523" s="8" t="s">
        <v>5</v>
      </c>
      <c r="D4523" s="50" t="s">
        <v>10572</v>
      </c>
      <c r="E4523" s="50" t="s">
        <v>3900</v>
      </c>
    </row>
    <row r="4524" spans="1:5" ht="16" x14ac:dyDescent="0.2">
      <c r="A4524" s="8" t="s">
        <v>9307</v>
      </c>
      <c r="B4524" s="8" t="s">
        <v>4046</v>
      </c>
      <c r="C4524" s="8" t="s">
        <v>6</v>
      </c>
      <c r="D4524" s="50" t="s">
        <v>10625</v>
      </c>
      <c r="E4524" s="50" t="s">
        <v>4043</v>
      </c>
    </row>
    <row r="4525" spans="1:5" ht="16" x14ac:dyDescent="0.2">
      <c r="A4525" s="8" t="s">
        <v>9307</v>
      </c>
      <c r="B4525" s="8" t="s">
        <v>4046</v>
      </c>
      <c r="C4525" s="8" t="s">
        <v>7</v>
      </c>
      <c r="D4525" s="50" t="s">
        <v>10629</v>
      </c>
      <c r="E4525" s="50" t="s">
        <v>4048</v>
      </c>
    </row>
    <row r="4526" spans="1:5" ht="96" x14ac:dyDescent="0.2">
      <c r="A4526" s="8" t="s">
        <v>9307</v>
      </c>
      <c r="B4526" s="8" t="s">
        <v>4046</v>
      </c>
      <c r="C4526" s="8" t="s">
        <v>8</v>
      </c>
      <c r="D4526" s="50" t="s">
        <v>10630</v>
      </c>
      <c r="E4526" s="50" t="s">
        <v>4049</v>
      </c>
    </row>
    <row r="4527" spans="1:5" ht="16" x14ac:dyDescent="0.2">
      <c r="A4527" s="8" t="s">
        <v>9307</v>
      </c>
      <c r="B4527" s="8" t="s">
        <v>4050</v>
      </c>
      <c r="C4527" s="8" t="s">
        <v>4</v>
      </c>
      <c r="D4527" s="50" t="s">
        <v>10570</v>
      </c>
      <c r="E4527" s="50" t="s">
        <v>3897</v>
      </c>
    </row>
    <row r="4528" spans="1:5" ht="16" x14ac:dyDescent="0.2">
      <c r="A4528" s="8" t="s">
        <v>9307</v>
      </c>
      <c r="B4528" s="8" t="s">
        <v>4050</v>
      </c>
      <c r="C4528" s="8" t="s">
        <v>5</v>
      </c>
      <c r="D4528" s="50" t="s">
        <v>10572</v>
      </c>
      <c r="E4528" s="50" t="s">
        <v>3900</v>
      </c>
    </row>
    <row r="4529" spans="1:5" ht="16" x14ac:dyDescent="0.2">
      <c r="A4529" s="8" t="s">
        <v>9307</v>
      </c>
      <c r="B4529" s="8" t="s">
        <v>4050</v>
      </c>
      <c r="C4529" s="8" t="s">
        <v>6</v>
      </c>
      <c r="D4529" s="50" t="s">
        <v>10625</v>
      </c>
      <c r="E4529" s="50" t="s">
        <v>4043</v>
      </c>
    </row>
    <row r="4530" spans="1:5" ht="16" x14ac:dyDescent="0.2">
      <c r="A4530" s="8" t="s">
        <v>9307</v>
      </c>
      <c r="B4530" s="8" t="s">
        <v>4050</v>
      </c>
      <c r="C4530" s="8" t="s">
        <v>7</v>
      </c>
      <c r="D4530" s="50" t="s">
        <v>10631</v>
      </c>
      <c r="E4530" s="50" t="s">
        <v>4052</v>
      </c>
    </row>
    <row r="4531" spans="1:5" ht="48" x14ac:dyDescent="0.2">
      <c r="A4531" s="8" t="s">
        <v>9307</v>
      </c>
      <c r="B4531" s="8" t="s">
        <v>4050</v>
      </c>
      <c r="C4531" s="8" t="s">
        <v>8</v>
      </c>
      <c r="D4531" s="50" t="s">
        <v>10093</v>
      </c>
      <c r="E4531" s="50" t="s">
        <v>2751</v>
      </c>
    </row>
    <row r="4532" spans="1:5" ht="16" x14ac:dyDescent="0.2">
      <c r="A4532" s="8" t="s">
        <v>9307</v>
      </c>
      <c r="B4532" s="8" t="s">
        <v>4053</v>
      </c>
      <c r="C4532" s="8" t="s">
        <v>4</v>
      </c>
      <c r="D4532" s="50" t="s">
        <v>10570</v>
      </c>
      <c r="E4532" s="50" t="s">
        <v>3897</v>
      </c>
    </row>
    <row r="4533" spans="1:5" ht="16" x14ac:dyDescent="0.2">
      <c r="A4533" s="8" t="s">
        <v>9307</v>
      </c>
      <c r="B4533" s="8" t="s">
        <v>4053</v>
      </c>
      <c r="C4533" s="8" t="s">
        <v>5</v>
      </c>
      <c r="D4533" s="50" t="s">
        <v>10572</v>
      </c>
      <c r="E4533" s="50" t="s">
        <v>3900</v>
      </c>
    </row>
    <row r="4534" spans="1:5" ht="16" x14ac:dyDescent="0.2">
      <c r="A4534" s="8" t="s">
        <v>9307</v>
      </c>
      <c r="B4534" s="8" t="s">
        <v>4053</v>
      </c>
      <c r="C4534" s="8" t="s">
        <v>6</v>
      </c>
      <c r="D4534" s="50" t="s">
        <v>10625</v>
      </c>
      <c r="E4534" s="50" t="s">
        <v>4043</v>
      </c>
    </row>
    <row r="4535" spans="1:5" ht="16" x14ac:dyDescent="0.2">
      <c r="A4535" s="8" t="s">
        <v>9307</v>
      </c>
      <c r="B4535" s="8" t="s">
        <v>4053</v>
      </c>
      <c r="C4535" s="8" t="s">
        <v>7</v>
      </c>
      <c r="D4535" s="50" t="s">
        <v>10632</v>
      </c>
      <c r="E4535" s="50" t="s">
        <v>4055</v>
      </c>
    </row>
    <row r="4536" spans="1:5" ht="32" x14ac:dyDescent="0.2">
      <c r="A4536" s="8" t="s">
        <v>9307</v>
      </c>
      <c r="B4536" s="8" t="s">
        <v>4053</v>
      </c>
      <c r="C4536" s="8" t="s">
        <v>8</v>
      </c>
      <c r="D4536" s="50" t="s">
        <v>10633</v>
      </c>
      <c r="E4536" s="50" t="s">
        <v>4056</v>
      </c>
    </row>
    <row r="4537" spans="1:5" ht="16" x14ac:dyDescent="0.2">
      <c r="A4537" s="8" t="s">
        <v>9307</v>
      </c>
      <c r="B4537" s="8" t="s">
        <v>4057</v>
      </c>
      <c r="C4537" s="8" t="s">
        <v>4</v>
      </c>
      <c r="D4537" s="50" t="s">
        <v>10570</v>
      </c>
      <c r="E4537" s="50" t="s">
        <v>3897</v>
      </c>
    </row>
    <row r="4538" spans="1:5" ht="16" x14ac:dyDescent="0.2">
      <c r="A4538" s="8" t="s">
        <v>9307</v>
      </c>
      <c r="B4538" s="8" t="s">
        <v>4057</v>
      </c>
      <c r="C4538" s="8" t="s">
        <v>5</v>
      </c>
      <c r="D4538" s="50" t="s">
        <v>10572</v>
      </c>
      <c r="E4538" s="50" t="s">
        <v>3900</v>
      </c>
    </row>
    <row r="4539" spans="1:5" ht="16" x14ac:dyDescent="0.2">
      <c r="A4539" s="8" t="s">
        <v>9307</v>
      </c>
      <c r="B4539" s="8" t="s">
        <v>4057</v>
      </c>
      <c r="C4539" s="8" t="s">
        <v>6</v>
      </c>
      <c r="D4539" s="50" t="s">
        <v>10625</v>
      </c>
      <c r="E4539" s="50" t="s">
        <v>4043</v>
      </c>
    </row>
    <row r="4540" spans="1:5" ht="16" x14ac:dyDescent="0.2">
      <c r="A4540" s="8" t="s">
        <v>9307</v>
      </c>
      <c r="B4540" s="8" t="s">
        <v>4057</v>
      </c>
      <c r="C4540" s="8" t="s">
        <v>7</v>
      </c>
      <c r="D4540" s="50" t="s">
        <v>10634</v>
      </c>
      <c r="E4540" s="50" t="s">
        <v>4059</v>
      </c>
    </row>
    <row r="4541" spans="1:5" ht="144" x14ac:dyDescent="0.2">
      <c r="A4541" s="8" t="s">
        <v>9307</v>
      </c>
      <c r="B4541" s="8" t="s">
        <v>4057</v>
      </c>
      <c r="C4541" s="8" t="s">
        <v>8</v>
      </c>
      <c r="D4541" s="50" t="s">
        <v>10635</v>
      </c>
      <c r="E4541" s="50" t="s">
        <v>4060</v>
      </c>
    </row>
    <row r="4542" spans="1:5" ht="16" x14ac:dyDescent="0.2">
      <c r="A4542" s="8" t="s">
        <v>9307</v>
      </c>
      <c r="B4542" s="8" t="s">
        <v>4061</v>
      </c>
      <c r="C4542" s="8" t="s">
        <v>4</v>
      </c>
      <c r="D4542" s="50" t="s">
        <v>10570</v>
      </c>
      <c r="E4542" s="50" t="s">
        <v>3897</v>
      </c>
    </row>
    <row r="4543" spans="1:5" ht="16" x14ac:dyDescent="0.2">
      <c r="A4543" s="8" t="s">
        <v>9307</v>
      </c>
      <c r="B4543" s="8" t="s">
        <v>4061</v>
      </c>
      <c r="C4543" s="8" t="s">
        <v>5</v>
      </c>
      <c r="D4543" s="50" t="s">
        <v>10572</v>
      </c>
      <c r="E4543" s="50" t="s">
        <v>3900</v>
      </c>
    </row>
    <row r="4544" spans="1:5" ht="16" x14ac:dyDescent="0.2">
      <c r="A4544" s="8" t="s">
        <v>9307</v>
      </c>
      <c r="B4544" s="8" t="s">
        <v>4061</v>
      </c>
      <c r="C4544" s="8" t="s">
        <v>6</v>
      </c>
      <c r="D4544" s="50" t="s">
        <v>10625</v>
      </c>
      <c r="E4544" s="50" t="s">
        <v>4043</v>
      </c>
    </row>
    <row r="4545" spans="1:5" ht="32" x14ac:dyDescent="0.2">
      <c r="A4545" s="8" t="s">
        <v>9307</v>
      </c>
      <c r="B4545" s="8" t="s">
        <v>4061</v>
      </c>
      <c r="C4545" s="8" t="s">
        <v>7</v>
      </c>
      <c r="D4545" s="50" t="s">
        <v>10636</v>
      </c>
      <c r="E4545" s="50" t="s">
        <v>4063</v>
      </c>
    </row>
    <row r="4546" spans="1:5" ht="144" x14ac:dyDescent="0.2">
      <c r="A4546" s="8" t="s">
        <v>9307</v>
      </c>
      <c r="B4546" s="8" t="s">
        <v>4061</v>
      </c>
      <c r="C4546" s="8" t="s">
        <v>8</v>
      </c>
      <c r="D4546" s="50" t="s">
        <v>10637</v>
      </c>
      <c r="E4546" s="50" t="s">
        <v>4064</v>
      </c>
    </row>
    <row r="4547" spans="1:5" ht="16" x14ac:dyDescent="0.2">
      <c r="A4547" s="8" t="s">
        <v>9307</v>
      </c>
      <c r="B4547" s="8" t="s">
        <v>4065</v>
      </c>
      <c r="C4547" s="8" t="s">
        <v>4</v>
      </c>
      <c r="D4547" s="50" t="s">
        <v>10570</v>
      </c>
      <c r="E4547" s="50" t="s">
        <v>3897</v>
      </c>
    </row>
    <row r="4548" spans="1:5" ht="16" x14ac:dyDescent="0.2">
      <c r="A4548" s="8" t="s">
        <v>9307</v>
      </c>
      <c r="B4548" s="8" t="s">
        <v>4065</v>
      </c>
      <c r="C4548" s="8" t="s">
        <v>5</v>
      </c>
      <c r="D4548" s="50" t="s">
        <v>10572</v>
      </c>
      <c r="E4548" s="50" t="s">
        <v>3900</v>
      </c>
    </row>
    <row r="4549" spans="1:5" ht="16" x14ac:dyDescent="0.2">
      <c r="A4549" s="8" t="s">
        <v>9307</v>
      </c>
      <c r="B4549" s="8" t="s">
        <v>4065</v>
      </c>
      <c r="C4549" s="8" t="s">
        <v>6</v>
      </c>
      <c r="D4549" s="50" t="s">
        <v>10625</v>
      </c>
      <c r="E4549" s="50" t="s">
        <v>4043</v>
      </c>
    </row>
    <row r="4550" spans="1:5" ht="16" x14ac:dyDescent="0.2">
      <c r="A4550" s="8" t="s">
        <v>9307</v>
      </c>
      <c r="B4550" s="8" t="s">
        <v>4065</v>
      </c>
      <c r="C4550" s="8" t="s">
        <v>7</v>
      </c>
      <c r="D4550" s="50" t="s">
        <v>10638</v>
      </c>
      <c r="E4550" s="50" t="s">
        <v>4067</v>
      </c>
    </row>
    <row r="4551" spans="1:5" ht="80" x14ac:dyDescent="0.2">
      <c r="A4551" s="8" t="s">
        <v>9307</v>
      </c>
      <c r="B4551" s="8" t="s">
        <v>4065</v>
      </c>
      <c r="C4551" s="8" t="s">
        <v>8</v>
      </c>
      <c r="D4551" s="50" t="s">
        <v>10639</v>
      </c>
      <c r="E4551" s="50" t="s">
        <v>10640</v>
      </c>
    </row>
    <row r="4552" spans="1:5" ht="16" x14ac:dyDescent="0.2">
      <c r="A4552" s="8" t="s">
        <v>9307</v>
      </c>
      <c r="B4552" s="8" t="s">
        <v>4069</v>
      </c>
      <c r="C4552" s="8" t="s">
        <v>4</v>
      </c>
      <c r="D4552" s="50" t="s">
        <v>10570</v>
      </c>
      <c r="E4552" s="50" t="s">
        <v>3897</v>
      </c>
    </row>
    <row r="4553" spans="1:5" ht="16" x14ac:dyDescent="0.2">
      <c r="A4553" s="8" t="s">
        <v>9307</v>
      </c>
      <c r="B4553" s="8" t="s">
        <v>4069</v>
      </c>
      <c r="C4553" s="8" t="s">
        <v>5</v>
      </c>
      <c r="D4553" s="50" t="s">
        <v>10572</v>
      </c>
      <c r="E4553" s="50" t="s">
        <v>3900</v>
      </c>
    </row>
    <row r="4554" spans="1:5" ht="16" x14ac:dyDescent="0.2">
      <c r="A4554" s="8" t="s">
        <v>9307</v>
      </c>
      <c r="B4554" s="8" t="s">
        <v>4069</v>
      </c>
      <c r="C4554" s="8" t="s">
        <v>6</v>
      </c>
      <c r="D4554" s="50" t="s">
        <v>10625</v>
      </c>
      <c r="E4554" s="50" t="s">
        <v>4043</v>
      </c>
    </row>
    <row r="4555" spans="1:5" ht="16" x14ac:dyDescent="0.2">
      <c r="A4555" s="8" t="s">
        <v>9307</v>
      </c>
      <c r="B4555" s="8" t="s">
        <v>4069</v>
      </c>
      <c r="C4555" s="8" t="s">
        <v>7</v>
      </c>
      <c r="D4555" s="50" t="s">
        <v>10641</v>
      </c>
      <c r="E4555" s="50" t="s">
        <v>4071</v>
      </c>
    </row>
    <row r="4556" spans="1:5" ht="48" x14ac:dyDescent="0.2">
      <c r="A4556" s="8" t="s">
        <v>9307</v>
      </c>
      <c r="B4556" s="8" t="s">
        <v>4069</v>
      </c>
      <c r="C4556" s="8" t="s">
        <v>8</v>
      </c>
      <c r="D4556" s="50" t="s">
        <v>10093</v>
      </c>
      <c r="E4556" s="50" t="s">
        <v>2751</v>
      </c>
    </row>
    <row r="4557" spans="1:5" ht="16" x14ac:dyDescent="0.2">
      <c r="A4557" s="8" t="s">
        <v>9307</v>
      </c>
      <c r="B4557" s="8" t="s">
        <v>4072</v>
      </c>
      <c r="C4557" s="8" t="s">
        <v>4</v>
      </c>
      <c r="D4557" s="50" t="s">
        <v>10570</v>
      </c>
      <c r="E4557" s="50" t="s">
        <v>3897</v>
      </c>
    </row>
    <row r="4558" spans="1:5" ht="16" x14ac:dyDescent="0.2">
      <c r="A4558" s="8" t="s">
        <v>9307</v>
      </c>
      <c r="B4558" s="8" t="s">
        <v>4072</v>
      </c>
      <c r="C4558" s="8" t="s">
        <v>5</v>
      </c>
      <c r="D4558" s="50" t="s">
        <v>10572</v>
      </c>
      <c r="E4558" s="50" t="s">
        <v>3900</v>
      </c>
    </row>
    <row r="4559" spans="1:5" ht="16" x14ac:dyDescent="0.2">
      <c r="A4559" s="8" t="s">
        <v>9307</v>
      </c>
      <c r="B4559" s="8" t="s">
        <v>4072</v>
      </c>
      <c r="C4559" s="8" t="s">
        <v>6</v>
      </c>
      <c r="D4559" s="50" t="s">
        <v>10642</v>
      </c>
      <c r="E4559" s="50" t="s">
        <v>4074</v>
      </c>
    </row>
    <row r="4560" spans="1:5" ht="16" x14ac:dyDescent="0.2">
      <c r="A4560" s="8" t="s">
        <v>9307</v>
      </c>
      <c r="B4560" s="8" t="s">
        <v>4072</v>
      </c>
      <c r="C4560" s="8" t="s">
        <v>7</v>
      </c>
      <c r="D4560" s="50" t="s">
        <v>10643</v>
      </c>
      <c r="E4560" s="50" t="s">
        <v>4075</v>
      </c>
    </row>
    <row r="4561" spans="1:5" ht="144" x14ac:dyDescent="0.2">
      <c r="A4561" s="8" t="s">
        <v>9307</v>
      </c>
      <c r="B4561" s="8" t="s">
        <v>4072</v>
      </c>
      <c r="C4561" s="8" t="s">
        <v>8</v>
      </c>
      <c r="D4561" s="50" t="s">
        <v>10644</v>
      </c>
      <c r="E4561" s="50" t="s">
        <v>4076</v>
      </c>
    </row>
    <row r="4562" spans="1:5" ht="16" x14ac:dyDescent="0.2">
      <c r="A4562" s="8" t="s">
        <v>9307</v>
      </c>
      <c r="B4562" s="8" t="s">
        <v>4077</v>
      </c>
      <c r="C4562" s="8" t="s">
        <v>4</v>
      </c>
      <c r="D4562" s="50" t="s">
        <v>10570</v>
      </c>
      <c r="E4562" s="50" t="s">
        <v>3897</v>
      </c>
    </row>
    <row r="4563" spans="1:5" ht="16" x14ac:dyDescent="0.2">
      <c r="A4563" s="8" t="s">
        <v>9307</v>
      </c>
      <c r="B4563" s="8" t="s">
        <v>4077</v>
      </c>
      <c r="C4563" s="8" t="s">
        <v>5</v>
      </c>
      <c r="D4563" s="50" t="s">
        <v>10572</v>
      </c>
      <c r="E4563" s="50" t="s">
        <v>3900</v>
      </c>
    </row>
    <row r="4564" spans="1:5" ht="16" x14ac:dyDescent="0.2">
      <c r="A4564" s="8" t="s">
        <v>9307</v>
      </c>
      <c r="B4564" s="8" t="s">
        <v>4077</v>
      </c>
      <c r="C4564" s="8" t="s">
        <v>6</v>
      </c>
      <c r="D4564" s="50" t="s">
        <v>10642</v>
      </c>
      <c r="E4564" s="50" t="s">
        <v>4074</v>
      </c>
    </row>
    <row r="4565" spans="1:5" ht="16" x14ac:dyDescent="0.2">
      <c r="A4565" s="8" t="s">
        <v>9307</v>
      </c>
      <c r="B4565" s="8" t="s">
        <v>4077</v>
      </c>
      <c r="C4565" s="8" t="s">
        <v>7</v>
      </c>
      <c r="D4565" s="50" t="s">
        <v>10645</v>
      </c>
      <c r="E4565" s="50" t="s">
        <v>4079</v>
      </c>
    </row>
    <row r="4566" spans="1:5" ht="112" x14ac:dyDescent="0.2">
      <c r="A4566" s="8" t="s">
        <v>9307</v>
      </c>
      <c r="B4566" s="8" t="s">
        <v>4077</v>
      </c>
      <c r="C4566" s="8" t="s">
        <v>8</v>
      </c>
      <c r="D4566" s="50" t="s">
        <v>10646</v>
      </c>
      <c r="E4566" s="50" t="s">
        <v>4080</v>
      </c>
    </row>
    <row r="4567" spans="1:5" ht="16" x14ac:dyDescent="0.2">
      <c r="A4567" s="8" t="s">
        <v>9307</v>
      </c>
      <c r="B4567" s="8" t="s">
        <v>4081</v>
      </c>
      <c r="C4567" s="8" t="s">
        <v>4</v>
      </c>
      <c r="D4567" s="50" t="s">
        <v>10570</v>
      </c>
      <c r="E4567" s="50" t="s">
        <v>3897</v>
      </c>
    </row>
    <row r="4568" spans="1:5" ht="16" x14ac:dyDescent="0.2">
      <c r="A4568" s="8" t="s">
        <v>9307</v>
      </c>
      <c r="B4568" s="8" t="s">
        <v>4081</v>
      </c>
      <c r="C4568" s="8" t="s">
        <v>5</v>
      </c>
      <c r="D4568" s="50" t="s">
        <v>10572</v>
      </c>
      <c r="E4568" s="50" t="s">
        <v>3900</v>
      </c>
    </row>
    <row r="4569" spans="1:5" ht="16" x14ac:dyDescent="0.2">
      <c r="A4569" s="8" t="s">
        <v>9307</v>
      </c>
      <c r="B4569" s="8" t="s">
        <v>4081</v>
      </c>
      <c r="C4569" s="8" t="s">
        <v>6</v>
      </c>
      <c r="D4569" s="50" t="s">
        <v>10642</v>
      </c>
      <c r="E4569" s="50" t="s">
        <v>4074</v>
      </c>
    </row>
    <row r="4570" spans="1:5" ht="16" x14ac:dyDescent="0.2">
      <c r="A4570" s="8" t="s">
        <v>9307</v>
      </c>
      <c r="B4570" s="8" t="s">
        <v>4081</v>
      </c>
      <c r="C4570" s="8" t="s">
        <v>7</v>
      </c>
      <c r="D4570" s="50" t="s">
        <v>10647</v>
      </c>
      <c r="E4570" s="50" t="s">
        <v>4083</v>
      </c>
    </row>
    <row r="4571" spans="1:5" ht="144" x14ac:dyDescent="0.2">
      <c r="A4571" s="8" t="s">
        <v>9307</v>
      </c>
      <c r="B4571" s="8" t="s">
        <v>4081</v>
      </c>
      <c r="C4571" s="8" t="s">
        <v>8</v>
      </c>
      <c r="D4571" s="50" t="s">
        <v>10648</v>
      </c>
      <c r="E4571" s="50" t="s">
        <v>4084</v>
      </c>
    </row>
    <row r="4572" spans="1:5" ht="16" x14ac:dyDescent="0.2">
      <c r="A4572" s="8" t="s">
        <v>9307</v>
      </c>
      <c r="B4572" s="8" t="s">
        <v>4085</v>
      </c>
      <c r="C4572" s="8" t="s">
        <v>4</v>
      </c>
      <c r="D4572" s="50" t="s">
        <v>10570</v>
      </c>
      <c r="E4572" s="50" t="s">
        <v>3897</v>
      </c>
    </row>
    <row r="4573" spans="1:5" ht="16" x14ac:dyDescent="0.2">
      <c r="A4573" s="8" t="s">
        <v>9307</v>
      </c>
      <c r="B4573" s="8" t="s">
        <v>4085</v>
      </c>
      <c r="C4573" s="8" t="s">
        <v>5</v>
      </c>
      <c r="D4573" s="50" t="s">
        <v>10572</v>
      </c>
      <c r="E4573" s="50" t="s">
        <v>3900</v>
      </c>
    </row>
    <row r="4574" spans="1:5" ht="16" x14ac:dyDescent="0.2">
      <c r="A4574" s="8" t="s">
        <v>9307</v>
      </c>
      <c r="B4574" s="8" t="s">
        <v>4085</v>
      </c>
      <c r="C4574" s="8" t="s">
        <v>6</v>
      </c>
      <c r="D4574" s="50" t="s">
        <v>10642</v>
      </c>
      <c r="E4574" s="50" t="s">
        <v>4074</v>
      </c>
    </row>
    <row r="4575" spans="1:5" ht="16" x14ac:dyDescent="0.2">
      <c r="A4575" s="8" t="s">
        <v>9307</v>
      </c>
      <c r="B4575" s="8" t="s">
        <v>4085</v>
      </c>
      <c r="C4575" s="8" t="s">
        <v>7</v>
      </c>
      <c r="D4575" s="50" t="s">
        <v>10649</v>
      </c>
      <c r="E4575" s="50" t="s">
        <v>4087</v>
      </c>
    </row>
    <row r="4576" spans="1:5" ht="16" x14ac:dyDescent="0.2">
      <c r="A4576" s="8" t="s">
        <v>9307</v>
      </c>
      <c r="B4576" s="8" t="s">
        <v>4088</v>
      </c>
      <c r="C4576" s="8" t="s">
        <v>4</v>
      </c>
      <c r="D4576" s="50" t="s">
        <v>10570</v>
      </c>
      <c r="E4576" s="50" t="s">
        <v>3897</v>
      </c>
    </row>
    <row r="4577" spans="1:5" ht="16" x14ac:dyDescent="0.2">
      <c r="A4577" s="8" t="s">
        <v>9307</v>
      </c>
      <c r="B4577" s="8" t="s">
        <v>4088</v>
      </c>
      <c r="C4577" s="8" t="s">
        <v>5</v>
      </c>
      <c r="D4577" s="50" t="s">
        <v>10572</v>
      </c>
      <c r="E4577" s="50" t="s">
        <v>3900</v>
      </c>
    </row>
    <row r="4578" spans="1:5" ht="16" x14ac:dyDescent="0.2">
      <c r="A4578" s="8" t="s">
        <v>9307</v>
      </c>
      <c r="B4578" s="8" t="s">
        <v>4088</v>
      </c>
      <c r="C4578" s="8" t="s">
        <v>6</v>
      </c>
      <c r="D4578" s="50" t="s">
        <v>10642</v>
      </c>
      <c r="E4578" s="50" t="s">
        <v>4074</v>
      </c>
    </row>
    <row r="4579" spans="1:5" ht="16" x14ac:dyDescent="0.2">
      <c r="A4579" s="8" t="s">
        <v>9307</v>
      </c>
      <c r="B4579" s="8" t="s">
        <v>4088</v>
      </c>
      <c r="C4579" s="8" t="s">
        <v>7</v>
      </c>
      <c r="D4579" s="50" t="s">
        <v>10650</v>
      </c>
      <c r="E4579" s="50" t="s">
        <v>4090</v>
      </c>
    </row>
    <row r="4580" spans="1:5" ht="16" x14ac:dyDescent="0.2">
      <c r="A4580" s="8" t="s">
        <v>9307</v>
      </c>
      <c r="B4580" s="8" t="s">
        <v>4091</v>
      </c>
      <c r="C4580" s="8" t="s">
        <v>4</v>
      </c>
      <c r="D4580" s="50" t="s">
        <v>10570</v>
      </c>
      <c r="E4580" s="50" t="s">
        <v>3897</v>
      </c>
    </row>
    <row r="4581" spans="1:5" ht="16" x14ac:dyDescent="0.2">
      <c r="A4581" s="8" t="s">
        <v>9307</v>
      </c>
      <c r="B4581" s="8" t="s">
        <v>4091</v>
      </c>
      <c r="C4581" s="8" t="s">
        <v>5</v>
      </c>
      <c r="D4581" s="50" t="s">
        <v>10572</v>
      </c>
      <c r="E4581" s="50" t="s">
        <v>3900</v>
      </c>
    </row>
    <row r="4582" spans="1:5" ht="16" x14ac:dyDescent="0.2">
      <c r="A4582" s="8" t="s">
        <v>9307</v>
      </c>
      <c r="B4582" s="8" t="s">
        <v>4091</v>
      </c>
      <c r="C4582" s="8" t="s">
        <v>6</v>
      </c>
      <c r="D4582" s="50" t="s">
        <v>10642</v>
      </c>
      <c r="E4582" s="50" t="s">
        <v>4074</v>
      </c>
    </row>
    <row r="4583" spans="1:5" ht="16" x14ac:dyDescent="0.2">
      <c r="A4583" s="8" t="s">
        <v>9307</v>
      </c>
      <c r="B4583" s="8" t="s">
        <v>4091</v>
      </c>
      <c r="C4583" s="8" t="s">
        <v>7</v>
      </c>
      <c r="D4583" s="50" t="s">
        <v>10651</v>
      </c>
      <c r="E4583" s="50" t="s">
        <v>4093</v>
      </c>
    </row>
    <row r="4584" spans="1:5" ht="16" x14ac:dyDescent="0.2">
      <c r="A4584" s="8" t="s">
        <v>9307</v>
      </c>
      <c r="B4584" s="8" t="s">
        <v>4091</v>
      </c>
      <c r="C4584" s="8" t="s">
        <v>8</v>
      </c>
      <c r="D4584" s="50" t="s">
        <v>10652</v>
      </c>
      <c r="E4584" s="50" t="s">
        <v>4094</v>
      </c>
    </row>
    <row r="4585" spans="1:5" ht="16" x14ac:dyDescent="0.2">
      <c r="A4585" s="8" t="s">
        <v>9307</v>
      </c>
      <c r="B4585" s="8" t="s">
        <v>4095</v>
      </c>
      <c r="C4585" s="8" t="s">
        <v>4</v>
      </c>
      <c r="D4585" s="50" t="s">
        <v>10570</v>
      </c>
      <c r="E4585" s="50" t="s">
        <v>3897</v>
      </c>
    </row>
    <row r="4586" spans="1:5" ht="16" x14ac:dyDescent="0.2">
      <c r="A4586" s="8" t="s">
        <v>9307</v>
      </c>
      <c r="B4586" s="8" t="s">
        <v>4095</v>
      </c>
      <c r="C4586" s="8" t="s">
        <v>5</v>
      </c>
      <c r="D4586" s="50" t="s">
        <v>10572</v>
      </c>
      <c r="E4586" s="50" t="s">
        <v>3900</v>
      </c>
    </row>
    <row r="4587" spans="1:5" ht="16" x14ac:dyDescent="0.2">
      <c r="A4587" s="8" t="s">
        <v>9307</v>
      </c>
      <c r="B4587" s="8" t="s">
        <v>4095</v>
      </c>
      <c r="C4587" s="8" t="s">
        <v>6</v>
      </c>
      <c r="D4587" s="50" t="s">
        <v>10642</v>
      </c>
      <c r="E4587" s="50" t="s">
        <v>4074</v>
      </c>
    </row>
    <row r="4588" spans="1:5" ht="16" x14ac:dyDescent="0.2">
      <c r="A4588" s="8" t="s">
        <v>9307</v>
      </c>
      <c r="B4588" s="8" t="s">
        <v>4095</v>
      </c>
      <c r="C4588" s="8" t="s">
        <v>7</v>
      </c>
      <c r="D4588" s="50" t="s">
        <v>10653</v>
      </c>
      <c r="E4588" s="50" t="s">
        <v>4097</v>
      </c>
    </row>
    <row r="4589" spans="1:5" ht="48" x14ac:dyDescent="0.2">
      <c r="A4589" s="8" t="s">
        <v>9307</v>
      </c>
      <c r="B4589" s="8" t="s">
        <v>4095</v>
      </c>
      <c r="C4589" s="8" t="s">
        <v>8</v>
      </c>
      <c r="D4589" s="50" t="s">
        <v>10654</v>
      </c>
      <c r="E4589" s="50" t="s">
        <v>4098</v>
      </c>
    </row>
    <row r="4590" spans="1:5" ht="16" x14ac:dyDescent="0.2">
      <c r="A4590" s="8" t="s">
        <v>9307</v>
      </c>
      <c r="B4590" s="8" t="s">
        <v>4099</v>
      </c>
      <c r="C4590" s="8" t="s">
        <v>4</v>
      </c>
      <c r="D4590" s="50" t="s">
        <v>10570</v>
      </c>
      <c r="E4590" s="50" t="s">
        <v>3897</v>
      </c>
    </row>
    <row r="4591" spans="1:5" ht="16" x14ac:dyDescent="0.2">
      <c r="A4591" s="8" t="s">
        <v>9307</v>
      </c>
      <c r="B4591" s="8" t="s">
        <v>4099</v>
      </c>
      <c r="C4591" s="8" t="s">
        <v>5</v>
      </c>
      <c r="D4591" s="50" t="s">
        <v>10572</v>
      </c>
      <c r="E4591" s="50" t="s">
        <v>3900</v>
      </c>
    </row>
    <row r="4592" spans="1:5" ht="16" x14ac:dyDescent="0.2">
      <c r="A4592" s="8" t="s">
        <v>9307</v>
      </c>
      <c r="B4592" s="8" t="s">
        <v>4099</v>
      </c>
      <c r="C4592" s="8" t="s">
        <v>6</v>
      </c>
      <c r="D4592" s="50" t="s">
        <v>10642</v>
      </c>
      <c r="E4592" s="50" t="s">
        <v>4074</v>
      </c>
    </row>
    <row r="4593" spans="1:5" ht="16" x14ac:dyDescent="0.2">
      <c r="A4593" s="8" t="s">
        <v>9307</v>
      </c>
      <c r="B4593" s="8" t="s">
        <v>4099</v>
      </c>
      <c r="C4593" s="8" t="s">
        <v>7</v>
      </c>
      <c r="D4593" s="50" t="s">
        <v>10655</v>
      </c>
      <c r="E4593" s="50" t="s">
        <v>4101</v>
      </c>
    </row>
    <row r="4594" spans="1:5" ht="96" x14ac:dyDescent="0.2">
      <c r="A4594" s="8" t="s">
        <v>9307</v>
      </c>
      <c r="B4594" s="8" t="s">
        <v>4099</v>
      </c>
      <c r="C4594" s="8" t="s">
        <v>8</v>
      </c>
      <c r="D4594" s="50" t="s">
        <v>10656</v>
      </c>
      <c r="E4594" s="50" t="s">
        <v>4102</v>
      </c>
    </row>
    <row r="4595" spans="1:5" ht="16" x14ac:dyDescent="0.2">
      <c r="A4595" s="8" t="s">
        <v>9307</v>
      </c>
      <c r="B4595" s="8" t="s">
        <v>4103</v>
      </c>
      <c r="C4595" s="8" t="s">
        <v>4</v>
      </c>
      <c r="D4595" s="50" t="s">
        <v>10570</v>
      </c>
      <c r="E4595" s="50" t="s">
        <v>3897</v>
      </c>
    </row>
    <row r="4596" spans="1:5" ht="16" x14ac:dyDescent="0.2">
      <c r="A4596" s="8" t="s">
        <v>9307</v>
      </c>
      <c r="B4596" s="8" t="s">
        <v>4103</v>
      </c>
      <c r="C4596" s="8" t="s">
        <v>5</v>
      </c>
      <c r="D4596" s="50" t="s">
        <v>10572</v>
      </c>
      <c r="E4596" s="50" t="s">
        <v>3900</v>
      </c>
    </row>
    <row r="4597" spans="1:5" ht="16" x14ac:dyDescent="0.2">
      <c r="A4597" s="8" t="s">
        <v>9307</v>
      </c>
      <c r="B4597" s="8" t="s">
        <v>4103</v>
      </c>
      <c r="C4597" s="8" t="s">
        <v>6</v>
      </c>
      <c r="D4597" s="50" t="s">
        <v>10642</v>
      </c>
      <c r="E4597" s="50" t="s">
        <v>4074</v>
      </c>
    </row>
    <row r="4598" spans="1:5" ht="16" x14ac:dyDescent="0.2">
      <c r="A4598" s="8" t="s">
        <v>9307</v>
      </c>
      <c r="B4598" s="8" t="s">
        <v>4103</v>
      </c>
      <c r="C4598" s="8" t="s">
        <v>7</v>
      </c>
      <c r="D4598" s="50" t="s">
        <v>9723</v>
      </c>
      <c r="E4598" s="50" t="s">
        <v>1408</v>
      </c>
    </row>
    <row r="4599" spans="1:5" ht="16" x14ac:dyDescent="0.2">
      <c r="A4599" s="8" t="s">
        <v>9307</v>
      </c>
      <c r="B4599" s="8" t="s">
        <v>4105</v>
      </c>
      <c r="C4599" s="8" t="s">
        <v>4</v>
      </c>
      <c r="D4599" s="50" t="s">
        <v>10570</v>
      </c>
      <c r="E4599" s="50" t="s">
        <v>3897</v>
      </c>
    </row>
    <row r="4600" spans="1:5" ht="16" x14ac:dyDescent="0.2">
      <c r="A4600" s="8" t="s">
        <v>9307</v>
      </c>
      <c r="B4600" s="8" t="s">
        <v>4105</v>
      </c>
      <c r="C4600" s="8" t="s">
        <v>5</v>
      </c>
      <c r="D4600" s="50" t="s">
        <v>10572</v>
      </c>
      <c r="E4600" s="50" t="s">
        <v>3900</v>
      </c>
    </row>
    <row r="4601" spans="1:5" ht="16" x14ac:dyDescent="0.2">
      <c r="A4601" s="8" t="s">
        <v>9307</v>
      </c>
      <c r="B4601" s="8" t="s">
        <v>4105</v>
      </c>
      <c r="C4601" s="8" t="s">
        <v>6</v>
      </c>
      <c r="D4601" s="50" t="s">
        <v>10642</v>
      </c>
      <c r="E4601" s="50" t="s">
        <v>4074</v>
      </c>
    </row>
    <row r="4602" spans="1:5" ht="16" x14ac:dyDescent="0.2">
      <c r="A4602" s="8" t="s">
        <v>9307</v>
      </c>
      <c r="B4602" s="8" t="s">
        <v>4105</v>
      </c>
      <c r="C4602" s="8" t="s">
        <v>7</v>
      </c>
      <c r="D4602" s="50" t="s">
        <v>10657</v>
      </c>
      <c r="E4602" s="50" t="s">
        <v>4107</v>
      </c>
    </row>
    <row r="4603" spans="1:5" ht="80" x14ac:dyDescent="0.2">
      <c r="A4603" s="8" t="s">
        <v>9307</v>
      </c>
      <c r="B4603" s="8" t="s">
        <v>4105</v>
      </c>
      <c r="C4603" s="8" t="s">
        <v>8</v>
      </c>
      <c r="D4603" s="50" t="s">
        <v>10658</v>
      </c>
      <c r="E4603" s="50" t="s">
        <v>4108</v>
      </c>
    </row>
    <row r="4604" spans="1:5" ht="16" x14ac:dyDescent="0.2">
      <c r="A4604" s="8" t="s">
        <v>9307</v>
      </c>
      <c r="B4604" s="8" t="s">
        <v>4109</v>
      </c>
      <c r="C4604" s="8" t="s">
        <v>4</v>
      </c>
      <c r="D4604" s="50" t="s">
        <v>10570</v>
      </c>
      <c r="E4604" s="50" t="s">
        <v>3897</v>
      </c>
    </row>
    <row r="4605" spans="1:5" ht="16" x14ac:dyDescent="0.2">
      <c r="A4605" s="8" t="s">
        <v>9307</v>
      </c>
      <c r="B4605" s="8" t="s">
        <v>4109</v>
      </c>
      <c r="C4605" s="8" t="s">
        <v>5</v>
      </c>
      <c r="D4605" s="50" t="s">
        <v>10572</v>
      </c>
      <c r="E4605" s="50" t="s">
        <v>3900</v>
      </c>
    </row>
    <row r="4606" spans="1:5" ht="16" x14ac:dyDescent="0.2">
      <c r="A4606" s="8" t="s">
        <v>9307</v>
      </c>
      <c r="B4606" s="8" t="s">
        <v>4109</v>
      </c>
      <c r="C4606" s="8" t="s">
        <v>6</v>
      </c>
      <c r="D4606" s="50" t="s">
        <v>10659</v>
      </c>
      <c r="E4606" s="50" t="s">
        <v>4111</v>
      </c>
    </row>
    <row r="4607" spans="1:5" ht="32" x14ac:dyDescent="0.2">
      <c r="A4607" s="8" t="s">
        <v>9307</v>
      </c>
      <c r="B4607" s="8" t="s">
        <v>4109</v>
      </c>
      <c r="C4607" s="8" t="s">
        <v>7</v>
      </c>
      <c r="D4607" s="50" t="s">
        <v>10660</v>
      </c>
      <c r="E4607" s="50" t="s">
        <v>4112</v>
      </c>
    </row>
    <row r="4608" spans="1:5" ht="96" x14ac:dyDescent="0.2">
      <c r="A4608" s="8" t="s">
        <v>9307</v>
      </c>
      <c r="B4608" s="8" t="s">
        <v>4109</v>
      </c>
      <c r="C4608" s="8" t="s">
        <v>8</v>
      </c>
      <c r="D4608" s="50" t="s">
        <v>10661</v>
      </c>
      <c r="E4608" s="50" t="s">
        <v>4113</v>
      </c>
    </row>
    <row r="4609" spans="1:5" ht="16" x14ac:dyDescent="0.2">
      <c r="A4609" s="8" t="s">
        <v>9307</v>
      </c>
      <c r="B4609" s="8" t="s">
        <v>4114</v>
      </c>
      <c r="C4609" s="8" t="s">
        <v>4</v>
      </c>
      <c r="D4609" s="50" t="s">
        <v>10570</v>
      </c>
      <c r="E4609" s="50" t="s">
        <v>3897</v>
      </c>
    </row>
    <row r="4610" spans="1:5" ht="16" x14ac:dyDescent="0.2">
      <c r="A4610" s="8" t="s">
        <v>9307</v>
      </c>
      <c r="B4610" s="8" t="s">
        <v>4114</v>
      </c>
      <c r="C4610" s="8" t="s">
        <v>5</v>
      </c>
      <c r="D4610" s="50" t="s">
        <v>10572</v>
      </c>
      <c r="E4610" s="50" t="s">
        <v>3900</v>
      </c>
    </row>
    <row r="4611" spans="1:5" ht="16" x14ac:dyDescent="0.2">
      <c r="A4611" s="8" t="s">
        <v>9307</v>
      </c>
      <c r="B4611" s="8" t="s">
        <v>4114</v>
      </c>
      <c r="C4611" s="8" t="s">
        <v>6</v>
      </c>
      <c r="D4611" s="50" t="s">
        <v>10662</v>
      </c>
      <c r="E4611" s="50" t="s">
        <v>4116</v>
      </c>
    </row>
    <row r="4612" spans="1:5" ht="16" x14ac:dyDescent="0.2">
      <c r="A4612" s="8" t="s">
        <v>9307</v>
      </c>
      <c r="B4612" s="8" t="s">
        <v>4114</v>
      </c>
      <c r="C4612" s="8" t="s">
        <v>7</v>
      </c>
      <c r="D4612" s="50" t="s">
        <v>10663</v>
      </c>
      <c r="E4612" s="50" t="s">
        <v>4117</v>
      </c>
    </row>
    <row r="4613" spans="1:5" ht="128" x14ac:dyDescent="0.2">
      <c r="A4613" s="8" t="s">
        <v>9307</v>
      </c>
      <c r="B4613" s="8" t="s">
        <v>4114</v>
      </c>
      <c r="C4613" s="8" t="s">
        <v>8</v>
      </c>
      <c r="D4613" s="50" t="s">
        <v>10664</v>
      </c>
      <c r="E4613" s="50" t="s">
        <v>4118</v>
      </c>
    </row>
    <row r="4614" spans="1:5" ht="16" x14ac:dyDescent="0.2">
      <c r="A4614" s="8" t="s">
        <v>9307</v>
      </c>
      <c r="B4614" s="8" t="s">
        <v>4121</v>
      </c>
      <c r="C4614" s="8" t="s">
        <v>4</v>
      </c>
      <c r="D4614" s="50" t="s">
        <v>10570</v>
      </c>
      <c r="E4614" s="50" t="s">
        <v>3897</v>
      </c>
    </row>
    <row r="4615" spans="1:5" ht="16" x14ac:dyDescent="0.2">
      <c r="A4615" s="8" t="s">
        <v>9307</v>
      </c>
      <c r="B4615" s="8" t="s">
        <v>4121</v>
      </c>
      <c r="C4615" s="8" t="s">
        <v>5</v>
      </c>
      <c r="D4615" s="50" t="s">
        <v>10665</v>
      </c>
      <c r="E4615" s="50" t="s">
        <v>4122</v>
      </c>
    </row>
    <row r="4616" spans="1:5" ht="16" x14ac:dyDescent="0.2">
      <c r="A4616" s="8" t="s">
        <v>9307</v>
      </c>
      <c r="B4616" s="8" t="s">
        <v>4121</v>
      </c>
      <c r="C4616" s="8" t="s">
        <v>6</v>
      </c>
      <c r="D4616" s="50" t="s">
        <v>9657</v>
      </c>
      <c r="E4616" s="50" t="s">
        <v>1257</v>
      </c>
    </row>
    <row r="4617" spans="1:5" ht="96" x14ac:dyDescent="0.2">
      <c r="A4617" s="8" t="s">
        <v>9307</v>
      </c>
      <c r="B4617" s="8" t="s">
        <v>4121</v>
      </c>
      <c r="C4617" s="8" t="s">
        <v>7</v>
      </c>
      <c r="D4617" s="50" t="s">
        <v>10666</v>
      </c>
      <c r="E4617" s="50" t="s">
        <v>4123</v>
      </c>
    </row>
    <row r="4618" spans="1:5" ht="16" x14ac:dyDescent="0.2">
      <c r="A4618" s="8" t="s">
        <v>9307</v>
      </c>
      <c r="B4618" s="8" t="s">
        <v>4124</v>
      </c>
      <c r="C4618" s="8" t="s">
        <v>4</v>
      </c>
      <c r="D4618" s="50" t="s">
        <v>10570</v>
      </c>
      <c r="E4618" s="50" t="s">
        <v>3897</v>
      </c>
    </row>
    <row r="4619" spans="1:5" ht="16" x14ac:dyDescent="0.2">
      <c r="A4619" s="8" t="s">
        <v>9307</v>
      </c>
      <c r="B4619" s="8" t="s">
        <v>4124</v>
      </c>
      <c r="C4619" s="8" t="s">
        <v>5</v>
      </c>
      <c r="D4619" s="50" t="s">
        <v>10665</v>
      </c>
      <c r="E4619" s="50" t="s">
        <v>4122</v>
      </c>
    </row>
    <row r="4620" spans="1:5" ht="16" x14ac:dyDescent="0.2">
      <c r="A4620" s="8" t="s">
        <v>9307</v>
      </c>
      <c r="B4620" s="8" t="s">
        <v>4124</v>
      </c>
      <c r="C4620" s="8" t="s">
        <v>6</v>
      </c>
      <c r="D4620" s="50" t="s">
        <v>10667</v>
      </c>
      <c r="E4620" s="50" t="s">
        <v>4126</v>
      </c>
    </row>
    <row r="4621" spans="1:5" ht="16" x14ac:dyDescent="0.2">
      <c r="A4621" s="8" t="s">
        <v>9307</v>
      </c>
      <c r="B4621" s="8" t="s">
        <v>4124</v>
      </c>
      <c r="C4621" s="8" t="s">
        <v>7</v>
      </c>
      <c r="D4621" s="50" t="s">
        <v>10668</v>
      </c>
      <c r="E4621" s="50" t="s">
        <v>4127</v>
      </c>
    </row>
    <row r="4622" spans="1:5" ht="176" x14ac:dyDescent="0.2">
      <c r="A4622" s="8" t="s">
        <v>9307</v>
      </c>
      <c r="B4622" s="8" t="s">
        <v>4124</v>
      </c>
      <c r="C4622" s="8" t="s">
        <v>8</v>
      </c>
      <c r="D4622" s="50" t="s">
        <v>10669</v>
      </c>
      <c r="E4622" s="50" t="s">
        <v>10670</v>
      </c>
    </row>
    <row r="4623" spans="1:5" ht="16" x14ac:dyDescent="0.2">
      <c r="A4623" s="8" t="s">
        <v>9307</v>
      </c>
      <c r="B4623" s="8" t="s">
        <v>4129</v>
      </c>
      <c r="C4623" s="8" t="s">
        <v>4</v>
      </c>
      <c r="D4623" s="50" t="s">
        <v>10570</v>
      </c>
      <c r="E4623" s="50" t="s">
        <v>3897</v>
      </c>
    </row>
    <row r="4624" spans="1:5" ht="16" x14ac:dyDescent="0.2">
      <c r="A4624" s="8" t="s">
        <v>9307</v>
      </c>
      <c r="B4624" s="8" t="s">
        <v>4129</v>
      </c>
      <c r="C4624" s="8" t="s">
        <v>5</v>
      </c>
      <c r="D4624" s="50" t="s">
        <v>10665</v>
      </c>
      <c r="E4624" s="50" t="s">
        <v>4122</v>
      </c>
    </row>
    <row r="4625" spans="1:5" ht="16" x14ac:dyDescent="0.2">
      <c r="A4625" s="8" t="s">
        <v>9307</v>
      </c>
      <c r="B4625" s="8" t="s">
        <v>4129</v>
      </c>
      <c r="C4625" s="8" t="s">
        <v>6</v>
      </c>
      <c r="D4625" s="50" t="s">
        <v>10642</v>
      </c>
      <c r="E4625" s="50" t="s">
        <v>4074</v>
      </c>
    </row>
    <row r="4626" spans="1:5" ht="32" x14ac:dyDescent="0.2">
      <c r="A4626" s="8" t="s">
        <v>9307</v>
      </c>
      <c r="B4626" s="8" t="s">
        <v>4129</v>
      </c>
      <c r="C4626" s="8" t="s">
        <v>7</v>
      </c>
      <c r="D4626" s="50" t="s">
        <v>10671</v>
      </c>
      <c r="E4626" s="50" t="s">
        <v>4131</v>
      </c>
    </row>
    <row r="4627" spans="1:5" ht="288" x14ac:dyDescent="0.2">
      <c r="A4627" s="8" t="s">
        <v>9307</v>
      </c>
      <c r="B4627" s="8" t="s">
        <v>4129</v>
      </c>
      <c r="C4627" s="8" t="s">
        <v>8</v>
      </c>
      <c r="D4627" s="50" t="s">
        <v>10672</v>
      </c>
      <c r="E4627" s="50" t="s">
        <v>4132</v>
      </c>
    </row>
    <row r="4628" spans="1:5" ht="16" x14ac:dyDescent="0.2">
      <c r="A4628" s="8" t="s">
        <v>9307</v>
      </c>
      <c r="B4628" s="8" t="s">
        <v>4133</v>
      </c>
      <c r="C4628" s="8" t="s">
        <v>4</v>
      </c>
      <c r="D4628" s="50" t="s">
        <v>10570</v>
      </c>
      <c r="E4628" s="50" t="s">
        <v>3897</v>
      </c>
    </row>
    <row r="4629" spans="1:5" ht="16" x14ac:dyDescent="0.2">
      <c r="A4629" s="8" t="s">
        <v>9307</v>
      </c>
      <c r="B4629" s="8" t="s">
        <v>4133</v>
      </c>
      <c r="C4629" s="8" t="s">
        <v>5</v>
      </c>
      <c r="D4629" s="50" t="s">
        <v>10665</v>
      </c>
      <c r="E4629" s="50" t="s">
        <v>4122</v>
      </c>
    </row>
    <row r="4630" spans="1:5" ht="16" x14ac:dyDescent="0.2">
      <c r="A4630" s="8" t="s">
        <v>9307</v>
      </c>
      <c r="B4630" s="8" t="s">
        <v>4133</v>
      </c>
      <c r="C4630" s="8" t="s">
        <v>6</v>
      </c>
      <c r="D4630" s="50" t="s">
        <v>10673</v>
      </c>
      <c r="E4630" s="50" t="s">
        <v>4135</v>
      </c>
    </row>
    <row r="4631" spans="1:5" ht="16" x14ac:dyDescent="0.2">
      <c r="A4631" s="8" t="s">
        <v>9307</v>
      </c>
      <c r="B4631" s="8" t="s">
        <v>4133</v>
      </c>
      <c r="C4631" s="8" t="s">
        <v>7</v>
      </c>
      <c r="D4631" s="50" t="s">
        <v>10674</v>
      </c>
      <c r="E4631" s="50" t="s">
        <v>4136</v>
      </c>
    </row>
    <row r="4632" spans="1:5" ht="112" x14ac:dyDescent="0.2">
      <c r="A4632" s="8" t="s">
        <v>9307</v>
      </c>
      <c r="B4632" s="8" t="s">
        <v>4133</v>
      </c>
      <c r="C4632" s="8" t="s">
        <v>8</v>
      </c>
      <c r="D4632" s="50" t="s">
        <v>10675</v>
      </c>
      <c r="E4632" s="50" t="s">
        <v>10676</v>
      </c>
    </row>
    <row r="4633" spans="1:5" ht="16" x14ac:dyDescent="0.2">
      <c r="A4633" s="8" t="s">
        <v>9307</v>
      </c>
      <c r="B4633" s="8" t="s">
        <v>4138</v>
      </c>
      <c r="C4633" s="8" t="s">
        <v>4</v>
      </c>
      <c r="D4633" s="50" t="s">
        <v>10570</v>
      </c>
      <c r="E4633" s="50" t="s">
        <v>3897</v>
      </c>
    </row>
    <row r="4634" spans="1:5" ht="16" x14ac:dyDescent="0.2">
      <c r="A4634" s="8" t="s">
        <v>9307</v>
      </c>
      <c r="B4634" s="8" t="s">
        <v>4138</v>
      </c>
      <c r="C4634" s="8" t="s">
        <v>5</v>
      </c>
      <c r="D4634" s="50" t="s">
        <v>10665</v>
      </c>
      <c r="E4634" s="50" t="s">
        <v>4122</v>
      </c>
    </row>
    <row r="4635" spans="1:5" ht="16" x14ac:dyDescent="0.2">
      <c r="A4635" s="8" t="s">
        <v>9307</v>
      </c>
      <c r="B4635" s="8" t="s">
        <v>4138</v>
      </c>
      <c r="C4635" s="8" t="s">
        <v>6</v>
      </c>
      <c r="D4635" s="50" t="s">
        <v>10673</v>
      </c>
      <c r="E4635" s="50" t="s">
        <v>4135</v>
      </c>
    </row>
    <row r="4636" spans="1:5" ht="16" x14ac:dyDescent="0.2">
      <c r="A4636" s="8" t="s">
        <v>9307</v>
      </c>
      <c r="B4636" s="8" t="s">
        <v>4138</v>
      </c>
      <c r="C4636" s="8" t="s">
        <v>7</v>
      </c>
      <c r="D4636" s="50" t="s">
        <v>10677</v>
      </c>
      <c r="E4636" s="50" t="s">
        <v>4140</v>
      </c>
    </row>
    <row r="4637" spans="1:5" ht="112" x14ac:dyDescent="0.2">
      <c r="A4637" s="8" t="s">
        <v>9307</v>
      </c>
      <c r="B4637" s="8" t="s">
        <v>4138</v>
      </c>
      <c r="C4637" s="8" t="s">
        <v>8</v>
      </c>
      <c r="D4637" s="50" t="s">
        <v>10678</v>
      </c>
      <c r="E4637" s="50" t="s">
        <v>4141</v>
      </c>
    </row>
    <row r="4638" spans="1:5" ht="16" x14ac:dyDescent="0.2">
      <c r="A4638" s="8" t="s">
        <v>9307</v>
      </c>
      <c r="B4638" s="8" t="s">
        <v>4144</v>
      </c>
      <c r="C4638" s="8" t="s">
        <v>4</v>
      </c>
      <c r="D4638" s="50" t="s">
        <v>10570</v>
      </c>
      <c r="E4638" s="50" t="s">
        <v>3897</v>
      </c>
    </row>
    <row r="4639" spans="1:5" ht="16" x14ac:dyDescent="0.2">
      <c r="A4639" s="8" t="s">
        <v>9307</v>
      </c>
      <c r="B4639" s="8" t="s">
        <v>4144</v>
      </c>
      <c r="C4639" s="8" t="s">
        <v>5</v>
      </c>
      <c r="D4639" s="50" t="s">
        <v>10665</v>
      </c>
      <c r="E4639" s="50" t="s">
        <v>4122</v>
      </c>
    </row>
    <row r="4640" spans="1:5" ht="16" x14ac:dyDescent="0.2">
      <c r="A4640" s="8" t="s">
        <v>9307</v>
      </c>
      <c r="B4640" s="8" t="s">
        <v>4144</v>
      </c>
      <c r="C4640" s="8" t="s">
        <v>6</v>
      </c>
      <c r="D4640" s="50" t="s">
        <v>10673</v>
      </c>
      <c r="E4640" s="50" t="s">
        <v>4135</v>
      </c>
    </row>
    <row r="4641" spans="1:5" ht="16" x14ac:dyDescent="0.2">
      <c r="A4641" s="8" t="s">
        <v>9307</v>
      </c>
      <c r="B4641" s="8" t="s">
        <v>4144</v>
      </c>
      <c r="C4641" s="8" t="s">
        <v>7</v>
      </c>
      <c r="D4641" s="50" t="s">
        <v>10679</v>
      </c>
      <c r="E4641" s="50" t="s">
        <v>4146</v>
      </c>
    </row>
    <row r="4642" spans="1:5" ht="32" x14ac:dyDescent="0.2">
      <c r="A4642" s="8" t="s">
        <v>9307</v>
      </c>
      <c r="B4642" s="8" t="s">
        <v>4144</v>
      </c>
      <c r="C4642" s="8" t="s">
        <v>8</v>
      </c>
      <c r="D4642" s="50" t="s">
        <v>10680</v>
      </c>
      <c r="E4642" s="50" t="s">
        <v>4147</v>
      </c>
    </row>
    <row r="4643" spans="1:5" ht="16" x14ac:dyDescent="0.2">
      <c r="A4643" s="8" t="s">
        <v>9307</v>
      </c>
      <c r="B4643" s="8" t="s">
        <v>4148</v>
      </c>
      <c r="C4643" s="8" t="s">
        <v>4</v>
      </c>
      <c r="D4643" s="50" t="s">
        <v>10570</v>
      </c>
      <c r="E4643" s="50" t="s">
        <v>3897</v>
      </c>
    </row>
    <row r="4644" spans="1:5" ht="16" x14ac:dyDescent="0.2">
      <c r="A4644" s="8" t="s">
        <v>9307</v>
      </c>
      <c r="B4644" s="8" t="s">
        <v>4148</v>
      </c>
      <c r="C4644" s="8" t="s">
        <v>5</v>
      </c>
      <c r="D4644" s="50" t="s">
        <v>10665</v>
      </c>
      <c r="E4644" s="50" t="s">
        <v>4122</v>
      </c>
    </row>
    <row r="4645" spans="1:5" ht="16" x14ac:dyDescent="0.2">
      <c r="A4645" s="8" t="s">
        <v>9307</v>
      </c>
      <c r="B4645" s="8" t="s">
        <v>4148</v>
      </c>
      <c r="C4645" s="8" t="s">
        <v>6</v>
      </c>
      <c r="D4645" s="50" t="s">
        <v>10673</v>
      </c>
      <c r="E4645" s="50" t="s">
        <v>4135</v>
      </c>
    </row>
    <row r="4646" spans="1:5" ht="16" x14ac:dyDescent="0.2">
      <c r="A4646" s="8" t="s">
        <v>9307</v>
      </c>
      <c r="B4646" s="8" t="s">
        <v>4148</v>
      </c>
      <c r="C4646" s="8" t="s">
        <v>7</v>
      </c>
      <c r="D4646" s="50" t="s">
        <v>10681</v>
      </c>
      <c r="E4646" s="50" t="s">
        <v>4150</v>
      </c>
    </row>
    <row r="4647" spans="1:5" ht="32" x14ac:dyDescent="0.2">
      <c r="A4647" s="8" t="s">
        <v>9307</v>
      </c>
      <c r="B4647" s="8" t="s">
        <v>4148</v>
      </c>
      <c r="C4647" s="8" t="s">
        <v>8</v>
      </c>
      <c r="D4647" s="50" t="s">
        <v>10680</v>
      </c>
      <c r="E4647" s="50" t="s">
        <v>4147</v>
      </c>
    </row>
    <row r="4648" spans="1:5" ht="16" x14ac:dyDescent="0.2">
      <c r="A4648" s="8" t="s">
        <v>9307</v>
      </c>
      <c r="B4648" s="8" t="s">
        <v>4151</v>
      </c>
      <c r="C4648" s="8" t="s">
        <v>4</v>
      </c>
      <c r="D4648" s="50" t="s">
        <v>10570</v>
      </c>
      <c r="E4648" s="50" t="s">
        <v>3897</v>
      </c>
    </row>
    <row r="4649" spans="1:5" ht="16" x14ac:dyDescent="0.2">
      <c r="A4649" s="8" t="s">
        <v>9307</v>
      </c>
      <c r="B4649" s="8" t="s">
        <v>4151</v>
      </c>
      <c r="C4649" s="8" t="s">
        <v>5</v>
      </c>
      <c r="D4649" s="50" t="s">
        <v>10665</v>
      </c>
      <c r="E4649" s="50" t="s">
        <v>4122</v>
      </c>
    </row>
    <row r="4650" spans="1:5" ht="16" x14ac:dyDescent="0.2">
      <c r="A4650" s="8" t="s">
        <v>9307</v>
      </c>
      <c r="B4650" s="8" t="s">
        <v>4151</v>
      </c>
      <c r="C4650" s="8" t="s">
        <v>6</v>
      </c>
      <c r="D4650" s="50" t="s">
        <v>10673</v>
      </c>
      <c r="E4650" s="50" t="s">
        <v>4135</v>
      </c>
    </row>
    <row r="4651" spans="1:5" ht="16" x14ac:dyDescent="0.2">
      <c r="A4651" s="8" t="s">
        <v>9307</v>
      </c>
      <c r="B4651" s="8" t="s">
        <v>4151</v>
      </c>
      <c r="C4651" s="8" t="s">
        <v>7</v>
      </c>
      <c r="D4651" s="50" t="s">
        <v>10682</v>
      </c>
      <c r="E4651" s="50" t="s">
        <v>4153</v>
      </c>
    </row>
    <row r="4652" spans="1:5" ht="32" x14ac:dyDescent="0.2">
      <c r="A4652" s="8" t="s">
        <v>9307</v>
      </c>
      <c r="B4652" s="8" t="s">
        <v>4151</v>
      </c>
      <c r="C4652" s="8" t="s">
        <v>8</v>
      </c>
      <c r="D4652" s="50" t="s">
        <v>10680</v>
      </c>
      <c r="E4652" s="50" t="s">
        <v>4147</v>
      </c>
    </row>
    <row r="4653" spans="1:5" ht="16" x14ac:dyDescent="0.2">
      <c r="A4653" s="8" t="s">
        <v>9307</v>
      </c>
      <c r="B4653" s="8" t="s">
        <v>4156</v>
      </c>
      <c r="C4653" s="8" t="s">
        <v>4</v>
      </c>
      <c r="D4653" s="50" t="s">
        <v>10570</v>
      </c>
      <c r="E4653" s="50" t="s">
        <v>3897</v>
      </c>
    </row>
    <row r="4654" spans="1:5" ht="16" x14ac:dyDescent="0.2">
      <c r="A4654" s="8" t="s">
        <v>9307</v>
      </c>
      <c r="B4654" s="8" t="s">
        <v>4156</v>
      </c>
      <c r="C4654" s="8" t="s">
        <v>5</v>
      </c>
      <c r="D4654" s="50" t="s">
        <v>10665</v>
      </c>
      <c r="E4654" s="50" t="s">
        <v>4122</v>
      </c>
    </row>
    <row r="4655" spans="1:5" ht="16" x14ac:dyDescent="0.2">
      <c r="A4655" s="8" t="s">
        <v>9307</v>
      </c>
      <c r="B4655" s="8" t="s">
        <v>4156</v>
      </c>
      <c r="C4655" s="8" t="s">
        <v>6</v>
      </c>
      <c r="D4655" s="50" t="s">
        <v>10673</v>
      </c>
      <c r="E4655" s="50" t="s">
        <v>4135</v>
      </c>
    </row>
    <row r="4656" spans="1:5" ht="16" x14ac:dyDescent="0.2">
      <c r="A4656" s="8" t="s">
        <v>9307</v>
      </c>
      <c r="B4656" s="8" t="s">
        <v>4156</v>
      </c>
      <c r="C4656" s="8" t="s">
        <v>7</v>
      </c>
      <c r="D4656" s="50" t="s">
        <v>10683</v>
      </c>
      <c r="E4656" s="50" t="s">
        <v>4158</v>
      </c>
    </row>
    <row r="4657" spans="1:5" ht="32" x14ac:dyDescent="0.2">
      <c r="A4657" s="8" t="s">
        <v>9307</v>
      </c>
      <c r="B4657" s="8" t="s">
        <v>4156</v>
      </c>
      <c r="C4657" s="8" t="s">
        <v>8</v>
      </c>
      <c r="D4657" s="50" t="s">
        <v>10680</v>
      </c>
      <c r="E4657" s="50" t="s">
        <v>4147</v>
      </c>
    </row>
    <row r="4658" spans="1:5" ht="16" x14ac:dyDescent="0.2">
      <c r="A4658" s="8" t="s">
        <v>9307</v>
      </c>
      <c r="B4658" s="8" t="s">
        <v>4159</v>
      </c>
      <c r="C4658" s="8" t="s">
        <v>4</v>
      </c>
      <c r="D4658" s="50" t="s">
        <v>10570</v>
      </c>
      <c r="E4658" s="50" t="s">
        <v>3897</v>
      </c>
    </row>
    <row r="4659" spans="1:5" ht="16" x14ac:dyDescent="0.2">
      <c r="A4659" s="8" t="s">
        <v>9307</v>
      </c>
      <c r="B4659" s="8" t="s">
        <v>4159</v>
      </c>
      <c r="C4659" s="8" t="s">
        <v>5</v>
      </c>
      <c r="D4659" s="50" t="s">
        <v>10665</v>
      </c>
      <c r="E4659" s="50" t="s">
        <v>4122</v>
      </c>
    </row>
    <row r="4660" spans="1:5" ht="16" x14ac:dyDescent="0.2">
      <c r="A4660" s="8" t="s">
        <v>9307</v>
      </c>
      <c r="B4660" s="8" t="s">
        <v>4159</v>
      </c>
      <c r="C4660" s="8" t="s">
        <v>6</v>
      </c>
      <c r="D4660" s="50" t="s">
        <v>10673</v>
      </c>
      <c r="E4660" s="50" t="s">
        <v>4135</v>
      </c>
    </row>
    <row r="4661" spans="1:5" ht="16" x14ac:dyDescent="0.2">
      <c r="A4661" s="8" t="s">
        <v>9307</v>
      </c>
      <c r="B4661" s="8" t="s">
        <v>4159</v>
      </c>
      <c r="C4661" s="8" t="s">
        <v>7</v>
      </c>
      <c r="D4661" s="50" t="s">
        <v>10684</v>
      </c>
      <c r="E4661" s="50" t="s">
        <v>4161</v>
      </c>
    </row>
    <row r="4662" spans="1:5" ht="32" x14ac:dyDescent="0.2">
      <c r="A4662" s="8" t="s">
        <v>9307</v>
      </c>
      <c r="B4662" s="8" t="s">
        <v>4159</v>
      </c>
      <c r="C4662" s="8" t="s">
        <v>8</v>
      </c>
      <c r="D4662" s="50" t="s">
        <v>10680</v>
      </c>
      <c r="E4662" s="50" t="s">
        <v>4147</v>
      </c>
    </row>
    <row r="4663" spans="1:5" ht="16" x14ac:dyDescent="0.2">
      <c r="A4663" s="8" t="s">
        <v>9307</v>
      </c>
      <c r="B4663" s="8" t="s">
        <v>4162</v>
      </c>
      <c r="C4663" s="8" t="s">
        <v>4</v>
      </c>
      <c r="D4663" s="50" t="s">
        <v>10570</v>
      </c>
      <c r="E4663" s="50" t="s">
        <v>3897</v>
      </c>
    </row>
    <row r="4664" spans="1:5" ht="16" x14ac:dyDescent="0.2">
      <c r="A4664" s="8" t="s">
        <v>9307</v>
      </c>
      <c r="B4664" s="8" t="s">
        <v>4162</v>
      </c>
      <c r="C4664" s="8" t="s">
        <v>5</v>
      </c>
      <c r="D4664" s="50" t="s">
        <v>10665</v>
      </c>
      <c r="E4664" s="50" t="s">
        <v>4122</v>
      </c>
    </row>
    <row r="4665" spans="1:5" ht="16" x14ac:dyDescent="0.2">
      <c r="A4665" s="8" t="s">
        <v>9307</v>
      </c>
      <c r="B4665" s="8" t="s">
        <v>4162</v>
      </c>
      <c r="C4665" s="8" t="s">
        <v>6</v>
      </c>
      <c r="D4665" s="50" t="s">
        <v>10673</v>
      </c>
      <c r="E4665" s="50" t="s">
        <v>4135</v>
      </c>
    </row>
    <row r="4666" spans="1:5" ht="16" x14ac:dyDescent="0.2">
      <c r="A4666" s="8" t="s">
        <v>9307</v>
      </c>
      <c r="B4666" s="8" t="s">
        <v>4162</v>
      </c>
      <c r="C4666" s="8" t="s">
        <v>7</v>
      </c>
      <c r="D4666" s="50" t="s">
        <v>10685</v>
      </c>
      <c r="E4666" s="50" t="s">
        <v>4164</v>
      </c>
    </row>
    <row r="4667" spans="1:5" ht="32" x14ac:dyDescent="0.2">
      <c r="A4667" s="8" t="s">
        <v>9307</v>
      </c>
      <c r="B4667" s="8" t="s">
        <v>4162</v>
      </c>
      <c r="C4667" s="8" t="s">
        <v>8</v>
      </c>
      <c r="D4667" s="50" t="s">
        <v>10680</v>
      </c>
      <c r="E4667" s="50" t="s">
        <v>4147</v>
      </c>
    </row>
    <row r="4668" spans="1:5" ht="16" x14ac:dyDescent="0.2">
      <c r="A4668" s="8" t="s">
        <v>9307</v>
      </c>
      <c r="B4668" s="8" t="s">
        <v>4165</v>
      </c>
      <c r="C4668" s="8" t="s">
        <v>4</v>
      </c>
      <c r="D4668" s="50" t="s">
        <v>10570</v>
      </c>
      <c r="E4668" s="50" t="s">
        <v>3897</v>
      </c>
    </row>
    <row r="4669" spans="1:5" ht="16" x14ac:dyDescent="0.2">
      <c r="A4669" s="8" t="s">
        <v>9307</v>
      </c>
      <c r="B4669" s="8" t="s">
        <v>4165</v>
      </c>
      <c r="C4669" s="8" t="s">
        <v>5</v>
      </c>
      <c r="D4669" s="50" t="s">
        <v>10665</v>
      </c>
      <c r="E4669" s="50" t="s">
        <v>4122</v>
      </c>
    </row>
    <row r="4670" spans="1:5" ht="16" x14ac:dyDescent="0.2">
      <c r="A4670" s="8" t="s">
        <v>9307</v>
      </c>
      <c r="B4670" s="8" t="s">
        <v>4165</v>
      </c>
      <c r="C4670" s="8" t="s">
        <v>6</v>
      </c>
      <c r="D4670" s="50" t="s">
        <v>10673</v>
      </c>
      <c r="E4670" s="50" t="s">
        <v>4135</v>
      </c>
    </row>
    <row r="4671" spans="1:5" ht="16" x14ac:dyDescent="0.2">
      <c r="A4671" s="8" t="s">
        <v>9307</v>
      </c>
      <c r="B4671" s="8" t="s">
        <v>4165</v>
      </c>
      <c r="C4671" s="8" t="s">
        <v>7</v>
      </c>
      <c r="D4671" s="50" t="s">
        <v>10686</v>
      </c>
      <c r="E4671" s="50" t="s">
        <v>4167</v>
      </c>
    </row>
    <row r="4672" spans="1:5" ht="32" x14ac:dyDescent="0.2">
      <c r="A4672" s="8" t="s">
        <v>9307</v>
      </c>
      <c r="B4672" s="8" t="s">
        <v>4165</v>
      </c>
      <c r="C4672" s="8" t="s">
        <v>8</v>
      </c>
      <c r="D4672" s="50" t="s">
        <v>10680</v>
      </c>
      <c r="E4672" s="50" t="s">
        <v>4147</v>
      </c>
    </row>
    <row r="4673" spans="1:5" ht="16" x14ac:dyDescent="0.2">
      <c r="A4673" s="8" t="s">
        <v>9307</v>
      </c>
      <c r="B4673" s="8" t="s">
        <v>4168</v>
      </c>
      <c r="C4673" s="8" t="s">
        <v>4</v>
      </c>
      <c r="D4673" s="50" t="s">
        <v>10570</v>
      </c>
      <c r="E4673" s="50" t="s">
        <v>3897</v>
      </c>
    </row>
    <row r="4674" spans="1:5" ht="16" x14ac:dyDescent="0.2">
      <c r="A4674" s="8" t="s">
        <v>9307</v>
      </c>
      <c r="B4674" s="8" t="s">
        <v>4168</v>
      </c>
      <c r="C4674" s="8" t="s">
        <v>5</v>
      </c>
      <c r="D4674" s="50" t="s">
        <v>10665</v>
      </c>
      <c r="E4674" s="50" t="s">
        <v>4122</v>
      </c>
    </row>
    <row r="4675" spans="1:5" ht="16" x14ac:dyDescent="0.2">
      <c r="A4675" s="8" t="s">
        <v>9307</v>
      </c>
      <c r="B4675" s="8" t="s">
        <v>4168</v>
      </c>
      <c r="C4675" s="8" t="s">
        <v>6</v>
      </c>
      <c r="D4675" s="50" t="s">
        <v>10673</v>
      </c>
      <c r="E4675" s="50" t="s">
        <v>4135</v>
      </c>
    </row>
    <row r="4676" spans="1:5" ht="16" x14ac:dyDescent="0.2">
      <c r="A4676" s="8" t="s">
        <v>9307</v>
      </c>
      <c r="B4676" s="8" t="s">
        <v>4168</v>
      </c>
      <c r="C4676" s="8" t="s">
        <v>7</v>
      </c>
      <c r="D4676" s="50" t="s">
        <v>10687</v>
      </c>
      <c r="E4676" s="50" t="s">
        <v>4170</v>
      </c>
    </row>
    <row r="4677" spans="1:5" ht="16" x14ac:dyDescent="0.2">
      <c r="A4677" s="8" t="s">
        <v>9307</v>
      </c>
      <c r="B4677" s="8" t="s">
        <v>4171</v>
      </c>
      <c r="C4677" s="8" t="s">
        <v>4</v>
      </c>
      <c r="D4677" s="50" t="s">
        <v>10570</v>
      </c>
      <c r="E4677" s="50" t="s">
        <v>3897</v>
      </c>
    </row>
    <row r="4678" spans="1:5" ht="16" x14ac:dyDescent="0.2">
      <c r="A4678" s="8" t="s">
        <v>9307</v>
      </c>
      <c r="B4678" s="8" t="s">
        <v>4171</v>
      </c>
      <c r="C4678" s="8" t="s">
        <v>5</v>
      </c>
      <c r="D4678" s="50" t="s">
        <v>10665</v>
      </c>
      <c r="E4678" s="50" t="s">
        <v>4122</v>
      </c>
    </row>
    <row r="4679" spans="1:5" ht="16" x14ac:dyDescent="0.2">
      <c r="A4679" s="8" t="s">
        <v>9307</v>
      </c>
      <c r="B4679" s="8" t="s">
        <v>4171</v>
      </c>
      <c r="C4679" s="8" t="s">
        <v>6</v>
      </c>
      <c r="D4679" s="50" t="s">
        <v>10673</v>
      </c>
      <c r="E4679" s="50" t="s">
        <v>4135</v>
      </c>
    </row>
    <row r="4680" spans="1:5" ht="16" x14ac:dyDescent="0.2">
      <c r="A4680" s="8" t="s">
        <v>9307</v>
      </c>
      <c r="B4680" s="8" t="s">
        <v>4171</v>
      </c>
      <c r="C4680" s="8" t="s">
        <v>7</v>
      </c>
      <c r="D4680" s="50" t="s">
        <v>10688</v>
      </c>
      <c r="E4680" s="50" t="s">
        <v>4173</v>
      </c>
    </row>
    <row r="4681" spans="1:5" ht="32" x14ac:dyDescent="0.2">
      <c r="A4681" s="8" t="s">
        <v>9307</v>
      </c>
      <c r="B4681" s="8" t="s">
        <v>4171</v>
      </c>
      <c r="C4681" s="8" t="s">
        <v>8</v>
      </c>
      <c r="D4681" s="50" t="s">
        <v>10689</v>
      </c>
      <c r="E4681" s="50" t="s">
        <v>4174</v>
      </c>
    </row>
    <row r="4682" spans="1:5" ht="16" x14ac:dyDescent="0.2">
      <c r="A4682" s="8" t="s">
        <v>9307</v>
      </c>
      <c r="B4682" s="8" t="s">
        <v>4175</v>
      </c>
      <c r="C4682" s="8" t="s">
        <v>4</v>
      </c>
      <c r="D4682" s="50" t="s">
        <v>10570</v>
      </c>
      <c r="E4682" s="50" t="s">
        <v>3897</v>
      </c>
    </row>
    <row r="4683" spans="1:5" ht="16" x14ac:dyDescent="0.2">
      <c r="A4683" s="8" t="s">
        <v>9307</v>
      </c>
      <c r="B4683" s="8" t="s">
        <v>4175</v>
      </c>
      <c r="C4683" s="8" t="s">
        <v>5</v>
      </c>
      <c r="D4683" s="50" t="s">
        <v>10665</v>
      </c>
      <c r="E4683" s="50" t="s">
        <v>4122</v>
      </c>
    </row>
    <row r="4684" spans="1:5" ht="16" x14ac:dyDescent="0.2">
      <c r="A4684" s="8" t="s">
        <v>9307</v>
      </c>
      <c r="B4684" s="8" t="s">
        <v>4175</v>
      </c>
      <c r="C4684" s="8" t="s">
        <v>6</v>
      </c>
      <c r="D4684" s="50" t="s">
        <v>10673</v>
      </c>
      <c r="E4684" s="50" t="s">
        <v>4135</v>
      </c>
    </row>
    <row r="4685" spans="1:5" ht="16" x14ac:dyDescent="0.2">
      <c r="A4685" s="8" t="s">
        <v>9307</v>
      </c>
      <c r="B4685" s="8" t="s">
        <v>4175</v>
      </c>
      <c r="C4685" s="8" t="s">
        <v>7</v>
      </c>
      <c r="D4685" s="50" t="s">
        <v>10690</v>
      </c>
      <c r="E4685" s="50" t="s">
        <v>4177</v>
      </c>
    </row>
    <row r="4686" spans="1:5" ht="16" x14ac:dyDescent="0.2">
      <c r="A4686" s="8" t="s">
        <v>9307</v>
      </c>
      <c r="B4686" s="8" t="s">
        <v>4178</v>
      </c>
      <c r="C4686" s="8" t="s">
        <v>4</v>
      </c>
      <c r="D4686" s="50" t="s">
        <v>10570</v>
      </c>
      <c r="E4686" s="50" t="s">
        <v>3897</v>
      </c>
    </row>
    <row r="4687" spans="1:5" ht="16" x14ac:dyDescent="0.2">
      <c r="A4687" s="8" t="s">
        <v>9307</v>
      </c>
      <c r="B4687" s="8" t="s">
        <v>4178</v>
      </c>
      <c r="C4687" s="8" t="s">
        <v>5</v>
      </c>
      <c r="D4687" s="50" t="s">
        <v>10665</v>
      </c>
      <c r="E4687" s="50" t="s">
        <v>4122</v>
      </c>
    </row>
    <row r="4688" spans="1:5" ht="16" x14ac:dyDescent="0.2">
      <c r="A4688" s="8" t="s">
        <v>9307</v>
      </c>
      <c r="B4688" s="8" t="s">
        <v>4178</v>
      </c>
      <c r="C4688" s="8" t="s">
        <v>6</v>
      </c>
      <c r="D4688" s="50" t="s">
        <v>10673</v>
      </c>
      <c r="E4688" s="50" t="s">
        <v>4135</v>
      </c>
    </row>
    <row r="4689" spans="1:5" ht="16" x14ac:dyDescent="0.2">
      <c r="A4689" s="8" t="s">
        <v>9307</v>
      </c>
      <c r="B4689" s="8" t="s">
        <v>4178</v>
      </c>
      <c r="C4689" s="8" t="s">
        <v>7</v>
      </c>
      <c r="D4689" s="50" t="s">
        <v>10691</v>
      </c>
      <c r="E4689" s="50" t="s">
        <v>4180</v>
      </c>
    </row>
    <row r="4690" spans="1:5" ht="16" x14ac:dyDescent="0.2">
      <c r="A4690" s="8" t="s">
        <v>9307</v>
      </c>
      <c r="B4690" s="8" t="s">
        <v>4181</v>
      </c>
      <c r="C4690" s="8" t="s">
        <v>4</v>
      </c>
      <c r="D4690" s="50" t="s">
        <v>10570</v>
      </c>
      <c r="E4690" s="50" t="s">
        <v>3897</v>
      </c>
    </row>
    <row r="4691" spans="1:5" ht="16" x14ac:dyDescent="0.2">
      <c r="A4691" s="8" t="s">
        <v>9307</v>
      </c>
      <c r="B4691" s="8" t="s">
        <v>4181</v>
      </c>
      <c r="C4691" s="8" t="s">
        <v>5</v>
      </c>
      <c r="D4691" s="50" t="s">
        <v>10665</v>
      </c>
      <c r="E4691" s="50" t="s">
        <v>4122</v>
      </c>
    </row>
    <row r="4692" spans="1:5" ht="16" x14ac:dyDescent="0.2">
      <c r="A4692" s="8" t="s">
        <v>9307</v>
      </c>
      <c r="B4692" s="8" t="s">
        <v>4181</v>
      </c>
      <c r="C4692" s="8" t="s">
        <v>6</v>
      </c>
      <c r="D4692" s="50" t="s">
        <v>10673</v>
      </c>
      <c r="E4692" s="50" t="s">
        <v>4135</v>
      </c>
    </row>
    <row r="4693" spans="1:5" ht="16" x14ac:dyDescent="0.2">
      <c r="A4693" s="8" t="s">
        <v>9307</v>
      </c>
      <c r="B4693" s="8" t="s">
        <v>4181</v>
      </c>
      <c r="C4693" s="8" t="s">
        <v>7</v>
      </c>
      <c r="D4693" s="50" t="s">
        <v>10692</v>
      </c>
      <c r="E4693" s="50" t="s">
        <v>4183</v>
      </c>
    </row>
    <row r="4694" spans="1:5" ht="16" x14ac:dyDescent="0.2">
      <c r="A4694" s="8" t="s">
        <v>9307</v>
      </c>
      <c r="B4694" s="8" t="s">
        <v>4184</v>
      </c>
      <c r="C4694" s="8" t="s">
        <v>4</v>
      </c>
      <c r="D4694" s="50" t="s">
        <v>10570</v>
      </c>
      <c r="E4694" s="50" t="s">
        <v>3897</v>
      </c>
    </row>
    <row r="4695" spans="1:5" ht="16" x14ac:dyDescent="0.2">
      <c r="A4695" s="8" t="s">
        <v>9307</v>
      </c>
      <c r="B4695" s="8" t="s">
        <v>4184</v>
      </c>
      <c r="C4695" s="8" t="s">
        <v>5</v>
      </c>
      <c r="D4695" s="50" t="s">
        <v>10665</v>
      </c>
      <c r="E4695" s="50" t="s">
        <v>4122</v>
      </c>
    </row>
    <row r="4696" spans="1:5" ht="16" x14ac:dyDescent="0.2">
      <c r="A4696" s="8" t="s">
        <v>9307</v>
      </c>
      <c r="B4696" s="8" t="s">
        <v>4184</v>
      </c>
      <c r="C4696" s="8" t="s">
        <v>6</v>
      </c>
      <c r="D4696" s="50" t="s">
        <v>10673</v>
      </c>
      <c r="E4696" s="50" t="s">
        <v>4135</v>
      </c>
    </row>
    <row r="4697" spans="1:5" ht="16" x14ac:dyDescent="0.2">
      <c r="A4697" s="8" t="s">
        <v>9307</v>
      </c>
      <c r="B4697" s="8" t="s">
        <v>4184</v>
      </c>
      <c r="C4697" s="8" t="s">
        <v>7</v>
      </c>
      <c r="D4697" s="50" t="s">
        <v>9723</v>
      </c>
      <c r="E4697" s="50" t="s">
        <v>1408</v>
      </c>
    </row>
    <row r="4698" spans="1:5" ht="16" x14ac:dyDescent="0.2">
      <c r="A4698" s="8" t="s">
        <v>9307</v>
      </c>
      <c r="B4698" s="8" t="s">
        <v>4191</v>
      </c>
      <c r="C4698" s="8" t="s">
        <v>4</v>
      </c>
      <c r="D4698" s="50" t="s">
        <v>10570</v>
      </c>
      <c r="E4698" s="50" t="s">
        <v>3897</v>
      </c>
    </row>
    <row r="4699" spans="1:5" ht="16" x14ac:dyDescent="0.2">
      <c r="A4699" s="8" t="s">
        <v>9307</v>
      </c>
      <c r="B4699" s="8" t="s">
        <v>4191</v>
      </c>
      <c r="C4699" s="8" t="s">
        <v>5</v>
      </c>
      <c r="D4699" s="50" t="s">
        <v>10665</v>
      </c>
      <c r="E4699" s="50" t="s">
        <v>4122</v>
      </c>
    </row>
    <row r="4700" spans="1:5" ht="16" x14ac:dyDescent="0.2">
      <c r="A4700" s="8" t="s">
        <v>9307</v>
      </c>
      <c r="B4700" s="8" t="s">
        <v>4191</v>
      </c>
      <c r="C4700" s="8" t="s">
        <v>6</v>
      </c>
      <c r="D4700" s="50" t="s">
        <v>9726</v>
      </c>
      <c r="E4700" s="50" t="s">
        <v>1415</v>
      </c>
    </row>
    <row r="4701" spans="1:5" ht="32" x14ac:dyDescent="0.2">
      <c r="A4701" s="8" t="s">
        <v>9307</v>
      </c>
      <c r="B4701" s="8" t="s">
        <v>4191</v>
      </c>
      <c r="C4701" s="8" t="s">
        <v>7</v>
      </c>
      <c r="D4701" s="50" t="s">
        <v>10693</v>
      </c>
      <c r="E4701" s="2" t="s">
        <v>4193</v>
      </c>
    </row>
    <row r="4702" spans="1:5" ht="48" x14ac:dyDescent="0.2">
      <c r="A4702" s="8" t="s">
        <v>9307</v>
      </c>
      <c r="B4702" s="8" t="s">
        <v>4191</v>
      </c>
      <c r="C4702" s="8" t="s">
        <v>8</v>
      </c>
      <c r="D4702" s="50" t="s">
        <v>9728</v>
      </c>
      <c r="E4702" s="50" t="s">
        <v>1417</v>
      </c>
    </row>
    <row r="4703" spans="1:5" ht="16" x14ac:dyDescent="0.2">
      <c r="A4703" s="8" t="s">
        <v>9307</v>
      </c>
      <c r="B4703" s="8" t="s">
        <v>4194</v>
      </c>
      <c r="C4703" s="8" t="s">
        <v>4</v>
      </c>
      <c r="D4703" s="50" t="s">
        <v>10570</v>
      </c>
      <c r="E4703" s="50" t="s">
        <v>3897</v>
      </c>
    </row>
    <row r="4704" spans="1:5" ht="16" x14ac:dyDescent="0.2">
      <c r="A4704" s="8" t="s">
        <v>9307</v>
      </c>
      <c r="B4704" s="8" t="s">
        <v>4194</v>
      </c>
      <c r="C4704" s="8" t="s">
        <v>5</v>
      </c>
      <c r="D4704" s="50" t="s">
        <v>10572</v>
      </c>
      <c r="E4704" s="50" t="s">
        <v>3900</v>
      </c>
    </row>
    <row r="4705" spans="1:5" ht="16" x14ac:dyDescent="0.2">
      <c r="A4705" s="8" t="s">
        <v>9307</v>
      </c>
      <c r="B4705" s="8" t="s">
        <v>4194</v>
      </c>
      <c r="C4705" s="8" t="s">
        <v>6</v>
      </c>
      <c r="D4705" s="50" t="s">
        <v>10694</v>
      </c>
      <c r="E4705" s="50" t="s">
        <v>4196</v>
      </c>
    </row>
    <row r="4706" spans="1:5" ht="16" x14ac:dyDescent="0.2">
      <c r="A4706" s="8" t="s">
        <v>9307</v>
      </c>
      <c r="B4706" s="8" t="s">
        <v>4194</v>
      </c>
      <c r="C4706" s="8" t="s">
        <v>7</v>
      </c>
      <c r="D4706" s="50" t="s">
        <v>10695</v>
      </c>
      <c r="E4706" s="50" t="s">
        <v>10696</v>
      </c>
    </row>
    <row r="4707" spans="1:5" ht="64" x14ac:dyDescent="0.2">
      <c r="A4707" s="8" t="s">
        <v>9307</v>
      </c>
      <c r="B4707" s="8" t="s">
        <v>4194</v>
      </c>
      <c r="C4707" s="8" t="s">
        <v>8</v>
      </c>
      <c r="D4707" s="50" t="s">
        <v>10697</v>
      </c>
      <c r="E4707" s="50" t="s">
        <v>10698</v>
      </c>
    </row>
    <row r="4708" spans="1:5" ht="16" x14ac:dyDescent="0.2">
      <c r="A4708" s="8" t="s">
        <v>9307</v>
      </c>
      <c r="B4708" s="8" t="s">
        <v>4199</v>
      </c>
      <c r="C4708" s="8" t="s">
        <v>4</v>
      </c>
      <c r="D4708" s="50" t="s">
        <v>10570</v>
      </c>
      <c r="E4708" s="50" t="s">
        <v>3897</v>
      </c>
    </row>
    <row r="4709" spans="1:5" ht="16" x14ac:dyDescent="0.2">
      <c r="A4709" s="8" t="s">
        <v>9307</v>
      </c>
      <c r="B4709" s="8" t="s">
        <v>4199</v>
      </c>
      <c r="C4709" s="8" t="s">
        <v>5</v>
      </c>
      <c r="D4709" s="50" t="s">
        <v>10572</v>
      </c>
      <c r="E4709" s="50" t="s">
        <v>3900</v>
      </c>
    </row>
    <row r="4710" spans="1:5" ht="16" x14ac:dyDescent="0.2">
      <c r="A4710" s="8" t="s">
        <v>9307</v>
      </c>
      <c r="B4710" s="8" t="s">
        <v>4199</v>
      </c>
      <c r="C4710" s="8" t="s">
        <v>6</v>
      </c>
      <c r="D4710" s="50" t="s">
        <v>10694</v>
      </c>
      <c r="E4710" s="50" t="s">
        <v>4196</v>
      </c>
    </row>
    <row r="4711" spans="1:5" ht="16" x14ac:dyDescent="0.2">
      <c r="A4711" s="8" t="s">
        <v>9307</v>
      </c>
      <c r="B4711" s="8" t="s">
        <v>4199</v>
      </c>
      <c r="C4711" s="8" t="s">
        <v>7</v>
      </c>
      <c r="D4711" s="50" t="s">
        <v>10699</v>
      </c>
      <c r="E4711" s="50" t="s">
        <v>4201</v>
      </c>
    </row>
    <row r="4712" spans="1:5" ht="80" x14ac:dyDescent="0.2">
      <c r="A4712" s="8" t="s">
        <v>9307</v>
      </c>
      <c r="B4712" s="8" t="s">
        <v>4199</v>
      </c>
      <c r="C4712" s="8" t="s">
        <v>8</v>
      </c>
      <c r="D4712" s="50" t="s">
        <v>10700</v>
      </c>
      <c r="E4712" s="50" t="s">
        <v>4202</v>
      </c>
    </row>
    <row r="4713" spans="1:5" ht="16" x14ac:dyDescent="0.2">
      <c r="A4713" s="8" t="s">
        <v>9307</v>
      </c>
      <c r="B4713" s="8" t="s">
        <v>4205</v>
      </c>
      <c r="C4713" s="8" t="s">
        <v>4</v>
      </c>
      <c r="D4713" s="50" t="s">
        <v>10570</v>
      </c>
      <c r="E4713" s="50" t="s">
        <v>3897</v>
      </c>
    </row>
    <row r="4714" spans="1:5" ht="16" x14ac:dyDescent="0.2">
      <c r="A4714" s="8" t="s">
        <v>9307</v>
      </c>
      <c r="B4714" s="8" t="s">
        <v>4205</v>
      </c>
      <c r="C4714" s="8" t="s">
        <v>5</v>
      </c>
      <c r="D4714" s="50" t="s">
        <v>10572</v>
      </c>
      <c r="E4714" s="50" t="s">
        <v>3900</v>
      </c>
    </row>
    <row r="4715" spans="1:5" ht="16" x14ac:dyDescent="0.2">
      <c r="A4715" s="8" t="s">
        <v>9307</v>
      </c>
      <c r="B4715" s="8" t="s">
        <v>4205</v>
      </c>
      <c r="C4715" s="8" t="s">
        <v>6</v>
      </c>
      <c r="D4715" s="50" t="s">
        <v>10694</v>
      </c>
      <c r="E4715" s="50" t="s">
        <v>4196</v>
      </c>
    </row>
    <row r="4716" spans="1:5" ht="16" x14ac:dyDescent="0.2">
      <c r="A4716" s="8" t="s">
        <v>9307</v>
      </c>
      <c r="B4716" s="8" t="s">
        <v>4205</v>
      </c>
      <c r="C4716" s="8" t="s">
        <v>7</v>
      </c>
      <c r="D4716" s="50" t="s">
        <v>10701</v>
      </c>
      <c r="E4716" s="50" t="s">
        <v>4207</v>
      </c>
    </row>
    <row r="4717" spans="1:5" ht="32" x14ac:dyDescent="0.2">
      <c r="A4717" s="8" t="s">
        <v>9307</v>
      </c>
      <c r="B4717" s="8" t="s">
        <v>4205</v>
      </c>
      <c r="C4717" s="8" t="s">
        <v>8</v>
      </c>
      <c r="D4717" s="50" t="s">
        <v>10702</v>
      </c>
      <c r="E4717" s="50" t="s">
        <v>4208</v>
      </c>
    </row>
    <row r="4718" spans="1:5" ht="16" x14ac:dyDescent="0.2">
      <c r="A4718" s="8" t="s">
        <v>9307</v>
      </c>
      <c r="B4718" s="8" t="s">
        <v>4209</v>
      </c>
      <c r="C4718" s="8" t="s">
        <v>4</v>
      </c>
      <c r="D4718" s="50" t="s">
        <v>10570</v>
      </c>
      <c r="E4718" s="50" t="s">
        <v>3897</v>
      </c>
    </row>
    <row r="4719" spans="1:5" ht="16" x14ac:dyDescent="0.2">
      <c r="A4719" s="8" t="s">
        <v>9307</v>
      </c>
      <c r="B4719" s="8" t="s">
        <v>4209</v>
      </c>
      <c r="C4719" s="8" t="s">
        <v>5</v>
      </c>
      <c r="D4719" s="50" t="s">
        <v>10572</v>
      </c>
      <c r="E4719" s="50" t="s">
        <v>3900</v>
      </c>
    </row>
    <row r="4720" spans="1:5" ht="16" x14ac:dyDescent="0.2">
      <c r="A4720" s="8" t="s">
        <v>9307</v>
      </c>
      <c r="B4720" s="8" t="s">
        <v>4209</v>
      </c>
      <c r="C4720" s="8" t="s">
        <v>6</v>
      </c>
      <c r="D4720" s="50" t="s">
        <v>10694</v>
      </c>
      <c r="E4720" s="50" t="s">
        <v>4196</v>
      </c>
    </row>
    <row r="4721" spans="1:5" ht="16" x14ac:dyDescent="0.2">
      <c r="A4721" s="8" t="s">
        <v>9307</v>
      </c>
      <c r="B4721" s="8" t="s">
        <v>4209</v>
      </c>
      <c r="C4721" s="8" t="s">
        <v>7</v>
      </c>
      <c r="D4721" s="50" t="s">
        <v>10703</v>
      </c>
      <c r="E4721" s="50" t="s">
        <v>4211</v>
      </c>
    </row>
    <row r="4722" spans="1:5" ht="32" x14ac:dyDescent="0.2">
      <c r="A4722" s="8" t="s">
        <v>9307</v>
      </c>
      <c r="B4722" s="8" t="s">
        <v>4209</v>
      </c>
      <c r="C4722" s="8" t="s">
        <v>8</v>
      </c>
      <c r="D4722" s="50" t="s">
        <v>10704</v>
      </c>
      <c r="E4722" s="50" t="s">
        <v>4212</v>
      </c>
    </row>
    <row r="4723" spans="1:5" ht="16" x14ac:dyDescent="0.2">
      <c r="A4723" s="8" t="s">
        <v>9307</v>
      </c>
      <c r="B4723" s="8" t="s">
        <v>4213</v>
      </c>
      <c r="C4723" s="8" t="s">
        <v>4</v>
      </c>
      <c r="D4723" s="50" t="s">
        <v>10570</v>
      </c>
      <c r="E4723" s="50" t="s">
        <v>3897</v>
      </c>
    </row>
    <row r="4724" spans="1:5" ht="16" x14ac:dyDescent="0.2">
      <c r="A4724" s="8" t="s">
        <v>9307</v>
      </c>
      <c r="B4724" s="8" t="s">
        <v>4213</v>
      </c>
      <c r="C4724" s="8" t="s">
        <v>5</v>
      </c>
      <c r="D4724" s="50" t="s">
        <v>10572</v>
      </c>
      <c r="E4724" s="50" t="s">
        <v>3900</v>
      </c>
    </row>
    <row r="4725" spans="1:5" ht="16" x14ac:dyDescent="0.2">
      <c r="A4725" s="8" t="s">
        <v>9307</v>
      </c>
      <c r="B4725" s="8" t="s">
        <v>4213</v>
      </c>
      <c r="C4725" s="8" t="s">
        <v>6</v>
      </c>
      <c r="D4725" s="50" t="s">
        <v>10694</v>
      </c>
      <c r="E4725" s="50" t="s">
        <v>4196</v>
      </c>
    </row>
    <row r="4726" spans="1:5" ht="16" x14ac:dyDescent="0.2">
      <c r="A4726" s="8" t="s">
        <v>9307</v>
      </c>
      <c r="B4726" s="8" t="s">
        <v>4213</v>
      </c>
      <c r="C4726" s="8" t="s">
        <v>7</v>
      </c>
      <c r="D4726" s="50" t="s">
        <v>10705</v>
      </c>
      <c r="E4726" s="50" t="s">
        <v>4215</v>
      </c>
    </row>
    <row r="4727" spans="1:5" ht="32" x14ac:dyDescent="0.2">
      <c r="A4727" s="8" t="s">
        <v>9307</v>
      </c>
      <c r="B4727" s="8" t="s">
        <v>4213</v>
      </c>
      <c r="C4727" s="8" t="s">
        <v>8</v>
      </c>
      <c r="D4727" s="50" t="s">
        <v>10706</v>
      </c>
      <c r="E4727" s="50" t="s">
        <v>4216</v>
      </c>
    </row>
    <row r="4728" spans="1:5" ht="16" x14ac:dyDescent="0.2">
      <c r="A4728" s="8" t="s">
        <v>9307</v>
      </c>
      <c r="B4728" s="8" t="s">
        <v>4217</v>
      </c>
      <c r="C4728" s="8" t="s">
        <v>4</v>
      </c>
      <c r="D4728" s="50" t="s">
        <v>10570</v>
      </c>
      <c r="E4728" s="50" t="s">
        <v>3897</v>
      </c>
    </row>
    <row r="4729" spans="1:5" ht="16" x14ac:dyDescent="0.2">
      <c r="A4729" s="8" t="s">
        <v>9307</v>
      </c>
      <c r="B4729" s="8" t="s">
        <v>4217</v>
      </c>
      <c r="C4729" s="8" t="s">
        <v>5</v>
      </c>
      <c r="D4729" s="50" t="s">
        <v>10572</v>
      </c>
      <c r="E4729" s="50" t="s">
        <v>3900</v>
      </c>
    </row>
    <row r="4730" spans="1:5" ht="16" x14ac:dyDescent="0.2">
      <c r="A4730" s="8" t="s">
        <v>9307</v>
      </c>
      <c r="B4730" s="8" t="s">
        <v>4217</v>
      </c>
      <c r="C4730" s="8" t="s">
        <v>6</v>
      </c>
      <c r="D4730" s="50" t="s">
        <v>10694</v>
      </c>
      <c r="E4730" s="50" t="s">
        <v>4196</v>
      </c>
    </row>
    <row r="4731" spans="1:5" ht="16" x14ac:dyDescent="0.2">
      <c r="A4731" s="8" t="s">
        <v>9307</v>
      </c>
      <c r="B4731" s="8" t="s">
        <v>4217</v>
      </c>
      <c r="C4731" s="8" t="s">
        <v>7</v>
      </c>
      <c r="D4731" s="50" t="s">
        <v>10707</v>
      </c>
      <c r="E4731" s="50" t="s">
        <v>4219</v>
      </c>
    </row>
    <row r="4732" spans="1:5" ht="16" x14ac:dyDescent="0.2">
      <c r="A4732" s="8" t="s">
        <v>9307</v>
      </c>
      <c r="B4732" s="8" t="s">
        <v>4222</v>
      </c>
      <c r="C4732" s="8" t="s">
        <v>4</v>
      </c>
      <c r="D4732" s="50" t="s">
        <v>10570</v>
      </c>
      <c r="E4732" s="50" t="s">
        <v>3897</v>
      </c>
    </row>
    <row r="4733" spans="1:5" ht="16" x14ac:dyDescent="0.2">
      <c r="A4733" s="8" t="s">
        <v>9307</v>
      </c>
      <c r="B4733" s="8" t="s">
        <v>4222</v>
      </c>
      <c r="C4733" s="8" t="s">
        <v>5</v>
      </c>
      <c r="D4733" s="50" t="s">
        <v>10572</v>
      </c>
      <c r="E4733" s="50" t="s">
        <v>3900</v>
      </c>
    </row>
    <row r="4734" spans="1:5" ht="16" x14ac:dyDescent="0.2">
      <c r="A4734" s="8" t="s">
        <v>9307</v>
      </c>
      <c r="B4734" s="8" t="s">
        <v>4222</v>
      </c>
      <c r="C4734" s="8" t="s">
        <v>6</v>
      </c>
      <c r="D4734" s="50" t="s">
        <v>10694</v>
      </c>
      <c r="E4734" s="50" t="s">
        <v>4196</v>
      </c>
    </row>
    <row r="4735" spans="1:5" ht="16" x14ac:dyDescent="0.2">
      <c r="A4735" s="8" t="s">
        <v>9307</v>
      </c>
      <c r="B4735" s="8" t="s">
        <v>4222</v>
      </c>
      <c r="C4735" s="8" t="s">
        <v>7</v>
      </c>
      <c r="D4735" s="50" t="s">
        <v>10708</v>
      </c>
      <c r="E4735" s="50" t="s">
        <v>4224</v>
      </c>
    </row>
    <row r="4736" spans="1:5" ht="16" x14ac:dyDescent="0.2">
      <c r="A4736" s="8" t="s">
        <v>9307</v>
      </c>
      <c r="B4736" s="8" t="s">
        <v>4225</v>
      </c>
      <c r="C4736" s="8" t="s">
        <v>4</v>
      </c>
      <c r="D4736" s="50" t="s">
        <v>10570</v>
      </c>
      <c r="E4736" s="50" t="s">
        <v>3897</v>
      </c>
    </row>
    <row r="4737" spans="1:5" ht="16" x14ac:dyDescent="0.2">
      <c r="A4737" s="8" t="s">
        <v>9307</v>
      </c>
      <c r="B4737" s="8" t="s">
        <v>4225</v>
      </c>
      <c r="C4737" s="8" t="s">
        <v>5</v>
      </c>
      <c r="D4737" s="50" t="s">
        <v>10572</v>
      </c>
      <c r="E4737" s="50" t="s">
        <v>3900</v>
      </c>
    </row>
    <row r="4738" spans="1:5" ht="16" x14ac:dyDescent="0.2">
      <c r="A4738" s="8" t="s">
        <v>9307</v>
      </c>
      <c r="B4738" s="8" t="s">
        <v>4225</v>
      </c>
      <c r="C4738" s="8" t="s">
        <v>6</v>
      </c>
      <c r="D4738" s="50" t="s">
        <v>10694</v>
      </c>
      <c r="E4738" s="50" t="s">
        <v>4196</v>
      </c>
    </row>
    <row r="4739" spans="1:5" ht="16" x14ac:dyDescent="0.2">
      <c r="A4739" s="8" t="s">
        <v>9307</v>
      </c>
      <c r="B4739" s="8" t="s">
        <v>4225</v>
      </c>
      <c r="C4739" s="8" t="s">
        <v>7</v>
      </c>
      <c r="D4739" s="50" t="s">
        <v>10709</v>
      </c>
      <c r="E4739" s="50" t="s">
        <v>4227</v>
      </c>
    </row>
    <row r="4740" spans="1:5" ht="16" x14ac:dyDescent="0.2">
      <c r="A4740" s="8" t="s">
        <v>9307</v>
      </c>
      <c r="B4740" s="8" t="s">
        <v>4228</v>
      </c>
      <c r="C4740" s="8" t="s">
        <v>4</v>
      </c>
      <c r="D4740" s="50" t="s">
        <v>10570</v>
      </c>
      <c r="E4740" s="50" t="s">
        <v>3897</v>
      </c>
    </row>
    <row r="4741" spans="1:5" ht="16" x14ac:dyDescent="0.2">
      <c r="A4741" s="8" t="s">
        <v>9307</v>
      </c>
      <c r="B4741" s="8" t="s">
        <v>4228</v>
      </c>
      <c r="C4741" s="8" t="s">
        <v>5</v>
      </c>
      <c r="D4741" s="50" t="s">
        <v>10572</v>
      </c>
      <c r="E4741" s="50" t="s">
        <v>3900</v>
      </c>
    </row>
    <row r="4742" spans="1:5" ht="16" x14ac:dyDescent="0.2">
      <c r="A4742" s="8" t="s">
        <v>9307</v>
      </c>
      <c r="B4742" s="8" t="s">
        <v>4228</v>
      </c>
      <c r="C4742" s="8" t="s">
        <v>6</v>
      </c>
      <c r="D4742" s="50" t="s">
        <v>10694</v>
      </c>
      <c r="E4742" s="50" t="s">
        <v>4196</v>
      </c>
    </row>
    <row r="4743" spans="1:5" ht="16" x14ac:dyDescent="0.2">
      <c r="A4743" s="8" t="s">
        <v>9307</v>
      </c>
      <c r="B4743" s="8" t="s">
        <v>4228</v>
      </c>
      <c r="C4743" s="8" t="s">
        <v>7</v>
      </c>
      <c r="D4743" s="50" t="s">
        <v>10710</v>
      </c>
      <c r="E4743" s="50" t="s">
        <v>4230</v>
      </c>
    </row>
    <row r="4744" spans="1:5" ht="16" x14ac:dyDescent="0.2">
      <c r="A4744" s="8" t="s">
        <v>9307</v>
      </c>
      <c r="B4744" s="8" t="s">
        <v>4231</v>
      </c>
      <c r="C4744" s="8" t="s">
        <v>4</v>
      </c>
      <c r="D4744" s="50" t="s">
        <v>10570</v>
      </c>
      <c r="E4744" s="50" t="s">
        <v>3897</v>
      </c>
    </row>
    <row r="4745" spans="1:5" ht="16" x14ac:dyDescent="0.2">
      <c r="A4745" s="8" t="s">
        <v>9307</v>
      </c>
      <c r="B4745" s="8" t="s">
        <v>4231</v>
      </c>
      <c r="C4745" s="8" t="s">
        <v>5</v>
      </c>
      <c r="D4745" s="50" t="s">
        <v>10572</v>
      </c>
      <c r="E4745" s="50" t="s">
        <v>3900</v>
      </c>
    </row>
    <row r="4746" spans="1:5" ht="16" x14ac:dyDescent="0.2">
      <c r="A4746" s="8" t="s">
        <v>9307</v>
      </c>
      <c r="B4746" s="8" t="s">
        <v>4231</v>
      </c>
      <c r="C4746" s="8" t="s">
        <v>6</v>
      </c>
      <c r="D4746" s="50" t="s">
        <v>10694</v>
      </c>
      <c r="E4746" s="50" t="s">
        <v>4196</v>
      </c>
    </row>
    <row r="4747" spans="1:5" ht="16" x14ac:dyDescent="0.2">
      <c r="A4747" s="8" t="s">
        <v>9307</v>
      </c>
      <c r="B4747" s="8" t="s">
        <v>4231</v>
      </c>
      <c r="C4747" s="8" t="s">
        <v>7</v>
      </c>
      <c r="D4747" s="50" t="s">
        <v>10711</v>
      </c>
      <c r="E4747" s="50" t="s">
        <v>4233</v>
      </c>
    </row>
    <row r="4748" spans="1:5" ht="16" x14ac:dyDescent="0.2">
      <c r="A4748" s="8" t="s">
        <v>9307</v>
      </c>
      <c r="B4748" s="8" t="s">
        <v>4236</v>
      </c>
      <c r="C4748" s="8" t="s">
        <v>4</v>
      </c>
      <c r="D4748" s="50" t="s">
        <v>10570</v>
      </c>
      <c r="E4748" s="50" t="s">
        <v>3897</v>
      </c>
    </row>
    <row r="4749" spans="1:5" ht="16" x14ac:dyDescent="0.2">
      <c r="A4749" s="8" t="s">
        <v>9307</v>
      </c>
      <c r="B4749" s="8" t="s">
        <v>4236</v>
      </c>
      <c r="C4749" s="8" t="s">
        <v>5</v>
      </c>
      <c r="D4749" s="50" t="s">
        <v>10572</v>
      </c>
      <c r="E4749" s="50" t="s">
        <v>3900</v>
      </c>
    </row>
    <row r="4750" spans="1:5" ht="16" x14ac:dyDescent="0.2">
      <c r="A4750" s="8" t="s">
        <v>9307</v>
      </c>
      <c r="B4750" s="8" t="s">
        <v>4236</v>
      </c>
      <c r="C4750" s="8" t="s">
        <v>6</v>
      </c>
      <c r="D4750" s="50" t="s">
        <v>10694</v>
      </c>
      <c r="E4750" s="50" t="s">
        <v>4196</v>
      </c>
    </row>
    <row r="4751" spans="1:5" ht="16" x14ac:dyDescent="0.2">
      <c r="A4751" s="8" t="s">
        <v>9307</v>
      </c>
      <c r="B4751" s="8" t="s">
        <v>4236</v>
      </c>
      <c r="C4751" s="8" t="s">
        <v>7</v>
      </c>
      <c r="D4751" s="50" t="s">
        <v>10712</v>
      </c>
      <c r="E4751" s="50" t="s">
        <v>4238</v>
      </c>
    </row>
    <row r="4752" spans="1:5" ht="16" x14ac:dyDescent="0.2">
      <c r="A4752" s="8" t="s">
        <v>9307</v>
      </c>
      <c r="B4752" s="8" t="s">
        <v>4239</v>
      </c>
      <c r="C4752" s="8" t="s">
        <v>4</v>
      </c>
      <c r="D4752" s="50" t="s">
        <v>10570</v>
      </c>
      <c r="E4752" s="50" t="s">
        <v>3897</v>
      </c>
    </row>
    <row r="4753" spans="1:5" ht="16" x14ac:dyDescent="0.2">
      <c r="A4753" s="8" t="s">
        <v>9307</v>
      </c>
      <c r="B4753" s="8" t="s">
        <v>4239</v>
      </c>
      <c r="C4753" s="8" t="s">
        <v>5</v>
      </c>
      <c r="D4753" s="50" t="s">
        <v>10572</v>
      </c>
      <c r="E4753" s="50" t="s">
        <v>3900</v>
      </c>
    </row>
    <row r="4754" spans="1:5" ht="16" x14ac:dyDescent="0.2">
      <c r="A4754" s="8" t="s">
        <v>9307</v>
      </c>
      <c r="B4754" s="8" t="s">
        <v>4239</v>
      </c>
      <c r="C4754" s="8" t="s">
        <v>6</v>
      </c>
      <c r="D4754" s="50" t="s">
        <v>10694</v>
      </c>
      <c r="E4754" s="50" t="s">
        <v>4196</v>
      </c>
    </row>
    <row r="4755" spans="1:5" ht="16" x14ac:dyDescent="0.2">
      <c r="A4755" s="8" t="s">
        <v>9307</v>
      </c>
      <c r="B4755" s="8" t="s">
        <v>4239</v>
      </c>
      <c r="C4755" s="8" t="s">
        <v>7</v>
      </c>
      <c r="D4755" s="50" t="s">
        <v>10713</v>
      </c>
      <c r="E4755" s="50" t="s">
        <v>4241</v>
      </c>
    </row>
    <row r="4756" spans="1:5" ht="16" x14ac:dyDescent="0.2">
      <c r="A4756" s="8" t="s">
        <v>9307</v>
      </c>
      <c r="B4756" s="8" t="s">
        <v>4242</v>
      </c>
      <c r="C4756" s="8" t="s">
        <v>4</v>
      </c>
      <c r="D4756" s="50" t="s">
        <v>10570</v>
      </c>
      <c r="E4756" s="50" t="s">
        <v>3897</v>
      </c>
    </row>
    <row r="4757" spans="1:5" ht="16" x14ac:dyDescent="0.2">
      <c r="A4757" s="8" t="s">
        <v>9307</v>
      </c>
      <c r="B4757" s="8" t="s">
        <v>4242</v>
      </c>
      <c r="C4757" s="8" t="s">
        <v>5</v>
      </c>
      <c r="D4757" s="50" t="s">
        <v>10572</v>
      </c>
      <c r="E4757" s="50" t="s">
        <v>3900</v>
      </c>
    </row>
    <row r="4758" spans="1:5" ht="16" x14ac:dyDescent="0.2">
      <c r="A4758" s="8" t="s">
        <v>9307</v>
      </c>
      <c r="B4758" s="8" t="s">
        <v>4242</v>
      </c>
      <c r="C4758" s="8" t="s">
        <v>6</v>
      </c>
      <c r="D4758" s="50" t="s">
        <v>10694</v>
      </c>
      <c r="E4758" s="50" t="s">
        <v>4196</v>
      </c>
    </row>
    <row r="4759" spans="1:5" ht="16" x14ac:dyDescent="0.2">
      <c r="A4759" s="8" t="s">
        <v>9307</v>
      </c>
      <c r="B4759" s="8" t="s">
        <v>4242</v>
      </c>
      <c r="C4759" s="8" t="s">
        <v>7</v>
      </c>
      <c r="D4759" s="50" t="s">
        <v>10714</v>
      </c>
      <c r="E4759" s="50" t="s">
        <v>4244</v>
      </c>
    </row>
    <row r="4760" spans="1:5" ht="16" x14ac:dyDescent="0.2">
      <c r="A4760" s="8" t="s">
        <v>9307</v>
      </c>
      <c r="B4760" s="8" t="s">
        <v>4245</v>
      </c>
      <c r="C4760" s="8" t="s">
        <v>4</v>
      </c>
      <c r="D4760" s="50" t="s">
        <v>10570</v>
      </c>
      <c r="E4760" s="50" t="s">
        <v>3897</v>
      </c>
    </row>
    <row r="4761" spans="1:5" ht="16" x14ac:dyDescent="0.2">
      <c r="A4761" s="8" t="s">
        <v>9307</v>
      </c>
      <c r="B4761" s="8" t="s">
        <v>4245</v>
      </c>
      <c r="C4761" s="8" t="s">
        <v>5</v>
      </c>
      <c r="D4761" s="50" t="s">
        <v>10572</v>
      </c>
      <c r="E4761" s="50" t="s">
        <v>3900</v>
      </c>
    </row>
    <row r="4762" spans="1:5" ht="16" x14ac:dyDescent="0.2">
      <c r="A4762" s="8" t="s">
        <v>9307</v>
      </c>
      <c r="B4762" s="8" t="s">
        <v>4245</v>
      </c>
      <c r="C4762" s="8" t="s">
        <v>6</v>
      </c>
      <c r="D4762" s="50" t="s">
        <v>10694</v>
      </c>
      <c r="E4762" s="50" t="s">
        <v>4196</v>
      </c>
    </row>
    <row r="4763" spans="1:5" ht="80" x14ac:dyDescent="0.2">
      <c r="A4763" s="8" t="s">
        <v>9307</v>
      </c>
      <c r="B4763" s="8" t="s">
        <v>4245</v>
      </c>
      <c r="C4763" s="8" t="s">
        <v>7</v>
      </c>
      <c r="D4763" s="50" t="s">
        <v>10715</v>
      </c>
      <c r="E4763" s="50" t="s">
        <v>4247</v>
      </c>
    </row>
    <row r="4764" spans="1:5" ht="16" x14ac:dyDescent="0.2">
      <c r="A4764" s="8" t="s">
        <v>9307</v>
      </c>
      <c r="B4764" s="8" t="s">
        <v>4250</v>
      </c>
      <c r="C4764" s="8" t="s">
        <v>4</v>
      </c>
      <c r="D4764" s="50" t="s">
        <v>10570</v>
      </c>
      <c r="E4764" s="50" t="s">
        <v>3897</v>
      </c>
    </row>
    <row r="4765" spans="1:5" ht="16" x14ac:dyDescent="0.2">
      <c r="A4765" s="8" t="s">
        <v>9307</v>
      </c>
      <c r="B4765" s="8" t="s">
        <v>4250</v>
      </c>
      <c r="C4765" s="8" t="s">
        <v>5</v>
      </c>
      <c r="D4765" s="50" t="s">
        <v>10572</v>
      </c>
      <c r="E4765" s="50" t="s">
        <v>3900</v>
      </c>
    </row>
    <row r="4766" spans="1:5" ht="16" x14ac:dyDescent="0.2">
      <c r="A4766" s="8" t="s">
        <v>9307</v>
      </c>
      <c r="B4766" s="8" t="s">
        <v>4250</v>
      </c>
      <c r="C4766" s="8" t="s">
        <v>6</v>
      </c>
      <c r="D4766" s="50" t="s">
        <v>10694</v>
      </c>
      <c r="E4766" s="50" t="s">
        <v>4196</v>
      </c>
    </row>
    <row r="4767" spans="1:5" ht="16" x14ac:dyDescent="0.2">
      <c r="A4767" s="8" t="s">
        <v>9307</v>
      </c>
      <c r="B4767" s="8" t="s">
        <v>4250</v>
      </c>
      <c r="C4767" s="8" t="s">
        <v>7</v>
      </c>
      <c r="D4767" s="50" t="s">
        <v>10716</v>
      </c>
      <c r="E4767" s="50" t="s">
        <v>4252</v>
      </c>
    </row>
    <row r="4768" spans="1:5" ht="32" x14ac:dyDescent="0.2">
      <c r="A4768" s="8" t="s">
        <v>9307</v>
      </c>
      <c r="B4768" s="8" t="s">
        <v>4250</v>
      </c>
      <c r="C4768" s="8" t="s">
        <v>8</v>
      </c>
      <c r="D4768" s="50" t="s">
        <v>10717</v>
      </c>
      <c r="E4768" s="50" t="s">
        <v>4253</v>
      </c>
    </row>
    <row r="4769" spans="1:5" ht="16" x14ac:dyDescent="0.2">
      <c r="A4769" s="8" t="s">
        <v>9307</v>
      </c>
      <c r="B4769" s="8" t="s">
        <v>4254</v>
      </c>
      <c r="C4769" s="8" t="s">
        <v>4</v>
      </c>
      <c r="D4769" s="50" t="s">
        <v>10570</v>
      </c>
      <c r="E4769" s="50" t="s">
        <v>3897</v>
      </c>
    </row>
    <row r="4770" spans="1:5" ht="16" x14ac:dyDescent="0.2">
      <c r="A4770" s="8" t="s">
        <v>9307</v>
      </c>
      <c r="B4770" s="8" t="s">
        <v>4254</v>
      </c>
      <c r="C4770" s="8" t="s">
        <v>5</v>
      </c>
      <c r="D4770" s="50" t="s">
        <v>10572</v>
      </c>
      <c r="E4770" s="50" t="s">
        <v>3900</v>
      </c>
    </row>
    <row r="4771" spans="1:5" ht="16" x14ac:dyDescent="0.2">
      <c r="A4771" s="8" t="s">
        <v>9307</v>
      </c>
      <c r="B4771" s="8" t="s">
        <v>4254</v>
      </c>
      <c r="C4771" s="8" t="s">
        <v>6</v>
      </c>
      <c r="D4771" s="50" t="s">
        <v>10694</v>
      </c>
      <c r="E4771" s="50" t="s">
        <v>4196</v>
      </c>
    </row>
    <row r="4772" spans="1:5" ht="16" x14ac:dyDescent="0.2">
      <c r="A4772" s="8" t="s">
        <v>9307</v>
      </c>
      <c r="B4772" s="8" t="s">
        <v>4254</v>
      </c>
      <c r="C4772" s="8" t="s">
        <v>7</v>
      </c>
      <c r="D4772" s="50" t="s">
        <v>10718</v>
      </c>
      <c r="E4772" s="2" t="s">
        <v>10719</v>
      </c>
    </row>
    <row r="4773" spans="1:5" ht="16" x14ac:dyDescent="0.2">
      <c r="A4773" s="8" t="s">
        <v>9307</v>
      </c>
      <c r="B4773" s="8" t="s">
        <v>4258</v>
      </c>
      <c r="C4773" s="8" t="s">
        <v>4</v>
      </c>
      <c r="D4773" s="50" t="s">
        <v>10570</v>
      </c>
      <c r="E4773" s="50" t="s">
        <v>3897</v>
      </c>
    </row>
    <row r="4774" spans="1:5" ht="16" x14ac:dyDescent="0.2">
      <c r="A4774" s="8" t="s">
        <v>9307</v>
      </c>
      <c r="B4774" s="8" t="s">
        <v>4258</v>
      </c>
      <c r="C4774" s="8" t="s">
        <v>5</v>
      </c>
      <c r="D4774" s="50" t="s">
        <v>10572</v>
      </c>
      <c r="E4774" s="50" t="s">
        <v>3900</v>
      </c>
    </row>
    <row r="4775" spans="1:5" ht="16" x14ac:dyDescent="0.2">
      <c r="A4775" s="8" t="s">
        <v>9307</v>
      </c>
      <c r="B4775" s="8" t="s">
        <v>4258</v>
      </c>
      <c r="C4775" s="8" t="s">
        <v>6</v>
      </c>
      <c r="D4775" s="50" t="s">
        <v>10694</v>
      </c>
      <c r="E4775" s="50" t="s">
        <v>4196</v>
      </c>
    </row>
    <row r="4776" spans="1:5" ht="16" x14ac:dyDescent="0.2">
      <c r="A4776" s="8" t="s">
        <v>9307</v>
      </c>
      <c r="B4776" s="8" t="s">
        <v>4258</v>
      </c>
      <c r="C4776" s="8" t="s">
        <v>7</v>
      </c>
      <c r="D4776" s="50" t="s">
        <v>10720</v>
      </c>
      <c r="E4776" s="50" t="s">
        <v>10721</v>
      </c>
    </row>
    <row r="4777" spans="1:5" ht="48" x14ac:dyDescent="0.2">
      <c r="A4777" s="8" t="s">
        <v>9307</v>
      </c>
      <c r="B4777" s="8" t="s">
        <v>4258</v>
      </c>
      <c r="C4777" s="8" t="s">
        <v>8</v>
      </c>
      <c r="D4777" s="50" t="s">
        <v>10093</v>
      </c>
      <c r="E4777" s="50" t="s">
        <v>2751</v>
      </c>
    </row>
    <row r="4778" spans="1:5" ht="16" x14ac:dyDescent="0.2">
      <c r="A4778" s="8" t="s">
        <v>9307</v>
      </c>
      <c r="B4778" s="8" t="s">
        <v>4266</v>
      </c>
      <c r="C4778" s="8" t="s">
        <v>4</v>
      </c>
      <c r="D4778" s="50" t="s">
        <v>10570</v>
      </c>
      <c r="E4778" s="50" t="s">
        <v>3897</v>
      </c>
    </row>
    <row r="4779" spans="1:5" ht="16" x14ac:dyDescent="0.2">
      <c r="A4779" s="8" t="s">
        <v>9307</v>
      </c>
      <c r="B4779" s="8" t="s">
        <v>4266</v>
      </c>
      <c r="C4779" s="8" t="s">
        <v>5</v>
      </c>
      <c r="D4779" s="50" t="s">
        <v>10572</v>
      </c>
      <c r="E4779" s="50" t="s">
        <v>3900</v>
      </c>
    </row>
    <row r="4780" spans="1:5" ht="16" x14ac:dyDescent="0.2">
      <c r="A4780" s="8" t="s">
        <v>9307</v>
      </c>
      <c r="B4780" s="8" t="s">
        <v>4266</v>
      </c>
      <c r="C4780" s="8" t="s">
        <v>6</v>
      </c>
      <c r="D4780" s="50" t="s">
        <v>10722</v>
      </c>
      <c r="E4780" s="50" t="s">
        <v>4268</v>
      </c>
    </row>
    <row r="4781" spans="1:5" ht="16" x14ac:dyDescent="0.2">
      <c r="A4781" s="8" t="s">
        <v>9307</v>
      </c>
      <c r="B4781" s="8" t="s">
        <v>4266</v>
      </c>
      <c r="C4781" s="8" t="s">
        <v>7</v>
      </c>
      <c r="D4781" s="50" t="s">
        <v>10723</v>
      </c>
      <c r="E4781" s="50" t="s">
        <v>4269</v>
      </c>
    </row>
    <row r="4782" spans="1:5" ht="80" x14ac:dyDescent="0.2">
      <c r="A4782" s="8" t="s">
        <v>9307</v>
      </c>
      <c r="B4782" s="8" t="s">
        <v>4266</v>
      </c>
      <c r="C4782" s="8" t="s">
        <v>8</v>
      </c>
      <c r="D4782" s="50" t="s">
        <v>10724</v>
      </c>
      <c r="E4782" s="50" t="s">
        <v>10725</v>
      </c>
    </row>
    <row r="4783" spans="1:5" ht="16" x14ac:dyDescent="0.2">
      <c r="A4783" s="8" t="s">
        <v>9307</v>
      </c>
      <c r="B4783" s="8" t="s">
        <v>4271</v>
      </c>
      <c r="C4783" s="8" t="s">
        <v>4</v>
      </c>
      <c r="D4783" s="50" t="s">
        <v>10570</v>
      </c>
      <c r="E4783" s="50" t="s">
        <v>3897</v>
      </c>
    </row>
    <row r="4784" spans="1:5" ht="16" x14ac:dyDescent="0.2">
      <c r="A4784" s="8" t="s">
        <v>9307</v>
      </c>
      <c r="B4784" s="8" t="s">
        <v>4271</v>
      </c>
      <c r="C4784" s="8" t="s">
        <v>5</v>
      </c>
      <c r="D4784" s="50" t="s">
        <v>10572</v>
      </c>
      <c r="E4784" s="50" t="s">
        <v>3900</v>
      </c>
    </row>
    <row r="4785" spans="1:5" ht="16" x14ac:dyDescent="0.2">
      <c r="A4785" s="8" t="s">
        <v>9307</v>
      </c>
      <c r="B4785" s="8" t="s">
        <v>4271</v>
      </c>
      <c r="C4785" s="8" t="s">
        <v>6</v>
      </c>
      <c r="D4785" s="50" t="s">
        <v>10722</v>
      </c>
      <c r="E4785" s="50" t="s">
        <v>4268</v>
      </c>
    </row>
    <row r="4786" spans="1:5" ht="16" x14ac:dyDescent="0.2">
      <c r="A4786" s="8" t="s">
        <v>9307</v>
      </c>
      <c r="B4786" s="8" t="s">
        <v>4271</v>
      </c>
      <c r="C4786" s="8" t="s">
        <v>7</v>
      </c>
      <c r="D4786" s="50" t="s">
        <v>10726</v>
      </c>
      <c r="E4786" s="50" t="s">
        <v>4273</v>
      </c>
    </row>
    <row r="4787" spans="1:5" ht="32" x14ac:dyDescent="0.2">
      <c r="A4787" s="8" t="s">
        <v>9307</v>
      </c>
      <c r="B4787" s="8" t="s">
        <v>4271</v>
      </c>
      <c r="C4787" s="8" t="s">
        <v>8</v>
      </c>
      <c r="D4787" s="50" t="s">
        <v>10727</v>
      </c>
      <c r="E4787" s="50" t="s">
        <v>4274</v>
      </c>
    </row>
    <row r="4788" spans="1:5" ht="16" x14ac:dyDescent="0.2">
      <c r="A4788" s="8" t="s">
        <v>9307</v>
      </c>
      <c r="B4788" s="8" t="s">
        <v>4275</v>
      </c>
      <c r="C4788" s="8" t="s">
        <v>4</v>
      </c>
      <c r="D4788" s="50" t="s">
        <v>10570</v>
      </c>
      <c r="E4788" s="50" t="s">
        <v>3897</v>
      </c>
    </row>
    <row r="4789" spans="1:5" ht="16" x14ac:dyDescent="0.2">
      <c r="A4789" s="8" t="s">
        <v>9307</v>
      </c>
      <c r="B4789" s="8" t="s">
        <v>4275</v>
      </c>
      <c r="C4789" s="8" t="s">
        <v>5</v>
      </c>
      <c r="D4789" s="50" t="s">
        <v>10572</v>
      </c>
      <c r="E4789" s="50" t="s">
        <v>3900</v>
      </c>
    </row>
    <row r="4790" spans="1:5" ht="16" x14ac:dyDescent="0.2">
      <c r="A4790" s="8" t="s">
        <v>9307</v>
      </c>
      <c r="B4790" s="8" t="s">
        <v>4275</v>
      </c>
      <c r="C4790" s="8" t="s">
        <v>6</v>
      </c>
      <c r="D4790" s="50" t="s">
        <v>10722</v>
      </c>
      <c r="E4790" s="50" t="s">
        <v>4268</v>
      </c>
    </row>
    <row r="4791" spans="1:5" ht="16" x14ac:dyDescent="0.2">
      <c r="A4791" s="8" t="s">
        <v>9307</v>
      </c>
      <c r="B4791" s="8" t="s">
        <v>4275</v>
      </c>
      <c r="C4791" s="8" t="s">
        <v>7</v>
      </c>
      <c r="D4791" s="50" t="s">
        <v>10728</v>
      </c>
      <c r="E4791" s="50" t="s">
        <v>4277</v>
      </c>
    </row>
    <row r="4792" spans="1:5" ht="16" x14ac:dyDescent="0.2">
      <c r="A4792" s="8" t="s">
        <v>9307</v>
      </c>
      <c r="B4792" s="8" t="s">
        <v>4281</v>
      </c>
      <c r="C4792" s="8" t="s">
        <v>4</v>
      </c>
      <c r="D4792" s="50" t="s">
        <v>10570</v>
      </c>
      <c r="E4792" s="50" t="s">
        <v>3897</v>
      </c>
    </row>
    <row r="4793" spans="1:5" ht="16" x14ac:dyDescent="0.2">
      <c r="A4793" s="8" t="s">
        <v>9307</v>
      </c>
      <c r="B4793" s="8" t="s">
        <v>4281</v>
      </c>
      <c r="C4793" s="8" t="s">
        <v>5</v>
      </c>
      <c r="D4793" s="50" t="s">
        <v>10572</v>
      </c>
      <c r="E4793" s="50" t="s">
        <v>3900</v>
      </c>
    </row>
    <row r="4794" spans="1:5" ht="16" x14ac:dyDescent="0.2">
      <c r="A4794" s="8" t="s">
        <v>9307</v>
      </c>
      <c r="B4794" s="8" t="s">
        <v>4281</v>
      </c>
      <c r="C4794" s="8" t="s">
        <v>6</v>
      </c>
      <c r="D4794" s="50" t="s">
        <v>10722</v>
      </c>
      <c r="E4794" s="50" t="s">
        <v>4268</v>
      </c>
    </row>
    <row r="4795" spans="1:5" ht="16" x14ac:dyDescent="0.2">
      <c r="A4795" s="8" t="s">
        <v>9307</v>
      </c>
      <c r="B4795" s="8" t="s">
        <v>4281</v>
      </c>
      <c r="C4795" s="8" t="s">
        <v>7</v>
      </c>
      <c r="D4795" s="50" t="s">
        <v>10729</v>
      </c>
      <c r="E4795" s="50" t="s">
        <v>4283</v>
      </c>
    </row>
    <row r="4796" spans="1:5" ht="32" x14ac:dyDescent="0.2">
      <c r="A4796" s="8" t="s">
        <v>9307</v>
      </c>
      <c r="B4796" s="8" t="s">
        <v>4281</v>
      </c>
      <c r="C4796" s="8" t="s">
        <v>8</v>
      </c>
      <c r="D4796" s="50" t="s">
        <v>10730</v>
      </c>
      <c r="E4796" s="50" t="s">
        <v>4284</v>
      </c>
    </row>
    <row r="4797" spans="1:5" ht="16" x14ac:dyDescent="0.2">
      <c r="A4797" s="8" t="s">
        <v>9307</v>
      </c>
      <c r="B4797" s="8" t="s">
        <v>4285</v>
      </c>
      <c r="C4797" s="8" t="s">
        <v>4</v>
      </c>
      <c r="D4797" s="50" t="s">
        <v>10570</v>
      </c>
      <c r="E4797" s="50" t="s">
        <v>3897</v>
      </c>
    </row>
    <row r="4798" spans="1:5" ht="16" x14ac:dyDescent="0.2">
      <c r="A4798" s="8" t="s">
        <v>9307</v>
      </c>
      <c r="B4798" s="8" t="s">
        <v>4285</v>
      </c>
      <c r="C4798" s="8" t="s">
        <v>5</v>
      </c>
      <c r="D4798" s="50" t="s">
        <v>10572</v>
      </c>
      <c r="E4798" s="50" t="s">
        <v>3900</v>
      </c>
    </row>
    <row r="4799" spans="1:5" ht="16" x14ac:dyDescent="0.2">
      <c r="A4799" s="8" t="s">
        <v>9307</v>
      </c>
      <c r="B4799" s="8" t="s">
        <v>4285</v>
      </c>
      <c r="C4799" s="8" t="s">
        <v>6</v>
      </c>
      <c r="D4799" s="50" t="s">
        <v>10722</v>
      </c>
      <c r="E4799" s="50" t="s">
        <v>4268</v>
      </c>
    </row>
    <row r="4800" spans="1:5" ht="96" x14ac:dyDescent="0.2">
      <c r="A4800" s="8" t="s">
        <v>9307</v>
      </c>
      <c r="B4800" s="8" t="s">
        <v>4285</v>
      </c>
      <c r="C4800" s="8" t="s">
        <v>7</v>
      </c>
      <c r="D4800" s="50" t="s">
        <v>10731</v>
      </c>
      <c r="E4800" s="2" t="s">
        <v>4287</v>
      </c>
    </row>
    <row r="4801" spans="1:5" ht="16" x14ac:dyDescent="0.2">
      <c r="A4801" s="8" t="s">
        <v>9307</v>
      </c>
      <c r="B4801" s="8" t="s">
        <v>4288</v>
      </c>
      <c r="C4801" s="8" t="s">
        <v>4</v>
      </c>
      <c r="D4801" s="50" t="s">
        <v>10570</v>
      </c>
      <c r="E4801" s="50" t="s">
        <v>3897</v>
      </c>
    </row>
    <row r="4802" spans="1:5" ht="16" x14ac:dyDescent="0.2">
      <c r="A4802" s="8" t="s">
        <v>9307</v>
      </c>
      <c r="B4802" s="8" t="s">
        <v>4288</v>
      </c>
      <c r="C4802" s="8" t="s">
        <v>5</v>
      </c>
      <c r="D4802" s="50" t="s">
        <v>10572</v>
      </c>
      <c r="E4802" s="50" t="s">
        <v>3900</v>
      </c>
    </row>
    <row r="4803" spans="1:5" ht="16" x14ac:dyDescent="0.2">
      <c r="A4803" s="8" t="s">
        <v>9307</v>
      </c>
      <c r="B4803" s="8" t="s">
        <v>4288</v>
      </c>
      <c r="C4803" s="8" t="s">
        <v>6</v>
      </c>
      <c r="D4803" s="50" t="s">
        <v>10722</v>
      </c>
      <c r="E4803" s="50" t="s">
        <v>4268</v>
      </c>
    </row>
    <row r="4804" spans="1:5" ht="16" x14ac:dyDescent="0.2">
      <c r="A4804" s="8" t="s">
        <v>9307</v>
      </c>
      <c r="B4804" s="8" t="s">
        <v>4288</v>
      </c>
      <c r="C4804" s="8" t="s">
        <v>7</v>
      </c>
      <c r="D4804" s="50" t="s">
        <v>10732</v>
      </c>
      <c r="E4804" s="50" t="s">
        <v>4290</v>
      </c>
    </row>
    <row r="4805" spans="1:5" ht="16" x14ac:dyDescent="0.2">
      <c r="A4805" s="8" t="s">
        <v>9307</v>
      </c>
      <c r="B4805" s="8" t="s">
        <v>4291</v>
      </c>
      <c r="C4805" s="8" t="s">
        <v>4</v>
      </c>
      <c r="D4805" s="50" t="s">
        <v>10570</v>
      </c>
      <c r="E4805" s="50" t="s">
        <v>3897</v>
      </c>
    </row>
    <row r="4806" spans="1:5" ht="16" x14ac:dyDescent="0.2">
      <c r="A4806" s="8" t="s">
        <v>9307</v>
      </c>
      <c r="B4806" s="8" t="s">
        <v>4291</v>
      </c>
      <c r="C4806" s="8" t="s">
        <v>5</v>
      </c>
      <c r="D4806" s="50" t="s">
        <v>10572</v>
      </c>
      <c r="E4806" s="50" t="s">
        <v>3900</v>
      </c>
    </row>
    <row r="4807" spans="1:5" ht="16" x14ac:dyDescent="0.2">
      <c r="A4807" s="8" t="s">
        <v>9307</v>
      </c>
      <c r="B4807" s="8" t="s">
        <v>4291</v>
      </c>
      <c r="C4807" s="8" t="s">
        <v>6</v>
      </c>
      <c r="D4807" s="50" t="s">
        <v>10722</v>
      </c>
      <c r="E4807" s="50" t="s">
        <v>4268</v>
      </c>
    </row>
    <row r="4808" spans="1:5" ht="16" x14ac:dyDescent="0.2">
      <c r="A4808" s="8" t="s">
        <v>9307</v>
      </c>
      <c r="B4808" s="8" t="s">
        <v>4291</v>
      </c>
      <c r="C4808" s="8" t="s">
        <v>7</v>
      </c>
      <c r="D4808" s="50" t="s">
        <v>10733</v>
      </c>
      <c r="E4808" s="50" t="s">
        <v>4293</v>
      </c>
    </row>
    <row r="4809" spans="1:5" ht="16" x14ac:dyDescent="0.2">
      <c r="A4809" s="8" t="s">
        <v>9307</v>
      </c>
      <c r="B4809" s="8" t="s">
        <v>4294</v>
      </c>
      <c r="C4809" s="8" t="s">
        <v>4</v>
      </c>
      <c r="D4809" s="50" t="s">
        <v>10570</v>
      </c>
      <c r="E4809" s="50" t="s">
        <v>3897</v>
      </c>
    </row>
    <row r="4810" spans="1:5" ht="16" x14ac:dyDescent="0.2">
      <c r="A4810" s="8" t="s">
        <v>9307</v>
      </c>
      <c r="B4810" s="8" t="s">
        <v>4294</v>
      </c>
      <c r="C4810" s="8" t="s">
        <v>5</v>
      </c>
      <c r="D4810" s="50" t="s">
        <v>10572</v>
      </c>
      <c r="E4810" s="50" t="s">
        <v>3900</v>
      </c>
    </row>
    <row r="4811" spans="1:5" ht="16" x14ac:dyDescent="0.2">
      <c r="A4811" s="8" t="s">
        <v>9307</v>
      </c>
      <c r="B4811" s="8" t="s">
        <v>4294</v>
      </c>
      <c r="C4811" s="8" t="s">
        <v>6</v>
      </c>
      <c r="D4811" s="50" t="s">
        <v>10722</v>
      </c>
      <c r="E4811" s="50" t="s">
        <v>4268</v>
      </c>
    </row>
    <row r="4812" spans="1:5" ht="16" x14ac:dyDescent="0.2">
      <c r="A4812" s="8" t="s">
        <v>9307</v>
      </c>
      <c r="B4812" s="8" t="s">
        <v>4294</v>
      </c>
      <c r="C4812" s="8" t="s">
        <v>7</v>
      </c>
      <c r="D4812" s="50" t="s">
        <v>10734</v>
      </c>
      <c r="E4812" s="50" t="s">
        <v>4296</v>
      </c>
    </row>
    <row r="4813" spans="1:5" ht="16" x14ac:dyDescent="0.2">
      <c r="A4813" s="8" t="s">
        <v>9307</v>
      </c>
      <c r="B4813" s="8" t="s">
        <v>4297</v>
      </c>
      <c r="C4813" s="8" t="s">
        <v>4</v>
      </c>
      <c r="D4813" s="50" t="s">
        <v>10570</v>
      </c>
      <c r="E4813" s="50" t="s">
        <v>3897</v>
      </c>
    </row>
    <row r="4814" spans="1:5" ht="16" x14ac:dyDescent="0.2">
      <c r="A4814" s="8" t="s">
        <v>9307</v>
      </c>
      <c r="B4814" s="8" t="s">
        <v>4297</v>
      </c>
      <c r="C4814" s="8" t="s">
        <v>5</v>
      </c>
      <c r="D4814" s="50" t="s">
        <v>10572</v>
      </c>
      <c r="E4814" s="50" t="s">
        <v>3900</v>
      </c>
    </row>
    <row r="4815" spans="1:5" ht="16" x14ac:dyDescent="0.2">
      <c r="A4815" s="8" t="s">
        <v>9307</v>
      </c>
      <c r="B4815" s="8" t="s">
        <v>4297</v>
      </c>
      <c r="C4815" s="8" t="s">
        <v>6</v>
      </c>
      <c r="D4815" s="50" t="s">
        <v>10722</v>
      </c>
      <c r="E4815" s="50" t="s">
        <v>4268</v>
      </c>
    </row>
    <row r="4816" spans="1:5" ht="32" x14ac:dyDescent="0.2">
      <c r="A4816" s="8" t="s">
        <v>9307</v>
      </c>
      <c r="B4816" s="8" t="s">
        <v>4297</v>
      </c>
      <c r="C4816" s="8" t="s">
        <v>7</v>
      </c>
      <c r="D4816" s="50" t="s">
        <v>10735</v>
      </c>
      <c r="E4816" s="50" t="s">
        <v>4299</v>
      </c>
    </row>
    <row r="4817" spans="1:5" ht="16" x14ac:dyDescent="0.2">
      <c r="A4817" s="8" t="s">
        <v>9307</v>
      </c>
      <c r="B4817" s="8" t="s">
        <v>4300</v>
      </c>
      <c r="C4817" s="8" t="s">
        <v>4</v>
      </c>
      <c r="D4817" s="50" t="s">
        <v>10570</v>
      </c>
      <c r="E4817" s="50" t="s">
        <v>3897</v>
      </c>
    </row>
    <row r="4818" spans="1:5" ht="16" x14ac:dyDescent="0.2">
      <c r="A4818" s="8" t="s">
        <v>9307</v>
      </c>
      <c r="B4818" s="8" t="s">
        <v>4300</v>
      </c>
      <c r="C4818" s="8" t="s">
        <v>5</v>
      </c>
      <c r="D4818" s="50" t="s">
        <v>10572</v>
      </c>
      <c r="E4818" s="50" t="s">
        <v>3900</v>
      </c>
    </row>
    <row r="4819" spans="1:5" ht="16" x14ac:dyDescent="0.2">
      <c r="A4819" s="8" t="s">
        <v>9307</v>
      </c>
      <c r="B4819" s="8" t="s">
        <v>4300</v>
      </c>
      <c r="C4819" s="8" t="s">
        <v>6</v>
      </c>
      <c r="D4819" s="50" t="s">
        <v>10722</v>
      </c>
      <c r="E4819" s="50" t="s">
        <v>4268</v>
      </c>
    </row>
    <row r="4820" spans="1:5" ht="16" x14ac:dyDescent="0.2">
      <c r="A4820" s="8" t="s">
        <v>9307</v>
      </c>
      <c r="B4820" s="8" t="s">
        <v>4300</v>
      </c>
      <c r="C4820" s="8" t="s">
        <v>7</v>
      </c>
      <c r="D4820" s="50" t="s">
        <v>9723</v>
      </c>
      <c r="E4820" s="50" t="s">
        <v>1408</v>
      </c>
    </row>
    <row r="4821" spans="1:5" ht="16" x14ac:dyDescent="0.2">
      <c r="A4821" s="8" t="s">
        <v>9307</v>
      </c>
      <c r="B4821" s="8" t="s">
        <v>4302</v>
      </c>
      <c r="C4821" s="8" t="s">
        <v>4</v>
      </c>
      <c r="D4821" s="50" t="s">
        <v>10570</v>
      </c>
      <c r="E4821" s="50" t="s">
        <v>3897</v>
      </c>
    </row>
    <row r="4822" spans="1:5" ht="16" x14ac:dyDescent="0.2">
      <c r="A4822" s="8" t="s">
        <v>9307</v>
      </c>
      <c r="B4822" s="8" t="s">
        <v>4302</v>
      </c>
      <c r="C4822" s="8" t="s">
        <v>5</v>
      </c>
      <c r="D4822" s="50" t="s">
        <v>10572</v>
      </c>
      <c r="E4822" s="50" t="s">
        <v>3900</v>
      </c>
    </row>
    <row r="4823" spans="1:5" ht="16" x14ac:dyDescent="0.2">
      <c r="A4823" s="8" t="s">
        <v>9307</v>
      </c>
      <c r="B4823" s="8" t="s">
        <v>4302</v>
      </c>
      <c r="C4823" s="8" t="s">
        <v>6</v>
      </c>
      <c r="D4823" s="50" t="s">
        <v>9726</v>
      </c>
      <c r="E4823" s="50" t="s">
        <v>1415</v>
      </c>
    </row>
    <row r="4824" spans="1:5" ht="32" x14ac:dyDescent="0.2">
      <c r="A4824" s="8" t="s">
        <v>9307</v>
      </c>
      <c r="B4824" s="8" t="s">
        <v>4302</v>
      </c>
      <c r="C4824" s="8" t="s">
        <v>7</v>
      </c>
      <c r="D4824" s="50" t="s">
        <v>10736</v>
      </c>
      <c r="E4824" s="50" t="s">
        <v>4304</v>
      </c>
    </row>
    <row r="4825" spans="1:5" ht="48" x14ac:dyDescent="0.2">
      <c r="A4825" s="8" t="s">
        <v>9307</v>
      </c>
      <c r="B4825" s="8" t="s">
        <v>4302</v>
      </c>
      <c r="C4825" s="8" t="s">
        <v>8</v>
      </c>
      <c r="D4825" s="50" t="s">
        <v>9728</v>
      </c>
      <c r="E4825" s="50" t="s">
        <v>1417</v>
      </c>
    </row>
    <row r="4826" spans="1:5" ht="16" x14ac:dyDescent="0.2">
      <c r="A4826" s="8" t="s">
        <v>9307</v>
      </c>
      <c r="B4826" s="8" t="s">
        <v>4305</v>
      </c>
      <c r="C4826" s="8" t="s">
        <v>4</v>
      </c>
      <c r="D4826" s="50" t="s">
        <v>10570</v>
      </c>
      <c r="E4826" s="50" t="s">
        <v>3897</v>
      </c>
    </row>
    <row r="4827" spans="1:5" ht="16" x14ac:dyDescent="0.2">
      <c r="A4827" s="8" t="s">
        <v>9307</v>
      </c>
      <c r="B4827" s="8" t="s">
        <v>4305</v>
      </c>
      <c r="C4827" s="8" t="s">
        <v>5</v>
      </c>
      <c r="D4827" s="50" t="s">
        <v>10737</v>
      </c>
      <c r="E4827" s="50" t="s">
        <v>4306</v>
      </c>
    </row>
    <row r="4828" spans="1:5" ht="16" x14ac:dyDescent="0.2">
      <c r="A4828" s="8" t="s">
        <v>9307</v>
      </c>
      <c r="B4828" s="8" t="s">
        <v>4305</v>
      </c>
      <c r="C4828" s="8" t="s">
        <v>6</v>
      </c>
      <c r="D4828" s="50" t="s">
        <v>9657</v>
      </c>
      <c r="E4828" s="50" t="s">
        <v>1257</v>
      </c>
    </row>
    <row r="4829" spans="1:5" ht="64" x14ac:dyDescent="0.2">
      <c r="A4829" s="8" t="s">
        <v>9307</v>
      </c>
      <c r="B4829" s="8" t="s">
        <v>4305</v>
      </c>
      <c r="C4829" s="8" t="s">
        <v>7</v>
      </c>
      <c r="D4829" s="50" t="s">
        <v>10738</v>
      </c>
      <c r="E4829" s="50" t="s">
        <v>4307</v>
      </c>
    </row>
    <row r="4830" spans="1:5" ht="32" x14ac:dyDescent="0.2">
      <c r="A4830" s="8" t="s">
        <v>9307</v>
      </c>
      <c r="B4830" s="8" t="s">
        <v>4305</v>
      </c>
      <c r="C4830" s="8" t="s">
        <v>8</v>
      </c>
      <c r="D4830" s="50" t="s">
        <v>10739</v>
      </c>
      <c r="E4830" s="50" t="s">
        <v>4308</v>
      </c>
    </row>
    <row r="4831" spans="1:5" ht="16" x14ac:dyDescent="0.2">
      <c r="A4831" s="8" t="s">
        <v>9307</v>
      </c>
      <c r="B4831" s="8" t="s">
        <v>4309</v>
      </c>
      <c r="C4831" s="8" t="s">
        <v>4</v>
      </c>
      <c r="D4831" s="50" t="s">
        <v>10570</v>
      </c>
      <c r="E4831" s="50" t="s">
        <v>3897</v>
      </c>
    </row>
    <row r="4832" spans="1:5" ht="16" x14ac:dyDescent="0.2">
      <c r="A4832" s="8" t="s">
        <v>9307</v>
      </c>
      <c r="B4832" s="8" t="s">
        <v>4309</v>
      </c>
      <c r="C4832" s="8" t="s">
        <v>5</v>
      </c>
      <c r="D4832" s="50" t="s">
        <v>10737</v>
      </c>
      <c r="E4832" s="50" t="s">
        <v>4306</v>
      </c>
    </row>
    <row r="4833" spans="1:5" ht="16" x14ac:dyDescent="0.2">
      <c r="A4833" s="8" t="s">
        <v>9307</v>
      </c>
      <c r="B4833" s="8" t="s">
        <v>4309</v>
      </c>
      <c r="C4833" s="8" t="s">
        <v>6</v>
      </c>
      <c r="D4833" s="50" t="s">
        <v>10740</v>
      </c>
      <c r="E4833" s="50" t="s">
        <v>4311</v>
      </c>
    </row>
    <row r="4834" spans="1:5" ht="16" x14ac:dyDescent="0.2">
      <c r="A4834" s="8" t="s">
        <v>9307</v>
      </c>
      <c r="B4834" s="8" t="s">
        <v>4309</v>
      </c>
      <c r="C4834" s="8" t="s">
        <v>7</v>
      </c>
      <c r="D4834" s="50" t="s">
        <v>10741</v>
      </c>
      <c r="E4834" s="50" t="s">
        <v>4312</v>
      </c>
    </row>
    <row r="4835" spans="1:5" ht="256" x14ac:dyDescent="0.2">
      <c r="A4835" s="8" t="s">
        <v>9307</v>
      </c>
      <c r="B4835" s="8" t="s">
        <v>4309</v>
      </c>
      <c r="C4835" s="8" t="s">
        <v>8</v>
      </c>
      <c r="D4835" s="50" t="s">
        <v>10742</v>
      </c>
      <c r="E4835" s="50" t="s">
        <v>4313</v>
      </c>
    </row>
    <row r="4836" spans="1:5" ht="16" x14ac:dyDescent="0.2">
      <c r="A4836" s="8" t="s">
        <v>9307</v>
      </c>
      <c r="B4836" s="8" t="s">
        <v>4314</v>
      </c>
      <c r="C4836" s="8" t="s">
        <v>4</v>
      </c>
      <c r="D4836" s="50" t="s">
        <v>10570</v>
      </c>
      <c r="E4836" s="50" t="s">
        <v>3897</v>
      </c>
    </row>
    <row r="4837" spans="1:5" ht="16" x14ac:dyDescent="0.2">
      <c r="A4837" s="8" t="s">
        <v>9307</v>
      </c>
      <c r="B4837" s="8" t="s">
        <v>4314</v>
      </c>
      <c r="C4837" s="8" t="s">
        <v>5</v>
      </c>
      <c r="D4837" s="50" t="s">
        <v>10737</v>
      </c>
      <c r="E4837" s="50" t="s">
        <v>4306</v>
      </c>
    </row>
    <row r="4838" spans="1:5" ht="16" x14ac:dyDescent="0.2">
      <c r="A4838" s="8" t="s">
        <v>9307</v>
      </c>
      <c r="B4838" s="8" t="s">
        <v>4314</v>
      </c>
      <c r="C4838" s="8" t="s">
        <v>6</v>
      </c>
      <c r="D4838" s="50" t="s">
        <v>10740</v>
      </c>
      <c r="E4838" s="50" t="s">
        <v>4311</v>
      </c>
    </row>
    <row r="4839" spans="1:5" ht="16" x14ac:dyDescent="0.2">
      <c r="A4839" s="8" t="s">
        <v>9307</v>
      </c>
      <c r="B4839" s="8" t="s">
        <v>4314</v>
      </c>
      <c r="C4839" s="8" t="s">
        <v>7</v>
      </c>
      <c r="D4839" s="50" t="s">
        <v>10743</v>
      </c>
      <c r="E4839" s="50" t="s">
        <v>4316</v>
      </c>
    </row>
    <row r="4840" spans="1:5" ht="48" x14ac:dyDescent="0.2">
      <c r="A4840" s="8" t="s">
        <v>9307</v>
      </c>
      <c r="B4840" s="8" t="s">
        <v>4314</v>
      </c>
      <c r="C4840" s="8" t="s">
        <v>8</v>
      </c>
      <c r="D4840" s="50" t="s">
        <v>10744</v>
      </c>
      <c r="E4840" s="50" t="s">
        <v>4317</v>
      </c>
    </row>
    <row r="4841" spans="1:5" ht="16" x14ac:dyDescent="0.2">
      <c r="A4841" s="8" t="s">
        <v>9307</v>
      </c>
      <c r="B4841" s="8" t="s">
        <v>4320</v>
      </c>
      <c r="C4841" s="8" t="s">
        <v>4</v>
      </c>
      <c r="D4841" s="50" t="s">
        <v>10570</v>
      </c>
      <c r="E4841" s="50" t="s">
        <v>3897</v>
      </c>
    </row>
    <row r="4842" spans="1:5" ht="16" x14ac:dyDescent="0.2">
      <c r="A4842" s="8" t="s">
        <v>9307</v>
      </c>
      <c r="B4842" s="8" t="s">
        <v>4320</v>
      </c>
      <c r="C4842" s="8" t="s">
        <v>5</v>
      </c>
      <c r="D4842" s="50" t="s">
        <v>10737</v>
      </c>
      <c r="E4842" s="50" t="s">
        <v>4306</v>
      </c>
    </row>
    <row r="4843" spans="1:5" ht="16" x14ac:dyDescent="0.2">
      <c r="A4843" s="8" t="s">
        <v>9307</v>
      </c>
      <c r="B4843" s="8" t="s">
        <v>4320</v>
      </c>
      <c r="C4843" s="8" t="s">
        <v>6</v>
      </c>
      <c r="D4843" s="50" t="s">
        <v>10740</v>
      </c>
      <c r="E4843" s="50" t="s">
        <v>4311</v>
      </c>
    </row>
    <row r="4844" spans="1:5" ht="16" x14ac:dyDescent="0.2">
      <c r="A4844" s="8" t="s">
        <v>9307</v>
      </c>
      <c r="B4844" s="8" t="s">
        <v>4320</v>
      </c>
      <c r="C4844" s="8" t="s">
        <v>7</v>
      </c>
      <c r="D4844" s="50" t="s">
        <v>10745</v>
      </c>
      <c r="E4844" s="50" t="s">
        <v>4322</v>
      </c>
    </row>
    <row r="4845" spans="1:5" ht="16" x14ac:dyDescent="0.2">
      <c r="A4845" s="8" t="s">
        <v>9307</v>
      </c>
      <c r="B4845" s="8" t="s">
        <v>4323</v>
      </c>
      <c r="C4845" s="8" t="s">
        <v>4</v>
      </c>
      <c r="D4845" s="50" t="s">
        <v>10570</v>
      </c>
      <c r="E4845" s="50" t="s">
        <v>3897</v>
      </c>
    </row>
    <row r="4846" spans="1:5" ht="16" x14ac:dyDescent="0.2">
      <c r="A4846" s="8" t="s">
        <v>9307</v>
      </c>
      <c r="B4846" s="8" t="s">
        <v>4323</v>
      </c>
      <c r="C4846" s="8" t="s">
        <v>5</v>
      </c>
      <c r="D4846" s="50" t="s">
        <v>10737</v>
      </c>
      <c r="E4846" s="50" t="s">
        <v>4306</v>
      </c>
    </row>
    <row r="4847" spans="1:5" ht="16" x14ac:dyDescent="0.2">
      <c r="A4847" s="8" t="s">
        <v>9307</v>
      </c>
      <c r="B4847" s="8" t="s">
        <v>4323</v>
      </c>
      <c r="C4847" s="8" t="s">
        <v>6</v>
      </c>
      <c r="D4847" s="50" t="s">
        <v>10740</v>
      </c>
      <c r="E4847" s="50" t="s">
        <v>4311</v>
      </c>
    </row>
    <row r="4848" spans="1:5" ht="16" x14ac:dyDescent="0.2">
      <c r="A4848" s="8" t="s">
        <v>9307</v>
      </c>
      <c r="B4848" s="8" t="s">
        <v>4323</v>
      </c>
      <c r="C4848" s="8" t="s">
        <v>7</v>
      </c>
      <c r="D4848" s="50" t="s">
        <v>10746</v>
      </c>
      <c r="E4848" s="50" t="s">
        <v>4325</v>
      </c>
    </row>
    <row r="4849" spans="1:5" ht="16" x14ac:dyDescent="0.2">
      <c r="A4849" s="8" t="s">
        <v>9307</v>
      </c>
      <c r="B4849" s="8" t="s">
        <v>4326</v>
      </c>
      <c r="C4849" s="8" t="s">
        <v>4</v>
      </c>
      <c r="D4849" s="50" t="s">
        <v>10570</v>
      </c>
      <c r="E4849" s="50" t="s">
        <v>3897</v>
      </c>
    </row>
    <row r="4850" spans="1:5" ht="16" x14ac:dyDescent="0.2">
      <c r="A4850" s="8" t="s">
        <v>9307</v>
      </c>
      <c r="B4850" s="8" t="s">
        <v>4326</v>
      </c>
      <c r="C4850" s="8" t="s">
        <v>5</v>
      </c>
      <c r="D4850" s="50" t="s">
        <v>10737</v>
      </c>
      <c r="E4850" s="50" t="s">
        <v>4306</v>
      </c>
    </row>
    <row r="4851" spans="1:5" ht="16" x14ac:dyDescent="0.2">
      <c r="A4851" s="8" t="s">
        <v>9307</v>
      </c>
      <c r="B4851" s="8" t="s">
        <v>4326</v>
      </c>
      <c r="C4851" s="8" t="s">
        <v>6</v>
      </c>
      <c r="D4851" s="50" t="s">
        <v>10740</v>
      </c>
      <c r="E4851" s="50" t="s">
        <v>4311</v>
      </c>
    </row>
    <row r="4852" spans="1:5" ht="16" x14ac:dyDescent="0.2">
      <c r="A4852" s="8" t="s">
        <v>9307</v>
      </c>
      <c r="B4852" s="8" t="s">
        <v>4326</v>
      </c>
      <c r="C4852" s="8" t="s">
        <v>7</v>
      </c>
      <c r="D4852" s="50" t="s">
        <v>10747</v>
      </c>
      <c r="E4852" s="50" t="s">
        <v>4328</v>
      </c>
    </row>
    <row r="4853" spans="1:5" ht="16" x14ac:dyDescent="0.2">
      <c r="A4853" s="8" t="s">
        <v>9307</v>
      </c>
      <c r="B4853" s="8" t="s">
        <v>4329</v>
      </c>
      <c r="C4853" s="8" t="s">
        <v>4</v>
      </c>
      <c r="D4853" s="50" t="s">
        <v>10570</v>
      </c>
      <c r="E4853" s="50" t="s">
        <v>3897</v>
      </c>
    </row>
    <row r="4854" spans="1:5" ht="16" x14ac:dyDescent="0.2">
      <c r="A4854" s="8" t="s">
        <v>9307</v>
      </c>
      <c r="B4854" s="8" t="s">
        <v>4329</v>
      </c>
      <c r="C4854" s="8" t="s">
        <v>5</v>
      </c>
      <c r="D4854" s="50" t="s">
        <v>10737</v>
      </c>
      <c r="E4854" s="50" t="s">
        <v>4306</v>
      </c>
    </row>
    <row r="4855" spans="1:5" ht="16" x14ac:dyDescent="0.2">
      <c r="A4855" s="8" t="s">
        <v>9307</v>
      </c>
      <c r="B4855" s="8" t="s">
        <v>4329</v>
      </c>
      <c r="C4855" s="8" t="s">
        <v>6</v>
      </c>
      <c r="D4855" s="50" t="s">
        <v>10740</v>
      </c>
      <c r="E4855" s="50" t="s">
        <v>4311</v>
      </c>
    </row>
    <row r="4856" spans="1:5" ht="16" x14ac:dyDescent="0.2">
      <c r="A4856" s="8" t="s">
        <v>9307</v>
      </c>
      <c r="B4856" s="8" t="s">
        <v>4329</v>
      </c>
      <c r="C4856" s="8" t="s">
        <v>7</v>
      </c>
      <c r="D4856" s="50" t="s">
        <v>10748</v>
      </c>
      <c r="E4856" s="50" t="s">
        <v>4331</v>
      </c>
    </row>
    <row r="4857" spans="1:5" ht="16" x14ac:dyDescent="0.2">
      <c r="A4857" s="8" t="s">
        <v>9307</v>
      </c>
      <c r="B4857" s="8" t="s">
        <v>4333</v>
      </c>
      <c r="C4857" s="8" t="s">
        <v>4</v>
      </c>
      <c r="D4857" s="50" t="s">
        <v>10570</v>
      </c>
      <c r="E4857" s="50" t="s">
        <v>3897</v>
      </c>
    </row>
    <row r="4858" spans="1:5" ht="16" x14ac:dyDescent="0.2">
      <c r="A4858" s="8" t="s">
        <v>9307</v>
      </c>
      <c r="B4858" s="8" t="s">
        <v>4333</v>
      </c>
      <c r="C4858" s="8" t="s">
        <v>5</v>
      </c>
      <c r="D4858" s="50" t="s">
        <v>10737</v>
      </c>
      <c r="E4858" s="50" t="s">
        <v>4306</v>
      </c>
    </row>
    <row r="4859" spans="1:5" ht="16" x14ac:dyDescent="0.2">
      <c r="A4859" s="8" t="s">
        <v>9307</v>
      </c>
      <c r="B4859" s="8" t="s">
        <v>4333</v>
      </c>
      <c r="C4859" s="8" t="s">
        <v>6</v>
      </c>
      <c r="D4859" s="50" t="s">
        <v>10740</v>
      </c>
      <c r="E4859" s="50" t="s">
        <v>4311</v>
      </c>
    </row>
    <row r="4860" spans="1:5" ht="32" x14ac:dyDescent="0.2">
      <c r="A4860" s="8" t="s">
        <v>9307</v>
      </c>
      <c r="B4860" s="8" t="s">
        <v>4333</v>
      </c>
      <c r="C4860" s="8" t="s">
        <v>7</v>
      </c>
      <c r="D4860" s="50" t="s">
        <v>10749</v>
      </c>
      <c r="E4860" s="50" t="s">
        <v>10750</v>
      </c>
    </row>
    <row r="4861" spans="1:5" ht="32" x14ac:dyDescent="0.2">
      <c r="A4861" s="8" t="s">
        <v>9307</v>
      </c>
      <c r="B4861" s="8" t="s">
        <v>4333</v>
      </c>
      <c r="C4861" s="8" t="s">
        <v>8</v>
      </c>
      <c r="D4861" s="50" t="s">
        <v>10751</v>
      </c>
      <c r="E4861" s="50" t="s">
        <v>4336</v>
      </c>
    </row>
    <row r="4862" spans="1:5" ht="16" x14ac:dyDescent="0.2">
      <c r="A4862" s="8" t="s">
        <v>9307</v>
      </c>
      <c r="B4862" s="8" t="s">
        <v>4337</v>
      </c>
      <c r="C4862" s="8" t="s">
        <v>4</v>
      </c>
      <c r="D4862" s="50" t="s">
        <v>10570</v>
      </c>
      <c r="E4862" s="50" t="s">
        <v>3897</v>
      </c>
    </row>
    <row r="4863" spans="1:5" ht="16" x14ac:dyDescent="0.2">
      <c r="A4863" s="8" t="s">
        <v>9307</v>
      </c>
      <c r="B4863" s="8" t="s">
        <v>4337</v>
      </c>
      <c r="C4863" s="8" t="s">
        <v>5</v>
      </c>
      <c r="D4863" s="50" t="s">
        <v>10737</v>
      </c>
      <c r="E4863" s="50" t="s">
        <v>4306</v>
      </c>
    </row>
    <row r="4864" spans="1:5" ht="16" x14ac:dyDescent="0.2">
      <c r="A4864" s="8" t="s">
        <v>9307</v>
      </c>
      <c r="B4864" s="8" t="s">
        <v>4337</v>
      </c>
      <c r="C4864" s="8" t="s">
        <v>6</v>
      </c>
      <c r="D4864" s="50" t="s">
        <v>10740</v>
      </c>
      <c r="E4864" s="50" t="s">
        <v>4311</v>
      </c>
    </row>
    <row r="4865" spans="1:5" ht="16" x14ac:dyDescent="0.2">
      <c r="A4865" s="8" t="s">
        <v>9307</v>
      </c>
      <c r="B4865" s="8" t="s">
        <v>4337</v>
      </c>
      <c r="C4865" s="8" t="s">
        <v>7</v>
      </c>
      <c r="D4865" s="50" t="s">
        <v>10752</v>
      </c>
      <c r="E4865" s="50" t="s">
        <v>4339</v>
      </c>
    </row>
    <row r="4866" spans="1:5" ht="32" x14ac:dyDescent="0.2">
      <c r="A4866" s="8" t="s">
        <v>9307</v>
      </c>
      <c r="B4866" s="8" t="s">
        <v>4337</v>
      </c>
      <c r="C4866" s="8" t="s">
        <v>8</v>
      </c>
      <c r="D4866" s="50" t="s">
        <v>10753</v>
      </c>
      <c r="E4866" s="50" t="s">
        <v>4340</v>
      </c>
    </row>
    <row r="4867" spans="1:5" ht="16" x14ac:dyDescent="0.2">
      <c r="A4867" s="8" t="s">
        <v>9307</v>
      </c>
      <c r="B4867" s="8" t="s">
        <v>4341</v>
      </c>
      <c r="C4867" s="8" t="s">
        <v>4</v>
      </c>
      <c r="D4867" s="50" t="s">
        <v>10570</v>
      </c>
      <c r="E4867" s="50" t="s">
        <v>3897</v>
      </c>
    </row>
    <row r="4868" spans="1:5" ht="16" x14ac:dyDescent="0.2">
      <c r="A4868" s="8" t="s">
        <v>9307</v>
      </c>
      <c r="B4868" s="8" t="s">
        <v>4341</v>
      </c>
      <c r="C4868" s="8" t="s">
        <v>5</v>
      </c>
      <c r="D4868" s="50" t="s">
        <v>10737</v>
      </c>
      <c r="E4868" s="50" t="s">
        <v>4306</v>
      </c>
    </row>
    <row r="4869" spans="1:5" ht="16" x14ac:dyDescent="0.2">
      <c r="A4869" s="8" t="s">
        <v>9307</v>
      </c>
      <c r="B4869" s="8" t="s">
        <v>4341</v>
      </c>
      <c r="C4869" s="8" t="s">
        <v>6</v>
      </c>
      <c r="D4869" s="50" t="s">
        <v>10754</v>
      </c>
      <c r="E4869" s="50" t="s">
        <v>4343</v>
      </c>
    </row>
    <row r="4870" spans="1:5" ht="16" x14ac:dyDescent="0.2">
      <c r="A4870" s="8" t="s">
        <v>9307</v>
      </c>
      <c r="B4870" s="8" t="s">
        <v>4341</v>
      </c>
      <c r="C4870" s="8" t="s">
        <v>7</v>
      </c>
      <c r="D4870" s="50" t="s">
        <v>10755</v>
      </c>
      <c r="E4870" s="50" t="s">
        <v>4344</v>
      </c>
    </row>
    <row r="4871" spans="1:5" ht="144" x14ac:dyDescent="0.2">
      <c r="A4871" s="8" t="s">
        <v>9307</v>
      </c>
      <c r="B4871" s="8" t="s">
        <v>4341</v>
      </c>
      <c r="C4871" s="8" t="s">
        <v>8</v>
      </c>
      <c r="D4871" s="50" t="s">
        <v>10756</v>
      </c>
      <c r="E4871" s="50" t="s">
        <v>4345</v>
      </c>
    </row>
    <row r="4872" spans="1:5" ht="16" x14ac:dyDescent="0.2">
      <c r="A4872" s="8" t="s">
        <v>9307</v>
      </c>
      <c r="B4872" s="8" t="s">
        <v>4346</v>
      </c>
      <c r="C4872" s="8" t="s">
        <v>4</v>
      </c>
      <c r="D4872" s="50" t="s">
        <v>10570</v>
      </c>
      <c r="E4872" s="50" t="s">
        <v>3897</v>
      </c>
    </row>
    <row r="4873" spans="1:5" ht="16" x14ac:dyDescent="0.2">
      <c r="A4873" s="8" t="s">
        <v>9307</v>
      </c>
      <c r="B4873" s="8" t="s">
        <v>4346</v>
      </c>
      <c r="C4873" s="8" t="s">
        <v>5</v>
      </c>
      <c r="D4873" s="50" t="s">
        <v>10737</v>
      </c>
      <c r="E4873" s="50" t="s">
        <v>4306</v>
      </c>
    </row>
    <row r="4874" spans="1:5" ht="16" x14ac:dyDescent="0.2">
      <c r="A4874" s="8" t="s">
        <v>9307</v>
      </c>
      <c r="B4874" s="8" t="s">
        <v>4346</v>
      </c>
      <c r="C4874" s="8" t="s">
        <v>6</v>
      </c>
      <c r="D4874" s="50" t="s">
        <v>10754</v>
      </c>
      <c r="E4874" s="50" t="s">
        <v>4343</v>
      </c>
    </row>
    <row r="4875" spans="1:5" ht="16" x14ac:dyDescent="0.2">
      <c r="A4875" s="8" t="s">
        <v>9307</v>
      </c>
      <c r="B4875" s="8" t="s">
        <v>4346</v>
      </c>
      <c r="C4875" s="8" t="s">
        <v>7</v>
      </c>
      <c r="D4875" s="50" t="s">
        <v>10757</v>
      </c>
      <c r="E4875" s="50" t="s">
        <v>4348</v>
      </c>
    </row>
    <row r="4876" spans="1:5" ht="16" x14ac:dyDescent="0.2">
      <c r="A4876" s="8" t="s">
        <v>9307</v>
      </c>
      <c r="B4876" s="8" t="s">
        <v>4351</v>
      </c>
      <c r="C4876" s="8" t="s">
        <v>4</v>
      </c>
      <c r="D4876" s="50" t="s">
        <v>10570</v>
      </c>
      <c r="E4876" s="50" t="s">
        <v>3897</v>
      </c>
    </row>
    <row r="4877" spans="1:5" ht="16" x14ac:dyDescent="0.2">
      <c r="A4877" s="8" t="s">
        <v>9307</v>
      </c>
      <c r="B4877" s="8" t="s">
        <v>4351</v>
      </c>
      <c r="C4877" s="8" t="s">
        <v>5</v>
      </c>
      <c r="D4877" s="50" t="s">
        <v>10737</v>
      </c>
      <c r="E4877" s="50" t="s">
        <v>4306</v>
      </c>
    </row>
    <row r="4878" spans="1:5" ht="16" x14ac:dyDescent="0.2">
      <c r="A4878" s="8" t="s">
        <v>9307</v>
      </c>
      <c r="B4878" s="8" t="s">
        <v>4351</v>
      </c>
      <c r="C4878" s="8" t="s">
        <v>6</v>
      </c>
      <c r="D4878" s="50" t="s">
        <v>10754</v>
      </c>
      <c r="E4878" s="50" t="s">
        <v>4343</v>
      </c>
    </row>
    <row r="4879" spans="1:5" ht="16" x14ac:dyDescent="0.2">
      <c r="A4879" s="8" t="s">
        <v>9307</v>
      </c>
      <c r="B4879" s="8" t="s">
        <v>4351</v>
      </c>
      <c r="C4879" s="8" t="s">
        <v>7</v>
      </c>
      <c r="D4879" s="50" t="s">
        <v>10758</v>
      </c>
      <c r="E4879" s="50" t="s">
        <v>4353</v>
      </c>
    </row>
    <row r="4880" spans="1:5" ht="16" x14ac:dyDescent="0.2">
      <c r="A4880" s="8" t="s">
        <v>9307</v>
      </c>
      <c r="B4880" s="8" t="s">
        <v>4354</v>
      </c>
      <c r="C4880" s="8" t="s">
        <v>4</v>
      </c>
      <c r="D4880" s="50" t="s">
        <v>10570</v>
      </c>
      <c r="E4880" s="50" t="s">
        <v>3897</v>
      </c>
    </row>
    <row r="4881" spans="1:5" ht="16" x14ac:dyDescent="0.2">
      <c r="A4881" s="8" t="s">
        <v>9307</v>
      </c>
      <c r="B4881" s="8" t="s">
        <v>4354</v>
      </c>
      <c r="C4881" s="8" t="s">
        <v>5</v>
      </c>
      <c r="D4881" s="50" t="s">
        <v>10737</v>
      </c>
      <c r="E4881" s="50" t="s">
        <v>4306</v>
      </c>
    </row>
    <row r="4882" spans="1:5" ht="16" x14ac:dyDescent="0.2">
      <c r="A4882" s="8" t="s">
        <v>9307</v>
      </c>
      <c r="B4882" s="8" t="s">
        <v>4354</v>
      </c>
      <c r="C4882" s="8" t="s">
        <v>6</v>
      </c>
      <c r="D4882" s="50" t="s">
        <v>10754</v>
      </c>
      <c r="E4882" s="50" t="s">
        <v>4343</v>
      </c>
    </row>
    <row r="4883" spans="1:5" ht="16" x14ac:dyDescent="0.2">
      <c r="A4883" s="8" t="s">
        <v>9307</v>
      </c>
      <c r="B4883" s="8" t="s">
        <v>4354</v>
      </c>
      <c r="C4883" s="8" t="s">
        <v>7</v>
      </c>
      <c r="D4883" s="50" t="s">
        <v>10759</v>
      </c>
      <c r="E4883" s="50" t="s">
        <v>4356</v>
      </c>
    </row>
    <row r="4884" spans="1:5" ht="16" x14ac:dyDescent="0.2">
      <c r="A4884" s="8" t="s">
        <v>9307</v>
      </c>
      <c r="B4884" s="8" t="s">
        <v>4357</v>
      </c>
      <c r="C4884" s="8" t="s">
        <v>4</v>
      </c>
      <c r="D4884" s="50" t="s">
        <v>10570</v>
      </c>
      <c r="E4884" s="50" t="s">
        <v>3897</v>
      </c>
    </row>
    <row r="4885" spans="1:5" ht="16" x14ac:dyDescent="0.2">
      <c r="A4885" s="8" t="s">
        <v>9307</v>
      </c>
      <c r="B4885" s="8" t="s">
        <v>4357</v>
      </c>
      <c r="C4885" s="8" t="s">
        <v>5</v>
      </c>
      <c r="D4885" s="50" t="s">
        <v>10737</v>
      </c>
      <c r="E4885" s="50" t="s">
        <v>4306</v>
      </c>
    </row>
    <row r="4886" spans="1:5" ht="16" x14ac:dyDescent="0.2">
      <c r="A4886" s="8" t="s">
        <v>9307</v>
      </c>
      <c r="B4886" s="8" t="s">
        <v>4357</v>
      </c>
      <c r="C4886" s="8" t="s">
        <v>6</v>
      </c>
      <c r="D4886" s="50" t="s">
        <v>10754</v>
      </c>
      <c r="E4886" s="50" t="s">
        <v>4343</v>
      </c>
    </row>
    <row r="4887" spans="1:5" ht="16" x14ac:dyDescent="0.2">
      <c r="A4887" s="8" t="s">
        <v>9307</v>
      </c>
      <c r="B4887" s="8" t="s">
        <v>4357</v>
      </c>
      <c r="C4887" s="8" t="s">
        <v>7</v>
      </c>
      <c r="D4887" s="50" t="s">
        <v>10760</v>
      </c>
      <c r="E4887" s="50" t="s">
        <v>4359</v>
      </c>
    </row>
    <row r="4888" spans="1:5" ht="16" x14ac:dyDescent="0.2">
      <c r="A4888" s="8" t="s">
        <v>9307</v>
      </c>
      <c r="B4888" s="8" t="s">
        <v>4360</v>
      </c>
      <c r="C4888" s="8" t="s">
        <v>4</v>
      </c>
      <c r="D4888" s="50" t="s">
        <v>10570</v>
      </c>
      <c r="E4888" s="50" t="s">
        <v>3897</v>
      </c>
    </row>
    <row r="4889" spans="1:5" ht="16" x14ac:dyDescent="0.2">
      <c r="A4889" s="8" t="s">
        <v>9307</v>
      </c>
      <c r="B4889" s="8" t="s">
        <v>4360</v>
      </c>
      <c r="C4889" s="8" t="s">
        <v>5</v>
      </c>
      <c r="D4889" s="50" t="s">
        <v>10737</v>
      </c>
      <c r="E4889" s="50" t="s">
        <v>4306</v>
      </c>
    </row>
    <row r="4890" spans="1:5" ht="16" x14ac:dyDescent="0.2">
      <c r="A4890" s="8" t="s">
        <v>9307</v>
      </c>
      <c r="B4890" s="8" t="s">
        <v>4360</v>
      </c>
      <c r="C4890" s="8" t="s">
        <v>6</v>
      </c>
      <c r="D4890" s="50" t="s">
        <v>10754</v>
      </c>
      <c r="E4890" s="50" t="s">
        <v>4343</v>
      </c>
    </row>
    <row r="4891" spans="1:5" ht="16" x14ac:dyDescent="0.2">
      <c r="A4891" s="8" t="s">
        <v>9307</v>
      </c>
      <c r="B4891" s="8" t="s">
        <v>4360</v>
      </c>
      <c r="C4891" s="8" t="s">
        <v>7</v>
      </c>
      <c r="D4891" s="50" t="s">
        <v>10761</v>
      </c>
      <c r="E4891" s="50" t="s">
        <v>4362</v>
      </c>
    </row>
    <row r="4892" spans="1:5" ht="16" x14ac:dyDescent="0.2">
      <c r="A4892" s="8" t="s">
        <v>9307</v>
      </c>
      <c r="B4892" s="8" t="s">
        <v>4363</v>
      </c>
      <c r="C4892" s="8" t="s">
        <v>4</v>
      </c>
      <c r="D4892" s="50" t="s">
        <v>10570</v>
      </c>
      <c r="E4892" s="50" t="s">
        <v>3897</v>
      </c>
    </row>
    <row r="4893" spans="1:5" ht="16" x14ac:dyDescent="0.2">
      <c r="A4893" s="8" t="s">
        <v>9307</v>
      </c>
      <c r="B4893" s="8" t="s">
        <v>4363</v>
      </c>
      <c r="C4893" s="8" t="s">
        <v>5</v>
      </c>
      <c r="D4893" s="50" t="s">
        <v>10737</v>
      </c>
      <c r="E4893" s="50" t="s">
        <v>4306</v>
      </c>
    </row>
    <row r="4894" spans="1:5" ht="16" x14ac:dyDescent="0.2">
      <c r="A4894" s="8" t="s">
        <v>9307</v>
      </c>
      <c r="B4894" s="8" t="s">
        <v>4363</v>
      </c>
      <c r="C4894" s="8" t="s">
        <v>6</v>
      </c>
      <c r="D4894" s="50" t="s">
        <v>10754</v>
      </c>
      <c r="E4894" s="50" t="s">
        <v>4343</v>
      </c>
    </row>
    <row r="4895" spans="1:5" ht="16" x14ac:dyDescent="0.2">
      <c r="A4895" s="8" t="s">
        <v>9307</v>
      </c>
      <c r="B4895" s="8" t="s">
        <v>4363</v>
      </c>
      <c r="C4895" s="8" t="s">
        <v>7</v>
      </c>
      <c r="D4895" s="50" t="s">
        <v>10762</v>
      </c>
      <c r="E4895" s="50" t="s">
        <v>4365</v>
      </c>
    </row>
    <row r="4896" spans="1:5" ht="16" x14ac:dyDescent="0.2">
      <c r="A4896" s="8" t="s">
        <v>9307</v>
      </c>
      <c r="B4896" s="8" t="s">
        <v>4366</v>
      </c>
      <c r="C4896" s="8" t="s">
        <v>4</v>
      </c>
      <c r="D4896" s="50" t="s">
        <v>10570</v>
      </c>
      <c r="E4896" s="50" t="s">
        <v>3897</v>
      </c>
    </row>
    <row r="4897" spans="1:5" ht="16" x14ac:dyDescent="0.2">
      <c r="A4897" s="8" t="s">
        <v>9307</v>
      </c>
      <c r="B4897" s="8" t="s">
        <v>4366</v>
      </c>
      <c r="C4897" s="8" t="s">
        <v>5</v>
      </c>
      <c r="D4897" s="50" t="s">
        <v>10737</v>
      </c>
      <c r="E4897" s="50" t="s">
        <v>4306</v>
      </c>
    </row>
    <row r="4898" spans="1:5" ht="16" x14ac:dyDescent="0.2">
      <c r="A4898" s="8" t="s">
        <v>9307</v>
      </c>
      <c r="B4898" s="8" t="s">
        <v>4366</v>
      </c>
      <c r="C4898" s="8" t="s">
        <v>6</v>
      </c>
      <c r="D4898" s="50" t="s">
        <v>10754</v>
      </c>
      <c r="E4898" s="50" t="s">
        <v>4343</v>
      </c>
    </row>
    <row r="4899" spans="1:5" ht="16" x14ac:dyDescent="0.2">
      <c r="A4899" s="8" t="s">
        <v>9307</v>
      </c>
      <c r="B4899" s="8" t="s">
        <v>4366</v>
      </c>
      <c r="C4899" s="8" t="s">
        <v>7</v>
      </c>
      <c r="D4899" s="50" t="s">
        <v>10667</v>
      </c>
      <c r="E4899" s="50" t="s">
        <v>4368</v>
      </c>
    </row>
    <row r="4900" spans="1:5" ht="16" x14ac:dyDescent="0.2">
      <c r="A4900" s="8" t="s">
        <v>9307</v>
      </c>
      <c r="B4900" s="8" t="s">
        <v>4369</v>
      </c>
      <c r="C4900" s="8" t="s">
        <v>4</v>
      </c>
      <c r="D4900" s="50" t="s">
        <v>10570</v>
      </c>
      <c r="E4900" s="50" t="s">
        <v>3897</v>
      </c>
    </row>
    <row r="4901" spans="1:5" ht="16" x14ac:dyDescent="0.2">
      <c r="A4901" s="8" t="s">
        <v>9307</v>
      </c>
      <c r="B4901" s="8" t="s">
        <v>4369</v>
      </c>
      <c r="C4901" s="8" t="s">
        <v>5</v>
      </c>
      <c r="D4901" s="50" t="s">
        <v>10737</v>
      </c>
      <c r="E4901" s="50" t="s">
        <v>4306</v>
      </c>
    </row>
    <row r="4902" spans="1:5" ht="16" x14ac:dyDescent="0.2">
      <c r="A4902" s="8" t="s">
        <v>9307</v>
      </c>
      <c r="B4902" s="8" t="s">
        <v>4369</v>
      </c>
      <c r="C4902" s="8" t="s">
        <v>6</v>
      </c>
      <c r="D4902" s="50" t="s">
        <v>10754</v>
      </c>
      <c r="E4902" s="50" t="s">
        <v>4343</v>
      </c>
    </row>
    <row r="4903" spans="1:5" ht="16" x14ac:dyDescent="0.2">
      <c r="A4903" s="8" t="s">
        <v>9307</v>
      </c>
      <c r="B4903" s="8" t="s">
        <v>4369</v>
      </c>
      <c r="C4903" s="8" t="s">
        <v>7</v>
      </c>
      <c r="D4903" s="50" t="s">
        <v>10763</v>
      </c>
      <c r="E4903" s="50" t="s">
        <v>4371</v>
      </c>
    </row>
    <row r="4904" spans="1:5" ht="16" x14ac:dyDescent="0.2">
      <c r="A4904" s="8" t="s">
        <v>9307</v>
      </c>
      <c r="B4904" s="8" t="s">
        <v>4372</v>
      </c>
      <c r="C4904" s="8" t="s">
        <v>4</v>
      </c>
      <c r="D4904" s="50" t="s">
        <v>10570</v>
      </c>
      <c r="E4904" s="50" t="s">
        <v>3897</v>
      </c>
    </row>
    <row r="4905" spans="1:5" ht="16" x14ac:dyDescent="0.2">
      <c r="A4905" s="8" t="s">
        <v>9307</v>
      </c>
      <c r="B4905" s="8" t="s">
        <v>4372</v>
      </c>
      <c r="C4905" s="8" t="s">
        <v>5</v>
      </c>
      <c r="D4905" s="50" t="s">
        <v>10737</v>
      </c>
      <c r="E4905" s="50" t="s">
        <v>4306</v>
      </c>
    </row>
    <row r="4906" spans="1:5" ht="16" x14ac:dyDescent="0.2">
      <c r="A4906" s="8" t="s">
        <v>9307</v>
      </c>
      <c r="B4906" s="8" t="s">
        <v>4372</v>
      </c>
      <c r="C4906" s="8" t="s">
        <v>6</v>
      </c>
      <c r="D4906" s="50" t="s">
        <v>10754</v>
      </c>
      <c r="E4906" s="50" t="s">
        <v>4343</v>
      </c>
    </row>
    <row r="4907" spans="1:5" ht="16" x14ac:dyDescent="0.2">
      <c r="A4907" s="8" t="s">
        <v>9307</v>
      </c>
      <c r="B4907" s="8" t="s">
        <v>4372</v>
      </c>
      <c r="C4907" s="8" t="s">
        <v>7</v>
      </c>
      <c r="D4907" s="50" t="s">
        <v>10764</v>
      </c>
      <c r="E4907" s="50" t="s">
        <v>4374</v>
      </c>
    </row>
    <row r="4908" spans="1:5" ht="16" x14ac:dyDescent="0.2">
      <c r="A4908" s="8" t="s">
        <v>9307</v>
      </c>
      <c r="B4908" s="8" t="s">
        <v>4375</v>
      </c>
      <c r="C4908" s="8" t="s">
        <v>4</v>
      </c>
      <c r="D4908" s="50" t="s">
        <v>10570</v>
      </c>
      <c r="E4908" s="50" t="s">
        <v>3897</v>
      </c>
    </row>
    <row r="4909" spans="1:5" ht="16" x14ac:dyDescent="0.2">
      <c r="A4909" s="8" t="s">
        <v>9307</v>
      </c>
      <c r="B4909" s="8" t="s">
        <v>4375</v>
      </c>
      <c r="C4909" s="8" t="s">
        <v>5</v>
      </c>
      <c r="D4909" s="50" t="s">
        <v>10737</v>
      </c>
      <c r="E4909" s="50" t="s">
        <v>4306</v>
      </c>
    </row>
    <row r="4910" spans="1:5" ht="16" x14ac:dyDescent="0.2">
      <c r="A4910" s="8" t="s">
        <v>9307</v>
      </c>
      <c r="B4910" s="8" t="s">
        <v>4375</v>
      </c>
      <c r="C4910" s="8" t="s">
        <v>6</v>
      </c>
      <c r="D4910" s="50" t="s">
        <v>10754</v>
      </c>
      <c r="E4910" s="50" t="s">
        <v>4343</v>
      </c>
    </row>
    <row r="4911" spans="1:5" ht="16" x14ac:dyDescent="0.2">
      <c r="A4911" s="8" t="s">
        <v>9307</v>
      </c>
      <c r="B4911" s="8" t="s">
        <v>4375</v>
      </c>
      <c r="C4911" s="8" t="s">
        <v>7</v>
      </c>
      <c r="D4911" s="50" t="s">
        <v>9547</v>
      </c>
      <c r="E4911" s="50" t="s">
        <v>802</v>
      </c>
    </row>
    <row r="4912" spans="1:5" ht="16" x14ac:dyDescent="0.2">
      <c r="A4912" s="8" t="s">
        <v>9307</v>
      </c>
      <c r="B4912" s="8" t="s">
        <v>4377</v>
      </c>
      <c r="C4912" s="8" t="s">
        <v>4</v>
      </c>
      <c r="D4912" s="50" t="s">
        <v>10570</v>
      </c>
      <c r="E4912" s="50" t="s">
        <v>3897</v>
      </c>
    </row>
    <row r="4913" spans="1:5" ht="16" x14ac:dyDescent="0.2">
      <c r="A4913" s="8" t="s">
        <v>9307</v>
      </c>
      <c r="B4913" s="8" t="s">
        <v>4377</v>
      </c>
      <c r="C4913" s="8" t="s">
        <v>5</v>
      </c>
      <c r="D4913" s="50" t="s">
        <v>10737</v>
      </c>
      <c r="E4913" s="50" t="s">
        <v>4306</v>
      </c>
    </row>
    <row r="4914" spans="1:5" ht="16" x14ac:dyDescent="0.2">
      <c r="A4914" s="8" t="s">
        <v>9307</v>
      </c>
      <c r="B4914" s="8" t="s">
        <v>4377</v>
      </c>
      <c r="C4914" s="8" t="s">
        <v>6</v>
      </c>
      <c r="D4914" s="50" t="s">
        <v>10754</v>
      </c>
      <c r="E4914" s="50" t="s">
        <v>4343</v>
      </c>
    </row>
    <row r="4915" spans="1:5" ht="16" x14ac:dyDescent="0.2">
      <c r="A4915" s="8" t="s">
        <v>9307</v>
      </c>
      <c r="B4915" s="8" t="s">
        <v>4377</v>
      </c>
      <c r="C4915" s="8" t="s">
        <v>7</v>
      </c>
      <c r="D4915" s="50" t="s">
        <v>9516</v>
      </c>
      <c r="E4915" s="50" t="s">
        <v>643</v>
      </c>
    </row>
    <row r="4916" spans="1:5" ht="16" x14ac:dyDescent="0.2">
      <c r="A4916" s="8" t="s">
        <v>9307</v>
      </c>
      <c r="B4916" s="8" t="s">
        <v>4380</v>
      </c>
      <c r="C4916" s="8" t="s">
        <v>4</v>
      </c>
      <c r="D4916" s="50" t="s">
        <v>10570</v>
      </c>
      <c r="E4916" s="50" t="s">
        <v>3897</v>
      </c>
    </row>
    <row r="4917" spans="1:5" ht="16" x14ac:dyDescent="0.2">
      <c r="A4917" s="8" t="s">
        <v>9307</v>
      </c>
      <c r="B4917" s="8" t="s">
        <v>4380</v>
      </c>
      <c r="C4917" s="8" t="s">
        <v>5</v>
      </c>
      <c r="D4917" s="50" t="s">
        <v>10737</v>
      </c>
      <c r="E4917" s="50" t="s">
        <v>4306</v>
      </c>
    </row>
    <row r="4918" spans="1:5" ht="16" x14ac:dyDescent="0.2">
      <c r="A4918" s="8" t="s">
        <v>9307</v>
      </c>
      <c r="B4918" s="8" t="s">
        <v>4380</v>
      </c>
      <c r="C4918" s="8" t="s">
        <v>6</v>
      </c>
      <c r="D4918" s="50" t="s">
        <v>10765</v>
      </c>
      <c r="E4918" s="50" t="s">
        <v>4382</v>
      </c>
    </row>
    <row r="4919" spans="1:5" ht="16" x14ac:dyDescent="0.2">
      <c r="A4919" s="8" t="s">
        <v>9307</v>
      </c>
      <c r="B4919" s="8" t="s">
        <v>4380</v>
      </c>
      <c r="C4919" s="8" t="s">
        <v>7</v>
      </c>
      <c r="D4919" s="50" t="s">
        <v>10766</v>
      </c>
      <c r="E4919" s="50" t="s">
        <v>4383</v>
      </c>
    </row>
    <row r="4920" spans="1:5" ht="48" x14ac:dyDescent="0.2">
      <c r="A4920" s="8" t="s">
        <v>9307</v>
      </c>
      <c r="B4920" s="8" t="s">
        <v>4380</v>
      </c>
      <c r="C4920" s="8" t="s">
        <v>8</v>
      </c>
      <c r="D4920" s="50" t="s">
        <v>10767</v>
      </c>
      <c r="E4920" s="50" t="s">
        <v>4384</v>
      </c>
    </row>
    <row r="4921" spans="1:5" ht="16" x14ac:dyDescent="0.2">
      <c r="A4921" s="8" t="s">
        <v>9307</v>
      </c>
      <c r="B4921" s="8" t="s">
        <v>4385</v>
      </c>
      <c r="C4921" s="8" t="s">
        <v>4</v>
      </c>
      <c r="D4921" s="50" t="s">
        <v>10570</v>
      </c>
      <c r="E4921" s="50" t="s">
        <v>3897</v>
      </c>
    </row>
    <row r="4922" spans="1:5" ht="16" x14ac:dyDescent="0.2">
      <c r="A4922" s="8" t="s">
        <v>9307</v>
      </c>
      <c r="B4922" s="8" t="s">
        <v>4385</v>
      </c>
      <c r="C4922" s="8" t="s">
        <v>5</v>
      </c>
      <c r="D4922" s="50" t="s">
        <v>10737</v>
      </c>
      <c r="E4922" s="50" t="s">
        <v>4306</v>
      </c>
    </row>
    <row r="4923" spans="1:5" ht="16" x14ac:dyDescent="0.2">
      <c r="A4923" s="8" t="s">
        <v>9307</v>
      </c>
      <c r="B4923" s="8" t="s">
        <v>4385</v>
      </c>
      <c r="C4923" s="8" t="s">
        <v>6</v>
      </c>
      <c r="D4923" s="50" t="s">
        <v>10765</v>
      </c>
      <c r="E4923" s="50" t="s">
        <v>4382</v>
      </c>
    </row>
    <row r="4924" spans="1:5" ht="16" x14ac:dyDescent="0.2">
      <c r="A4924" s="8" t="s">
        <v>9307</v>
      </c>
      <c r="B4924" s="8" t="s">
        <v>4385</v>
      </c>
      <c r="C4924" s="8" t="s">
        <v>7</v>
      </c>
      <c r="D4924" s="50" t="s">
        <v>10768</v>
      </c>
      <c r="E4924" s="50" t="s">
        <v>4387</v>
      </c>
    </row>
    <row r="4925" spans="1:5" ht="16" x14ac:dyDescent="0.2">
      <c r="A4925" s="8" t="s">
        <v>9307</v>
      </c>
      <c r="B4925" s="8" t="s">
        <v>4388</v>
      </c>
      <c r="C4925" s="8" t="s">
        <v>4</v>
      </c>
      <c r="D4925" s="50" t="s">
        <v>10570</v>
      </c>
      <c r="E4925" s="50" t="s">
        <v>3897</v>
      </c>
    </row>
    <row r="4926" spans="1:5" ht="16" x14ac:dyDescent="0.2">
      <c r="A4926" s="8" t="s">
        <v>9307</v>
      </c>
      <c r="B4926" s="8" t="s">
        <v>4388</v>
      </c>
      <c r="C4926" s="8" t="s">
        <v>5</v>
      </c>
      <c r="D4926" s="50" t="s">
        <v>10737</v>
      </c>
      <c r="E4926" s="50" t="s">
        <v>4306</v>
      </c>
    </row>
    <row r="4927" spans="1:5" ht="16" x14ac:dyDescent="0.2">
      <c r="A4927" s="8" t="s">
        <v>9307</v>
      </c>
      <c r="B4927" s="8" t="s">
        <v>4388</v>
      </c>
      <c r="C4927" s="8" t="s">
        <v>6</v>
      </c>
      <c r="D4927" s="50" t="s">
        <v>10765</v>
      </c>
      <c r="E4927" s="50" t="s">
        <v>4382</v>
      </c>
    </row>
    <row r="4928" spans="1:5" ht="32" x14ac:dyDescent="0.2">
      <c r="A4928" s="8" t="s">
        <v>9307</v>
      </c>
      <c r="B4928" s="8" t="s">
        <v>4388</v>
      </c>
      <c r="C4928" s="8" t="s">
        <v>7</v>
      </c>
      <c r="D4928" s="50" t="s">
        <v>10769</v>
      </c>
      <c r="E4928" s="50" t="s">
        <v>10770</v>
      </c>
    </row>
    <row r="4929" spans="1:5" ht="16" x14ac:dyDescent="0.2">
      <c r="A4929" s="8" t="s">
        <v>9307</v>
      </c>
      <c r="B4929" s="8" t="s">
        <v>4391</v>
      </c>
      <c r="C4929" s="8" t="s">
        <v>4</v>
      </c>
      <c r="D4929" s="50" t="s">
        <v>10570</v>
      </c>
      <c r="E4929" s="50" t="s">
        <v>3897</v>
      </c>
    </row>
    <row r="4930" spans="1:5" ht="16" x14ac:dyDescent="0.2">
      <c r="A4930" s="8" t="s">
        <v>9307</v>
      </c>
      <c r="B4930" s="8" t="s">
        <v>4391</v>
      </c>
      <c r="C4930" s="8" t="s">
        <v>5</v>
      </c>
      <c r="D4930" s="50" t="s">
        <v>10737</v>
      </c>
      <c r="E4930" s="50" t="s">
        <v>4306</v>
      </c>
    </row>
    <row r="4931" spans="1:5" ht="16" x14ac:dyDescent="0.2">
      <c r="A4931" s="8" t="s">
        <v>9307</v>
      </c>
      <c r="B4931" s="8" t="s">
        <v>4391</v>
      </c>
      <c r="C4931" s="8" t="s">
        <v>6</v>
      </c>
      <c r="D4931" s="50" t="s">
        <v>10765</v>
      </c>
      <c r="E4931" s="50" t="s">
        <v>4382</v>
      </c>
    </row>
    <row r="4932" spans="1:5" ht="16" x14ac:dyDescent="0.2">
      <c r="A4932" s="8" t="s">
        <v>9307</v>
      </c>
      <c r="B4932" s="8" t="s">
        <v>4391</v>
      </c>
      <c r="C4932" s="8" t="s">
        <v>7</v>
      </c>
      <c r="D4932" s="50" t="s">
        <v>10771</v>
      </c>
      <c r="E4932" s="50" t="s">
        <v>4393</v>
      </c>
    </row>
    <row r="4933" spans="1:5" ht="16" x14ac:dyDescent="0.2">
      <c r="A4933" s="8" t="s">
        <v>9307</v>
      </c>
      <c r="B4933" s="8" t="s">
        <v>4395</v>
      </c>
      <c r="C4933" s="8" t="s">
        <v>4</v>
      </c>
      <c r="D4933" s="50" t="s">
        <v>10570</v>
      </c>
      <c r="E4933" s="50" t="s">
        <v>3897</v>
      </c>
    </row>
    <row r="4934" spans="1:5" ht="16" x14ac:dyDescent="0.2">
      <c r="A4934" s="8" t="s">
        <v>9307</v>
      </c>
      <c r="B4934" s="8" t="s">
        <v>4395</v>
      </c>
      <c r="C4934" s="8" t="s">
        <v>5</v>
      </c>
      <c r="D4934" s="50" t="s">
        <v>10737</v>
      </c>
      <c r="E4934" s="50" t="s">
        <v>4306</v>
      </c>
    </row>
    <row r="4935" spans="1:5" ht="16" x14ac:dyDescent="0.2">
      <c r="A4935" s="8" t="s">
        <v>9307</v>
      </c>
      <c r="B4935" s="8" t="s">
        <v>4395</v>
      </c>
      <c r="C4935" s="8" t="s">
        <v>6</v>
      </c>
      <c r="D4935" s="50" t="s">
        <v>10765</v>
      </c>
      <c r="E4935" s="50" t="s">
        <v>4382</v>
      </c>
    </row>
    <row r="4936" spans="1:5" ht="16" x14ac:dyDescent="0.2">
      <c r="A4936" s="8" t="s">
        <v>9307</v>
      </c>
      <c r="B4936" s="8" t="s">
        <v>4395</v>
      </c>
      <c r="C4936" s="8" t="s">
        <v>7</v>
      </c>
      <c r="D4936" s="50" t="s">
        <v>10772</v>
      </c>
      <c r="E4936" s="50" t="s">
        <v>4397</v>
      </c>
    </row>
    <row r="4937" spans="1:5" ht="16" x14ac:dyDescent="0.2">
      <c r="A4937" s="8" t="s">
        <v>9307</v>
      </c>
      <c r="B4937" s="8" t="s">
        <v>4398</v>
      </c>
      <c r="C4937" s="8" t="s">
        <v>4</v>
      </c>
      <c r="D4937" s="50" t="s">
        <v>10570</v>
      </c>
      <c r="E4937" s="50" t="s">
        <v>3897</v>
      </c>
    </row>
    <row r="4938" spans="1:5" ht="16" x14ac:dyDescent="0.2">
      <c r="A4938" s="8" t="s">
        <v>9307</v>
      </c>
      <c r="B4938" s="8" t="s">
        <v>4398</v>
      </c>
      <c r="C4938" s="8" t="s">
        <v>5</v>
      </c>
      <c r="D4938" s="50" t="s">
        <v>10737</v>
      </c>
      <c r="E4938" s="50" t="s">
        <v>4306</v>
      </c>
    </row>
    <row r="4939" spans="1:5" ht="16" x14ac:dyDescent="0.2">
      <c r="A4939" s="8" t="s">
        <v>9307</v>
      </c>
      <c r="B4939" s="8" t="s">
        <v>4398</v>
      </c>
      <c r="C4939" s="8" t="s">
        <v>6</v>
      </c>
      <c r="D4939" s="50" t="s">
        <v>10765</v>
      </c>
      <c r="E4939" s="50" t="s">
        <v>4382</v>
      </c>
    </row>
    <row r="4940" spans="1:5" ht="16" x14ac:dyDescent="0.2">
      <c r="A4940" s="8" t="s">
        <v>9307</v>
      </c>
      <c r="B4940" s="8" t="s">
        <v>4398</v>
      </c>
      <c r="C4940" s="8" t="s">
        <v>7</v>
      </c>
      <c r="D4940" s="50" t="s">
        <v>10773</v>
      </c>
      <c r="E4940" s="50" t="s">
        <v>4400</v>
      </c>
    </row>
    <row r="4941" spans="1:5" ht="16" x14ac:dyDescent="0.2">
      <c r="A4941" s="8" t="s">
        <v>9307</v>
      </c>
      <c r="B4941" s="8" t="s">
        <v>4401</v>
      </c>
      <c r="C4941" s="8" t="s">
        <v>4</v>
      </c>
      <c r="D4941" s="50" t="s">
        <v>10570</v>
      </c>
      <c r="E4941" s="50" t="s">
        <v>3897</v>
      </c>
    </row>
    <row r="4942" spans="1:5" ht="16" x14ac:dyDescent="0.2">
      <c r="A4942" s="8" t="s">
        <v>9307</v>
      </c>
      <c r="B4942" s="8" t="s">
        <v>4401</v>
      </c>
      <c r="C4942" s="8" t="s">
        <v>5</v>
      </c>
      <c r="D4942" s="50" t="s">
        <v>10737</v>
      </c>
      <c r="E4942" s="50" t="s">
        <v>4306</v>
      </c>
    </row>
    <row r="4943" spans="1:5" ht="16" x14ac:dyDescent="0.2">
      <c r="A4943" s="8" t="s">
        <v>9307</v>
      </c>
      <c r="B4943" s="8" t="s">
        <v>4401</v>
      </c>
      <c r="C4943" s="8" t="s">
        <v>6</v>
      </c>
      <c r="D4943" s="50" t="s">
        <v>10765</v>
      </c>
      <c r="E4943" s="50" t="s">
        <v>4382</v>
      </c>
    </row>
    <row r="4944" spans="1:5" ht="16" x14ac:dyDescent="0.2">
      <c r="A4944" s="8" t="s">
        <v>9307</v>
      </c>
      <c r="B4944" s="8" t="s">
        <v>4401</v>
      </c>
      <c r="C4944" s="8" t="s">
        <v>7</v>
      </c>
      <c r="D4944" s="50" t="s">
        <v>9723</v>
      </c>
      <c r="E4944" s="50" t="s">
        <v>1408</v>
      </c>
    </row>
    <row r="4945" spans="1:5" ht="16" x14ac:dyDescent="0.2">
      <c r="A4945" s="8" t="s">
        <v>9307</v>
      </c>
      <c r="B4945" s="8" t="s">
        <v>4403</v>
      </c>
      <c r="C4945" s="8" t="s">
        <v>4</v>
      </c>
      <c r="D4945" s="50" t="s">
        <v>10570</v>
      </c>
      <c r="E4945" s="50" t="s">
        <v>3897</v>
      </c>
    </row>
    <row r="4946" spans="1:5" ht="16" x14ac:dyDescent="0.2">
      <c r="A4946" s="8" t="s">
        <v>9307</v>
      </c>
      <c r="B4946" s="8" t="s">
        <v>4403</v>
      </c>
      <c r="C4946" s="8" t="s">
        <v>5</v>
      </c>
      <c r="D4946" s="50" t="s">
        <v>10737</v>
      </c>
      <c r="E4946" s="50" t="s">
        <v>4306</v>
      </c>
    </row>
    <row r="4947" spans="1:5" ht="16" x14ac:dyDescent="0.2">
      <c r="A4947" s="8" t="s">
        <v>9307</v>
      </c>
      <c r="B4947" s="8" t="s">
        <v>4403</v>
      </c>
      <c r="C4947" s="8" t="s">
        <v>6</v>
      </c>
      <c r="D4947" s="50" t="s">
        <v>10765</v>
      </c>
      <c r="E4947" s="50" t="s">
        <v>4382</v>
      </c>
    </row>
    <row r="4948" spans="1:5" ht="16" x14ac:dyDescent="0.2">
      <c r="A4948" s="8" t="s">
        <v>9307</v>
      </c>
      <c r="B4948" s="8" t="s">
        <v>4403</v>
      </c>
      <c r="C4948" s="8" t="s">
        <v>7</v>
      </c>
      <c r="D4948" s="50" t="s">
        <v>10774</v>
      </c>
      <c r="E4948" s="50" t="s">
        <v>4405</v>
      </c>
    </row>
    <row r="4949" spans="1:5" ht="272" x14ac:dyDescent="0.2">
      <c r="A4949" s="8" t="s">
        <v>9307</v>
      </c>
      <c r="B4949" s="8" t="s">
        <v>4403</v>
      </c>
      <c r="C4949" s="8" t="s">
        <v>8</v>
      </c>
      <c r="D4949" s="50" t="s">
        <v>10775</v>
      </c>
      <c r="E4949" s="50" t="s">
        <v>4406</v>
      </c>
    </row>
    <row r="4950" spans="1:5" ht="16" x14ac:dyDescent="0.2">
      <c r="A4950" s="8" t="s">
        <v>9307</v>
      </c>
      <c r="B4950" s="8" t="s">
        <v>4407</v>
      </c>
      <c r="C4950" s="8" t="s">
        <v>4</v>
      </c>
      <c r="D4950" s="50" t="s">
        <v>10570</v>
      </c>
      <c r="E4950" s="50" t="s">
        <v>3897</v>
      </c>
    </row>
    <row r="4951" spans="1:5" ht="16" x14ac:dyDescent="0.2">
      <c r="A4951" s="8" t="s">
        <v>9307</v>
      </c>
      <c r="B4951" s="8" t="s">
        <v>4407</v>
      </c>
      <c r="C4951" s="8" t="s">
        <v>5</v>
      </c>
      <c r="D4951" s="50" t="s">
        <v>10737</v>
      </c>
      <c r="E4951" s="50" t="s">
        <v>4306</v>
      </c>
    </row>
    <row r="4952" spans="1:5" ht="16" x14ac:dyDescent="0.2">
      <c r="A4952" s="8" t="s">
        <v>9307</v>
      </c>
      <c r="B4952" s="8" t="s">
        <v>4407</v>
      </c>
      <c r="C4952" s="8" t="s">
        <v>6</v>
      </c>
      <c r="D4952" s="50" t="s">
        <v>10776</v>
      </c>
      <c r="E4952" s="50" t="s">
        <v>4409</v>
      </c>
    </row>
    <row r="4953" spans="1:5" ht="32" x14ac:dyDescent="0.2">
      <c r="A4953" s="8" t="s">
        <v>9307</v>
      </c>
      <c r="B4953" s="8" t="s">
        <v>4407</v>
      </c>
      <c r="C4953" s="8" t="s">
        <v>7</v>
      </c>
      <c r="D4953" s="50" t="s">
        <v>10777</v>
      </c>
      <c r="E4953" s="50" t="s">
        <v>4410</v>
      </c>
    </row>
    <row r="4954" spans="1:5" ht="32" x14ac:dyDescent="0.2">
      <c r="A4954" s="8" t="s">
        <v>9307</v>
      </c>
      <c r="B4954" s="8" t="s">
        <v>4407</v>
      </c>
      <c r="C4954" s="8" t="s">
        <v>8</v>
      </c>
      <c r="D4954" s="50" t="s">
        <v>10778</v>
      </c>
      <c r="E4954" s="50" t="s">
        <v>4411</v>
      </c>
    </row>
    <row r="4955" spans="1:5" ht="16" x14ac:dyDescent="0.2">
      <c r="A4955" s="8" t="s">
        <v>9307</v>
      </c>
      <c r="B4955" s="8" t="s">
        <v>4412</v>
      </c>
      <c r="C4955" s="8" t="s">
        <v>4</v>
      </c>
      <c r="D4955" s="50" t="s">
        <v>10570</v>
      </c>
      <c r="E4955" s="50" t="s">
        <v>3897</v>
      </c>
    </row>
    <row r="4956" spans="1:5" ht="16" x14ac:dyDescent="0.2">
      <c r="A4956" s="8" t="s">
        <v>9307</v>
      </c>
      <c r="B4956" s="8" t="s">
        <v>4412</v>
      </c>
      <c r="C4956" s="8" t="s">
        <v>5</v>
      </c>
      <c r="D4956" s="50" t="s">
        <v>10737</v>
      </c>
      <c r="E4956" s="50" t="s">
        <v>4306</v>
      </c>
    </row>
    <row r="4957" spans="1:5" ht="16" x14ac:dyDescent="0.2">
      <c r="A4957" s="8" t="s">
        <v>9307</v>
      </c>
      <c r="B4957" s="8" t="s">
        <v>4412</v>
      </c>
      <c r="C4957" s="8" t="s">
        <v>6</v>
      </c>
      <c r="D4957" s="50" t="s">
        <v>10014</v>
      </c>
      <c r="E4957" s="50" t="s">
        <v>2093</v>
      </c>
    </row>
    <row r="4958" spans="1:5" ht="16" x14ac:dyDescent="0.2">
      <c r="A4958" s="8" t="s">
        <v>9307</v>
      </c>
      <c r="B4958" s="8" t="s">
        <v>4412</v>
      </c>
      <c r="C4958" s="8" t="s">
        <v>7</v>
      </c>
      <c r="D4958" s="50" t="s">
        <v>10779</v>
      </c>
      <c r="E4958" s="50" t="s">
        <v>4414</v>
      </c>
    </row>
    <row r="4959" spans="1:5" ht="16" x14ac:dyDescent="0.2">
      <c r="A4959" s="8" t="s">
        <v>9307</v>
      </c>
      <c r="B4959" s="8" t="s">
        <v>4416</v>
      </c>
      <c r="C4959" s="8" t="s">
        <v>4</v>
      </c>
      <c r="D4959" s="50" t="s">
        <v>10570</v>
      </c>
      <c r="E4959" s="50" t="s">
        <v>3897</v>
      </c>
    </row>
    <row r="4960" spans="1:5" ht="16" x14ac:dyDescent="0.2">
      <c r="A4960" s="8" t="s">
        <v>9307</v>
      </c>
      <c r="B4960" s="8" t="s">
        <v>4416</v>
      </c>
      <c r="C4960" s="8" t="s">
        <v>5</v>
      </c>
      <c r="D4960" s="50" t="s">
        <v>10737</v>
      </c>
      <c r="E4960" s="50" t="s">
        <v>4306</v>
      </c>
    </row>
    <row r="4961" spans="1:5" ht="16" x14ac:dyDescent="0.2">
      <c r="A4961" s="8" t="s">
        <v>9307</v>
      </c>
      <c r="B4961" s="8" t="s">
        <v>4416</v>
      </c>
      <c r="C4961" s="8" t="s">
        <v>6</v>
      </c>
      <c r="D4961" s="50" t="s">
        <v>10014</v>
      </c>
      <c r="E4961" s="50" t="s">
        <v>2093</v>
      </c>
    </row>
    <row r="4962" spans="1:5" ht="16" x14ac:dyDescent="0.2">
      <c r="A4962" s="8" t="s">
        <v>9307</v>
      </c>
      <c r="B4962" s="8" t="s">
        <v>4416</v>
      </c>
      <c r="C4962" s="8" t="s">
        <v>7</v>
      </c>
      <c r="D4962" s="50" t="s">
        <v>10780</v>
      </c>
      <c r="E4962" s="50" t="s">
        <v>4418</v>
      </c>
    </row>
    <row r="4963" spans="1:5" ht="16" x14ac:dyDescent="0.2">
      <c r="A4963" s="8" t="s">
        <v>9307</v>
      </c>
      <c r="B4963" s="8" t="s">
        <v>4422</v>
      </c>
      <c r="C4963" s="8" t="s">
        <v>4</v>
      </c>
      <c r="D4963" s="50" t="s">
        <v>10570</v>
      </c>
      <c r="E4963" s="50" t="s">
        <v>3897</v>
      </c>
    </row>
    <row r="4964" spans="1:5" ht="16" x14ac:dyDescent="0.2">
      <c r="A4964" s="8" t="s">
        <v>9307</v>
      </c>
      <c r="B4964" s="8" t="s">
        <v>4422</v>
      </c>
      <c r="C4964" s="8" t="s">
        <v>5</v>
      </c>
      <c r="D4964" s="50" t="s">
        <v>10737</v>
      </c>
      <c r="E4964" s="50" t="s">
        <v>4306</v>
      </c>
    </row>
    <row r="4965" spans="1:5" ht="16" x14ac:dyDescent="0.2">
      <c r="A4965" s="8" t="s">
        <v>9307</v>
      </c>
      <c r="B4965" s="8" t="s">
        <v>4422</v>
      </c>
      <c r="C4965" s="8" t="s">
        <v>6</v>
      </c>
      <c r="D4965" s="50" t="s">
        <v>10014</v>
      </c>
      <c r="E4965" s="50" t="s">
        <v>2093</v>
      </c>
    </row>
    <row r="4966" spans="1:5" ht="16" x14ac:dyDescent="0.2">
      <c r="A4966" s="8" t="s">
        <v>9307</v>
      </c>
      <c r="B4966" s="8" t="s">
        <v>4422</v>
      </c>
      <c r="C4966" s="8" t="s">
        <v>7</v>
      </c>
      <c r="D4966" s="50" t="s">
        <v>10781</v>
      </c>
      <c r="E4966" s="50" t="s">
        <v>4424</v>
      </c>
    </row>
    <row r="4967" spans="1:5" ht="16" x14ac:dyDescent="0.2">
      <c r="A4967" s="8" t="s">
        <v>9307</v>
      </c>
      <c r="B4967" s="8" t="s">
        <v>4425</v>
      </c>
      <c r="C4967" s="8" t="s">
        <v>4</v>
      </c>
      <c r="D4967" s="50" t="s">
        <v>10570</v>
      </c>
      <c r="E4967" s="50" t="s">
        <v>3897</v>
      </c>
    </row>
    <row r="4968" spans="1:5" ht="16" x14ac:dyDescent="0.2">
      <c r="A4968" s="8" t="s">
        <v>9307</v>
      </c>
      <c r="B4968" s="8" t="s">
        <v>4425</v>
      </c>
      <c r="C4968" s="8" t="s">
        <v>5</v>
      </c>
      <c r="D4968" s="50" t="s">
        <v>10782</v>
      </c>
      <c r="E4968" s="50" t="s">
        <v>4427</v>
      </c>
    </row>
    <row r="4969" spans="1:5" ht="16" x14ac:dyDescent="0.2">
      <c r="A4969" s="8" t="s">
        <v>9307</v>
      </c>
      <c r="B4969" s="8" t="s">
        <v>4425</v>
      </c>
      <c r="C4969" s="8" t="s">
        <v>7</v>
      </c>
      <c r="D4969" s="50" t="s">
        <v>10783</v>
      </c>
      <c r="E4969" s="50" t="s">
        <v>4428</v>
      </c>
    </row>
    <row r="4970" spans="1:5" ht="16" x14ac:dyDescent="0.2">
      <c r="A4970" s="8" t="s">
        <v>9307</v>
      </c>
      <c r="B4970" s="8" t="s">
        <v>4429</v>
      </c>
      <c r="C4970" s="8" t="s">
        <v>4</v>
      </c>
      <c r="D4970" s="50" t="s">
        <v>10570</v>
      </c>
      <c r="E4970" s="50" t="s">
        <v>3897</v>
      </c>
    </row>
    <row r="4971" spans="1:5" ht="16" x14ac:dyDescent="0.2">
      <c r="A4971" s="8" t="s">
        <v>9307</v>
      </c>
      <c r="B4971" s="8" t="s">
        <v>4429</v>
      </c>
      <c r="C4971" s="8" t="s">
        <v>5</v>
      </c>
      <c r="D4971" s="50" t="s">
        <v>10782</v>
      </c>
      <c r="E4971" s="50" t="s">
        <v>4427</v>
      </c>
    </row>
    <row r="4972" spans="1:5" ht="16" x14ac:dyDescent="0.2">
      <c r="A4972" s="8" t="s">
        <v>9307</v>
      </c>
      <c r="B4972" s="8" t="s">
        <v>4429</v>
      </c>
      <c r="C4972" s="8" t="s">
        <v>7</v>
      </c>
      <c r="D4972" s="50" t="s">
        <v>10784</v>
      </c>
      <c r="E4972" s="50" t="s">
        <v>4431</v>
      </c>
    </row>
    <row r="4973" spans="1:5" ht="16" x14ac:dyDescent="0.2">
      <c r="A4973" s="8" t="s">
        <v>9307</v>
      </c>
      <c r="B4973" s="8" t="s">
        <v>4432</v>
      </c>
      <c r="C4973" s="8" t="s">
        <v>4</v>
      </c>
      <c r="D4973" s="50" t="s">
        <v>10570</v>
      </c>
      <c r="E4973" s="50" t="s">
        <v>3897</v>
      </c>
    </row>
    <row r="4974" spans="1:5" ht="16" x14ac:dyDescent="0.2">
      <c r="A4974" s="8" t="s">
        <v>9307</v>
      </c>
      <c r="B4974" s="8" t="s">
        <v>4432</v>
      </c>
      <c r="C4974" s="8" t="s">
        <v>5</v>
      </c>
      <c r="D4974" s="50" t="s">
        <v>10782</v>
      </c>
      <c r="E4974" s="50" t="s">
        <v>4427</v>
      </c>
    </row>
    <row r="4975" spans="1:5" ht="16" x14ac:dyDescent="0.2">
      <c r="A4975" s="8" t="s">
        <v>9307</v>
      </c>
      <c r="B4975" s="8" t="s">
        <v>4432</v>
      </c>
      <c r="C4975" s="8" t="s">
        <v>7</v>
      </c>
      <c r="D4975" s="50" t="s">
        <v>10785</v>
      </c>
      <c r="E4975" s="50" t="s">
        <v>4434</v>
      </c>
    </row>
    <row r="4976" spans="1:5" ht="16" x14ac:dyDescent="0.2">
      <c r="A4976" s="8" t="s">
        <v>9307</v>
      </c>
      <c r="B4976" s="8" t="s">
        <v>4435</v>
      </c>
      <c r="C4976" s="8" t="s">
        <v>4</v>
      </c>
      <c r="D4976" s="50" t="s">
        <v>10570</v>
      </c>
      <c r="E4976" s="50" t="s">
        <v>3897</v>
      </c>
    </row>
    <row r="4977" spans="1:5" ht="16" x14ac:dyDescent="0.2">
      <c r="A4977" s="8" t="s">
        <v>9307</v>
      </c>
      <c r="B4977" s="8" t="s">
        <v>4435</v>
      </c>
      <c r="C4977" s="8" t="s">
        <v>5</v>
      </c>
      <c r="D4977" s="50" t="s">
        <v>10782</v>
      </c>
      <c r="E4977" s="50" t="s">
        <v>4427</v>
      </c>
    </row>
    <row r="4978" spans="1:5" ht="16" x14ac:dyDescent="0.2">
      <c r="A4978" s="8" t="s">
        <v>9307</v>
      </c>
      <c r="B4978" s="8" t="s">
        <v>4435</v>
      </c>
      <c r="C4978" s="8" t="s">
        <v>7</v>
      </c>
      <c r="D4978" s="50" t="s">
        <v>10786</v>
      </c>
      <c r="E4978" s="50" t="s">
        <v>4437</v>
      </c>
    </row>
    <row r="4979" spans="1:5" ht="16" x14ac:dyDescent="0.2">
      <c r="A4979" s="8" t="s">
        <v>9307</v>
      </c>
      <c r="B4979" s="8" t="s">
        <v>4438</v>
      </c>
      <c r="C4979" s="8" t="s">
        <v>4</v>
      </c>
      <c r="D4979" s="50" t="s">
        <v>10570</v>
      </c>
      <c r="E4979" s="50" t="s">
        <v>3897</v>
      </c>
    </row>
    <row r="4980" spans="1:5" ht="16" x14ac:dyDescent="0.2">
      <c r="A4980" s="8" t="s">
        <v>9307</v>
      </c>
      <c r="B4980" s="8" t="s">
        <v>4438</v>
      </c>
      <c r="C4980" s="8" t="s">
        <v>5</v>
      </c>
      <c r="D4980" s="50" t="s">
        <v>10782</v>
      </c>
      <c r="E4980" s="50" t="s">
        <v>4427</v>
      </c>
    </row>
    <row r="4981" spans="1:5" ht="16" x14ac:dyDescent="0.2">
      <c r="A4981" s="8" t="s">
        <v>9307</v>
      </c>
      <c r="B4981" s="8" t="s">
        <v>4438</v>
      </c>
      <c r="C4981" s="8" t="s">
        <v>7</v>
      </c>
      <c r="D4981" s="50" t="s">
        <v>10787</v>
      </c>
      <c r="E4981" s="50" t="s">
        <v>4440</v>
      </c>
    </row>
    <row r="4982" spans="1:5" ht="16" x14ac:dyDescent="0.2">
      <c r="A4982" s="8" t="s">
        <v>9307</v>
      </c>
      <c r="B4982" s="8" t="s">
        <v>4441</v>
      </c>
      <c r="C4982" s="8" t="s">
        <v>4</v>
      </c>
      <c r="D4982" s="50" t="s">
        <v>10570</v>
      </c>
      <c r="E4982" s="50" t="s">
        <v>3897</v>
      </c>
    </row>
    <row r="4983" spans="1:5" ht="16" x14ac:dyDescent="0.2">
      <c r="A4983" s="8" t="s">
        <v>9307</v>
      </c>
      <c r="B4983" s="8" t="s">
        <v>4441</v>
      </c>
      <c r="C4983" s="8" t="s">
        <v>5</v>
      </c>
      <c r="D4983" s="50" t="s">
        <v>10782</v>
      </c>
      <c r="E4983" s="50" t="s">
        <v>4427</v>
      </c>
    </row>
    <row r="4984" spans="1:5" ht="16" x14ac:dyDescent="0.2">
      <c r="A4984" s="8" t="s">
        <v>9307</v>
      </c>
      <c r="B4984" s="8" t="s">
        <v>4441</v>
      </c>
      <c r="C4984" s="8" t="s">
        <v>7</v>
      </c>
      <c r="D4984" s="50" t="s">
        <v>10788</v>
      </c>
      <c r="E4984" s="50" t="s">
        <v>4443</v>
      </c>
    </row>
    <row r="4985" spans="1:5" ht="16" x14ac:dyDescent="0.2">
      <c r="A4985" s="8" t="s">
        <v>9307</v>
      </c>
      <c r="B4985" s="8" t="s">
        <v>4444</v>
      </c>
      <c r="C4985" s="8" t="s">
        <v>4</v>
      </c>
      <c r="D4985" s="50" t="s">
        <v>10570</v>
      </c>
      <c r="E4985" s="50" t="s">
        <v>3897</v>
      </c>
    </row>
    <row r="4986" spans="1:5" ht="16" x14ac:dyDescent="0.2">
      <c r="A4986" s="8" t="s">
        <v>9307</v>
      </c>
      <c r="B4986" s="8" t="s">
        <v>4444</v>
      </c>
      <c r="C4986" s="8" t="s">
        <v>5</v>
      </c>
      <c r="D4986" s="50" t="s">
        <v>10782</v>
      </c>
      <c r="E4986" s="50" t="s">
        <v>4427</v>
      </c>
    </row>
    <row r="4987" spans="1:5" ht="16" x14ac:dyDescent="0.2">
      <c r="A4987" s="8" t="s">
        <v>9307</v>
      </c>
      <c r="B4987" s="8" t="s">
        <v>4444</v>
      </c>
      <c r="C4987" s="8" t="s">
        <v>7</v>
      </c>
      <c r="D4987" s="50" t="s">
        <v>9547</v>
      </c>
      <c r="E4987" s="50" t="s">
        <v>802</v>
      </c>
    </row>
    <row r="4988" spans="1:5" ht="16" x14ac:dyDescent="0.2">
      <c r="A4988" s="8" t="s">
        <v>9307</v>
      </c>
      <c r="B4988" s="8" t="s">
        <v>4446</v>
      </c>
      <c r="C4988" s="8" t="s">
        <v>4</v>
      </c>
      <c r="D4988" s="50" t="s">
        <v>10570</v>
      </c>
      <c r="E4988" s="50" t="s">
        <v>3897</v>
      </c>
    </row>
    <row r="4989" spans="1:5" ht="16" x14ac:dyDescent="0.2">
      <c r="A4989" s="8" t="s">
        <v>9307</v>
      </c>
      <c r="B4989" s="8" t="s">
        <v>4446</v>
      </c>
      <c r="C4989" s="8" t="s">
        <v>5</v>
      </c>
      <c r="D4989" s="50" t="s">
        <v>10782</v>
      </c>
      <c r="E4989" s="50" t="s">
        <v>4427</v>
      </c>
    </row>
    <row r="4990" spans="1:5" ht="16" x14ac:dyDescent="0.2">
      <c r="A4990" s="8" t="s">
        <v>9307</v>
      </c>
      <c r="B4990" s="8" t="s">
        <v>4446</v>
      </c>
      <c r="C4990" s="8" t="s">
        <v>7</v>
      </c>
      <c r="D4990" s="50" t="s">
        <v>9723</v>
      </c>
      <c r="E4990" s="50" t="s">
        <v>1408</v>
      </c>
    </row>
    <row r="4991" spans="1:5" ht="16" x14ac:dyDescent="0.2">
      <c r="A4991" s="8" t="s">
        <v>9307</v>
      </c>
      <c r="B4991" s="8" t="s">
        <v>4448</v>
      </c>
      <c r="C4991" s="8" t="s">
        <v>4</v>
      </c>
      <c r="D4991" s="50" t="s">
        <v>10570</v>
      </c>
      <c r="E4991" s="50" t="s">
        <v>3897</v>
      </c>
    </row>
    <row r="4992" spans="1:5" ht="16" x14ac:dyDescent="0.2">
      <c r="A4992" s="8" t="s">
        <v>9307</v>
      </c>
      <c r="B4992" s="8" t="s">
        <v>4448</v>
      </c>
      <c r="C4992" s="8" t="s">
        <v>5</v>
      </c>
      <c r="D4992" s="50" t="s">
        <v>10782</v>
      </c>
      <c r="E4992" s="50" t="s">
        <v>4427</v>
      </c>
    </row>
    <row r="4993" spans="1:5" ht="16" x14ac:dyDescent="0.2">
      <c r="A4993" s="8" t="s">
        <v>9307</v>
      </c>
      <c r="B4993" s="8" t="s">
        <v>4448</v>
      </c>
      <c r="C4993" s="8" t="s">
        <v>7</v>
      </c>
      <c r="D4993" s="50" t="s">
        <v>10789</v>
      </c>
      <c r="E4993" s="50" t="s">
        <v>4450</v>
      </c>
    </row>
    <row r="4994" spans="1:5" ht="16" x14ac:dyDescent="0.2">
      <c r="A4994" s="8" t="s">
        <v>9307</v>
      </c>
      <c r="B4994" s="8" t="s">
        <v>4448</v>
      </c>
      <c r="C4994" s="8" t="s">
        <v>8</v>
      </c>
      <c r="D4994" s="50" t="s">
        <v>10790</v>
      </c>
      <c r="E4994" s="50" t="s">
        <v>10791</v>
      </c>
    </row>
    <row r="4995" spans="1:5" ht="16" x14ac:dyDescent="0.2">
      <c r="A4995" s="8" t="s">
        <v>9307</v>
      </c>
      <c r="B4995" s="8" t="s">
        <v>4452</v>
      </c>
      <c r="C4995" s="8" t="s">
        <v>4</v>
      </c>
      <c r="D4995" s="50" t="s">
        <v>10570</v>
      </c>
      <c r="E4995" s="50" t="s">
        <v>3897</v>
      </c>
    </row>
    <row r="4996" spans="1:5" ht="16" x14ac:dyDescent="0.2">
      <c r="A4996" s="8" t="s">
        <v>9307</v>
      </c>
      <c r="B4996" s="8" t="s">
        <v>4452</v>
      </c>
      <c r="C4996" s="8" t="s">
        <v>5</v>
      </c>
      <c r="D4996" s="50" t="s">
        <v>10782</v>
      </c>
      <c r="E4996" s="50" t="s">
        <v>4427</v>
      </c>
    </row>
    <row r="4997" spans="1:5" ht="16" x14ac:dyDescent="0.2">
      <c r="A4997" s="8" t="s">
        <v>9307</v>
      </c>
      <c r="B4997" s="8" t="s">
        <v>4452</v>
      </c>
      <c r="C4997" s="8" t="s">
        <v>7</v>
      </c>
      <c r="D4997" s="50" t="s">
        <v>10792</v>
      </c>
      <c r="E4997" s="50" t="s">
        <v>4454</v>
      </c>
    </row>
    <row r="4998" spans="1:5" ht="80" x14ac:dyDescent="0.2">
      <c r="A4998" s="8" t="s">
        <v>9307</v>
      </c>
      <c r="B4998" s="8" t="s">
        <v>4452</v>
      </c>
      <c r="C4998" s="8" t="s">
        <v>8</v>
      </c>
      <c r="D4998" s="50" t="s">
        <v>10793</v>
      </c>
      <c r="E4998" s="50" t="s">
        <v>4455</v>
      </c>
    </row>
    <row r="4999" spans="1:5" ht="16" x14ac:dyDescent="0.2">
      <c r="A4999" s="8" t="s">
        <v>9307</v>
      </c>
      <c r="B4999" s="8" t="s">
        <v>4458</v>
      </c>
      <c r="C4999" s="8" t="s">
        <v>4</v>
      </c>
      <c r="D4999" s="50" t="s">
        <v>10570</v>
      </c>
      <c r="E4999" s="50" t="s">
        <v>3897</v>
      </c>
    </row>
    <row r="5000" spans="1:5" ht="16" x14ac:dyDescent="0.2">
      <c r="A5000" s="8" t="s">
        <v>9307</v>
      </c>
      <c r="B5000" s="8" t="s">
        <v>4458</v>
      </c>
      <c r="C5000" s="8" t="s">
        <v>5</v>
      </c>
      <c r="D5000" s="50" t="s">
        <v>9651</v>
      </c>
      <c r="E5000" s="50" t="s">
        <v>1249</v>
      </c>
    </row>
    <row r="5001" spans="1:5" ht="16" x14ac:dyDescent="0.2">
      <c r="A5001" s="8" t="s">
        <v>9307</v>
      </c>
      <c r="B5001" s="8" t="s">
        <v>4458</v>
      </c>
      <c r="C5001" s="8" t="s">
        <v>7</v>
      </c>
      <c r="D5001" s="50" t="s">
        <v>9652</v>
      </c>
      <c r="E5001" s="50" t="s">
        <v>1250</v>
      </c>
    </row>
    <row r="5002" spans="1:5" ht="80" x14ac:dyDescent="0.2">
      <c r="A5002" s="8" t="s">
        <v>9307</v>
      </c>
      <c r="B5002" s="8" t="s">
        <v>4458</v>
      </c>
      <c r="C5002" s="8" t="s">
        <v>8</v>
      </c>
      <c r="D5002" s="50" t="s">
        <v>9653</v>
      </c>
      <c r="E5002" s="50" t="s">
        <v>1251</v>
      </c>
    </row>
    <row r="5003" spans="1:5" ht="16" x14ac:dyDescent="0.2">
      <c r="A5003" s="8" t="s">
        <v>9307</v>
      </c>
      <c r="B5003" s="8" t="s">
        <v>4460</v>
      </c>
      <c r="C5003" s="8" t="s">
        <v>4</v>
      </c>
      <c r="D5003" s="50" t="s">
        <v>10794</v>
      </c>
      <c r="E5003" s="50" t="s">
        <v>4461</v>
      </c>
    </row>
    <row r="5004" spans="1:5" ht="16" x14ac:dyDescent="0.2">
      <c r="A5004" s="8" t="s">
        <v>9307</v>
      </c>
      <c r="B5004" s="8" t="s">
        <v>4460</v>
      </c>
      <c r="C5004" s="8" t="s">
        <v>5</v>
      </c>
      <c r="D5004" s="50" t="s">
        <v>9309</v>
      </c>
      <c r="E5004" s="50" t="s">
        <v>39</v>
      </c>
    </row>
    <row r="5005" spans="1:5" ht="16" x14ac:dyDescent="0.2">
      <c r="A5005" s="8" t="s">
        <v>9307</v>
      </c>
      <c r="B5005" s="8" t="s">
        <v>4460</v>
      </c>
      <c r="C5005" s="8" t="s">
        <v>6</v>
      </c>
      <c r="D5005" s="50" t="s">
        <v>9309</v>
      </c>
      <c r="E5005" s="50" t="s">
        <v>39</v>
      </c>
    </row>
    <row r="5006" spans="1:5" ht="395" x14ac:dyDescent="0.2">
      <c r="A5006" s="8" t="s">
        <v>9307</v>
      </c>
      <c r="B5006" s="8" t="s">
        <v>4460</v>
      </c>
      <c r="C5006" s="8" t="s">
        <v>7</v>
      </c>
      <c r="D5006" s="50" t="s">
        <v>10795</v>
      </c>
      <c r="E5006" s="50" t="s">
        <v>4462</v>
      </c>
    </row>
    <row r="5007" spans="1:5" ht="16" x14ac:dyDescent="0.2">
      <c r="A5007" s="8" t="s">
        <v>9307</v>
      </c>
      <c r="B5007" s="8" t="s">
        <v>4463</v>
      </c>
      <c r="C5007" s="8" t="s">
        <v>4</v>
      </c>
      <c r="D5007" s="50" t="s">
        <v>10794</v>
      </c>
      <c r="E5007" s="50" t="s">
        <v>4461</v>
      </c>
    </row>
    <row r="5008" spans="1:5" ht="16" x14ac:dyDescent="0.2">
      <c r="A5008" s="8" t="s">
        <v>9307</v>
      </c>
      <c r="B5008" s="8" t="s">
        <v>4463</v>
      </c>
      <c r="C5008" s="8" t="s">
        <v>5</v>
      </c>
      <c r="D5008" s="50" t="s">
        <v>10794</v>
      </c>
      <c r="E5008" s="50" t="s">
        <v>4464</v>
      </c>
    </row>
    <row r="5009" spans="1:5" ht="16" x14ac:dyDescent="0.2">
      <c r="A5009" s="8" t="s">
        <v>9307</v>
      </c>
      <c r="B5009" s="8" t="s">
        <v>4463</v>
      </c>
      <c r="C5009" s="8" t="s">
        <v>6</v>
      </c>
      <c r="D5009" s="50" t="s">
        <v>9657</v>
      </c>
      <c r="E5009" s="50" t="s">
        <v>1257</v>
      </c>
    </row>
    <row r="5010" spans="1:5" ht="160" x14ac:dyDescent="0.2">
      <c r="A5010" s="8" t="s">
        <v>9307</v>
      </c>
      <c r="B5010" s="8" t="s">
        <v>4463</v>
      </c>
      <c r="C5010" s="8" t="s">
        <v>7</v>
      </c>
      <c r="D5010" s="50" t="s">
        <v>10796</v>
      </c>
      <c r="E5010" s="50" t="s">
        <v>4465</v>
      </c>
    </row>
    <row r="5011" spans="1:5" ht="16" x14ac:dyDescent="0.2">
      <c r="A5011" s="8" t="s">
        <v>9307</v>
      </c>
      <c r="B5011" s="8" t="s">
        <v>4466</v>
      </c>
      <c r="C5011" s="8" t="s">
        <v>4</v>
      </c>
      <c r="D5011" s="50" t="s">
        <v>10794</v>
      </c>
      <c r="E5011" s="50" t="s">
        <v>4461</v>
      </c>
    </row>
    <row r="5012" spans="1:5" ht="16" x14ac:dyDescent="0.2">
      <c r="A5012" s="8" t="s">
        <v>9307</v>
      </c>
      <c r="B5012" s="8" t="s">
        <v>4466</v>
      </c>
      <c r="C5012" s="8" t="s">
        <v>5</v>
      </c>
      <c r="D5012" s="50" t="s">
        <v>10797</v>
      </c>
      <c r="E5012" s="50" t="s">
        <v>4468</v>
      </c>
    </row>
    <row r="5013" spans="1:5" ht="16" x14ac:dyDescent="0.2">
      <c r="A5013" s="8" t="s">
        <v>9307</v>
      </c>
      <c r="B5013" s="8" t="s">
        <v>4466</v>
      </c>
      <c r="C5013" s="8" t="s">
        <v>6</v>
      </c>
      <c r="D5013" s="50" t="s">
        <v>10798</v>
      </c>
      <c r="E5013" s="50" t="s">
        <v>4469</v>
      </c>
    </row>
    <row r="5014" spans="1:5" ht="16" x14ac:dyDescent="0.2">
      <c r="A5014" s="8" t="s">
        <v>9307</v>
      </c>
      <c r="B5014" s="8" t="s">
        <v>4466</v>
      </c>
      <c r="C5014" s="8" t="s">
        <v>7</v>
      </c>
      <c r="D5014" s="50" t="s">
        <v>10799</v>
      </c>
      <c r="E5014" s="50" t="s">
        <v>4470</v>
      </c>
    </row>
    <row r="5015" spans="1:5" ht="16" x14ac:dyDescent="0.2">
      <c r="A5015" s="8" t="s">
        <v>9307</v>
      </c>
      <c r="B5015" s="8" t="s">
        <v>4466</v>
      </c>
      <c r="C5015" s="8" t="s">
        <v>8</v>
      </c>
      <c r="D5015" s="50" t="s">
        <v>10800</v>
      </c>
      <c r="E5015" s="50" t="s">
        <v>4471</v>
      </c>
    </row>
    <row r="5016" spans="1:5" ht="16" x14ac:dyDescent="0.2">
      <c r="A5016" s="8" t="s">
        <v>9307</v>
      </c>
      <c r="B5016" s="8" t="s">
        <v>4472</v>
      </c>
      <c r="C5016" s="8" t="s">
        <v>4</v>
      </c>
      <c r="D5016" s="50" t="s">
        <v>10794</v>
      </c>
      <c r="E5016" s="50" t="s">
        <v>4461</v>
      </c>
    </row>
    <row r="5017" spans="1:5" ht="16" x14ac:dyDescent="0.2">
      <c r="A5017" s="8" t="s">
        <v>9307</v>
      </c>
      <c r="B5017" s="8" t="s">
        <v>4472</v>
      </c>
      <c r="C5017" s="8" t="s">
        <v>5</v>
      </c>
      <c r="D5017" s="50" t="s">
        <v>10797</v>
      </c>
      <c r="E5017" s="50" t="s">
        <v>4468</v>
      </c>
    </row>
    <row r="5018" spans="1:5" ht="16" x14ac:dyDescent="0.2">
      <c r="A5018" s="8" t="s">
        <v>9307</v>
      </c>
      <c r="B5018" s="8" t="s">
        <v>4472</v>
      </c>
      <c r="C5018" s="8" t="s">
        <v>6</v>
      </c>
      <c r="D5018" s="50" t="s">
        <v>10798</v>
      </c>
      <c r="E5018" s="50" t="s">
        <v>4469</v>
      </c>
    </row>
    <row r="5019" spans="1:5" ht="16" x14ac:dyDescent="0.2">
      <c r="A5019" s="8" t="s">
        <v>9307</v>
      </c>
      <c r="B5019" s="8" t="s">
        <v>4472</v>
      </c>
      <c r="C5019" s="8" t="s">
        <v>7</v>
      </c>
      <c r="D5019" s="50" t="s">
        <v>10801</v>
      </c>
      <c r="E5019" s="50" t="s">
        <v>4474</v>
      </c>
    </row>
    <row r="5020" spans="1:5" ht="16" x14ac:dyDescent="0.2">
      <c r="A5020" s="8" t="s">
        <v>9307</v>
      </c>
      <c r="B5020" s="8" t="s">
        <v>4477</v>
      </c>
      <c r="C5020" s="8" t="s">
        <v>4</v>
      </c>
      <c r="D5020" s="50" t="s">
        <v>10794</v>
      </c>
      <c r="E5020" s="50" t="s">
        <v>4461</v>
      </c>
    </row>
    <row r="5021" spans="1:5" ht="16" x14ac:dyDescent="0.2">
      <c r="A5021" s="8" t="s">
        <v>9307</v>
      </c>
      <c r="B5021" s="8" t="s">
        <v>4477</v>
      </c>
      <c r="C5021" s="8" t="s">
        <v>5</v>
      </c>
      <c r="D5021" s="50" t="s">
        <v>10797</v>
      </c>
      <c r="E5021" s="50" t="s">
        <v>4468</v>
      </c>
    </row>
    <row r="5022" spans="1:5" ht="16" x14ac:dyDescent="0.2">
      <c r="A5022" s="8" t="s">
        <v>9307</v>
      </c>
      <c r="B5022" s="8" t="s">
        <v>4477</v>
      </c>
      <c r="C5022" s="8" t="s">
        <v>6</v>
      </c>
      <c r="D5022" s="50" t="s">
        <v>10798</v>
      </c>
      <c r="E5022" s="50" t="s">
        <v>4469</v>
      </c>
    </row>
    <row r="5023" spans="1:5" ht="16" x14ac:dyDescent="0.2">
      <c r="A5023" s="8" t="s">
        <v>9307</v>
      </c>
      <c r="B5023" s="8" t="s">
        <v>4477</v>
      </c>
      <c r="C5023" s="8" t="s">
        <v>7</v>
      </c>
      <c r="D5023" s="50" t="s">
        <v>10802</v>
      </c>
      <c r="E5023" s="50" t="s">
        <v>4479</v>
      </c>
    </row>
    <row r="5024" spans="1:5" ht="48" x14ac:dyDescent="0.2">
      <c r="A5024" s="8" t="s">
        <v>9307</v>
      </c>
      <c r="B5024" s="8" t="s">
        <v>4477</v>
      </c>
      <c r="C5024" s="8" t="s">
        <v>8</v>
      </c>
      <c r="D5024" s="50" t="s">
        <v>10803</v>
      </c>
      <c r="E5024" s="50" t="s">
        <v>4480</v>
      </c>
    </row>
    <row r="5025" spans="1:5" ht="16" x14ac:dyDescent="0.2">
      <c r="A5025" s="8" t="s">
        <v>9307</v>
      </c>
      <c r="B5025" s="8" t="s">
        <v>4481</v>
      </c>
      <c r="C5025" s="8" t="s">
        <v>4</v>
      </c>
      <c r="D5025" s="50" t="s">
        <v>10794</v>
      </c>
      <c r="E5025" s="50" t="s">
        <v>4461</v>
      </c>
    </row>
    <row r="5026" spans="1:5" ht="16" x14ac:dyDescent="0.2">
      <c r="A5026" s="8" t="s">
        <v>9307</v>
      </c>
      <c r="B5026" s="8" t="s">
        <v>4481</v>
      </c>
      <c r="C5026" s="8" t="s">
        <v>5</v>
      </c>
      <c r="D5026" s="50" t="s">
        <v>10797</v>
      </c>
      <c r="E5026" s="50" t="s">
        <v>4468</v>
      </c>
    </row>
    <row r="5027" spans="1:5" ht="16" x14ac:dyDescent="0.2">
      <c r="A5027" s="8" t="s">
        <v>9307</v>
      </c>
      <c r="B5027" s="8" t="s">
        <v>4481</v>
      </c>
      <c r="C5027" s="8" t="s">
        <v>6</v>
      </c>
      <c r="D5027" s="50" t="s">
        <v>10798</v>
      </c>
      <c r="E5027" s="50" t="s">
        <v>4469</v>
      </c>
    </row>
    <row r="5028" spans="1:5" ht="16" x14ac:dyDescent="0.2">
      <c r="A5028" s="8" t="s">
        <v>9307</v>
      </c>
      <c r="B5028" s="8" t="s">
        <v>4481</v>
      </c>
      <c r="C5028" s="8" t="s">
        <v>7</v>
      </c>
      <c r="D5028" s="50" t="s">
        <v>10804</v>
      </c>
      <c r="E5028" s="50" t="s">
        <v>4483</v>
      </c>
    </row>
    <row r="5029" spans="1:5" ht="48" x14ac:dyDescent="0.2">
      <c r="A5029" s="8" t="s">
        <v>9307</v>
      </c>
      <c r="B5029" s="8" t="s">
        <v>4481</v>
      </c>
      <c r="C5029" s="8" t="s">
        <v>8</v>
      </c>
      <c r="D5029" s="50" t="s">
        <v>10803</v>
      </c>
      <c r="E5029" s="50" t="s">
        <v>4480</v>
      </c>
    </row>
    <row r="5030" spans="1:5" ht="16" x14ac:dyDescent="0.2">
      <c r="A5030" s="8" t="s">
        <v>9307</v>
      </c>
      <c r="B5030" s="8" t="s">
        <v>4484</v>
      </c>
      <c r="C5030" s="8" t="s">
        <v>4</v>
      </c>
      <c r="D5030" s="50" t="s">
        <v>10794</v>
      </c>
      <c r="E5030" s="50" t="s">
        <v>4461</v>
      </c>
    </row>
    <row r="5031" spans="1:5" ht="16" x14ac:dyDescent="0.2">
      <c r="A5031" s="8" t="s">
        <v>9307</v>
      </c>
      <c r="B5031" s="8" t="s">
        <v>4484</v>
      </c>
      <c r="C5031" s="8" t="s">
        <v>5</v>
      </c>
      <c r="D5031" s="50" t="s">
        <v>10797</v>
      </c>
      <c r="E5031" s="50" t="s">
        <v>4468</v>
      </c>
    </row>
    <row r="5032" spans="1:5" ht="16" x14ac:dyDescent="0.2">
      <c r="A5032" s="8" t="s">
        <v>9307</v>
      </c>
      <c r="B5032" s="8" t="s">
        <v>4484</v>
      </c>
      <c r="C5032" s="8" t="s">
        <v>6</v>
      </c>
      <c r="D5032" s="50" t="s">
        <v>10805</v>
      </c>
      <c r="E5032" s="50" t="s">
        <v>4486</v>
      </c>
    </row>
    <row r="5033" spans="1:5" ht="16" x14ac:dyDescent="0.2">
      <c r="A5033" s="8" t="s">
        <v>9307</v>
      </c>
      <c r="B5033" s="8" t="s">
        <v>4484</v>
      </c>
      <c r="C5033" s="8" t="s">
        <v>7</v>
      </c>
      <c r="D5033" s="50" t="s">
        <v>10806</v>
      </c>
      <c r="E5033" s="50" t="s">
        <v>4487</v>
      </c>
    </row>
    <row r="5034" spans="1:5" ht="16" x14ac:dyDescent="0.2">
      <c r="A5034" s="8" t="s">
        <v>9307</v>
      </c>
      <c r="B5034" s="8" t="s">
        <v>4484</v>
      </c>
      <c r="C5034" s="8" t="s">
        <v>8</v>
      </c>
      <c r="D5034" s="50" t="s">
        <v>10807</v>
      </c>
      <c r="E5034" s="50" t="s">
        <v>4488</v>
      </c>
    </row>
    <row r="5035" spans="1:5" ht="16" x14ac:dyDescent="0.2">
      <c r="A5035" s="8" t="s">
        <v>9307</v>
      </c>
      <c r="B5035" s="8" t="s">
        <v>4489</v>
      </c>
      <c r="C5035" s="8" t="s">
        <v>4</v>
      </c>
      <c r="D5035" s="50" t="s">
        <v>10794</v>
      </c>
      <c r="E5035" s="50" t="s">
        <v>4461</v>
      </c>
    </row>
    <row r="5036" spans="1:5" ht="16" x14ac:dyDescent="0.2">
      <c r="A5036" s="8" t="s">
        <v>9307</v>
      </c>
      <c r="B5036" s="8" t="s">
        <v>4489</v>
      </c>
      <c r="C5036" s="8" t="s">
        <v>5</v>
      </c>
      <c r="D5036" s="50" t="s">
        <v>10797</v>
      </c>
      <c r="E5036" s="50" t="s">
        <v>4468</v>
      </c>
    </row>
    <row r="5037" spans="1:5" ht="16" x14ac:dyDescent="0.2">
      <c r="A5037" s="8" t="s">
        <v>9307</v>
      </c>
      <c r="B5037" s="8" t="s">
        <v>4489</v>
      </c>
      <c r="C5037" s="8" t="s">
        <v>6</v>
      </c>
      <c r="D5037" s="50" t="s">
        <v>10808</v>
      </c>
      <c r="E5037" s="50" t="s">
        <v>4491</v>
      </c>
    </row>
    <row r="5038" spans="1:5" ht="16" x14ac:dyDescent="0.2">
      <c r="A5038" s="8" t="s">
        <v>9307</v>
      </c>
      <c r="B5038" s="8" t="s">
        <v>4489</v>
      </c>
      <c r="C5038" s="8" t="s">
        <v>7</v>
      </c>
      <c r="D5038" s="50" t="s">
        <v>10809</v>
      </c>
      <c r="E5038" s="50" t="s">
        <v>4492</v>
      </c>
    </row>
    <row r="5039" spans="1:5" ht="48" x14ac:dyDescent="0.2">
      <c r="A5039" s="8" t="s">
        <v>9307</v>
      </c>
      <c r="B5039" s="8" t="s">
        <v>4489</v>
      </c>
      <c r="C5039" s="8" t="s">
        <v>8</v>
      </c>
      <c r="D5039" s="50" t="s">
        <v>9728</v>
      </c>
      <c r="E5039" s="50" t="s">
        <v>1417</v>
      </c>
    </row>
    <row r="5040" spans="1:5" ht="16" x14ac:dyDescent="0.2">
      <c r="A5040" s="8" t="s">
        <v>9307</v>
      </c>
      <c r="B5040" s="8" t="s">
        <v>4493</v>
      </c>
      <c r="C5040" s="8" t="s">
        <v>4</v>
      </c>
      <c r="D5040" s="50" t="s">
        <v>10794</v>
      </c>
      <c r="E5040" s="50" t="s">
        <v>4461</v>
      </c>
    </row>
    <row r="5041" spans="1:5" ht="16" x14ac:dyDescent="0.2">
      <c r="A5041" s="8" t="s">
        <v>9307</v>
      </c>
      <c r="B5041" s="8" t="s">
        <v>4493</v>
      </c>
      <c r="C5041" s="8" t="s">
        <v>5</v>
      </c>
      <c r="D5041" s="50" t="s">
        <v>10797</v>
      </c>
      <c r="E5041" s="50" t="s">
        <v>4468</v>
      </c>
    </row>
    <row r="5042" spans="1:5" ht="16" x14ac:dyDescent="0.2">
      <c r="A5042" s="8" t="s">
        <v>9307</v>
      </c>
      <c r="B5042" s="8" t="s">
        <v>4493</v>
      </c>
      <c r="C5042" s="8" t="s">
        <v>6</v>
      </c>
      <c r="D5042" s="50" t="s">
        <v>10810</v>
      </c>
      <c r="E5042" s="50" t="s">
        <v>10811</v>
      </c>
    </row>
    <row r="5043" spans="1:5" ht="16" x14ac:dyDescent="0.2">
      <c r="A5043" s="8" t="s">
        <v>9307</v>
      </c>
      <c r="B5043" s="8" t="s">
        <v>4493</v>
      </c>
      <c r="C5043" s="8" t="s">
        <v>7</v>
      </c>
      <c r="D5043" s="50" t="s">
        <v>10812</v>
      </c>
      <c r="E5043" s="50" t="s">
        <v>10813</v>
      </c>
    </row>
    <row r="5044" spans="1:5" ht="64" x14ac:dyDescent="0.2">
      <c r="A5044" s="8" t="s">
        <v>9307</v>
      </c>
      <c r="B5044" s="8" t="s">
        <v>4493</v>
      </c>
      <c r="C5044" s="8" t="s">
        <v>8</v>
      </c>
      <c r="D5044" s="50" t="s">
        <v>10814</v>
      </c>
      <c r="E5044" s="50" t="s">
        <v>10815</v>
      </c>
    </row>
    <row r="5045" spans="1:5" ht="16" x14ac:dyDescent="0.2">
      <c r="A5045" s="8" t="s">
        <v>9307</v>
      </c>
      <c r="B5045" s="8" t="s">
        <v>4498</v>
      </c>
      <c r="C5045" s="8" t="s">
        <v>4</v>
      </c>
      <c r="D5045" s="50" t="s">
        <v>10794</v>
      </c>
      <c r="E5045" s="50" t="s">
        <v>4461</v>
      </c>
    </row>
    <row r="5046" spans="1:5" ht="16" x14ac:dyDescent="0.2">
      <c r="A5046" s="8" t="s">
        <v>9307</v>
      </c>
      <c r="B5046" s="8" t="s">
        <v>4498</v>
      </c>
      <c r="C5046" s="8" t="s">
        <v>5</v>
      </c>
      <c r="D5046" s="50" t="s">
        <v>10797</v>
      </c>
      <c r="E5046" s="50" t="s">
        <v>4468</v>
      </c>
    </row>
    <row r="5047" spans="1:5" ht="16" x14ac:dyDescent="0.2">
      <c r="A5047" s="8" t="s">
        <v>9307</v>
      </c>
      <c r="B5047" s="8" t="s">
        <v>4498</v>
      </c>
      <c r="C5047" s="8" t="s">
        <v>6</v>
      </c>
      <c r="D5047" s="50" t="s">
        <v>10810</v>
      </c>
      <c r="E5047" s="50" t="s">
        <v>10811</v>
      </c>
    </row>
    <row r="5048" spans="1:5" ht="16" x14ac:dyDescent="0.2">
      <c r="A5048" s="8" t="s">
        <v>9307</v>
      </c>
      <c r="B5048" s="8" t="s">
        <v>4498</v>
      </c>
      <c r="C5048" s="8" t="s">
        <v>7</v>
      </c>
      <c r="D5048" s="50" t="s">
        <v>10816</v>
      </c>
      <c r="E5048" s="50" t="s">
        <v>10817</v>
      </c>
    </row>
    <row r="5049" spans="1:5" ht="48" x14ac:dyDescent="0.2">
      <c r="A5049" s="8" t="s">
        <v>9307</v>
      </c>
      <c r="B5049" s="8" t="s">
        <v>4498</v>
      </c>
      <c r="C5049" s="8" t="s">
        <v>8</v>
      </c>
      <c r="D5049" s="50" t="s">
        <v>10093</v>
      </c>
      <c r="E5049" s="50" t="s">
        <v>2751</v>
      </c>
    </row>
    <row r="5050" spans="1:5" ht="16" x14ac:dyDescent="0.2">
      <c r="A5050" s="8" t="s">
        <v>9307</v>
      </c>
      <c r="B5050" s="8" t="s">
        <v>4503</v>
      </c>
      <c r="C5050" s="8" t="s">
        <v>4</v>
      </c>
      <c r="D5050" s="50" t="s">
        <v>10794</v>
      </c>
      <c r="E5050" s="50" t="s">
        <v>4461</v>
      </c>
    </row>
    <row r="5051" spans="1:5" ht="16" x14ac:dyDescent="0.2">
      <c r="A5051" s="8" t="s">
        <v>9307</v>
      </c>
      <c r="B5051" s="8" t="s">
        <v>4503</v>
      </c>
      <c r="C5051" s="8" t="s">
        <v>5</v>
      </c>
      <c r="D5051" s="50" t="s">
        <v>10797</v>
      </c>
      <c r="E5051" s="50" t="s">
        <v>4468</v>
      </c>
    </row>
    <row r="5052" spans="1:5" ht="16" x14ac:dyDescent="0.2">
      <c r="A5052" s="8" t="s">
        <v>9307</v>
      </c>
      <c r="B5052" s="8" t="s">
        <v>4503</v>
      </c>
      <c r="C5052" s="8" t="s">
        <v>6</v>
      </c>
      <c r="D5052" s="50" t="s">
        <v>10810</v>
      </c>
      <c r="E5052" s="50" t="s">
        <v>10811</v>
      </c>
    </row>
    <row r="5053" spans="1:5" ht="16" x14ac:dyDescent="0.2">
      <c r="A5053" s="8" t="s">
        <v>9307</v>
      </c>
      <c r="B5053" s="8" t="s">
        <v>4503</v>
      </c>
      <c r="C5053" s="8" t="s">
        <v>7</v>
      </c>
      <c r="D5053" s="50" t="s">
        <v>10818</v>
      </c>
      <c r="E5053" s="50" t="s">
        <v>10819</v>
      </c>
    </row>
    <row r="5054" spans="1:5" ht="48" x14ac:dyDescent="0.2">
      <c r="A5054" s="8" t="s">
        <v>9307</v>
      </c>
      <c r="B5054" s="8" t="s">
        <v>4503</v>
      </c>
      <c r="C5054" s="8" t="s">
        <v>8</v>
      </c>
      <c r="D5054" s="50" t="s">
        <v>10803</v>
      </c>
      <c r="E5054" s="50" t="s">
        <v>4480</v>
      </c>
    </row>
    <row r="5055" spans="1:5" ht="16" x14ac:dyDescent="0.2">
      <c r="A5055" s="8" t="s">
        <v>9307</v>
      </c>
      <c r="B5055" s="8" t="s">
        <v>4510</v>
      </c>
      <c r="C5055" s="8" t="s">
        <v>4</v>
      </c>
      <c r="D5055" s="50" t="s">
        <v>10794</v>
      </c>
      <c r="E5055" s="50" t="s">
        <v>4461</v>
      </c>
    </row>
    <row r="5056" spans="1:5" ht="16" x14ac:dyDescent="0.2">
      <c r="A5056" s="8" t="s">
        <v>9307</v>
      </c>
      <c r="B5056" s="8" t="s">
        <v>4510</v>
      </c>
      <c r="C5056" s="8" t="s">
        <v>5</v>
      </c>
      <c r="D5056" s="50" t="s">
        <v>10797</v>
      </c>
      <c r="E5056" s="50" t="s">
        <v>4468</v>
      </c>
    </row>
    <row r="5057" spans="1:5" ht="16" x14ac:dyDescent="0.2">
      <c r="A5057" s="8" t="s">
        <v>9307</v>
      </c>
      <c r="B5057" s="8" t="s">
        <v>4510</v>
      </c>
      <c r="C5057" s="8" t="s">
        <v>6</v>
      </c>
      <c r="D5057" s="50" t="s">
        <v>10820</v>
      </c>
      <c r="E5057" s="50" t="s">
        <v>4512</v>
      </c>
    </row>
    <row r="5058" spans="1:5" ht="16" x14ac:dyDescent="0.2">
      <c r="A5058" s="8" t="s">
        <v>9307</v>
      </c>
      <c r="B5058" s="8" t="s">
        <v>4510</v>
      </c>
      <c r="C5058" s="8" t="s">
        <v>7</v>
      </c>
      <c r="D5058" s="50" t="s">
        <v>10821</v>
      </c>
      <c r="E5058" s="50" t="s">
        <v>4513</v>
      </c>
    </row>
    <row r="5059" spans="1:5" ht="16" x14ac:dyDescent="0.2">
      <c r="A5059" s="8" t="s">
        <v>9307</v>
      </c>
      <c r="B5059" s="8" t="s">
        <v>4514</v>
      </c>
      <c r="C5059" s="8" t="s">
        <v>4</v>
      </c>
      <c r="D5059" s="50" t="s">
        <v>10794</v>
      </c>
      <c r="E5059" s="50" t="s">
        <v>4461</v>
      </c>
    </row>
    <row r="5060" spans="1:5" ht="16" x14ac:dyDescent="0.2">
      <c r="A5060" s="8" t="s">
        <v>9307</v>
      </c>
      <c r="B5060" s="8" t="s">
        <v>4514</v>
      </c>
      <c r="C5060" s="8" t="s">
        <v>5</v>
      </c>
      <c r="D5060" s="50" t="s">
        <v>10797</v>
      </c>
      <c r="E5060" s="50" t="s">
        <v>4468</v>
      </c>
    </row>
    <row r="5061" spans="1:5" ht="16" x14ac:dyDescent="0.2">
      <c r="A5061" s="8" t="s">
        <v>9307</v>
      </c>
      <c r="B5061" s="8" t="s">
        <v>4514</v>
      </c>
      <c r="C5061" s="8" t="s">
        <v>6</v>
      </c>
      <c r="D5061" s="50" t="s">
        <v>10820</v>
      </c>
      <c r="E5061" s="50" t="s">
        <v>4512</v>
      </c>
    </row>
    <row r="5062" spans="1:5" ht="16" x14ac:dyDescent="0.2">
      <c r="A5062" s="8" t="s">
        <v>9307</v>
      </c>
      <c r="B5062" s="8" t="s">
        <v>4514</v>
      </c>
      <c r="C5062" s="8" t="s">
        <v>7</v>
      </c>
      <c r="D5062" s="50" t="s">
        <v>10822</v>
      </c>
      <c r="E5062" s="50" t="s">
        <v>4516</v>
      </c>
    </row>
    <row r="5063" spans="1:5" ht="48" x14ac:dyDescent="0.2">
      <c r="A5063" s="8" t="s">
        <v>9307</v>
      </c>
      <c r="B5063" s="8" t="s">
        <v>4514</v>
      </c>
      <c r="C5063" s="8" t="s">
        <v>8</v>
      </c>
      <c r="D5063" s="50" t="s">
        <v>10803</v>
      </c>
      <c r="E5063" s="50" t="s">
        <v>4480</v>
      </c>
    </row>
    <row r="5064" spans="1:5" ht="16" x14ac:dyDescent="0.2">
      <c r="A5064" s="8" t="s">
        <v>9307</v>
      </c>
      <c r="B5064" s="8" t="s">
        <v>4517</v>
      </c>
      <c r="C5064" s="8" t="s">
        <v>4</v>
      </c>
      <c r="D5064" s="50" t="s">
        <v>10794</v>
      </c>
      <c r="E5064" s="50" t="s">
        <v>4461</v>
      </c>
    </row>
    <row r="5065" spans="1:5" ht="16" x14ac:dyDescent="0.2">
      <c r="A5065" s="8" t="s">
        <v>9307</v>
      </c>
      <c r="B5065" s="8" t="s">
        <v>4517</v>
      </c>
      <c r="C5065" s="8" t="s">
        <v>5</v>
      </c>
      <c r="D5065" s="50" t="s">
        <v>10797</v>
      </c>
      <c r="E5065" s="50" t="s">
        <v>4468</v>
      </c>
    </row>
    <row r="5066" spans="1:5" ht="16" x14ac:dyDescent="0.2">
      <c r="A5066" s="8" t="s">
        <v>9307</v>
      </c>
      <c r="B5066" s="8" t="s">
        <v>4517</v>
      </c>
      <c r="C5066" s="8" t="s">
        <v>6</v>
      </c>
      <c r="D5066" s="50" t="s">
        <v>10820</v>
      </c>
      <c r="E5066" s="50" t="s">
        <v>4512</v>
      </c>
    </row>
    <row r="5067" spans="1:5" ht="16" x14ac:dyDescent="0.2">
      <c r="A5067" s="8" t="s">
        <v>9307</v>
      </c>
      <c r="B5067" s="8" t="s">
        <v>4517</v>
      </c>
      <c r="C5067" s="8" t="s">
        <v>7</v>
      </c>
      <c r="D5067" s="50" t="s">
        <v>10823</v>
      </c>
      <c r="E5067" s="50" t="s">
        <v>4519</v>
      </c>
    </row>
    <row r="5068" spans="1:5" ht="48" x14ac:dyDescent="0.2">
      <c r="A5068" s="8" t="s">
        <v>9307</v>
      </c>
      <c r="B5068" s="8" t="s">
        <v>4517</v>
      </c>
      <c r="C5068" s="8" t="s">
        <v>8</v>
      </c>
      <c r="D5068" s="50" t="s">
        <v>10803</v>
      </c>
      <c r="E5068" s="50" t="s">
        <v>4480</v>
      </c>
    </row>
    <row r="5069" spans="1:5" ht="16" x14ac:dyDescent="0.2">
      <c r="A5069" s="8" t="s">
        <v>9307</v>
      </c>
      <c r="B5069" s="8" t="s">
        <v>4521</v>
      </c>
      <c r="C5069" s="8" t="s">
        <v>4</v>
      </c>
      <c r="D5069" s="50" t="s">
        <v>10794</v>
      </c>
      <c r="E5069" s="50" t="s">
        <v>4461</v>
      </c>
    </row>
    <row r="5070" spans="1:5" ht="16" x14ac:dyDescent="0.2">
      <c r="A5070" s="8" t="s">
        <v>9307</v>
      </c>
      <c r="B5070" s="8" t="s">
        <v>4521</v>
      </c>
      <c r="C5070" s="8" t="s">
        <v>5</v>
      </c>
      <c r="D5070" s="50" t="s">
        <v>10797</v>
      </c>
      <c r="E5070" s="50" t="s">
        <v>4468</v>
      </c>
    </row>
    <row r="5071" spans="1:5" ht="16" x14ac:dyDescent="0.2">
      <c r="A5071" s="8" t="s">
        <v>9307</v>
      </c>
      <c r="B5071" s="8" t="s">
        <v>4521</v>
      </c>
      <c r="C5071" s="8" t="s">
        <v>6</v>
      </c>
      <c r="D5071" s="50" t="s">
        <v>10820</v>
      </c>
      <c r="E5071" s="50" t="s">
        <v>4512</v>
      </c>
    </row>
    <row r="5072" spans="1:5" ht="16" x14ac:dyDescent="0.2">
      <c r="A5072" s="8" t="s">
        <v>9307</v>
      </c>
      <c r="B5072" s="8" t="s">
        <v>4521</v>
      </c>
      <c r="C5072" s="8" t="s">
        <v>7</v>
      </c>
      <c r="D5072" s="50" t="s">
        <v>10824</v>
      </c>
      <c r="E5072" s="50" t="s">
        <v>4523</v>
      </c>
    </row>
    <row r="5073" spans="1:5" ht="16" x14ac:dyDescent="0.2">
      <c r="A5073" s="8" t="s">
        <v>9307</v>
      </c>
      <c r="B5073" s="8" t="s">
        <v>4524</v>
      </c>
      <c r="C5073" s="8" t="s">
        <v>4</v>
      </c>
      <c r="D5073" s="50" t="s">
        <v>10794</v>
      </c>
      <c r="E5073" s="50" t="s">
        <v>4461</v>
      </c>
    </row>
    <row r="5074" spans="1:5" ht="16" x14ac:dyDescent="0.2">
      <c r="A5074" s="8" t="s">
        <v>9307</v>
      </c>
      <c r="B5074" s="8" t="s">
        <v>4524</v>
      </c>
      <c r="C5074" s="8" t="s">
        <v>5</v>
      </c>
      <c r="D5074" s="50" t="s">
        <v>10797</v>
      </c>
      <c r="E5074" s="50" t="s">
        <v>4468</v>
      </c>
    </row>
    <row r="5075" spans="1:5" ht="16" x14ac:dyDescent="0.2">
      <c r="A5075" s="8" t="s">
        <v>9307</v>
      </c>
      <c r="B5075" s="8" t="s">
        <v>4524</v>
      </c>
      <c r="C5075" s="8" t="s">
        <v>6</v>
      </c>
      <c r="D5075" s="50" t="s">
        <v>10820</v>
      </c>
      <c r="E5075" s="50" t="s">
        <v>4512</v>
      </c>
    </row>
    <row r="5076" spans="1:5" ht="16" x14ac:dyDescent="0.2">
      <c r="A5076" s="8" t="s">
        <v>9307</v>
      </c>
      <c r="B5076" s="8" t="s">
        <v>4524</v>
      </c>
      <c r="C5076" s="8" t="s">
        <v>7</v>
      </c>
      <c r="D5076" s="50" t="s">
        <v>10825</v>
      </c>
      <c r="E5076" s="50" t="s">
        <v>4526</v>
      </c>
    </row>
    <row r="5077" spans="1:5" ht="32" x14ac:dyDescent="0.2">
      <c r="A5077" s="8" t="s">
        <v>9307</v>
      </c>
      <c r="B5077" s="8" t="s">
        <v>4524</v>
      </c>
      <c r="C5077" s="8" t="s">
        <v>8</v>
      </c>
      <c r="D5077" s="50" t="s">
        <v>10826</v>
      </c>
      <c r="E5077" s="50" t="s">
        <v>10827</v>
      </c>
    </row>
    <row r="5078" spans="1:5" ht="16" x14ac:dyDescent="0.2">
      <c r="A5078" s="8" t="s">
        <v>9307</v>
      </c>
      <c r="B5078" s="8" t="s">
        <v>4528</v>
      </c>
      <c r="C5078" s="8" t="s">
        <v>4</v>
      </c>
      <c r="D5078" s="50" t="s">
        <v>10794</v>
      </c>
      <c r="E5078" s="50" t="s">
        <v>4461</v>
      </c>
    </row>
    <row r="5079" spans="1:5" ht="16" x14ac:dyDescent="0.2">
      <c r="A5079" s="8" t="s">
        <v>9307</v>
      </c>
      <c r="B5079" s="8" t="s">
        <v>4528</v>
      </c>
      <c r="C5079" s="8" t="s">
        <v>5</v>
      </c>
      <c r="D5079" s="50" t="s">
        <v>10797</v>
      </c>
      <c r="E5079" s="50" t="s">
        <v>4468</v>
      </c>
    </row>
    <row r="5080" spans="1:5" ht="16" x14ac:dyDescent="0.2">
      <c r="A5080" s="8" t="s">
        <v>9307</v>
      </c>
      <c r="B5080" s="8" t="s">
        <v>4528</v>
      </c>
      <c r="C5080" s="8" t="s">
        <v>6</v>
      </c>
      <c r="D5080" s="50" t="s">
        <v>10820</v>
      </c>
      <c r="E5080" s="50" t="s">
        <v>4512</v>
      </c>
    </row>
    <row r="5081" spans="1:5" ht="16" x14ac:dyDescent="0.2">
      <c r="A5081" s="8" t="s">
        <v>9307</v>
      </c>
      <c r="B5081" s="8" t="s">
        <v>4528</v>
      </c>
      <c r="C5081" s="8" t="s">
        <v>7</v>
      </c>
      <c r="D5081" s="50" t="s">
        <v>10828</v>
      </c>
      <c r="E5081" s="50" t="s">
        <v>4530</v>
      </c>
    </row>
    <row r="5082" spans="1:5" ht="16" x14ac:dyDescent="0.2">
      <c r="A5082" s="8" t="s">
        <v>9307</v>
      </c>
      <c r="B5082" s="8" t="s">
        <v>4531</v>
      </c>
      <c r="C5082" s="8" t="s">
        <v>4</v>
      </c>
      <c r="D5082" s="50" t="s">
        <v>10794</v>
      </c>
      <c r="E5082" s="50" t="s">
        <v>4461</v>
      </c>
    </row>
    <row r="5083" spans="1:5" ht="16" x14ac:dyDescent="0.2">
      <c r="A5083" s="8" t="s">
        <v>9307</v>
      </c>
      <c r="B5083" s="8" t="s">
        <v>4531</v>
      </c>
      <c r="C5083" s="8" t="s">
        <v>5</v>
      </c>
      <c r="D5083" s="50" t="s">
        <v>10797</v>
      </c>
      <c r="E5083" s="50" t="s">
        <v>4468</v>
      </c>
    </row>
    <row r="5084" spans="1:5" ht="16" x14ac:dyDescent="0.2">
      <c r="A5084" s="8" t="s">
        <v>9307</v>
      </c>
      <c r="B5084" s="8" t="s">
        <v>4531</v>
      </c>
      <c r="C5084" s="8" t="s">
        <v>6</v>
      </c>
      <c r="D5084" s="50" t="s">
        <v>10820</v>
      </c>
      <c r="E5084" s="50" t="s">
        <v>4512</v>
      </c>
    </row>
    <row r="5085" spans="1:5" ht="16" x14ac:dyDescent="0.2">
      <c r="A5085" s="8" t="s">
        <v>9307</v>
      </c>
      <c r="B5085" s="8" t="s">
        <v>4531</v>
      </c>
      <c r="C5085" s="8" t="s">
        <v>7</v>
      </c>
      <c r="D5085" s="50" t="s">
        <v>10829</v>
      </c>
      <c r="E5085" s="50" t="s">
        <v>4533</v>
      </c>
    </row>
    <row r="5086" spans="1:5" ht="16" x14ac:dyDescent="0.2">
      <c r="A5086" s="8" t="s">
        <v>9307</v>
      </c>
      <c r="B5086" s="8" t="s">
        <v>4531</v>
      </c>
      <c r="C5086" s="8" t="s">
        <v>8</v>
      </c>
      <c r="D5086" s="50" t="s">
        <v>10830</v>
      </c>
      <c r="E5086" s="50" t="s">
        <v>4534</v>
      </c>
    </row>
    <row r="5087" spans="1:5" ht="16" x14ac:dyDescent="0.2">
      <c r="A5087" s="8" t="s">
        <v>9307</v>
      </c>
      <c r="B5087" s="8" t="s">
        <v>4535</v>
      </c>
      <c r="C5087" s="8" t="s">
        <v>4</v>
      </c>
      <c r="D5087" s="50" t="s">
        <v>10794</v>
      </c>
      <c r="E5087" s="50" t="s">
        <v>4461</v>
      </c>
    </row>
    <row r="5088" spans="1:5" ht="16" x14ac:dyDescent="0.2">
      <c r="A5088" s="8" t="s">
        <v>9307</v>
      </c>
      <c r="B5088" s="8" t="s">
        <v>4535</v>
      </c>
      <c r="C5088" s="8" t="s">
        <v>5</v>
      </c>
      <c r="D5088" s="50" t="s">
        <v>10797</v>
      </c>
      <c r="E5088" s="50" t="s">
        <v>4468</v>
      </c>
    </row>
    <row r="5089" spans="1:5" ht="16" x14ac:dyDescent="0.2">
      <c r="A5089" s="8" t="s">
        <v>9307</v>
      </c>
      <c r="B5089" s="8" t="s">
        <v>4535</v>
      </c>
      <c r="C5089" s="8" t="s">
        <v>6</v>
      </c>
      <c r="D5089" s="50" t="s">
        <v>10820</v>
      </c>
      <c r="E5089" s="50" t="s">
        <v>4512</v>
      </c>
    </row>
    <row r="5090" spans="1:5" ht="16" x14ac:dyDescent="0.2">
      <c r="A5090" s="8" t="s">
        <v>9307</v>
      </c>
      <c r="B5090" s="8" t="s">
        <v>4535</v>
      </c>
      <c r="C5090" s="8" t="s">
        <v>7</v>
      </c>
      <c r="D5090" s="50" t="s">
        <v>10831</v>
      </c>
      <c r="E5090" s="50" t="s">
        <v>4537</v>
      </c>
    </row>
    <row r="5091" spans="1:5" ht="16" x14ac:dyDescent="0.2">
      <c r="A5091" s="8" t="s">
        <v>9307</v>
      </c>
      <c r="B5091" s="8" t="s">
        <v>4538</v>
      </c>
      <c r="C5091" s="8" t="s">
        <v>4</v>
      </c>
      <c r="D5091" s="50" t="s">
        <v>10794</v>
      </c>
      <c r="E5091" s="50" t="s">
        <v>4461</v>
      </c>
    </row>
    <row r="5092" spans="1:5" ht="16" x14ac:dyDescent="0.2">
      <c r="A5092" s="8" t="s">
        <v>9307</v>
      </c>
      <c r="B5092" s="8" t="s">
        <v>4538</v>
      </c>
      <c r="C5092" s="8" t="s">
        <v>5</v>
      </c>
      <c r="D5092" s="50" t="s">
        <v>10797</v>
      </c>
      <c r="E5092" s="50" t="s">
        <v>4468</v>
      </c>
    </row>
    <row r="5093" spans="1:5" ht="16" x14ac:dyDescent="0.2">
      <c r="A5093" s="8" t="s">
        <v>9307</v>
      </c>
      <c r="B5093" s="8" t="s">
        <v>4538</v>
      </c>
      <c r="C5093" s="8" t="s">
        <v>6</v>
      </c>
      <c r="D5093" s="50" t="s">
        <v>10820</v>
      </c>
      <c r="E5093" s="50" t="s">
        <v>4512</v>
      </c>
    </row>
    <row r="5094" spans="1:5" ht="16" x14ac:dyDescent="0.2">
      <c r="A5094" s="8" t="s">
        <v>9307</v>
      </c>
      <c r="B5094" s="8" t="s">
        <v>4538</v>
      </c>
      <c r="C5094" s="8" t="s">
        <v>7</v>
      </c>
      <c r="D5094" s="50" t="s">
        <v>10832</v>
      </c>
      <c r="E5094" s="50" t="s">
        <v>4540</v>
      </c>
    </row>
    <row r="5095" spans="1:5" ht="16" x14ac:dyDescent="0.2">
      <c r="A5095" s="8" t="s">
        <v>9307</v>
      </c>
      <c r="B5095" s="8" t="s">
        <v>4541</v>
      </c>
      <c r="C5095" s="8" t="s">
        <v>4</v>
      </c>
      <c r="D5095" s="50" t="s">
        <v>10794</v>
      </c>
      <c r="E5095" s="50" t="s">
        <v>4461</v>
      </c>
    </row>
    <row r="5096" spans="1:5" ht="16" x14ac:dyDescent="0.2">
      <c r="A5096" s="8" t="s">
        <v>9307</v>
      </c>
      <c r="B5096" s="8" t="s">
        <v>4541</v>
      </c>
      <c r="C5096" s="8" t="s">
        <v>5</v>
      </c>
      <c r="D5096" s="50" t="s">
        <v>10797</v>
      </c>
      <c r="E5096" s="50" t="s">
        <v>4468</v>
      </c>
    </row>
    <row r="5097" spans="1:5" ht="16" x14ac:dyDescent="0.2">
      <c r="A5097" s="8" t="s">
        <v>9307</v>
      </c>
      <c r="B5097" s="8" t="s">
        <v>4541</v>
      </c>
      <c r="C5097" s="8" t="s">
        <v>6</v>
      </c>
      <c r="D5097" s="50" t="s">
        <v>10820</v>
      </c>
      <c r="E5097" s="50" t="s">
        <v>4512</v>
      </c>
    </row>
    <row r="5098" spans="1:5" ht="16" x14ac:dyDescent="0.2">
      <c r="A5098" s="8" t="s">
        <v>9307</v>
      </c>
      <c r="B5098" s="8" t="s">
        <v>4541</v>
      </c>
      <c r="C5098" s="8" t="s">
        <v>7</v>
      </c>
      <c r="D5098" s="50" t="s">
        <v>10833</v>
      </c>
      <c r="E5098" s="50" t="s">
        <v>4543</v>
      </c>
    </row>
    <row r="5099" spans="1:5" ht="16" x14ac:dyDescent="0.2">
      <c r="A5099" s="8" t="s">
        <v>9307</v>
      </c>
      <c r="B5099" s="8" t="s">
        <v>4546</v>
      </c>
      <c r="C5099" s="8" t="s">
        <v>4</v>
      </c>
      <c r="D5099" s="50" t="s">
        <v>10794</v>
      </c>
      <c r="E5099" s="50" t="s">
        <v>4461</v>
      </c>
    </row>
    <row r="5100" spans="1:5" ht="16" x14ac:dyDescent="0.2">
      <c r="A5100" s="8" t="s">
        <v>9307</v>
      </c>
      <c r="B5100" s="8" t="s">
        <v>4546</v>
      </c>
      <c r="C5100" s="8" t="s">
        <v>5</v>
      </c>
      <c r="D5100" s="50" t="s">
        <v>10797</v>
      </c>
      <c r="E5100" s="50" t="s">
        <v>4468</v>
      </c>
    </row>
    <row r="5101" spans="1:5" ht="16" x14ac:dyDescent="0.2">
      <c r="A5101" s="8" t="s">
        <v>9307</v>
      </c>
      <c r="B5101" s="8" t="s">
        <v>4546</v>
      </c>
      <c r="C5101" s="8" t="s">
        <v>6</v>
      </c>
      <c r="D5101" s="50" t="s">
        <v>10834</v>
      </c>
      <c r="E5101" s="50" t="s">
        <v>4548</v>
      </c>
    </row>
    <row r="5102" spans="1:5" ht="16" x14ac:dyDescent="0.2">
      <c r="A5102" s="8" t="s">
        <v>9307</v>
      </c>
      <c r="B5102" s="8" t="s">
        <v>4546</v>
      </c>
      <c r="C5102" s="8" t="s">
        <v>7</v>
      </c>
      <c r="D5102" s="50" t="s">
        <v>10835</v>
      </c>
      <c r="E5102" s="50" t="s">
        <v>4549</v>
      </c>
    </row>
    <row r="5103" spans="1:5" ht="80" x14ac:dyDescent="0.2">
      <c r="A5103" s="8" t="s">
        <v>9307</v>
      </c>
      <c r="B5103" s="8" t="s">
        <v>4546</v>
      </c>
      <c r="C5103" s="8" t="s">
        <v>8</v>
      </c>
      <c r="D5103" s="50" t="s">
        <v>10836</v>
      </c>
      <c r="E5103" s="50" t="s">
        <v>4550</v>
      </c>
    </row>
    <row r="5104" spans="1:5" ht="16" x14ac:dyDescent="0.2">
      <c r="A5104" s="8" t="s">
        <v>9307</v>
      </c>
      <c r="B5104" s="8" t="s">
        <v>4551</v>
      </c>
      <c r="C5104" s="8" t="s">
        <v>4</v>
      </c>
      <c r="D5104" s="50" t="s">
        <v>10794</v>
      </c>
      <c r="E5104" s="50" t="s">
        <v>4461</v>
      </c>
    </row>
    <row r="5105" spans="1:5" ht="16" x14ac:dyDescent="0.2">
      <c r="A5105" s="8" t="s">
        <v>9307</v>
      </c>
      <c r="B5105" s="8" t="s">
        <v>4551</v>
      </c>
      <c r="C5105" s="8" t="s">
        <v>5</v>
      </c>
      <c r="D5105" s="50" t="s">
        <v>10797</v>
      </c>
      <c r="E5105" s="50" t="s">
        <v>4468</v>
      </c>
    </row>
    <row r="5106" spans="1:5" ht="16" x14ac:dyDescent="0.2">
      <c r="A5106" s="8" t="s">
        <v>9307</v>
      </c>
      <c r="B5106" s="8" t="s">
        <v>4551</v>
      </c>
      <c r="C5106" s="8" t="s">
        <v>6</v>
      </c>
      <c r="D5106" s="50" t="s">
        <v>10834</v>
      </c>
      <c r="E5106" s="50" t="s">
        <v>4548</v>
      </c>
    </row>
    <row r="5107" spans="1:5" ht="16" x14ac:dyDescent="0.2">
      <c r="A5107" s="8" t="s">
        <v>9307</v>
      </c>
      <c r="B5107" s="8" t="s">
        <v>4551</v>
      </c>
      <c r="C5107" s="8" t="s">
        <v>7</v>
      </c>
      <c r="D5107" s="50" t="s">
        <v>10837</v>
      </c>
      <c r="E5107" s="50" t="s">
        <v>4553</v>
      </c>
    </row>
    <row r="5108" spans="1:5" ht="16" x14ac:dyDescent="0.2">
      <c r="A5108" s="8" t="s">
        <v>9307</v>
      </c>
      <c r="B5108" s="8" t="s">
        <v>4551</v>
      </c>
      <c r="C5108" s="8" t="s">
        <v>8</v>
      </c>
      <c r="D5108" s="50" t="s">
        <v>10838</v>
      </c>
      <c r="E5108" s="50" t="s">
        <v>4554</v>
      </c>
    </row>
    <row r="5109" spans="1:5" ht="16" x14ac:dyDescent="0.2">
      <c r="A5109" s="8" t="s">
        <v>9307</v>
      </c>
      <c r="B5109" s="8" t="s">
        <v>4555</v>
      </c>
      <c r="C5109" s="8" t="s">
        <v>4</v>
      </c>
      <c r="D5109" s="50" t="s">
        <v>10794</v>
      </c>
      <c r="E5109" s="50" t="s">
        <v>4461</v>
      </c>
    </row>
    <row r="5110" spans="1:5" ht="16" x14ac:dyDescent="0.2">
      <c r="A5110" s="8" t="s">
        <v>9307</v>
      </c>
      <c r="B5110" s="8" t="s">
        <v>4555</v>
      </c>
      <c r="C5110" s="8" t="s">
        <v>5</v>
      </c>
      <c r="D5110" s="50" t="s">
        <v>10797</v>
      </c>
      <c r="E5110" s="50" t="s">
        <v>4468</v>
      </c>
    </row>
    <row r="5111" spans="1:5" ht="16" x14ac:dyDescent="0.2">
      <c r="A5111" s="8" t="s">
        <v>9307</v>
      </c>
      <c r="B5111" s="8" t="s">
        <v>4555</v>
      </c>
      <c r="C5111" s="8" t="s">
        <v>6</v>
      </c>
      <c r="D5111" s="50" t="s">
        <v>10834</v>
      </c>
      <c r="E5111" s="50" t="s">
        <v>4548</v>
      </c>
    </row>
    <row r="5112" spans="1:5" ht="16" x14ac:dyDescent="0.2">
      <c r="A5112" s="8" t="s">
        <v>9307</v>
      </c>
      <c r="B5112" s="8" t="s">
        <v>4555</v>
      </c>
      <c r="C5112" s="8" t="s">
        <v>7</v>
      </c>
      <c r="D5112" s="50" t="s">
        <v>10839</v>
      </c>
      <c r="E5112" s="50" t="s">
        <v>10840</v>
      </c>
    </row>
    <row r="5113" spans="1:5" ht="16" x14ac:dyDescent="0.2">
      <c r="A5113" s="8" t="s">
        <v>9307</v>
      </c>
      <c r="B5113" s="8" t="s">
        <v>4558</v>
      </c>
      <c r="C5113" s="8" t="s">
        <v>4</v>
      </c>
      <c r="D5113" s="50" t="s">
        <v>10794</v>
      </c>
      <c r="E5113" s="50" t="s">
        <v>4461</v>
      </c>
    </row>
    <row r="5114" spans="1:5" ht="16" x14ac:dyDescent="0.2">
      <c r="A5114" s="8" t="s">
        <v>9307</v>
      </c>
      <c r="B5114" s="8" t="s">
        <v>4558</v>
      </c>
      <c r="C5114" s="8" t="s">
        <v>5</v>
      </c>
      <c r="D5114" s="50" t="s">
        <v>10797</v>
      </c>
      <c r="E5114" s="50" t="s">
        <v>4468</v>
      </c>
    </row>
    <row r="5115" spans="1:5" ht="16" x14ac:dyDescent="0.2">
      <c r="A5115" s="8" t="s">
        <v>9307</v>
      </c>
      <c r="B5115" s="8" t="s">
        <v>4558</v>
      </c>
      <c r="C5115" s="8" t="s">
        <v>6</v>
      </c>
      <c r="D5115" s="50" t="s">
        <v>10834</v>
      </c>
      <c r="E5115" s="50" t="s">
        <v>4548</v>
      </c>
    </row>
    <row r="5116" spans="1:5" ht="32" x14ac:dyDescent="0.2">
      <c r="A5116" s="8" t="s">
        <v>9307</v>
      </c>
      <c r="B5116" s="8" t="s">
        <v>4558</v>
      </c>
      <c r="C5116" s="8" t="s">
        <v>7</v>
      </c>
      <c r="D5116" s="50" t="s">
        <v>10841</v>
      </c>
      <c r="E5116" s="50" t="s">
        <v>10842</v>
      </c>
    </row>
    <row r="5117" spans="1:5" ht="16" x14ac:dyDescent="0.2">
      <c r="A5117" s="8" t="s">
        <v>9307</v>
      </c>
      <c r="B5117" s="8" t="s">
        <v>4558</v>
      </c>
      <c r="C5117" s="8" t="s">
        <v>8</v>
      </c>
      <c r="D5117" s="50" t="s">
        <v>10843</v>
      </c>
      <c r="E5117" s="50" t="s">
        <v>4561</v>
      </c>
    </row>
    <row r="5118" spans="1:5" ht="16" x14ac:dyDescent="0.2">
      <c r="A5118" s="8" t="s">
        <v>9307</v>
      </c>
      <c r="B5118" s="8" t="s">
        <v>4562</v>
      </c>
      <c r="C5118" s="8" t="s">
        <v>4</v>
      </c>
      <c r="D5118" s="50" t="s">
        <v>10794</v>
      </c>
      <c r="E5118" s="50" t="s">
        <v>4461</v>
      </c>
    </row>
    <row r="5119" spans="1:5" ht="16" x14ac:dyDescent="0.2">
      <c r="A5119" s="8" t="s">
        <v>9307</v>
      </c>
      <c r="B5119" s="8" t="s">
        <v>4562</v>
      </c>
      <c r="C5119" s="8" t="s">
        <v>5</v>
      </c>
      <c r="D5119" s="50" t="s">
        <v>10797</v>
      </c>
      <c r="E5119" s="50" t="s">
        <v>4468</v>
      </c>
    </row>
    <row r="5120" spans="1:5" ht="16" x14ac:dyDescent="0.2">
      <c r="A5120" s="8" t="s">
        <v>9307</v>
      </c>
      <c r="B5120" s="8" t="s">
        <v>4562</v>
      </c>
      <c r="C5120" s="8" t="s">
        <v>6</v>
      </c>
      <c r="D5120" s="50" t="s">
        <v>10834</v>
      </c>
      <c r="E5120" s="50" t="s">
        <v>4548</v>
      </c>
    </row>
    <row r="5121" spans="1:5" ht="16" x14ac:dyDescent="0.2">
      <c r="A5121" s="8" t="s">
        <v>9307</v>
      </c>
      <c r="B5121" s="8" t="s">
        <v>4562</v>
      </c>
      <c r="C5121" s="8" t="s">
        <v>7</v>
      </c>
      <c r="D5121" s="50" t="s">
        <v>10844</v>
      </c>
      <c r="E5121" s="50" t="s">
        <v>4564</v>
      </c>
    </row>
    <row r="5122" spans="1:5" ht="16" x14ac:dyDescent="0.2">
      <c r="A5122" s="8" t="s">
        <v>9307</v>
      </c>
      <c r="B5122" s="8" t="s">
        <v>4565</v>
      </c>
      <c r="C5122" s="8" t="s">
        <v>4</v>
      </c>
      <c r="D5122" s="50" t="s">
        <v>10794</v>
      </c>
      <c r="E5122" s="50" t="s">
        <v>4461</v>
      </c>
    </row>
    <row r="5123" spans="1:5" ht="16" x14ac:dyDescent="0.2">
      <c r="A5123" s="8" t="s">
        <v>9307</v>
      </c>
      <c r="B5123" s="8" t="s">
        <v>4565</v>
      </c>
      <c r="C5123" s="8" t="s">
        <v>5</v>
      </c>
      <c r="D5123" s="50" t="s">
        <v>10797</v>
      </c>
      <c r="E5123" s="50" t="s">
        <v>4468</v>
      </c>
    </row>
    <row r="5124" spans="1:5" ht="16" x14ac:dyDescent="0.2">
      <c r="A5124" s="8" t="s">
        <v>9307</v>
      </c>
      <c r="B5124" s="8" t="s">
        <v>4565</v>
      </c>
      <c r="C5124" s="8" t="s">
        <v>6</v>
      </c>
      <c r="D5124" s="50" t="s">
        <v>10834</v>
      </c>
      <c r="E5124" s="50" t="s">
        <v>4548</v>
      </c>
    </row>
    <row r="5125" spans="1:5" ht="16" x14ac:dyDescent="0.2">
      <c r="A5125" s="8" t="s">
        <v>9307</v>
      </c>
      <c r="B5125" s="8" t="s">
        <v>4565</v>
      </c>
      <c r="C5125" s="8" t="s">
        <v>7</v>
      </c>
      <c r="D5125" s="50" t="s">
        <v>10845</v>
      </c>
      <c r="E5125" s="50" t="s">
        <v>4567</v>
      </c>
    </row>
    <row r="5126" spans="1:5" ht="16" x14ac:dyDescent="0.2">
      <c r="A5126" s="8" t="s">
        <v>9307</v>
      </c>
      <c r="B5126" s="8" t="s">
        <v>4565</v>
      </c>
      <c r="C5126" s="8" t="s">
        <v>8</v>
      </c>
      <c r="D5126" s="50" t="s">
        <v>10846</v>
      </c>
      <c r="E5126" s="50" t="s">
        <v>4568</v>
      </c>
    </row>
    <row r="5127" spans="1:5" ht="16" x14ac:dyDescent="0.2">
      <c r="A5127" s="8" t="s">
        <v>9307</v>
      </c>
      <c r="B5127" s="8" t="s">
        <v>4569</v>
      </c>
      <c r="C5127" s="8" t="s">
        <v>4</v>
      </c>
      <c r="D5127" s="50" t="s">
        <v>10794</v>
      </c>
      <c r="E5127" s="50" t="s">
        <v>4461</v>
      </c>
    </row>
    <row r="5128" spans="1:5" ht="16" x14ac:dyDescent="0.2">
      <c r="A5128" s="8" t="s">
        <v>9307</v>
      </c>
      <c r="B5128" s="8" t="s">
        <v>4569</v>
      </c>
      <c r="C5128" s="8" t="s">
        <v>5</v>
      </c>
      <c r="D5128" s="50" t="s">
        <v>10797</v>
      </c>
      <c r="E5128" s="50" t="s">
        <v>4468</v>
      </c>
    </row>
    <row r="5129" spans="1:5" ht="16" x14ac:dyDescent="0.2">
      <c r="A5129" s="8" t="s">
        <v>9307</v>
      </c>
      <c r="B5129" s="8" t="s">
        <v>4569</v>
      </c>
      <c r="C5129" s="8" t="s">
        <v>6</v>
      </c>
      <c r="D5129" s="50" t="s">
        <v>10847</v>
      </c>
      <c r="E5129" s="50" t="s">
        <v>4571</v>
      </c>
    </row>
    <row r="5130" spans="1:5" ht="16" x14ac:dyDescent="0.2">
      <c r="A5130" s="8" t="s">
        <v>9307</v>
      </c>
      <c r="B5130" s="8" t="s">
        <v>4569</v>
      </c>
      <c r="C5130" s="8" t="s">
        <v>7</v>
      </c>
      <c r="D5130" s="50" t="s">
        <v>10848</v>
      </c>
      <c r="E5130" s="50" t="s">
        <v>4572</v>
      </c>
    </row>
    <row r="5131" spans="1:5" ht="80" x14ac:dyDescent="0.2">
      <c r="A5131" s="8" t="s">
        <v>9307</v>
      </c>
      <c r="B5131" s="8" t="s">
        <v>4569</v>
      </c>
      <c r="C5131" s="8" t="s">
        <v>8</v>
      </c>
      <c r="D5131" s="50" t="s">
        <v>10849</v>
      </c>
      <c r="E5131" s="50" t="s">
        <v>4573</v>
      </c>
    </row>
    <row r="5132" spans="1:5" ht="16" x14ac:dyDescent="0.2">
      <c r="A5132" s="8" t="s">
        <v>9307</v>
      </c>
      <c r="B5132" s="8" t="s">
        <v>4574</v>
      </c>
      <c r="C5132" s="8" t="s">
        <v>4</v>
      </c>
      <c r="D5132" s="50" t="s">
        <v>10794</v>
      </c>
      <c r="E5132" s="50" t="s">
        <v>4461</v>
      </c>
    </row>
    <row r="5133" spans="1:5" ht="16" x14ac:dyDescent="0.2">
      <c r="A5133" s="8" t="s">
        <v>9307</v>
      </c>
      <c r="B5133" s="8" t="s">
        <v>4574</v>
      </c>
      <c r="C5133" s="8" t="s">
        <v>5</v>
      </c>
      <c r="D5133" s="50" t="s">
        <v>10797</v>
      </c>
      <c r="E5133" s="50" t="s">
        <v>4468</v>
      </c>
    </row>
    <row r="5134" spans="1:5" ht="16" x14ac:dyDescent="0.2">
      <c r="A5134" s="8" t="s">
        <v>9307</v>
      </c>
      <c r="B5134" s="8" t="s">
        <v>4574</v>
      </c>
      <c r="C5134" s="8" t="s">
        <v>6</v>
      </c>
      <c r="D5134" s="50" t="s">
        <v>10850</v>
      </c>
      <c r="E5134" s="50" t="s">
        <v>4576</v>
      </c>
    </row>
    <row r="5135" spans="1:5" ht="16" x14ac:dyDescent="0.2">
      <c r="A5135" s="8" t="s">
        <v>9307</v>
      </c>
      <c r="B5135" s="8" t="s">
        <v>4574</v>
      </c>
      <c r="C5135" s="8" t="s">
        <v>7</v>
      </c>
      <c r="D5135" s="50" t="s">
        <v>10851</v>
      </c>
      <c r="E5135" s="50" t="s">
        <v>4577</v>
      </c>
    </row>
    <row r="5136" spans="1:5" ht="48" x14ac:dyDescent="0.2">
      <c r="A5136" s="8" t="s">
        <v>9307</v>
      </c>
      <c r="B5136" s="8" t="s">
        <v>4574</v>
      </c>
      <c r="C5136" s="8" t="s">
        <v>8</v>
      </c>
      <c r="D5136" s="50" t="s">
        <v>10852</v>
      </c>
      <c r="E5136" s="50" t="s">
        <v>4578</v>
      </c>
    </row>
    <row r="5137" spans="1:5" ht="16" x14ac:dyDescent="0.2">
      <c r="A5137" s="8" t="s">
        <v>9307</v>
      </c>
      <c r="B5137" s="8" t="s">
        <v>4579</v>
      </c>
      <c r="C5137" s="8" t="s">
        <v>4</v>
      </c>
      <c r="D5137" s="50" t="s">
        <v>10794</v>
      </c>
      <c r="E5137" s="50" t="s">
        <v>4461</v>
      </c>
    </row>
    <row r="5138" spans="1:5" ht="16" x14ac:dyDescent="0.2">
      <c r="A5138" s="8" t="s">
        <v>9307</v>
      </c>
      <c r="B5138" s="8" t="s">
        <v>4579</v>
      </c>
      <c r="C5138" s="8" t="s">
        <v>5</v>
      </c>
      <c r="D5138" s="50" t="s">
        <v>10797</v>
      </c>
      <c r="E5138" s="50" t="s">
        <v>4468</v>
      </c>
    </row>
    <row r="5139" spans="1:5" ht="16" x14ac:dyDescent="0.2">
      <c r="A5139" s="8" t="s">
        <v>9307</v>
      </c>
      <c r="B5139" s="8" t="s">
        <v>4579</v>
      </c>
      <c r="C5139" s="8" t="s">
        <v>6</v>
      </c>
      <c r="D5139" s="50" t="s">
        <v>10850</v>
      </c>
      <c r="E5139" s="50" t="s">
        <v>4576</v>
      </c>
    </row>
    <row r="5140" spans="1:5" ht="16" x14ac:dyDescent="0.2">
      <c r="A5140" s="8" t="s">
        <v>9307</v>
      </c>
      <c r="B5140" s="8" t="s">
        <v>4579</v>
      </c>
      <c r="C5140" s="8" t="s">
        <v>7</v>
      </c>
      <c r="D5140" s="50" t="s">
        <v>10853</v>
      </c>
      <c r="E5140" s="50" t="s">
        <v>4581</v>
      </c>
    </row>
    <row r="5141" spans="1:5" ht="80" x14ac:dyDescent="0.2">
      <c r="A5141" s="8" t="s">
        <v>9307</v>
      </c>
      <c r="B5141" s="8" t="s">
        <v>4579</v>
      </c>
      <c r="C5141" s="8" t="s">
        <v>8</v>
      </c>
      <c r="D5141" s="50" t="s">
        <v>10854</v>
      </c>
      <c r="E5141" s="50" t="s">
        <v>4582</v>
      </c>
    </row>
    <row r="5142" spans="1:5" ht="16" x14ac:dyDescent="0.2">
      <c r="A5142" s="8" t="s">
        <v>9307</v>
      </c>
      <c r="B5142" s="8" t="s">
        <v>4585</v>
      </c>
      <c r="C5142" s="8" t="s">
        <v>4</v>
      </c>
      <c r="D5142" s="50" t="s">
        <v>10794</v>
      </c>
      <c r="E5142" s="50" t="s">
        <v>4461</v>
      </c>
    </row>
    <row r="5143" spans="1:5" ht="16" x14ac:dyDescent="0.2">
      <c r="A5143" s="8" t="s">
        <v>9307</v>
      </c>
      <c r="B5143" s="8" t="s">
        <v>4585</v>
      </c>
      <c r="C5143" s="8" t="s">
        <v>5</v>
      </c>
      <c r="D5143" s="50" t="s">
        <v>10797</v>
      </c>
      <c r="E5143" s="50" t="s">
        <v>4468</v>
      </c>
    </row>
    <row r="5144" spans="1:5" ht="16" x14ac:dyDescent="0.2">
      <c r="A5144" s="8" t="s">
        <v>9307</v>
      </c>
      <c r="B5144" s="8" t="s">
        <v>4585</v>
      </c>
      <c r="C5144" s="8" t="s">
        <v>6</v>
      </c>
      <c r="D5144" s="50" t="s">
        <v>10855</v>
      </c>
      <c r="E5144" s="50" t="s">
        <v>4587</v>
      </c>
    </row>
    <row r="5145" spans="1:5" ht="16" x14ac:dyDescent="0.2">
      <c r="A5145" s="8" t="s">
        <v>9307</v>
      </c>
      <c r="B5145" s="8" t="s">
        <v>4585</v>
      </c>
      <c r="C5145" s="8" t="s">
        <v>7</v>
      </c>
      <c r="D5145" s="50" t="s">
        <v>10856</v>
      </c>
      <c r="E5145" s="50" t="s">
        <v>4588</v>
      </c>
    </row>
    <row r="5146" spans="1:5" ht="80" x14ac:dyDescent="0.2">
      <c r="A5146" s="8" t="s">
        <v>9307</v>
      </c>
      <c r="B5146" s="8" t="s">
        <v>4585</v>
      </c>
      <c r="C5146" s="8" t="s">
        <v>8</v>
      </c>
      <c r="D5146" s="50" t="s">
        <v>10857</v>
      </c>
      <c r="E5146" s="50" t="s">
        <v>4589</v>
      </c>
    </row>
    <row r="5147" spans="1:5" ht="16" x14ac:dyDescent="0.2">
      <c r="A5147" s="8" t="s">
        <v>9307</v>
      </c>
      <c r="B5147" s="8" t="s">
        <v>4597</v>
      </c>
      <c r="C5147" s="8" t="s">
        <v>4</v>
      </c>
      <c r="D5147" s="50" t="s">
        <v>10794</v>
      </c>
      <c r="E5147" s="50" t="s">
        <v>4461</v>
      </c>
    </row>
    <row r="5148" spans="1:5" ht="16" x14ac:dyDescent="0.2">
      <c r="A5148" s="8" t="s">
        <v>9307</v>
      </c>
      <c r="B5148" s="8" t="s">
        <v>4597</v>
      </c>
      <c r="C5148" s="8" t="s">
        <v>5</v>
      </c>
      <c r="D5148" s="50" t="s">
        <v>10858</v>
      </c>
      <c r="E5148" s="50" t="s">
        <v>4599</v>
      </c>
    </row>
    <row r="5149" spans="1:5" ht="16" x14ac:dyDescent="0.2">
      <c r="A5149" s="8" t="s">
        <v>9307</v>
      </c>
      <c r="B5149" s="8" t="s">
        <v>4597</v>
      </c>
      <c r="C5149" s="8" t="s">
        <v>6</v>
      </c>
      <c r="D5149" s="50" t="s">
        <v>10859</v>
      </c>
      <c r="E5149" s="50" t="s">
        <v>4600</v>
      </c>
    </row>
    <row r="5150" spans="1:5" ht="16" x14ac:dyDescent="0.2">
      <c r="A5150" s="8" t="s">
        <v>9307</v>
      </c>
      <c r="B5150" s="8" t="s">
        <v>4597</v>
      </c>
      <c r="C5150" s="8" t="s">
        <v>7</v>
      </c>
      <c r="D5150" s="50" t="s">
        <v>10860</v>
      </c>
      <c r="E5150" s="50" t="s">
        <v>4601</v>
      </c>
    </row>
    <row r="5151" spans="1:5" ht="96" x14ac:dyDescent="0.2">
      <c r="A5151" s="8" t="s">
        <v>9307</v>
      </c>
      <c r="B5151" s="8" t="s">
        <v>4597</v>
      </c>
      <c r="C5151" s="8" t="s">
        <v>8</v>
      </c>
      <c r="D5151" s="50" t="s">
        <v>10861</v>
      </c>
      <c r="E5151" s="50" t="s">
        <v>4602</v>
      </c>
    </row>
    <row r="5152" spans="1:5" ht="16" x14ac:dyDescent="0.2">
      <c r="A5152" s="8" t="s">
        <v>9307</v>
      </c>
      <c r="B5152" s="8" t="s">
        <v>4603</v>
      </c>
      <c r="C5152" s="8" t="s">
        <v>4</v>
      </c>
      <c r="D5152" s="50" t="s">
        <v>10794</v>
      </c>
      <c r="E5152" s="50" t="s">
        <v>4461</v>
      </c>
    </row>
    <row r="5153" spans="1:5" ht="16" x14ac:dyDescent="0.2">
      <c r="A5153" s="8" t="s">
        <v>9307</v>
      </c>
      <c r="B5153" s="8" t="s">
        <v>4603</v>
      </c>
      <c r="C5153" s="8" t="s">
        <v>5</v>
      </c>
      <c r="D5153" s="50" t="s">
        <v>10858</v>
      </c>
      <c r="E5153" s="50" t="s">
        <v>4599</v>
      </c>
    </row>
    <row r="5154" spans="1:5" ht="16" x14ac:dyDescent="0.2">
      <c r="A5154" s="8" t="s">
        <v>9307</v>
      </c>
      <c r="B5154" s="8" t="s">
        <v>4603</v>
      </c>
      <c r="C5154" s="8" t="s">
        <v>6</v>
      </c>
      <c r="D5154" s="50" t="s">
        <v>10862</v>
      </c>
      <c r="E5154" s="50" t="s">
        <v>4605</v>
      </c>
    </row>
    <row r="5155" spans="1:5" ht="16" x14ac:dyDescent="0.2">
      <c r="A5155" s="8" t="s">
        <v>9307</v>
      </c>
      <c r="B5155" s="8" t="s">
        <v>4603</v>
      </c>
      <c r="C5155" s="8" t="s">
        <v>7</v>
      </c>
      <c r="D5155" s="50" t="s">
        <v>10863</v>
      </c>
      <c r="E5155" s="50" t="s">
        <v>4606</v>
      </c>
    </row>
    <row r="5156" spans="1:5" ht="16" x14ac:dyDescent="0.2">
      <c r="A5156" s="8" t="s">
        <v>9307</v>
      </c>
      <c r="B5156" s="8" t="s">
        <v>4607</v>
      </c>
      <c r="C5156" s="8" t="s">
        <v>4</v>
      </c>
      <c r="D5156" s="50" t="s">
        <v>10794</v>
      </c>
      <c r="E5156" s="50" t="s">
        <v>4461</v>
      </c>
    </row>
    <row r="5157" spans="1:5" ht="16" x14ac:dyDescent="0.2">
      <c r="A5157" s="8" t="s">
        <v>9307</v>
      </c>
      <c r="B5157" s="8" t="s">
        <v>4607</v>
      </c>
      <c r="C5157" s="8" t="s">
        <v>5</v>
      </c>
      <c r="D5157" s="50" t="s">
        <v>10858</v>
      </c>
      <c r="E5157" s="50" t="s">
        <v>4599</v>
      </c>
    </row>
    <row r="5158" spans="1:5" ht="16" x14ac:dyDescent="0.2">
      <c r="A5158" s="8" t="s">
        <v>9307</v>
      </c>
      <c r="B5158" s="8" t="s">
        <v>4607</v>
      </c>
      <c r="C5158" s="8" t="s">
        <v>6</v>
      </c>
      <c r="D5158" s="50" t="s">
        <v>10862</v>
      </c>
      <c r="E5158" s="50" t="s">
        <v>4605</v>
      </c>
    </row>
    <row r="5159" spans="1:5" ht="16" x14ac:dyDescent="0.2">
      <c r="A5159" s="8" t="s">
        <v>9307</v>
      </c>
      <c r="B5159" s="8" t="s">
        <v>4607</v>
      </c>
      <c r="C5159" s="8" t="s">
        <v>7</v>
      </c>
      <c r="D5159" s="50" t="s">
        <v>10864</v>
      </c>
      <c r="E5159" s="50" t="s">
        <v>4609</v>
      </c>
    </row>
    <row r="5160" spans="1:5" ht="16" x14ac:dyDescent="0.2">
      <c r="A5160" s="8" t="s">
        <v>9307</v>
      </c>
      <c r="B5160" s="8" t="s">
        <v>4610</v>
      </c>
      <c r="C5160" s="8" t="s">
        <v>4</v>
      </c>
      <c r="D5160" s="50" t="s">
        <v>10794</v>
      </c>
      <c r="E5160" s="50" t="s">
        <v>4461</v>
      </c>
    </row>
    <row r="5161" spans="1:5" ht="16" x14ac:dyDescent="0.2">
      <c r="A5161" s="8" t="s">
        <v>9307</v>
      </c>
      <c r="B5161" s="8" t="s">
        <v>4610</v>
      </c>
      <c r="C5161" s="8" t="s">
        <v>5</v>
      </c>
      <c r="D5161" s="50" t="s">
        <v>10858</v>
      </c>
      <c r="E5161" s="50" t="s">
        <v>4599</v>
      </c>
    </row>
    <row r="5162" spans="1:5" ht="16" x14ac:dyDescent="0.2">
      <c r="A5162" s="8" t="s">
        <v>9307</v>
      </c>
      <c r="B5162" s="8" t="s">
        <v>4610</v>
      </c>
      <c r="C5162" s="8" t="s">
        <v>6</v>
      </c>
      <c r="D5162" s="50" t="s">
        <v>10862</v>
      </c>
      <c r="E5162" s="50" t="s">
        <v>4605</v>
      </c>
    </row>
    <row r="5163" spans="1:5" ht="16" x14ac:dyDescent="0.2">
      <c r="A5163" s="8" t="s">
        <v>9307</v>
      </c>
      <c r="B5163" s="8" t="s">
        <v>4610</v>
      </c>
      <c r="C5163" s="8" t="s">
        <v>7</v>
      </c>
      <c r="D5163" s="50" t="s">
        <v>10865</v>
      </c>
      <c r="E5163" s="50" t="s">
        <v>4612</v>
      </c>
    </row>
    <row r="5164" spans="1:5" ht="16" x14ac:dyDescent="0.2">
      <c r="A5164" s="8" t="s">
        <v>9307</v>
      </c>
      <c r="B5164" s="8" t="s">
        <v>4615</v>
      </c>
      <c r="C5164" s="8" t="s">
        <v>4</v>
      </c>
      <c r="D5164" s="50" t="s">
        <v>10794</v>
      </c>
      <c r="E5164" s="50" t="s">
        <v>4461</v>
      </c>
    </row>
    <row r="5165" spans="1:5" ht="16" x14ac:dyDescent="0.2">
      <c r="A5165" s="8" t="s">
        <v>9307</v>
      </c>
      <c r="B5165" s="8" t="s">
        <v>4615</v>
      </c>
      <c r="C5165" s="8" t="s">
        <v>5</v>
      </c>
      <c r="D5165" s="50" t="s">
        <v>10858</v>
      </c>
      <c r="E5165" s="50" t="s">
        <v>4599</v>
      </c>
    </row>
    <row r="5166" spans="1:5" ht="16" x14ac:dyDescent="0.2">
      <c r="A5166" s="8" t="s">
        <v>9307</v>
      </c>
      <c r="B5166" s="8" t="s">
        <v>4615</v>
      </c>
      <c r="C5166" s="8" t="s">
        <v>6</v>
      </c>
      <c r="D5166" s="50" t="s">
        <v>10862</v>
      </c>
      <c r="E5166" s="50" t="s">
        <v>4605</v>
      </c>
    </row>
    <row r="5167" spans="1:5" ht="16" x14ac:dyDescent="0.2">
      <c r="A5167" s="8" t="s">
        <v>9307</v>
      </c>
      <c r="B5167" s="8" t="s">
        <v>4615</v>
      </c>
      <c r="C5167" s="8" t="s">
        <v>7</v>
      </c>
      <c r="D5167" s="50" t="s">
        <v>10866</v>
      </c>
      <c r="E5167" s="50" t="s">
        <v>4617</v>
      </c>
    </row>
    <row r="5168" spans="1:5" ht="96" x14ac:dyDescent="0.2">
      <c r="A5168" s="8" t="s">
        <v>9307</v>
      </c>
      <c r="B5168" s="8" t="s">
        <v>4615</v>
      </c>
      <c r="C5168" s="8" t="s">
        <v>8</v>
      </c>
      <c r="D5168" s="50" t="s">
        <v>10867</v>
      </c>
      <c r="E5168" s="50" t="s">
        <v>4618</v>
      </c>
    </row>
    <row r="5169" spans="1:5" ht="16" x14ac:dyDescent="0.2">
      <c r="A5169" s="8" t="s">
        <v>9307</v>
      </c>
      <c r="B5169" s="8" t="s">
        <v>4619</v>
      </c>
      <c r="C5169" s="8" t="s">
        <v>4</v>
      </c>
      <c r="D5169" s="50" t="s">
        <v>10794</v>
      </c>
      <c r="E5169" s="50" t="s">
        <v>4461</v>
      </c>
    </row>
    <row r="5170" spans="1:5" ht="16" x14ac:dyDescent="0.2">
      <c r="A5170" s="8" t="s">
        <v>9307</v>
      </c>
      <c r="B5170" s="8" t="s">
        <v>4619</v>
      </c>
      <c r="C5170" s="8" t="s">
        <v>5</v>
      </c>
      <c r="D5170" s="50" t="s">
        <v>10858</v>
      </c>
      <c r="E5170" s="50" t="s">
        <v>4599</v>
      </c>
    </row>
    <row r="5171" spans="1:5" ht="16" x14ac:dyDescent="0.2">
      <c r="A5171" s="8" t="s">
        <v>9307</v>
      </c>
      <c r="B5171" s="8" t="s">
        <v>4619</v>
      </c>
      <c r="C5171" s="8" t="s">
        <v>6</v>
      </c>
      <c r="D5171" s="50" t="s">
        <v>10868</v>
      </c>
      <c r="E5171" s="50" t="s">
        <v>4621</v>
      </c>
    </row>
    <row r="5172" spans="1:5" ht="16" x14ac:dyDescent="0.2">
      <c r="A5172" s="8" t="s">
        <v>9307</v>
      </c>
      <c r="B5172" s="8" t="s">
        <v>4619</v>
      </c>
      <c r="C5172" s="8" t="s">
        <v>7</v>
      </c>
      <c r="D5172" s="50" t="s">
        <v>10869</v>
      </c>
      <c r="E5172" s="50" t="s">
        <v>4622</v>
      </c>
    </row>
    <row r="5173" spans="1:5" ht="16" x14ac:dyDescent="0.2">
      <c r="A5173" s="8" t="s">
        <v>9307</v>
      </c>
      <c r="B5173" s="8" t="s">
        <v>4623</v>
      </c>
      <c r="C5173" s="8" t="s">
        <v>4</v>
      </c>
      <c r="D5173" s="50" t="s">
        <v>10794</v>
      </c>
      <c r="E5173" s="50" t="s">
        <v>4461</v>
      </c>
    </row>
    <row r="5174" spans="1:5" ht="16" x14ac:dyDescent="0.2">
      <c r="A5174" s="8" t="s">
        <v>9307</v>
      </c>
      <c r="B5174" s="8" t="s">
        <v>4623</v>
      </c>
      <c r="C5174" s="8" t="s">
        <v>5</v>
      </c>
      <c r="D5174" s="50" t="s">
        <v>10858</v>
      </c>
      <c r="E5174" s="50" t="s">
        <v>4599</v>
      </c>
    </row>
    <row r="5175" spans="1:5" ht="16" x14ac:dyDescent="0.2">
      <c r="A5175" s="8" t="s">
        <v>9307</v>
      </c>
      <c r="B5175" s="8" t="s">
        <v>4623</v>
      </c>
      <c r="C5175" s="8" t="s">
        <v>6</v>
      </c>
      <c r="D5175" s="50" t="s">
        <v>10868</v>
      </c>
      <c r="E5175" s="50" t="s">
        <v>4621</v>
      </c>
    </row>
    <row r="5176" spans="1:5" ht="16" x14ac:dyDescent="0.2">
      <c r="A5176" s="8" t="s">
        <v>9307</v>
      </c>
      <c r="B5176" s="8" t="s">
        <v>4623</v>
      </c>
      <c r="C5176" s="8" t="s">
        <v>7</v>
      </c>
      <c r="D5176" s="50" t="s">
        <v>10870</v>
      </c>
      <c r="E5176" s="50" t="s">
        <v>4625</v>
      </c>
    </row>
    <row r="5177" spans="1:5" ht="16" x14ac:dyDescent="0.2">
      <c r="A5177" s="8" t="s">
        <v>9307</v>
      </c>
      <c r="B5177" s="8" t="s">
        <v>4623</v>
      </c>
      <c r="C5177" s="8" t="s">
        <v>8</v>
      </c>
      <c r="D5177" s="50" t="s">
        <v>10871</v>
      </c>
      <c r="E5177" s="50" t="s">
        <v>4626</v>
      </c>
    </row>
    <row r="5178" spans="1:5" ht="16" x14ac:dyDescent="0.2">
      <c r="A5178" s="8" t="s">
        <v>9307</v>
      </c>
      <c r="B5178" s="8" t="s">
        <v>4627</v>
      </c>
      <c r="C5178" s="8" t="s">
        <v>4</v>
      </c>
      <c r="D5178" s="50" t="s">
        <v>10794</v>
      </c>
      <c r="E5178" s="50" t="s">
        <v>4461</v>
      </c>
    </row>
    <row r="5179" spans="1:5" ht="16" x14ac:dyDescent="0.2">
      <c r="A5179" s="8" t="s">
        <v>9307</v>
      </c>
      <c r="B5179" s="8" t="s">
        <v>4627</v>
      </c>
      <c r="C5179" s="8" t="s">
        <v>5</v>
      </c>
      <c r="D5179" s="50" t="s">
        <v>10858</v>
      </c>
      <c r="E5179" s="50" t="s">
        <v>4599</v>
      </c>
    </row>
    <row r="5180" spans="1:5" ht="16" x14ac:dyDescent="0.2">
      <c r="A5180" s="8" t="s">
        <v>9307</v>
      </c>
      <c r="B5180" s="8" t="s">
        <v>4627</v>
      </c>
      <c r="C5180" s="8" t="s">
        <v>6</v>
      </c>
      <c r="D5180" s="50" t="s">
        <v>10868</v>
      </c>
      <c r="E5180" s="50" t="s">
        <v>4621</v>
      </c>
    </row>
    <row r="5181" spans="1:5" ht="16" x14ac:dyDescent="0.2">
      <c r="A5181" s="8" t="s">
        <v>9307</v>
      </c>
      <c r="B5181" s="8" t="s">
        <v>4627</v>
      </c>
      <c r="C5181" s="8" t="s">
        <v>7</v>
      </c>
      <c r="D5181" s="50" t="s">
        <v>10872</v>
      </c>
      <c r="E5181" s="50" t="s">
        <v>4629</v>
      </c>
    </row>
    <row r="5182" spans="1:5" ht="16" x14ac:dyDescent="0.2">
      <c r="A5182" s="8" t="s">
        <v>9307</v>
      </c>
      <c r="B5182" s="8" t="s">
        <v>4627</v>
      </c>
      <c r="C5182" s="8" t="s">
        <v>8</v>
      </c>
      <c r="D5182" s="50" t="s">
        <v>10873</v>
      </c>
      <c r="E5182" s="50" t="s">
        <v>4630</v>
      </c>
    </row>
    <row r="5183" spans="1:5" ht="16" x14ac:dyDescent="0.2">
      <c r="A5183" s="8" t="s">
        <v>9307</v>
      </c>
      <c r="B5183" s="8" t="s">
        <v>4631</v>
      </c>
      <c r="C5183" s="8" t="s">
        <v>4</v>
      </c>
      <c r="D5183" s="50" t="s">
        <v>10794</v>
      </c>
      <c r="E5183" s="50" t="s">
        <v>4461</v>
      </c>
    </row>
    <row r="5184" spans="1:5" ht="16" x14ac:dyDescent="0.2">
      <c r="A5184" s="8" t="s">
        <v>9307</v>
      </c>
      <c r="B5184" s="8" t="s">
        <v>4631</v>
      </c>
      <c r="C5184" s="8" t="s">
        <v>5</v>
      </c>
      <c r="D5184" s="50" t="s">
        <v>10858</v>
      </c>
      <c r="E5184" s="50" t="s">
        <v>4599</v>
      </c>
    </row>
    <row r="5185" spans="1:5" ht="16" x14ac:dyDescent="0.2">
      <c r="A5185" s="8" t="s">
        <v>9307</v>
      </c>
      <c r="B5185" s="8" t="s">
        <v>4631</v>
      </c>
      <c r="C5185" s="8" t="s">
        <v>6</v>
      </c>
      <c r="D5185" s="50" t="s">
        <v>10868</v>
      </c>
      <c r="E5185" s="50" t="s">
        <v>4621</v>
      </c>
    </row>
    <row r="5186" spans="1:5" ht="16" x14ac:dyDescent="0.2">
      <c r="A5186" s="8" t="s">
        <v>9307</v>
      </c>
      <c r="B5186" s="8" t="s">
        <v>4631</v>
      </c>
      <c r="C5186" s="8" t="s">
        <v>7</v>
      </c>
      <c r="D5186" s="50" t="s">
        <v>10874</v>
      </c>
      <c r="E5186" s="50" t="s">
        <v>4633</v>
      </c>
    </row>
    <row r="5187" spans="1:5" ht="16" x14ac:dyDescent="0.2">
      <c r="A5187" s="8" t="s">
        <v>9307</v>
      </c>
      <c r="B5187" s="8" t="s">
        <v>4631</v>
      </c>
      <c r="C5187" s="8" t="s">
        <v>8</v>
      </c>
      <c r="D5187" s="50" t="s">
        <v>10875</v>
      </c>
      <c r="E5187" s="50" t="s">
        <v>4634</v>
      </c>
    </row>
    <row r="5188" spans="1:5" ht="16" x14ac:dyDescent="0.2">
      <c r="A5188" s="8" t="s">
        <v>9307</v>
      </c>
      <c r="B5188" s="8" t="s">
        <v>4635</v>
      </c>
      <c r="C5188" s="8" t="s">
        <v>4</v>
      </c>
      <c r="D5188" s="50" t="s">
        <v>10794</v>
      </c>
      <c r="E5188" s="50" t="s">
        <v>4461</v>
      </c>
    </row>
    <row r="5189" spans="1:5" ht="16" x14ac:dyDescent="0.2">
      <c r="A5189" s="8" t="s">
        <v>9307</v>
      </c>
      <c r="B5189" s="8" t="s">
        <v>4635</v>
      </c>
      <c r="C5189" s="8" t="s">
        <v>5</v>
      </c>
      <c r="D5189" s="50" t="s">
        <v>10858</v>
      </c>
      <c r="E5189" s="50" t="s">
        <v>4599</v>
      </c>
    </row>
    <row r="5190" spans="1:5" ht="16" x14ac:dyDescent="0.2">
      <c r="A5190" s="8" t="s">
        <v>9307</v>
      </c>
      <c r="B5190" s="8" t="s">
        <v>4635</v>
      </c>
      <c r="C5190" s="8" t="s">
        <v>6</v>
      </c>
      <c r="D5190" s="50" t="s">
        <v>10868</v>
      </c>
      <c r="E5190" s="50" t="s">
        <v>4621</v>
      </c>
    </row>
    <row r="5191" spans="1:5" ht="16" x14ac:dyDescent="0.2">
      <c r="A5191" s="8" t="s">
        <v>9307</v>
      </c>
      <c r="B5191" s="8" t="s">
        <v>4635</v>
      </c>
      <c r="C5191" s="8" t="s">
        <v>7</v>
      </c>
      <c r="D5191" s="50" t="s">
        <v>9723</v>
      </c>
      <c r="E5191" s="50" t="s">
        <v>1408</v>
      </c>
    </row>
    <row r="5192" spans="1:5" ht="16" x14ac:dyDescent="0.2">
      <c r="A5192" s="8" t="s">
        <v>9307</v>
      </c>
      <c r="B5192" s="8" t="s">
        <v>4637</v>
      </c>
      <c r="C5192" s="8" t="s">
        <v>4</v>
      </c>
      <c r="D5192" s="50" t="s">
        <v>10794</v>
      </c>
      <c r="E5192" s="50" t="s">
        <v>4461</v>
      </c>
    </row>
    <row r="5193" spans="1:5" ht="16" x14ac:dyDescent="0.2">
      <c r="A5193" s="8" t="s">
        <v>9307</v>
      </c>
      <c r="B5193" s="8" t="s">
        <v>4637</v>
      </c>
      <c r="C5193" s="8" t="s">
        <v>5</v>
      </c>
      <c r="D5193" s="50" t="s">
        <v>10858</v>
      </c>
      <c r="E5193" s="50" t="s">
        <v>4599</v>
      </c>
    </row>
    <row r="5194" spans="1:5" ht="16" x14ac:dyDescent="0.2">
      <c r="A5194" s="8" t="s">
        <v>9307</v>
      </c>
      <c r="B5194" s="8" t="s">
        <v>4637</v>
      </c>
      <c r="C5194" s="8" t="s">
        <v>6</v>
      </c>
      <c r="D5194" s="50" t="s">
        <v>10876</v>
      </c>
      <c r="E5194" s="50" t="s">
        <v>4639</v>
      </c>
    </row>
    <row r="5195" spans="1:5" ht="16" x14ac:dyDescent="0.2">
      <c r="A5195" s="8" t="s">
        <v>9307</v>
      </c>
      <c r="B5195" s="8" t="s">
        <v>4637</v>
      </c>
      <c r="C5195" s="8" t="s">
        <v>7</v>
      </c>
      <c r="D5195" s="50" t="s">
        <v>10877</v>
      </c>
      <c r="E5195" s="50" t="s">
        <v>4640</v>
      </c>
    </row>
    <row r="5196" spans="1:5" ht="16" x14ac:dyDescent="0.2">
      <c r="A5196" s="8" t="s">
        <v>9307</v>
      </c>
      <c r="B5196" s="8" t="s">
        <v>4637</v>
      </c>
      <c r="C5196" s="8" t="s">
        <v>8</v>
      </c>
      <c r="D5196" s="50" t="s">
        <v>10878</v>
      </c>
      <c r="E5196" s="50" t="s">
        <v>4641</v>
      </c>
    </row>
    <row r="5197" spans="1:5" ht="16" x14ac:dyDescent="0.2">
      <c r="A5197" s="8" t="s">
        <v>9307</v>
      </c>
      <c r="B5197" s="8" t="s">
        <v>4642</v>
      </c>
      <c r="C5197" s="8" t="s">
        <v>4</v>
      </c>
      <c r="D5197" s="50" t="s">
        <v>10794</v>
      </c>
      <c r="E5197" s="50" t="s">
        <v>4461</v>
      </c>
    </row>
    <row r="5198" spans="1:5" ht="16" x14ac:dyDescent="0.2">
      <c r="A5198" s="8" t="s">
        <v>9307</v>
      </c>
      <c r="B5198" s="8" t="s">
        <v>4642</v>
      </c>
      <c r="C5198" s="8" t="s">
        <v>5</v>
      </c>
      <c r="D5198" s="50" t="s">
        <v>10858</v>
      </c>
      <c r="E5198" s="50" t="s">
        <v>4599</v>
      </c>
    </row>
    <row r="5199" spans="1:5" ht="16" x14ac:dyDescent="0.2">
      <c r="A5199" s="8" t="s">
        <v>9307</v>
      </c>
      <c r="B5199" s="8" t="s">
        <v>4642</v>
      </c>
      <c r="C5199" s="8" t="s">
        <v>6</v>
      </c>
      <c r="D5199" s="50" t="s">
        <v>10876</v>
      </c>
      <c r="E5199" s="50" t="s">
        <v>4639</v>
      </c>
    </row>
    <row r="5200" spans="1:5" ht="16" x14ac:dyDescent="0.2">
      <c r="A5200" s="8" t="s">
        <v>9307</v>
      </c>
      <c r="B5200" s="8" t="s">
        <v>4642</v>
      </c>
      <c r="C5200" s="8" t="s">
        <v>7</v>
      </c>
      <c r="D5200" s="50" t="s">
        <v>10879</v>
      </c>
      <c r="E5200" s="50" t="s">
        <v>4644</v>
      </c>
    </row>
    <row r="5201" spans="1:5" ht="16" x14ac:dyDescent="0.2">
      <c r="A5201" s="8" t="s">
        <v>9307</v>
      </c>
      <c r="B5201" s="8" t="s">
        <v>4642</v>
      </c>
      <c r="C5201" s="8" t="s">
        <v>8</v>
      </c>
      <c r="D5201" s="50" t="s">
        <v>10880</v>
      </c>
      <c r="E5201" s="50" t="s">
        <v>4645</v>
      </c>
    </row>
    <row r="5202" spans="1:5" ht="16" x14ac:dyDescent="0.2">
      <c r="A5202" s="8" t="s">
        <v>9307</v>
      </c>
      <c r="B5202" s="8" t="s">
        <v>4646</v>
      </c>
      <c r="C5202" s="8" t="s">
        <v>4</v>
      </c>
      <c r="D5202" s="50" t="s">
        <v>10794</v>
      </c>
      <c r="E5202" s="50" t="s">
        <v>4461</v>
      </c>
    </row>
    <row r="5203" spans="1:5" ht="16" x14ac:dyDescent="0.2">
      <c r="A5203" s="8" t="s">
        <v>9307</v>
      </c>
      <c r="B5203" s="8" t="s">
        <v>4646</v>
      </c>
      <c r="C5203" s="8" t="s">
        <v>5</v>
      </c>
      <c r="D5203" s="50" t="s">
        <v>10858</v>
      </c>
      <c r="E5203" s="50" t="s">
        <v>4599</v>
      </c>
    </row>
    <row r="5204" spans="1:5" ht="16" x14ac:dyDescent="0.2">
      <c r="A5204" s="8" t="s">
        <v>9307</v>
      </c>
      <c r="B5204" s="8" t="s">
        <v>4646</v>
      </c>
      <c r="C5204" s="8" t="s">
        <v>6</v>
      </c>
      <c r="D5204" s="50" t="s">
        <v>10876</v>
      </c>
      <c r="E5204" s="50" t="s">
        <v>4639</v>
      </c>
    </row>
    <row r="5205" spans="1:5" ht="16" x14ac:dyDescent="0.2">
      <c r="A5205" s="8" t="s">
        <v>9307</v>
      </c>
      <c r="B5205" s="8" t="s">
        <v>4646</v>
      </c>
      <c r="C5205" s="8" t="s">
        <v>7</v>
      </c>
      <c r="D5205" s="50" t="s">
        <v>10881</v>
      </c>
      <c r="E5205" s="50" t="s">
        <v>4648</v>
      </c>
    </row>
    <row r="5206" spans="1:5" ht="16" x14ac:dyDescent="0.2">
      <c r="A5206" s="8" t="s">
        <v>9307</v>
      </c>
      <c r="B5206" s="8" t="s">
        <v>4646</v>
      </c>
      <c r="C5206" s="8" t="s">
        <v>8</v>
      </c>
      <c r="D5206" s="50" t="s">
        <v>10880</v>
      </c>
      <c r="E5206" s="50" t="s">
        <v>4645</v>
      </c>
    </row>
    <row r="5207" spans="1:5" ht="16" x14ac:dyDescent="0.2">
      <c r="A5207" s="8" t="s">
        <v>9307</v>
      </c>
      <c r="B5207" s="8" t="s">
        <v>4649</v>
      </c>
      <c r="C5207" s="8" t="s">
        <v>4</v>
      </c>
      <c r="D5207" s="50" t="s">
        <v>10794</v>
      </c>
      <c r="E5207" s="50" t="s">
        <v>4461</v>
      </c>
    </row>
    <row r="5208" spans="1:5" ht="16" x14ac:dyDescent="0.2">
      <c r="A5208" s="8" t="s">
        <v>9307</v>
      </c>
      <c r="B5208" s="8" t="s">
        <v>4649</v>
      </c>
      <c r="C5208" s="8" t="s">
        <v>5</v>
      </c>
      <c r="D5208" s="50" t="s">
        <v>10858</v>
      </c>
      <c r="E5208" s="50" t="s">
        <v>4599</v>
      </c>
    </row>
    <row r="5209" spans="1:5" ht="16" x14ac:dyDescent="0.2">
      <c r="A5209" s="8" t="s">
        <v>9307</v>
      </c>
      <c r="B5209" s="8" t="s">
        <v>4649</v>
      </c>
      <c r="C5209" s="8" t="s">
        <v>6</v>
      </c>
      <c r="D5209" s="50" t="s">
        <v>10876</v>
      </c>
      <c r="E5209" s="50" t="s">
        <v>4639</v>
      </c>
    </row>
    <row r="5210" spans="1:5" ht="16" x14ac:dyDescent="0.2">
      <c r="A5210" s="8" t="s">
        <v>9307</v>
      </c>
      <c r="B5210" s="8" t="s">
        <v>4649</v>
      </c>
      <c r="C5210" s="8" t="s">
        <v>7</v>
      </c>
      <c r="D5210" s="50" t="s">
        <v>10882</v>
      </c>
      <c r="E5210" s="50" t="s">
        <v>4651</v>
      </c>
    </row>
    <row r="5211" spans="1:5" ht="16" x14ac:dyDescent="0.2">
      <c r="A5211" s="8" t="s">
        <v>9307</v>
      </c>
      <c r="B5211" s="8" t="s">
        <v>4649</v>
      </c>
      <c r="C5211" s="8" t="s">
        <v>8</v>
      </c>
      <c r="D5211" s="50" t="s">
        <v>10880</v>
      </c>
      <c r="E5211" s="50" t="s">
        <v>4645</v>
      </c>
    </row>
    <row r="5212" spans="1:5" ht="16" x14ac:dyDescent="0.2">
      <c r="A5212" s="8" t="s">
        <v>9307</v>
      </c>
      <c r="B5212" s="8" t="s">
        <v>4652</v>
      </c>
      <c r="C5212" s="8" t="s">
        <v>4</v>
      </c>
      <c r="D5212" s="50" t="s">
        <v>10794</v>
      </c>
      <c r="E5212" s="50" t="s">
        <v>4461</v>
      </c>
    </row>
    <row r="5213" spans="1:5" ht="16" x14ac:dyDescent="0.2">
      <c r="A5213" s="8" t="s">
        <v>9307</v>
      </c>
      <c r="B5213" s="8" t="s">
        <v>4652</v>
      </c>
      <c r="C5213" s="8" t="s">
        <v>5</v>
      </c>
      <c r="D5213" s="50" t="s">
        <v>10858</v>
      </c>
      <c r="E5213" s="50" t="s">
        <v>4599</v>
      </c>
    </row>
    <row r="5214" spans="1:5" ht="16" x14ac:dyDescent="0.2">
      <c r="A5214" s="8" t="s">
        <v>9307</v>
      </c>
      <c r="B5214" s="8" t="s">
        <v>4652</v>
      </c>
      <c r="C5214" s="8" t="s">
        <v>6</v>
      </c>
      <c r="D5214" s="50" t="s">
        <v>10876</v>
      </c>
      <c r="E5214" s="50" t="s">
        <v>4639</v>
      </c>
    </row>
    <row r="5215" spans="1:5" ht="16" x14ac:dyDescent="0.2">
      <c r="A5215" s="8" t="s">
        <v>9307</v>
      </c>
      <c r="B5215" s="8" t="s">
        <v>4652</v>
      </c>
      <c r="C5215" s="8" t="s">
        <v>7</v>
      </c>
      <c r="D5215" s="50" t="s">
        <v>10883</v>
      </c>
      <c r="E5215" s="50" t="s">
        <v>4654</v>
      </c>
    </row>
    <row r="5216" spans="1:5" ht="16" x14ac:dyDescent="0.2">
      <c r="A5216" s="8" t="s">
        <v>9307</v>
      </c>
      <c r="B5216" s="8" t="s">
        <v>4652</v>
      </c>
      <c r="C5216" s="8" t="s">
        <v>8</v>
      </c>
      <c r="D5216" s="50" t="s">
        <v>10880</v>
      </c>
      <c r="E5216" s="50" t="s">
        <v>4645</v>
      </c>
    </row>
    <row r="5217" spans="1:5" ht="16" x14ac:dyDescent="0.2">
      <c r="A5217" s="8" t="s">
        <v>9307</v>
      </c>
      <c r="B5217" s="8" t="s">
        <v>4655</v>
      </c>
      <c r="C5217" s="8" t="s">
        <v>4</v>
      </c>
      <c r="D5217" s="50" t="s">
        <v>10794</v>
      </c>
      <c r="E5217" s="50" t="s">
        <v>4461</v>
      </c>
    </row>
    <row r="5218" spans="1:5" ht="16" x14ac:dyDescent="0.2">
      <c r="A5218" s="8" t="s">
        <v>9307</v>
      </c>
      <c r="B5218" s="8" t="s">
        <v>4655</v>
      </c>
      <c r="C5218" s="8" t="s">
        <v>5</v>
      </c>
      <c r="D5218" s="50" t="s">
        <v>10858</v>
      </c>
      <c r="E5218" s="50" t="s">
        <v>4599</v>
      </c>
    </row>
    <row r="5219" spans="1:5" ht="16" x14ac:dyDescent="0.2">
      <c r="A5219" s="8" t="s">
        <v>9307</v>
      </c>
      <c r="B5219" s="8" t="s">
        <v>4655</v>
      </c>
      <c r="C5219" s="8" t="s">
        <v>6</v>
      </c>
      <c r="D5219" s="50" t="s">
        <v>10876</v>
      </c>
      <c r="E5219" s="50" t="s">
        <v>4639</v>
      </c>
    </row>
    <row r="5220" spans="1:5" ht="16" x14ac:dyDescent="0.2">
      <c r="A5220" s="8" t="s">
        <v>9307</v>
      </c>
      <c r="B5220" s="8" t="s">
        <v>4655</v>
      </c>
      <c r="C5220" s="8" t="s">
        <v>7</v>
      </c>
      <c r="D5220" s="50" t="s">
        <v>10884</v>
      </c>
      <c r="E5220" s="50" t="s">
        <v>4657</v>
      </c>
    </row>
    <row r="5221" spans="1:5" ht="16" x14ac:dyDescent="0.2">
      <c r="A5221" s="8" t="s">
        <v>9307</v>
      </c>
      <c r="B5221" s="8" t="s">
        <v>4655</v>
      </c>
      <c r="C5221" s="8" t="s">
        <v>8</v>
      </c>
      <c r="D5221" s="50" t="s">
        <v>10880</v>
      </c>
      <c r="E5221" s="50" t="s">
        <v>4645</v>
      </c>
    </row>
    <row r="5222" spans="1:5" ht="16" x14ac:dyDescent="0.2">
      <c r="A5222" s="8" t="s">
        <v>9307</v>
      </c>
      <c r="B5222" s="8" t="s">
        <v>4659</v>
      </c>
      <c r="C5222" s="8" t="s">
        <v>4</v>
      </c>
      <c r="D5222" s="50" t="s">
        <v>10794</v>
      </c>
      <c r="E5222" s="50" t="s">
        <v>4461</v>
      </c>
    </row>
    <row r="5223" spans="1:5" ht="16" x14ac:dyDescent="0.2">
      <c r="A5223" s="8" t="s">
        <v>9307</v>
      </c>
      <c r="B5223" s="8" t="s">
        <v>4659</v>
      </c>
      <c r="C5223" s="8" t="s">
        <v>5</v>
      </c>
      <c r="D5223" s="50" t="s">
        <v>10858</v>
      </c>
      <c r="E5223" s="50" t="s">
        <v>4599</v>
      </c>
    </row>
    <row r="5224" spans="1:5" ht="16" x14ac:dyDescent="0.2">
      <c r="A5224" s="8" t="s">
        <v>9307</v>
      </c>
      <c r="B5224" s="8" t="s">
        <v>4659</v>
      </c>
      <c r="C5224" s="8" t="s">
        <v>6</v>
      </c>
      <c r="D5224" s="50" t="s">
        <v>10876</v>
      </c>
      <c r="E5224" s="50" t="s">
        <v>4639</v>
      </c>
    </row>
    <row r="5225" spans="1:5" ht="16" x14ac:dyDescent="0.2">
      <c r="A5225" s="8" t="s">
        <v>9307</v>
      </c>
      <c r="B5225" s="8" t="s">
        <v>4659</v>
      </c>
      <c r="C5225" s="8" t="s">
        <v>7</v>
      </c>
      <c r="D5225" s="50" t="s">
        <v>9723</v>
      </c>
      <c r="E5225" s="50" t="s">
        <v>1408</v>
      </c>
    </row>
    <row r="5226" spans="1:5" ht="16" x14ac:dyDescent="0.2">
      <c r="A5226" s="8" t="s">
        <v>9307</v>
      </c>
      <c r="B5226" s="8" t="s">
        <v>4661</v>
      </c>
      <c r="C5226" s="8" t="s">
        <v>4</v>
      </c>
      <c r="D5226" s="50" t="s">
        <v>10794</v>
      </c>
      <c r="E5226" s="50" t="s">
        <v>4461</v>
      </c>
    </row>
    <row r="5227" spans="1:5" ht="16" x14ac:dyDescent="0.2">
      <c r="A5227" s="8" t="s">
        <v>9307</v>
      </c>
      <c r="B5227" s="8" t="s">
        <v>4661</v>
      </c>
      <c r="C5227" s="8" t="s">
        <v>5</v>
      </c>
      <c r="D5227" s="50" t="s">
        <v>10858</v>
      </c>
      <c r="E5227" s="50" t="s">
        <v>4599</v>
      </c>
    </row>
    <row r="5228" spans="1:5" ht="16" x14ac:dyDescent="0.2">
      <c r="A5228" s="8" t="s">
        <v>9307</v>
      </c>
      <c r="B5228" s="8" t="s">
        <v>4661</v>
      </c>
      <c r="C5228" s="8" t="s">
        <v>6</v>
      </c>
      <c r="D5228" s="50" t="s">
        <v>10885</v>
      </c>
      <c r="E5228" s="50" t="s">
        <v>4663</v>
      </c>
    </row>
    <row r="5229" spans="1:5" ht="16" x14ac:dyDescent="0.2">
      <c r="A5229" s="8" t="s">
        <v>9307</v>
      </c>
      <c r="B5229" s="8" t="s">
        <v>4661</v>
      </c>
      <c r="C5229" s="8" t="s">
        <v>7</v>
      </c>
      <c r="D5229" s="50" t="s">
        <v>10886</v>
      </c>
      <c r="E5229" s="50" t="s">
        <v>4664</v>
      </c>
    </row>
    <row r="5230" spans="1:5" ht="80" x14ac:dyDescent="0.2">
      <c r="A5230" s="8" t="s">
        <v>9307</v>
      </c>
      <c r="B5230" s="8" t="s">
        <v>4661</v>
      </c>
      <c r="C5230" s="8" t="s">
        <v>8</v>
      </c>
      <c r="D5230" s="50" t="s">
        <v>10887</v>
      </c>
      <c r="E5230" s="50" t="s">
        <v>4665</v>
      </c>
    </row>
    <row r="5231" spans="1:5" ht="16" x14ac:dyDescent="0.2">
      <c r="A5231" s="8" t="s">
        <v>9307</v>
      </c>
      <c r="B5231" s="8" t="s">
        <v>4666</v>
      </c>
      <c r="C5231" s="8" t="s">
        <v>4</v>
      </c>
      <c r="D5231" s="50" t="s">
        <v>10794</v>
      </c>
      <c r="E5231" s="50" t="s">
        <v>4461</v>
      </c>
    </row>
    <row r="5232" spans="1:5" ht="16" x14ac:dyDescent="0.2">
      <c r="A5232" s="8" t="s">
        <v>9307</v>
      </c>
      <c r="B5232" s="8" t="s">
        <v>4666</v>
      </c>
      <c r="C5232" s="8" t="s">
        <v>5</v>
      </c>
      <c r="D5232" s="50" t="s">
        <v>10858</v>
      </c>
      <c r="E5232" s="50" t="s">
        <v>4599</v>
      </c>
    </row>
    <row r="5233" spans="1:5" ht="16" x14ac:dyDescent="0.2">
      <c r="A5233" s="8" t="s">
        <v>9307</v>
      </c>
      <c r="B5233" s="8" t="s">
        <v>4666</v>
      </c>
      <c r="C5233" s="8" t="s">
        <v>6</v>
      </c>
      <c r="D5233" s="50" t="s">
        <v>10885</v>
      </c>
      <c r="E5233" s="50" t="s">
        <v>4663</v>
      </c>
    </row>
    <row r="5234" spans="1:5" ht="16" x14ac:dyDescent="0.2">
      <c r="A5234" s="8" t="s">
        <v>9307</v>
      </c>
      <c r="B5234" s="8" t="s">
        <v>4666</v>
      </c>
      <c r="C5234" s="8" t="s">
        <v>7</v>
      </c>
      <c r="D5234" s="50" t="s">
        <v>10888</v>
      </c>
      <c r="E5234" s="50" t="s">
        <v>4668</v>
      </c>
    </row>
    <row r="5235" spans="1:5" ht="16" x14ac:dyDescent="0.2">
      <c r="A5235" s="8" t="s">
        <v>9307</v>
      </c>
      <c r="B5235" s="8" t="s">
        <v>4666</v>
      </c>
      <c r="C5235" s="8" t="s">
        <v>8</v>
      </c>
      <c r="D5235" s="50" t="s">
        <v>10889</v>
      </c>
      <c r="E5235" s="50" t="s">
        <v>4669</v>
      </c>
    </row>
    <row r="5236" spans="1:5" ht="16" x14ac:dyDescent="0.2">
      <c r="A5236" s="8" t="s">
        <v>9307</v>
      </c>
      <c r="B5236" s="8" t="s">
        <v>4670</v>
      </c>
      <c r="C5236" s="8" t="s">
        <v>4</v>
      </c>
      <c r="D5236" s="50" t="s">
        <v>10794</v>
      </c>
      <c r="E5236" s="50" t="s">
        <v>4461</v>
      </c>
    </row>
    <row r="5237" spans="1:5" ht="16" x14ac:dyDescent="0.2">
      <c r="A5237" s="8" t="s">
        <v>9307</v>
      </c>
      <c r="B5237" s="8" t="s">
        <v>4670</v>
      </c>
      <c r="C5237" s="8" t="s">
        <v>5</v>
      </c>
      <c r="D5237" s="50" t="s">
        <v>10858</v>
      </c>
      <c r="E5237" s="50" t="s">
        <v>4599</v>
      </c>
    </row>
    <row r="5238" spans="1:5" ht="16" x14ac:dyDescent="0.2">
      <c r="A5238" s="8" t="s">
        <v>9307</v>
      </c>
      <c r="B5238" s="8" t="s">
        <v>4670</v>
      </c>
      <c r="C5238" s="8" t="s">
        <v>6</v>
      </c>
      <c r="D5238" s="50" t="s">
        <v>10885</v>
      </c>
      <c r="E5238" s="50" t="s">
        <v>4663</v>
      </c>
    </row>
    <row r="5239" spans="1:5" ht="16" x14ac:dyDescent="0.2">
      <c r="A5239" s="8" t="s">
        <v>9307</v>
      </c>
      <c r="B5239" s="8" t="s">
        <v>4670</v>
      </c>
      <c r="C5239" s="8" t="s">
        <v>7</v>
      </c>
      <c r="D5239" s="50" t="s">
        <v>10890</v>
      </c>
      <c r="E5239" s="50" t="s">
        <v>4672</v>
      </c>
    </row>
    <row r="5240" spans="1:5" ht="16" x14ac:dyDescent="0.2">
      <c r="A5240" s="8" t="s">
        <v>9307</v>
      </c>
      <c r="B5240" s="8" t="s">
        <v>4673</v>
      </c>
      <c r="C5240" s="8" t="s">
        <v>4</v>
      </c>
      <c r="D5240" s="50" t="s">
        <v>10794</v>
      </c>
      <c r="E5240" s="50" t="s">
        <v>4461</v>
      </c>
    </row>
    <row r="5241" spans="1:5" ht="16" x14ac:dyDescent="0.2">
      <c r="A5241" s="8" t="s">
        <v>9307</v>
      </c>
      <c r="B5241" s="8" t="s">
        <v>4673</v>
      </c>
      <c r="C5241" s="8" t="s">
        <v>5</v>
      </c>
      <c r="D5241" s="50" t="s">
        <v>10858</v>
      </c>
      <c r="E5241" s="50" t="s">
        <v>4599</v>
      </c>
    </row>
    <row r="5242" spans="1:5" ht="16" x14ac:dyDescent="0.2">
      <c r="A5242" s="8" t="s">
        <v>9307</v>
      </c>
      <c r="B5242" s="8" t="s">
        <v>4673</v>
      </c>
      <c r="C5242" s="8" t="s">
        <v>6</v>
      </c>
      <c r="D5242" s="50" t="s">
        <v>10885</v>
      </c>
      <c r="E5242" s="50" t="s">
        <v>4663</v>
      </c>
    </row>
    <row r="5243" spans="1:5" ht="16" x14ac:dyDescent="0.2">
      <c r="A5243" s="8" t="s">
        <v>9307</v>
      </c>
      <c r="B5243" s="8" t="s">
        <v>4673</v>
      </c>
      <c r="C5243" s="8" t="s">
        <v>7</v>
      </c>
      <c r="D5243" s="50" t="s">
        <v>10891</v>
      </c>
      <c r="E5243" s="50" t="s">
        <v>4675</v>
      </c>
    </row>
    <row r="5244" spans="1:5" ht="16" x14ac:dyDescent="0.2">
      <c r="A5244" s="8" t="s">
        <v>9307</v>
      </c>
      <c r="B5244" s="8" t="s">
        <v>4676</v>
      </c>
      <c r="C5244" s="8" t="s">
        <v>4</v>
      </c>
      <c r="D5244" s="50" t="s">
        <v>10794</v>
      </c>
      <c r="E5244" s="50" t="s">
        <v>4461</v>
      </c>
    </row>
    <row r="5245" spans="1:5" ht="16" x14ac:dyDescent="0.2">
      <c r="A5245" s="8" t="s">
        <v>9307</v>
      </c>
      <c r="B5245" s="8" t="s">
        <v>4676</v>
      </c>
      <c r="C5245" s="8" t="s">
        <v>5</v>
      </c>
      <c r="D5245" s="50" t="s">
        <v>10858</v>
      </c>
      <c r="E5245" s="50" t="s">
        <v>4599</v>
      </c>
    </row>
    <row r="5246" spans="1:5" ht="16" x14ac:dyDescent="0.2">
      <c r="A5246" s="8" t="s">
        <v>9307</v>
      </c>
      <c r="B5246" s="8" t="s">
        <v>4676</v>
      </c>
      <c r="C5246" s="8" t="s">
        <v>6</v>
      </c>
      <c r="D5246" s="50" t="s">
        <v>10885</v>
      </c>
      <c r="E5246" s="50" t="s">
        <v>4663</v>
      </c>
    </row>
    <row r="5247" spans="1:5" ht="16" x14ac:dyDescent="0.2">
      <c r="A5247" s="8" t="s">
        <v>9307</v>
      </c>
      <c r="B5247" s="8" t="s">
        <v>4676</v>
      </c>
      <c r="C5247" s="8" t="s">
        <v>7</v>
      </c>
      <c r="D5247" s="50" t="s">
        <v>10892</v>
      </c>
      <c r="E5247" s="50" t="s">
        <v>4678</v>
      </c>
    </row>
    <row r="5248" spans="1:5" ht="16" x14ac:dyDescent="0.2">
      <c r="A5248" s="8" t="s">
        <v>9307</v>
      </c>
      <c r="B5248" s="8" t="s">
        <v>4679</v>
      </c>
      <c r="C5248" s="8" t="s">
        <v>4</v>
      </c>
      <c r="D5248" s="50" t="s">
        <v>10794</v>
      </c>
      <c r="E5248" s="50" t="s">
        <v>4461</v>
      </c>
    </row>
    <row r="5249" spans="1:5" ht="16" x14ac:dyDescent="0.2">
      <c r="A5249" s="8" t="s">
        <v>9307</v>
      </c>
      <c r="B5249" s="8" t="s">
        <v>4679</v>
      </c>
      <c r="C5249" s="8" t="s">
        <v>5</v>
      </c>
      <c r="D5249" s="50" t="s">
        <v>10858</v>
      </c>
      <c r="E5249" s="50" t="s">
        <v>4599</v>
      </c>
    </row>
    <row r="5250" spans="1:5" ht="16" x14ac:dyDescent="0.2">
      <c r="A5250" s="8" t="s">
        <v>9307</v>
      </c>
      <c r="B5250" s="8" t="s">
        <v>4679</v>
      </c>
      <c r="C5250" s="8" t="s">
        <v>6</v>
      </c>
      <c r="D5250" s="50" t="s">
        <v>10885</v>
      </c>
      <c r="E5250" s="50" t="s">
        <v>4663</v>
      </c>
    </row>
    <row r="5251" spans="1:5" ht="16" x14ac:dyDescent="0.2">
      <c r="A5251" s="8" t="s">
        <v>9307</v>
      </c>
      <c r="B5251" s="8" t="s">
        <v>4679</v>
      </c>
      <c r="C5251" s="8" t="s">
        <v>7</v>
      </c>
      <c r="D5251" s="50" t="s">
        <v>10893</v>
      </c>
      <c r="E5251" s="50" t="s">
        <v>4681</v>
      </c>
    </row>
    <row r="5252" spans="1:5" ht="16" x14ac:dyDescent="0.2">
      <c r="A5252" s="8" t="s">
        <v>9307</v>
      </c>
      <c r="B5252" s="8" t="s">
        <v>4682</v>
      </c>
      <c r="C5252" s="8" t="s">
        <v>4</v>
      </c>
      <c r="D5252" s="50" t="s">
        <v>10794</v>
      </c>
      <c r="E5252" s="50" t="s">
        <v>4461</v>
      </c>
    </row>
    <row r="5253" spans="1:5" ht="16" x14ac:dyDescent="0.2">
      <c r="A5253" s="8" t="s">
        <v>9307</v>
      </c>
      <c r="B5253" s="8" t="s">
        <v>4682</v>
      </c>
      <c r="C5253" s="8" t="s">
        <v>5</v>
      </c>
      <c r="D5253" s="50" t="s">
        <v>10858</v>
      </c>
      <c r="E5253" s="50" t="s">
        <v>4599</v>
      </c>
    </row>
    <row r="5254" spans="1:5" ht="16" x14ac:dyDescent="0.2">
      <c r="A5254" s="8" t="s">
        <v>9307</v>
      </c>
      <c r="B5254" s="8" t="s">
        <v>4682</v>
      </c>
      <c r="C5254" s="8" t="s">
        <v>6</v>
      </c>
      <c r="D5254" s="50" t="s">
        <v>10885</v>
      </c>
      <c r="E5254" s="50" t="s">
        <v>4663</v>
      </c>
    </row>
    <row r="5255" spans="1:5" ht="16" x14ac:dyDescent="0.2">
      <c r="A5255" s="8" t="s">
        <v>9307</v>
      </c>
      <c r="B5255" s="8" t="s">
        <v>4682</v>
      </c>
      <c r="C5255" s="8" t="s">
        <v>7</v>
      </c>
      <c r="D5255" s="50" t="s">
        <v>10894</v>
      </c>
      <c r="E5255" s="50" t="s">
        <v>4684</v>
      </c>
    </row>
    <row r="5256" spans="1:5" ht="16" x14ac:dyDescent="0.2">
      <c r="A5256" s="8" t="s">
        <v>9307</v>
      </c>
      <c r="B5256" s="8" t="s">
        <v>4686</v>
      </c>
      <c r="C5256" s="8" t="s">
        <v>4</v>
      </c>
      <c r="D5256" s="50" t="s">
        <v>10794</v>
      </c>
      <c r="E5256" s="50" t="s">
        <v>4461</v>
      </c>
    </row>
    <row r="5257" spans="1:5" ht="16" x14ac:dyDescent="0.2">
      <c r="A5257" s="8" t="s">
        <v>9307</v>
      </c>
      <c r="B5257" s="8" t="s">
        <v>4686</v>
      </c>
      <c r="C5257" s="8" t="s">
        <v>5</v>
      </c>
      <c r="D5257" s="50" t="s">
        <v>10858</v>
      </c>
      <c r="E5257" s="50" t="s">
        <v>4599</v>
      </c>
    </row>
    <row r="5258" spans="1:5" ht="16" x14ac:dyDescent="0.2">
      <c r="A5258" s="8" t="s">
        <v>9307</v>
      </c>
      <c r="B5258" s="8" t="s">
        <v>4686</v>
      </c>
      <c r="C5258" s="8" t="s">
        <v>6</v>
      </c>
      <c r="D5258" s="50" t="s">
        <v>10885</v>
      </c>
      <c r="E5258" s="50" t="s">
        <v>4663</v>
      </c>
    </row>
    <row r="5259" spans="1:5" ht="16" x14ac:dyDescent="0.2">
      <c r="A5259" s="8" t="s">
        <v>9307</v>
      </c>
      <c r="B5259" s="8" t="s">
        <v>4686</v>
      </c>
      <c r="C5259" s="8" t="s">
        <v>7</v>
      </c>
      <c r="D5259" s="50" t="s">
        <v>10514</v>
      </c>
      <c r="E5259" s="50" t="s">
        <v>3739</v>
      </c>
    </row>
    <row r="5260" spans="1:5" ht="16" x14ac:dyDescent="0.2">
      <c r="A5260" s="8" t="s">
        <v>9307</v>
      </c>
      <c r="B5260" s="8" t="s">
        <v>4686</v>
      </c>
      <c r="C5260" s="8" t="s">
        <v>8</v>
      </c>
      <c r="D5260" s="50" t="s">
        <v>10895</v>
      </c>
      <c r="E5260" s="50" t="s">
        <v>4688</v>
      </c>
    </row>
    <row r="5261" spans="1:5" ht="16" x14ac:dyDescent="0.2">
      <c r="A5261" s="8" t="s">
        <v>9307</v>
      </c>
      <c r="B5261" s="8" t="s">
        <v>4689</v>
      </c>
      <c r="C5261" s="8" t="s">
        <v>4</v>
      </c>
      <c r="D5261" s="50" t="s">
        <v>10794</v>
      </c>
      <c r="E5261" s="50" t="s">
        <v>4461</v>
      </c>
    </row>
    <row r="5262" spans="1:5" ht="16" x14ac:dyDescent="0.2">
      <c r="A5262" s="8" t="s">
        <v>9307</v>
      </c>
      <c r="B5262" s="8" t="s">
        <v>4689</v>
      </c>
      <c r="C5262" s="8" t="s">
        <v>5</v>
      </c>
      <c r="D5262" s="50" t="s">
        <v>10858</v>
      </c>
      <c r="E5262" s="50" t="s">
        <v>4599</v>
      </c>
    </row>
    <row r="5263" spans="1:5" ht="16" x14ac:dyDescent="0.2">
      <c r="A5263" s="8" t="s">
        <v>9307</v>
      </c>
      <c r="B5263" s="8" t="s">
        <v>4689</v>
      </c>
      <c r="C5263" s="8" t="s">
        <v>6</v>
      </c>
      <c r="D5263" s="50" t="s">
        <v>10885</v>
      </c>
      <c r="E5263" s="50" t="s">
        <v>4663</v>
      </c>
    </row>
    <row r="5264" spans="1:5" ht="16" x14ac:dyDescent="0.2">
      <c r="A5264" s="8" t="s">
        <v>9307</v>
      </c>
      <c r="B5264" s="8" t="s">
        <v>4689</v>
      </c>
      <c r="C5264" s="8" t="s">
        <v>7</v>
      </c>
      <c r="D5264" s="50" t="s">
        <v>9723</v>
      </c>
      <c r="E5264" s="50" t="s">
        <v>1408</v>
      </c>
    </row>
    <row r="5265" spans="1:5" ht="16" x14ac:dyDescent="0.2">
      <c r="A5265" s="8" t="s">
        <v>9307</v>
      </c>
      <c r="B5265" s="8" t="s">
        <v>4689</v>
      </c>
      <c r="C5265" s="8" t="s">
        <v>8</v>
      </c>
      <c r="D5265" s="50" t="s">
        <v>10896</v>
      </c>
      <c r="E5265" s="50" t="s">
        <v>4691</v>
      </c>
    </row>
    <row r="5266" spans="1:5" ht="16" x14ac:dyDescent="0.2">
      <c r="A5266" s="8" t="s">
        <v>9307</v>
      </c>
      <c r="B5266" s="8" t="s">
        <v>4692</v>
      </c>
      <c r="C5266" s="8" t="s">
        <v>4</v>
      </c>
      <c r="D5266" s="50" t="s">
        <v>10794</v>
      </c>
      <c r="E5266" s="50" t="s">
        <v>4461</v>
      </c>
    </row>
    <row r="5267" spans="1:5" ht="16" x14ac:dyDescent="0.2">
      <c r="A5267" s="8" t="s">
        <v>9307</v>
      </c>
      <c r="B5267" s="8" t="s">
        <v>4692</v>
      </c>
      <c r="C5267" s="8" t="s">
        <v>5</v>
      </c>
      <c r="D5267" s="50" t="s">
        <v>10858</v>
      </c>
      <c r="E5267" s="50" t="s">
        <v>4599</v>
      </c>
    </row>
    <row r="5268" spans="1:5" ht="16" x14ac:dyDescent="0.2">
      <c r="A5268" s="8" t="s">
        <v>9307</v>
      </c>
      <c r="B5268" s="8" t="s">
        <v>4692</v>
      </c>
      <c r="C5268" s="8" t="s">
        <v>6</v>
      </c>
      <c r="D5268" s="50" t="s">
        <v>10897</v>
      </c>
      <c r="E5268" s="50" t="s">
        <v>4694</v>
      </c>
    </row>
    <row r="5269" spans="1:5" ht="16" x14ac:dyDescent="0.2">
      <c r="A5269" s="8" t="s">
        <v>9307</v>
      </c>
      <c r="B5269" s="8" t="s">
        <v>4692</v>
      </c>
      <c r="C5269" s="8" t="s">
        <v>7</v>
      </c>
      <c r="D5269" s="50" t="s">
        <v>10898</v>
      </c>
      <c r="E5269" s="50" t="s">
        <v>4695</v>
      </c>
    </row>
    <row r="5270" spans="1:5" ht="16" x14ac:dyDescent="0.2">
      <c r="A5270" s="8" t="s">
        <v>9307</v>
      </c>
      <c r="B5270" s="8" t="s">
        <v>4696</v>
      </c>
      <c r="C5270" s="8" t="s">
        <v>4</v>
      </c>
      <c r="D5270" s="50" t="s">
        <v>10794</v>
      </c>
      <c r="E5270" s="50" t="s">
        <v>4461</v>
      </c>
    </row>
    <row r="5271" spans="1:5" ht="16" x14ac:dyDescent="0.2">
      <c r="A5271" s="8" t="s">
        <v>9307</v>
      </c>
      <c r="B5271" s="8" t="s">
        <v>4696</v>
      </c>
      <c r="C5271" s="8" t="s">
        <v>5</v>
      </c>
      <c r="D5271" s="50" t="s">
        <v>10858</v>
      </c>
      <c r="E5271" s="50" t="s">
        <v>4599</v>
      </c>
    </row>
    <row r="5272" spans="1:5" ht="16" x14ac:dyDescent="0.2">
      <c r="A5272" s="8" t="s">
        <v>9307</v>
      </c>
      <c r="B5272" s="8" t="s">
        <v>4696</v>
      </c>
      <c r="C5272" s="8" t="s">
        <v>6</v>
      </c>
      <c r="D5272" s="50" t="s">
        <v>10897</v>
      </c>
      <c r="E5272" s="50" t="s">
        <v>4694</v>
      </c>
    </row>
    <row r="5273" spans="1:5" ht="16" x14ac:dyDescent="0.2">
      <c r="A5273" s="8" t="s">
        <v>9307</v>
      </c>
      <c r="B5273" s="8" t="s">
        <v>4696</v>
      </c>
      <c r="C5273" s="8" t="s">
        <v>7</v>
      </c>
      <c r="D5273" s="50" t="s">
        <v>10899</v>
      </c>
      <c r="E5273" s="50" t="s">
        <v>4698</v>
      </c>
    </row>
    <row r="5274" spans="1:5" ht="32" x14ac:dyDescent="0.2">
      <c r="A5274" s="8" t="s">
        <v>9307</v>
      </c>
      <c r="B5274" s="8" t="s">
        <v>4696</v>
      </c>
      <c r="C5274" s="8" t="s">
        <v>8</v>
      </c>
      <c r="D5274" s="50" t="s">
        <v>10900</v>
      </c>
      <c r="E5274" s="50" t="s">
        <v>4699</v>
      </c>
    </row>
    <row r="5275" spans="1:5" ht="16" x14ac:dyDescent="0.2">
      <c r="A5275" s="8" t="s">
        <v>9307</v>
      </c>
      <c r="B5275" s="8" t="s">
        <v>4702</v>
      </c>
      <c r="C5275" s="8" t="s">
        <v>4</v>
      </c>
      <c r="D5275" s="50" t="s">
        <v>10794</v>
      </c>
      <c r="E5275" s="50" t="s">
        <v>4461</v>
      </c>
    </row>
    <row r="5276" spans="1:5" ht="16" x14ac:dyDescent="0.2">
      <c r="A5276" s="8" t="s">
        <v>9307</v>
      </c>
      <c r="B5276" s="8" t="s">
        <v>4702</v>
      </c>
      <c r="C5276" s="8" t="s">
        <v>5</v>
      </c>
      <c r="D5276" s="50" t="s">
        <v>10858</v>
      </c>
      <c r="E5276" s="50" t="s">
        <v>4599</v>
      </c>
    </row>
    <row r="5277" spans="1:5" ht="16" x14ac:dyDescent="0.2">
      <c r="A5277" s="8" t="s">
        <v>9307</v>
      </c>
      <c r="B5277" s="8" t="s">
        <v>4702</v>
      </c>
      <c r="C5277" s="8" t="s">
        <v>6</v>
      </c>
      <c r="D5277" s="50" t="s">
        <v>10897</v>
      </c>
      <c r="E5277" s="50" t="s">
        <v>4694</v>
      </c>
    </row>
    <row r="5278" spans="1:5" ht="16" x14ac:dyDescent="0.2">
      <c r="A5278" s="8" t="s">
        <v>9307</v>
      </c>
      <c r="B5278" s="8" t="s">
        <v>4702</v>
      </c>
      <c r="C5278" s="8" t="s">
        <v>7</v>
      </c>
      <c r="D5278" s="50" t="s">
        <v>10901</v>
      </c>
      <c r="E5278" s="50" t="s">
        <v>4704</v>
      </c>
    </row>
    <row r="5279" spans="1:5" ht="16" x14ac:dyDescent="0.2">
      <c r="A5279" s="8" t="s">
        <v>9307</v>
      </c>
      <c r="B5279" s="8" t="s">
        <v>4705</v>
      </c>
      <c r="C5279" s="8" t="s">
        <v>4</v>
      </c>
      <c r="D5279" s="50" t="s">
        <v>10794</v>
      </c>
      <c r="E5279" s="50" t="s">
        <v>4461</v>
      </c>
    </row>
    <row r="5280" spans="1:5" ht="16" x14ac:dyDescent="0.2">
      <c r="A5280" s="8" t="s">
        <v>9307</v>
      </c>
      <c r="B5280" s="8" t="s">
        <v>4705</v>
      </c>
      <c r="C5280" s="8" t="s">
        <v>5</v>
      </c>
      <c r="D5280" s="50" t="s">
        <v>10858</v>
      </c>
      <c r="E5280" s="50" t="s">
        <v>4599</v>
      </c>
    </row>
    <row r="5281" spans="1:5" ht="16" x14ac:dyDescent="0.2">
      <c r="A5281" s="8" t="s">
        <v>9307</v>
      </c>
      <c r="B5281" s="8" t="s">
        <v>4705</v>
      </c>
      <c r="C5281" s="8" t="s">
        <v>6</v>
      </c>
      <c r="D5281" s="50" t="s">
        <v>10897</v>
      </c>
      <c r="E5281" s="50" t="s">
        <v>4694</v>
      </c>
    </row>
    <row r="5282" spans="1:5" ht="16" x14ac:dyDescent="0.2">
      <c r="A5282" s="8" t="s">
        <v>9307</v>
      </c>
      <c r="B5282" s="8" t="s">
        <v>4705</v>
      </c>
      <c r="C5282" s="8" t="s">
        <v>7</v>
      </c>
      <c r="D5282" s="50" t="s">
        <v>10902</v>
      </c>
      <c r="E5282" s="50" t="s">
        <v>10903</v>
      </c>
    </row>
    <row r="5283" spans="1:5" ht="16" x14ac:dyDescent="0.2">
      <c r="A5283" s="8" t="s">
        <v>9307</v>
      </c>
      <c r="B5283" s="8" t="s">
        <v>4708</v>
      </c>
      <c r="C5283" s="8" t="s">
        <v>4</v>
      </c>
      <c r="D5283" s="50" t="s">
        <v>10794</v>
      </c>
      <c r="E5283" s="50" t="s">
        <v>4461</v>
      </c>
    </row>
    <row r="5284" spans="1:5" ht="16" x14ac:dyDescent="0.2">
      <c r="A5284" s="8" t="s">
        <v>9307</v>
      </c>
      <c r="B5284" s="8" t="s">
        <v>4708</v>
      </c>
      <c r="C5284" s="8" t="s">
        <v>5</v>
      </c>
      <c r="D5284" s="50" t="s">
        <v>10858</v>
      </c>
      <c r="E5284" s="50" t="s">
        <v>4599</v>
      </c>
    </row>
    <row r="5285" spans="1:5" ht="16" x14ac:dyDescent="0.2">
      <c r="A5285" s="8" t="s">
        <v>9307</v>
      </c>
      <c r="B5285" s="8" t="s">
        <v>4708</v>
      </c>
      <c r="C5285" s="8" t="s">
        <v>6</v>
      </c>
      <c r="D5285" s="50" t="s">
        <v>10897</v>
      </c>
      <c r="E5285" s="50" t="s">
        <v>4694</v>
      </c>
    </row>
    <row r="5286" spans="1:5" ht="16" x14ac:dyDescent="0.2">
      <c r="A5286" s="8" t="s">
        <v>9307</v>
      </c>
      <c r="B5286" s="8" t="s">
        <v>4708</v>
      </c>
      <c r="C5286" s="8" t="s">
        <v>7</v>
      </c>
      <c r="D5286" s="50" t="s">
        <v>10904</v>
      </c>
      <c r="E5286" s="50" t="s">
        <v>4710</v>
      </c>
    </row>
    <row r="5287" spans="1:5" ht="16" x14ac:dyDescent="0.2">
      <c r="A5287" s="8" t="s">
        <v>9307</v>
      </c>
      <c r="B5287" s="8" t="s">
        <v>4711</v>
      </c>
      <c r="C5287" s="8" t="s">
        <v>4</v>
      </c>
      <c r="D5287" s="50" t="s">
        <v>10794</v>
      </c>
      <c r="E5287" s="50" t="s">
        <v>4461</v>
      </c>
    </row>
    <row r="5288" spans="1:5" ht="16" x14ac:dyDescent="0.2">
      <c r="A5288" s="8" t="s">
        <v>9307</v>
      </c>
      <c r="B5288" s="8" t="s">
        <v>4711</v>
      </c>
      <c r="C5288" s="8" t="s">
        <v>5</v>
      </c>
      <c r="D5288" s="50" t="s">
        <v>10858</v>
      </c>
      <c r="E5288" s="50" t="s">
        <v>4599</v>
      </c>
    </row>
    <row r="5289" spans="1:5" ht="16" x14ac:dyDescent="0.2">
      <c r="A5289" s="8" t="s">
        <v>9307</v>
      </c>
      <c r="B5289" s="8" t="s">
        <v>4711</v>
      </c>
      <c r="C5289" s="8" t="s">
        <v>6</v>
      </c>
      <c r="D5289" s="50" t="s">
        <v>10897</v>
      </c>
      <c r="E5289" s="50" t="s">
        <v>4694</v>
      </c>
    </row>
    <row r="5290" spans="1:5" ht="16" x14ac:dyDescent="0.2">
      <c r="A5290" s="8" t="s">
        <v>9307</v>
      </c>
      <c r="B5290" s="8" t="s">
        <v>4711</v>
      </c>
      <c r="C5290" s="8" t="s">
        <v>7</v>
      </c>
      <c r="D5290" s="50" t="s">
        <v>10905</v>
      </c>
      <c r="E5290" s="50" t="s">
        <v>4713</v>
      </c>
    </row>
    <row r="5291" spans="1:5" ht="16" x14ac:dyDescent="0.2">
      <c r="A5291" s="8" t="s">
        <v>9307</v>
      </c>
      <c r="B5291" s="8" t="s">
        <v>4714</v>
      </c>
      <c r="C5291" s="8" t="s">
        <v>4</v>
      </c>
      <c r="D5291" s="50" t="s">
        <v>10794</v>
      </c>
      <c r="E5291" s="50" t="s">
        <v>4461</v>
      </c>
    </row>
    <row r="5292" spans="1:5" ht="16" x14ac:dyDescent="0.2">
      <c r="A5292" s="8" t="s">
        <v>9307</v>
      </c>
      <c r="B5292" s="8" t="s">
        <v>4714</v>
      </c>
      <c r="C5292" s="8" t="s">
        <v>5</v>
      </c>
      <c r="D5292" s="50" t="s">
        <v>10858</v>
      </c>
      <c r="E5292" s="50" t="s">
        <v>4599</v>
      </c>
    </row>
    <row r="5293" spans="1:5" ht="16" x14ac:dyDescent="0.2">
      <c r="A5293" s="8" t="s">
        <v>9307</v>
      </c>
      <c r="B5293" s="8" t="s">
        <v>4714</v>
      </c>
      <c r="C5293" s="8" t="s">
        <v>6</v>
      </c>
      <c r="D5293" s="50" t="s">
        <v>10897</v>
      </c>
      <c r="E5293" s="50" t="s">
        <v>4694</v>
      </c>
    </row>
    <row r="5294" spans="1:5" ht="16" x14ac:dyDescent="0.2">
      <c r="A5294" s="8" t="s">
        <v>9307</v>
      </c>
      <c r="B5294" s="8" t="s">
        <v>4714</v>
      </c>
      <c r="C5294" s="8" t="s">
        <v>7</v>
      </c>
      <c r="D5294" s="50" t="s">
        <v>10906</v>
      </c>
      <c r="E5294" s="50" t="s">
        <v>4716</v>
      </c>
    </row>
    <row r="5295" spans="1:5" ht="16" x14ac:dyDescent="0.2">
      <c r="A5295" s="8" t="s">
        <v>9307</v>
      </c>
      <c r="B5295" s="8" t="s">
        <v>4717</v>
      </c>
      <c r="C5295" s="8" t="s">
        <v>4</v>
      </c>
      <c r="D5295" s="50" t="s">
        <v>10794</v>
      </c>
      <c r="E5295" s="50" t="s">
        <v>4461</v>
      </c>
    </row>
    <row r="5296" spans="1:5" ht="16" x14ac:dyDescent="0.2">
      <c r="A5296" s="8" t="s">
        <v>9307</v>
      </c>
      <c r="B5296" s="8" t="s">
        <v>4717</v>
      </c>
      <c r="C5296" s="8" t="s">
        <v>5</v>
      </c>
      <c r="D5296" s="50" t="s">
        <v>10858</v>
      </c>
      <c r="E5296" s="50" t="s">
        <v>4599</v>
      </c>
    </row>
    <row r="5297" spans="1:5" ht="16" x14ac:dyDescent="0.2">
      <c r="A5297" s="8" t="s">
        <v>9307</v>
      </c>
      <c r="B5297" s="8" t="s">
        <v>4717</v>
      </c>
      <c r="C5297" s="8" t="s">
        <v>6</v>
      </c>
      <c r="D5297" s="50" t="s">
        <v>10897</v>
      </c>
      <c r="E5297" s="50" t="s">
        <v>4694</v>
      </c>
    </row>
    <row r="5298" spans="1:5" ht="16" x14ac:dyDescent="0.2">
      <c r="A5298" s="8" t="s">
        <v>9307</v>
      </c>
      <c r="B5298" s="8" t="s">
        <v>4717</v>
      </c>
      <c r="C5298" s="8" t="s">
        <v>7</v>
      </c>
      <c r="D5298" s="50" t="s">
        <v>9723</v>
      </c>
      <c r="E5298" s="50" t="s">
        <v>1408</v>
      </c>
    </row>
    <row r="5299" spans="1:5" ht="16" x14ac:dyDescent="0.2">
      <c r="A5299" s="8" t="s">
        <v>9307</v>
      </c>
      <c r="B5299" s="8" t="s">
        <v>4719</v>
      </c>
      <c r="C5299" s="8" t="s">
        <v>4</v>
      </c>
      <c r="D5299" s="50" t="s">
        <v>10794</v>
      </c>
      <c r="E5299" s="50" t="s">
        <v>4461</v>
      </c>
    </row>
    <row r="5300" spans="1:5" ht="16" x14ac:dyDescent="0.2">
      <c r="A5300" s="8" t="s">
        <v>9307</v>
      </c>
      <c r="B5300" s="8" t="s">
        <v>4719</v>
      </c>
      <c r="C5300" s="8" t="s">
        <v>5</v>
      </c>
      <c r="D5300" s="50" t="s">
        <v>10858</v>
      </c>
      <c r="E5300" s="50" t="s">
        <v>4599</v>
      </c>
    </row>
    <row r="5301" spans="1:5" ht="16" x14ac:dyDescent="0.2">
      <c r="A5301" s="8" t="s">
        <v>9307</v>
      </c>
      <c r="B5301" s="8" t="s">
        <v>4719</v>
      </c>
      <c r="C5301" s="8" t="s">
        <v>6</v>
      </c>
      <c r="D5301" s="50" t="s">
        <v>10897</v>
      </c>
      <c r="E5301" s="50" t="s">
        <v>4694</v>
      </c>
    </row>
    <row r="5302" spans="1:5" ht="16" x14ac:dyDescent="0.2">
      <c r="A5302" s="8" t="s">
        <v>9307</v>
      </c>
      <c r="B5302" s="8" t="s">
        <v>4719</v>
      </c>
      <c r="C5302" s="8" t="s">
        <v>7</v>
      </c>
      <c r="D5302" s="50" t="s">
        <v>10907</v>
      </c>
      <c r="E5302" s="50" t="s">
        <v>4721</v>
      </c>
    </row>
    <row r="5303" spans="1:5" ht="48" x14ac:dyDescent="0.2">
      <c r="A5303" s="8" t="s">
        <v>9307</v>
      </c>
      <c r="B5303" s="8" t="s">
        <v>4719</v>
      </c>
      <c r="C5303" s="8" t="s">
        <v>8</v>
      </c>
      <c r="D5303" s="50" t="s">
        <v>10093</v>
      </c>
      <c r="E5303" s="50" t="s">
        <v>2751</v>
      </c>
    </row>
    <row r="5304" spans="1:5" ht="16" x14ac:dyDescent="0.2">
      <c r="A5304" s="8" t="s">
        <v>9307</v>
      </c>
      <c r="B5304" s="8" t="s">
        <v>4722</v>
      </c>
      <c r="C5304" s="8" t="s">
        <v>4</v>
      </c>
      <c r="D5304" s="50" t="s">
        <v>10794</v>
      </c>
      <c r="E5304" s="50" t="s">
        <v>4461</v>
      </c>
    </row>
    <row r="5305" spans="1:5" ht="16" x14ac:dyDescent="0.2">
      <c r="A5305" s="8" t="s">
        <v>9307</v>
      </c>
      <c r="B5305" s="8" t="s">
        <v>4722</v>
      </c>
      <c r="C5305" s="8" t="s">
        <v>5</v>
      </c>
      <c r="D5305" s="50" t="s">
        <v>10858</v>
      </c>
      <c r="E5305" s="50" t="s">
        <v>4599</v>
      </c>
    </row>
    <row r="5306" spans="1:5" ht="16" x14ac:dyDescent="0.2">
      <c r="A5306" s="8" t="s">
        <v>9307</v>
      </c>
      <c r="B5306" s="8" t="s">
        <v>4722</v>
      </c>
      <c r="C5306" s="8" t="s">
        <v>6</v>
      </c>
      <c r="D5306" s="50" t="s">
        <v>10908</v>
      </c>
      <c r="E5306" s="50" t="s">
        <v>4724</v>
      </c>
    </row>
    <row r="5307" spans="1:5" ht="16" x14ac:dyDescent="0.2">
      <c r="A5307" s="8" t="s">
        <v>9307</v>
      </c>
      <c r="B5307" s="8" t="s">
        <v>4722</v>
      </c>
      <c r="C5307" s="8" t="s">
        <v>7</v>
      </c>
      <c r="D5307" s="50" t="s">
        <v>10909</v>
      </c>
      <c r="E5307" s="50" t="s">
        <v>4725</v>
      </c>
    </row>
    <row r="5308" spans="1:5" ht="80" x14ac:dyDescent="0.2">
      <c r="A5308" s="8" t="s">
        <v>9307</v>
      </c>
      <c r="B5308" s="8" t="s">
        <v>4722</v>
      </c>
      <c r="C5308" s="8" t="s">
        <v>8</v>
      </c>
      <c r="D5308" s="50" t="s">
        <v>10910</v>
      </c>
      <c r="E5308" s="50" t="s">
        <v>10911</v>
      </c>
    </row>
    <row r="5309" spans="1:5" ht="16" x14ac:dyDescent="0.2">
      <c r="A5309" s="8" t="s">
        <v>9307</v>
      </c>
      <c r="B5309" s="8" t="s">
        <v>4727</v>
      </c>
      <c r="C5309" s="8" t="s">
        <v>4</v>
      </c>
      <c r="D5309" s="50" t="s">
        <v>10794</v>
      </c>
      <c r="E5309" s="50" t="s">
        <v>4461</v>
      </c>
    </row>
    <row r="5310" spans="1:5" ht="16" x14ac:dyDescent="0.2">
      <c r="A5310" s="8" t="s">
        <v>9307</v>
      </c>
      <c r="B5310" s="8" t="s">
        <v>4727</v>
      </c>
      <c r="C5310" s="8" t="s">
        <v>5</v>
      </c>
      <c r="D5310" s="50" t="s">
        <v>10858</v>
      </c>
      <c r="E5310" s="50" t="s">
        <v>4599</v>
      </c>
    </row>
    <row r="5311" spans="1:5" ht="16" x14ac:dyDescent="0.2">
      <c r="A5311" s="8" t="s">
        <v>9307</v>
      </c>
      <c r="B5311" s="8" t="s">
        <v>4727</v>
      </c>
      <c r="C5311" s="8" t="s">
        <v>6</v>
      </c>
      <c r="D5311" s="50" t="s">
        <v>10908</v>
      </c>
      <c r="E5311" s="50" t="s">
        <v>4724</v>
      </c>
    </row>
    <row r="5312" spans="1:5" ht="16" x14ac:dyDescent="0.2">
      <c r="A5312" s="8" t="s">
        <v>9307</v>
      </c>
      <c r="B5312" s="8" t="s">
        <v>4727</v>
      </c>
      <c r="C5312" s="8" t="s">
        <v>7</v>
      </c>
      <c r="D5312" s="50" t="s">
        <v>10912</v>
      </c>
      <c r="E5312" s="50" t="s">
        <v>4729</v>
      </c>
    </row>
    <row r="5313" spans="1:5" ht="96" x14ac:dyDescent="0.2">
      <c r="A5313" s="8" t="s">
        <v>9307</v>
      </c>
      <c r="B5313" s="8" t="s">
        <v>4727</v>
      </c>
      <c r="C5313" s="8" t="s">
        <v>8</v>
      </c>
      <c r="D5313" s="50" t="s">
        <v>10913</v>
      </c>
      <c r="E5313" s="50" t="s">
        <v>4730</v>
      </c>
    </row>
    <row r="5314" spans="1:5" ht="16" x14ac:dyDescent="0.2">
      <c r="A5314" s="8" t="s">
        <v>9307</v>
      </c>
      <c r="B5314" s="8" t="s">
        <v>4733</v>
      </c>
      <c r="C5314" s="8" t="s">
        <v>4</v>
      </c>
      <c r="D5314" s="50" t="s">
        <v>10794</v>
      </c>
      <c r="E5314" s="50" t="s">
        <v>4461</v>
      </c>
    </row>
    <row r="5315" spans="1:5" ht="16" x14ac:dyDescent="0.2">
      <c r="A5315" s="8" t="s">
        <v>9307</v>
      </c>
      <c r="B5315" s="8" t="s">
        <v>4733</v>
      </c>
      <c r="C5315" s="8" t="s">
        <v>5</v>
      </c>
      <c r="D5315" s="50" t="s">
        <v>10858</v>
      </c>
      <c r="E5315" s="50" t="s">
        <v>4599</v>
      </c>
    </row>
    <row r="5316" spans="1:5" ht="16" x14ac:dyDescent="0.2">
      <c r="A5316" s="8" t="s">
        <v>9307</v>
      </c>
      <c r="B5316" s="8" t="s">
        <v>4733</v>
      </c>
      <c r="C5316" s="8" t="s">
        <v>6</v>
      </c>
      <c r="D5316" s="50" t="s">
        <v>10908</v>
      </c>
      <c r="E5316" s="50" t="s">
        <v>4724</v>
      </c>
    </row>
    <row r="5317" spans="1:5" ht="16" x14ac:dyDescent="0.2">
      <c r="A5317" s="8" t="s">
        <v>9307</v>
      </c>
      <c r="B5317" s="8" t="s">
        <v>4733</v>
      </c>
      <c r="C5317" s="8" t="s">
        <v>7</v>
      </c>
      <c r="D5317" s="50" t="s">
        <v>10914</v>
      </c>
      <c r="E5317" s="50" t="s">
        <v>4735</v>
      </c>
    </row>
    <row r="5318" spans="1:5" ht="16" x14ac:dyDescent="0.2">
      <c r="A5318" s="8" t="s">
        <v>9307</v>
      </c>
      <c r="B5318" s="8" t="s">
        <v>4736</v>
      </c>
      <c r="C5318" s="8" t="s">
        <v>4</v>
      </c>
      <c r="D5318" s="50" t="s">
        <v>10794</v>
      </c>
      <c r="E5318" s="50" t="s">
        <v>4461</v>
      </c>
    </row>
    <row r="5319" spans="1:5" ht="16" x14ac:dyDescent="0.2">
      <c r="A5319" s="8" t="s">
        <v>9307</v>
      </c>
      <c r="B5319" s="8" t="s">
        <v>4736</v>
      </c>
      <c r="C5319" s="8" t="s">
        <v>5</v>
      </c>
      <c r="D5319" s="50" t="s">
        <v>10858</v>
      </c>
      <c r="E5319" s="50" t="s">
        <v>4599</v>
      </c>
    </row>
    <row r="5320" spans="1:5" ht="16" x14ac:dyDescent="0.2">
      <c r="A5320" s="8" t="s">
        <v>9307</v>
      </c>
      <c r="B5320" s="8" t="s">
        <v>4736</v>
      </c>
      <c r="C5320" s="8" t="s">
        <v>6</v>
      </c>
      <c r="D5320" s="50" t="s">
        <v>10908</v>
      </c>
      <c r="E5320" s="50" t="s">
        <v>4724</v>
      </c>
    </row>
    <row r="5321" spans="1:5" ht="16" x14ac:dyDescent="0.2">
      <c r="A5321" s="8" t="s">
        <v>9307</v>
      </c>
      <c r="B5321" s="8" t="s">
        <v>4736</v>
      </c>
      <c r="C5321" s="8" t="s">
        <v>7</v>
      </c>
      <c r="D5321" s="50" t="s">
        <v>10915</v>
      </c>
      <c r="E5321" s="50" t="s">
        <v>4738</v>
      </c>
    </row>
    <row r="5322" spans="1:5" ht="16" x14ac:dyDescent="0.2">
      <c r="A5322" s="8" t="s">
        <v>9307</v>
      </c>
      <c r="B5322" s="8" t="s">
        <v>4739</v>
      </c>
      <c r="C5322" s="8" t="s">
        <v>4</v>
      </c>
      <c r="D5322" s="50" t="s">
        <v>10794</v>
      </c>
      <c r="E5322" s="50" t="s">
        <v>4461</v>
      </c>
    </row>
    <row r="5323" spans="1:5" ht="16" x14ac:dyDescent="0.2">
      <c r="A5323" s="8" t="s">
        <v>9307</v>
      </c>
      <c r="B5323" s="8" t="s">
        <v>4739</v>
      </c>
      <c r="C5323" s="8" t="s">
        <v>5</v>
      </c>
      <c r="D5323" s="50" t="s">
        <v>10858</v>
      </c>
      <c r="E5323" s="50" t="s">
        <v>4599</v>
      </c>
    </row>
    <row r="5324" spans="1:5" ht="16" x14ac:dyDescent="0.2">
      <c r="A5324" s="8" t="s">
        <v>9307</v>
      </c>
      <c r="B5324" s="8" t="s">
        <v>4739</v>
      </c>
      <c r="C5324" s="8" t="s">
        <v>6</v>
      </c>
      <c r="D5324" s="50" t="s">
        <v>10908</v>
      </c>
      <c r="E5324" s="50" t="s">
        <v>4724</v>
      </c>
    </row>
    <row r="5325" spans="1:5" ht="16" x14ac:dyDescent="0.2">
      <c r="A5325" s="8" t="s">
        <v>9307</v>
      </c>
      <c r="B5325" s="8" t="s">
        <v>4739</v>
      </c>
      <c r="C5325" s="8" t="s">
        <v>7</v>
      </c>
      <c r="D5325" s="50" t="s">
        <v>10916</v>
      </c>
      <c r="E5325" s="50" t="s">
        <v>4741</v>
      </c>
    </row>
    <row r="5326" spans="1:5" ht="16" x14ac:dyDescent="0.2">
      <c r="A5326" s="8" t="s">
        <v>9307</v>
      </c>
      <c r="B5326" s="8" t="s">
        <v>4742</v>
      </c>
      <c r="C5326" s="8" t="s">
        <v>4</v>
      </c>
      <c r="D5326" s="50" t="s">
        <v>10794</v>
      </c>
      <c r="E5326" s="50" t="s">
        <v>4461</v>
      </c>
    </row>
    <row r="5327" spans="1:5" ht="16" x14ac:dyDescent="0.2">
      <c r="A5327" s="8" t="s">
        <v>9307</v>
      </c>
      <c r="B5327" s="8" t="s">
        <v>4742</v>
      </c>
      <c r="C5327" s="8" t="s">
        <v>5</v>
      </c>
      <c r="D5327" s="50" t="s">
        <v>10858</v>
      </c>
      <c r="E5327" s="50" t="s">
        <v>4599</v>
      </c>
    </row>
    <row r="5328" spans="1:5" ht="16" x14ac:dyDescent="0.2">
      <c r="A5328" s="8" t="s">
        <v>9307</v>
      </c>
      <c r="B5328" s="8" t="s">
        <v>4742</v>
      </c>
      <c r="C5328" s="8" t="s">
        <v>6</v>
      </c>
      <c r="D5328" s="50" t="s">
        <v>10908</v>
      </c>
      <c r="E5328" s="50" t="s">
        <v>4724</v>
      </c>
    </row>
    <row r="5329" spans="1:5" ht="16" x14ac:dyDescent="0.2">
      <c r="A5329" s="8" t="s">
        <v>9307</v>
      </c>
      <c r="B5329" s="8" t="s">
        <v>4742</v>
      </c>
      <c r="C5329" s="8" t="s">
        <v>7</v>
      </c>
      <c r="D5329" s="50" t="s">
        <v>10917</v>
      </c>
      <c r="E5329" s="50" t="s">
        <v>4744</v>
      </c>
    </row>
    <row r="5330" spans="1:5" ht="16" x14ac:dyDescent="0.2">
      <c r="A5330" s="8" t="s">
        <v>9307</v>
      </c>
      <c r="B5330" s="8" t="s">
        <v>4745</v>
      </c>
      <c r="C5330" s="8" t="s">
        <v>4</v>
      </c>
      <c r="D5330" s="50" t="s">
        <v>10794</v>
      </c>
      <c r="E5330" s="50" t="s">
        <v>4461</v>
      </c>
    </row>
    <row r="5331" spans="1:5" ht="16" x14ac:dyDescent="0.2">
      <c r="A5331" s="8" t="s">
        <v>9307</v>
      </c>
      <c r="B5331" s="8" t="s">
        <v>4745</v>
      </c>
      <c r="C5331" s="8" t="s">
        <v>5</v>
      </c>
      <c r="D5331" s="50" t="s">
        <v>10858</v>
      </c>
      <c r="E5331" s="50" t="s">
        <v>4599</v>
      </c>
    </row>
    <row r="5332" spans="1:5" ht="16" x14ac:dyDescent="0.2">
      <c r="A5332" s="8" t="s">
        <v>9307</v>
      </c>
      <c r="B5332" s="8" t="s">
        <v>4745</v>
      </c>
      <c r="C5332" s="8" t="s">
        <v>6</v>
      </c>
      <c r="D5332" s="50" t="s">
        <v>10908</v>
      </c>
      <c r="E5332" s="50" t="s">
        <v>4724</v>
      </c>
    </row>
    <row r="5333" spans="1:5" ht="32" x14ac:dyDescent="0.2">
      <c r="A5333" s="8" t="s">
        <v>9307</v>
      </c>
      <c r="B5333" s="8" t="s">
        <v>4745</v>
      </c>
      <c r="C5333" s="8" t="s">
        <v>7</v>
      </c>
      <c r="D5333" s="50" t="s">
        <v>10918</v>
      </c>
      <c r="E5333" s="50" t="s">
        <v>4747</v>
      </c>
    </row>
    <row r="5334" spans="1:5" ht="16" x14ac:dyDescent="0.2">
      <c r="A5334" s="8" t="s">
        <v>9307</v>
      </c>
      <c r="B5334" s="8" t="s">
        <v>4748</v>
      </c>
      <c r="C5334" s="8" t="s">
        <v>4</v>
      </c>
      <c r="D5334" s="50" t="s">
        <v>10794</v>
      </c>
      <c r="E5334" s="50" t="s">
        <v>4461</v>
      </c>
    </row>
    <row r="5335" spans="1:5" ht="16" x14ac:dyDescent="0.2">
      <c r="A5335" s="8" t="s">
        <v>9307</v>
      </c>
      <c r="B5335" s="8" t="s">
        <v>4748</v>
      </c>
      <c r="C5335" s="8" t="s">
        <v>5</v>
      </c>
      <c r="D5335" s="50" t="s">
        <v>10858</v>
      </c>
      <c r="E5335" s="50" t="s">
        <v>4599</v>
      </c>
    </row>
    <row r="5336" spans="1:5" ht="16" x14ac:dyDescent="0.2">
      <c r="A5336" s="8" t="s">
        <v>9307</v>
      </c>
      <c r="B5336" s="8" t="s">
        <v>4748</v>
      </c>
      <c r="C5336" s="8" t="s">
        <v>6</v>
      </c>
      <c r="D5336" s="50" t="s">
        <v>10908</v>
      </c>
      <c r="E5336" s="50" t="s">
        <v>4724</v>
      </c>
    </row>
    <row r="5337" spans="1:5" ht="16" x14ac:dyDescent="0.2">
      <c r="A5337" s="8" t="s">
        <v>9307</v>
      </c>
      <c r="B5337" s="8" t="s">
        <v>4748</v>
      </c>
      <c r="C5337" s="8" t="s">
        <v>7</v>
      </c>
      <c r="D5337" s="50" t="s">
        <v>10919</v>
      </c>
      <c r="E5337" s="50" t="s">
        <v>4750</v>
      </c>
    </row>
    <row r="5338" spans="1:5" ht="16" x14ac:dyDescent="0.2">
      <c r="A5338" s="8" t="s">
        <v>9307</v>
      </c>
      <c r="B5338" s="8" t="s">
        <v>4751</v>
      </c>
      <c r="C5338" s="8" t="s">
        <v>4</v>
      </c>
      <c r="D5338" s="50" t="s">
        <v>10794</v>
      </c>
      <c r="E5338" s="50" t="s">
        <v>4461</v>
      </c>
    </row>
    <row r="5339" spans="1:5" ht="16" x14ac:dyDescent="0.2">
      <c r="A5339" s="8" t="s">
        <v>9307</v>
      </c>
      <c r="B5339" s="8" t="s">
        <v>4751</v>
      </c>
      <c r="C5339" s="8" t="s">
        <v>5</v>
      </c>
      <c r="D5339" s="50" t="s">
        <v>10858</v>
      </c>
      <c r="E5339" s="50" t="s">
        <v>4599</v>
      </c>
    </row>
    <row r="5340" spans="1:5" ht="16" x14ac:dyDescent="0.2">
      <c r="A5340" s="8" t="s">
        <v>9307</v>
      </c>
      <c r="B5340" s="8" t="s">
        <v>4751</v>
      </c>
      <c r="C5340" s="8" t="s">
        <v>6</v>
      </c>
      <c r="D5340" s="50" t="s">
        <v>10908</v>
      </c>
      <c r="E5340" s="50" t="s">
        <v>4724</v>
      </c>
    </row>
    <row r="5341" spans="1:5" ht="16" x14ac:dyDescent="0.2">
      <c r="A5341" s="8" t="s">
        <v>9307</v>
      </c>
      <c r="B5341" s="8" t="s">
        <v>4751</v>
      </c>
      <c r="C5341" s="8" t="s">
        <v>7</v>
      </c>
      <c r="D5341" s="50" t="s">
        <v>10920</v>
      </c>
      <c r="E5341" s="50" t="s">
        <v>4753</v>
      </c>
    </row>
    <row r="5342" spans="1:5" ht="16" x14ac:dyDescent="0.2">
      <c r="A5342" s="8" t="s">
        <v>9307</v>
      </c>
      <c r="B5342" s="8" t="s">
        <v>4754</v>
      </c>
      <c r="C5342" s="8" t="s">
        <v>4</v>
      </c>
      <c r="D5342" s="50" t="s">
        <v>10794</v>
      </c>
      <c r="E5342" s="50" t="s">
        <v>4461</v>
      </c>
    </row>
    <row r="5343" spans="1:5" ht="16" x14ac:dyDescent="0.2">
      <c r="A5343" s="8" t="s">
        <v>9307</v>
      </c>
      <c r="B5343" s="8" t="s">
        <v>4754</v>
      </c>
      <c r="C5343" s="8" t="s">
        <v>5</v>
      </c>
      <c r="D5343" s="50" t="s">
        <v>10858</v>
      </c>
      <c r="E5343" s="50" t="s">
        <v>4599</v>
      </c>
    </row>
    <row r="5344" spans="1:5" ht="16" x14ac:dyDescent="0.2">
      <c r="A5344" s="8" t="s">
        <v>9307</v>
      </c>
      <c r="B5344" s="8" t="s">
        <v>4754</v>
      </c>
      <c r="C5344" s="8" t="s">
        <v>6</v>
      </c>
      <c r="D5344" s="50" t="s">
        <v>10908</v>
      </c>
      <c r="E5344" s="50" t="s">
        <v>4724</v>
      </c>
    </row>
    <row r="5345" spans="1:5" ht="16" x14ac:dyDescent="0.2">
      <c r="A5345" s="8" t="s">
        <v>9307</v>
      </c>
      <c r="B5345" s="8" t="s">
        <v>4754</v>
      </c>
      <c r="C5345" s="8" t="s">
        <v>7</v>
      </c>
      <c r="D5345" s="50" t="s">
        <v>10921</v>
      </c>
      <c r="E5345" s="50" t="s">
        <v>4756</v>
      </c>
    </row>
    <row r="5346" spans="1:5" ht="16" x14ac:dyDescent="0.2">
      <c r="A5346" s="8" t="s">
        <v>9307</v>
      </c>
      <c r="B5346" s="8" t="s">
        <v>4757</v>
      </c>
      <c r="C5346" s="8" t="s">
        <v>4</v>
      </c>
      <c r="D5346" s="50" t="s">
        <v>10794</v>
      </c>
      <c r="E5346" s="50" t="s">
        <v>4461</v>
      </c>
    </row>
    <row r="5347" spans="1:5" ht="16" x14ac:dyDescent="0.2">
      <c r="A5347" s="8" t="s">
        <v>9307</v>
      </c>
      <c r="B5347" s="8" t="s">
        <v>4757</v>
      </c>
      <c r="C5347" s="8" t="s">
        <v>5</v>
      </c>
      <c r="D5347" s="50" t="s">
        <v>10858</v>
      </c>
      <c r="E5347" s="50" t="s">
        <v>4599</v>
      </c>
    </row>
    <row r="5348" spans="1:5" ht="16" x14ac:dyDescent="0.2">
      <c r="A5348" s="8" t="s">
        <v>9307</v>
      </c>
      <c r="B5348" s="8" t="s">
        <v>4757</v>
      </c>
      <c r="C5348" s="8" t="s">
        <v>6</v>
      </c>
      <c r="D5348" s="50" t="s">
        <v>10908</v>
      </c>
      <c r="E5348" s="50" t="s">
        <v>4724</v>
      </c>
    </row>
    <row r="5349" spans="1:5" ht="16" x14ac:dyDescent="0.2">
      <c r="A5349" s="8" t="s">
        <v>9307</v>
      </c>
      <c r="B5349" s="8" t="s">
        <v>4757</v>
      </c>
      <c r="C5349" s="8" t="s">
        <v>7</v>
      </c>
      <c r="D5349" s="50" t="s">
        <v>9723</v>
      </c>
      <c r="E5349" s="50" t="s">
        <v>1408</v>
      </c>
    </row>
    <row r="5350" spans="1:5" ht="16" x14ac:dyDescent="0.2">
      <c r="A5350" s="8" t="s">
        <v>9307</v>
      </c>
      <c r="B5350" s="8" t="s">
        <v>4759</v>
      </c>
      <c r="C5350" s="8" t="s">
        <v>4</v>
      </c>
      <c r="D5350" s="50" t="s">
        <v>10794</v>
      </c>
      <c r="E5350" s="50" t="s">
        <v>4461</v>
      </c>
    </row>
    <row r="5351" spans="1:5" ht="16" x14ac:dyDescent="0.2">
      <c r="A5351" s="8" t="s">
        <v>9307</v>
      </c>
      <c r="B5351" s="8" t="s">
        <v>4759</v>
      </c>
      <c r="C5351" s="8" t="s">
        <v>5</v>
      </c>
      <c r="D5351" s="50" t="s">
        <v>10858</v>
      </c>
      <c r="E5351" s="50" t="s">
        <v>4599</v>
      </c>
    </row>
    <row r="5352" spans="1:5" ht="16" x14ac:dyDescent="0.2">
      <c r="A5352" s="8" t="s">
        <v>9307</v>
      </c>
      <c r="B5352" s="8" t="s">
        <v>4759</v>
      </c>
      <c r="C5352" s="8" t="s">
        <v>6</v>
      </c>
      <c r="D5352" s="50" t="s">
        <v>4761</v>
      </c>
      <c r="E5352" s="50" t="s">
        <v>4761</v>
      </c>
    </row>
    <row r="5353" spans="1:5" ht="16" x14ac:dyDescent="0.2">
      <c r="A5353" s="8" t="s">
        <v>9307</v>
      </c>
      <c r="B5353" s="8" t="s">
        <v>4759</v>
      </c>
      <c r="C5353" s="8" t="s">
        <v>7</v>
      </c>
      <c r="D5353" s="50" t="s">
        <v>10922</v>
      </c>
      <c r="E5353" s="50" t="s">
        <v>4762</v>
      </c>
    </row>
    <row r="5354" spans="1:5" ht="64" x14ac:dyDescent="0.2">
      <c r="A5354" s="8" t="s">
        <v>9307</v>
      </c>
      <c r="B5354" s="8" t="s">
        <v>4759</v>
      </c>
      <c r="C5354" s="8" t="s">
        <v>8</v>
      </c>
      <c r="D5354" s="50" t="s">
        <v>10923</v>
      </c>
      <c r="E5354" s="50" t="s">
        <v>4763</v>
      </c>
    </row>
    <row r="5355" spans="1:5" ht="16" x14ac:dyDescent="0.2">
      <c r="A5355" s="8" t="s">
        <v>9307</v>
      </c>
      <c r="B5355" s="8" t="s">
        <v>4764</v>
      </c>
      <c r="C5355" s="8" t="s">
        <v>4</v>
      </c>
      <c r="D5355" s="50" t="s">
        <v>10794</v>
      </c>
      <c r="E5355" s="50" t="s">
        <v>4461</v>
      </c>
    </row>
    <row r="5356" spans="1:5" ht="16" x14ac:dyDescent="0.2">
      <c r="A5356" s="8" t="s">
        <v>9307</v>
      </c>
      <c r="B5356" s="8" t="s">
        <v>4764</v>
      </c>
      <c r="C5356" s="8" t="s">
        <v>5</v>
      </c>
      <c r="D5356" s="50" t="s">
        <v>10858</v>
      </c>
      <c r="E5356" s="50" t="s">
        <v>4599</v>
      </c>
    </row>
    <row r="5357" spans="1:5" ht="16" x14ac:dyDescent="0.2">
      <c r="A5357" s="8" t="s">
        <v>9307</v>
      </c>
      <c r="B5357" s="8" t="s">
        <v>4764</v>
      </c>
      <c r="C5357" s="8" t="s">
        <v>6</v>
      </c>
      <c r="D5357" s="50" t="s">
        <v>4761</v>
      </c>
      <c r="E5357" s="50" t="s">
        <v>4761</v>
      </c>
    </row>
    <row r="5358" spans="1:5" ht="48" x14ac:dyDescent="0.2">
      <c r="A5358" s="8" t="s">
        <v>9307</v>
      </c>
      <c r="B5358" s="8" t="s">
        <v>4764</v>
      </c>
      <c r="C5358" s="8" t="s">
        <v>7</v>
      </c>
      <c r="D5358" s="50" t="s">
        <v>10924</v>
      </c>
      <c r="E5358" s="50" t="s">
        <v>4766</v>
      </c>
    </row>
    <row r="5359" spans="1:5" ht="16" x14ac:dyDescent="0.2">
      <c r="A5359" s="8" t="s">
        <v>9307</v>
      </c>
      <c r="B5359" s="8" t="s">
        <v>4764</v>
      </c>
      <c r="C5359" s="8" t="s">
        <v>8</v>
      </c>
      <c r="D5359" s="50" t="s">
        <v>10925</v>
      </c>
      <c r="E5359" s="50" t="s">
        <v>10926</v>
      </c>
    </row>
    <row r="5360" spans="1:5" ht="16" x14ac:dyDescent="0.2">
      <c r="A5360" s="8" t="s">
        <v>9307</v>
      </c>
      <c r="B5360" s="8" t="s">
        <v>4768</v>
      </c>
      <c r="C5360" s="8" t="s">
        <v>4</v>
      </c>
      <c r="D5360" s="50" t="s">
        <v>10794</v>
      </c>
      <c r="E5360" s="50" t="s">
        <v>4461</v>
      </c>
    </row>
    <row r="5361" spans="1:5" ht="16" x14ac:dyDescent="0.2">
      <c r="A5361" s="8" t="s">
        <v>9307</v>
      </c>
      <c r="B5361" s="8" t="s">
        <v>4768</v>
      </c>
      <c r="C5361" s="8" t="s">
        <v>5</v>
      </c>
      <c r="D5361" s="50" t="s">
        <v>10858</v>
      </c>
      <c r="E5361" s="50" t="s">
        <v>4599</v>
      </c>
    </row>
    <row r="5362" spans="1:5" ht="16" x14ac:dyDescent="0.2">
      <c r="A5362" s="8" t="s">
        <v>9307</v>
      </c>
      <c r="B5362" s="8" t="s">
        <v>4768</v>
      </c>
      <c r="C5362" s="8" t="s">
        <v>6</v>
      </c>
      <c r="D5362" s="50" t="s">
        <v>10927</v>
      </c>
      <c r="E5362" s="50" t="s">
        <v>4770</v>
      </c>
    </row>
    <row r="5363" spans="1:5" ht="16" x14ac:dyDescent="0.2">
      <c r="A5363" s="8" t="s">
        <v>9307</v>
      </c>
      <c r="B5363" s="8" t="s">
        <v>4768</v>
      </c>
      <c r="C5363" s="8" t="s">
        <v>7</v>
      </c>
      <c r="D5363" s="50" t="s">
        <v>10928</v>
      </c>
      <c r="E5363" s="50" t="s">
        <v>4771</v>
      </c>
    </row>
    <row r="5364" spans="1:5" ht="16" x14ac:dyDescent="0.2">
      <c r="A5364" s="8" t="s">
        <v>9307</v>
      </c>
      <c r="B5364" s="8" t="s">
        <v>4772</v>
      </c>
      <c r="C5364" s="8" t="s">
        <v>4</v>
      </c>
      <c r="D5364" s="50" t="s">
        <v>10794</v>
      </c>
      <c r="E5364" s="50" t="s">
        <v>4461</v>
      </c>
    </row>
    <row r="5365" spans="1:5" ht="16" x14ac:dyDescent="0.2">
      <c r="A5365" s="8" t="s">
        <v>9307</v>
      </c>
      <c r="B5365" s="8" t="s">
        <v>4772</v>
      </c>
      <c r="C5365" s="8" t="s">
        <v>5</v>
      </c>
      <c r="D5365" s="50" t="s">
        <v>10858</v>
      </c>
      <c r="E5365" s="50" t="s">
        <v>4599</v>
      </c>
    </row>
    <row r="5366" spans="1:5" ht="16" x14ac:dyDescent="0.2">
      <c r="A5366" s="8" t="s">
        <v>9307</v>
      </c>
      <c r="B5366" s="8" t="s">
        <v>4772</v>
      </c>
      <c r="C5366" s="8" t="s">
        <v>6</v>
      </c>
      <c r="D5366" s="50" t="s">
        <v>10927</v>
      </c>
      <c r="E5366" s="50" t="s">
        <v>4770</v>
      </c>
    </row>
    <row r="5367" spans="1:5" ht="16" x14ac:dyDescent="0.2">
      <c r="A5367" s="8" t="s">
        <v>9307</v>
      </c>
      <c r="B5367" s="8" t="s">
        <v>4772</v>
      </c>
      <c r="C5367" s="8" t="s">
        <v>7</v>
      </c>
      <c r="D5367" s="50" t="s">
        <v>10929</v>
      </c>
      <c r="E5367" s="50" t="s">
        <v>4774</v>
      </c>
    </row>
    <row r="5368" spans="1:5" ht="128" x14ac:dyDescent="0.2">
      <c r="A5368" s="8" t="s">
        <v>9307</v>
      </c>
      <c r="B5368" s="8" t="s">
        <v>4772</v>
      </c>
      <c r="C5368" s="8" t="s">
        <v>8</v>
      </c>
      <c r="D5368" s="50" t="s">
        <v>10930</v>
      </c>
      <c r="E5368" s="2" t="s">
        <v>4775</v>
      </c>
    </row>
    <row r="5369" spans="1:5" ht="16" x14ac:dyDescent="0.2">
      <c r="A5369" s="8" t="s">
        <v>9307</v>
      </c>
      <c r="B5369" s="8" t="s">
        <v>4776</v>
      </c>
      <c r="C5369" s="8" t="s">
        <v>4</v>
      </c>
      <c r="D5369" s="50" t="s">
        <v>10794</v>
      </c>
      <c r="E5369" s="50" t="s">
        <v>4461</v>
      </c>
    </row>
    <row r="5370" spans="1:5" ht="16" x14ac:dyDescent="0.2">
      <c r="A5370" s="8" t="s">
        <v>9307</v>
      </c>
      <c r="B5370" s="8" t="s">
        <v>4776</v>
      </c>
      <c r="C5370" s="8" t="s">
        <v>5</v>
      </c>
      <c r="D5370" s="50" t="s">
        <v>10858</v>
      </c>
      <c r="E5370" s="50" t="s">
        <v>4599</v>
      </c>
    </row>
    <row r="5371" spans="1:5" ht="16" x14ac:dyDescent="0.2">
      <c r="A5371" s="8" t="s">
        <v>9307</v>
      </c>
      <c r="B5371" s="8" t="s">
        <v>4776</v>
      </c>
      <c r="C5371" s="8" t="s">
        <v>6</v>
      </c>
      <c r="D5371" s="50" t="s">
        <v>10927</v>
      </c>
      <c r="E5371" s="50" t="s">
        <v>4770</v>
      </c>
    </row>
    <row r="5372" spans="1:5" ht="16" x14ac:dyDescent="0.2">
      <c r="A5372" s="8" t="s">
        <v>9307</v>
      </c>
      <c r="B5372" s="8" t="s">
        <v>4776</v>
      </c>
      <c r="C5372" s="8" t="s">
        <v>7</v>
      </c>
      <c r="D5372" s="50" t="s">
        <v>10931</v>
      </c>
      <c r="E5372" s="50" t="s">
        <v>4778</v>
      </c>
    </row>
    <row r="5373" spans="1:5" ht="144" x14ac:dyDescent="0.2">
      <c r="A5373" s="8" t="s">
        <v>9307</v>
      </c>
      <c r="B5373" s="8" t="s">
        <v>4776</v>
      </c>
      <c r="C5373" s="8" t="s">
        <v>8</v>
      </c>
      <c r="D5373" s="50" t="s">
        <v>10932</v>
      </c>
      <c r="E5373" s="50" t="s">
        <v>4779</v>
      </c>
    </row>
    <row r="5374" spans="1:5" ht="16" x14ac:dyDescent="0.2">
      <c r="A5374" s="8" t="s">
        <v>9307</v>
      </c>
      <c r="B5374" s="8" t="s">
        <v>4780</v>
      </c>
      <c r="C5374" s="8" t="s">
        <v>4</v>
      </c>
      <c r="D5374" s="50" t="s">
        <v>10794</v>
      </c>
      <c r="E5374" s="50" t="s">
        <v>4461</v>
      </c>
    </row>
    <row r="5375" spans="1:5" ht="16" x14ac:dyDescent="0.2">
      <c r="A5375" s="8" t="s">
        <v>9307</v>
      </c>
      <c r="B5375" s="8" t="s">
        <v>4780</v>
      </c>
      <c r="C5375" s="8" t="s">
        <v>5</v>
      </c>
      <c r="D5375" s="50" t="s">
        <v>10858</v>
      </c>
      <c r="E5375" s="50" t="s">
        <v>4599</v>
      </c>
    </row>
    <row r="5376" spans="1:5" ht="16" x14ac:dyDescent="0.2">
      <c r="A5376" s="8" t="s">
        <v>9307</v>
      </c>
      <c r="B5376" s="8" t="s">
        <v>4780</v>
      </c>
      <c r="C5376" s="8" t="s">
        <v>6</v>
      </c>
      <c r="D5376" s="50" t="s">
        <v>10927</v>
      </c>
      <c r="E5376" s="50" t="s">
        <v>4770</v>
      </c>
    </row>
    <row r="5377" spans="1:5" ht="16" x14ac:dyDescent="0.2">
      <c r="A5377" s="8" t="s">
        <v>9307</v>
      </c>
      <c r="B5377" s="8" t="s">
        <v>4780</v>
      </c>
      <c r="C5377" s="8" t="s">
        <v>7</v>
      </c>
      <c r="D5377" s="50" t="s">
        <v>10933</v>
      </c>
      <c r="E5377" s="50" t="s">
        <v>10934</v>
      </c>
    </row>
    <row r="5378" spans="1:5" ht="16" x14ac:dyDescent="0.2">
      <c r="A5378" s="8" t="s">
        <v>9307</v>
      </c>
      <c r="B5378" s="8" t="s">
        <v>4780</v>
      </c>
      <c r="C5378" s="8" t="s">
        <v>8</v>
      </c>
      <c r="D5378" s="50" t="s">
        <v>10935</v>
      </c>
      <c r="E5378" s="50" t="s">
        <v>4783</v>
      </c>
    </row>
    <row r="5379" spans="1:5" ht="16" x14ac:dyDescent="0.2">
      <c r="A5379" s="8" t="s">
        <v>9307</v>
      </c>
      <c r="B5379" s="8" t="s">
        <v>4784</v>
      </c>
      <c r="C5379" s="8" t="s">
        <v>4</v>
      </c>
      <c r="D5379" s="50" t="s">
        <v>10794</v>
      </c>
      <c r="E5379" s="50" t="s">
        <v>4461</v>
      </c>
    </row>
    <row r="5380" spans="1:5" ht="16" x14ac:dyDescent="0.2">
      <c r="A5380" s="8" t="s">
        <v>9307</v>
      </c>
      <c r="B5380" s="8" t="s">
        <v>4784</v>
      </c>
      <c r="C5380" s="8" t="s">
        <v>5</v>
      </c>
      <c r="D5380" s="50" t="s">
        <v>10858</v>
      </c>
      <c r="E5380" s="50" t="s">
        <v>4599</v>
      </c>
    </row>
    <row r="5381" spans="1:5" ht="16" x14ac:dyDescent="0.2">
      <c r="A5381" s="8" t="s">
        <v>9307</v>
      </c>
      <c r="B5381" s="8" t="s">
        <v>4784</v>
      </c>
      <c r="C5381" s="8" t="s">
        <v>6</v>
      </c>
      <c r="D5381" s="50" t="s">
        <v>10927</v>
      </c>
      <c r="E5381" s="50" t="s">
        <v>4770</v>
      </c>
    </row>
    <row r="5382" spans="1:5" ht="16" x14ac:dyDescent="0.2">
      <c r="A5382" s="8" t="s">
        <v>9307</v>
      </c>
      <c r="B5382" s="8" t="s">
        <v>4784</v>
      </c>
      <c r="C5382" s="8" t="s">
        <v>7</v>
      </c>
      <c r="D5382" s="50" t="s">
        <v>9723</v>
      </c>
      <c r="E5382" s="50" t="s">
        <v>1408</v>
      </c>
    </row>
    <row r="5383" spans="1:5" ht="16" x14ac:dyDescent="0.2">
      <c r="A5383" s="8" t="s">
        <v>9307</v>
      </c>
      <c r="B5383" s="8" t="s">
        <v>4786</v>
      </c>
      <c r="C5383" s="8" t="s">
        <v>4</v>
      </c>
      <c r="D5383" s="50" t="s">
        <v>10794</v>
      </c>
      <c r="E5383" s="50" t="s">
        <v>4461</v>
      </c>
    </row>
    <row r="5384" spans="1:5" ht="16" x14ac:dyDescent="0.2">
      <c r="A5384" s="8" t="s">
        <v>9307</v>
      </c>
      <c r="B5384" s="8" t="s">
        <v>4786</v>
      </c>
      <c r="C5384" s="8" t="s">
        <v>5</v>
      </c>
      <c r="D5384" s="50" t="s">
        <v>10858</v>
      </c>
      <c r="E5384" s="50" t="s">
        <v>4599</v>
      </c>
    </row>
    <row r="5385" spans="1:5" ht="16" x14ac:dyDescent="0.2">
      <c r="A5385" s="8" t="s">
        <v>9307</v>
      </c>
      <c r="B5385" s="8" t="s">
        <v>4786</v>
      </c>
      <c r="C5385" s="8" t="s">
        <v>6</v>
      </c>
      <c r="D5385" s="50" t="s">
        <v>10936</v>
      </c>
      <c r="E5385" s="50" t="s">
        <v>4788</v>
      </c>
    </row>
    <row r="5386" spans="1:5" ht="16" x14ac:dyDescent="0.2">
      <c r="A5386" s="8" t="s">
        <v>9307</v>
      </c>
      <c r="B5386" s="8" t="s">
        <v>4786</v>
      </c>
      <c r="C5386" s="8" t="s">
        <v>7</v>
      </c>
      <c r="D5386" s="50" t="s">
        <v>10937</v>
      </c>
      <c r="E5386" s="50" t="s">
        <v>4789</v>
      </c>
    </row>
    <row r="5387" spans="1:5" ht="16" x14ac:dyDescent="0.2">
      <c r="A5387" s="8" t="s">
        <v>9307</v>
      </c>
      <c r="B5387" s="8" t="s">
        <v>4786</v>
      </c>
      <c r="C5387" s="8" t="s">
        <v>8</v>
      </c>
      <c r="D5387" s="50" t="s">
        <v>10938</v>
      </c>
      <c r="E5387" s="50" t="s">
        <v>4790</v>
      </c>
    </row>
    <row r="5388" spans="1:5" ht="16" x14ac:dyDescent="0.2">
      <c r="A5388" s="8" t="s">
        <v>9307</v>
      </c>
      <c r="B5388" s="8" t="s">
        <v>4791</v>
      </c>
      <c r="C5388" s="8" t="s">
        <v>4</v>
      </c>
      <c r="D5388" s="50" t="s">
        <v>10794</v>
      </c>
      <c r="E5388" s="50" t="s">
        <v>4461</v>
      </c>
    </row>
    <row r="5389" spans="1:5" ht="16" x14ac:dyDescent="0.2">
      <c r="A5389" s="8" t="s">
        <v>9307</v>
      </c>
      <c r="B5389" s="8" t="s">
        <v>4791</v>
      </c>
      <c r="C5389" s="8" t="s">
        <v>5</v>
      </c>
      <c r="D5389" s="50" t="s">
        <v>10858</v>
      </c>
      <c r="E5389" s="50" t="s">
        <v>4599</v>
      </c>
    </row>
    <row r="5390" spans="1:5" ht="16" x14ac:dyDescent="0.2">
      <c r="A5390" s="8" t="s">
        <v>9307</v>
      </c>
      <c r="B5390" s="8" t="s">
        <v>4791</v>
      </c>
      <c r="C5390" s="8" t="s">
        <v>6</v>
      </c>
      <c r="D5390" s="50" t="s">
        <v>10936</v>
      </c>
      <c r="E5390" s="50" t="s">
        <v>4788</v>
      </c>
    </row>
    <row r="5391" spans="1:5" ht="16" x14ac:dyDescent="0.2">
      <c r="A5391" s="8" t="s">
        <v>9307</v>
      </c>
      <c r="B5391" s="8" t="s">
        <v>4791</v>
      </c>
      <c r="C5391" s="8" t="s">
        <v>7</v>
      </c>
      <c r="D5391" s="50" t="s">
        <v>10939</v>
      </c>
      <c r="E5391" s="50" t="s">
        <v>4793</v>
      </c>
    </row>
    <row r="5392" spans="1:5" ht="16" x14ac:dyDescent="0.2">
      <c r="A5392" s="8" t="s">
        <v>9307</v>
      </c>
      <c r="B5392" s="8" t="s">
        <v>4796</v>
      </c>
      <c r="C5392" s="8" t="s">
        <v>4</v>
      </c>
      <c r="D5392" s="50" t="s">
        <v>10794</v>
      </c>
      <c r="E5392" s="50" t="s">
        <v>4461</v>
      </c>
    </row>
    <row r="5393" spans="1:5" ht="16" x14ac:dyDescent="0.2">
      <c r="A5393" s="8" t="s">
        <v>9307</v>
      </c>
      <c r="B5393" s="8" t="s">
        <v>4796</v>
      </c>
      <c r="C5393" s="8" t="s">
        <v>5</v>
      </c>
      <c r="D5393" s="50" t="s">
        <v>10858</v>
      </c>
      <c r="E5393" s="50" t="s">
        <v>4599</v>
      </c>
    </row>
    <row r="5394" spans="1:5" ht="16" x14ac:dyDescent="0.2">
      <c r="A5394" s="8" t="s">
        <v>9307</v>
      </c>
      <c r="B5394" s="8" t="s">
        <v>4796</v>
      </c>
      <c r="C5394" s="8" t="s">
        <v>6</v>
      </c>
      <c r="D5394" s="50" t="s">
        <v>10936</v>
      </c>
      <c r="E5394" s="50" t="s">
        <v>4788</v>
      </c>
    </row>
    <row r="5395" spans="1:5" ht="16" x14ac:dyDescent="0.2">
      <c r="A5395" s="8" t="s">
        <v>9307</v>
      </c>
      <c r="B5395" s="8" t="s">
        <v>4796</v>
      </c>
      <c r="C5395" s="8" t="s">
        <v>7</v>
      </c>
      <c r="D5395" s="50" t="s">
        <v>10940</v>
      </c>
      <c r="E5395" s="50" t="s">
        <v>4798</v>
      </c>
    </row>
    <row r="5396" spans="1:5" ht="16" x14ac:dyDescent="0.2">
      <c r="A5396" s="8" t="s">
        <v>9307</v>
      </c>
      <c r="B5396" s="8" t="s">
        <v>4799</v>
      </c>
      <c r="C5396" s="8" t="s">
        <v>4</v>
      </c>
      <c r="D5396" s="50" t="s">
        <v>10794</v>
      </c>
      <c r="E5396" s="50" t="s">
        <v>4461</v>
      </c>
    </row>
    <row r="5397" spans="1:5" ht="16" x14ac:dyDescent="0.2">
      <c r="A5397" s="8" t="s">
        <v>9307</v>
      </c>
      <c r="B5397" s="8" t="s">
        <v>4799</v>
      </c>
      <c r="C5397" s="8" t="s">
        <v>5</v>
      </c>
      <c r="D5397" s="50" t="s">
        <v>10858</v>
      </c>
      <c r="E5397" s="50" t="s">
        <v>4599</v>
      </c>
    </row>
    <row r="5398" spans="1:5" ht="16" x14ac:dyDescent="0.2">
      <c r="A5398" s="8" t="s">
        <v>9307</v>
      </c>
      <c r="B5398" s="8" t="s">
        <v>4799</v>
      </c>
      <c r="C5398" s="8" t="s">
        <v>6</v>
      </c>
      <c r="D5398" s="50" t="s">
        <v>10936</v>
      </c>
      <c r="E5398" s="50" t="s">
        <v>4788</v>
      </c>
    </row>
    <row r="5399" spans="1:5" ht="16" x14ac:dyDescent="0.2">
      <c r="A5399" s="8" t="s">
        <v>9307</v>
      </c>
      <c r="B5399" s="8" t="s">
        <v>4799</v>
      </c>
      <c r="C5399" s="8" t="s">
        <v>7</v>
      </c>
      <c r="D5399" s="50" t="s">
        <v>10941</v>
      </c>
      <c r="E5399" s="50" t="s">
        <v>4801</v>
      </c>
    </row>
    <row r="5400" spans="1:5" ht="16" x14ac:dyDescent="0.2">
      <c r="A5400" s="8" t="s">
        <v>9307</v>
      </c>
      <c r="B5400" s="8" t="s">
        <v>4802</v>
      </c>
      <c r="C5400" s="8" t="s">
        <v>4</v>
      </c>
      <c r="D5400" s="50" t="s">
        <v>10794</v>
      </c>
      <c r="E5400" s="50" t="s">
        <v>4461</v>
      </c>
    </row>
    <row r="5401" spans="1:5" ht="16" x14ac:dyDescent="0.2">
      <c r="A5401" s="8" t="s">
        <v>9307</v>
      </c>
      <c r="B5401" s="8" t="s">
        <v>4802</v>
      </c>
      <c r="C5401" s="8" t="s">
        <v>5</v>
      </c>
      <c r="D5401" s="50" t="s">
        <v>10858</v>
      </c>
      <c r="E5401" s="50" t="s">
        <v>4599</v>
      </c>
    </row>
    <row r="5402" spans="1:5" ht="16" x14ac:dyDescent="0.2">
      <c r="A5402" s="8" t="s">
        <v>9307</v>
      </c>
      <c r="B5402" s="8" t="s">
        <v>4802</v>
      </c>
      <c r="C5402" s="8" t="s">
        <v>6</v>
      </c>
      <c r="D5402" s="50" t="s">
        <v>10936</v>
      </c>
      <c r="E5402" s="50" t="s">
        <v>4788</v>
      </c>
    </row>
    <row r="5403" spans="1:5" ht="16" x14ac:dyDescent="0.2">
      <c r="A5403" s="8" t="s">
        <v>9307</v>
      </c>
      <c r="B5403" s="8" t="s">
        <v>4802</v>
      </c>
      <c r="C5403" s="8" t="s">
        <v>7</v>
      </c>
      <c r="D5403" s="50" t="s">
        <v>10942</v>
      </c>
      <c r="E5403" s="50" t="s">
        <v>4804</v>
      </c>
    </row>
    <row r="5404" spans="1:5" ht="16" x14ac:dyDescent="0.2">
      <c r="A5404" s="8" t="s">
        <v>9307</v>
      </c>
      <c r="B5404" s="8" t="s">
        <v>4805</v>
      </c>
      <c r="C5404" s="8" t="s">
        <v>4</v>
      </c>
      <c r="D5404" s="50" t="s">
        <v>10794</v>
      </c>
      <c r="E5404" s="50" t="s">
        <v>4461</v>
      </c>
    </row>
    <row r="5405" spans="1:5" ht="16" x14ac:dyDescent="0.2">
      <c r="A5405" s="8" t="s">
        <v>9307</v>
      </c>
      <c r="B5405" s="8" t="s">
        <v>4805</v>
      </c>
      <c r="C5405" s="8" t="s">
        <v>5</v>
      </c>
      <c r="D5405" s="50" t="s">
        <v>10858</v>
      </c>
      <c r="E5405" s="50" t="s">
        <v>4599</v>
      </c>
    </row>
    <row r="5406" spans="1:5" ht="16" x14ac:dyDescent="0.2">
      <c r="A5406" s="8" t="s">
        <v>9307</v>
      </c>
      <c r="B5406" s="8" t="s">
        <v>4805</v>
      </c>
      <c r="C5406" s="8" t="s">
        <v>6</v>
      </c>
      <c r="D5406" s="50" t="s">
        <v>10936</v>
      </c>
      <c r="E5406" s="50" t="s">
        <v>4788</v>
      </c>
    </row>
    <row r="5407" spans="1:5" ht="16" x14ac:dyDescent="0.2">
      <c r="A5407" s="8" t="s">
        <v>9307</v>
      </c>
      <c r="B5407" s="8" t="s">
        <v>4805</v>
      </c>
      <c r="C5407" s="8" t="s">
        <v>7</v>
      </c>
      <c r="D5407" s="50" t="s">
        <v>10943</v>
      </c>
      <c r="E5407" s="50" t="s">
        <v>4807</v>
      </c>
    </row>
    <row r="5408" spans="1:5" ht="16" x14ac:dyDescent="0.2">
      <c r="A5408" s="8" t="s">
        <v>9307</v>
      </c>
      <c r="B5408" s="8" t="s">
        <v>4808</v>
      </c>
      <c r="C5408" s="8" t="s">
        <v>4</v>
      </c>
      <c r="D5408" s="50" t="s">
        <v>10794</v>
      </c>
      <c r="E5408" s="50" t="s">
        <v>4461</v>
      </c>
    </row>
    <row r="5409" spans="1:5" ht="16" x14ac:dyDescent="0.2">
      <c r="A5409" s="8" t="s">
        <v>9307</v>
      </c>
      <c r="B5409" s="8" t="s">
        <v>4808</v>
      </c>
      <c r="C5409" s="8" t="s">
        <v>5</v>
      </c>
      <c r="D5409" s="50" t="s">
        <v>10858</v>
      </c>
      <c r="E5409" s="50" t="s">
        <v>4599</v>
      </c>
    </row>
    <row r="5410" spans="1:5" ht="16" x14ac:dyDescent="0.2">
      <c r="A5410" s="8" t="s">
        <v>9307</v>
      </c>
      <c r="B5410" s="8" t="s">
        <v>4808</v>
      </c>
      <c r="C5410" s="8" t="s">
        <v>6</v>
      </c>
      <c r="D5410" s="50" t="s">
        <v>10936</v>
      </c>
      <c r="E5410" s="50" t="s">
        <v>4788</v>
      </c>
    </row>
    <row r="5411" spans="1:5" ht="16" x14ac:dyDescent="0.2">
      <c r="A5411" s="8" t="s">
        <v>9307</v>
      </c>
      <c r="B5411" s="8" t="s">
        <v>4808</v>
      </c>
      <c r="C5411" s="8" t="s">
        <v>7</v>
      </c>
      <c r="D5411" s="50" t="s">
        <v>10944</v>
      </c>
      <c r="E5411" s="50" t="s">
        <v>4810</v>
      </c>
    </row>
    <row r="5412" spans="1:5" ht="16" x14ac:dyDescent="0.2">
      <c r="A5412" s="8" t="s">
        <v>9307</v>
      </c>
      <c r="B5412" s="8" t="s">
        <v>4811</v>
      </c>
      <c r="C5412" s="8" t="s">
        <v>4</v>
      </c>
      <c r="D5412" s="50" t="s">
        <v>10794</v>
      </c>
      <c r="E5412" s="50" t="s">
        <v>4461</v>
      </c>
    </row>
    <row r="5413" spans="1:5" ht="16" x14ac:dyDescent="0.2">
      <c r="A5413" s="8" t="s">
        <v>9307</v>
      </c>
      <c r="B5413" s="8" t="s">
        <v>4811</v>
      </c>
      <c r="C5413" s="8" t="s">
        <v>5</v>
      </c>
      <c r="D5413" s="50" t="s">
        <v>10858</v>
      </c>
      <c r="E5413" s="50" t="s">
        <v>4599</v>
      </c>
    </row>
    <row r="5414" spans="1:5" ht="16" x14ac:dyDescent="0.2">
      <c r="A5414" s="8" t="s">
        <v>9307</v>
      </c>
      <c r="B5414" s="8" t="s">
        <v>4811</v>
      </c>
      <c r="C5414" s="8" t="s">
        <v>6</v>
      </c>
      <c r="D5414" s="50" t="s">
        <v>10936</v>
      </c>
      <c r="E5414" s="50" t="s">
        <v>4788</v>
      </c>
    </row>
    <row r="5415" spans="1:5" ht="16" x14ac:dyDescent="0.2">
      <c r="A5415" s="8" t="s">
        <v>9307</v>
      </c>
      <c r="B5415" s="8" t="s">
        <v>4811</v>
      </c>
      <c r="C5415" s="8" t="s">
        <v>7</v>
      </c>
      <c r="D5415" s="50" t="s">
        <v>10945</v>
      </c>
      <c r="E5415" s="50" t="s">
        <v>4813</v>
      </c>
    </row>
    <row r="5416" spans="1:5" ht="16" x14ac:dyDescent="0.2">
      <c r="A5416" s="8" t="s">
        <v>9307</v>
      </c>
      <c r="B5416" s="8" t="s">
        <v>4814</v>
      </c>
      <c r="C5416" s="8" t="s">
        <v>4</v>
      </c>
      <c r="D5416" s="50" t="s">
        <v>10794</v>
      </c>
      <c r="E5416" s="50" t="s">
        <v>4461</v>
      </c>
    </row>
    <row r="5417" spans="1:5" ht="16" x14ac:dyDescent="0.2">
      <c r="A5417" s="8" t="s">
        <v>9307</v>
      </c>
      <c r="B5417" s="8" t="s">
        <v>4814</v>
      </c>
      <c r="C5417" s="8" t="s">
        <v>5</v>
      </c>
      <c r="D5417" s="50" t="s">
        <v>10858</v>
      </c>
      <c r="E5417" s="50" t="s">
        <v>4599</v>
      </c>
    </row>
    <row r="5418" spans="1:5" ht="16" x14ac:dyDescent="0.2">
      <c r="A5418" s="8" t="s">
        <v>9307</v>
      </c>
      <c r="B5418" s="8" t="s">
        <v>4814</v>
      </c>
      <c r="C5418" s="8" t="s">
        <v>6</v>
      </c>
      <c r="D5418" s="50" t="s">
        <v>10936</v>
      </c>
      <c r="E5418" s="50" t="s">
        <v>4788</v>
      </c>
    </row>
    <row r="5419" spans="1:5" ht="32" x14ac:dyDescent="0.2">
      <c r="A5419" s="8" t="s">
        <v>9307</v>
      </c>
      <c r="B5419" s="8" t="s">
        <v>4814</v>
      </c>
      <c r="C5419" s="8" t="s">
        <v>7</v>
      </c>
      <c r="D5419" s="50" t="s">
        <v>10946</v>
      </c>
      <c r="E5419" s="50" t="s">
        <v>4816</v>
      </c>
    </row>
    <row r="5420" spans="1:5" ht="16" x14ac:dyDescent="0.2">
      <c r="A5420" s="8" t="s">
        <v>9307</v>
      </c>
      <c r="B5420" s="8" t="s">
        <v>4817</v>
      </c>
      <c r="C5420" s="8" t="s">
        <v>4</v>
      </c>
      <c r="D5420" s="50" t="s">
        <v>10794</v>
      </c>
      <c r="E5420" s="50" t="s">
        <v>4461</v>
      </c>
    </row>
    <row r="5421" spans="1:5" ht="16" x14ac:dyDescent="0.2">
      <c r="A5421" s="8" t="s">
        <v>9307</v>
      </c>
      <c r="B5421" s="8" t="s">
        <v>4817</v>
      </c>
      <c r="C5421" s="8" t="s">
        <v>5</v>
      </c>
      <c r="D5421" s="50" t="s">
        <v>10858</v>
      </c>
      <c r="E5421" s="50" t="s">
        <v>4599</v>
      </c>
    </row>
    <row r="5422" spans="1:5" ht="16" x14ac:dyDescent="0.2">
      <c r="A5422" s="8" t="s">
        <v>9307</v>
      </c>
      <c r="B5422" s="8" t="s">
        <v>4817</v>
      </c>
      <c r="C5422" s="8" t="s">
        <v>6</v>
      </c>
      <c r="D5422" s="50" t="s">
        <v>10936</v>
      </c>
      <c r="E5422" s="50" t="s">
        <v>4788</v>
      </c>
    </row>
    <row r="5423" spans="1:5" ht="16" x14ac:dyDescent="0.2">
      <c r="A5423" s="8" t="s">
        <v>9307</v>
      </c>
      <c r="B5423" s="8" t="s">
        <v>4817</v>
      </c>
      <c r="C5423" s="8" t="s">
        <v>7</v>
      </c>
      <c r="D5423" s="50" t="s">
        <v>9723</v>
      </c>
      <c r="E5423" s="50" t="s">
        <v>1408</v>
      </c>
    </row>
    <row r="5424" spans="1:5" ht="16" x14ac:dyDescent="0.2">
      <c r="A5424" s="8" t="s">
        <v>9307</v>
      </c>
      <c r="B5424" s="8" t="s">
        <v>4819</v>
      </c>
      <c r="C5424" s="8" t="s">
        <v>4</v>
      </c>
      <c r="D5424" s="50" t="s">
        <v>10794</v>
      </c>
      <c r="E5424" s="50" t="s">
        <v>4461</v>
      </c>
    </row>
    <row r="5425" spans="1:5" ht="16" x14ac:dyDescent="0.2">
      <c r="A5425" s="8" t="s">
        <v>9307</v>
      </c>
      <c r="B5425" s="8" t="s">
        <v>4819</v>
      </c>
      <c r="C5425" s="8" t="s">
        <v>5</v>
      </c>
      <c r="D5425" s="50" t="s">
        <v>10947</v>
      </c>
      <c r="E5425" s="50" t="s">
        <v>4821</v>
      </c>
    </row>
    <row r="5426" spans="1:5" ht="16" x14ac:dyDescent="0.2">
      <c r="A5426" s="8" t="s">
        <v>9307</v>
      </c>
      <c r="B5426" s="8" t="s">
        <v>4819</v>
      </c>
      <c r="C5426" s="8" t="s">
        <v>7</v>
      </c>
      <c r="D5426" s="50" t="s">
        <v>10948</v>
      </c>
      <c r="E5426" s="50" t="s">
        <v>4822</v>
      </c>
    </row>
    <row r="5427" spans="1:5" ht="48" x14ac:dyDescent="0.2">
      <c r="A5427" s="8" t="s">
        <v>9307</v>
      </c>
      <c r="B5427" s="8" t="s">
        <v>4819</v>
      </c>
      <c r="C5427" s="8" t="s">
        <v>8</v>
      </c>
      <c r="D5427" s="50" t="s">
        <v>10949</v>
      </c>
      <c r="E5427" s="50" t="s">
        <v>4823</v>
      </c>
    </row>
    <row r="5428" spans="1:5" ht="16" x14ac:dyDescent="0.2">
      <c r="A5428" s="8" t="s">
        <v>9307</v>
      </c>
      <c r="B5428" s="8" t="s">
        <v>4824</v>
      </c>
      <c r="C5428" s="8" t="s">
        <v>4</v>
      </c>
      <c r="D5428" s="50" t="s">
        <v>10794</v>
      </c>
      <c r="E5428" s="50" t="s">
        <v>4461</v>
      </c>
    </row>
    <row r="5429" spans="1:5" ht="16" x14ac:dyDescent="0.2">
      <c r="A5429" s="8" t="s">
        <v>9307</v>
      </c>
      <c r="B5429" s="8" t="s">
        <v>4824</v>
      </c>
      <c r="C5429" s="8" t="s">
        <v>5</v>
      </c>
      <c r="D5429" s="50" t="s">
        <v>10947</v>
      </c>
      <c r="E5429" s="50" t="s">
        <v>4821</v>
      </c>
    </row>
    <row r="5430" spans="1:5" ht="16" x14ac:dyDescent="0.2">
      <c r="A5430" s="8" t="s">
        <v>9307</v>
      </c>
      <c r="B5430" s="8" t="s">
        <v>4824</v>
      </c>
      <c r="C5430" s="8" t="s">
        <v>7</v>
      </c>
      <c r="D5430" s="50" t="s">
        <v>10950</v>
      </c>
      <c r="E5430" s="50" t="s">
        <v>4826</v>
      </c>
    </row>
    <row r="5431" spans="1:5" ht="48" x14ac:dyDescent="0.2">
      <c r="A5431" s="8" t="s">
        <v>9307</v>
      </c>
      <c r="B5431" s="8" t="s">
        <v>4824</v>
      </c>
      <c r="C5431" s="8" t="s">
        <v>8</v>
      </c>
      <c r="D5431" s="50" t="s">
        <v>10803</v>
      </c>
      <c r="E5431" s="50" t="s">
        <v>4480</v>
      </c>
    </row>
    <row r="5432" spans="1:5" ht="16" x14ac:dyDescent="0.2">
      <c r="A5432" s="8" t="s">
        <v>9307</v>
      </c>
      <c r="B5432" s="8" t="s">
        <v>4829</v>
      </c>
      <c r="C5432" s="8" t="s">
        <v>4</v>
      </c>
      <c r="D5432" s="50" t="s">
        <v>10794</v>
      </c>
      <c r="E5432" s="50" t="s">
        <v>4461</v>
      </c>
    </row>
    <row r="5433" spans="1:5" ht="16" x14ac:dyDescent="0.2">
      <c r="A5433" s="8" t="s">
        <v>9307</v>
      </c>
      <c r="B5433" s="8" t="s">
        <v>4829</v>
      </c>
      <c r="C5433" s="8" t="s">
        <v>5</v>
      </c>
      <c r="D5433" s="50" t="s">
        <v>10947</v>
      </c>
      <c r="E5433" s="50" t="s">
        <v>4821</v>
      </c>
    </row>
    <row r="5434" spans="1:5" ht="16" x14ac:dyDescent="0.2">
      <c r="A5434" s="8" t="s">
        <v>9307</v>
      </c>
      <c r="B5434" s="8" t="s">
        <v>4829</v>
      </c>
      <c r="C5434" s="8" t="s">
        <v>7</v>
      </c>
      <c r="D5434" s="50" t="s">
        <v>10951</v>
      </c>
      <c r="E5434" s="50" t="s">
        <v>4831</v>
      </c>
    </row>
    <row r="5435" spans="1:5" ht="16" x14ac:dyDescent="0.2">
      <c r="A5435" s="8" t="s">
        <v>9307</v>
      </c>
      <c r="B5435" s="8" t="s">
        <v>4835</v>
      </c>
      <c r="C5435" s="8" t="s">
        <v>4</v>
      </c>
      <c r="D5435" s="50" t="s">
        <v>10794</v>
      </c>
      <c r="E5435" s="50" t="s">
        <v>4461</v>
      </c>
    </row>
    <row r="5436" spans="1:5" ht="16" x14ac:dyDescent="0.2">
      <c r="A5436" s="8" t="s">
        <v>9307</v>
      </c>
      <c r="B5436" s="8" t="s">
        <v>4835</v>
      </c>
      <c r="C5436" s="8" t="s">
        <v>5</v>
      </c>
      <c r="D5436" s="50" t="s">
        <v>10947</v>
      </c>
      <c r="E5436" s="50" t="s">
        <v>4821</v>
      </c>
    </row>
    <row r="5437" spans="1:5" ht="16" x14ac:dyDescent="0.2">
      <c r="A5437" s="8" t="s">
        <v>9307</v>
      </c>
      <c r="B5437" s="8" t="s">
        <v>4835</v>
      </c>
      <c r="C5437" s="8" t="s">
        <v>7</v>
      </c>
      <c r="D5437" s="50" t="s">
        <v>10952</v>
      </c>
      <c r="E5437" s="50" t="s">
        <v>4837</v>
      </c>
    </row>
    <row r="5438" spans="1:5" ht="16" x14ac:dyDescent="0.2">
      <c r="A5438" s="8" t="s">
        <v>9307</v>
      </c>
      <c r="B5438" s="8" t="s">
        <v>4838</v>
      </c>
      <c r="C5438" s="8" t="s">
        <v>4</v>
      </c>
      <c r="D5438" s="50" t="s">
        <v>10794</v>
      </c>
      <c r="E5438" s="50" t="s">
        <v>4461</v>
      </c>
    </row>
    <row r="5439" spans="1:5" ht="16" x14ac:dyDescent="0.2">
      <c r="A5439" s="8" t="s">
        <v>9307</v>
      </c>
      <c r="B5439" s="8" t="s">
        <v>4838</v>
      </c>
      <c r="C5439" s="8" t="s">
        <v>5</v>
      </c>
      <c r="D5439" s="50" t="s">
        <v>10953</v>
      </c>
      <c r="E5439" s="50" t="s">
        <v>10954</v>
      </c>
    </row>
    <row r="5440" spans="1:5" ht="16" x14ac:dyDescent="0.2">
      <c r="A5440" s="8" t="s">
        <v>9307</v>
      </c>
      <c r="B5440" s="8" t="s">
        <v>4838</v>
      </c>
      <c r="C5440" s="8" t="s">
        <v>7</v>
      </c>
      <c r="D5440" s="50" t="s">
        <v>10955</v>
      </c>
      <c r="E5440" s="50" t="s">
        <v>4841</v>
      </c>
    </row>
    <row r="5441" spans="1:5" ht="48" x14ac:dyDescent="0.2">
      <c r="A5441" s="8" t="s">
        <v>9307</v>
      </c>
      <c r="B5441" s="8" t="s">
        <v>4838</v>
      </c>
      <c r="C5441" s="8" t="s">
        <v>8</v>
      </c>
      <c r="D5441" s="50" t="s">
        <v>10803</v>
      </c>
      <c r="E5441" s="50" t="s">
        <v>4480</v>
      </c>
    </row>
    <row r="5442" spans="1:5" ht="16" x14ac:dyDescent="0.2">
      <c r="A5442" s="8" t="s">
        <v>9307</v>
      </c>
      <c r="B5442" s="8" t="s">
        <v>4850</v>
      </c>
      <c r="C5442" s="8" t="s">
        <v>4</v>
      </c>
      <c r="D5442" s="50" t="s">
        <v>10794</v>
      </c>
      <c r="E5442" s="50" t="s">
        <v>4461</v>
      </c>
    </row>
    <row r="5443" spans="1:5" ht="16" x14ac:dyDescent="0.2">
      <c r="A5443" s="8" t="s">
        <v>9307</v>
      </c>
      <c r="B5443" s="8" t="s">
        <v>4850</v>
      </c>
      <c r="C5443" s="8" t="s">
        <v>5</v>
      </c>
      <c r="D5443" s="50" t="s">
        <v>10956</v>
      </c>
      <c r="E5443" s="50" t="s">
        <v>4852</v>
      </c>
    </row>
    <row r="5444" spans="1:5" ht="16" x14ac:dyDescent="0.2">
      <c r="A5444" s="8" t="s">
        <v>9307</v>
      </c>
      <c r="B5444" s="8" t="s">
        <v>4850</v>
      </c>
      <c r="C5444" s="8" t="s">
        <v>7</v>
      </c>
      <c r="D5444" s="50" t="s">
        <v>10957</v>
      </c>
      <c r="E5444" s="50" t="s">
        <v>4853</v>
      </c>
    </row>
    <row r="5445" spans="1:5" ht="16" x14ac:dyDescent="0.2">
      <c r="A5445" s="8" t="s">
        <v>9307</v>
      </c>
      <c r="B5445" s="8" t="s">
        <v>4856</v>
      </c>
      <c r="C5445" s="8" t="s">
        <v>4</v>
      </c>
      <c r="D5445" s="50" t="s">
        <v>10794</v>
      </c>
      <c r="E5445" s="50" t="s">
        <v>4461</v>
      </c>
    </row>
    <row r="5446" spans="1:5" ht="16" x14ac:dyDescent="0.2">
      <c r="A5446" s="8" t="s">
        <v>9307</v>
      </c>
      <c r="B5446" s="8" t="s">
        <v>4856</v>
      </c>
      <c r="C5446" s="8" t="s">
        <v>5</v>
      </c>
      <c r="D5446" s="50" t="s">
        <v>10956</v>
      </c>
      <c r="E5446" s="50" t="s">
        <v>4852</v>
      </c>
    </row>
    <row r="5447" spans="1:5" ht="16" x14ac:dyDescent="0.2">
      <c r="A5447" s="8" t="s">
        <v>9307</v>
      </c>
      <c r="B5447" s="8" t="s">
        <v>4856</v>
      </c>
      <c r="C5447" s="8" t="s">
        <v>7</v>
      </c>
      <c r="D5447" s="50" t="s">
        <v>10958</v>
      </c>
      <c r="E5447" s="50" t="s">
        <v>4858</v>
      </c>
    </row>
    <row r="5448" spans="1:5" ht="48" x14ac:dyDescent="0.2">
      <c r="A5448" s="8" t="s">
        <v>9307</v>
      </c>
      <c r="B5448" s="8" t="s">
        <v>4856</v>
      </c>
      <c r="C5448" s="8" t="s">
        <v>8</v>
      </c>
      <c r="D5448" s="50" t="s">
        <v>10803</v>
      </c>
      <c r="E5448" s="50" t="s">
        <v>4480</v>
      </c>
    </row>
    <row r="5449" spans="1:5" ht="16" x14ac:dyDescent="0.2">
      <c r="A5449" s="8" t="s">
        <v>9307</v>
      </c>
      <c r="B5449" s="8" t="s">
        <v>4861</v>
      </c>
      <c r="C5449" s="8" t="s">
        <v>4</v>
      </c>
      <c r="D5449" s="50" t="s">
        <v>10794</v>
      </c>
      <c r="E5449" s="50" t="s">
        <v>4461</v>
      </c>
    </row>
    <row r="5450" spans="1:5" ht="16" x14ac:dyDescent="0.2">
      <c r="A5450" s="8" t="s">
        <v>9307</v>
      </c>
      <c r="B5450" s="8" t="s">
        <v>4861</v>
      </c>
      <c r="C5450" s="8" t="s">
        <v>5</v>
      </c>
      <c r="D5450" s="50" t="s">
        <v>10956</v>
      </c>
      <c r="E5450" s="50" t="s">
        <v>4852</v>
      </c>
    </row>
    <row r="5451" spans="1:5" ht="16" x14ac:dyDescent="0.2">
      <c r="A5451" s="8" t="s">
        <v>9307</v>
      </c>
      <c r="B5451" s="8" t="s">
        <v>4861</v>
      </c>
      <c r="C5451" s="8" t="s">
        <v>7</v>
      </c>
      <c r="D5451" s="50" t="s">
        <v>10959</v>
      </c>
      <c r="E5451" s="50" t="s">
        <v>4863</v>
      </c>
    </row>
    <row r="5452" spans="1:5" ht="16" x14ac:dyDescent="0.2">
      <c r="A5452" s="8" t="s">
        <v>9307</v>
      </c>
      <c r="B5452" s="8" t="s">
        <v>4864</v>
      </c>
      <c r="C5452" s="8" t="s">
        <v>4</v>
      </c>
      <c r="D5452" s="50" t="s">
        <v>10794</v>
      </c>
      <c r="E5452" s="50" t="s">
        <v>4461</v>
      </c>
    </row>
    <row r="5453" spans="1:5" ht="16" x14ac:dyDescent="0.2">
      <c r="A5453" s="8" t="s">
        <v>9307</v>
      </c>
      <c r="B5453" s="8" t="s">
        <v>4864</v>
      </c>
      <c r="C5453" s="8" t="s">
        <v>5</v>
      </c>
      <c r="D5453" s="50" t="s">
        <v>10956</v>
      </c>
      <c r="E5453" s="50" t="s">
        <v>4852</v>
      </c>
    </row>
    <row r="5454" spans="1:5" ht="16" x14ac:dyDescent="0.2">
      <c r="A5454" s="8" t="s">
        <v>9307</v>
      </c>
      <c r="B5454" s="8" t="s">
        <v>4864</v>
      </c>
      <c r="C5454" s="8" t="s">
        <v>7</v>
      </c>
      <c r="D5454" s="50" t="s">
        <v>10960</v>
      </c>
      <c r="E5454" s="50" t="s">
        <v>4866</v>
      </c>
    </row>
    <row r="5455" spans="1:5" ht="16" x14ac:dyDescent="0.2">
      <c r="A5455" s="8" t="s">
        <v>9307</v>
      </c>
      <c r="B5455" s="8" t="s">
        <v>4864</v>
      </c>
      <c r="C5455" s="8" t="s">
        <v>8</v>
      </c>
      <c r="D5455" s="50" t="s">
        <v>10961</v>
      </c>
      <c r="E5455" s="50" t="s">
        <v>10962</v>
      </c>
    </row>
    <row r="5456" spans="1:5" ht="16" x14ac:dyDescent="0.2">
      <c r="A5456" s="8" t="s">
        <v>9307</v>
      </c>
      <c r="B5456" s="8" t="s">
        <v>4868</v>
      </c>
      <c r="C5456" s="8" t="s">
        <v>4</v>
      </c>
      <c r="D5456" s="50" t="s">
        <v>10794</v>
      </c>
      <c r="E5456" s="50" t="s">
        <v>4461</v>
      </c>
    </row>
    <row r="5457" spans="1:5" ht="16" x14ac:dyDescent="0.2">
      <c r="A5457" s="8" t="s">
        <v>9307</v>
      </c>
      <c r="B5457" s="8" t="s">
        <v>4868</v>
      </c>
      <c r="C5457" s="8" t="s">
        <v>5</v>
      </c>
      <c r="D5457" s="50" t="s">
        <v>10956</v>
      </c>
      <c r="E5457" s="50" t="s">
        <v>4852</v>
      </c>
    </row>
    <row r="5458" spans="1:5" ht="16" x14ac:dyDescent="0.2">
      <c r="A5458" s="8" t="s">
        <v>9307</v>
      </c>
      <c r="B5458" s="8" t="s">
        <v>4868</v>
      </c>
      <c r="C5458" s="8" t="s">
        <v>7</v>
      </c>
      <c r="D5458" s="50" t="s">
        <v>10963</v>
      </c>
      <c r="E5458" s="50" t="s">
        <v>4870</v>
      </c>
    </row>
    <row r="5459" spans="1:5" ht="16" x14ac:dyDescent="0.2">
      <c r="A5459" s="8" t="s">
        <v>9307</v>
      </c>
      <c r="B5459" s="8" t="s">
        <v>4873</v>
      </c>
      <c r="C5459" s="8" t="s">
        <v>4</v>
      </c>
      <c r="D5459" s="50" t="s">
        <v>10794</v>
      </c>
      <c r="E5459" s="50" t="s">
        <v>4461</v>
      </c>
    </row>
    <row r="5460" spans="1:5" ht="16" x14ac:dyDescent="0.2">
      <c r="A5460" s="8" t="s">
        <v>9307</v>
      </c>
      <c r="B5460" s="8" t="s">
        <v>4873</v>
      </c>
      <c r="C5460" s="8" t="s">
        <v>5</v>
      </c>
      <c r="D5460" s="50" t="s">
        <v>10956</v>
      </c>
      <c r="E5460" s="50" t="s">
        <v>4852</v>
      </c>
    </row>
    <row r="5461" spans="1:5" ht="16" x14ac:dyDescent="0.2">
      <c r="A5461" s="8" t="s">
        <v>9307</v>
      </c>
      <c r="B5461" s="8" t="s">
        <v>4873</v>
      </c>
      <c r="C5461" s="8" t="s">
        <v>7</v>
      </c>
      <c r="D5461" s="50" t="s">
        <v>10964</v>
      </c>
      <c r="E5461" s="50" t="s">
        <v>4875</v>
      </c>
    </row>
    <row r="5462" spans="1:5" ht="16" x14ac:dyDescent="0.2">
      <c r="A5462" s="8" t="s">
        <v>9307</v>
      </c>
      <c r="B5462" s="8" t="s">
        <v>4877</v>
      </c>
      <c r="C5462" s="8" t="s">
        <v>4</v>
      </c>
      <c r="D5462" s="50" t="s">
        <v>10794</v>
      </c>
      <c r="E5462" s="50" t="s">
        <v>4461</v>
      </c>
    </row>
    <row r="5463" spans="1:5" ht="16" x14ac:dyDescent="0.2">
      <c r="A5463" s="8" t="s">
        <v>9307</v>
      </c>
      <c r="B5463" s="8" t="s">
        <v>4877</v>
      </c>
      <c r="C5463" s="8" t="s">
        <v>5</v>
      </c>
      <c r="D5463" s="50" t="s">
        <v>10956</v>
      </c>
      <c r="E5463" s="50" t="s">
        <v>4852</v>
      </c>
    </row>
    <row r="5464" spans="1:5" ht="16" x14ac:dyDescent="0.2">
      <c r="A5464" s="8" t="s">
        <v>9307</v>
      </c>
      <c r="B5464" s="8" t="s">
        <v>4877</v>
      </c>
      <c r="C5464" s="8" t="s">
        <v>7</v>
      </c>
      <c r="D5464" s="50" t="s">
        <v>10965</v>
      </c>
      <c r="E5464" s="50" t="s">
        <v>4879</v>
      </c>
    </row>
    <row r="5465" spans="1:5" ht="16" x14ac:dyDescent="0.2">
      <c r="A5465" s="8" t="s">
        <v>9307</v>
      </c>
      <c r="B5465" s="8" t="s">
        <v>4877</v>
      </c>
      <c r="C5465" s="8" t="s">
        <v>8</v>
      </c>
      <c r="D5465" s="50" t="s">
        <v>10966</v>
      </c>
      <c r="E5465" s="50" t="s">
        <v>4880</v>
      </c>
    </row>
    <row r="5466" spans="1:5" ht="16" x14ac:dyDescent="0.2">
      <c r="A5466" s="8" t="s">
        <v>9307</v>
      </c>
      <c r="B5466" s="8" t="s">
        <v>4881</v>
      </c>
      <c r="C5466" s="8" t="s">
        <v>4</v>
      </c>
      <c r="D5466" s="50" t="s">
        <v>10794</v>
      </c>
      <c r="E5466" s="50" t="s">
        <v>4461</v>
      </c>
    </row>
    <row r="5467" spans="1:5" ht="16" x14ac:dyDescent="0.2">
      <c r="A5467" s="8" t="s">
        <v>9307</v>
      </c>
      <c r="B5467" s="8" t="s">
        <v>4881</v>
      </c>
      <c r="C5467" s="8" t="s">
        <v>5</v>
      </c>
      <c r="D5467" s="50" t="s">
        <v>10956</v>
      </c>
      <c r="E5467" s="50" t="s">
        <v>4852</v>
      </c>
    </row>
    <row r="5468" spans="1:5" ht="16" x14ac:dyDescent="0.2">
      <c r="A5468" s="8" t="s">
        <v>9307</v>
      </c>
      <c r="B5468" s="8" t="s">
        <v>4881</v>
      </c>
      <c r="C5468" s="8" t="s">
        <v>7</v>
      </c>
      <c r="D5468" s="50" t="s">
        <v>10967</v>
      </c>
      <c r="E5468" s="50" t="s">
        <v>4883</v>
      </c>
    </row>
    <row r="5469" spans="1:5" ht="16" x14ac:dyDescent="0.2">
      <c r="A5469" s="8" t="s">
        <v>9307</v>
      </c>
      <c r="B5469" s="8" t="s">
        <v>4881</v>
      </c>
      <c r="C5469" s="8" t="s">
        <v>8</v>
      </c>
      <c r="D5469" s="50" t="s">
        <v>10968</v>
      </c>
      <c r="E5469" s="50" t="s">
        <v>4884</v>
      </c>
    </row>
    <row r="5470" spans="1:5" ht="16" x14ac:dyDescent="0.2">
      <c r="A5470" s="8" t="s">
        <v>9307</v>
      </c>
      <c r="B5470" s="8" t="s">
        <v>4885</v>
      </c>
      <c r="C5470" s="8" t="s">
        <v>4</v>
      </c>
      <c r="D5470" s="50" t="s">
        <v>10794</v>
      </c>
      <c r="E5470" s="50" t="s">
        <v>4461</v>
      </c>
    </row>
    <row r="5471" spans="1:5" ht="16" x14ac:dyDescent="0.2">
      <c r="A5471" s="8" t="s">
        <v>9307</v>
      </c>
      <c r="B5471" s="8" t="s">
        <v>4885</v>
      </c>
      <c r="C5471" s="8" t="s">
        <v>5</v>
      </c>
      <c r="D5471" s="50" t="s">
        <v>10956</v>
      </c>
      <c r="E5471" s="50" t="s">
        <v>4852</v>
      </c>
    </row>
    <row r="5472" spans="1:5" ht="16" x14ac:dyDescent="0.2">
      <c r="A5472" s="8" t="s">
        <v>9307</v>
      </c>
      <c r="B5472" s="8" t="s">
        <v>4885</v>
      </c>
      <c r="C5472" s="8" t="s">
        <v>7</v>
      </c>
      <c r="D5472" s="50" t="s">
        <v>10969</v>
      </c>
      <c r="E5472" s="50" t="s">
        <v>4887</v>
      </c>
    </row>
    <row r="5473" spans="1:5" ht="16" x14ac:dyDescent="0.2">
      <c r="A5473" s="8" t="s">
        <v>9307</v>
      </c>
      <c r="B5473" s="8" t="s">
        <v>4890</v>
      </c>
      <c r="C5473" s="8" t="s">
        <v>4</v>
      </c>
      <c r="D5473" s="50" t="s">
        <v>10794</v>
      </c>
      <c r="E5473" s="50" t="s">
        <v>4461</v>
      </c>
    </row>
    <row r="5474" spans="1:5" ht="16" x14ac:dyDescent="0.2">
      <c r="A5474" s="8" t="s">
        <v>9307</v>
      </c>
      <c r="B5474" s="8" t="s">
        <v>4890</v>
      </c>
      <c r="C5474" s="8" t="s">
        <v>5</v>
      </c>
      <c r="D5474" s="50" t="s">
        <v>10956</v>
      </c>
      <c r="E5474" s="50" t="s">
        <v>4852</v>
      </c>
    </row>
    <row r="5475" spans="1:5" ht="16" x14ac:dyDescent="0.2">
      <c r="A5475" s="8" t="s">
        <v>9307</v>
      </c>
      <c r="B5475" s="8" t="s">
        <v>4890</v>
      </c>
      <c r="C5475" s="8" t="s">
        <v>7</v>
      </c>
      <c r="D5475" s="50" t="s">
        <v>10970</v>
      </c>
      <c r="E5475" s="50" t="s">
        <v>4892</v>
      </c>
    </row>
    <row r="5476" spans="1:5" ht="16" x14ac:dyDescent="0.2">
      <c r="A5476" s="8" t="s">
        <v>9307</v>
      </c>
      <c r="B5476" s="8" t="s">
        <v>4893</v>
      </c>
      <c r="C5476" s="8" t="s">
        <v>4</v>
      </c>
      <c r="D5476" s="50" t="s">
        <v>10794</v>
      </c>
      <c r="E5476" s="50" t="s">
        <v>4461</v>
      </c>
    </row>
    <row r="5477" spans="1:5" ht="16" x14ac:dyDescent="0.2">
      <c r="A5477" s="8" t="s">
        <v>9307</v>
      </c>
      <c r="B5477" s="8" t="s">
        <v>4893</v>
      </c>
      <c r="C5477" s="8" t="s">
        <v>5</v>
      </c>
      <c r="D5477" s="50" t="s">
        <v>10956</v>
      </c>
      <c r="E5477" s="50" t="s">
        <v>4852</v>
      </c>
    </row>
    <row r="5478" spans="1:5" ht="16" x14ac:dyDescent="0.2">
      <c r="A5478" s="8" t="s">
        <v>9307</v>
      </c>
      <c r="B5478" s="8" t="s">
        <v>4893</v>
      </c>
      <c r="C5478" s="8" t="s">
        <v>7</v>
      </c>
      <c r="D5478" s="50" t="s">
        <v>10971</v>
      </c>
      <c r="E5478" s="50" t="s">
        <v>4895</v>
      </c>
    </row>
    <row r="5479" spans="1:5" ht="32" x14ac:dyDescent="0.2">
      <c r="A5479" s="8" t="s">
        <v>9307</v>
      </c>
      <c r="B5479" s="8" t="s">
        <v>4893</v>
      </c>
      <c r="C5479" s="8" t="s">
        <v>8</v>
      </c>
      <c r="D5479" s="50" t="s">
        <v>10972</v>
      </c>
      <c r="E5479" s="50" t="s">
        <v>4896</v>
      </c>
    </row>
    <row r="5480" spans="1:5" ht="16" x14ac:dyDescent="0.2">
      <c r="A5480" s="8" t="s">
        <v>9307</v>
      </c>
      <c r="B5480" s="8" t="s">
        <v>4897</v>
      </c>
      <c r="C5480" s="8" t="s">
        <v>4</v>
      </c>
      <c r="D5480" s="50" t="s">
        <v>10794</v>
      </c>
      <c r="E5480" s="50" t="s">
        <v>4461</v>
      </c>
    </row>
    <row r="5481" spans="1:5" ht="16" x14ac:dyDescent="0.2">
      <c r="A5481" s="8" t="s">
        <v>9307</v>
      </c>
      <c r="B5481" s="8" t="s">
        <v>4897</v>
      </c>
      <c r="C5481" s="8" t="s">
        <v>5</v>
      </c>
      <c r="D5481" s="50" t="s">
        <v>10956</v>
      </c>
      <c r="E5481" s="50" t="s">
        <v>4852</v>
      </c>
    </row>
    <row r="5482" spans="1:5" ht="16" x14ac:dyDescent="0.2">
      <c r="A5482" s="8" t="s">
        <v>9307</v>
      </c>
      <c r="B5482" s="8" t="s">
        <v>4897</v>
      </c>
      <c r="C5482" s="8" t="s">
        <v>7</v>
      </c>
      <c r="D5482" s="50" t="s">
        <v>10973</v>
      </c>
      <c r="E5482" s="50" t="s">
        <v>4899</v>
      </c>
    </row>
    <row r="5483" spans="1:5" ht="16" x14ac:dyDescent="0.2">
      <c r="A5483" s="8" t="s">
        <v>9307</v>
      </c>
      <c r="B5483" s="8" t="s">
        <v>4900</v>
      </c>
      <c r="C5483" s="8" t="s">
        <v>4</v>
      </c>
      <c r="D5483" s="50" t="s">
        <v>10794</v>
      </c>
      <c r="E5483" s="50" t="s">
        <v>4461</v>
      </c>
    </row>
    <row r="5484" spans="1:5" ht="16" x14ac:dyDescent="0.2">
      <c r="A5484" s="8" t="s">
        <v>9307</v>
      </c>
      <c r="B5484" s="8" t="s">
        <v>4900</v>
      </c>
      <c r="C5484" s="8" t="s">
        <v>5</v>
      </c>
      <c r="D5484" s="50" t="s">
        <v>10956</v>
      </c>
      <c r="E5484" s="50" t="s">
        <v>4852</v>
      </c>
    </row>
    <row r="5485" spans="1:5" ht="16" x14ac:dyDescent="0.2">
      <c r="A5485" s="8" t="s">
        <v>9307</v>
      </c>
      <c r="B5485" s="8" t="s">
        <v>4900</v>
      </c>
      <c r="C5485" s="8" t="s">
        <v>7</v>
      </c>
      <c r="D5485" s="50" t="s">
        <v>10974</v>
      </c>
      <c r="E5485" s="50" t="s">
        <v>4902</v>
      </c>
    </row>
    <row r="5486" spans="1:5" ht="16" x14ac:dyDescent="0.2">
      <c r="A5486" s="8" t="s">
        <v>9307</v>
      </c>
      <c r="B5486" s="8" t="s">
        <v>4903</v>
      </c>
      <c r="C5486" s="8" t="s">
        <v>4</v>
      </c>
      <c r="D5486" s="50" t="s">
        <v>10794</v>
      </c>
      <c r="E5486" s="50" t="s">
        <v>4461</v>
      </c>
    </row>
    <row r="5487" spans="1:5" ht="16" x14ac:dyDescent="0.2">
      <c r="A5487" s="8" t="s">
        <v>9307</v>
      </c>
      <c r="B5487" s="8" t="s">
        <v>4903</v>
      </c>
      <c r="C5487" s="8" t="s">
        <v>5</v>
      </c>
      <c r="D5487" s="50" t="s">
        <v>10956</v>
      </c>
      <c r="E5487" s="50" t="s">
        <v>4852</v>
      </c>
    </row>
    <row r="5488" spans="1:5" ht="16" x14ac:dyDescent="0.2">
      <c r="A5488" s="8" t="s">
        <v>9307</v>
      </c>
      <c r="B5488" s="8" t="s">
        <v>4903</v>
      </c>
      <c r="C5488" s="8" t="s">
        <v>7</v>
      </c>
      <c r="D5488" s="50" t="s">
        <v>10975</v>
      </c>
      <c r="E5488" s="50" t="s">
        <v>4905</v>
      </c>
    </row>
    <row r="5489" spans="1:5" ht="16" x14ac:dyDescent="0.2">
      <c r="A5489" s="8" t="s">
        <v>9307</v>
      </c>
      <c r="B5489" s="8" t="s">
        <v>4906</v>
      </c>
      <c r="C5489" s="8" t="s">
        <v>4</v>
      </c>
      <c r="D5489" s="50" t="s">
        <v>10794</v>
      </c>
      <c r="E5489" s="50" t="s">
        <v>4461</v>
      </c>
    </row>
    <row r="5490" spans="1:5" ht="16" x14ac:dyDescent="0.2">
      <c r="A5490" s="8" t="s">
        <v>9307</v>
      </c>
      <c r="B5490" s="8" t="s">
        <v>4906</v>
      </c>
      <c r="C5490" s="8" t="s">
        <v>5</v>
      </c>
      <c r="D5490" s="50" t="s">
        <v>10956</v>
      </c>
      <c r="E5490" s="50" t="s">
        <v>4852</v>
      </c>
    </row>
    <row r="5491" spans="1:5" ht="16" x14ac:dyDescent="0.2">
      <c r="A5491" s="8" t="s">
        <v>9307</v>
      </c>
      <c r="B5491" s="8" t="s">
        <v>4906</v>
      </c>
      <c r="C5491" s="8" t="s">
        <v>7</v>
      </c>
      <c r="D5491" s="50" t="s">
        <v>10976</v>
      </c>
      <c r="E5491" s="50" t="s">
        <v>4908</v>
      </c>
    </row>
    <row r="5492" spans="1:5" ht="16" x14ac:dyDescent="0.2">
      <c r="A5492" s="8" t="s">
        <v>9307</v>
      </c>
      <c r="B5492" s="8" t="s">
        <v>4909</v>
      </c>
      <c r="C5492" s="8" t="s">
        <v>4</v>
      </c>
      <c r="D5492" s="50" t="s">
        <v>10794</v>
      </c>
      <c r="E5492" s="50" t="s">
        <v>4461</v>
      </c>
    </row>
    <row r="5493" spans="1:5" ht="16" x14ac:dyDescent="0.2">
      <c r="A5493" s="8" t="s">
        <v>9307</v>
      </c>
      <c r="B5493" s="8" t="s">
        <v>4909</v>
      </c>
      <c r="C5493" s="8" t="s">
        <v>5</v>
      </c>
      <c r="D5493" s="50" t="s">
        <v>10956</v>
      </c>
      <c r="E5493" s="50" t="s">
        <v>4852</v>
      </c>
    </row>
    <row r="5494" spans="1:5" ht="32" x14ac:dyDescent="0.2">
      <c r="A5494" s="8" t="s">
        <v>9307</v>
      </c>
      <c r="B5494" s="8" t="s">
        <v>4909</v>
      </c>
      <c r="C5494" s="8" t="s">
        <v>7</v>
      </c>
      <c r="D5494" s="50" t="s">
        <v>10977</v>
      </c>
      <c r="E5494" s="50" t="s">
        <v>4911</v>
      </c>
    </row>
    <row r="5495" spans="1:5" ht="16" x14ac:dyDescent="0.2">
      <c r="A5495" s="8" t="s">
        <v>9307</v>
      </c>
      <c r="B5495" s="8" t="s">
        <v>4912</v>
      </c>
      <c r="C5495" s="8" t="s">
        <v>4</v>
      </c>
      <c r="D5495" s="50" t="s">
        <v>10794</v>
      </c>
      <c r="E5495" s="50" t="s">
        <v>4461</v>
      </c>
    </row>
    <row r="5496" spans="1:5" ht="16" x14ac:dyDescent="0.2">
      <c r="A5496" s="8" t="s">
        <v>9307</v>
      </c>
      <c r="B5496" s="8" t="s">
        <v>4912</v>
      </c>
      <c r="C5496" s="8" t="s">
        <v>5</v>
      </c>
      <c r="D5496" s="50" t="s">
        <v>10956</v>
      </c>
      <c r="E5496" s="50" t="s">
        <v>4852</v>
      </c>
    </row>
    <row r="5497" spans="1:5" ht="16" x14ac:dyDescent="0.2">
      <c r="A5497" s="8" t="s">
        <v>9307</v>
      </c>
      <c r="B5497" s="8" t="s">
        <v>4912</v>
      </c>
      <c r="C5497" s="8" t="s">
        <v>7</v>
      </c>
      <c r="D5497" s="50" t="s">
        <v>9723</v>
      </c>
      <c r="E5497" s="50" t="s">
        <v>1408</v>
      </c>
    </row>
    <row r="5498" spans="1:5" ht="16" x14ac:dyDescent="0.2">
      <c r="A5498" s="8" t="s">
        <v>9307</v>
      </c>
      <c r="B5498" s="8" t="s">
        <v>4914</v>
      </c>
      <c r="C5498" s="8" t="s">
        <v>4</v>
      </c>
      <c r="D5498" s="50" t="s">
        <v>10794</v>
      </c>
      <c r="E5498" s="50" t="s">
        <v>4461</v>
      </c>
    </row>
    <row r="5499" spans="1:5" ht="16" x14ac:dyDescent="0.2">
      <c r="A5499" s="8" t="s">
        <v>9307</v>
      </c>
      <c r="B5499" s="8" t="s">
        <v>4914</v>
      </c>
      <c r="C5499" s="8" t="s">
        <v>5</v>
      </c>
      <c r="D5499" s="50" t="s">
        <v>10978</v>
      </c>
      <c r="E5499" s="50" t="s">
        <v>4916</v>
      </c>
    </row>
    <row r="5500" spans="1:5" ht="16" x14ac:dyDescent="0.2">
      <c r="A5500" s="8" t="s">
        <v>9307</v>
      </c>
      <c r="B5500" s="8" t="s">
        <v>4914</v>
      </c>
      <c r="C5500" s="8" t="s">
        <v>6</v>
      </c>
      <c r="D5500" s="50" t="s">
        <v>10979</v>
      </c>
      <c r="E5500" s="50" t="s">
        <v>4917</v>
      </c>
    </row>
    <row r="5501" spans="1:5" ht="32" x14ac:dyDescent="0.2">
      <c r="A5501" s="8" t="s">
        <v>9307</v>
      </c>
      <c r="B5501" s="8" t="s">
        <v>4914</v>
      </c>
      <c r="C5501" s="8" t="s">
        <v>7</v>
      </c>
      <c r="D5501" s="50" t="s">
        <v>10980</v>
      </c>
      <c r="E5501" s="50" t="s">
        <v>4918</v>
      </c>
    </row>
    <row r="5502" spans="1:5" ht="96" x14ac:dyDescent="0.2">
      <c r="A5502" s="8" t="s">
        <v>9307</v>
      </c>
      <c r="B5502" s="8" t="s">
        <v>4914</v>
      </c>
      <c r="C5502" s="8" t="s">
        <v>8</v>
      </c>
      <c r="D5502" s="50" t="s">
        <v>10981</v>
      </c>
      <c r="E5502" s="50" t="s">
        <v>4919</v>
      </c>
    </row>
    <row r="5503" spans="1:5" ht="16" x14ac:dyDescent="0.2">
      <c r="A5503" s="8" t="s">
        <v>9307</v>
      </c>
      <c r="B5503" s="8" t="s">
        <v>4920</v>
      </c>
      <c r="C5503" s="8" t="s">
        <v>4</v>
      </c>
      <c r="D5503" s="50" t="s">
        <v>10794</v>
      </c>
      <c r="E5503" s="50" t="s">
        <v>4461</v>
      </c>
    </row>
    <row r="5504" spans="1:5" ht="16" x14ac:dyDescent="0.2">
      <c r="A5504" s="8" t="s">
        <v>9307</v>
      </c>
      <c r="B5504" s="8" t="s">
        <v>4920</v>
      </c>
      <c r="C5504" s="8" t="s">
        <v>5</v>
      </c>
      <c r="D5504" s="50" t="s">
        <v>10982</v>
      </c>
      <c r="E5504" s="50" t="s">
        <v>4922</v>
      </c>
    </row>
    <row r="5505" spans="1:5" ht="16" x14ac:dyDescent="0.2">
      <c r="A5505" s="8" t="s">
        <v>9307</v>
      </c>
      <c r="B5505" s="8" t="s">
        <v>4920</v>
      </c>
      <c r="C5505" s="8" t="s">
        <v>6</v>
      </c>
      <c r="D5505" s="50" t="s">
        <v>10983</v>
      </c>
      <c r="E5505" s="50" t="s">
        <v>4923</v>
      </c>
    </row>
    <row r="5506" spans="1:5" ht="16" x14ac:dyDescent="0.2">
      <c r="A5506" s="8" t="s">
        <v>9307</v>
      </c>
      <c r="B5506" s="8" t="s">
        <v>4920</v>
      </c>
      <c r="C5506" s="8" t="s">
        <v>7</v>
      </c>
      <c r="D5506" s="50" t="s">
        <v>10984</v>
      </c>
      <c r="E5506" s="50" t="s">
        <v>4924</v>
      </c>
    </row>
    <row r="5507" spans="1:5" ht="128" x14ac:dyDescent="0.2">
      <c r="A5507" s="8" t="s">
        <v>9307</v>
      </c>
      <c r="B5507" s="8" t="s">
        <v>4920</v>
      </c>
      <c r="C5507" s="8" t="s">
        <v>8</v>
      </c>
      <c r="D5507" s="50" t="s">
        <v>10985</v>
      </c>
      <c r="E5507" s="50" t="s">
        <v>4925</v>
      </c>
    </row>
    <row r="5508" spans="1:5" ht="16" x14ac:dyDescent="0.2">
      <c r="A5508" s="8" t="s">
        <v>9307</v>
      </c>
      <c r="B5508" s="8" t="s">
        <v>4926</v>
      </c>
      <c r="C5508" s="8" t="s">
        <v>4</v>
      </c>
      <c r="D5508" s="50" t="s">
        <v>10794</v>
      </c>
      <c r="E5508" s="50" t="s">
        <v>4461</v>
      </c>
    </row>
    <row r="5509" spans="1:5" ht="16" x14ac:dyDescent="0.2">
      <c r="A5509" s="8" t="s">
        <v>9307</v>
      </c>
      <c r="B5509" s="8" t="s">
        <v>4926</v>
      </c>
      <c r="C5509" s="8" t="s">
        <v>5</v>
      </c>
      <c r="D5509" s="50" t="s">
        <v>10982</v>
      </c>
      <c r="E5509" s="50" t="s">
        <v>4922</v>
      </c>
    </row>
    <row r="5510" spans="1:5" ht="16" x14ac:dyDescent="0.2">
      <c r="A5510" s="8" t="s">
        <v>9307</v>
      </c>
      <c r="B5510" s="8" t="s">
        <v>4926</v>
      </c>
      <c r="C5510" s="8" t="s">
        <v>6</v>
      </c>
      <c r="D5510" s="50" t="s">
        <v>10983</v>
      </c>
      <c r="E5510" s="50" t="s">
        <v>4923</v>
      </c>
    </row>
    <row r="5511" spans="1:5" ht="16" x14ac:dyDescent="0.2">
      <c r="A5511" s="8" t="s">
        <v>9307</v>
      </c>
      <c r="B5511" s="8" t="s">
        <v>4926</v>
      </c>
      <c r="C5511" s="8" t="s">
        <v>7</v>
      </c>
      <c r="D5511" s="50" t="s">
        <v>10986</v>
      </c>
      <c r="E5511" s="50" t="s">
        <v>4928</v>
      </c>
    </row>
    <row r="5512" spans="1:5" ht="16" x14ac:dyDescent="0.2">
      <c r="A5512" s="8" t="s">
        <v>9307</v>
      </c>
      <c r="B5512" s="8" t="s">
        <v>4931</v>
      </c>
      <c r="C5512" s="8" t="s">
        <v>4</v>
      </c>
      <c r="D5512" s="50" t="s">
        <v>10794</v>
      </c>
      <c r="E5512" s="50" t="s">
        <v>4461</v>
      </c>
    </row>
    <row r="5513" spans="1:5" ht="16" x14ac:dyDescent="0.2">
      <c r="A5513" s="8" t="s">
        <v>9307</v>
      </c>
      <c r="B5513" s="8" t="s">
        <v>4931</v>
      </c>
      <c r="C5513" s="8" t="s">
        <v>5</v>
      </c>
      <c r="D5513" s="50" t="s">
        <v>10982</v>
      </c>
      <c r="E5513" s="50" t="s">
        <v>4922</v>
      </c>
    </row>
    <row r="5514" spans="1:5" ht="16" x14ac:dyDescent="0.2">
      <c r="A5514" s="8" t="s">
        <v>9307</v>
      </c>
      <c r="B5514" s="8" t="s">
        <v>4931</v>
      </c>
      <c r="C5514" s="8" t="s">
        <v>6</v>
      </c>
      <c r="D5514" s="50" t="s">
        <v>10987</v>
      </c>
      <c r="E5514" s="50" t="s">
        <v>4933</v>
      </c>
    </row>
    <row r="5515" spans="1:5" ht="16" x14ac:dyDescent="0.2">
      <c r="A5515" s="8" t="s">
        <v>9307</v>
      </c>
      <c r="B5515" s="8" t="s">
        <v>4931</v>
      </c>
      <c r="C5515" s="8" t="s">
        <v>7</v>
      </c>
      <c r="D5515" s="50" t="s">
        <v>10988</v>
      </c>
      <c r="E5515" s="50" t="s">
        <v>4934</v>
      </c>
    </row>
    <row r="5516" spans="1:5" ht="32" x14ac:dyDescent="0.2">
      <c r="A5516" s="8" t="s">
        <v>9307</v>
      </c>
      <c r="B5516" s="8" t="s">
        <v>4931</v>
      </c>
      <c r="C5516" s="8" t="s">
        <v>8</v>
      </c>
      <c r="D5516" s="50" t="s">
        <v>10989</v>
      </c>
      <c r="E5516" s="50" t="s">
        <v>4935</v>
      </c>
    </row>
    <row r="5517" spans="1:5" ht="16" x14ac:dyDescent="0.2">
      <c r="A5517" s="8" t="s">
        <v>9307</v>
      </c>
      <c r="B5517" s="8" t="s">
        <v>4936</v>
      </c>
      <c r="C5517" s="8" t="s">
        <v>4</v>
      </c>
      <c r="D5517" s="50" t="s">
        <v>10794</v>
      </c>
      <c r="E5517" s="50" t="s">
        <v>4461</v>
      </c>
    </row>
    <row r="5518" spans="1:5" ht="16" x14ac:dyDescent="0.2">
      <c r="A5518" s="8" t="s">
        <v>9307</v>
      </c>
      <c r="B5518" s="8" t="s">
        <v>4936</v>
      </c>
      <c r="C5518" s="8" t="s">
        <v>5</v>
      </c>
      <c r="D5518" s="50" t="s">
        <v>10982</v>
      </c>
      <c r="E5518" s="50" t="s">
        <v>4922</v>
      </c>
    </row>
    <row r="5519" spans="1:5" ht="16" x14ac:dyDescent="0.2">
      <c r="A5519" s="8" t="s">
        <v>9307</v>
      </c>
      <c r="B5519" s="8" t="s">
        <v>4936</v>
      </c>
      <c r="C5519" s="8" t="s">
        <v>6</v>
      </c>
      <c r="D5519" s="50" t="s">
        <v>10987</v>
      </c>
      <c r="E5519" s="50" t="s">
        <v>4933</v>
      </c>
    </row>
    <row r="5520" spans="1:5" ht="16" x14ac:dyDescent="0.2">
      <c r="A5520" s="8" t="s">
        <v>9307</v>
      </c>
      <c r="B5520" s="8" t="s">
        <v>4936</v>
      </c>
      <c r="C5520" s="8" t="s">
        <v>7</v>
      </c>
      <c r="D5520" s="50" t="s">
        <v>10990</v>
      </c>
      <c r="E5520" s="50" t="s">
        <v>10991</v>
      </c>
    </row>
    <row r="5521" spans="1:5" ht="96" x14ac:dyDescent="0.2">
      <c r="A5521" s="8" t="s">
        <v>9307</v>
      </c>
      <c r="B5521" s="8" t="s">
        <v>4936</v>
      </c>
      <c r="C5521" s="8" t="s">
        <v>8</v>
      </c>
      <c r="D5521" s="50" t="s">
        <v>10992</v>
      </c>
      <c r="E5521" s="50" t="s">
        <v>10993</v>
      </c>
    </row>
    <row r="5522" spans="1:5" ht="16" x14ac:dyDescent="0.2">
      <c r="A5522" s="8" t="s">
        <v>9307</v>
      </c>
      <c r="B5522" s="8" t="s">
        <v>4942</v>
      </c>
      <c r="C5522" s="8" t="s">
        <v>4</v>
      </c>
      <c r="D5522" s="50" t="s">
        <v>10794</v>
      </c>
      <c r="E5522" s="50" t="s">
        <v>4461</v>
      </c>
    </row>
    <row r="5523" spans="1:5" ht="16" x14ac:dyDescent="0.2">
      <c r="A5523" s="8" t="s">
        <v>9307</v>
      </c>
      <c r="B5523" s="8" t="s">
        <v>4942</v>
      </c>
      <c r="C5523" s="8" t="s">
        <v>5</v>
      </c>
      <c r="D5523" s="50" t="s">
        <v>10982</v>
      </c>
      <c r="E5523" s="50" t="s">
        <v>4922</v>
      </c>
    </row>
    <row r="5524" spans="1:5" ht="16" x14ac:dyDescent="0.2">
      <c r="A5524" s="8" t="s">
        <v>9307</v>
      </c>
      <c r="B5524" s="8" t="s">
        <v>4942</v>
      </c>
      <c r="C5524" s="8" t="s">
        <v>6</v>
      </c>
      <c r="D5524" s="50" t="s">
        <v>10987</v>
      </c>
      <c r="E5524" s="50" t="s">
        <v>4933</v>
      </c>
    </row>
    <row r="5525" spans="1:5" ht="16" x14ac:dyDescent="0.2">
      <c r="A5525" s="8" t="s">
        <v>9307</v>
      </c>
      <c r="B5525" s="8" t="s">
        <v>4942</v>
      </c>
      <c r="C5525" s="8" t="s">
        <v>7</v>
      </c>
      <c r="D5525" s="50" t="s">
        <v>10994</v>
      </c>
      <c r="E5525" s="50" t="s">
        <v>10995</v>
      </c>
    </row>
    <row r="5526" spans="1:5" ht="32" x14ac:dyDescent="0.2">
      <c r="A5526" s="8" t="s">
        <v>9307</v>
      </c>
      <c r="B5526" s="8" t="s">
        <v>4942</v>
      </c>
      <c r="C5526" s="8" t="s">
        <v>8</v>
      </c>
      <c r="D5526" s="50" t="s">
        <v>10996</v>
      </c>
      <c r="E5526" s="50" t="s">
        <v>10997</v>
      </c>
    </row>
    <row r="5527" spans="1:5" ht="16" x14ac:dyDescent="0.2">
      <c r="A5527" s="8" t="s">
        <v>9307</v>
      </c>
      <c r="B5527" s="8" t="s">
        <v>4946</v>
      </c>
      <c r="C5527" s="8" t="s">
        <v>4</v>
      </c>
      <c r="D5527" s="50" t="s">
        <v>10794</v>
      </c>
      <c r="E5527" s="50" t="s">
        <v>4461</v>
      </c>
    </row>
    <row r="5528" spans="1:5" ht="16" x14ac:dyDescent="0.2">
      <c r="A5528" s="8" t="s">
        <v>9307</v>
      </c>
      <c r="B5528" s="8" t="s">
        <v>4946</v>
      </c>
      <c r="C5528" s="8" t="s">
        <v>5</v>
      </c>
      <c r="D5528" s="50" t="s">
        <v>10982</v>
      </c>
      <c r="E5528" s="50" t="s">
        <v>4922</v>
      </c>
    </row>
    <row r="5529" spans="1:5" ht="16" x14ac:dyDescent="0.2">
      <c r="A5529" s="8" t="s">
        <v>9307</v>
      </c>
      <c r="B5529" s="8" t="s">
        <v>4946</v>
      </c>
      <c r="C5529" s="8" t="s">
        <v>6</v>
      </c>
      <c r="D5529" s="50" t="s">
        <v>10987</v>
      </c>
      <c r="E5529" s="50" t="s">
        <v>4933</v>
      </c>
    </row>
    <row r="5530" spans="1:5" ht="16" x14ac:dyDescent="0.2">
      <c r="A5530" s="8" t="s">
        <v>9307</v>
      </c>
      <c r="B5530" s="8" t="s">
        <v>4946</v>
      </c>
      <c r="C5530" s="8" t="s">
        <v>7</v>
      </c>
      <c r="D5530" s="50" t="s">
        <v>10998</v>
      </c>
      <c r="E5530" s="50" t="s">
        <v>10999</v>
      </c>
    </row>
    <row r="5531" spans="1:5" ht="48" x14ac:dyDescent="0.2">
      <c r="A5531" s="8" t="s">
        <v>9307</v>
      </c>
      <c r="B5531" s="8" t="s">
        <v>4946</v>
      </c>
      <c r="C5531" s="8" t="s">
        <v>8</v>
      </c>
      <c r="D5531" s="50" t="s">
        <v>10803</v>
      </c>
      <c r="E5531" s="50" t="s">
        <v>4480</v>
      </c>
    </row>
    <row r="5532" spans="1:5" ht="16" x14ac:dyDescent="0.2">
      <c r="A5532" s="8" t="s">
        <v>9307</v>
      </c>
      <c r="B5532" s="8" t="s">
        <v>4952</v>
      </c>
      <c r="C5532" s="8" t="s">
        <v>4</v>
      </c>
      <c r="D5532" s="50" t="s">
        <v>10794</v>
      </c>
      <c r="E5532" s="50" t="s">
        <v>4461</v>
      </c>
    </row>
    <row r="5533" spans="1:5" ht="16" x14ac:dyDescent="0.2">
      <c r="A5533" s="8" t="s">
        <v>9307</v>
      </c>
      <c r="B5533" s="8" t="s">
        <v>4952</v>
      </c>
      <c r="C5533" s="8" t="s">
        <v>5</v>
      </c>
      <c r="D5533" s="50" t="s">
        <v>10982</v>
      </c>
      <c r="E5533" s="50" t="s">
        <v>4922</v>
      </c>
    </row>
    <row r="5534" spans="1:5" ht="16" x14ac:dyDescent="0.2">
      <c r="A5534" s="8" t="s">
        <v>9307</v>
      </c>
      <c r="B5534" s="8" t="s">
        <v>4952</v>
      </c>
      <c r="C5534" s="8" t="s">
        <v>6</v>
      </c>
      <c r="D5534" s="50" t="s">
        <v>10987</v>
      </c>
      <c r="E5534" s="50" t="s">
        <v>4933</v>
      </c>
    </row>
    <row r="5535" spans="1:5" ht="16" x14ac:dyDescent="0.2">
      <c r="A5535" s="8" t="s">
        <v>9307</v>
      </c>
      <c r="B5535" s="8" t="s">
        <v>4952</v>
      </c>
      <c r="C5535" s="8" t="s">
        <v>7</v>
      </c>
      <c r="D5535" s="50" t="s">
        <v>11000</v>
      </c>
      <c r="E5535" s="50" t="s">
        <v>4954</v>
      </c>
    </row>
    <row r="5536" spans="1:5" ht="16" x14ac:dyDescent="0.2">
      <c r="A5536" s="8" t="s">
        <v>9307</v>
      </c>
      <c r="B5536" s="8" t="s">
        <v>4957</v>
      </c>
      <c r="C5536" s="8" t="s">
        <v>4</v>
      </c>
      <c r="D5536" s="50" t="s">
        <v>10794</v>
      </c>
      <c r="E5536" s="50" t="s">
        <v>4461</v>
      </c>
    </row>
    <row r="5537" spans="1:5" ht="16" x14ac:dyDescent="0.2">
      <c r="A5537" s="8" t="s">
        <v>9307</v>
      </c>
      <c r="B5537" s="8" t="s">
        <v>4957</v>
      </c>
      <c r="C5537" s="8" t="s">
        <v>5</v>
      </c>
      <c r="D5537" s="50" t="s">
        <v>10982</v>
      </c>
      <c r="E5537" s="50" t="s">
        <v>4922</v>
      </c>
    </row>
    <row r="5538" spans="1:5" ht="16" x14ac:dyDescent="0.2">
      <c r="A5538" s="8" t="s">
        <v>9307</v>
      </c>
      <c r="B5538" s="8" t="s">
        <v>4957</v>
      </c>
      <c r="C5538" s="8" t="s">
        <v>6</v>
      </c>
      <c r="D5538" s="50" t="s">
        <v>10987</v>
      </c>
      <c r="E5538" s="50" t="s">
        <v>4933</v>
      </c>
    </row>
    <row r="5539" spans="1:5" ht="16" x14ac:dyDescent="0.2">
      <c r="A5539" s="8" t="s">
        <v>9307</v>
      </c>
      <c r="B5539" s="8" t="s">
        <v>4957</v>
      </c>
      <c r="C5539" s="8" t="s">
        <v>7</v>
      </c>
      <c r="D5539" s="50" t="s">
        <v>11001</v>
      </c>
      <c r="E5539" s="50" t="s">
        <v>4959</v>
      </c>
    </row>
    <row r="5540" spans="1:5" ht="16" x14ac:dyDescent="0.2">
      <c r="A5540" s="8" t="s">
        <v>9307</v>
      </c>
      <c r="B5540" s="8" t="s">
        <v>4960</v>
      </c>
      <c r="C5540" s="8" t="s">
        <v>4</v>
      </c>
      <c r="D5540" s="50" t="s">
        <v>10794</v>
      </c>
      <c r="E5540" s="50" t="s">
        <v>4461</v>
      </c>
    </row>
    <row r="5541" spans="1:5" ht="16" x14ac:dyDescent="0.2">
      <c r="A5541" s="8" t="s">
        <v>9307</v>
      </c>
      <c r="B5541" s="8" t="s">
        <v>4960</v>
      </c>
      <c r="C5541" s="8" t="s">
        <v>5</v>
      </c>
      <c r="D5541" s="50" t="s">
        <v>10982</v>
      </c>
      <c r="E5541" s="50" t="s">
        <v>4922</v>
      </c>
    </row>
    <row r="5542" spans="1:5" ht="16" x14ac:dyDescent="0.2">
      <c r="A5542" s="8" t="s">
        <v>9307</v>
      </c>
      <c r="B5542" s="8" t="s">
        <v>4960</v>
      </c>
      <c r="C5542" s="8" t="s">
        <v>6</v>
      </c>
      <c r="D5542" s="50" t="s">
        <v>10987</v>
      </c>
      <c r="E5542" s="50" t="s">
        <v>4933</v>
      </c>
    </row>
    <row r="5543" spans="1:5" ht="16" x14ac:dyDescent="0.2">
      <c r="A5543" s="8" t="s">
        <v>9307</v>
      </c>
      <c r="B5543" s="8" t="s">
        <v>4960</v>
      </c>
      <c r="C5543" s="8" t="s">
        <v>7</v>
      </c>
      <c r="D5543" s="50" t="s">
        <v>11002</v>
      </c>
      <c r="E5543" s="50" t="s">
        <v>4962</v>
      </c>
    </row>
    <row r="5544" spans="1:5" ht="16" x14ac:dyDescent="0.2">
      <c r="A5544" s="8" t="s">
        <v>9307</v>
      </c>
      <c r="B5544" s="8" t="s">
        <v>4963</v>
      </c>
      <c r="C5544" s="8" t="s">
        <v>4</v>
      </c>
      <c r="D5544" s="50" t="s">
        <v>10794</v>
      </c>
      <c r="E5544" s="50" t="s">
        <v>4461</v>
      </c>
    </row>
    <row r="5545" spans="1:5" ht="16" x14ac:dyDescent="0.2">
      <c r="A5545" s="8" t="s">
        <v>9307</v>
      </c>
      <c r="B5545" s="8" t="s">
        <v>4963</v>
      </c>
      <c r="C5545" s="8" t="s">
        <v>5</v>
      </c>
      <c r="D5545" s="50" t="s">
        <v>10982</v>
      </c>
      <c r="E5545" s="50" t="s">
        <v>4922</v>
      </c>
    </row>
    <row r="5546" spans="1:5" ht="16" x14ac:dyDescent="0.2">
      <c r="A5546" s="8" t="s">
        <v>9307</v>
      </c>
      <c r="B5546" s="8" t="s">
        <v>4963</v>
      </c>
      <c r="C5546" s="8" t="s">
        <v>6</v>
      </c>
      <c r="D5546" s="50" t="s">
        <v>10987</v>
      </c>
      <c r="E5546" s="50" t="s">
        <v>4933</v>
      </c>
    </row>
    <row r="5547" spans="1:5" ht="16" x14ac:dyDescent="0.2">
      <c r="A5547" s="8" t="s">
        <v>9307</v>
      </c>
      <c r="B5547" s="8" t="s">
        <v>4963</v>
      </c>
      <c r="C5547" s="8" t="s">
        <v>7</v>
      </c>
      <c r="D5547" s="50" t="s">
        <v>11003</v>
      </c>
      <c r="E5547" s="50" t="s">
        <v>4965</v>
      </c>
    </row>
    <row r="5548" spans="1:5" ht="16" x14ac:dyDescent="0.2">
      <c r="A5548" s="8" t="s">
        <v>9307</v>
      </c>
      <c r="B5548" s="8" t="s">
        <v>4963</v>
      </c>
      <c r="C5548" s="8" t="s">
        <v>8</v>
      </c>
      <c r="D5548" s="50" t="s">
        <v>11004</v>
      </c>
      <c r="E5548" s="50" t="s">
        <v>4966</v>
      </c>
    </row>
    <row r="5549" spans="1:5" ht="16" x14ac:dyDescent="0.2">
      <c r="A5549" s="8" t="s">
        <v>9307</v>
      </c>
      <c r="B5549" s="8" t="s">
        <v>4967</v>
      </c>
      <c r="C5549" s="8" t="s">
        <v>4</v>
      </c>
      <c r="D5549" s="50" t="s">
        <v>10794</v>
      </c>
      <c r="E5549" s="50" t="s">
        <v>4461</v>
      </c>
    </row>
    <row r="5550" spans="1:5" ht="16" x14ac:dyDescent="0.2">
      <c r="A5550" s="8" t="s">
        <v>9307</v>
      </c>
      <c r="B5550" s="8" t="s">
        <v>4967</v>
      </c>
      <c r="C5550" s="8" t="s">
        <v>5</v>
      </c>
      <c r="D5550" s="50" t="s">
        <v>10982</v>
      </c>
      <c r="E5550" s="50" t="s">
        <v>4922</v>
      </c>
    </row>
    <row r="5551" spans="1:5" ht="16" x14ac:dyDescent="0.2">
      <c r="A5551" s="8" t="s">
        <v>9307</v>
      </c>
      <c r="B5551" s="8" t="s">
        <v>4967</v>
      </c>
      <c r="C5551" s="8" t="s">
        <v>6</v>
      </c>
      <c r="D5551" s="50" t="s">
        <v>10987</v>
      </c>
      <c r="E5551" s="50" t="s">
        <v>4933</v>
      </c>
    </row>
    <row r="5552" spans="1:5" ht="16" x14ac:dyDescent="0.2">
      <c r="A5552" s="8" t="s">
        <v>9307</v>
      </c>
      <c r="B5552" s="8" t="s">
        <v>4967</v>
      </c>
      <c r="C5552" s="8" t="s">
        <v>7</v>
      </c>
      <c r="D5552" s="50" t="s">
        <v>11005</v>
      </c>
      <c r="E5552" s="50" t="s">
        <v>4969</v>
      </c>
    </row>
    <row r="5553" spans="1:5" ht="16" x14ac:dyDescent="0.2">
      <c r="A5553" s="8" t="s">
        <v>9307</v>
      </c>
      <c r="B5553" s="8" t="s">
        <v>4970</v>
      </c>
      <c r="C5553" s="8" t="s">
        <v>4</v>
      </c>
      <c r="D5553" s="50" t="s">
        <v>10794</v>
      </c>
      <c r="E5553" s="50" t="s">
        <v>4461</v>
      </c>
    </row>
    <row r="5554" spans="1:5" ht="16" x14ac:dyDescent="0.2">
      <c r="A5554" s="8" t="s">
        <v>9307</v>
      </c>
      <c r="B5554" s="8" t="s">
        <v>4970</v>
      </c>
      <c r="C5554" s="8" t="s">
        <v>5</v>
      </c>
      <c r="D5554" s="50" t="s">
        <v>10982</v>
      </c>
      <c r="E5554" s="50" t="s">
        <v>4922</v>
      </c>
    </row>
    <row r="5555" spans="1:5" ht="16" x14ac:dyDescent="0.2">
      <c r="A5555" s="8" t="s">
        <v>9307</v>
      </c>
      <c r="B5555" s="8" t="s">
        <v>4970</v>
      </c>
      <c r="C5555" s="8" t="s">
        <v>6</v>
      </c>
      <c r="D5555" s="50" t="s">
        <v>10987</v>
      </c>
      <c r="E5555" s="50" t="s">
        <v>4933</v>
      </c>
    </row>
    <row r="5556" spans="1:5" ht="16" x14ac:dyDescent="0.2">
      <c r="A5556" s="8" t="s">
        <v>9307</v>
      </c>
      <c r="B5556" s="8" t="s">
        <v>4970</v>
      </c>
      <c r="C5556" s="8" t="s">
        <v>7</v>
      </c>
      <c r="D5556" s="50" t="s">
        <v>11006</v>
      </c>
      <c r="E5556" s="50" t="s">
        <v>4972</v>
      </c>
    </row>
    <row r="5557" spans="1:5" ht="16" x14ac:dyDescent="0.2">
      <c r="A5557" s="8" t="s">
        <v>9307</v>
      </c>
      <c r="B5557" s="8" t="s">
        <v>4973</v>
      </c>
      <c r="C5557" s="8" t="s">
        <v>4</v>
      </c>
      <c r="D5557" s="50" t="s">
        <v>10794</v>
      </c>
      <c r="E5557" s="50" t="s">
        <v>4461</v>
      </c>
    </row>
    <row r="5558" spans="1:5" ht="16" x14ac:dyDescent="0.2">
      <c r="A5558" s="8" t="s">
        <v>9307</v>
      </c>
      <c r="B5558" s="8" t="s">
        <v>4973</v>
      </c>
      <c r="C5558" s="8" t="s">
        <v>5</v>
      </c>
      <c r="D5558" s="50" t="s">
        <v>10982</v>
      </c>
      <c r="E5558" s="50" t="s">
        <v>4922</v>
      </c>
    </row>
    <row r="5559" spans="1:5" ht="16" x14ac:dyDescent="0.2">
      <c r="A5559" s="8" t="s">
        <v>9307</v>
      </c>
      <c r="B5559" s="8" t="s">
        <v>4973</v>
      </c>
      <c r="C5559" s="8" t="s">
        <v>6</v>
      </c>
      <c r="D5559" s="50" t="s">
        <v>10987</v>
      </c>
      <c r="E5559" s="50" t="s">
        <v>4933</v>
      </c>
    </row>
    <row r="5560" spans="1:5" ht="16" x14ac:dyDescent="0.2">
      <c r="A5560" s="8" t="s">
        <v>9307</v>
      </c>
      <c r="B5560" s="8" t="s">
        <v>4973</v>
      </c>
      <c r="C5560" s="8" t="s">
        <v>7</v>
      </c>
      <c r="D5560" s="50" t="s">
        <v>11007</v>
      </c>
      <c r="E5560" s="50" t="s">
        <v>4975</v>
      </c>
    </row>
    <row r="5561" spans="1:5" ht="48" x14ac:dyDescent="0.2">
      <c r="A5561" s="8" t="s">
        <v>9307</v>
      </c>
      <c r="B5561" s="8" t="s">
        <v>4973</v>
      </c>
      <c r="C5561" s="8" t="s">
        <v>8</v>
      </c>
      <c r="D5561" s="50" t="s">
        <v>11008</v>
      </c>
      <c r="E5561" s="50" t="s">
        <v>4976</v>
      </c>
    </row>
    <row r="5562" spans="1:5" ht="16" x14ac:dyDescent="0.2">
      <c r="A5562" s="8" t="s">
        <v>9307</v>
      </c>
      <c r="B5562" s="8" t="s">
        <v>4977</v>
      </c>
      <c r="C5562" s="8" t="s">
        <v>4</v>
      </c>
      <c r="D5562" s="50" t="s">
        <v>10794</v>
      </c>
      <c r="E5562" s="50" t="s">
        <v>4461</v>
      </c>
    </row>
    <row r="5563" spans="1:5" ht="16" x14ac:dyDescent="0.2">
      <c r="A5563" s="8" t="s">
        <v>9307</v>
      </c>
      <c r="B5563" s="8" t="s">
        <v>4977</v>
      </c>
      <c r="C5563" s="8" t="s">
        <v>5</v>
      </c>
      <c r="D5563" s="50" t="s">
        <v>10982</v>
      </c>
      <c r="E5563" s="50" t="s">
        <v>4922</v>
      </c>
    </row>
    <row r="5564" spans="1:5" ht="16" x14ac:dyDescent="0.2">
      <c r="A5564" s="8" t="s">
        <v>9307</v>
      </c>
      <c r="B5564" s="8" t="s">
        <v>4977</v>
      </c>
      <c r="C5564" s="8" t="s">
        <v>6</v>
      </c>
      <c r="D5564" s="50" t="s">
        <v>10987</v>
      </c>
      <c r="E5564" s="50" t="s">
        <v>4933</v>
      </c>
    </row>
    <row r="5565" spans="1:5" ht="16" x14ac:dyDescent="0.2">
      <c r="A5565" s="8" t="s">
        <v>9307</v>
      </c>
      <c r="B5565" s="8" t="s">
        <v>4977</v>
      </c>
      <c r="C5565" s="8" t="s">
        <v>7</v>
      </c>
      <c r="D5565" s="50" t="s">
        <v>11009</v>
      </c>
      <c r="E5565" s="50" t="s">
        <v>4979</v>
      </c>
    </row>
    <row r="5566" spans="1:5" ht="16" x14ac:dyDescent="0.2">
      <c r="A5566" s="8" t="s">
        <v>9307</v>
      </c>
      <c r="B5566" s="8" t="s">
        <v>4980</v>
      </c>
      <c r="C5566" s="8" t="s">
        <v>4</v>
      </c>
      <c r="D5566" s="50" t="s">
        <v>10794</v>
      </c>
      <c r="E5566" s="50" t="s">
        <v>4461</v>
      </c>
    </row>
    <row r="5567" spans="1:5" ht="16" x14ac:dyDescent="0.2">
      <c r="A5567" s="8" t="s">
        <v>9307</v>
      </c>
      <c r="B5567" s="8" t="s">
        <v>4980</v>
      </c>
      <c r="C5567" s="8" t="s">
        <v>5</v>
      </c>
      <c r="D5567" s="50" t="s">
        <v>10982</v>
      </c>
      <c r="E5567" s="50" t="s">
        <v>4922</v>
      </c>
    </row>
    <row r="5568" spans="1:5" ht="16" x14ac:dyDescent="0.2">
      <c r="A5568" s="8" t="s">
        <v>9307</v>
      </c>
      <c r="B5568" s="8" t="s">
        <v>4980</v>
      </c>
      <c r="C5568" s="8" t="s">
        <v>6</v>
      </c>
      <c r="D5568" s="50" t="s">
        <v>10987</v>
      </c>
      <c r="E5568" s="50" t="s">
        <v>4933</v>
      </c>
    </row>
    <row r="5569" spans="1:5" ht="16" x14ac:dyDescent="0.2">
      <c r="A5569" s="8" t="s">
        <v>9307</v>
      </c>
      <c r="B5569" s="8" t="s">
        <v>4980</v>
      </c>
      <c r="C5569" s="8" t="s">
        <v>7</v>
      </c>
      <c r="D5569" s="50" t="s">
        <v>9723</v>
      </c>
      <c r="E5569" s="50" t="s">
        <v>1408</v>
      </c>
    </row>
    <row r="5570" spans="1:5" ht="16" x14ac:dyDescent="0.2">
      <c r="A5570" s="8" t="s">
        <v>9307</v>
      </c>
      <c r="B5570" s="8" t="s">
        <v>4982</v>
      </c>
      <c r="C5570" s="8" t="s">
        <v>4</v>
      </c>
      <c r="D5570" s="50" t="s">
        <v>10794</v>
      </c>
      <c r="E5570" s="50" t="s">
        <v>4461</v>
      </c>
    </row>
    <row r="5571" spans="1:5" ht="16" x14ac:dyDescent="0.2">
      <c r="A5571" s="8" t="s">
        <v>9307</v>
      </c>
      <c r="B5571" s="8" t="s">
        <v>4982</v>
      </c>
      <c r="C5571" s="8" t="s">
        <v>5</v>
      </c>
      <c r="D5571" s="50" t="s">
        <v>10982</v>
      </c>
      <c r="E5571" s="50" t="s">
        <v>4922</v>
      </c>
    </row>
    <row r="5572" spans="1:5" ht="16" x14ac:dyDescent="0.2">
      <c r="A5572" s="8" t="s">
        <v>9307</v>
      </c>
      <c r="B5572" s="8" t="s">
        <v>4982</v>
      </c>
      <c r="C5572" s="8" t="s">
        <v>6</v>
      </c>
      <c r="D5572" s="50" t="s">
        <v>11010</v>
      </c>
      <c r="E5572" s="50" t="s">
        <v>4984</v>
      </c>
    </row>
    <row r="5573" spans="1:5" ht="16" x14ac:dyDescent="0.2">
      <c r="A5573" s="8" t="s">
        <v>9307</v>
      </c>
      <c r="B5573" s="8" t="s">
        <v>4982</v>
      </c>
      <c r="C5573" s="8" t="s">
        <v>7</v>
      </c>
      <c r="D5573" s="50" t="s">
        <v>11011</v>
      </c>
      <c r="E5573" s="50" t="s">
        <v>4985</v>
      </c>
    </row>
    <row r="5574" spans="1:5" ht="80" x14ac:dyDescent="0.2">
      <c r="A5574" s="8" t="s">
        <v>9307</v>
      </c>
      <c r="B5574" s="8" t="s">
        <v>4982</v>
      </c>
      <c r="C5574" s="8" t="s">
        <v>8</v>
      </c>
      <c r="D5574" s="50" t="s">
        <v>11012</v>
      </c>
      <c r="E5574" s="50" t="s">
        <v>4986</v>
      </c>
    </row>
    <row r="5575" spans="1:5" ht="16" x14ac:dyDescent="0.2">
      <c r="A5575" s="8" t="s">
        <v>9307</v>
      </c>
      <c r="B5575" s="8" t="s">
        <v>4987</v>
      </c>
      <c r="C5575" s="8" t="s">
        <v>4</v>
      </c>
      <c r="D5575" s="50" t="s">
        <v>10794</v>
      </c>
      <c r="E5575" s="50" t="s">
        <v>4461</v>
      </c>
    </row>
    <row r="5576" spans="1:5" ht="16" x14ac:dyDescent="0.2">
      <c r="A5576" s="8" t="s">
        <v>9307</v>
      </c>
      <c r="B5576" s="8" t="s">
        <v>4987</v>
      </c>
      <c r="C5576" s="8" t="s">
        <v>5</v>
      </c>
      <c r="D5576" s="50" t="s">
        <v>10982</v>
      </c>
      <c r="E5576" s="50" t="s">
        <v>4922</v>
      </c>
    </row>
    <row r="5577" spans="1:5" ht="16" x14ac:dyDescent="0.2">
      <c r="A5577" s="8" t="s">
        <v>9307</v>
      </c>
      <c r="B5577" s="8" t="s">
        <v>4987</v>
      </c>
      <c r="C5577" s="8" t="s">
        <v>6</v>
      </c>
      <c r="D5577" s="50" t="s">
        <v>11010</v>
      </c>
      <c r="E5577" s="50" t="s">
        <v>4984</v>
      </c>
    </row>
    <row r="5578" spans="1:5" ht="16" x14ac:dyDescent="0.2">
      <c r="A5578" s="8" t="s">
        <v>9307</v>
      </c>
      <c r="B5578" s="8" t="s">
        <v>4987</v>
      </c>
      <c r="C5578" s="8" t="s">
        <v>7</v>
      </c>
      <c r="D5578" s="50" t="s">
        <v>11013</v>
      </c>
      <c r="E5578" s="50" t="s">
        <v>4989</v>
      </c>
    </row>
    <row r="5579" spans="1:5" ht="16" x14ac:dyDescent="0.2">
      <c r="A5579" s="8" t="s">
        <v>9307</v>
      </c>
      <c r="B5579" s="8" t="s">
        <v>4987</v>
      </c>
      <c r="C5579" s="8" t="s">
        <v>8</v>
      </c>
      <c r="D5579" s="50" t="s">
        <v>11014</v>
      </c>
      <c r="E5579" s="50" t="s">
        <v>4990</v>
      </c>
    </row>
    <row r="5580" spans="1:5" ht="16" x14ac:dyDescent="0.2">
      <c r="A5580" s="8" t="s">
        <v>9307</v>
      </c>
      <c r="B5580" s="8" t="s">
        <v>4991</v>
      </c>
      <c r="C5580" s="8" t="s">
        <v>4</v>
      </c>
      <c r="D5580" s="50" t="s">
        <v>10794</v>
      </c>
      <c r="E5580" s="50" t="s">
        <v>4461</v>
      </c>
    </row>
    <row r="5581" spans="1:5" ht="16" x14ac:dyDescent="0.2">
      <c r="A5581" s="8" t="s">
        <v>9307</v>
      </c>
      <c r="B5581" s="8" t="s">
        <v>4991</v>
      </c>
      <c r="C5581" s="8" t="s">
        <v>5</v>
      </c>
      <c r="D5581" s="50" t="s">
        <v>10982</v>
      </c>
      <c r="E5581" s="50" t="s">
        <v>4922</v>
      </c>
    </row>
    <row r="5582" spans="1:5" ht="16" x14ac:dyDescent="0.2">
      <c r="A5582" s="8" t="s">
        <v>9307</v>
      </c>
      <c r="B5582" s="8" t="s">
        <v>4991</v>
      </c>
      <c r="C5582" s="8" t="s">
        <v>6</v>
      </c>
      <c r="D5582" s="50" t="s">
        <v>11010</v>
      </c>
      <c r="E5582" s="50" t="s">
        <v>4984</v>
      </c>
    </row>
    <row r="5583" spans="1:5" ht="16" x14ac:dyDescent="0.2">
      <c r="A5583" s="8" t="s">
        <v>9307</v>
      </c>
      <c r="B5583" s="8" t="s">
        <v>4991</v>
      </c>
      <c r="C5583" s="8" t="s">
        <v>7</v>
      </c>
      <c r="D5583" s="50" t="s">
        <v>11015</v>
      </c>
      <c r="E5583" s="50" t="s">
        <v>4993</v>
      </c>
    </row>
    <row r="5584" spans="1:5" ht="48" x14ac:dyDescent="0.2">
      <c r="A5584" s="8" t="s">
        <v>9307</v>
      </c>
      <c r="B5584" s="8" t="s">
        <v>4991</v>
      </c>
      <c r="C5584" s="8" t="s">
        <v>8</v>
      </c>
      <c r="D5584" s="50" t="s">
        <v>10803</v>
      </c>
      <c r="E5584" s="50" t="s">
        <v>4480</v>
      </c>
    </row>
    <row r="5585" spans="1:5" ht="16" x14ac:dyDescent="0.2">
      <c r="A5585" s="8" t="s">
        <v>9307</v>
      </c>
      <c r="B5585" s="8" t="s">
        <v>4994</v>
      </c>
      <c r="C5585" s="8" t="s">
        <v>4</v>
      </c>
      <c r="D5585" s="50" t="s">
        <v>10794</v>
      </c>
      <c r="E5585" s="50" t="s">
        <v>4461</v>
      </c>
    </row>
    <row r="5586" spans="1:5" ht="16" x14ac:dyDescent="0.2">
      <c r="A5586" s="8" t="s">
        <v>9307</v>
      </c>
      <c r="B5586" s="8" t="s">
        <v>4994</v>
      </c>
      <c r="C5586" s="8" t="s">
        <v>5</v>
      </c>
      <c r="D5586" s="50" t="s">
        <v>10982</v>
      </c>
      <c r="E5586" s="50" t="s">
        <v>4922</v>
      </c>
    </row>
    <row r="5587" spans="1:5" ht="16" x14ac:dyDescent="0.2">
      <c r="A5587" s="8" t="s">
        <v>9307</v>
      </c>
      <c r="B5587" s="8" t="s">
        <v>4994</v>
      </c>
      <c r="C5587" s="8" t="s">
        <v>6</v>
      </c>
      <c r="D5587" s="50" t="s">
        <v>11010</v>
      </c>
      <c r="E5587" s="50" t="s">
        <v>4984</v>
      </c>
    </row>
    <row r="5588" spans="1:5" ht="16" x14ac:dyDescent="0.2">
      <c r="A5588" s="8" t="s">
        <v>9307</v>
      </c>
      <c r="B5588" s="8" t="s">
        <v>4994</v>
      </c>
      <c r="C5588" s="8" t="s">
        <v>7</v>
      </c>
      <c r="D5588" s="50" t="s">
        <v>11016</v>
      </c>
      <c r="E5588" s="50" t="s">
        <v>4996</v>
      </c>
    </row>
    <row r="5589" spans="1:5" ht="16" x14ac:dyDescent="0.2">
      <c r="A5589" s="8" t="s">
        <v>9307</v>
      </c>
      <c r="B5589" s="8" t="s">
        <v>4997</v>
      </c>
      <c r="C5589" s="8" t="s">
        <v>4</v>
      </c>
      <c r="D5589" s="50" t="s">
        <v>10794</v>
      </c>
      <c r="E5589" s="50" t="s">
        <v>4461</v>
      </c>
    </row>
    <row r="5590" spans="1:5" ht="16" x14ac:dyDescent="0.2">
      <c r="A5590" s="8" t="s">
        <v>9307</v>
      </c>
      <c r="B5590" s="8" t="s">
        <v>4997</v>
      </c>
      <c r="C5590" s="8" t="s">
        <v>5</v>
      </c>
      <c r="D5590" s="50" t="s">
        <v>10982</v>
      </c>
      <c r="E5590" s="50" t="s">
        <v>4922</v>
      </c>
    </row>
    <row r="5591" spans="1:5" ht="16" x14ac:dyDescent="0.2">
      <c r="A5591" s="8" t="s">
        <v>9307</v>
      </c>
      <c r="B5591" s="8" t="s">
        <v>4997</v>
      </c>
      <c r="C5591" s="8" t="s">
        <v>6</v>
      </c>
      <c r="D5591" s="50" t="s">
        <v>11010</v>
      </c>
      <c r="E5591" s="50" t="s">
        <v>4984</v>
      </c>
    </row>
    <row r="5592" spans="1:5" ht="16" x14ac:dyDescent="0.2">
      <c r="A5592" s="8" t="s">
        <v>9307</v>
      </c>
      <c r="B5592" s="8" t="s">
        <v>4997</v>
      </c>
      <c r="C5592" s="8" t="s">
        <v>7</v>
      </c>
      <c r="D5592" s="50" t="s">
        <v>11017</v>
      </c>
      <c r="E5592" s="50" t="s">
        <v>4999</v>
      </c>
    </row>
    <row r="5593" spans="1:5" ht="16" x14ac:dyDescent="0.2">
      <c r="A5593" s="8" t="s">
        <v>9307</v>
      </c>
      <c r="B5593" s="8" t="s">
        <v>5000</v>
      </c>
      <c r="C5593" s="8" t="s">
        <v>4</v>
      </c>
      <c r="D5593" s="50" t="s">
        <v>10794</v>
      </c>
      <c r="E5593" s="50" t="s">
        <v>4461</v>
      </c>
    </row>
    <row r="5594" spans="1:5" ht="16" x14ac:dyDescent="0.2">
      <c r="A5594" s="8" t="s">
        <v>9307</v>
      </c>
      <c r="B5594" s="8" t="s">
        <v>5000</v>
      </c>
      <c r="C5594" s="8" t="s">
        <v>5</v>
      </c>
      <c r="D5594" s="50" t="s">
        <v>10982</v>
      </c>
      <c r="E5594" s="50" t="s">
        <v>4922</v>
      </c>
    </row>
    <row r="5595" spans="1:5" ht="16" x14ac:dyDescent="0.2">
      <c r="A5595" s="8" t="s">
        <v>9307</v>
      </c>
      <c r="B5595" s="8" t="s">
        <v>5000</v>
      </c>
      <c r="C5595" s="8" t="s">
        <v>6</v>
      </c>
      <c r="D5595" s="50" t="s">
        <v>11010</v>
      </c>
      <c r="E5595" s="50" t="s">
        <v>4984</v>
      </c>
    </row>
    <row r="5596" spans="1:5" ht="16" x14ac:dyDescent="0.2">
      <c r="A5596" s="8" t="s">
        <v>9307</v>
      </c>
      <c r="B5596" s="8" t="s">
        <v>5000</v>
      </c>
      <c r="C5596" s="8" t="s">
        <v>7</v>
      </c>
      <c r="D5596" s="50" t="s">
        <v>11018</v>
      </c>
      <c r="E5596" s="50" t="s">
        <v>5002</v>
      </c>
    </row>
    <row r="5597" spans="1:5" ht="16" x14ac:dyDescent="0.2">
      <c r="A5597" s="8" t="s">
        <v>9307</v>
      </c>
      <c r="B5597" s="8" t="s">
        <v>5003</v>
      </c>
      <c r="C5597" s="8" t="s">
        <v>4</v>
      </c>
      <c r="D5597" s="50" t="s">
        <v>10794</v>
      </c>
      <c r="E5597" s="50" t="s">
        <v>4461</v>
      </c>
    </row>
    <row r="5598" spans="1:5" ht="16" x14ac:dyDescent="0.2">
      <c r="A5598" s="8" t="s">
        <v>9307</v>
      </c>
      <c r="B5598" s="8" t="s">
        <v>5003</v>
      </c>
      <c r="C5598" s="8" t="s">
        <v>5</v>
      </c>
      <c r="D5598" s="50" t="s">
        <v>10982</v>
      </c>
      <c r="E5598" s="50" t="s">
        <v>4922</v>
      </c>
    </row>
    <row r="5599" spans="1:5" ht="16" x14ac:dyDescent="0.2">
      <c r="A5599" s="8" t="s">
        <v>9307</v>
      </c>
      <c r="B5599" s="8" t="s">
        <v>5003</v>
      </c>
      <c r="C5599" s="8" t="s">
        <v>6</v>
      </c>
      <c r="D5599" s="50" t="s">
        <v>11010</v>
      </c>
      <c r="E5599" s="50" t="s">
        <v>4984</v>
      </c>
    </row>
    <row r="5600" spans="1:5" ht="16" x14ac:dyDescent="0.2">
      <c r="A5600" s="8" t="s">
        <v>9307</v>
      </c>
      <c r="B5600" s="8" t="s">
        <v>5003</v>
      </c>
      <c r="C5600" s="8" t="s">
        <v>7</v>
      </c>
      <c r="D5600" s="50" t="s">
        <v>9723</v>
      </c>
      <c r="E5600" s="50" t="s">
        <v>1408</v>
      </c>
    </row>
    <row r="5601" spans="1:5" ht="16" x14ac:dyDescent="0.2">
      <c r="A5601" s="8" t="s">
        <v>9307</v>
      </c>
      <c r="B5601" s="8" t="s">
        <v>5005</v>
      </c>
      <c r="C5601" s="8" t="s">
        <v>4</v>
      </c>
      <c r="D5601" s="50" t="s">
        <v>10794</v>
      </c>
      <c r="E5601" s="50" t="s">
        <v>4461</v>
      </c>
    </row>
    <row r="5602" spans="1:5" ht="16" x14ac:dyDescent="0.2">
      <c r="A5602" s="8" t="s">
        <v>9307</v>
      </c>
      <c r="B5602" s="8" t="s">
        <v>5005</v>
      </c>
      <c r="C5602" s="8" t="s">
        <v>5</v>
      </c>
      <c r="D5602" s="50" t="s">
        <v>10982</v>
      </c>
      <c r="E5602" s="50" t="s">
        <v>4922</v>
      </c>
    </row>
    <row r="5603" spans="1:5" ht="16" x14ac:dyDescent="0.2">
      <c r="A5603" s="8" t="s">
        <v>9307</v>
      </c>
      <c r="B5603" s="8" t="s">
        <v>5005</v>
      </c>
      <c r="C5603" s="8" t="s">
        <v>6</v>
      </c>
      <c r="D5603" s="50" t="s">
        <v>11010</v>
      </c>
      <c r="E5603" s="50" t="s">
        <v>4984</v>
      </c>
    </row>
    <row r="5604" spans="1:5" ht="16" x14ac:dyDescent="0.2">
      <c r="A5604" s="8" t="s">
        <v>9307</v>
      </c>
      <c r="B5604" s="8" t="s">
        <v>5005</v>
      </c>
      <c r="C5604" s="8" t="s">
        <v>7</v>
      </c>
      <c r="D5604" s="50" t="s">
        <v>11019</v>
      </c>
      <c r="E5604" s="50" t="s">
        <v>5007</v>
      </c>
    </row>
    <row r="5605" spans="1:5" ht="48" x14ac:dyDescent="0.2">
      <c r="A5605" s="8" t="s">
        <v>9307</v>
      </c>
      <c r="B5605" s="8" t="s">
        <v>5005</v>
      </c>
      <c r="C5605" s="8" t="s">
        <v>8</v>
      </c>
      <c r="D5605" s="50" t="s">
        <v>10803</v>
      </c>
      <c r="E5605" s="50" t="s">
        <v>4480</v>
      </c>
    </row>
    <row r="5606" spans="1:5" ht="16" x14ac:dyDescent="0.2">
      <c r="A5606" s="8" t="s">
        <v>9307</v>
      </c>
      <c r="B5606" s="8" t="s">
        <v>5008</v>
      </c>
      <c r="C5606" s="8" t="s">
        <v>4</v>
      </c>
      <c r="D5606" s="50" t="s">
        <v>10794</v>
      </c>
      <c r="E5606" s="50" t="s">
        <v>4461</v>
      </c>
    </row>
    <row r="5607" spans="1:5" ht="16" x14ac:dyDescent="0.2">
      <c r="A5607" s="8" t="s">
        <v>9307</v>
      </c>
      <c r="B5607" s="8" t="s">
        <v>5008</v>
      </c>
      <c r="C5607" s="8" t="s">
        <v>5</v>
      </c>
      <c r="D5607" s="50" t="s">
        <v>10982</v>
      </c>
      <c r="E5607" s="50" t="s">
        <v>4922</v>
      </c>
    </row>
    <row r="5608" spans="1:5" ht="16" x14ac:dyDescent="0.2">
      <c r="A5608" s="8" t="s">
        <v>9307</v>
      </c>
      <c r="B5608" s="8" t="s">
        <v>5008</v>
      </c>
      <c r="C5608" s="8" t="s">
        <v>6</v>
      </c>
      <c r="D5608" s="50" t="s">
        <v>11020</v>
      </c>
      <c r="E5608" s="50" t="s">
        <v>5010</v>
      </c>
    </row>
    <row r="5609" spans="1:5" ht="16" x14ac:dyDescent="0.2">
      <c r="A5609" s="8" t="s">
        <v>9307</v>
      </c>
      <c r="B5609" s="8" t="s">
        <v>5008</v>
      </c>
      <c r="C5609" s="8" t="s">
        <v>7</v>
      </c>
      <c r="D5609" s="50" t="s">
        <v>11021</v>
      </c>
      <c r="E5609" s="50" t="s">
        <v>5011</v>
      </c>
    </row>
    <row r="5610" spans="1:5" ht="48" x14ac:dyDescent="0.2">
      <c r="A5610" s="8" t="s">
        <v>9307</v>
      </c>
      <c r="B5610" s="8" t="s">
        <v>5008</v>
      </c>
      <c r="C5610" s="8" t="s">
        <v>8</v>
      </c>
      <c r="D5610" s="50" t="s">
        <v>10803</v>
      </c>
      <c r="E5610" s="50" t="s">
        <v>4480</v>
      </c>
    </row>
    <row r="5611" spans="1:5" ht="16" x14ac:dyDescent="0.2">
      <c r="A5611" s="8" t="s">
        <v>9307</v>
      </c>
      <c r="B5611" s="8" t="s">
        <v>5012</v>
      </c>
      <c r="C5611" s="8" t="s">
        <v>4</v>
      </c>
      <c r="D5611" s="50" t="s">
        <v>10794</v>
      </c>
      <c r="E5611" s="50" t="s">
        <v>4461</v>
      </c>
    </row>
    <row r="5612" spans="1:5" ht="16" x14ac:dyDescent="0.2">
      <c r="A5612" s="8" t="s">
        <v>9307</v>
      </c>
      <c r="B5612" s="8" t="s">
        <v>5012</v>
      </c>
      <c r="C5612" s="8" t="s">
        <v>5</v>
      </c>
      <c r="D5612" s="50" t="s">
        <v>10982</v>
      </c>
      <c r="E5612" s="50" t="s">
        <v>4922</v>
      </c>
    </row>
    <row r="5613" spans="1:5" ht="16" x14ac:dyDescent="0.2">
      <c r="A5613" s="8" t="s">
        <v>9307</v>
      </c>
      <c r="B5613" s="8" t="s">
        <v>5012</v>
      </c>
      <c r="C5613" s="8" t="s">
        <v>6</v>
      </c>
      <c r="D5613" s="50" t="s">
        <v>11022</v>
      </c>
      <c r="E5613" s="50" t="s">
        <v>5014</v>
      </c>
    </row>
    <row r="5614" spans="1:5" ht="16" x14ac:dyDescent="0.2">
      <c r="A5614" s="8" t="s">
        <v>9307</v>
      </c>
      <c r="B5614" s="8" t="s">
        <v>5012</v>
      </c>
      <c r="C5614" s="8" t="s">
        <v>7</v>
      </c>
      <c r="D5614" s="50" t="s">
        <v>11023</v>
      </c>
      <c r="E5614" s="50" t="s">
        <v>5015</v>
      </c>
    </row>
    <row r="5615" spans="1:5" ht="48" x14ac:dyDescent="0.2">
      <c r="A5615" s="8" t="s">
        <v>9307</v>
      </c>
      <c r="B5615" s="8" t="s">
        <v>5012</v>
      </c>
      <c r="C5615" s="8" t="s">
        <v>8</v>
      </c>
      <c r="D5615" s="50" t="s">
        <v>11024</v>
      </c>
      <c r="E5615" s="50" t="s">
        <v>5016</v>
      </c>
    </row>
    <row r="5616" spans="1:5" ht="16" x14ac:dyDescent="0.2">
      <c r="A5616" s="8" t="s">
        <v>9307</v>
      </c>
      <c r="B5616" s="8" t="s">
        <v>5017</v>
      </c>
      <c r="C5616" s="8" t="s">
        <v>4</v>
      </c>
      <c r="D5616" s="50" t="s">
        <v>10794</v>
      </c>
      <c r="E5616" s="50" t="s">
        <v>4461</v>
      </c>
    </row>
    <row r="5617" spans="1:5" ht="16" x14ac:dyDescent="0.2">
      <c r="A5617" s="8" t="s">
        <v>9307</v>
      </c>
      <c r="B5617" s="8" t="s">
        <v>5017</v>
      </c>
      <c r="C5617" s="8" t="s">
        <v>5</v>
      </c>
      <c r="D5617" s="50" t="s">
        <v>10982</v>
      </c>
      <c r="E5617" s="50" t="s">
        <v>4922</v>
      </c>
    </row>
    <row r="5618" spans="1:5" ht="16" x14ac:dyDescent="0.2">
      <c r="A5618" s="8" t="s">
        <v>9307</v>
      </c>
      <c r="B5618" s="8" t="s">
        <v>5017</v>
      </c>
      <c r="C5618" s="8" t="s">
        <v>6</v>
      </c>
      <c r="D5618" s="50" t="s">
        <v>11022</v>
      </c>
      <c r="E5618" s="50" t="s">
        <v>5014</v>
      </c>
    </row>
    <row r="5619" spans="1:5" ht="16" x14ac:dyDescent="0.2">
      <c r="A5619" s="8" t="s">
        <v>9307</v>
      </c>
      <c r="B5619" s="8" t="s">
        <v>5017</v>
      </c>
      <c r="C5619" s="8" t="s">
        <v>7</v>
      </c>
      <c r="D5619" s="50" t="s">
        <v>11025</v>
      </c>
      <c r="E5619" s="50" t="s">
        <v>5019</v>
      </c>
    </row>
    <row r="5620" spans="1:5" ht="64" x14ac:dyDescent="0.2">
      <c r="A5620" s="8" t="s">
        <v>9307</v>
      </c>
      <c r="B5620" s="8" t="s">
        <v>5017</v>
      </c>
      <c r="C5620" s="8" t="s">
        <v>8</v>
      </c>
      <c r="D5620" s="50" t="s">
        <v>11026</v>
      </c>
      <c r="E5620" s="50" t="s">
        <v>5020</v>
      </c>
    </row>
    <row r="5621" spans="1:5" ht="16" x14ac:dyDescent="0.2">
      <c r="A5621" s="8" t="s">
        <v>9307</v>
      </c>
      <c r="B5621" s="8" t="s">
        <v>5021</v>
      </c>
      <c r="C5621" s="8" t="s">
        <v>4</v>
      </c>
      <c r="D5621" s="50" t="s">
        <v>10794</v>
      </c>
      <c r="E5621" s="50" t="s">
        <v>4461</v>
      </c>
    </row>
    <row r="5622" spans="1:5" ht="16" x14ac:dyDescent="0.2">
      <c r="A5622" s="8" t="s">
        <v>9307</v>
      </c>
      <c r="B5622" s="8" t="s">
        <v>5021</v>
      </c>
      <c r="C5622" s="8" t="s">
        <v>5</v>
      </c>
      <c r="D5622" s="50" t="s">
        <v>10982</v>
      </c>
      <c r="E5622" s="50" t="s">
        <v>4922</v>
      </c>
    </row>
    <row r="5623" spans="1:5" ht="16" x14ac:dyDescent="0.2">
      <c r="A5623" s="8" t="s">
        <v>9307</v>
      </c>
      <c r="B5623" s="8" t="s">
        <v>5021</v>
      </c>
      <c r="C5623" s="8" t="s">
        <v>6</v>
      </c>
      <c r="D5623" s="50" t="s">
        <v>11022</v>
      </c>
      <c r="E5623" s="50" t="s">
        <v>5014</v>
      </c>
    </row>
    <row r="5624" spans="1:5" ht="16" x14ac:dyDescent="0.2">
      <c r="A5624" s="8" t="s">
        <v>9307</v>
      </c>
      <c r="B5624" s="8" t="s">
        <v>5021</v>
      </c>
      <c r="C5624" s="8" t="s">
        <v>7</v>
      </c>
      <c r="D5624" s="50" t="s">
        <v>11027</v>
      </c>
      <c r="E5624" s="50" t="s">
        <v>5023</v>
      </c>
    </row>
    <row r="5625" spans="1:5" ht="32" x14ac:dyDescent="0.2">
      <c r="A5625" s="8" t="s">
        <v>9307</v>
      </c>
      <c r="B5625" s="8" t="s">
        <v>5021</v>
      </c>
      <c r="C5625" s="8" t="s">
        <v>8</v>
      </c>
      <c r="D5625" s="50" t="s">
        <v>11028</v>
      </c>
      <c r="E5625" s="50" t="s">
        <v>5024</v>
      </c>
    </row>
    <row r="5626" spans="1:5" ht="16" x14ac:dyDescent="0.2">
      <c r="A5626" s="8" t="s">
        <v>9307</v>
      </c>
      <c r="B5626" s="8" t="s">
        <v>5025</v>
      </c>
      <c r="C5626" s="8" t="s">
        <v>4</v>
      </c>
      <c r="D5626" s="50" t="s">
        <v>10794</v>
      </c>
      <c r="E5626" s="50" t="s">
        <v>4461</v>
      </c>
    </row>
    <row r="5627" spans="1:5" ht="16" x14ac:dyDescent="0.2">
      <c r="A5627" s="8" t="s">
        <v>9307</v>
      </c>
      <c r="B5627" s="8" t="s">
        <v>5025</v>
      </c>
      <c r="C5627" s="8" t="s">
        <v>5</v>
      </c>
      <c r="D5627" s="50" t="s">
        <v>10982</v>
      </c>
      <c r="E5627" s="50" t="s">
        <v>4922</v>
      </c>
    </row>
    <row r="5628" spans="1:5" ht="16" x14ac:dyDescent="0.2">
      <c r="A5628" s="8" t="s">
        <v>9307</v>
      </c>
      <c r="B5628" s="8" t="s">
        <v>5025</v>
      </c>
      <c r="C5628" s="8" t="s">
        <v>6</v>
      </c>
      <c r="D5628" s="50" t="s">
        <v>11022</v>
      </c>
      <c r="E5628" s="50" t="s">
        <v>5014</v>
      </c>
    </row>
    <row r="5629" spans="1:5" ht="16" x14ac:dyDescent="0.2">
      <c r="A5629" s="8" t="s">
        <v>9307</v>
      </c>
      <c r="B5629" s="8" t="s">
        <v>5025</v>
      </c>
      <c r="C5629" s="8" t="s">
        <v>7</v>
      </c>
      <c r="D5629" s="50" t="s">
        <v>11029</v>
      </c>
      <c r="E5629" s="50" t="s">
        <v>5027</v>
      </c>
    </row>
    <row r="5630" spans="1:5" ht="16" x14ac:dyDescent="0.2">
      <c r="A5630" s="8" t="s">
        <v>9307</v>
      </c>
      <c r="B5630" s="8" t="s">
        <v>5028</v>
      </c>
      <c r="C5630" s="8" t="s">
        <v>4</v>
      </c>
      <c r="D5630" s="50" t="s">
        <v>10794</v>
      </c>
      <c r="E5630" s="50" t="s">
        <v>4461</v>
      </c>
    </row>
    <row r="5631" spans="1:5" ht="16" x14ac:dyDescent="0.2">
      <c r="A5631" s="8" t="s">
        <v>9307</v>
      </c>
      <c r="B5631" s="8" t="s">
        <v>5028</v>
      </c>
      <c r="C5631" s="8" t="s">
        <v>5</v>
      </c>
      <c r="D5631" s="50" t="s">
        <v>10982</v>
      </c>
      <c r="E5631" s="50" t="s">
        <v>4922</v>
      </c>
    </row>
    <row r="5632" spans="1:5" ht="16" x14ac:dyDescent="0.2">
      <c r="A5632" s="8" t="s">
        <v>9307</v>
      </c>
      <c r="B5632" s="8" t="s">
        <v>5028</v>
      </c>
      <c r="C5632" s="8" t="s">
        <v>6</v>
      </c>
      <c r="D5632" s="50" t="s">
        <v>11022</v>
      </c>
      <c r="E5632" s="50" t="s">
        <v>5014</v>
      </c>
    </row>
    <row r="5633" spans="1:5" ht="16" x14ac:dyDescent="0.2">
      <c r="A5633" s="8" t="s">
        <v>9307</v>
      </c>
      <c r="B5633" s="8" t="s">
        <v>5028</v>
      </c>
      <c r="C5633" s="8" t="s">
        <v>7</v>
      </c>
      <c r="D5633" s="50" t="s">
        <v>11030</v>
      </c>
      <c r="E5633" s="50" t="s">
        <v>5030</v>
      </c>
    </row>
    <row r="5634" spans="1:5" ht="16" x14ac:dyDescent="0.2">
      <c r="A5634" s="8" t="s">
        <v>9307</v>
      </c>
      <c r="B5634" s="8" t="s">
        <v>5031</v>
      </c>
      <c r="C5634" s="8" t="s">
        <v>4</v>
      </c>
      <c r="D5634" s="50" t="s">
        <v>10794</v>
      </c>
      <c r="E5634" s="50" t="s">
        <v>4461</v>
      </c>
    </row>
    <row r="5635" spans="1:5" ht="16" x14ac:dyDescent="0.2">
      <c r="A5635" s="8" t="s">
        <v>9307</v>
      </c>
      <c r="B5635" s="8" t="s">
        <v>5031</v>
      </c>
      <c r="C5635" s="8" t="s">
        <v>5</v>
      </c>
      <c r="D5635" s="50" t="s">
        <v>10982</v>
      </c>
      <c r="E5635" s="50" t="s">
        <v>4922</v>
      </c>
    </row>
    <row r="5636" spans="1:5" ht="16" x14ac:dyDescent="0.2">
      <c r="A5636" s="8" t="s">
        <v>9307</v>
      </c>
      <c r="B5636" s="8" t="s">
        <v>5031</v>
      </c>
      <c r="C5636" s="8" t="s">
        <v>6</v>
      </c>
      <c r="D5636" s="50" t="s">
        <v>11022</v>
      </c>
      <c r="E5636" s="50" t="s">
        <v>5014</v>
      </c>
    </row>
    <row r="5637" spans="1:5" ht="16" x14ac:dyDescent="0.2">
      <c r="A5637" s="8" t="s">
        <v>9307</v>
      </c>
      <c r="B5637" s="8" t="s">
        <v>5031</v>
      </c>
      <c r="C5637" s="8" t="s">
        <v>7</v>
      </c>
      <c r="D5637" s="50" t="s">
        <v>11031</v>
      </c>
      <c r="E5637" s="50" t="s">
        <v>5033</v>
      </c>
    </row>
    <row r="5638" spans="1:5" ht="32" x14ac:dyDescent="0.2">
      <c r="A5638" s="8" t="s">
        <v>9307</v>
      </c>
      <c r="B5638" s="8" t="s">
        <v>5031</v>
      </c>
      <c r="C5638" s="8" t="s">
        <v>8</v>
      </c>
      <c r="D5638" s="58" t="s">
        <v>11032</v>
      </c>
      <c r="E5638" s="50" t="s">
        <v>5034</v>
      </c>
    </row>
    <row r="5639" spans="1:5" ht="16" x14ac:dyDescent="0.2">
      <c r="A5639" s="8" t="s">
        <v>9307</v>
      </c>
      <c r="B5639" s="8" t="s">
        <v>5035</v>
      </c>
      <c r="C5639" s="8" t="s">
        <v>4</v>
      </c>
      <c r="D5639" s="50" t="s">
        <v>10794</v>
      </c>
      <c r="E5639" s="50" t="s">
        <v>4461</v>
      </c>
    </row>
    <row r="5640" spans="1:5" ht="16" x14ac:dyDescent="0.2">
      <c r="A5640" s="8" t="s">
        <v>9307</v>
      </c>
      <c r="B5640" s="8" t="s">
        <v>5035</v>
      </c>
      <c r="C5640" s="8" t="s">
        <v>5</v>
      </c>
      <c r="D5640" s="50" t="s">
        <v>10982</v>
      </c>
      <c r="E5640" s="50" t="s">
        <v>4922</v>
      </c>
    </row>
    <row r="5641" spans="1:5" ht="16" x14ac:dyDescent="0.2">
      <c r="A5641" s="8" t="s">
        <v>9307</v>
      </c>
      <c r="B5641" s="8" t="s">
        <v>5035</v>
      </c>
      <c r="C5641" s="8" t="s">
        <v>6</v>
      </c>
      <c r="D5641" s="50" t="s">
        <v>11022</v>
      </c>
      <c r="E5641" s="50" t="s">
        <v>5014</v>
      </c>
    </row>
    <row r="5642" spans="1:5" ht="16" x14ac:dyDescent="0.2">
      <c r="A5642" s="8" t="s">
        <v>9307</v>
      </c>
      <c r="B5642" s="8" t="s">
        <v>5035</v>
      </c>
      <c r="C5642" s="8" t="s">
        <v>7</v>
      </c>
      <c r="D5642" s="50" t="s">
        <v>11033</v>
      </c>
      <c r="E5642" s="50" t="s">
        <v>5037</v>
      </c>
    </row>
    <row r="5643" spans="1:5" ht="16" x14ac:dyDescent="0.2">
      <c r="A5643" s="8" t="s">
        <v>9307</v>
      </c>
      <c r="B5643" s="8" t="s">
        <v>5038</v>
      </c>
      <c r="C5643" s="8" t="s">
        <v>4</v>
      </c>
      <c r="D5643" s="50" t="s">
        <v>10794</v>
      </c>
      <c r="E5643" s="50" t="s">
        <v>4461</v>
      </c>
    </row>
    <row r="5644" spans="1:5" ht="16" x14ac:dyDescent="0.2">
      <c r="A5644" s="8" t="s">
        <v>9307</v>
      </c>
      <c r="B5644" s="8" t="s">
        <v>5038</v>
      </c>
      <c r="C5644" s="8" t="s">
        <v>5</v>
      </c>
      <c r="D5644" s="50" t="s">
        <v>10982</v>
      </c>
      <c r="E5644" s="50" t="s">
        <v>4922</v>
      </c>
    </row>
    <row r="5645" spans="1:5" ht="16" x14ac:dyDescent="0.2">
      <c r="A5645" s="8" t="s">
        <v>9307</v>
      </c>
      <c r="B5645" s="8" t="s">
        <v>5038</v>
      </c>
      <c r="C5645" s="8" t="s">
        <v>6</v>
      </c>
      <c r="D5645" s="50" t="s">
        <v>11022</v>
      </c>
      <c r="E5645" s="50" t="s">
        <v>5014</v>
      </c>
    </row>
    <row r="5646" spans="1:5" ht="16" x14ac:dyDescent="0.2">
      <c r="A5646" s="8" t="s">
        <v>9307</v>
      </c>
      <c r="B5646" s="8" t="s">
        <v>5038</v>
      </c>
      <c r="C5646" s="8" t="s">
        <v>7</v>
      </c>
      <c r="D5646" s="50" t="s">
        <v>11034</v>
      </c>
      <c r="E5646" s="50" t="s">
        <v>5040</v>
      </c>
    </row>
    <row r="5647" spans="1:5" ht="16" x14ac:dyDescent="0.2">
      <c r="A5647" s="8" t="s">
        <v>9307</v>
      </c>
      <c r="B5647" s="8" t="s">
        <v>5041</v>
      </c>
      <c r="C5647" s="8" t="s">
        <v>4</v>
      </c>
      <c r="D5647" s="50" t="s">
        <v>10794</v>
      </c>
      <c r="E5647" s="50" t="s">
        <v>4461</v>
      </c>
    </row>
    <row r="5648" spans="1:5" ht="16" x14ac:dyDescent="0.2">
      <c r="A5648" s="8" t="s">
        <v>9307</v>
      </c>
      <c r="B5648" s="8" t="s">
        <v>5041</v>
      </c>
      <c r="C5648" s="8" t="s">
        <v>5</v>
      </c>
      <c r="D5648" s="50" t="s">
        <v>10982</v>
      </c>
      <c r="E5648" s="50" t="s">
        <v>4922</v>
      </c>
    </row>
    <row r="5649" spans="1:5" ht="16" x14ac:dyDescent="0.2">
      <c r="A5649" s="8" t="s">
        <v>9307</v>
      </c>
      <c r="B5649" s="8" t="s">
        <v>5041</v>
      </c>
      <c r="C5649" s="8" t="s">
        <v>6</v>
      </c>
      <c r="D5649" s="50" t="s">
        <v>11022</v>
      </c>
      <c r="E5649" s="50" t="s">
        <v>5014</v>
      </c>
    </row>
    <row r="5650" spans="1:5" ht="16" x14ac:dyDescent="0.2">
      <c r="A5650" s="8" t="s">
        <v>9307</v>
      </c>
      <c r="B5650" s="8" t="s">
        <v>5041</v>
      </c>
      <c r="C5650" s="8" t="s">
        <v>7</v>
      </c>
      <c r="D5650" s="50" t="s">
        <v>9723</v>
      </c>
      <c r="E5650" s="50" t="s">
        <v>1408</v>
      </c>
    </row>
    <row r="5651" spans="1:5" ht="16" x14ac:dyDescent="0.2">
      <c r="A5651" s="8" t="s">
        <v>9307</v>
      </c>
      <c r="B5651" s="8" t="s">
        <v>5043</v>
      </c>
      <c r="C5651" s="8" t="s">
        <v>4</v>
      </c>
      <c r="D5651" s="50" t="s">
        <v>10794</v>
      </c>
      <c r="E5651" s="50" t="s">
        <v>4461</v>
      </c>
    </row>
    <row r="5652" spans="1:5" ht="16" x14ac:dyDescent="0.2">
      <c r="A5652" s="8" t="s">
        <v>9307</v>
      </c>
      <c r="B5652" s="8" t="s">
        <v>5043</v>
      </c>
      <c r="C5652" s="8" t="s">
        <v>5</v>
      </c>
      <c r="D5652" s="50" t="s">
        <v>10982</v>
      </c>
      <c r="E5652" s="50" t="s">
        <v>4922</v>
      </c>
    </row>
    <row r="5653" spans="1:5" ht="16" x14ac:dyDescent="0.2">
      <c r="A5653" s="8" t="s">
        <v>9307</v>
      </c>
      <c r="B5653" s="8" t="s">
        <v>5043</v>
      </c>
      <c r="C5653" s="8" t="s">
        <v>6</v>
      </c>
      <c r="D5653" s="50" t="s">
        <v>11022</v>
      </c>
      <c r="E5653" s="50" t="s">
        <v>5014</v>
      </c>
    </row>
    <row r="5654" spans="1:5" ht="16" x14ac:dyDescent="0.2">
      <c r="A5654" s="8" t="s">
        <v>9307</v>
      </c>
      <c r="B5654" s="8" t="s">
        <v>5043</v>
      </c>
      <c r="C5654" s="8" t="s">
        <v>7</v>
      </c>
      <c r="D5654" s="50" t="s">
        <v>11035</v>
      </c>
      <c r="E5654" s="50" t="s">
        <v>5045</v>
      </c>
    </row>
    <row r="5655" spans="1:5" ht="80" x14ac:dyDescent="0.2">
      <c r="A5655" s="8" t="s">
        <v>9307</v>
      </c>
      <c r="B5655" s="8" t="s">
        <v>5043</v>
      </c>
      <c r="C5655" s="8" t="s">
        <v>8</v>
      </c>
      <c r="D5655" s="50" t="s">
        <v>11036</v>
      </c>
      <c r="E5655" s="50" t="s">
        <v>5046</v>
      </c>
    </row>
    <row r="5656" spans="1:5" ht="16" x14ac:dyDescent="0.2">
      <c r="A5656" s="8" t="s">
        <v>9307</v>
      </c>
      <c r="B5656" s="8" t="s">
        <v>5047</v>
      </c>
      <c r="C5656" s="8" t="s">
        <v>4</v>
      </c>
      <c r="D5656" s="50" t="s">
        <v>10794</v>
      </c>
      <c r="E5656" s="50" t="s">
        <v>4461</v>
      </c>
    </row>
    <row r="5657" spans="1:5" ht="16" x14ac:dyDescent="0.2">
      <c r="A5657" s="8" t="s">
        <v>9307</v>
      </c>
      <c r="B5657" s="8" t="s">
        <v>5047</v>
      </c>
      <c r="C5657" s="8" t="s">
        <v>5</v>
      </c>
      <c r="D5657" s="50" t="s">
        <v>10982</v>
      </c>
      <c r="E5657" s="50" t="s">
        <v>4922</v>
      </c>
    </row>
    <row r="5658" spans="1:5" ht="16" x14ac:dyDescent="0.2">
      <c r="A5658" s="8" t="s">
        <v>9307</v>
      </c>
      <c r="B5658" s="8" t="s">
        <v>5047</v>
      </c>
      <c r="C5658" s="8" t="s">
        <v>6</v>
      </c>
      <c r="D5658" s="50" t="s">
        <v>11037</v>
      </c>
      <c r="E5658" s="50" t="s">
        <v>5049</v>
      </c>
    </row>
    <row r="5659" spans="1:5" ht="16" x14ac:dyDescent="0.2">
      <c r="A5659" s="8" t="s">
        <v>9307</v>
      </c>
      <c r="B5659" s="8" t="s">
        <v>5047</v>
      </c>
      <c r="C5659" s="8" t="s">
        <v>7</v>
      </c>
      <c r="D5659" s="50" t="s">
        <v>11038</v>
      </c>
      <c r="E5659" s="50" t="s">
        <v>5050</v>
      </c>
    </row>
    <row r="5660" spans="1:5" ht="48" x14ac:dyDescent="0.2">
      <c r="A5660" s="8" t="s">
        <v>9307</v>
      </c>
      <c r="B5660" s="8" t="s">
        <v>5047</v>
      </c>
      <c r="C5660" s="8" t="s">
        <v>8</v>
      </c>
      <c r="D5660" s="50" t="s">
        <v>11039</v>
      </c>
      <c r="E5660" s="50" t="s">
        <v>5051</v>
      </c>
    </row>
    <row r="5661" spans="1:5" ht="16" x14ac:dyDescent="0.2">
      <c r="A5661" s="8" t="s">
        <v>9307</v>
      </c>
      <c r="B5661" s="8" t="s">
        <v>5052</v>
      </c>
      <c r="C5661" s="8" t="s">
        <v>4</v>
      </c>
      <c r="D5661" s="50" t="s">
        <v>10794</v>
      </c>
      <c r="E5661" s="50" t="s">
        <v>4461</v>
      </c>
    </row>
    <row r="5662" spans="1:5" ht="16" x14ac:dyDescent="0.2">
      <c r="A5662" s="8" t="s">
        <v>9307</v>
      </c>
      <c r="B5662" s="8" t="s">
        <v>5052</v>
      </c>
      <c r="C5662" s="8" t="s">
        <v>5</v>
      </c>
      <c r="D5662" s="50" t="s">
        <v>10982</v>
      </c>
      <c r="E5662" s="50" t="s">
        <v>4922</v>
      </c>
    </row>
    <row r="5663" spans="1:5" ht="16" x14ac:dyDescent="0.2">
      <c r="A5663" s="8" t="s">
        <v>9307</v>
      </c>
      <c r="B5663" s="8" t="s">
        <v>5052</v>
      </c>
      <c r="C5663" s="8" t="s">
        <v>6</v>
      </c>
      <c r="D5663" s="50" t="s">
        <v>11037</v>
      </c>
      <c r="E5663" s="50" t="s">
        <v>5049</v>
      </c>
    </row>
    <row r="5664" spans="1:5" ht="16" x14ac:dyDescent="0.2">
      <c r="A5664" s="8" t="s">
        <v>9307</v>
      </c>
      <c r="B5664" s="8" t="s">
        <v>5052</v>
      </c>
      <c r="C5664" s="8" t="s">
        <v>7</v>
      </c>
      <c r="D5664" s="50" t="s">
        <v>11040</v>
      </c>
      <c r="E5664" s="50" t="s">
        <v>5054</v>
      </c>
    </row>
    <row r="5665" spans="1:5" ht="16" x14ac:dyDescent="0.2">
      <c r="A5665" s="8" t="s">
        <v>9307</v>
      </c>
      <c r="B5665" s="8" t="s">
        <v>5055</v>
      </c>
      <c r="C5665" s="8" t="s">
        <v>4</v>
      </c>
      <c r="D5665" s="50" t="s">
        <v>10794</v>
      </c>
      <c r="E5665" s="50" t="s">
        <v>4461</v>
      </c>
    </row>
    <row r="5666" spans="1:5" ht="16" x14ac:dyDescent="0.2">
      <c r="A5666" s="8" t="s">
        <v>9307</v>
      </c>
      <c r="B5666" s="8" t="s">
        <v>5055</v>
      </c>
      <c r="C5666" s="8" t="s">
        <v>5</v>
      </c>
      <c r="D5666" s="50" t="s">
        <v>10982</v>
      </c>
      <c r="E5666" s="50" t="s">
        <v>4922</v>
      </c>
    </row>
    <row r="5667" spans="1:5" ht="16" x14ac:dyDescent="0.2">
      <c r="A5667" s="8" t="s">
        <v>9307</v>
      </c>
      <c r="B5667" s="8" t="s">
        <v>5055</v>
      </c>
      <c r="C5667" s="8" t="s">
        <v>6</v>
      </c>
      <c r="D5667" s="50" t="s">
        <v>11037</v>
      </c>
      <c r="E5667" s="50" t="s">
        <v>5049</v>
      </c>
    </row>
    <row r="5668" spans="1:5" ht="16" x14ac:dyDescent="0.2">
      <c r="A5668" s="8" t="s">
        <v>9307</v>
      </c>
      <c r="B5668" s="8" t="s">
        <v>5055</v>
      </c>
      <c r="C5668" s="8" t="s">
        <v>7</v>
      </c>
      <c r="D5668" s="50" t="s">
        <v>11041</v>
      </c>
      <c r="E5668" s="50" t="s">
        <v>5057</v>
      </c>
    </row>
    <row r="5669" spans="1:5" ht="16" x14ac:dyDescent="0.2">
      <c r="A5669" s="8" t="s">
        <v>9307</v>
      </c>
      <c r="B5669" s="8" t="s">
        <v>5058</v>
      </c>
      <c r="C5669" s="8" t="s">
        <v>4</v>
      </c>
      <c r="D5669" s="50" t="s">
        <v>10794</v>
      </c>
      <c r="E5669" s="50" t="s">
        <v>4461</v>
      </c>
    </row>
    <row r="5670" spans="1:5" ht="16" x14ac:dyDescent="0.2">
      <c r="A5670" s="8" t="s">
        <v>9307</v>
      </c>
      <c r="B5670" s="8" t="s">
        <v>5058</v>
      </c>
      <c r="C5670" s="8" t="s">
        <v>5</v>
      </c>
      <c r="D5670" s="50" t="s">
        <v>10982</v>
      </c>
      <c r="E5670" s="50" t="s">
        <v>4922</v>
      </c>
    </row>
    <row r="5671" spans="1:5" ht="16" x14ac:dyDescent="0.2">
      <c r="A5671" s="8" t="s">
        <v>9307</v>
      </c>
      <c r="B5671" s="8" t="s">
        <v>5058</v>
      </c>
      <c r="C5671" s="8" t="s">
        <v>6</v>
      </c>
      <c r="D5671" s="50" t="s">
        <v>11037</v>
      </c>
      <c r="E5671" s="50" t="s">
        <v>5049</v>
      </c>
    </row>
    <row r="5672" spans="1:5" ht="16" x14ac:dyDescent="0.2">
      <c r="A5672" s="8" t="s">
        <v>9307</v>
      </c>
      <c r="B5672" s="8" t="s">
        <v>5058</v>
      </c>
      <c r="C5672" s="8" t="s">
        <v>7</v>
      </c>
      <c r="D5672" s="50" t="s">
        <v>11042</v>
      </c>
      <c r="E5672" s="50" t="s">
        <v>5060</v>
      </c>
    </row>
    <row r="5673" spans="1:5" ht="32" x14ac:dyDescent="0.2">
      <c r="A5673" s="8" t="s">
        <v>9307</v>
      </c>
      <c r="B5673" s="8" t="s">
        <v>5058</v>
      </c>
      <c r="C5673" s="8" t="s">
        <v>8</v>
      </c>
      <c r="D5673" s="50" t="s">
        <v>11043</v>
      </c>
      <c r="E5673" s="50" t="s">
        <v>5061</v>
      </c>
    </row>
    <row r="5674" spans="1:5" ht="16" x14ac:dyDescent="0.2">
      <c r="A5674" s="8" t="s">
        <v>9307</v>
      </c>
      <c r="B5674" s="8" t="s">
        <v>5062</v>
      </c>
      <c r="C5674" s="8" t="s">
        <v>4</v>
      </c>
      <c r="D5674" s="50" t="s">
        <v>10794</v>
      </c>
      <c r="E5674" s="50" t="s">
        <v>4461</v>
      </c>
    </row>
    <row r="5675" spans="1:5" ht="16" x14ac:dyDescent="0.2">
      <c r="A5675" s="8" t="s">
        <v>9307</v>
      </c>
      <c r="B5675" s="8" t="s">
        <v>5062</v>
      </c>
      <c r="C5675" s="8" t="s">
        <v>5</v>
      </c>
      <c r="D5675" s="50" t="s">
        <v>10982</v>
      </c>
      <c r="E5675" s="50" t="s">
        <v>4922</v>
      </c>
    </row>
    <row r="5676" spans="1:5" ht="16" x14ac:dyDescent="0.2">
      <c r="A5676" s="8" t="s">
        <v>9307</v>
      </c>
      <c r="B5676" s="8" t="s">
        <v>5062</v>
      </c>
      <c r="C5676" s="8" t="s">
        <v>6</v>
      </c>
      <c r="D5676" s="50" t="s">
        <v>11037</v>
      </c>
      <c r="E5676" s="50" t="s">
        <v>5049</v>
      </c>
    </row>
    <row r="5677" spans="1:5" ht="16" x14ac:dyDescent="0.2">
      <c r="A5677" s="8" t="s">
        <v>9307</v>
      </c>
      <c r="B5677" s="8" t="s">
        <v>5062</v>
      </c>
      <c r="C5677" s="8" t="s">
        <v>7</v>
      </c>
      <c r="D5677" s="50" t="s">
        <v>11044</v>
      </c>
      <c r="E5677" s="50" t="s">
        <v>5064</v>
      </c>
    </row>
    <row r="5678" spans="1:5" ht="16" x14ac:dyDescent="0.2">
      <c r="A5678" s="8" t="s">
        <v>9307</v>
      </c>
      <c r="B5678" s="8" t="s">
        <v>5065</v>
      </c>
      <c r="C5678" s="8" t="s">
        <v>4</v>
      </c>
      <c r="D5678" s="50" t="s">
        <v>10794</v>
      </c>
      <c r="E5678" s="50" t="s">
        <v>4461</v>
      </c>
    </row>
    <row r="5679" spans="1:5" ht="16" x14ac:dyDescent="0.2">
      <c r="A5679" s="8" t="s">
        <v>9307</v>
      </c>
      <c r="B5679" s="8" t="s">
        <v>5065</v>
      </c>
      <c r="C5679" s="8" t="s">
        <v>5</v>
      </c>
      <c r="D5679" s="50" t="s">
        <v>10982</v>
      </c>
      <c r="E5679" s="50" t="s">
        <v>4922</v>
      </c>
    </row>
    <row r="5680" spans="1:5" ht="16" x14ac:dyDescent="0.2">
      <c r="A5680" s="8" t="s">
        <v>9307</v>
      </c>
      <c r="B5680" s="8" t="s">
        <v>5065</v>
      </c>
      <c r="C5680" s="8" t="s">
        <v>6</v>
      </c>
      <c r="D5680" s="50" t="s">
        <v>11037</v>
      </c>
      <c r="E5680" s="50" t="s">
        <v>5049</v>
      </c>
    </row>
    <row r="5681" spans="1:5" ht="16" x14ac:dyDescent="0.2">
      <c r="A5681" s="8" t="s">
        <v>9307</v>
      </c>
      <c r="B5681" s="8" t="s">
        <v>5065</v>
      </c>
      <c r="C5681" s="8" t="s">
        <v>7</v>
      </c>
      <c r="D5681" s="50" t="s">
        <v>11045</v>
      </c>
      <c r="E5681" s="50" t="s">
        <v>5067</v>
      </c>
    </row>
    <row r="5682" spans="1:5" ht="16" x14ac:dyDescent="0.2">
      <c r="A5682" s="8" t="s">
        <v>9307</v>
      </c>
      <c r="B5682" s="8" t="s">
        <v>5068</v>
      </c>
      <c r="C5682" s="8" t="s">
        <v>4</v>
      </c>
      <c r="D5682" s="50" t="s">
        <v>10794</v>
      </c>
      <c r="E5682" s="50" t="s">
        <v>4461</v>
      </c>
    </row>
    <row r="5683" spans="1:5" ht="16" x14ac:dyDescent="0.2">
      <c r="A5683" s="8" t="s">
        <v>9307</v>
      </c>
      <c r="B5683" s="8" t="s">
        <v>5068</v>
      </c>
      <c r="C5683" s="8" t="s">
        <v>5</v>
      </c>
      <c r="D5683" s="50" t="s">
        <v>10982</v>
      </c>
      <c r="E5683" s="50" t="s">
        <v>4922</v>
      </c>
    </row>
    <row r="5684" spans="1:5" ht="16" x14ac:dyDescent="0.2">
      <c r="A5684" s="8" t="s">
        <v>9307</v>
      </c>
      <c r="B5684" s="8" t="s">
        <v>5068</v>
      </c>
      <c r="C5684" s="8" t="s">
        <v>6</v>
      </c>
      <c r="D5684" s="50" t="s">
        <v>11037</v>
      </c>
      <c r="E5684" s="50" t="s">
        <v>5049</v>
      </c>
    </row>
    <row r="5685" spans="1:5" ht="16" x14ac:dyDescent="0.2">
      <c r="A5685" s="8" t="s">
        <v>9307</v>
      </c>
      <c r="B5685" s="8" t="s">
        <v>5068</v>
      </c>
      <c r="C5685" s="8" t="s">
        <v>7</v>
      </c>
      <c r="D5685" s="50" t="s">
        <v>11046</v>
      </c>
      <c r="E5685" s="50" t="s">
        <v>5070</v>
      </c>
    </row>
    <row r="5686" spans="1:5" ht="16" x14ac:dyDescent="0.2">
      <c r="A5686" s="8" t="s">
        <v>9307</v>
      </c>
      <c r="B5686" s="8" t="s">
        <v>5071</v>
      </c>
      <c r="C5686" s="8" t="s">
        <v>4</v>
      </c>
      <c r="D5686" s="50" t="s">
        <v>10794</v>
      </c>
      <c r="E5686" s="50" t="s">
        <v>4461</v>
      </c>
    </row>
    <row r="5687" spans="1:5" ht="16" x14ac:dyDescent="0.2">
      <c r="A5687" s="8" t="s">
        <v>9307</v>
      </c>
      <c r="B5687" s="8" t="s">
        <v>5071</v>
      </c>
      <c r="C5687" s="8" t="s">
        <v>5</v>
      </c>
      <c r="D5687" s="50" t="s">
        <v>10982</v>
      </c>
      <c r="E5687" s="50" t="s">
        <v>4922</v>
      </c>
    </row>
    <row r="5688" spans="1:5" ht="16" x14ac:dyDescent="0.2">
      <c r="A5688" s="8" t="s">
        <v>9307</v>
      </c>
      <c r="B5688" s="8" t="s">
        <v>5071</v>
      </c>
      <c r="C5688" s="8" t="s">
        <v>6</v>
      </c>
      <c r="D5688" s="50" t="s">
        <v>11037</v>
      </c>
      <c r="E5688" s="50" t="s">
        <v>5049</v>
      </c>
    </row>
    <row r="5689" spans="1:5" ht="16" x14ac:dyDescent="0.2">
      <c r="A5689" s="8" t="s">
        <v>9307</v>
      </c>
      <c r="B5689" s="8" t="s">
        <v>5071</v>
      </c>
      <c r="C5689" s="8" t="s">
        <v>7</v>
      </c>
      <c r="D5689" s="50" t="s">
        <v>11047</v>
      </c>
      <c r="E5689" s="50" t="s">
        <v>5073</v>
      </c>
    </row>
    <row r="5690" spans="1:5" ht="16" x14ac:dyDescent="0.2">
      <c r="A5690" s="8" t="s">
        <v>9307</v>
      </c>
      <c r="B5690" s="8" t="s">
        <v>5074</v>
      </c>
      <c r="C5690" s="8" t="s">
        <v>4</v>
      </c>
      <c r="D5690" s="50" t="s">
        <v>10794</v>
      </c>
      <c r="E5690" s="50" t="s">
        <v>4461</v>
      </c>
    </row>
    <row r="5691" spans="1:5" ht="16" x14ac:dyDescent="0.2">
      <c r="A5691" s="8" t="s">
        <v>9307</v>
      </c>
      <c r="B5691" s="8" t="s">
        <v>5074</v>
      </c>
      <c r="C5691" s="8" t="s">
        <v>5</v>
      </c>
      <c r="D5691" s="50" t="s">
        <v>10982</v>
      </c>
      <c r="E5691" s="50" t="s">
        <v>4922</v>
      </c>
    </row>
    <row r="5692" spans="1:5" ht="16" x14ac:dyDescent="0.2">
      <c r="A5692" s="8" t="s">
        <v>9307</v>
      </c>
      <c r="B5692" s="8" t="s">
        <v>5074</v>
      </c>
      <c r="C5692" s="8" t="s">
        <v>6</v>
      </c>
      <c r="D5692" s="50" t="s">
        <v>11037</v>
      </c>
      <c r="E5692" s="50" t="s">
        <v>5049</v>
      </c>
    </row>
    <row r="5693" spans="1:5" ht="16" x14ac:dyDescent="0.2">
      <c r="A5693" s="8" t="s">
        <v>9307</v>
      </c>
      <c r="B5693" s="8" t="s">
        <v>5074</v>
      </c>
      <c r="C5693" s="8" t="s">
        <v>7</v>
      </c>
      <c r="D5693" s="50" t="s">
        <v>11048</v>
      </c>
      <c r="E5693" s="50" t="s">
        <v>5076</v>
      </c>
    </row>
    <row r="5694" spans="1:5" ht="16" x14ac:dyDescent="0.2">
      <c r="A5694" s="8" t="s">
        <v>9307</v>
      </c>
      <c r="B5694" s="8" t="s">
        <v>5077</v>
      </c>
      <c r="C5694" s="8" t="s">
        <v>4</v>
      </c>
      <c r="D5694" s="50" t="s">
        <v>10794</v>
      </c>
      <c r="E5694" s="50" t="s">
        <v>4461</v>
      </c>
    </row>
    <row r="5695" spans="1:5" ht="16" x14ac:dyDescent="0.2">
      <c r="A5695" s="8" t="s">
        <v>9307</v>
      </c>
      <c r="B5695" s="8" t="s">
        <v>5077</v>
      </c>
      <c r="C5695" s="8" t="s">
        <v>5</v>
      </c>
      <c r="D5695" s="50" t="s">
        <v>10982</v>
      </c>
      <c r="E5695" s="50" t="s">
        <v>4922</v>
      </c>
    </row>
    <row r="5696" spans="1:5" ht="16" x14ac:dyDescent="0.2">
      <c r="A5696" s="8" t="s">
        <v>9307</v>
      </c>
      <c r="B5696" s="8" t="s">
        <v>5077</v>
      </c>
      <c r="C5696" s="8" t="s">
        <v>6</v>
      </c>
      <c r="D5696" s="50" t="s">
        <v>11037</v>
      </c>
      <c r="E5696" s="50" t="s">
        <v>5049</v>
      </c>
    </row>
    <row r="5697" spans="1:5" ht="16" x14ac:dyDescent="0.2">
      <c r="A5697" s="8" t="s">
        <v>9307</v>
      </c>
      <c r="B5697" s="8" t="s">
        <v>5077</v>
      </c>
      <c r="C5697" s="8" t="s">
        <v>7</v>
      </c>
      <c r="D5697" s="50" t="s">
        <v>11049</v>
      </c>
      <c r="E5697" s="50" t="s">
        <v>5079</v>
      </c>
    </row>
    <row r="5698" spans="1:5" ht="16" x14ac:dyDescent="0.2">
      <c r="A5698" s="8" t="s">
        <v>9307</v>
      </c>
      <c r="B5698" s="8" t="s">
        <v>5080</v>
      </c>
      <c r="C5698" s="8" t="s">
        <v>4</v>
      </c>
      <c r="D5698" s="50" t="s">
        <v>10794</v>
      </c>
      <c r="E5698" s="50" t="s">
        <v>4461</v>
      </c>
    </row>
    <row r="5699" spans="1:5" ht="16" x14ac:dyDescent="0.2">
      <c r="A5699" s="8" t="s">
        <v>9307</v>
      </c>
      <c r="B5699" s="8" t="s">
        <v>5080</v>
      </c>
      <c r="C5699" s="8" t="s">
        <v>5</v>
      </c>
      <c r="D5699" s="50" t="s">
        <v>10982</v>
      </c>
      <c r="E5699" s="50" t="s">
        <v>4922</v>
      </c>
    </row>
    <row r="5700" spans="1:5" ht="16" x14ac:dyDescent="0.2">
      <c r="A5700" s="8" t="s">
        <v>9307</v>
      </c>
      <c r="B5700" s="8" t="s">
        <v>5080</v>
      </c>
      <c r="C5700" s="8" t="s">
        <v>6</v>
      </c>
      <c r="D5700" s="50" t="s">
        <v>11037</v>
      </c>
      <c r="E5700" s="50" t="s">
        <v>5049</v>
      </c>
    </row>
    <row r="5701" spans="1:5" ht="16" x14ac:dyDescent="0.2">
      <c r="A5701" s="8" t="s">
        <v>9307</v>
      </c>
      <c r="B5701" s="8" t="s">
        <v>5080</v>
      </c>
      <c r="C5701" s="8" t="s">
        <v>7</v>
      </c>
      <c r="D5701" s="50" t="s">
        <v>11050</v>
      </c>
      <c r="E5701" s="50" t="s">
        <v>5082</v>
      </c>
    </row>
    <row r="5702" spans="1:5" ht="16" x14ac:dyDescent="0.2">
      <c r="A5702" s="8" t="s">
        <v>9307</v>
      </c>
      <c r="B5702" s="8" t="s">
        <v>5083</v>
      </c>
      <c r="C5702" s="8" t="s">
        <v>4</v>
      </c>
      <c r="D5702" s="50" t="s">
        <v>10794</v>
      </c>
      <c r="E5702" s="50" t="s">
        <v>4461</v>
      </c>
    </row>
    <row r="5703" spans="1:5" ht="16" x14ac:dyDescent="0.2">
      <c r="A5703" s="8" t="s">
        <v>9307</v>
      </c>
      <c r="B5703" s="8" t="s">
        <v>5083</v>
      </c>
      <c r="C5703" s="8" t="s">
        <v>5</v>
      </c>
      <c r="D5703" s="50" t="s">
        <v>10982</v>
      </c>
      <c r="E5703" s="50" t="s">
        <v>4922</v>
      </c>
    </row>
    <row r="5704" spans="1:5" ht="16" x14ac:dyDescent="0.2">
      <c r="A5704" s="8" t="s">
        <v>9307</v>
      </c>
      <c r="B5704" s="8" t="s">
        <v>5083</v>
      </c>
      <c r="C5704" s="8" t="s">
        <v>6</v>
      </c>
      <c r="D5704" s="50" t="s">
        <v>11037</v>
      </c>
      <c r="E5704" s="50" t="s">
        <v>5049</v>
      </c>
    </row>
    <row r="5705" spans="1:5" ht="16" x14ac:dyDescent="0.2">
      <c r="A5705" s="8" t="s">
        <v>9307</v>
      </c>
      <c r="B5705" s="8" t="s">
        <v>5083</v>
      </c>
      <c r="C5705" s="8" t="s">
        <v>7</v>
      </c>
      <c r="D5705" s="50" t="s">
        <v>11051</v>
      </c>
      <c r="E5705" s="50" t="s">
        <v>5085</v>
      </c>
    </row>
    <row r="5706" spans="1:5" ht="32" x14ac:dyDescent="0.2">
      <c r="A5706" s="8" t="s">
        <v>9307</v>
      </c>
      <c r="B5706" s="8" t="s">
        <v>5083</v>
      </c>
      <c r="C5706" s="8" t="s">
        <v>8</v>
      </c>
      <c r="D5706" s="50" t="s">
        <v>11052</v>
      </c>
      <c r="E5706" s="50" t="s">
        <v>5086</v>
      </c>
    </row>
    <row r="5707" spans="1:5" ht="16" x14ac:dyDescent="0.2">
      <c r="A5707" s="8" t="s">
        <v>9307</v>
      </c>
      <c r="B5707" s="8" t="s">
        <v>5087</v>
      </c>
      <c r="C5707" s="8" t="s">
        <v>4</v>
      </c>
      <c r="D5707" s="50" t="s">
        <v>10794</v>
      </c>
      <c r="E5707" s="50" t="s">
        <v>4461</v>
      </c>
    </row>
    <row r="5708" spans="1:5" ht="16" x14ac:dyDescent="0.2">
      <c r="A5708" s="8" t="s">
        <v>9307</v>
      </c>
      <c r="B5708" s="8" t="s">
        <v>5087</v>
      </c>
      <c r="C5708" s="8" t="s">
        <v>5</v>
      </c>
      <c r="D5708" s="50" t="s">
        <v>10982</v>
      </c>
      <c r="E5708" s="50" t="s">
        <v>4922</v>
      </c>
    </row>
    <row r="5709" spans="1:5" ht="16" x14ac:dyDescent="0.2">
      <c r="A5709" s="8" t="s">
        <v>9307</v>
      </c>
      <c r="B5709" s="8" t="s">
        <v>5087</v>
      </c>
      <c r="C5709" s="8" t="s">
        <v>6</v>
      </c>
      <c r="D5709" s="50" t="s">
        <v>11037</v>
      </c>
      <c r="E5709" s="50" t="s">
        <v>5049</v>
      </c>
    </row>
    <row r="5710" spans="1:5" ht="16" x14ac:dyDescent="0.2">
      <c r="A5710" s="8" t="s">
        <v>9307</v>
      </c>
      <c r="B5710" s="8" t="s">
        <v>5087</v>
      </c>
      <c r="C5710" s="8" t="s">
        <v>7</v>
      </c>
      <c r="D5710" s="50" t="s">
        <v>11053</v>
      </c>
      <c r="E5710" s="50" t="s">
        <v>5089</v>
      </c>
    </row>
    <row r="5711" spans="1:5" ht="16" x14ac:dyDescent="0.2">
      <c r="A5711" s="8" t="s">
        <v>9307</v>
      </c>
      <c r="B5711" s="8" t="s">
        <v>5090</v>
      </c>
      <c r="C5711" s="8" t="s">
        <v>4</v>
      </c>
      <c r="D5711" s="50" t="s">
        <v>10794</v>
      </c>
      <c r="E5711" s="50" t="s">
        <v>4461</v>
      </c>
    </row>
    <row r="5712" spans="1:5" ht="16" x14ac:dyDescent="0.2">
      <c r="A5712" s="8" t="s">
        <v>9307</v>
      </c>
      <c r="B5712" s="8" t="s">
        <v>5090</v>
      </c>
      <c r="C5712" s="8" t="s">
        <v>5</v>
      </c>
      <c r="D5712" s="50" t="s">
        <v>10982</v>
      </c>
      <c r="E5712" s="50" t="s">
        <v>4922</v>
      </c>
    </row>
    <row r="5713" spans="1:5" ht="16" x14ac:dyDescent="0.2">
      <c r="A5713" s="8" t="s">
        <v>9307</v>
      </c>
      <c r="B5713" s="8" t="s">
        <v>5090</v>
      </c>
      <c r="C5713" s="8" t="s">
        <v>6</v>
      </c>
      <c r="D5713" s="50" t="s">
        <v>11037</v>
      </c>
      <c r="E5713" s="50" t="s">
        <v>5049</v>
      </c>
    </row>
    <row r="5714" spans="1:5" ht="16" x14ac:dyDescent="0.2">
      <c r="A5714" s="8" t="s">
        <v>9307</v>
      </c>
      <c r="B5714" s="8" t="s">
        <v>5090</v>
      </c>
      <c r="C5714" s="8" t="s">
        <v>7</v>
      </c>
      <c r="D5714" s="50" t="s">
        <v>11054</v>
      </c>
      <c r="E5714" s="50" t="s">
        <v>5092</v>
      </c>
    </row>
    <row r="5715" spans="1:5" ht="16" x14ac:dyDescent="0.2">
      <c r="A5715" s="8" t="s">
        <v>9307</v>
      </c>
      <c r="B5715" s="8" t="s">
        <v>5093</v>
      </c>
      <c r="C5715" s="8" t="s">
        <v>4</v>
      </c>
      <c r="D5715" s="50" t="s">
        <v>10794</v>
      </c>
      <c r="E5715" s="50" t="s">
        <v>4461</v>
      </c>
    </row>
    <row r="5716" spans="1:5" ht="16" x14ac:dyDescent="0.2">
      <c r="A5716" s="8" t="s">
        <v>9307</v>
      </c>
      <c r="B5716" s="8" t="s">
        <v>5093</v>
      </c>
      <c r="C5716" s="8" t="s">
        <v>5</v>
      </c>
      <c r="D5716" s="50" t="s">
        <v>10982</v>
      </c>
      <c r="E5716" s="50" t="s">
        <v>4922</v>
      </c>
    </row>
    <row r="5717" spans="1:5" ht="16" x14ac:dyDescent="0.2">
      <c r="A5717" s="8" t="s">
        <v>9307</v>
      </c>
      <c r="B5717" s="8" t="s">
        <v>5093</v>
      </c>
      <c r="C5717" s="8" t="s">
        <v>6</v>
      </c>
      <c r="D5717" s="50" t="s">
        <v>11037</v>
      </c>
      <c r="E5717" s="50" t="s">
        <v>5049</v>
      </c>
    </row>
    <row r="5718" spans="1:5" ht="16" x14ac:dyDescent="0.2">
      <c r="A5718" s="8" t="s">
        <v>9307</v>
      </c>
      <c r="B5718" s="8" t="s">
        <v>5093</v>
      </c>
      <c r="C5718" s="8" t="s">
        <v>7</v>
      </c>
      <c r="D5718" s="50" t="s">
        <v>9723</v>
      </c>
      <c r="E5718" s="50" t="s">
        <v>1408</v>
      </c>
    </row>
    <row r="5719" spans="1:5" ht="16" x14ac:dyDescent="0.2">
      <c r="A5719" s="8" t="s">
        <v>9307</v>
      </c>
      <c r="B5719" s="8" t="s">
        <v>5095</v>
      </c>
      <c r="C5719" s="8" t="s">
        <v>4</v>
      </c>
      <c r="D5719" s="50" t="s">
        <v>10794</v>
      </c>
      <c r="E5719" s="50" t="s">
        <v>4461</v>
      </c>
    </row>
    <row r="5720" spans="1:5" ht="16" x14ac:dyDescent="0.2">
      <c r="A5720" s="8" t="s">
        <v>9307</v>
      </c>
      <c r="B5720" s="8" t="s">
        <v>5095</v>
      </c>
      <c r="C5720" s="8" t="s">
        <v>5</v>
      </c>
      <c r="D5720" s="50" t="s">
        <v>10982</v>
      </c>
      <c r="E5720" s="50" t="s">
        <v>4922</v>
      </c>
    </row>
    <row r="5721" spans="1:5" ht="16" x14ac:dyDescent="0.2">
      <c r="A5721" s="8" t="s">
        <v>9307</v>
      </c>
      <c r="B5721" s="8" t="s">
        <v>5095</v>
      </c>
      <c r="C5721" s="8" t="s">
        <v>6</v>
      </c>
      <c r="D5721" s="50" t="s">
        <v>11037</v>
      </c>
      <c r="E5721" s="50" t="s">
        <v>5049</v>
      </c>
    </row>
    <row r="5722" spans="1:5" ht="16" x14ac:dyDescent="0.2">
      <c r="A5722" s="8" t="s">
        <v>9307</v>
      </c>
      <c r="B5722" s="8" t="s">
        <v>5095</v>
      </c>
      <c r="C5722" s="8" t="s">
        <v>7</v>
      </c>
      <c r="D5722" s="50" t="s">
        <v>11055</v>
      </c>
      <c r="E5722" s="50" t="s">
        <v>5097</v>
      </c>
    </row>
    <row r="5723" spans="1:5" ht="112" x14ac:dyDescent="0.2">
      <c r="A5723" s="8" t="s">
        <v>9307</v>
      </c>
      <c r="B5723" s="8" t="s">
        <v>5095</v>
      </c>
      <c r="C5723" s="8" t="s">
        <v>8</v>
      </c>
      <c r="D5723" s="50" t="s">
        <v>11056</v>
      </c>
      <c r="E5723" s="50" t="s">
        <v>5098</v>
      </c>
    </row>
    <row r="5724" spans="1:5" ht="16" x14ac:dyDescent="0.2">
      <c r="A5724" s="8" t="s">
        <v>9307</v>
      </c>
      <c r="B5724" s="8" t="s">
        <v>5099</v>
      </c>
      <c r="C5724" s="8" t="s">
        <v>4</v>
      </c>
      <c r="D5724" s="50" t="s">
        <v>10794</v>
      </c>
      <c r="E5724" s="50" t="s">
        <v>4461</v>
      </c>
    </row>
    <row r="5725" spans="1:5" ht="16" x14ac:dyDescent="0.2">
      <c r="A5725" s="8" t="s">
        <v>9307</v>
      </c>
      <c r="B5725" s="8" t="s">
        <v>5099</v>
      </c>
      <c r="C5725" s="8" t="s">
        <v>5</v>
      </c>
      <c r="D5725" s="50" t="s">
        <v>10982</v>
      </c>
      <c r="E5725" s="50" t="s">
        <v>4922</v>
      </c>
    </row>
    <row r="5726" spans="1:5" ht="16" x14ac:dyDescent="0.2">
      <c r="A5726" s="8" t="s">
        <v>9307</v>
      </c>
      <c r="B5726" s="8" t="s">
        <v>5099</v>
      </c>
      <c r="C5726" s="8" t="s">
        <v>6</v>
      </c>
      <c r="D5726" s="50" t="s">
        <v>11057</v>
      </c>
      <c r="E5726" s="50" t="s">
        <v>5101</v>
      </c>
    </row>
    <row r="5727" spans="1:5" ht="16" x14ac:dyDescent="0.2">
      <c r="A5727" s="8" t="s">
        <v>9307</v>
      </c>
      <c r="B5727" s="8" t="s">
        <v>5099</v>
      </c>
      <c r="C5727" s="8" t="s">
        <v>7</v>
      </c>
      <c r="D5727" s="50" t="s">
        <v>11058</v>
      </c>
      <c r="E5727" s="50" t="s">
        <v>5102</v>
      </c>
    </row>
    <row r="5728" spans="1:5" ht="16" x14ac:dyDescent="0.2">
      <c r="A5728" s="8" t="s">
        <v>9307</v>
      </c>
      <c r="B5728" s="8" t="s">
        <v>5103</v>
      </c>
      <c r="C5728" s="8" t="s">
        <v>4</v>
      </c>
      <c r="D5728" s="50" t="s">
        <v>10794</v>
      </c>
      <c r="E5728" s="50" t="s">
        <v>4461</v>
      </c>
    </row>
    <row r="5729" spans="1:5" ht="16" x14ac:dyDescent="0.2">
      <c r="A5729" s="8" t="s">
        <v>9307</v>
      </c>
      <c r="B5729" s="8" t="s">
        <v>5103</v>
      </c>
      <c r="C5729" s="8" t="s">
        <v>5</v>
      </c>
      <c r="D5729" s="50" t="s">
        <v>10982</v>
      </c>
      <c r="E5729" s="50" t="s">
        <v>4922</v>
      </c>
    </row>
    <row r="5730" spans="1:5" ht="16" x14ac:dyDescent="0.2">
      <c r="A5730" s="8" t="s">
        <v>9307</v>
      </c>
      <c r="B5730" s="8" t="s">
        <v>5103</v>
      </c>
      <c r="C5730" s="8" t="s">
        <v>6</v>
      </c>
      <c r="D5730" s="50" t="s">
        <v>11057</v>
      </c>
      <c r="E5730" s="50" t="s">
        <v>5101</v>
      </c>
    </row>
    <row r="5731" spans="1:5" ht="32" x14ac:dyDescent="0.2">
      <c r="A5731" s="8" t="s">
        <v>9307</v>
      </c>
      <c r="B5731" s="8" t="s">
        <v>5103</v>
      </c>
      <c r="C5731" s="8" t="s">
        <v>7</v>
      </c>
      <c r="D5731" s="50" t="s">
        <v>11059</v>
      </c>
      <c r="E5731" s="50" t="s">
        <v>5105</v>
      </c>
    </row>
    <row r="5732" spans="1:5" ht="16" x14ac:dyDescent="0.2">
      <c r="A5732" s="8" t="s">
        <v>9307</v>
      </c>
      <c r="B5732" s="8" t="s">
        <v>5108</v>
      </c>
      <c r="C5732" s="8" t="s">
        <v>4</v>
      </c>
      <c r="D5732" s="50" t="s">
        <v>10794</v>
      </c>
      <c r="E5732" s="50" t="s">
        <v>4461</v>
      </c>
    </row>
    <row r="5733" spans="1:5" ht="16" x14ac:dyDescent="0.2">
      <c r="A5733" s="8" t="s">
        <v>9307</v>
      </c>
      <c r="B5733" s="8" t="s">
        <v>5108</v>
      </c>
      <c r="C5733" s="8" t="s">
        <v>5</v>
      </c>
      <c r="D5733" s="50" t="s">
        <v>10982</v>
      </c>
      <c r="E5733" s="50" t="s">
        <v>4922</v>
      </c>
    </row>
    <row r="5734" spans="1:5" ht="16" x14ac:dyDescent="0.2">
      <c r="A5734" s="8" t="s">
        <v>9307</v>
      </c>
      <c r="B5734" s="8" t="s">
        <v>5108</v>
      </c>
      <c r="C5734" s="8" t="s">
        <v>6</v>
      </c>
      <c r="D5734" s="50" t="s">
        <v>11057</v>
      </c>
      <c r="E5734" s="50" t="s">
        <v>5101</v>
      </c>
    </row>
    <row r="5735" spans="1:5" ht="16" x14ac:dyDescent="0.2">
      <c r="A5735" s="8" t="s">
        <v>9307</v>
      </c>
      <c r="B5735" s="8" t="s">
        <v>5108</v>
      </c>
      <c r="C5735" s="8" t="s">
        <v>7</v>
      </c>
      <c r="D5735" s="50" t="s">
        <v>11060</v>
      </c>
      <c r="E5735" s="50" t="s">
        <v>5110</v>
      </c>
    </row>
    <row r="5736" spans="1:5" ht="16" x14ac:dyDescent="0.2">
      <c r="A5736" s="8" t="s">
        <v>9307</v>
      </c>
      <c r="B5736" s="8" t="s">
        <v>5111</v>
      </c>
      <c r="C5736" s="8" t="s">
        <v>4</v>
      </c>
      <c r="D5736" s="50" t="s">
        <v>10794</v>
      </c>
      <c r="E5736" s="50" t="s">
        <v>4461</v>
      </c>
    </row>
    <row r="5737" spans="1:5" ht="16" x14ac:dyDescent="0.2">
      <c r="A5737" s="8" t="s">
        <v>9307</v>
      </c>
      <c r="B5737" s="8" t="s">
        <v>5111</v>
      </c>
      <c r="C5737" s="8" t="s">
        <v>5</v>
      </c>
      <c r="D5737" s="50" t="s">
        <v>10982</v>
      </c>
      <c r="E5737" s="50" t="s">
        <v>4922</v>
      </c>
    </row>
    <row r="5738" spans="1:5" ht="16" x14ac:dyDescent="0.2">
      <c r="A5738" s="8" t="s">
        <v>9307</v>
      </c>
      <c r="B5738" s="8" t="s">
        <v>5111</v>
      </c>
      <c r="C5738" s="8" t="s">
        <v>6</v>
      </c>
      <c r="D5738" s="50" t="s">
        <v>11057</v>
      </c>
      <c r="E5738" s="50" t="s">
        <v>5101</v>
      </c>
    </row>
    <row r="5739" spans="1:5" ht="32" x14ac:dyDescent="0.2">
      <c r="A5739" s="8" t="s">
        <v>9307</v>
      </c>
      <c r="B5739" s="8" t="s">
        <v>5111</v>
      </c>
      <c r="C5739" s="8" t="s">
        <v>7</v>
      </c>
      <c r="D5739" s="50" t="s">
        <v>11061</v>
      </c>
      <c r="E5739" s="50" t="s">
        <v>5113</v>
      </c>
    </row>
    <row r="5740" spans="1:5" ht="16" x14ac:dyDescent="0.2">
      <c r="A5740" s="8" t="s">
        <v>9307</v>
      </c>
      <c r="B5740" s="8" t="s">
        <v>5115</v>
      </c>
      <c r="C5740" s="8" t="s">
        <v>4</v>
      </c>
      <c r="D5740" s="50" t="s">
        <v>10794</v>
      </c>
      <c r="E5740" s="50" t="s">
        <v>4461</v>
      </c>
    </row>
    <row r="5741" spans="1:5" ht="16" x14ac:dyDescent="0.2">
      <c r="A5741" s="8" t="s">
        <v>9307</v>
      </c>
      <c r="B5741" s="8" t="s">
        <v>5115</v>
      </c>
      <c r="C5741" s="8" t="s">
        <v>5</v>
      </c>
      <c r="D5741" s="50" t="s">
        <v>10982</v>
      </c>
      <c r="E5741" s="50" t="s">
        <v>4922</v>
      </c>
    </row>
    <row r="5742" spans="1:5" ht="16" x14ac:dyDescent="0.2">
      <c r="A5742" s="8" t="s">
        <v>9307</v>
      </c>
      <c r="B5742" s="8" t="s">
        <v>5115</v>
      </c>
      <c r="C5742" s="8" t="s">
        <v>6</v>
      </c>
      <c r="D5742" s="50" t="s">
        <v>11057</v>
      </c>
      <c r="E5742" s="50" t="s">
        <v>5101</v>
      </c>
    </row>
    <row r="5743" spans="1:5" ht="32" x14ac:dyDescent="0.2">
      <c r="A5743" s="8" t="s">
        <v>9307</v>
      </c>
      <c r="B5743" s="8" t="s">
        <v>5115</v>
      </c>
      <c r="C5743" s="8" t="s">
        <v>7</v>
      </c>
      <c r="D5743" s="50" t="s">
        <v>11062</v>
      </c>
      <c r="E5743" s="50" t="s">
        <v>5117</v>
      </c>
    </row>
    <row r="5744" spans="1:5" ht="16" x14ac:dyDescent="0.2">
      <c r="A5744" s="8" t="s">
        <v>9307</v>
      </c>
      <c r="B5744" s="8" t="s">
        <v>5118</v>
      </c>
      <c r="C5744" s="8" t="s">
        <v>4</v>
      </c>
      <c r="D5744" s="50" t="s">
        <v>10794</v>
      </c>
      <c r="E5744" s="50" t="s">
        <v>4461</v>
      </c>
    </row>
    <row r="5745" spans="1:5" ht="16" x14ac:dyDescent="0.2">
      <c r="A5745" s="8" t="s">
        <v>9307</v>
      </c>
      <c r="B5745" s="8" t="s">
        <v>5118</v>
      </c>
      <c r="C5745" s="8" t="s">
        <v>5</v>
      </c>
      <c r="D5745" s="50" t="s">
        <v>10982</v>
      </c>
      <c r="E5745" s="50" t="s">
        <v>4922</v>
      </c>
    </row>
    <row r="5746" spans="1:5" ht="16" x14ac:dyDescent="0.2">
      <c r="A5746" s="8" t="s">
        <v>9307</v>
      </c>
      <c r="B5746" s="8" t="s">
        <v>5118</v>
      </c>
      <c r="C5746" s="8" t="s">
        <v>6</v>
      </c>
      <c r="D5746" s="50" t="s">
        <v>11057</v>
      </c>
      <c r="E5746" s="50" t="s">
        <v>5101</v>
      </c>
    </row>
    <row r="5747" spans="1:5" ht="16" x14ac:dyDescent="0.2">
      <c r="A5747" s="8" t="s">
        <v>9307</v>
      </c>
      <c r="B5747" s="8" t="s">
        <v>5118</v>
      </c>
      <c r="C5747" s="8" t="s">
        <v>7</v>
      </c>
      <c r="D5747" s="50" t="s">
        <v>9723</v>
      </c>
      <c r="E5747" s="50" t="s">
        <v>1408</v>
      </c>
    </row>
    <row r="5748" spans="1:5" ht="16" x14ac:dyDescent="0.2">
      <c r="A5748" s="8" t="s">
        <v>9307</v>
      </c>
      <c r="B5748" s="8" t="s">
        <v>5120</v>
      </c>
      <c r="C5748" s="8" t="s">
        <v>4</v>
      </c>
      <c r="D5748" s="50" t="s">
        <v>10794</v>
      </c>
      <c r="E5748" s="50" t="s">
        <v>4461</v>
      </c>
    </row>
    <row r="5749" spans="1:5" ht="16" x14ac:dyDescent="0.2">
      <c r="A5749" s="8" t="s">
        <v>9307</v>
      </c>
      <c r="B5749" s="8" t="s">
        <v>5120</v>
      </c>
      <c r="C5749" s="8" t="s">
        <v>5</v>
      </c>
      <c r="D5749" s="50" t="s">
        <v>10982</v>
      </c>
      <c r="E5749" s="50" t="s">
        <v>4922</v>
      </c>
    </row>
    <row r="5750" spans="1:5" ht="16" x14ac:dyDescent="0.2">
      <c r="A5750" s="8" t="s">
        <v>9307</v>
      </c>
      <c r="B5750" s="8" t="s">
        <v>5120</v>
      </c>
      <c r="C5750" s="8" t="s">
        <v>6</v>
      </c>
      <c r="D5750" s="50" t="s">
        <v>11057</v>
      </c>
      <c r="E5750" s="50" t="s">
        <v>5101</v>
      </c>
    </row>
    <row r="5751" spans="1:5" ht="16" x14ac:dyDescent="0.2">
      <c r="A5751" s="8" t="s">
        <v>9307</v>
      </c>
      <c r="B5751" s="8" t="s">
        <v>5120</v>
      </c>
      <c r="C5751" s="8" t="s">
        <v>7</v>
      </c>
      <c r="D5751" s="50" t="s">
        <v>11063</v>
      </c>
      <c r="E5751" s="50" t="s">
        <v>5122</v>
      </c>
    </row>
    <row r="5752" spans="1:5" ht="64" x14ac:dyDescent="0.2">
      <c r="A5752" s="8" t="s">
        <v>9307</v>
      </c>
      <c r="B5752" s="8" t="s">
        <v>5120</v>
      </c>
      <c r="C5752" s="8" t="s">
        <v>8</v>
      </c>
      <c r="D5752" s="50" t="s">
        <v>11064</v>
      </c>
      <c r="E5752" s="50" t="s">
        <v>5123</v>
      </c>
    </row>
    <row r="5753" spans="1:5" ht="16" x14ac:dyDescent="0.2">
      <c r="A5753" s="8" t="s">
        <v>9307</v>
      </c>
      <c r="B5753" s="8" t="s">
        <v>5124</v>
      </c>
      <c r="C5753" s="8" t="s">
        <v>4</v>
      </c>
      <c r="D5753" s="50" t="s">
        <v>10794</v>
      </c>
      <c r="E5753" s="50" t="s">
        <v>4461</v>
      </c>
    </row>
    <row r="5754" spans="1:5" ht="16" x14ac:dyDescent="0.2">
      <c r="A5754" s="8" t="s">
        <v>9307</v>
      </c>
      <c r="B5754" s="8" t="s">
        <v>5124</v>
      </c>
      <c r="C5754" s="8" t="s">
        <v>5</v>
      </c>
      <c r="D5754" s="50" t="s">
        <v>11065</v>
      </c>
      <c r="E5754" s="50" t="s">
        <v>5126</v>
      </c>
    </row>
    <row r="5755" spans="1:5" ht="16" x14ac:dyDescent="0.2">
      <c r="A5755" s="8" t="s">
        <v>9307</v>
      </c>
      <c r="B5755" s="8" t="s">
        <v>5124</v>
      </c>
      <c r="C5755" s="8" t="s">
        <v>7</v>
      </c>
      <c r="D5755" s="50" t="s">
        <v>11066</v>
      </c>
      <c r="E5755" s="50" t="s">
        <v>5127</v>
      </c>
    </row>
    <row r="5756" spans="1:5" ht="112" x14ac:dyDescent="0.2">
      <c r="A5756" s="8" t="s">
        <v>9307</v>
      </c>
      <c r="B5756" s="8" t="s">
        <v>5124</v>
      </c>
      <c r="C5756" s="8" t="s">
        <v>8</v>
      </c>
      <c r="D5756" s="50" t="s">
        <v>11067</v>
      </c>
      <c r="E5756" s="50" t="s">
        <v>5128</v>
      </c>
    </row>
    <row r="5757" spans="1:5" ht="16" x14ac:dyDescent="0.2">
      <c r="A5757" s="8" t="s">
        <v>9307</v>
      </c>
      <c r="B5757" s="8" t="s">
        <v>5129</v>
      </c>
      <c r="C5757" s="8" t="s">
        <v>4</v>
      </c>
      <c r="D5757" s="50" t="s">
        <v>10794</v>
      </c>
      <c r="E5757" s="50" t="s">
        <v>4461</v>
      </c>
    </row>
    <row r="5758" spans="1:5" ht="16" x14ac:dyDescent="0.2">
      <c r="A5758" s="8" t="s">
        <v>9307</v>
      </c>
      <c r="B5758" s="8" t="s">
        <v>5129</v>
      </c>
      <c r="C5758" s="8" t="s">
        <v>5</v>
      </c>
      <c r="D5758" s="50" t="s">
        <v>11065</v>
      </c>
      <c r="E5758" s="50" t="s">
        <v>5126</v>
      </c>
    </row>
    <row r="5759" spans="1:5" ht="16" x14ac:dyDescent="0.2">
      <c r="A5759" s="8" t="s">
        <v>9307</v>
      </c>
      <c r="B5759" s="8" t="s">
        <v>5129</v>
      </c>
      <c r="C5759" s="8" t="s">
        <v>7</v>
      </c>
      <c r="D5759" s="50" t="s">
        <v>11068</v>
      </c>
      <c r="E5759" s="50" t="s">
        <v>5131</v>
      </c>
    </row>
    <row r="5760" spans="1:5" ht="80" x14ac:dyDescent="0.2">
      <c r="A5760" s="8" t="s">
        <v>9307</v>
      </c>
      <c r="B5760" s="8" t="s">
        <v>5129</v>
      </c>
      <c r="C5760" s="8" t="s">
        <v>8</v>
      </c>
      <c r="D5760" s="50" t="s">
        <v>11069</v>
      </c>
      <c r="E5760" s="50" t="s">
        <v>5132</v>
      </c>
    </row>
    <row r="5761" spans="1:5" ht="16" x14ac:dyDescent="0.2">
      <c r="A5761" s="8" t="s">
        <v>9307</v>
      </c>
      <c r="B5761" s="8" t="s">
        <v>5133</v>
      </c>
      <c r="C5761" s="8" t="s">
        <v>4</v>
      </c>
      <c r="D5761" s="50" t="s">
        <v>10794</v>
      </c>
      <c r="E5761" s="50" t="s">
        <v>4461</v>
      </c>
    </row>
    <row r="5762" spans="1:5" ht="16" x14ac:dyDescent="0.2">
      <c r="A5762" s="8" t="s">
        <v>9307</v>
      </c>
      <c r="B5762" s="8" t="s">
        <v>5133</v>
      </c>
      <c r="C5762" s="8" t="s">
        <v>5</v>
      </c>
      <c r="D5762" s="50" t="s">
        <v>11070</v>
      </c>
      <c r="E5762" s="50" t="s">
        <v>5135</v>
      </c>
    </row>
    <row r="5763" spans="1:5" ht="16" x14ac:dyDescent="0.2">
      <c r="A5763" s="8" t="s">
        <v>9307</v>
      </c>
      <c r="B5763" s="8" t="s">
        <v>5133</v>
      </c>
      <c r="C5763" s="8" t="s">
        <v>7</v>
      </c>
      <c r="D5763" s="50" t="s">
        <v>11071</v>
      </c>
      <c r="E5763" s="50" t="s">
        <v>5136</v>
      </c>
    </row>
    <row r="5764" spans="1:5" ht="48" x14ac:dyDescent="0.2">
      <c r="A5764" s="8" t="s">
        <v>9307</v>
      </c>
      <c r="B5764" s="8" t="s">
        <v>5133</v>
      </c>
      <c r="C5764" s="8" t="s">
        <v>8</v>
      </c>
      <c r="D5764" s="50" t="s">
        <v>11072</v>
      </c>
      <c r="E5764" s="50" t="s">
        <v>5137</v>
      </c>
    </row>
    <row r="5765" spans="1:5" ht="16" x14ac:dyDescent="0.2">
      <c r="A5765" s="8" t="s">
        <v>9307</v>
      </c>
      <c r="B5765" s="8" t="s">
        <v>5138</v>
      </c>
      <c r="C5765" s="8" t="s">
        <v>4</v>
      </c>
      <c r="D5765" s="50" t="s">
        <v>10794</v>
      </c>
      <c r="E5765" s="50" t="s">
        <v>4461</v>
      </c>
    </row>
    <row r="5766" spans="1:5" ht="16" x14ac:dyDescent="0.2">
      <c r="A5766" s="8" t="s">
        <v>9307</v>
      </c>
      <c r="B5766" s="8" t="s">
        <v>5138</v>
      </c>
      <c r="C5766" s="8" t="s">
        <v>5</v>
      </c>
      <c r="D5766" s="50" t="s">
        <v>11070</v>
      </c>
      <c r="E5766" s="50" t="s">
        <v>5135</v>
      </c>
    </row>
    <row r="5767" spans="1:5" ht="16" x14ac:dyDescent="0.2">
      <c r="A5767" s="8" t="s">
        <v>9307</v>
      </c>
      <c r="B5767" s="8" t="s">
        <v>5138</v>
      </c>
      <c r="C5767" s="8" t="s">
        <v>7</v>
      </c>
      <c r="D5767" s="50" t="s">
        <v>11073</v>
      </c>
      <c r="E5767" s="50" t="s">
        <v>5140</v>
      </c>
    </row>
    <row r="5768" spans="1:5" ht="48" x14ac:dyDescent="0.2">
      <c r="A5768" s="8" t="s">
        <v>9307</v>
      </c>
      <c r="B5768" s="8" t="s">
        <v>5138</v>
      </c>
      <c r="C5768" s="8" t="s">
        <v>8</v>
      </c>
      <c r="D5768" s="50" t="s">
        <v>10803</v>
      </c>
      <c r="E5768" s="50" t="s">
        <v>4480</v>
      </c>
    </row>
    <row r="5769" spans="1:5" ht="16" x14ac:dyDescent="0.2">
      <c r="A5769" s="8" t="s">
        <v>9307</v>
      </c>
      <c r="B5769" s="8" t="s">
        <v>5150</v>
      </c>
      <c r="C5769" s="8" t="s">
        <v>4</v>
      </c>
      <c r="D5769" s="50" t="s">
        <v>10794</v>
      </c>
      <c r="E5769" s="50" t="s">
        <v>4461</v>
      </c>
    </row>
    <row r="5770" spans="1:5" ht="16" x14ac:dyDescent="0.2">
      <c r="A5770" s="8" t="s">
        <v>9307</v>
      </c>
      <c r="B5770" s="8" t="s">
        <v>5150</v>
      </c>
      <c r="C5770" s="8" t="s">
        <v>5</v>
      </c>
      <c r="D5770" s="50" t="s">
        <v>11070</v>
      </c>
      <c r="E5770" s="50" t="s">
        <v>5135</v>
      </c>
    </row>
    <row r="5771" spans="1:5" ht="16" x14ac:dyDescent="0.2">
      <c r="A5771" s="8" t="s">
        <v>9307</v>
      </c>
      <c r="B5771" s="8" t="s">
        <v>5150</v>
      </c>
      <c r="C5771" s="8" t="s">
        <v>6</v>
      </c>
      <c r="D5771" s="50" t="s">
        <v>11074</v>
      </c>
      <c r="E5771" s="50" t="s">
        <v>5152</v>
      </c>
    </row>
    <row r="5772" spans="1:5" ht="16" x14ac:dyDescent="0.2">
      <c r="A5772" s="8" t="s">
        <v>9307</v>
      </c>
      <c r="B5772" s="8" t="s">
        <v>5150</v>
      </c>
      <c r="C5772" s="8" t="s">
        <v>7</v>
      </c>
      <c r="D5772" s="50" t="s">
        <v>11075</v>
      </c>
      <c r="E5772" s="50" t="s">
        <v>5153</v>
      </c>
    </row>
    <row r="5773" spans="1:5" ht="48" x14ac:dyDescent="0.2">
      <c r="A5773" s="8" t="s">
        <v>9307</v>
      </c>
      <c r="B5773" s="8" t="s">
        <v>5150</v>
      </c>
      <c r="C5773" s="8" t="s">
        <v>8</v>
      </c>
      <c r="D5773" s="50" t="s">
        <v>10803</v>
      </c>
      <c r="E5773" s="50" t="s">
        <v>4480</v>
      </c>
    </row>
    <row r="5774" spans="1:5" ht="16" x14ac:dyDescent="0.2">
      <c r="A5774" s="8" t="s">
        <v>9307</v>
      </c>
      <c r="B5774" s="8" t="s">
        <v>5154</v>
      </c>
      <c r="C5774" s="8" t="s">
        <v>4</v>
      </c>
      <c r="D5774" s="50" t="s">
        <v>10794</v>
      </c>
      <c r="E5774" s="50" t="s">
        <v>4461</v>
      </c>
    </row>
    <row r="5775" spans="1:5" ht="16" x14ac:dyDescent="0.2">
      <c r="A5775" s="8" t="s">
        <v>9307</v>
      </c>
      <c r="B5775" s="8" t="s">
        <v>5154</v>
      </c>
      <c r="C5775" s="8" t="s">
        <v>5</v>
      </c>
      <c r="D5775" s="50" t="s">
        <v>11070</v>
      </c>
      <c r="E5775" s="50" t="s">
        <v>5135</v>
      </c>
    </row>
    <row r="5776" spans="1:5" ht="16" x14ac:dyDescent="0.2">
      <c r="A5776" s="8" t="s">
        <v>9307</v>
      </c>
      <c r="B5776" s="8" t="s">
        <v>5154</v>
      </c>
      <c r="C5776" s="8" t="s">
        <v>6</v>
      </c>
      <c r="D5776" s="50" t="s">
        <v>11074</v>
      </c>
      <c r="E5776" s="50" t="s">
        <v>5152</v>
      </c>
    </row>
    <row r="5777" spans="1:5" ht="16" x14ac:dyDescent="0.2">
      <c r="A5777" s="8" t="s">
        <v>9307</v>
      </c>
      <c r="B5777" s="8" t="s">
        <v>5154</v>
      </c>
      <c r="C5777" s="8" t="s">
        <v>7</v>
      </c>
      <c r="D5777" s="50" t="s">
        <v>11076</v>
      </c>
      <c r="E5777" s="50" t="s">
        <v>5156</v>
      </c>
    </row>
    <row r="5778" spans="1:5" ht="80" x14ac:dyDescent="0.2">
      <c r="A5778" s="8" t="s">
        <v>9307</v>
      </c>
      <c r="B5778" s="8" t="s">
        <v>5154</v>
      </c>
      <c r="C5778" s="8" t="s">
        <v>8</v>
      </c>
      <c r="D5778" s="50" t="s">
        <v>11077</v>
      </c>
      <c r="E5778" s="50" t="s">
        <v>5157</v>
      </c>
    </row>
    <row r="5779" spans="1:5" ht="16" x14ac:dyDescent="0.2">
      <c r="A5779" s="8" t="s">
        <v>9307</v>
      </c>
      <c r="B5779" s="8" t="s">
        <v>5158</v>
      </c>
      <c r="C5779" s="8" t="s">
        <v>4</v>
      </c>
      <c r="D5779" s="50" t="s">
        <v>10794</v>
      </c>
      <c r="E5779" s="50" t="s">
        <v>4461</v>
      </c>
    </row>
    <row r="5780" spans="1:5" ht="16" x14ac:dyDescent="0.2">
      <c r="A5780" s="8" t="s">
        <v>9307</v>
      </c>
      <c r="B5780" s="8" t="s">
        <v>5158</v>
      </c>
      <c r="C5780" s="8" t="s">
        <v>5</v>
      </c>
      <c r="D5780" s="50" t="s">
        <v>11070</v>
      </c>
      <c r="E5780" s="50" t="s">
        <v>5135</v>
      </c>
    </row>
    <row r="5781" spans="1:5" ht="16" x14ac:dyDescent="0.2">
      <c r="A5781" s="8" t="s">
        <v>9307</v>
      </c>
      <c r="B5781" s="8" t="s">
        <v>5158</v>
      </c>
      <c r="C5781" s="8" t="s">
        <v>6</v>
      </c>
      <c r="D5781" s="50" t="s">
        <v>11074</v>
      </c>
      <c r="E5781" s="50" t="s">
        <v>5152</v>
      </c>
    </row>
    <row r="5782" spans="1:5" ht="16" x14ac:dyDescent="0.2">
      <c r="A5782" s="8" t="s">
        <v>9307</v>
      </c>
      <c r="B5782" s="8" t="s">
        <v>5158</v>
      </c>
      <c r="C5782" s="8" t="s">
        <v>7</v>
      </c>
      <c r="D5782" s="50" t="s">
        <v>11078</v>
      </c>
      <c r="E5782" s="50" t="s">
        <v>5160</v>
      </c>
    </row>
    <row r="5783" spans="1:5" ht="64" x14ac:dyDescent="0.2">
      <c r="A5783" s="8" t="s">
        <v>9307</v>
      </c>
      <c r="B5783" s="8" t="s">
        <v>5158</v>
      </c>
      <c r="C5783" s="8" t="s">
        <v>8</v>
      </c>
      <c r="D5783" s="50" t="s">
        <v>11079</v>
      </c>
      <c r="E5783" s="50" t="s">
        <v>5161</v>
      </c>
    </row>
    <row r="5784" spans="1:5" ht="16" x14ac:dyDescent="0.2">
      <c r="A5784" s="8" t="s">
        <v>9307</v>
      </c>
      <c r="B5784" s="8" t="s">
        <v>5162</v>
      </c>
      <c r="C5784" s="8" t="s">
        <v>4</v>
      </c>
      <c r="D5784" s="50" t="s">
        <v>10794</v>
      </c>
      <c r="E5784" s="50" t="s">
        <v>4461</v>
      </c>
    </row>
    <row r="5785" spans="1:5" ht="16" x14ac:dyDescent="0.2">
      <c r="A5785" s="8" t="s">
        <v>9307</v>
      </c>
      <c r="B5785" s="8" t="s">
        <v>5162</v>
      </c>
      <c r="C5785" s="8" t="s">
        <v>5</v>
      </c>
      <c r="D5785" s="50" t="s">
        <v>11070</v>
      </c>
      <c r="E5785" s="50" t="s">
        <v>5135</v>
      </c>
    </row>
    <row r="5786" spans="1:5" ht="16" x14ac:dyDescent="0.2">
      <c r="A5786" s="8" t="s">
        <v>9307</v>
      </c>
      <c r="B5786" s="8" t="s">
        <v>5162</v>
      </c>
      <c r="C5786" s="8" t="s">
        <v>6</v>
      </c>
      <c r="D5786" s="50" t="s">
        <v>11074</v>
      </c>
      <c r="E5786" s="50" t="s">
        <v>5152</v>
      </c>
    </row>
    <row r="5787" spans="1:5" ht="16" x14ac:dyDescent="0.2">
      <c r="A5787" s="8" t="s">
        <v>9307</v>
      </c>
      <c r="B5787" s="8" t="s">
        <v>5162</v>
      </c>
      <c r="C5787" s="8" t="s">
        <v>7</v>
      </c>
      <c r="D5787" s="50" t="s">
        <v>11080</v>
      </c>
      <c r="E5787" s="50" t="s">
        <v>5164</v>
      </c>
    </row>
    <row r="5788" spans="1:5" ht="48" x14ac:dyDescent="0.2">
      <c r="A5788" s="8" t="s">
        <v>9307</v>
      </c>
      <c r="B5788" s="8" t="s">
        <v>5162</v>
      </c>
      <c r="C5788" s="8" t="s">
        <v>8</v>
      </c>
      <c r="D5788" s="50" t="s">
        <v>10803</v>
      </c>
      <c r="E5788" s="50" t="s">
        <v>4480</v>
      </c>
    </row>
    <row r="5789" spans="1:5" ht="16" x14ac:dyDescent="0.2">
      <c r="A5789" s="8" t="s">
        <v>9307</v>
      </c>
      <c r="B5789" s="8" t="s">
        <v>5165</v>
      </c>
      <c r="C5789" s="8" t="s">
        <v>4</v>
      </c>
      <c r="D5789" s="50" t="s">
        <v>10794</v>
      </c>
      <c r="E5789" s="50" t="s">
        <v>4461</v>
      </c>
    </row>
    <row r="5790" spans="1:5" ht="16" x14ac:dyDescent="0.2">
      <c r="A5790" s="8" t="s">
        <v>9307</v>
      </c>
      <c r="B5790" s="8" t="s">
        <v>5165</v>
      </c>
      <c r="C5790" s="8" t="s">
        <v>5</v>
      </c>
      <c r="D5790" s="50" t="s">
        <v>11070</v>
      </c>
      <c r="E5790" s="50" t="s">
        <v>5135</v>
      </c>
    </row>
    <row r="5791" spans="1:5" ht="16" x14ac:dyDescent="0.2">
      <c r="A5791" s="8" t="s">
        <v>9307</v>
      </c>
      <c r="B5791" s="8" t="s">
        <v>5165</v>
      </c>
      <c r="C5791" s="8" t="s">
        <v>6</v>
      </c>
      <c r="D5791" s="50" t="s">
        <v>11074</v>
      </c>
      <c r="E5791" s="50" t="s">
        <v>5152</v>
      </c>
    </row>
    <row r="5792" spans="1:5" ht="32" x14ac:dyDescent="0.2">
      <c r="A5792" s="8" t="s">
        <v>9307</v>
      </c>
      <c r="B5792" s="8" t="s">
        <v>5165</v>
      </c>
      <c r="C5792" s="8" t="s">
        <v>7</v>
      </c>
      <c r="D5792" s="50" t="s">
        <v>11081</v>
      </c>
      <c r="E5792" s="50" t="s">
        <v>5167</v>
      </c>
    </row>
    <row r="5793" spans="1:5" ht="16" x14ac:dyDescent="0.2">
      <c r="A5793" s="8" t="s">
        <v>9307</v>
      </c>
      <c r="B5793" s="8" t="s">
        <v>5170</v>
      </c>
      <c r="C5793" s="8" t="s">
        <v>4</v>
      </c>
      <c r="D5793" s="50" t="s">
        <v>10794</v>
      </c>
      <c r="E5793" s="50" t="s">
        <v>4461</v>
      </c>
    </row>
    <row r="5794" spans="1:5" ht="16" x14ac:dyDescent="0.2">
      <c r="A5794" s="8" t="s">
        <v>9307</v>
      </c>
      <c r="B5794" s="8" t="s">
        <v>5170</v>
      </c>
      <c r="C5794" s="8" t="s">
        <v>5</v>
      </c>
      <c r="D5794" s="50" t="s">
        <v>11070</v>
      </c>
      <c r="E5794" s="50" t="s">
        <v>5135</v>
      </c>
    </row>
    <row r="5795" spans="1:5" ht="16" x14ac:dyDescent="0.2">
      <c r="A5795" s="8" t="s">
        <v>9307</v>
      </c>
      <c r="B5795" s="8" t="s">
        <v>5170</v>
      </c>
      <c r="C5795" s="8" t="s">
        <v>6</v>
      </c>
      <c r="D5795" s="50" t="s">
        <v>11074</v>
      </c>
      <c r="E5795" s="50" t="s">
        <v>5152</v>
      </c>
    </row>
    <row r="5796" spans="1:5" ht="16" x14ac:dyDescent="0.2">
      <c r="A5796" s="8" t="s">
        <v>9307</v>
      </c>
      <c r="B5796" s="8" t="s">
        <v>5170</v>
      </c>
      <c r="C5796" s="8" t="s">
        <v>7</v>
      </c>
      <c r="D5796" s="50" t="s">
        <v>11082</v>
      </c>
      <c r="E5796" s="50" t="s">
        <v>5172</v>
      </c>
    </row>
    <row r="5797" spans="1:5" ht="16" x14ac:dyDescent="0.2">
      <c r="A5797" s="8" t="s">
        <v>9307</v>
      </c>
      <c r="B5797" s="8" t="s">
        <v>5173</v>
      </c>
      <c r="C5797" s="8" t="s">
        <v>4</v>
      </c>
      <c r="D5797" s="50" t="s">
        <v>10794</v>
      </c>
      <c r="E5797" s="50" t="s">
        <v>4461</v>
      </c>
    </row>
    <row r="5798" spans="1:5" ht="16" x14ac:dyDescent="0.2">
      <c r="A5798" s="8" t="s">
        <v>9307</v>
      </c>
      <c r="B5798" s="8" t="s">
        <v>5173</v>
      </c>
      <c r="C5798" s="8" t="s">
        <v>5</v>
      </c>
      <c r="D5798" s="50" t="s">
        <v>11070</v>
      </c>
      <c r="E5798" s="50" t="s">
        <v>5135</v>
      </c>
    </row>
    <row r="5799" spans="1:5" ht="16" x14ac:dyDescent="0.2">
      <c r="A5799" s="8" t="s">
        <v>9307</v>
      </c>
      <c r="B5799" s="8" t="s">
        <v>5173</v>
      </c>
      <c r="C5799" s="8" t="s">
        <v>6</v>
      </c>
      <c r="D5799" s="50" t="s">
        <v>11074</v>
      </c>
      <c r="E5799" s="50" t="s">
        <v>5152</v>
      </c>
    </row>
    <row r="5800" spans="1:5" ht="16" x14ac:dyDescent="0.2">
      <c r="A5800" s="8" t="s">
        <v>9307</v>
      </c>
      <c r="B5800" s="8" t="s">
        <v>5173</v>
      </c>
      <c r="C5800" s="8" t="s">
        <v>7</v>
      </c>
      <c r="D5800" s="50" t="s">
        <v>11083</v>
      </c>
      <c r="E5800" s="50" t="s">
        <v>5175</v>
      </c>
    </row>
    <row r="5801" spans="1:5" ht="16" x14ac:dyDescent="0.2">
      <c r="A5801" s="8" t="s">
        <v>9307</v>
      </c>
      <c r="B5801" s="8" t="s">
        <v>5176</v>
      </c>
      <c r="C5801" s="8" t="s">
        <v>4</v>
      </c>
      <c r="D5801" s="50" t="s">
        <v>10794</v>
      </c>
      <c r="E5801" s="50" t="s">
        <v>4461</v>
      </c>
    </row>
    <row r="5802" spans="1:5" ht="16" x14ac:dyDescent="0.2">
      <c r="A5802" s="8" t="s">
        <v>9307</v>
      </c>
      <c r="B5802" s="8" t="s">
        <v>5176</v>
      </c>
      <c r="C5802" s="8" t="s">
        <v>5</v>
      </c>
      <c r="D5802" s="50" t="s">
        <v>11070</v>
      </c>
      <c r="E5802" s="50" t="s">
        <v>5135</v>
      </c>
    </row>
    <row r="5803" spans="1:5" ht="16" x14ac:dyDescent="0.2">
      <c r="A5803" s="8" t="s">
        <v>9307</v>
      </c>
      <c r="B5803" s="8" t="s">
        <v>5176</v>
      </c>
      <c r="C5803" s="8" t="s">
        <v>6</v>
      </c>
      <c r="D5803" s="50" t="s">
        <v>11074</v>
      </c>
      <c r="E5803" s="50" t="s">
        <v>5152</v>
      </c>
    </row>
    <row r="5804" spans="1:5" ht="32" x14ac:dyDescent="0.2">
      <c r="A5804" s="8" t="s">
        <v>9307</v>
      </c>
      <c r="B5804" s="8" t="s">
        <v>5176</v>
      </c>
      <c r="C5804" s="8" t="s">
        <v>7</v>
      </c>
      <c r="D5804" s="50" t="s">
        <v>11084</v>
      </c>
      <c r="E5804" s="50" t="s">
        <v>5178</v>
      </c>
    </row>
    <row r="5805" spans="1:5" ht="16" x14ac:dyDescent="0.2">
      <c r="A5805" s="8" t="s">
        <v>9307</v>
      </c>
      <c r="B5805" s="8" t="s">
        <v>5179</v>
      </c>
      <c r="C5805" s="8" t="s">
        <v>4</v>
      </c>
      <c r="D5805" s="50" t="s">
        <v>10794</v>
      </c>
      <c r="E5805" s="50" t="s">
        <v>4461</v>
      </c>
    </row>
    <row r="5806" spans="1:5" ht="16" x14ac:dyDescent="0.2">
      <c r="A5806" s="8" t="s">
        <v>9307</v>
      </c>
      <c r="B5806" s="8" t="s">
        <v>5179</v>
      </c>
      <c r="C5806" s="8" t="s">
        <v>5</v>
      </c>
      <c r="D5806" s="50" t="s">
        <v>11070</v>
      </c>
      <c r="E5806" s="50" t="s">
        <v>5135</v>
      </c>
    </row>
    <row r="5807" spans="1:5" ht="16" x14ac:dyDescent="0.2">
      <c r="A5807" s="8" t="s">
        <v>9307</v>
      </c>
      <c r="B5807" s="8" t="s">
        <v>5179</v>
      </c>
      <c r="C5807" s="8" t="s">
        <v>6</v>
      </c>
      <c r="D5807" s="50" t="s">
        <v>11074</v>
      </c>
      <c r="E5807" s="50" t="s">
        <v>5152</v>
      </c>
    </row>
    <row r="5808" spans="1:5" ht="16" x14ac:dyDescent="0.2">
      <c r="A5808" s="8" t="s">
        <v>9307</v>
      </c>
      <c r="B5808" s="8" t="s">
        <v>5179</v>
      </c>
      <c r="C5808" s="8" t="s">
        <v>7</v>
      </c>
      <c r="D5808" s="50" t="s">
        <v>11085</v>
      </c>
      <c r="E5808" s="50" t="s">
        <v>5181</v>
      </c>
    </row>
    <row r="5809" spans="1:5" ht="16" x14ac:dyDescent="0.2">
      <c r="A5809" s="8" t="s">
        <v>9307</v>
      </c>
      <c r="B5809" s="8" t="s">
        <v>5179</v>
      </c>
      <c r="C5809" s="8" t="s">
        <v>8</v>
      </c>
      <c r="D5809" s="50" t="s">
        <v>11086</v>
      </c>
      <c r="E5809" s="50" t="s">
        <v>5182</v>
      </c>
    </row>
    <row r="5810" spans="1:5" ht="16" x14ac:dyDescent="0.2">
      <c r="A5810" s="8" t="s">
        <v>9307</v>
      </c>
      <c r="B5810" s="8" t="s">
        <v>5183</v>
      </c>
      <c r="C5810" s="8" t="s">
        <v>4</v>
      </c>
      <c r="D5810" s="50" t="s">
        <v>10794</v>
      </c>
      <c r="E5810" s="50" t="s">
        <v>4461</v>
      </c>
    </row>
    <row r="5811" spans="1:5" ht="16" x14ac:dyDescent="0.2">
      <c r="A5811" s="8" t="s">
        <v>9307</v>
      </c>
      <c r="B5811" s="8" t="s">
        <v>5183</v>
      </c>
      <c r="C5811" s="8" t="s">
        <v>5</v>
      </c>
      <c r="D5811" s="50" t="s">
        <v>11070</v>
      </c>
      <c r="E5811" s="50" t="s">
        <v>5135</v>
      </c>
    </row>
    <row r="5812" spans="1:5" ht="16" x14ac:dyDescent="0.2">
      <c r="A5812" s="8" t="s">
        <v>9307</v>
      </c>
      <c r="B5812" s="8" t="s">
        <v>5183</v>
      </c>
      <c r="C5812" s="8" t="s">
        <v>6</v>
      </c>
      <c r="D5812" s="50" t="s">
        <v>11074</v>
      </c>
      <c r="E5812" s="50" t="s">
        <v>5152</v>
      </c>
    </row>
    <row r="5813" spans="1:5" ht="16" x14ac:dyDescent="0.2">
      <c r="A5813" s="8" t="s">
        <v>9307</v>
      </c>
      <c r="B5813" s="8" t="s">
        <v>5183</v>
      </c>
      <c r="C5813" s="8" t="s">
        <v>7</v>
      </c>
      <c r="D5813" s="50" t="s">
        <v>11087</v>
      </c>
      <c r="E5813" s="50" t="s">
        <v>5185</v>
      </c>
    </row>
    <row r="5814" spans="1:5" ht="16" x14ac:dyDescent="0.2">
      <c r="A5814" s="8" t="s">
        <v>9307</v>
      </c>
      <c r="B5814" s="8" t="s">
        <v>5186</v>
      </c>
      <c r="C5814" s="8" t="s">
        <v>4</v>
      </c>
      <c r="D5814" s="50" t="s">
        <v>10794</v>
      </c>
      <c r="E5814" s="50" t="s">
        <v>4461</v>
      </c>
    </row>
    <row r="5815" spans="1:5" ht="16" x14ac:dyDescent="0.2">
      <c r="A5815" s="8" t="s">
        <v>9307</v>
      </c>
      <c r="B5815" s="8" t="s">
        <v>5186</v>
      </c>
      <c r="C5815" s="8" t="s">
        <v>5</v>
      </c>
      <c r="D5815" s="50" t="s">
        <v>11070</v>
      </c>
      <c r="E5815" s="50" t="s">
        <v>5135</v>
      </c>
    </row>
    <row r="5816" spans="1:5" ht="16" x14ac:dyDescent="0.2">
      <c r="A5816" s="8" t="s">
        <v>9307</v>
      </c>
      <c r="B5816" s="8" t="s">
        <v>5186</v>
      </c>
      <c r="C5816" s="8" t="s">
        <v>6</v>
      </c>
      <c r="D5816" s="50" t="s">
        <v>11074</v>
      </c>
      <c r="E5816" s="50" t="s">
        <v>5152</v>
      </c>
    </row>
    <row r="5817" spans="1:5" ht="16" x14ac:dyDescent="0.2">
      <c r="A5817" s="8" t="s">
        <v>9307</v>
      </c>
      <c r="B5817" s="8" t="s">
        <v>5186</v>
      </c>
      <c r="C5817" s="8" t="s">
        <v>7</v>
      </c>
      <c r="D5817" s="50" t="s">
        <v>11088</v>
      </c>
      <c r="E5817" s="50" t="s">
        <v>5188</v>
      </c>
    </row>
    <row r="5818" spans="1:5" ht="16" x14ac:dyDescent="0.2">
      <c r="A5818" s="8" t="s">
        <v>9307</v>
      </c>
      <c r="B5818" s="8" t="s">
        <v>5189</v>
      </c>
      <c r="C5818" s="8" t="s">
        <v>4</v>
      </c>
      <c r="D5818" s="50" t="s">
        <v>10794</v>
      </c>
      <c r="E5818" s="50" t="s">
        <v>4461</v>
      </c>
    </row>
    <row r="5819" spans="1:5" ht="16" x14ac:dyDescent="0.2">
      <c r="A5819" s="8" t="s">
        <v>9307</v>
      </c>
      <c r="B5819" s="8" t="s">
        <v>5189</v>
      </c>
      <c r="C5819" s="8" t="s">
        <v>5</v>
      </c>
      <c r="D5819" s="50" t="s">
        <v>11070</v>
      </c>
      <c r="E5819" s="50" t="s">
        <v>5135</v>
      </c>
    </row>
    <row r="5820" spans="1:5" ht="16" x14ac:dyDescent="0.2">
      <c r="A5820" s="8" t="s">
        <v>9307</v>
      </c>
      <c r="B5820" s="8" t="s">
        <v>5189</v>
      </c>
      <c r="C5820" s="8" t="s">
        <v>6</v>
      </c>
      <c r="D5820" s="50" t="s">
        <v>11074</v>
      </c>
      <c r="E5820" s="50" t="s">
        <v>5152</v>
      </c>
    </row>
    <row r="5821" spans="1:5" ht="16" x14ac:dyDescent="0.2">
      <c r="A5821" s="8" t="s">
        <v>9307</v>
      </c>
      <c r="B5821" s="8" t="s">
        <v>5189</v>
      </c>
      <c r="C5821" s="8" t="s">
        <v>7</v>
      </c>
      <c r="D5821" s="50" t="s">
        <v>9723</v>
      </c>
      <c r="E5821" s="50" t="s">
        <v>1408</v>
      </c>
    </row>
    <row r="5822" spans="1:5" ht="16" x14ac:dyDescent="0.2">
      <c r="A5822" s="8" t="s">
        <v>9307</v>
      </c>
      <c r="B5822" s="8" t="s">
        <v>5191</v>
      </c>
      <c r="C5822" s="8" t="s">
        <v>4</v>
      </c>
      <c r="D5822" s="50" t="s">
        <v>10794</v>
      </c>
      <c r="E5822" s="50" t="s">
        <v>4461</v>
      </c>
    </row>
    <row r="5823" spans="1:5" ht="16" x14ac:dyDescent="0.2">
      <c r="A5823" s="8" t="s">
        <v>9307</v>
      </c>
      <c r="B5823" s="8" t="s">
        <v>5191</v>
      </c>
      <c r="C5823" s="8" t="s">
        <v>5</v>
      </c>
      <c r="D5823" s="50" t="s">
        <v>11070</v>
      </c>
      <c r="E5823" s="50" t="s">
        <v>5135</v>
      </c>
    </row>
    <row r="5824" spans="1:5" ht="16" x14ac:dyDescent="0.2">
      <c r="A5824" s="8" t="s">
        <v>9307</v>
      </c>
      <c r="B5824" s="8" t="s">
        <v>5191</v>
      </c>
      <c r="C5824" s="8" t="s">
        <v>6</v>
      </c>
      <c r="D5824" s="50" t="s">
        <v>11089</v>
      </c>
      <c r="E5824" s="50" t="s">
        <v>5193</v>
      </c>
    </row>
    <row r="5825" spans="1:5" ht="16" x14ac:dyDescent="0.2">
      <c r="A5825" s="8" t="s">
        <v>9307</v>
      </c>
      <c r="B5825" s="8" t="s">
        <v>5191</v>
      </c>
      <c r="C5825" s="8" t="s">
        <v>7</v>
      </c>
      <c r="D5825" s="50" t="s">
        <v>11090</v>
      </c>
      <c r="E5825" s="50" t="s">
        <v>5194</v>
      </c>
    </row>
    <row r="5826" spans="1:5" ht="48" x14ac:dyDescent="0.2">
      <c r="A5826" s="8" t="s">
        <v>9307</v>
      </c>
      <c r="B5826" s="8" t="s">
        <v>5191</v>
      </c>
      <c r="C5826" s="8" t="s">
        <v>8</v>
      </c>
      <c r="D5826" s="50" t="s">
        <v>10803</v>
      </c>
      <c r="E5826" s="50" t="s">
        <v>4480</v>
      </c>
    </row>
    <row r="5827" spans="1:5" ht="16" x14ac:dyDescent="0.2">
      <c r="A5827" s="8" t="s">
        <v>9307</v>
      </c>
      <c r="B5827" s="8" t="s">
        <v>5195</v>
      </c>
      <c r="C5827" s="8" t="s">
        <v>4</v>
      </c>
      <c r="D5827" s="50" t="s">
        <v>10794</v>
      </c>
      <c r="E5827" s="50" t="s">
        <v>4461</v>
      </c>
    </row>
    <row r="5828" spans="1:5" ht="16" x14ac:dyDescent="0.2">
      <c r="A5828" s="8" t="s">
        <v>9307</v>
      </c>
      <c r="B5828" s="8" t="s">
        <v>5195</v>
      </c>
      <c r="C5828" s="8" t="s">
        <v>5</v>
      </c>
      <c r="D5828" s="50" t="s">
        <v>11070</v>
      </c>
      <c r="E5828" s="50" t="s">
        <v>5135</v>
      </c>
    </row>
    <row r="5829" spans="1:5" ht="16" x14ac:dyDescent="0.2">
      <c r="A5829" s="8" t="s">
        <v>9307</v>
      </c>
      <c r="B5829" s="8" t="s">
        <v>5195</v>
      </c>
      <c r="C5829" s="8" t="s">
        <v>6</v>
      </c>
      <c r="D5829" s="50" t="s">
        <v>11089</v>
      </c>
      <c r="E5829" s="50" t="s">
        <v>5193</v>
      </c>
    </row>
    <row r="5830" spans="1:5" ht="32" x14ac:dyDescent="0.2">
      <c r="A5830" s="8" t="s">
        <v>9307</v>
      </c>
      <c r="B5830" s="8" t="s">
        <v>5195</v>
      </c>
      <c r="C5830" s="8" t="s">
        <v>7</v>
      </c>
      <c r="D5830" s="50" t="s">
        <v>11091</v>
      </c>
      <c r="E5830" s="50" t="s">
        <v>5197</v>
      </c>
    </row>
    <row r="5831" spans="1:5" ht="16" x14ac:dyDescent="0.2">
      <c r="A5831" s="8" t="s">
        <v>9307</v>
      </c>
      <c r="B5831" s="8" t="s">
        <v>5198</v>
      </c>
      <c r="C5831" s="8" t="s">
        <v>4</v>
      </c>
      <c r="D5831" s="50" t="s">
        <v>10794</v>
      </c>
      <c r="E5831" s="50" t="s">
        <v>4461</v>
      </c>
    </row>
    <row r="5832" spans="1:5" ht="16" x14ac:dyDescent="0.2">
      <c r="A5832" s="8" t="s">
        <v>9307</v>
      </c>
      <c r="B5832" s="8" t="s">
        <v>5198</v>
      </c>
      <c r="C5832" s="8" t="s">
        <v>5</v>
      </c>
      <c r="D5832" s="50" t="s">
        <v>11070</v>
      </c>
      <c r="E5832" s="50" t="s">
        <v>5135</v>
      </c>
    </row>
    <row r="5833" spans="1:5" ht="16" x14ac:dyDescent="0.2">
      <c r="A5833" s="8" t="s">
        <v>9307</v>
      </c>
      <c r="B5833" s="8" t="s">
        <v>5198</v>
      </c>
      <c r="C5833" s="8" t="s">
        <v>6</v>
      </c>
      <c r="D5833" s="50" t="s">
        <v>11089</v>
      </c>
      <c r="E5833" s="50" t="s">
        <v>5193</v>
      </c>
    </row>
    <row r="5834" spans="1:5" ht="16" x14ac:dyDescent="0.2">
      <c r="A5834" s="8" t="s">
        <v>9307</v>
      </c>
      <c r="B5834" s="8" t="s">
        <v>5198</v>
      </c>
      <c r="C5834" s="8" t="s">
        <v>7</v>
      </c>
      <c r="D5834" s="50" t="s">
        <v>11092</v>
      </c>
      <c r="E5834" s="50" t="s">
        <v>5200</v>
      </c>
    </row>
    <row r="5835" spans="1:5" ht="16" x14ac:dyDescent="0.2">
      <c r="A5835" s="8" t="s">
        <v>9307</v>
      </c>
      <c r="B5835" s="8" t="s">
        <v>5201</v>
      </c>
      <c r="C5835" s="8" t="s">
        <v>4</v>
      </c>
      <c r="D5835" s="50" t="s">
        <v>10794</v>
      </c>
      <c r="E5835" s="50" t="s">
        <v>4461</v>
      </c>
    </row>
    <row r="5836" spans="1:5" ht="16" x14ac:dyDescent="0.2">
      <c r="A5836" s="8" t="s">
        <v>9307</v>
      </c>
      <c r="B5836" s="8" t="s">
        <v>5201</v>
      </c>
      <c r="C5836" s="8" t="s">
        <v>5</v>
      </c>
      <c r="D5836" s="50" t="s">
        <v>11070</v>
      </c>
      <c r="E5836" s="50" t="s">
        <v>5135</v>
      </c>
    </row>
    <row r="5837" spans="1:5" ht="16" x14ac:dyDescent="0.2">
      <c r="A5837" s="8" t="s">
        <v>9307</v>
      </c>
      <c r="B5837" s="8" t="s">
        <v>5201</v>
      </c>
      <c r="C5837" s="8" t="s">
        <v>6</v>
      </c>
      <c r="D5837" s="50" t="s">
        <v>11089</v>
      </c>
      <c r="E5837" s="50" t="s">
        <v>5193</v>
      </c>
    </row>
    <row r="5838" spans="1:5" ht="16" x14ac:dyDescent="0.2">
      <c r="A5838" s="8" t="s">
        <v>9307</v>
      </c>
      <c r="B5838" s="8" t="s">
        <v>5201</v>
      </c>
      <c r="C5838" s="8" t="s">
        <v>7</v>
      </c>
      <c r="D5838" s="50" t="s">
        <v>11093</v>
      </c>
      <c r="E5838" s="50" t="s">
        <v>5203</v>
      </c>
    </row>
    <row r="5839" spans="1:5" ht="16" x14ac:dyDescent="0.2">
      <c r="A5839" s="8" t="s">
        <v>9307</v>
      </c>
      <c r="B5839" s="8" t="s">
        <v>5204</v>
      </c>
      <c r="C5839" s="8" t="s">
        <v>4</v>
      </c>
      <c r="D5839" s="50" t="s">
        <v>10794</v>
      </c>
      <c r="E5839" s="50" t="s">
        <v>4461</v>
      </c>
    </row>
    <row r="5840" spans="1:5" ht="16" x14ac:dyDescent="0.2">
      <c r="A5840" s="8" t="s">
        <v>9307</v>
      </c>
      <c r="B5840" s="8" t="s">
        <v>5204</v>
      </c>
      <c r="C5840" s="8" t="s">
        <v>5</v>
      </c>
      <c r="D5840" s="50" t="s">
        <v>11070</v>
      </c>
      <c r="E5840" s="50" t="s">
        <v>5135</v>
      </c>
    </row>
    <row r="5841" spans="1:5" ht="16" x14ac:dyDescent="0.2">
      <c r="A5841" s="8" t="s">
        <v>9307</v>
      </c>
      <c r="B5841" s="8" t="s">
        <v>5204</v>
      </c>
      <c r="C5841" s="8" t="s">
        <v>6</v>
      </c>
      <c r="D5841" s="50" t="s">
        <v>11089</v>
      </c>
      <c r="E5841" s="50" t="s">
        <v>5193</v>
      </c>
    </row>
    <row r="5842" spans="1:5" ht="16" x14ac:dyDescent="0.2">
      <c r="A5842" s="8" t="s">
        <v>9307</v>
      </c>
      <c r="B5842" s="8" t="s">
        <v>5204</v>
      </c>
      <c r="C5842" s="8" t="s">
        <v>7</v>
      </c>
      <c r="D5842" s="50" t="s">
        <v>11094</v>
      </c>
      <c r="E5842" s="50" t="s">
        <v>5206</v>
      </c>
    </row>
    <row r="5843" spans="1:5" ht="16" x14ac:dyDescent="0.2">
      <c r="A5843" s="8" t="s">
        <v>9307</v>
      </c>
      <c r="B5843" s="8" t="s">
        <v>5207</v>
      </c>
      <c r="C5843" s="8" t="s">
        <v>4</v>
      </c>
      <c r="D5843" s="50" t="s">
        <v>10794</v>
      </c>
      <c r="E5843" s="50" t="s">
        <v>4461</v>
      </c>
    </row>
    <row r="5844" spans="1:5" ht="16" x14ac:dyDescent="0.2">
      <c r="A5844" s="8" t="s">
        <v>9307</v>
      </c>
      <c r="B5844" s="8" t="s">
        <v>5207</v>
      </c>
      <c r="C5844" s="8" t="s">
        <v>5</v>
      </c>
      <c r="D5844" s="50" t="s">
        <v>11070</v>
      </c>
      <c r="E5844" s="50" t="s">
        <v>5135</v>
      </c>
    </row>
    <row r="5845" spans="1:5" ht="16" x14ac:dyDescent="0.2">
      <c r="A5845" s="8" t="s">
        <v>9307</v>
      </c>
      <c r="B5845" s="8" t="s">
        <v>5207</v>
      </c>
      <c r="C5845" s="8" t="s">
        <v>6</v>
      </c>
      <c r="D5845" s="50" t="s">
        <v>11089</v>
      </c>
      <c r="E5845" s="50" t="s">
        <v>5193</v>
      </c>
    </row>
    <row r="5846" spans="1:5" ht="16" x14ac:dyDescent="0.2">
      <c r="A5846" s="8" t="s">
        <v>9307</v>
      </c>
      <c r="B5846" s="8" t="s">
        <v>5207</v>
      </c>
      <c r="C5846" s="8" t="s">
        <v>7</v>
      </c>
      <c r="D5846" s="50" t="s">
        <v>11095</v>
      </c>
      <c r="E5846" s="50" t="s">
        <v>5209</v>
      </c>
    </row>
    <row r="5847" spans="1:5" ht="16" x14ac:dyDescent="0.2">
      <c r="A5847" s="8" t="s">
        <v>9307</v>
      </c>
      <c r="B5847" s="8" t="s">
        <v>5210</v>
      </c>
      <c r="C5847" s="8" t="s">
        <v>4</v>
      </c>
      <c r="D5847" s="50" t="s">
        <v>10794</v>
      </c>
      <c r="E5847" s="50" t="s">
        <v>4461</v>
      </c>
    </row>
    <row r="5848" spans="1:5" ht="16" x14ac:dyDescent="0.2">
      <c r="A5848" s="8" t="s">
        <v>9307</v>
      </c>
      <c r="B5848" s="8" t="s">
        <v>5210</v>
      </c>
      <c r="C5848" s="8" t="s">
        <v>5</v>
      </c>
      <c r="D5848" s="50" t="s">
        <v>11070</v>
      </c>
      <c r="E5848" s="50" t="s">
        <v>5135</v>
      </c>
    </row>
    <row r="5849" spans="1:5" ht="16" x14ac:dyDescent="0.2">
      <c r="A5849" s="8" t="s">
        <v>9307</v>
      </c>
      <c r="B5849" s="8" t="s">
        <v>5210</v>
      </c>
      <c r="C5849" s="8" t="s">
        <v>6</v>
      </c>
      <c r="D5849" s="50" t="s">
        <v>11089</v>
      </c>
      <c r="E5849" s="50" t="s">
        <v>5193</v>
      </c>
    </row>
    <row r="5850" spans="1:5" ht="16" x14ac:dyDescent="0.2">
      <c r="A5850" s="8" t="s">
        <v>9307</v>
      </c>
      <c r="B5850" s="8" t="s">
        <v>5210</v>
      </c>
      <c r="C5850" s="8" t="s">
        <v>7</v>
      </c>
      <c r="D5850" s="50" t="s">
        <v>11096</v>
      </c>
      <c r="E5850" s="2" t="s">
        <v>5212</v>
      </c>
    </row>
    <row r="5851" spans="1:5" ht="16" x14ac:dyDescent="0.2">
      <c r="A5851" s="8" t="s">
        <v>9307</v>
      </c>
      <c r="B5851" s="8" t="s">
        <v>5213</v>
      </c>
      <c r="C5851" s="8" t="s">
        <v>4</v>
      </c>
      <c r="D5851" s="50" t="s">
        <v>10794</v>
      </c>
      <c r="E5851" s="50" t="s">
        <v>4461</v>
      </c>
    </row>
    <row r="5852" spans="1:5" ht="16" x14ac:dyDescent="0.2">
      <c r="A5852" s="8" t="s">
        <v>9307</v>
      </c>
      <c r="B5852" s="8" t="s">
        <v>5213</v>
      </c>
      <c r="C5852" s="8" t="s">
        <v>5</v>
      </c>
      <c r="D5852" s="50" t="s">
        <v>11070</v>
      </c>
      <c r="E5852" s="50" t="s">
        <v>5135</v>
      </c>
    </row>
    <row r="5853" spans="1:5" ht="16" x14ac:dyDescent="0.2">
      <c r="A5853" s="8" t="s">
        <v>9307</v>
      </c>
      <c r="B5853" s="8" t="s">
        <v>5213</v>
      </c>
      <c r="C5853" s="8" t="s">
        <v>6</v>
      </c>
      <c r="D5853" s="50" t="s">
        <v>11089</v>
      </c>
      <c r="E5853" s="50" t="s">
        <v>5193</v>
      </c>
    </row>
    <row r="5854" spans="1:5" ht="16" x14ac:dyDescent="0.2">
      <c r="A5854" s="8" t="s">
        <v>9307</v>
      </c>
      <c r="B5854" s="8" t="s">
        <v>5213</v>
      </c>
      <c r="C5854" s="8" t="s">
        <v>7</v>
      </c>
      <c r="D5854" s="50" t="s">
        <v>9723</v>
      </c>
      <c r="E5854" s="50" t="s">
        <v>1408</v>
      </c>
    </row>
    <row r="5855" spans="1:5" ht="16" x14ac:dyDescent="0.2">
      <c r="A5855" s="8" t="s">
        <v>9307</v>
      </c>
      <c r="B5855" s="8" t="s">
        <v>5215</v>
      </c>
      <c r="C5855" s="8" t="s">
        <v>4</v>
      </c>
      <c r="D5855" s="50" t="s">
        <v>10794</v>
      </c>
      <c r="E5855" s="50" t="s">
        <v>4461</v>
      </c>
    </row>
    <row r="5856" spans="1:5" ht="16" x14ac:dyDescent="0.2">
      <c r="A5856" s="8" t="s">
        <v>9307</v>
      </c>
      <c r="B5856" s="8" t="s">
        <v>5215</v>
      </c>
      <c r="C5856" s="8" t="s">
        <v>5</v>
      </c>
      <c r="D5856" s="50" t="s">
        <v>11070</v>
      </c>
      <c r="E5856" s="50" t="s">
        <v>5135</v>
      </c>
    </row>
    <row r="5857" spans="1:5" ht="16" x14ac:dyDescent="0.2">
      <c r="A5857" s="8" t="s">
        <v>9307</v>
      </c>
      <c r="B5857" s="8" t="s">
        <v>5215</v>
      </c>
      <c r="C5857" s="8" t="s">
        <v>6</v>
      </c>
      <c r="D5857" s="50" t="s">
        <v>11089</v>
      </c>
      <c r="E5857" s="50" t="s">
        <v>5193</v>
      </c>
    </row>
    <row r="5858" spans="1:5" ht="32" x14ac:dyDescent="0.2">
      <c r="A5858" s="8" t="s">
        <v>9307</v>
      </c>
      <c r="B5858" s="8" t="s">
        <v>5215</v>
      </c>
      <c r="C5858" s="8" t="s">
        <v>7</v>
      </c>
      <c r="D5858" s="50" t="s">
        <v>11097</v>
      </c>
      <c r="E5858" s="50" t="s">
        <v>5217</v>
      </c>
    </row>
    <row r="5859" spans="1:5" ht="96" x14ac:dyDescent="0.2">
      <c r="A5859" s="8" t="s">
        <v>9307</v>
      </c>
      <c r="B5859" s="8" t="s">
        <v>5215</v>
      </c>
      <c r="C5859" s="8" t="s">
        <v>8</v>
      </c>
      <c r="D5859" s="50" t="s">
        <v>11098</v>
      </c>
      <c r="E5859" s="50" t="s">
        <v>5218</v>
      </c>
    </row>
    <row r="5860" spans="1:5" ht="16" x14ac:dyDescent="0.2">
      <c r="A5860" s="8" t="s">
        <v>9307</v>
      </c>
      <c r="B5860" s="8" t="s">
        <v>5219</v>
      </c>
      <c r="C5860" s="8" t="s">
        <v>4</v>
      </c>
      <c r="D5860" s="50" t="s">
        <v>10794</v>
      </c>
      <c r="E5860" s="50" t="s">
        <v>4461</v>
      </c>
    </row>
    <row r="5861" spans="1:5" ht="16" x14ac:dyDescent="0.2">
      <c r="A5861" s="8" t="s">
        <v>9307</v>
      </c>
      <c r="B5861" s="8" t="s">
        <v>5219</v>
      </c>
      <c r="C5861" s="8" t="s">
        <v>5</v>
      </c>
      <c r="D5861" s="50" t="s">
        <v>11070</v>
      </c>
      <c r="E5861" s="50" t="s">
        <v>5135</v>
      </c>
    </row>
    <row r="5862" spans="1:5" ht="16" x14ac:dyDescent="0.2">
      <c r="A5862" s="8" t="s">
        <v>9307</v>
      </c>
      <c r="B5862" s="8" t="s">
        <v>5219</v>
      </c>
      <c r="C5862" s="8" t="s">
        <v>6</v>
      </c>
      <c r="D5862" s="50" t="s">
        <v>11089</v>
      </c>
      <c r="E5862" s="50" t="s">
        <v>5193</v>
      </c>
    </row>
    <row r="5863" spans="1:5" ht="16" x14ac:dyDescent="0.2">
      <c r="A5863" s="8" t="s">
        <v>9307</v>
      </c>
      <c r="B5863" s="8" t="s">
        <v>5219</v>
      </c>
      <c r="C5863" s="8" t="s">
        <v>7</v>
      </c>
      <c r="D5863" s="50" t="s">
        <v>11099</v>
      </c>
      <c r="E5863" s="50" t="s">
        <v>5221</v>
      </c>
    </row>
    <row r="5864" spans="1:5" ht="16" x14ac:dyDescent="0.2">
      <c r="A5864" s="8" t="s">
        <v>9307</v>
      </c>
      <c r="B5864" s="8" t="s">
        <v>5224</v>
      </c>
      <c r="C5864" s="8" t="s">
        <v>4</v>
      </c>
      <c r="D5864" s="50" t="s">
        <v>10794</v>
      </c>
      <c r="E5864" s="50" t="s">
        <v>4461</v>
      </c>
    </row>
    <row r="5865" spans="1:5" ht="16" x14ac:dyDescent="0.2">
      <c r="A5865" s="8" t="s">
        <v>9307</v>
      </c>
      <c r="B5865" s="8" t="s">
        <v>5224</v>
      </c>
      <c r="C5865" s="8" t="s">
        <v>5</v>
      </c>
      <c r="D5865" s="50" t="s">
        <v>11070</v>
      </c>
      <c r="E5865" s="50" t="s">
        <v>5135</v>
      </c>
    </row>
    <row r="5866" spans="1:5" ht="16" x14ac:dyDescent="0.2">
      <c r="A5866" s="8" t="s">
        <v>9307</v>
      </c>
      <c r="B5866" s="8" t="s">
        <v>5224</v>
      </c>
      <c r="C5866" s="8" t="s">
        <v>6</v>
      </c>
      <c r="D5866" s="50" t="s">
        <v>11089</v>
      </c>
      <c r="E5866" s="50" t="s">
        <v>5193</v>
      </c>
    </row>
    <row r="5867" spans="1:5" ht="16" x14ac:dyDescent="0.2">
      <c r="A5867" s="8" t="s">
        <v>9307</v>
      </c>
      <c r="B5867" s="8" t="s">
        <v>5224</v>
      </c>
      <c r="C5867" s="8" t="s">
        <v>7</v>
      </c>
      <c r="D5867" s="50" t="s">
        <v>11100</v>
      </c>
      <c r="E5867" s="50" t="s">
        <v>5226</v>
      </c>
    </row>
    <row r="5868" spans="1:5" ht="16" x14ac:dyDescent="0.2">
      <c r="A5868" s="8" t="s">
        <v>9307</v>
      </c>
      <c r="B5868" s="8" t="s">
        <v>5227</v>
      </c>
      <c r="C5868" s="8" t="s">
        <v>4</v>
      </c>
      <c r="D5868" s="50" t="s">
        <v>10794</v>
      </c>
      <c r="E5868" s="50" t="s">
        <v>4461</v>
      </c>
    </row>
    <row r="5869" spans="1:5" ht="16" x14ac:dyDescent="0.2">
      <c r="A5869" s="8" t="s">
        <v>9307</v>
      </c>
      <c r="B5869" s="8" t="s">
        <v>5227</v>
      </c>
      <c r="C5869" s="8" t="s">
        <v>5</v>
      </c>
      <c r="D5869" s="50" t="s">
        <v>11070</v>
      </c>
      <c r="E5869" s="50" t="s">
        <v>5135</v>
      </c>
    </row>
    <row r="5870" spans="1:5" ht="16" x14ac:dyDescent="0.2">
      <c r="A5870" s="8" t="s">
        <v>9307</v>
      </c>
      <c r="B5870" s="8" t="s">
        <v>5227</v>
      </c>
      <c r="C5870" s="8" t="s">
        <v>6</v>
      </c>
      <c r="D5870" s="50" t="s">
        <v>11089</v>
      </c>
      <c r="E5870" s="50" t="s">
        <v>5193</v>
      </c>
    </row>
    <row r="5871" spans="1:5" ht="16" x14ac:dyDescent="0.2">
      <c r="A5871" s="8" t="s">
        <v>9307</v>
      </c>
      <c r="B5871" s="8" t="s">
        <v>5227</v>
      </c>
      <c r="C5871" s="8" t="s">
        <v>7</v>
      </c>
      <c r="D5871" s="50" t="s">
        <v>11101</v>
      </c>
      <c r="E5871" s="50" t="s">
        <v>5229</v>
      </c>
    </row>
    <row r="5872" spans="1:5" ht="16" x14ac:dyDescent="0.2">
      <c r="A5872" s="8" t="s">
        <v>9307</v>
      </c>
      <c r="B5872" s="8" t="s">
        <v>5230</v>
      </c>
      <c r="C5872" s="8" t="s">
        <v>4</v>
      </c>
      <c r="D5872" s="50" t="s">
        <v>10794</v>
      </c>
      <c r="E5872" s="50" t="s">
        <v>4461</v>
      </c>
    </row>
    <row r="5873" spans="1:5" ht="16" x14ac:dyDescent="0.2">
      <c r="A5873" s="8" t="s">
        <v>9307</v>
      </c>
      <c r="B5873" s="8" t="s">
        <v>5230</v>
      </c>
      <c r="C5873" s="8" t="s">
        <v>5</v>
      </c>
      <c r="D5873" s="50" t="s">
        <v>11070</v>
      </c>
      <c r="E5873" s="50" t="s">
        <v>5135</v>
      </c>
    </row>
    <row r="5874" spans="1:5" ht="16" x14ac:dyDescent="0.2">
      <c r="A5874" s="8" t="s">
        <v>9307</v>
      </c>
      <c r="B5874" s="8" t="s">
        <v>5230</v>
      </c>
      <c r="C5874" s="8" t="s">
        <v>6</v>
      </c>
      <c r="D5874" s="50" t="s">
        <v>11089</v>
      </c>
      <c r="E5874" s="50" t="s">
        <v>5193</v>
      </c>
    </row>
    <row r="5875" spans="1:5" ht="16" x14ac:dyDescent="0.2">
      <c r="A5875" s="8" t="s">
        <v>9307</v>
      </c>
      <c r="B5875" s="8" t="s">
        <v>5230</v>
      </c>
      <c r="C5875" s="8" t="s">
        <v>7</v>
      </c>
      <c r="D5875" s="50" t="s">
        <v>11102</v>
      </c>
      <c r="E5875" s="50" t="s">
        <v>5232</v>
      </c>
    </row>
    <row r="5876" spans="1:5" ht="16" x14ac:dyDescent="0.2">
      <c r="A5876" s="8" t="s">
        <v>9307</v>
      </c>
      <c r="B5876" s="8" t="s">
        <v>5233</v>
      </c>
      <c r="C5876" s="8" t="s">
        <v>4</v>
      </c>
      <c r="D5876" s="50" t="s">
        <v>10794</v>
      </c>
      <c r="E5876" s="50" t="s">
        <v>4461</v>
      </c>
    </row>
    <row r="5877" spans="1:5" ht="16" x14ac:dyDescent="0.2">
      <c r="A5877" s="8" t="s">
        <v>9307</v>
      </c>
      <c r="B5877" s="8" t="s">
        <v>5233</v>
      </c>
      <c r="C5877" s="8" t="s">
        <v>5</v>
      </c>
      <c r="D5877" s="50" t="s">
        <v>11070</v>
      </c>
      <c r="E5877" s="50" t="s">
        <v>5135</v>
      </c>
    </row>
    <row r="5878" spans="1:5" ht="16" x14ac:dyDescent="0.2">
      <c r="A5878" s="8" t="s">
        <v>9307</v>
      </c>
      <c r="B5878" s="8" t="s">
        <v>5233</v>
      </c>
      <c r="C5878" s="8" t="s">
        <v>6</v>
      </c>
      <c r="D5878" s="50" t="s">
        <v>11089</v>
      </c>
      <c r="E5878" s="50" t="s">
        <v>5193</v>
      </c>
    </row>
    <row r="5879" spans="1:5" ht="16" x14ac:dyDescent="0.2">
      <c r="A5879" s="8" t="s">
        <v>9307</v>
      </c>
      <c r="B5879" s="8" t="s">
        <v>5233</v>
      </c>
      <c r="C5879" s="8" t="s">
        <v>7</v>
      </c>
      <c r="D5879" s="50" t="s">
        <v>11103</v>
      </c>
      <c r="E5879" s="50" t="s">
        <v>5235</v>
      </c>
    </row>
    <row r="5880" spans="1:5" ht="16" x14ac:dyDescent="0.2">
      <c r="A5880" s="8" t="s">
        <v>9307</v>
      </c>
      <c r="B5880" s="8" t="s">
        <v>5236</v>
      </c>
      <c r="C5880" s="8" t="s">
        <v>4</v>
      </c>
      <c r="D5880" s="50" t="s">
        <v>10794</v>
      </c>
      <c r="E5880" s="50" t="s">
        <v>4461</v>
      </c>
    </row>
    <row r="5881" spans="1:5" ht="16" x14ac:dyDescent="0.2">
      <c r="A5881" s="8" t="s">
        <v>9307</v>
      </c>
      <c r="B5881" s="8" t="s">
        <v>5236</v>
      </c>
      <c r="C5881" s="8" t="s">
        <v>5</v>
      </c>
      <c r="D5881" s="50" t="s">
        <v>11070</v>
      </c>
      <c r="E5881" s="50" t="s">
        <v>5135</v>
      </c>
    </row>
    <row r="5882" spans="1:5" ht="16" x14ac:dyDescent="0.2">
      <c r="A5882" s="8" t="s">
        <v>9307</v>
      </c>
      <c r="B5882" s="8" t="s">
        <v>5236</v>
      </c>
      <c r="C5882" s="8" t="s">
        <v>6</v>
      </c>
      <c r="D5882" s="50" t="s">
        <v>11089</v>
      </c>
      <c r="E5882" s="50" t="s">
        <v>5193</v>
      </c>
    </row>
    <row r="5883" spans="1:5" ht="16" x14ac:dyDescent="0.2">
      <c r="A5883" s="8" t="s">
        <v>9307</v>
      </c>
      <c r="B5883" s="8" t="s">
        <v>5236</v>
      </c>
      <c r="C5883" s="8" t="s">
        <v>7</v>
      </c>
      <c r="D5883" s="50" t="s">
        <v>11104</v>
      </c>
      <c r="E5883" s="50" t="s">
        <v>5238</v>
      </c>
    </row>
    <row r="5884" spans="1:5" ht="16" x14ac:dyDescent="0.2">
      <c r="A5884" s="8" t="s">
        <v>9307</v>
      </c>
      <c r="B5884" s="8" t="s">
        <v>5239</v>
      </c>
      <c r="C5884" s="8" t="s">
        <v>4</v>
      </c>
      <c r="D5884" s="50" t="s">
        <v>10794</v>
      </c>
      <c r="E5884" s="50" t="s">
        <v>4461</v>
      </c>
    </row>
    <row r="5885" spans="1:5" ht="16" x14ac:dyDescent="0.2">
      <c r="A5885" s="8" t="s">
        <v>9307</v>
      </c>
      <c r="B5885" s="8" t="s">
        <v>5239</v>
      </c>
      <c r="C5885" s="8" t="s">
        <v>5</v>
      </c>
      <c r="D5885" s="50" t="s">
        <v>11070</v>
      </c>
      <c r="E5885" s="50" t="s">
        <v>5135</v>
      </c>
    </row>
    <row r="5886" spans="1:5" ht="16" x14ac:dyDescent="0.2">
      <c r="A5886" s="8" t="s">
        <v>9307</v>
      </c>
      <c r="B5886" s="8" t="s">
        <v>5239</v>
      </c>
      <c r="C5886" s="8" t="s">
        <v>6</v>
      </c>
      <c r="D5886" s="50" t="s">
        <v>11089</v>
      </c>
      <c r="E5886" s="50" t="s">
        <v>5193</v>
      </c>
    </row>
    <row r="5887" spans="1:5" ht="16" x14ac:dyDescent="0.2">
      <c r="A5887" s="8" t="s">
        <v>9307</v>
      </c>
      <c r="B5887" s="8" t="s">
        <v>5239</v>
      </c>
      <c r="C5887" s="8" t="s">
        <v>7</v>
      </c>
      <c r="D5887" s="50" t="s">
        <v>9723</v>
      </c>
      <c r="E5887" s="50" t="s">
        <v>1408</v>
      </c>
    </row>
    <row r="5888" spans="1:5" ht="16" x14ac:dyDescent="0.2">
      <c r="A5888" s="8" t="s">
        <v>9307</v>
      </c>
      <c r="B5888" s="8" t="s">
        <v>5241</v>
      </c>
      <c r="C5888" s="8" t="s">
        <v>4</v>
      </c>
      <c r="D5888" s="50" t="s">
        <v>10794</v>
      </c>
      <c r="E5888" s="50" t="s">
        <v>4461</v>
      </c>
    </row>
    <row r="5889" spans="1:5" ht="16" x14ac:dyDescent="0.2">
      <c r="A5889" s="8" t="s">
        <v>9307</v>
      </c>
      <c r="B5889" s="8" t="s">
        <v>5241</v>
      </c>
      <c r="C5889" s="8" t="s">
        <v>5</v>
      </c>
      <c r="D5889" s="50" t="s">
        <v>11070</v>
      </c>
      <c r="E5889" s="50" t="s">
        <v>5135</v>
      </c>
    </row>
    <row r="5890" spans="1:5" ht="16" x14ac:dyDescent="0.2">
      <c r="A5890" s="8" t="s">
        <v>9307</v>
      </c>
      <c r="B5890" s="8" t="s">
        <v>5241</v>
      </c>
      <c r="C5890" s="8" t="s">
        <v>6</v>
      </c>
      <c r="D5890" s="50" t="s">
        <v>11089</v>
      </c>
      <c r="E5890" s="50" t="s">
        <v>5193</v>
      </c>
    </row>
    <row r="5891" spans="1:5" ht="16" x14ac:dyDescent="0.2">
      <c r="A5891" s="8" t="s">
        <v>9307</v>
      </c>
      <c r="B5891" s="8" t="s">
        <v>5241</v>
      </c>
      <c r="C5891" s="8" t="s">
        <v>7</v>
      </c>
      <c r="D5891" s="50" t="s">
        <v>11105</v>
      </c>
      <c r="E5891" s="50" t="s">
        <v>5243</v>
      </c>
    </row>
    <row r="5892" spans="1:5" ht="96" x14ac:dyDescent="0.2">
      <c r="A5892" s="8" t="s">
        <v>9307</v>
      </c>
      <c r="B5892" s="8" t="s">
        <v>5241</v>
      </c>
      <c r="C5892" s="8" t="s">
        <v>8</v>
      </c>
      <c r="D5892" s="50" t="s">
        <v>11106</v>
      </c>
      <c r="E5892" s="50" t="s">
        <v>5244</v>
      </c>
    </row>
    <row r="5893" spans="1:5" ht="16" x14ac:dyDescent="0.2">
      <c r="A5893" s="8" t="s">
        <v>9307</v>
      </c>
      <c r="B5893" s="8" t="s">
        <v>5245</v>
      </c>
      <c r="C5893" s="8" t="s">
        <v>4</v>
      </c>
      <c r="D5893" s="50" t="s">
        <v>10794</v>
      </c>
      <c r="E5893" s="50" t="s">
        <v>4461</v>
      </c>
    </row>
    <row r="5894" spans="1:5" ht="16" x14ac:dyDescent="0.2">
      <c r="A5894" s="8" t="s">
        <v>9307</v>
      </c>
      <c r="B5894" s="8" t="s">
        <v>5245</v>
      </c>
      <c r="C5894" s="8" t="s">
        <v>5</v>
      </c>
      <c r="D5894" s="50" t="s">
        <v>11070</v>
      </c>
      <c r="E5894" s="50" t="s">
        <v>5135</v>
      </c>
    </row>
    <row r="5895" spans="1:5" ht="16" x14ac:dyDescent="0.2">
      <c r="A5895" s="8" t="s">
        <v>9307</v>
      </c>
      <c r="B5895" s="8" t="s">
        <v>5245</v>
      </c>
      <c r="C5895" s="8" t="s">
        <v>6</v>
      </c>
      <c r="D5895" s="50" t="s">
        <v>11107</v>
      </c>
      <c r="E5895" s="50" t="s">
        <v>5247</v>
      </c>
    </row>
    <row r="5896" spans="1:5" ht="16" x14ac:dyDescent="0.2">
      <c r="A5896" s="8" t="s">
        <v>9307</v>
      </c>
      <c r="B5896" s="8" t="s">
        <v>5245</v>
      </c>
      <c r="C5896" s="8" t="s">
        <v>7</v>
      </c>
      <c r="D5896" s="50" t="s">
        <v>11108</v>
      </c>
      <c r="E5896" s="50" t="s">
        <v>5248</v>
      </c>
    </row>
    <row r="5897" spans="1:5" ht="16" x14ac:dyDescent="0.2">
      <c r="A5897" s="8" t="s">
        <v>9307</v>
      </c>
      <c r="B5897" s="8" t="s">
        <v>5249</v>
      </c>
      <c r="C5897" s="8" t="s">
        <v>4</v>
      </c>
      <c r="D5897" s="50" t="s">
        <v>10794</v>
      </c>
      <c r="E5897" s="50" t="s">
        <v>4461</v>
      </c>
    </row>
    <row r="5898" spans="1:5" ht="16" x14ac:dyDescent="0.2">
      <c r="A5898" s="8" t="s">
        <v>9307</v>
      </c>
      <c r="B5898" s="8" t="s">
        <v>5249</v>
      </c>
      <c r="C5898" s="8" t="s">
        <v>5</v>
      </c>
      <c r="D5898" s="50" t="s">
        <v>11070</v>
      </c>
      <c r="E5898" s="50" t="s">
        <v>5135</v>
      </c>
    </row>
    <row r="5899" spans="1:5" ht="16" x14ac:dyDescent="0.2">
      <c r="A5899" s="8" t="s">
        <v>9307</v>
      </c>
      <c r="B5899" s="8" t="s">
        <v>5249</v>
      </c>
      <c r="C5899" s="8" t="s">
        <v>6</v>
      </c>
      <c r="D5899" s="50" t="s">
        <v>11107</v>
      </c>
      <c r="E5899" s="50" t="s">
        <v>5247</v>
      </c>
    </row>
    <row r="5900" spans="1:5" ht="16" x14ac:dyDescent="0.2">
      <c r="A5900" s="8" t="s">
        <v>9307</v>
      </c>
      <c r="B5900" s="8" t="s">
        <v>5249</v>
      </c>
      <c r="C5900" s="8" t="s">
        <v>7</v>
      </c>
      <c r="D5900" s="50" t="s">
        <v>11109</v>
      </c>
      <c r="E5900" s="50" t="s">
        <v>5251</v>
      </c>
    </row>
    <row r="5901" spans="1:5" ht="16" x14ac:dyDescent="0.2">
      <c r="A5901" s="8" t="s">
        <v>9307</v>
      </c>
      <c r="B5901" s="8" t="s">
        <v>5254</v>
      </c>
      <c r="C5901" s="8" t="s">
        <v>4</v>
      </c>
      <c r="D5901" s="50" t="s">
        <v>10794</v>
      </c>
      <c r="E5901" s="50" t="s">
        <v>4461</v>
      </c>
    </row>
    <row r="5902" spans="1:5" ht="16" x14ac:dyDescent="0.2">
      <c r="A5902" s="8" t="s">
        <v>9307</v>
      </c>
      <c r="B5902" s="8" t="s">
        <v>5254</v>
      </c>
      <c r="C5902" s="8" t="s">
        <v>5</v>
      </c>
      <c r="D5902" s="50" t="s">
        <v>11070</v>
      </c>
      <c r="E5902" s="50" t="s">
        <v>5135</v>
      </c>
    </row>
    <row r="5903" spans="1:5" ht="16" x14ac:dyDescent="0.2">
      <c r="A5903" s="8" t="s">
        <v>9307</v>
      </c>
      <c r="B5903" s="8" t="s">
        <v>5254</v>
      </c>
      <c r="C5903" s="8" t="s">
        <v>6</v>
      </c>
      <c r="D5903" s="50" t="s">
        <v>11107</v>
      </c>
      <c r="E5903" s="50" t="s">
        <v>5247</v>
      </c>
    </row>
    <row r="5904" spans="1:5" ht="16" x14ac:dyDescent="0.2">
      <c r="A5904" s="8" t="s">
        <v>9307</v>
      </c>
      <c r="B5904" s="8" t="s">
        <v>5254</v>
      </c>
      <c r="C5904" s="8" t="s">
        <v>7</v>
      </c>
      <c r="D5904" s="50" t="s">
        <v>11110</v>
      </c>
      <c r="E5904" s="50" t="s">
        <v>5256</v>
      </c>
    </row>
    <row r="5905" spans="1:5" ht="16" x14ac:dyDescent="0.2">
      <c r="A5905" s="8" t="s">
        <v>9307</v>
      </c>
      <c r="B5905" s="8" t="s">
        <v>5257</v>
      </c>
      <c r="C5905" s="8" t="s">
        <v>4</v>
      </c>
      <c r="D5905" s="50" t="s">
        <v>10794</v>
      </c>
      <c r="E5905" s="50" t="s">
        <v>4461</v>
      </c>
    </row>
    <row r="5906" spans="1:5" ht="16" x14ac:dyDescent="0.2">
      <c r="A5906" s="8" t="s">
        <v>9307</v>
      </c>
      <c r="B5906" s="8" t="s">
        <v>5257</v>
      </c>
      <c r="C5906" s="8" t="s">
        <v>5</v>
      </c>
      <c r="D5906" s="50" t="s">
        <v>11070</v>
      </c>
      <c r="E5906" s="50" t="s">
        <v>5135</v>
      </c>
    </row>
    <row r="5907" spans="1:5" ht="16" x14ac:dyDescent="0.2">
      <c r="A5907" s="8" t="s">
        <v>9307</v>
      </c>
      <c r="B5907" s="8" t="s">
        <v>5257</v>
      </c>
      <c r="C5907" s="8" t="s">
        <v>6</v>
      </c>
      <c r="D5907" s="50" t="s">
        <v>11107</v>
      </c>
      <c r="E5907" s="50" t="s">
        <v>5247</v>
      </c>
    </row>
    <row r="5908" spans="1:5" ht="16" x14ac:dyDescent="0.2">
      <c r="A5908" s="8" t="s">
        <v>9307</v>
      </c>
      <c r="B5908" s="8" t="s">
        <v>5257</v>
      </c>
      <c r="C5908" s="8" t="s">
        <v>7</v>
      </c>
      <c r="D5908" s="50" t="s">
        <v>11111</v>
      </c>
      <c r="E5908" s="50" t="s">
        <v>5259</v>
      </c>
    </row>
    <row r="5909" spans="1:5" ht="16" x14ac:dyDescent="0.2">
      <c r="A5909" s="8" t="s">
        <v>9307</v>
      </c>
      <c r="B5909" s="8" t="s">
        <v>5260</v>
      </c>
      <c r="C5909" s="8" t="s">
        <v>4</v>
      </c>
      <c r="D5909" s="50" t="s">
        <v>10794</v>
      </c>
      <c r="E5909" s="50" t="s">
        <v>4461</v>
      </c>
    </row>
    <row r="5910" spans="1:5" ht="16" x14ac:dyDescent="0.2">
      <c r="A5910" s="8" t="s">
        <v>9307</v>
      </c>
      <c r="B5910" s="8" t="s">
        <v>5260</v>
      </c>
      <c r="C5910" s="8" t="s">
        <v>5</v>
      </c>
      <c r="D5910" s="50" t="s">
        <v>11070</v>
      </c>
      <c r="E5910" s="50" t="s">
        <v>5135</v>
      </c>
    </row>
    <row r="5911" spans="1:5" ht="16" x14ac:dyDescent="0.2">
      <c r="A5911" s="8" t="s">
        <v>9307</v>
      </c>
      <c r="B5911" s="8" t="s">
        <v>5260</v>
      </c>
      <c r="C5911" s="8" t="s">
        <v>6</v>
      </c>
      <c r="D5911" s="50" t="s">
        <v>11107</v>
      </c>
      <c r="E5911" s="50" t="s">
        <v>5247</v>
      </c>
    </row>
    <row r="5912" spans="1:5" ht="16" x14ac:dyDescent="0.2">
      <c r="A5912" s="8" t="s">
        <v>9307</v>
      </c>
      <c r="B5912" s="8" t="s">
        <v>5260</v>
      </c>
      <c r="C5912" s="8" t="s">
        <v>7</v>
      </c>
      <c r="D5912" s="50" t="s">
        <v>11112</v>
      </c>
      <c r="E5912" s="50" t="s">
        <v>5262</v>
      </c>
    </row>
    <row r="5913" spans="1:5" ht="16" x14ac:dyDescent="0.2">
      <c r="A5913" s="8" t="s">
        <v>9307</v>
      </c>
      <c r="B5913" s="8" t="s">
        <v>5263</v>
      </c>
      <c r="C5913" s="8" t="s">
        <v>4</v>
      </c>
      <c r="D5913" s="50" t="s">
        <v>10794</v>
      </c>
      <c r="E5913" s="50" t="s">
        <v>4461</v>
      </c>
    </row>
    <row r="5914" spans="1:5" ht="16" x14ac:dyDescent="0.2">
      <c r="A5914" s="8" t="s">
        <v>9307</v>
      </c>
      <c r="B5914" s="8" t="s">
        <v>5263</v>
      </c>
      <c r="C5914" s="8" t="s">
        <v>5</v>
      </c>
      <c r="D5914" s="50" t="s">
        <v>11070</v>
      </c>
      <c r="E5914" s="50" t="s">
        <v>5135</v>
      </c>
    </row>
    <row r="5915" spans="1:5" ht="16" x14ac:dyDescent="0.2">
      <c r="A5915" s="8" t="s">
        <v>9307</v>
      </c>
      <c r="B5915" s="8" t="s">
        <v>5263</v>
      </c>
      <c r="C5915" s="8" t="s">
        <v>6</v>
      </c>
      <c r="D5915" s="50" t="s">
        <v>11107</v>
      </c>
      <c r="E5915" s="50" t="s">
        <v>5247</v>
      </c>
    </row>
    <row r="5916" spans="1:5" ht="16" x14ac:dyDescent="0.2">
      <c r="A5916" s="8" t="s">
        <v>9307</v>
      </c>
      <c r="B5916" s="8" t="s">
        <v>5263</v>
      </c>
      <c r="C5916" s="8" t="s">
        <v>7</v>
      </c>
      <c r="D5916" s="50" t="s">
        <v>11113</v>
      </c>
      <c r="E5916" s="50" t="s">
        <v>5265</v>
      </c>
    </row>
    <row r="5917" spans="1:5" ht="16" x14ac:dyDescent="0.2">
      <c r="A5917" s="8" t="s">
        <v>9307</v>
      </c>
      <c r="B5917" s="8" t="s">
        <v>5266</v>
      </c>
      <c r="C5917" s="8" t="s">
        <v>4</v>
      </c>
      <c r="D5917" s="50" t="s">
        <v>10794</v>
      </c>
      <c r="E5917" s="50" t="s">
        <v>4461</v>
      </c>
    </row>
    <row r="5918" spans="1:5" ht="16" x14ac:dyDescent="0.2">
      <c r="A5918" s="8" t="s">
        <v>9307</v>
      </c>
      <c r="B5918" s="8" t="s">
        <v>5266</v>
      </c>
      <c r="C5918" s="8" t="s">
        <v>5</v>
      </c>
      <c r="D5918" s="50" t="s">
        <v>11070</v>
      </c>
      <c r="E5918" s="50" t="s">
        <v>5135</v>
      </c>
    </row>
    <row r="5919" spans="1:5" ht="16" x14ac:dyDescent="0.2">
      <c r="A5919" s="8" t="s">
        <v>9307</v>
      </c>
      <c r="B5919" s="8" t="s">
        <v>5266</v>
      </c>
      <c r="C5919" s="8" t="s">
        <v>6</v>
      </c>
      <c r="D5919" s="50" t="s">
        <v>11107</v>
      </c>
      <c r="E5919" s="50" t="s">
        <v>5247</v>
      </c>
    </row>
    <row r="5920" spans="1:5" ht="16" x14ac:dyDescent="0.2">
      <c r="A5920" s="8" t="s">
        <v>9307</v>
      </c>
      <c r="B5920" s="8" t="s">
        <v>5266</v>
      </c>
      <c r="C5920" s="8" t="s">
        <v>7</v>
      </c>
      <c r="D5920" s="50" t="s">
        <v>11114</v>
      </c>
      <c r="E5920" s="50" t="s">
        <v>5268</v>
      </c>
    </row>
    <row r="5921" spans="1:5" ht="16" x14ac:dyDescent="0.2">
      <c r="A5921" s="8" t="s">
        <v>9307</v>
      </c>
      <c r="B5921" s="8" t="s">
        <v>5269</v>
      </c>
      <c r="C5921" s="8" t="s">
        <v>4</v>
      </c>
      <c r="D5921" s="50" t="s">
        <v>10794</v>
      </c>
      <c r="E5921" s="50" t="s">
        <v>4461</v>
      </c>
    </row>
    <row r="5922" spans="1:5" ht="16" x14ac:dyDescent="0.2">
      <c r="A5922" s="8" t="s">
        <v>9307</v>
      </c>
      <c r="B5922" s="8" t="s">
        <v>5269</v>
      </c>
      <c r="C5922" s="8" t="s">
        <v>5</v>
      </c>
      <c r="D5922" s="50" t="s">
        <v>11070</v>
      </c>
      <c r="E5922" s="50" t="s">
        <v>5135</v>
      </c>
    </row>
    <row r="5923" spans="1:5" ht="16" x14ac:dyDescent="0.2">
      <c r="A5923" s="8" t="s">
        <v>9307</v>
      </c>
      <c r="B5923" s="8" t="s">
        <v>5269</v>
      </c>
      <c r="C5923" s="8" t="s">
        <v>6</v>
      </c>
      <c r="D5923" s="50" t="s">
        <v>11107</v>
      </c>
      <c r="E5923" s="50" t="s">
        <v>5247</v>
      </c>
    </row>
    <row r="5924" spans="1:5" ht="16" x14ac:dyDescent="0.2">
      <c r="A5924" s="8" t="s">
        <v>9307</v>
      </c>
      <c r="B5924" s="8" t="s">
        <v>5269</v>
      </c>
      <c r="C5924" s="8" t="s">
        <v>7</v>
      </c>
      <c r="D5924" s="50" t="s">
        <v>11115</v>
      </c>
      <c r="E5924" s="50" t="s">
        <v>5271</v>
      </c>
    </row>
    <row r="5925" spans="1:5" ht="16" x14ac:dyDescent="0.2">
      <c r="A5925" s="8" t="s">
        <v>9307</v>
      </c>
      <c r="B5925" s="8" t="s">
        <v>5272</v>
      </c>
      <c r="C5925" s="8" t="s">
        <v>4</v>
      </c>
      <c r="D5925" s="50" t="s">
        <v>10794</v>
      </c>
      <c r="E5925" s="50" t="s">
        <v>4461</v>
      </c>
    </row>
    <row r="5926" spans="1:5" ht="16" x14ac:dyDescent="0.2">
      <c r="A5926" s="8" t="s">
        <v>9307</v>
      </c>
      <c r="B5926" s="8" t="s">
        <v>5272</v>
      </c>
      <c r="C5926" s="8" t="s">
        <v>5</v>
      </c>
      <c r="D5926" s="50" t="s">
        <v>11070</v>
      </c>
      <c r="E5926" s="50" t="s">
        <v>5135</v>
      </c>
    </row>
    <row r="5927" spans="1:5" ht="16" x14ac:dyDescent="0.2">
      <c r="A5927" s="8" t="s">
        <v>9307</v>
      </c>
      <c r="B5927" s="8" t="s">
        <v>5272</v>
      </c>
      <c r="C5927" s="8" t="s">
        <v>6</v>
      </c>
      <c r="D5927" s="50" t="s">
        <v>11107</v>
      </c>
      <c r="E5927" s="50" t="s">
        <v>5247</v>
      </c>
    </row>
    <row r="5928" spans="1:5" ht="16" x14ac:dyDescent="0.2">
      <c r="A5928" s="8" t="s">
        <v>9307</v>
      </c>
      <c r="B5928" s="8" t="s">
        <v>5272</v>
      </c>
      <c r="C5928" s="8" t="s">
        <v>7</v>
      </c>
      <c r="D5928" s="50" t="s">
        <v>11116</v>
      </c>
      <c r="E5928" s="50" t="s">
        <v>5274</v>
      </c>
    </row>
    <row r="5929" spans="1:5" ht="16" x14ac:dyDescent="0.2">
      <c r="A5929" s="8" t="s">
        <v>9307</v>
      </c>
      <c r="B5929" s="8" t="s">
        <v>5275</v>
      </c>
      <c r="C5929" s="8" t="s">
        <v>4</v>
      </c>
      <c r="D5929" s="50" t="s">
        <v>10794</v>
      </c>
      <c r="E5929" s="50" t="s">
        <v>4461</v>
      </c>
    </row>
    <row r="5930" spans="1:5" ht="16" x14ac:dyDescent="0.2">
      <c r="A5930" s="8" t="s">
        <v>9307</v>
      </c>
      <c r="B5930" s="8" t="s">
        <v>5275</v>
      </c>
      <c r="C5930" s="8" t="s">
        <v>5</v>
      </c>
      <c r="D5930" s="50" t="s">
        <v>11070</v>
      </c>
      <c r="E5930" s="50" t="s">
        <v>5135</v>
      </c>
    </row>
    <row r="5931" spans="1:5" ht="16" x14ac:dyDescent="0.2">
      <c r="A5931" s="8" t="s">
        <v>9307</v>
      </c>
      <c r="B5931" s="8" t="s">
        <v>5275</v>
      </c>
      <c r="C5931" s="8" t="s">
        <v>6</v>
      </c>
      <c r="D5931" s="50" t="s">
        <v>11107</v>
      </c>
      <c r="E5931" s="50" t="s">
        <v>5247</v>
      </c>
    </row>
    <row r="5932" spans="1:5" ht="16" x14ac:dyDescent="0.2">
      <c r="A5932" s="8" t="s">
        <v>9307</v>
      </c>
      <c r="B5932" s="8" t="s">
        <v>5275</v>
      </c>
      <c r="C5932" s="8" t="s">
        <v>7</v>
      </c>
      <c r="D5932" s="50" t="s">
        <v>11117</v>
      </c>
      <c r="E5932" s="50" t="s">
        <v>5277</v>
      </c>
    </row>
    <row r="5933" spans="1:5" ht="16" x14ac:dyDescent="0.2">
      <c r="A5933" s="8" t="s">
        <v>9307</v>
      </c>
      <c r="B5933" s="8" t="s">
        <v>5278</v>
      </c>
      <c r="C5933" s="8" t="s">
        <v>4</v>
      </c>
      <c r="D5933" s="50" t="s">
        <v>10794</v>
      </c>
      <c r="E5933" s="50" t="s">
        <v>4461</v>
      </c>
    </row>
    <row r="5934" spans="1:5" ht="16" x14ac:dyDescent="0.2">
      <c r="A5934" s="8" t="s">
        <v>9307</v>
      </c>
      <c r="B5934" s="8" t="s">
        <v>5278</v>
      </c>
      <c r="C5934" s="8" t="s">
        <v>5</v>
      </c>
      <c r="D5934" s="50" t="s">
        <v>11070</v>
      </c>
      <c r="E5934" s="50" t="s">
        <v>5135</v>
      </c>
    </row>
    <row r="5935" spans="1:5" ht="16" x14ac:dyDescent="0.2">
      <c r="A5935" s="8" t="s">
        <v>9307</v>
      </c>
      <c r="B5935" s="8" t="s">
        <v>5278</v>
      </c>
      <c r="C5935" s="8" t="s">
        <v>6</v>
      </c>
      <c r="D5935" s="50" t="s">
        <v>11107</v>
      </c>
      <c r="E5935" s="50" t="s">
        <v>5247</v>
      </c>
    </row>
    <row r="5936" spans="1:5" ht="16" x14ac:dyDescent="0.2">
      <c r="A5936" s="8" t="s">
        <v>9307</v>
      </c>
      <c r="B5936" s="8" t="s">
        <v>5278</v>
      </c>
      <c r="C5936" s="8" t="s">
        <v>7</v>
      </c>
      <c r="D5936" s="50" t="s">
        <v>9723</v>
      </c>
      <c r="E5936" s="50" t="s">
        <v>1408</v>
      </c>
    </row>
    <row r="5937" spans="1:5" ht="16" x14ac:dyDescent="0.2">
      <c r="A5937" s="8" t="s">
        <v>9307</v>
      </c>
      <c r="B5937" s="8" t="s">
        <v>5298</v>
      </c>
      <c r="C5937" s="8" t="s">
        <v>4</v>
      </c>
      <c r="D5937" s="50" t="s">
        <v>10794</v>
      </c>
      <c r="E5937" s="50" t="s">
        <v>4461</v>
      </c>
    </row>
    <row r="5938" spans="1:5" ht="16" x14ac:dyDescent="0.2">
      <c r="A5938" s="8" t="s">
        <v>9307</v>
      </c>
      <c r="B5938" s="8" t="s">
        <v>5298</v>
      </c>
      <c r="C5938" s="8" t="s">
        <v>5</v>
      </c>
      <c r="D5938" s="50" t="s">
        <v>11118</v>
      </c>
      <c r="E5938" s="50" t="s">
        <v>5295</v>
      </c>
    </row>
    <row r="5939" spans="1:5" ht="16" x14ac:dyDescent="0.2">
      <c r="A5939" s="8" t="s">
        <v>9307</v>
      </c>
      <c r="B5939" s="8" t="s">
        <v>5298</v>
      </c>
      <c r="C5939" s="8" t="s">
        <v>6</v>
      </c>
      <c r="D5939" s="50" t="s">
        <v>11119</v>
      </c>
      <c r="E5939" s="50" t="s">
        <v>5300</v>
      </c>
    </row>
    <row r="5940" spans="1:5" ht="32" x14ac:dyDescent="0.2">
      <c r="A5940" s="8" t="s">
        <v>9307</v>
      </c>
      <c r="B5940" s="8" t="s">
        <v>5298</v>
      </c>
      <c r="C5940" s="8" t="s">
        <v>7</v>
      </c>
      <c r="D5940" s="50" t="s">
        <v>11120</v>
      </c>
      <c r="E5940" s="50" t="s">
        <v>5301</v>
      </c>
    </row>
    <row r="5941" spans="1:5" ht="16" x14ac:dyDescent="0.2">
      <c r="A5941" s="8" t="s">
        <v>9307</v>
      </c>
      <c r="B5941" s="8" t="s">
        <v>5302</v>
      </c>
      <c r="C5941" s="8" t="s">
        <v>4</v>
      </c>
      <c r="D5941" s="50" t="s">
        <v>10794</v>
      </c>
      <c r="E5941" s="50" t="s">
        <v>4461</v>
      </c>
    </row>
    <row r="5942" spans="1:5" ht="16" x14ac:dyDescent="0.2">
      <c r="A5942" s="8" t="s">
        <v>9307</v>
      </c>
      <c r="B5942" s="8" t="s">
        <v>5302</v>
      </c>
      <c r="C5942" s="8" t="s">
        <v>5</v>
      </c>
      <c r="D5942" s="50" t="s">
        <v>11118</v>
      </c>
      <c r="E5942" s="50" t="s">
        <v>5295</v>
      </c>
    </row>
    <row r="5943" spans="1:5" ht="16" x14ac:dyDescent="0.2">
      <c r="A5943" s="8" t="s">
        <v>9307</v>
      </c>
      <c r="B5943" s="8" t="s">
        <v>5302</v>
      </c>
      <c r="C5943" s="8" t="s">
        <v>6</v>
      </c>
      <c r="D5943" s="50" t="s">
        <v>11121</v>
      </c>
      <c r="E5943" s="50" t="s">
        <v>5304</v>
      </c>
    </row>
    <row r="5944" spans="1:5" ht="16" x14ac:dyDescent="0.2">
      <c r="A5944" s="8" t="s">
        <v>9307</v>
      </c>
      <c r="B5944" s="8" t="s">
        <v>5302</v>
      </c>
      <c r="C5944" s="8" t="s">
        <v>7</v>
      </c>
      <c r="D5944" s="50" t="s">
        <v>11122</v>
      </c>
      <c r="E5944" s="50" t="s">
        <v>5305</v>
      </c>
    </row>
    <row r="5945" spans="1:5" ht="80" x14ac:dyDescent="0.2">
      <c r="A5945" s="8" t="s">
        <v>9307</v>
      </c>
      <c r="B5945" s="8" t="s">
        <v>5302</v>
      </c>
      <c r="C5945" s="8" t="s">
        <v>8</v>
      </c>
      <c r="D5945" s="50" t="s">
        <v>11123</v>
      </c>
      <c r="E5945" s="50" t="s">
        <v>5306</v>
      </c>
    </row>
    <row r="5946" spans="1:5" ht="16" x14ac:dyDescent="0.2">
      <c r="A5946" s="8" t="s">
        <v>9307</v>
      </c>
      <c r="B5946" s="8" t="s">
        <v>5307</v>
      </c>
      <c r="C5946" s="8" t="s">
        <v>4</v>
      </c>
      <c r="D5946" s="50" t="s">
        <v>10794</v>
      </c>
      <c r="E5946" s="50" t="s">
        <v>4461</v>
      </c>
    </row>
    <row r="5947" spans="1:5" ht="16" x14ac:dyDescent="0.2">
      <c r="A5947" s="8" t="s">
        <v>9307</v>
      </c>
      <c r="B5947" s="8" t="s">
        <v>5307</v>
      </c>
      <c r="C5947" s="8" t="s">
        <v>5</v>
      </c>
      <c r="D5947" s="50" t="s">
        <v>11118</v>
      </c>
      <c r="E5947" s="50" t="s">
        <v>5295</v>
      </c>
    </row>
    <row r="5948" spans="1:5" ht="16" x14ac:dyDescent="0.2">
      <c r="A5948" s="8" t="s">
        <v>9307</v>
      </c>
      <c r="B5948" s="8" t="s">
        <v>5307</v>
      </c>
      <c r="C5948" s="8" t="s">
        <v>6</v>
      </c>
      <c r="D5948" s="50" t="s">
        <v>11124</v>
      </c>
      <c r="E5948" s="50" t="s">
        <v>5309</v>
      </c>
    </row>
    <row r="5949" spans="1:5" ht="16" x14ac:dyDescent="0.2">
      <c r="A5949" s="8" t="s">
        <v>9307</v>
      </c>
      <c r="B5949" s="8" t="s">
        <v>5307</v>
      </c>
      <c r="C5949" s="8" t="s">
        <v>7</v>
      </c>
      <c r="D5949" s="50" t="s">
        <v>11125</v>
      </c>
      <c r="E5949" s="50" t="s">
        <v>5310</v>
      </c>
    </row>
    <row r="5950" spans="1:5" ht="112" x14ac:dyDescent="0.2">
      <c r="A5950" s="8" t="s">
        <v>9307</v>
      </c>
      <c r="B5950" s="8" t="s">
        <v>5307</v>
      </c>
      <c r="C5950" s="8" t="s">
        <v>8</v>
      </c>
      <c r="D5950" s="50" t="s">
        <v>11126</v>
      </c>
      <c r="E5950" s="50" t="s">
        <v>5311</v>
      </c>
    </row>
    <row r="5951" spans="1:5" ht="16" x14ac:dyDescent="0.2">
      <c r="A5951" s="8" t="s">
        <v>9307</v>
      </c>
      <c r="B5951" s="8" t="s">
        <v>5312</v>
      </c>
      <c r="C5951" s="8" t="s">
        <v>4</v>
      </c>
      <c r="D5951" s="50" t="s">
        <v>10794</v>
      </c>
      <c r="E5951" s="50" t="s">
        <v>4461</v>
      </c>
    </row>
    <row r="5952" spans="1:5" ht="16" x14ac:dyDescent="0.2">
      <c r="A5952" s="8" t="s">
        <v>9307</v>
      </c>
      <c r="B5952" s="8" t="s">
        <v>5312</v>
      </c>
      <c r="C5952" s="8" t="s">
        <v>5</v>
      </c>
      <c r="D5952" s="50" t="s">
        <v>11118</v>
      </c>
      <c r="E5952" s="50" t="s">
        <v>5295</v>
      </c>
    </row>
    <row r="5953" spans="1:5" ht="16" x14ac:dyDescent="0.2">
      <c r="A5953" s="8" t="s">
        <v>9307</v>
      </c>
      <c r="B5953" s="8" t="s">
        <v>5312</v>
      </c>
      <c r="C5953" s="8" t="s">
        <v>6</v>
      </c>
      <c r="D5953" s="50" t="s">
        <v>11124</v>
      </c>
      <c r="E5953" s="50" t="s">
        <v>5309</v>
      </c>
    </row>
    <row r="5954" spans="1:5" ht="16" x14ac:dyDescent="0.2">
      <c r="A5954" s="8" t="s">
        <v>9307</v>
      </c>
      <c r="B5954" s="8" t="s">
        <v>5312</v>
      </c>
      <c r="C5954" s="8" t="s">
        <v>7</v>
      </c>
      <c r="D5954" s="50" t="s">
        <v>11127</v>
      </c>
      <c r="E5954" s="50" t="s">
        <v>5314</v>
      </c>
    </row>
    <row r="5955" spans="1:5" ht="16" x14ac:dyDescent="0.2">
      <c r="A5955" s="8" t="s">
        <v>9307</v>
      </c>
      <c r="B5955" s="8" t="s">
        <v>5315</v>
      </c>
      <c r="C5955" s="8" t="s">
        <v>4</v>
      </c>
      <c r="D5955" s="50" t="s">
        <v>10794</v>
      </c>
      <c r="E5955" s="50" t="s">
        <v>4461</v>
      </c>
    </row>
    <row r="5956" spans="1:5" ht="16" x14ac:dyDescent="0.2">
      <c r="A5956" s="8" t="s">
        <v>9307</v>
      </c>
      <c r="B5956" s="8" t="s">
        <v>5315</v>
      </c>
      <c r="C5956" s="8" t="s">
        <v>5</v>
      </c>
      <c r="D5956" s="50" t="s">
        <v>11118</v>
      </c>
      <c r="E5956" s="50" t="s">
        <v>5295</v>
      </c>
    </row>
    <row r="5957" spans="1:5" ht="16" x14ac:dyDescent="0.2">
      <c r="A5957" s="8" t="s">
        <v>9307</v>
      </c>
      <c r="B5957" s="8" t="s">
        <v>5315</v>
      </c>
      <c r="C5957" s="8" t="s">
        <v>6</v>
      </c>
      <c r="D5957" s="50" t="s">
        <v>11124</v>
      </c>
      <c r="E5957" s="50" t="s">
        <v>5309</v>
      </c>
    </row>
    <row r="5958" spans="1:5" ht="16" x14ac:dyDescent="0.2">
      <c r="A5958" s="8" t="s">
        <v>9307</v>
      </c>
      <c r="B5958" s="8" t="s">
        <v>5315</v>
      </c>
      <c r="C5958" s="8" t="s">
        <v>7</v>
      </c>
      <c r="D5958" s="50" t="s">
        <v>11128</v>
      </c>
      <c r="E5958" s="50" t="s">
        <v>5317</v>
      </c>
    </row>
    <row r="5959" spans="1:5" ht="80" x14ac:dyDescent="0.2">
      <c r="A5959" s="8" t="s">
        <v>9307</v>
      </c>
      <c r="B5959" s="8" t="s">
        <v>5315</v>
      </c>
      <c r="C5959" s="8" t="s">
        <v>8</v>
      </c>
      <c r="D5959" s="50" t="s">
        <v>11129</v>
      </c>
      <c r="E5959" s="50" t="s">
        <v>5318</v>
      </c>
    </row>
    <row r="5960" spans="1:5" ht="16" x14ac:dyDescent="0.2">
      <c r="A5960" s="8" t="s">
        <v>9307</v>
      </c>
      <c r="B5960" s="8" t="s">
        <v>5319</v>
      </c>
      <c r="C5960" s="8" t="s">
        <v>4</v>
      </c>
      <c r="D5960" s="50" t="s">
        <v>10794</v>
      </c>
      <c r="E5960" s="50" t="s">
        <v>4461</v>
      </c>
    </row>
    <row r="5961" spans="1:5" ht="16" x14ac:dyDescent="0.2">
      <c r="A5961" s="8" t="s">
        <v>9307</v>
      </c>
      <c r="B5961" s="8" t="s">
        <v>5319</v>
      </c>
      <c r="C5961" s="8" t="s">
        <v>5</v>
      </c>
      <c r="D5961" s="50" t="s">
        <v>11118</v>
      </c>
      <c r="E5961" s="50" t="s">
        <v>5295</v>
      </c>
    </row>
    <row r="5962" spans="1:5" ht="16" x14ac:dyDescent="0.2">
      <c r="A5962" s="8" t="s">
        <v>9307</v>
      </c>
      <c r="B5962" s="8" t="s">
        <v>5319</v>
      </c>
      <c r="C5962" s="8" t="s">
        <v>6</v>
      </c>
      <c r="D5962" s="50" t="s">
        <v>11124</v>
      </c>
      <c r="E5962" s="50" t="s">
        <v>5309</v>
      </c>
    </row>
    <row r="5963" spans="1:5" ht="16" x14ac:dyDescent="0.2">
      <c r="A5963" s="8" t="s">
        <v>9307</v>
      </c>
      <c r="B5963" s="8" t="s">
        <v>5319</v>
      </c>
      <c r="C5963" s="8" t="s">
        <v>7</v>
      </c>
      <c r="D5963" s="50" t="s">
        <v>11130</v>
      </c>
      <c r="E5963" s="50" t="s">
        <v>5321</v>
      </c>
    </row>
    <row r="5964" spans="1:5" ht="16" x14ac:dyDescent="0.2">
      <c r="A5964" s="8" t="s">
        <v>9307</v>
      </c>
      <c r="B5964" s="8" t="s">
        <v>5323</v>
      </c>
      <c r="C5964" s="8" t="s">
        <v>4</v>
      </c>
      <c r="D5964" s="50" t="s">
        <v>10794</v>
      </c>
      <c r="E5964" s="50" t="s">
        <v>4461</v>
      </c>
    </row>
    <row r="5965" spans="1:5" ht="16" x14ac:dyDescent="0.2">
      <c r="A5965" s="8" t="s">
        <v>9307</v>
      </c>
      <c r="B5965" s="8" t="s">
        <v>5323</v>
      </c>
      <c r="C5965" s="8" t="s">
        <v>5</v>
      </c>
      <c r="D5965" s="50" t="s">
        <v>11118</v>
      </c>
      <c r="E5965" s="50" t="s">
        <v>5295</v>
      </c>
    </row>
    <row r="5966" spans="1:5" ht="16" x14ac:dyDescent="0.2">
      <c r="A5966" s="8" t="s">
        <v>9307</v>
      </c>
      <c r="B5966" s="8" t="s">
        <v>5323</v>
      </c>
      <c r="C5966" s="8" t="s">
        <v>6</v>
      </c>
      <c r="D5966" s="50" t="s">
        <v>11124</v>
      </c>
      <c r="E5966" s="50" t="s">
        <v>5309</v>
      </c>
    </row>
    <row r="5967" spans="1:5" ht="16" x14ac:dyDescent="0.2">
      <c r="A5967" s="8" t="s">
        <v>9307</v>
      </c>
      <c r="B5967" s="8" t="s">
        <v>5323</v>
      </c>
      <c r="C5967" s="8" t="s">
        <v>7</v>
      </c>
      <c r="D5967" s="50" t="s">
        <v>11131</v>
      </c>
      <c r="E5967" s="50" t="s">
        <v>5325</v>
      </c>
    </row>
    <row r="5968" spans="1:5" ht="16" x14ac:dyDescent="0.2">
      <c r="A5968" s="8" t="s">
        <v>9307</v>
      </c>
      <c r="B5968" s="8" t="s">
        <v>5326</v>
      </c>
      <c r="C5968" s="8" t="s">
        <v>4</v>
      </c>
      <c r="D5968" s="50" t="s">
        <v>10794</v>
      </c>
      <c r="E5968" s="50" t="s">
        <v>4461</v>
      </c>
    </row>
    <row r="5969" spans="1:5" ht="16" x14ac:dyDescent="0.2">
      <c r="A5969" s="8" t="s">
        <v>9307</v>
      </c>
      <c r="B5969" s="8" t="s">
        <v>5326</v>
      </c>
      <c r="C5969" s="8" t="s">
        <v>5</v>
      </c>
      <c r="D5969" s="50" t="s">
        <v>11118</v>
      </c>
      <c r="E5969" s="50" t="s">
        <v>5295</v>
      </c>
    </row>
    <row r="5970" spans="1:5" ht="16" x14ac:dyDescent="0.2">
      <c r="A5970" s="8" t="s">
        <v>9307</v>
      </c>
      <c r="B5970" s="8" t="s">
        <v>5326</v>
      </c>
      <c r="C5970" s="8" t="s">
        <v>6</v>
      </c>
      <c r="D5970" s="50" t="s">
        <v>11124</v>
      </c>
      <c r="E5970" s="50" t="s">
        <v>5309</v>
      </c>
    </row>
    <row r="5971" spans="1:5" ht="32" x14ac:dyDescent="0.2">
      <c r="A5971" s="8" t="s">
        <v>9307</v>
      </c>
      <c r="B5971" s="8" t="s">
        <v>5326</v>
      </c>
      <c r="C5971" s="8" t="s">
        <v>7</v>
      </c>
      <c r="D5971" s="50" t="s">
        <v>11132</v>
      </c>
      <c r="E5971" s="50" t="s">
        <v>5328</v>
      </c>
    </row>
    <row r="5972" spans="1:5" ht="16" x14ac:dyDescent="0.2">
      <c r="A5972" s="8" t="s">
        <v>9307</v>
      </c>
      <c r="B5972" s="8" t="s">
        <v>5329</v>
      </c>
      <c r="C5972" s="8" t="s">
        <v>4</v>
      </c>
      <c r="D5972" s="50" t="s">
        <v>10794</v>
      </c>
      <c r="E5972" s="50" t="s">
        <v>4461</v>
      </c>
    </row>
    <row r="5973" spans="1:5" ht="16" x14ac:dyDescent="0.2">
      <c r="A5973" s="8" t="s">
        <v>9307</v>
      </c>
      <c r="B5973" s="8" t="s">
        <v>5329</v>
      </c>
      <c r="C5973" s="8" t="s">
        <v>5</v>
      </c>
      <c r="D5973" s="50" t="s">
        <v>11118</v>
      </c>
      <c r="E5973" s="50" t="s">
        <v>5295</v>
      </c>
    </row>
    <row r="5974" spans="1:5" ht="16" x14ac:dyDescent="0.2">
      <c r="A5974" s="8" t="s">
        <v>9307</v>
      </c>
      <c r="B5974" s="8" t="s">
        <v>5329</v>
      </c>
      <c r="C5974" s="8" t="s">
        <v>6</v>
      </c>
      <c r="D5974" s="50" t="s">
        <v>11124</v>
      </c>
      <c r="E5974" s="50" t="s">
        <v>5309</v>
      </c>
    </row>
    <row r="5975" spans="1:5" ht="16" x14ac:dyDescent="0.2">
      <c r="A5975" s="8" t="s">
        <v>9307</v>
      </c>
      <c r="B5975" s="8" t="s">
        <v>5329</v>
      </c>
      <c r="C5975" s="8" t="s">
        <v>7</v>
      </c>
      <c r="D5975" s="50" t="s">
        <v>11133</v>
      </c>
      <c r="E5975" s="50" t="s">
        <v>5331</v>
      </c>
    </row>
    <row r="5976" spans="1:5" ht="32" x14ac:dyDescent="0.2">
      <c r="A5976" s="8" t="s">
        <v>9307</v>
      </c>
      <c r="B5976" s="8" t="s">
        <v>5329</v>
      </c>
      <c r="C5976" s="8" t="s">
        <v>8</v>
      </c>
      <c r="D5976" s="50" t="s">
        <v>11134</v>
      </c>
      <c r="E5976" s="50" t="s">
        <v>5332</v>
      </c>
    </row>
    <row r="5977" spans="1:5" ht="16" x14ac:dyDescent="0.2">
      <c r="A5977" s="8" t="s">
        <v>9307</v>
      </c>
      <c r="B5977" s="8" t="s">
        <v>5333</v>
      </c>
      <c r="C5977" s="8" t="s">
        <v>4</v>
      </c>
      <c r="D5977" s="50" t="s">
        <v>10794</v>
      </c>
      <c r="E5977" s="50" t="s">
        <v>4461</v>
      </c>
    </row>
    <row r="5978" spans="1:5" ht="16" x14ac:dyDescent="0.2">
      <c r="A5978" s="8" t="s">
        <v>9307</v>
      </c>
      <c r="B5978" s="8" t="s">
        <v>5333</v>
      </c>
      <c r="C5978" s="8" t="s">
        <v>5</v>
      </c>
      <c r="D5978" s="50" t="s">
        <v>11118</v>
      </c>
      <c r="E5978" s="50" t="s">
        <v>5295</v>
      </c>
    </row>
    <row r="5979" spans="1:5" ht="16" x14ac:dyDescent="0.2">
      <c r="A5979" s="8" t="s">
        <v>9307</v>
      </c>
      <c r="B5979" s="8" t="s">
        <v>5333</v>
      </c>
      <c r="C5979" s="8" t="s">
        <v>6</v>
      </c>
      <c r="D5979" s="50" t="s">
        <v>11124</v>
      </c>
      <c r="E5979" s="50" t="s">
        <v>5309</v>
      </c>
    </row>
    <row r="5980" spans="1:5" ht="32" x14ac:dyDescent="0.2">
      <c r="A5980" s="8" t="s">
        <v>9307</v>
      </c>
      <c r="B5980" s="8" t="s">
        <v>5333</v>
      </c>
      <c r="C5980" s="8" t="s">
        <v>7</v>
      </c>
      <c r="D5980" s="50" t="s">
        <v>11135</v>
      </c>
      <c r="E5980" s="50" t="s">
        <v>5335</v>
      </c>
    </row>
    <row r="5981" spans="1:5" ht="16" x14ac:dyDescent="0.2">
      <c r="A5981" s="8" t="s">
        <v>9307</v>
      </c>
      <c r="B5981" s="8" t="s">
        <v>5336</v>
      </c>
      <c r="C5981" s="8" t="s">
        <v>4</v>
      </c>
      <c r="D5981" s="50" t="s">
        <v>10794</v>
      </c>
      <c r="E5981" s="50" t="s">
        <v>4461</v>
      </c>
    </row>
    <row r="5982" spans="1:5" ht="16" x14ac:dyDescent="0.2">
      <c r="A5982" s="8" t="s">
        <v>9307</v>
      </c>
      <c r="B5982" s="8" t="s">
        <v>5336</v>
      </c>
      <c r="C5982" s="8" t="s">
        <v>5</v>
      </c>
      <c r="D5982" s="50" t="s">
        <v>11118</v>
      </c>
      <c r="E5982" s="50" t="s">
        <v>5295</v>
      </c>
    </row>
    <row r="5983" spans="1:5" ht="16" x14ac:dyDescent="0.2">
      <c r="A5983" s="8" t="s">
        <v>9307</v>
      </c>
      <c r="B5983" s="8" t="s">
        <v>5336</v>
      </c>
      <c r="C5983" s="8" t="s">
        <v>6</v>
      </c>
      <c r="D5983" s="50" t="s">
        <v>11124</v>
      </c>
      <c r="E5983" s="50" t="s">
        <v>5309</v>
      </c>
    </row>
    <row r="5984" spans="1:5" ht="16" x14ac:dyDescent="0.2">
      <c r="A5984" s="8" t="s">
        <v>9307</v>
      </c>
      <c r="B5984" s="8" t="s">
        <v>5336</v>
      </c>
      <c r="C5984" s="8" t="s">
        <v>7</v>
      </c>
      <c r="D5984" s="50" t="s">
        <v>11136</v>
      </c>
      <c r="E5984" s="50" t="s">
        <v>5338</v>
      </c>
    </row>
    <row r="5985" spans="1:5" ht="16" x14ac:dyDescent="0.2">
      <c r="A5985" s="8" t="s">
        <v>9307</v>
      </c>
      <c r="B5985" s="8" t="s">
        <v>5339</v>
      </c>
      <c r="C5985" s="8" t="s">
        <v>4</v>
      </c>
      <c r="D5985" s="50" t="s">
        <v>10794</v>
      </c>
      <c r="E5985" s="50" t="s">
        <v>4461</v>
      </c>
    </row>
    <row r="5986" spans="1:5" ht="16" x14ac:dyDescent="0.2">
      <c r="A5986" s="8" t="s">
        <v>9307</v>
      </c>
      <c r="B5986" s="8" t="s">
        <v>5339</v>
      </c>
      <c r="C5986" s="8" t="s">
        <v>5</v>
      </c>
      <c r="D5986" s="50" t="s">
        <v>11118</v>
      </c>
      <c r="E5986" s="50" t="s">
        <v>5295</v>
      </c>
    </row>
    <row r="5987" spans="1:5" ht="16" x14ac:dyDescent="0.2">
      <c r="A5987" s="8" t="s">
        <v>9307</v>
      </c>
      <c r="B5987" s="8" t="s">
        <v>5339</v>
      </c>
      <c r="C5987" s="8" t="s">
        <v>6</v>
      </c>
      <c r="D5987" s="50" t="s">
        <v>11124</v>
      </c>
      <c r="E5987" s="50" t="s">
        <v>5309</v>
      </c>
    </row>
    <row r="5988" spans="1:5" ht="16" x14ac:dyDescent="0.2">
      <c r="A5988" s="8" t="s">
        <v>9307</v>
      </c>
      <c r="B5988" s="8" t="s">
        <v>5339</v>
      </c>
      <c r="C5988" s="8" t="s">
        <v>7</v>
      </c>
      <c r="D5988" s="50" t="s">
        <v>11137</v>
      </c>
      <c r="E5988" s="50" t="s">
        <v>5341</v>
      </c>
    </row>
    <row r="5989" spans="1:5" ht="16" x14ac:dyDescent="0.2">
      <c r="A5989" s="8" t="s">
        <v>9307</v>
      </c>
      <c r="B5989" s="8" t="s">
        <v>5342</v>
      </c>
      <c r="C5989" s="8" t="s">
        <v>4</v>
      </c>
      <c r="D5989" s="50" t="s">
        <v>10794</v>
      </c>
      <c r="E5989" s="50" t="s">
        <v>4461</v>
      </c>
    </row>
    <row r="5990" spans="1:5" ht="16" x14ac:dyDescent="0.2">
      <c r="A5990" s="8" t="s">
        <v>9307</v>
      </c>
      <c r="B5990" s="8" t="s">
        <v>5342</v>
      </c>
      <c r="C5990" s="8" t="s">
        <v>5</v>
      </c>
      <c r="D5990" s="50" t="s">
        <v>11118</v>
      </c>
      <c r="E5990" s="50" t="s">
        <v>5295</v>
      </c>
    </row>
    <row r="5991" spans="1:5" ht="16" x14ac:dyDescent="0.2">
      <c r="A5991" s="8" t="s">
        <v>9307</v>
      </c>
      <c r="B5991" s="8" t="s">
        <v>5342</v>
      </c>
      <c r="C5991" s="8" t="s">
        <v>6</v>
      </c>
      <c r="D5991" s="50" t="s">
        <v>11124</v>
      </c>
      <c r="E5991" s="50" t="s">
        <v>5309</v>
      </c>
    </row>
    <row r="5992" spans="1:5" ht="16" x14ac:dyDescent="0.2">
      <c r="A5992" s="8" t="s">
        <v>9307</v>
      </c>
      <c r="B5992" s="8" t="s">
        <v>5342</v>
      </c>
      <c r="C5992" s="8" t="s">
        <v>7</v>
      </c>
      <c r="D5992" s="50" t="s">
        <v>11138</v>
      </c>
      <c r="E5992" s="50" t="s">
        <v>5344</v>
      </c>
    </row>
    <row r="5993" spans="1:5" ht="16" x14ac:dyDescent="0.2">
      <c r="A5993" s="8" t="s">
        <v>9307</v>
      </c>
      <c r="B5993" s="8" t="s">
        <v>5345</v>
      </c>
      <c r="C5993" s="8" t="s">
        <v>4</v>
      </c>
      <c r="D5993" s="50" t="s">
        <v>10794</v>
      </c>
      <c r="E5993" s="50" t="s">
        <v>4461</v>
      </c>
    </row>
    <row r="5994" spans="1:5" ht="16" x14ac:dyDescent="0.2">
      <c r="A5994" s="8" t="s">
        <v>9307</v>
      </c>
      <c r="B5994" s="8" t="s">
        <v>5345</v>
      </c>
      <c r="C5994" s="8" t="s">
        <v>5</v>
      </c>
      <c r="D5994" s="50" t="s">
        <v>11118</v>
      </c>
      <c r="E5994" s="50" t="s">
        <v>5295</v>
      </c>
    </row>
    <row r="5995" spans="1:5" ht="16" x14ac:dyDescent="0.2">
      <c r="A5995" s="8" t="s">
        <v>9307</v>
      </c>
      <c r="B5995" s="8" t="s">
        <v>5345</v>
      </c>
      <c r="C5995" s="8" t="s">
        <v>6</v>
      </c>
      <c r="D5995" s="50" t="s">
        <v>11124</v>
      </c>
      <c r="E5995" s="50" t="s">
        <v>5309</v>
      </c>
    </row>
    <row r="5996" spans="1:5" ht="16" x14ac:dyDescent="0.2">
      <c r="A5996" s="8" t="s">
        <v>9307</v>
      </c>
      <c r="B5996" s="8" t="s">
        <v>5345</v>
      </c>
      <c r="C5996" s="8" t="s">
        <v>7</v>
      </c>
      <c r="D5996" s="50" t="s">
        <v>11139</v>
      </c>
      <c r="E5996" s="50" t="s">
        <v>5347</v>
      </c>
    </row>
    <row r="5997" spans="1:5" ht="16" x14ac:dyDescent="0.2">
      <c r="A5997" s="8" t="s">
        <v>9307</v>
      </c>
      <c r="B5997" s="8" t="s">
        <v>5349</v>
      </c>
      <c r="C5997" s="8" t="s">
        <v>4</v>
      </c>
      <c r="D5997" s="50" t="s">
        <v>10794</v>
      </c>
      <c r="E5997" s="50" t="s">
        <v>4461</v>
      </c>
    </row>
    <row r="5998" spans="1:5" ht="16" x14ac:dyDescent="0.2">
      <c r="A5998" s="8" t="s">
        <v>9307</v>
      </c>
      <c r="B5998" s="8" t="s">
        <v>5349</v>
      </c>
      <c r="C5998" s="8" t="s">
        <v>5</v>
      </c>
      <c r="D5998" s="50" t="s">
        <v>11118</v>
      </c>
      <c r="E5998" s="50" t="s">
        <v>5295</v>
      </c>
    </row>
    <row r="5999" spans="1:5" ht="16" x14ac:dyDescent="0.2">
      <c r="A5999" s="8" t="s">
        <v>9307</v>
      </c>
      <c r="B5999" s="8" t="s">
        <v>5349</v>
      </c>
      <c r="C5999" s="8" t="s">
        <v>6</v>
      </c>
      <c r="D5999" s="50" t="s">
        <v>11124</v>
      </c>
      <c r="E5999" s="50" t="s">
        <v>5309</v>
      </c>
    </row>
    <row r="6000" spans="1:5" ht="16" x14ac:dyDescent="0.2">
      <c r="A6000" s="8" t="s">
        <v>9307</v>
      </c>
      <c r="B6000" s="8" t="s">
        <v>5349</v>
      </c>
      <c r="C6000" s="8" t="s">
        <v>7</v>
      </c>
      <c r="D6000" s="50" t="s">
        <v>11140</v>
      </c>
      <c r="E6000" s="50" t="s">
        <v>5351</v>
      </c>
    </row>
    <row r="6001" spans="1:5" ht="16" x14ac:dyDescent="0.2">
      <c r="A6001" s="8" t="s">
        <v>9307</v>
      </c>
      <c r="B6001" s="8" t="s">
        <v>5352</v>
      </c>
      <c r="C6001" s="8" t="s">
        <v>4</v>
      </c>
      <c r="D6001" s="50" t="s">
        <v>10794</v>
      </c>
      <c r="E6001" s="50" t="s">
        <v>4461</v>
      </c>
    </row>
    <row r="6002" spans="1:5" ht="16" x14ac:dyDescent="0.2">
      <c r="A6002" s="8" t="s">
        <v>9307</v>
      </c>
      <c r="B6002" s="8" t="s">
        <v>5352</v>
      </c>
      <c r="C6002" s="8" t="s">
        <v>5</v>
      </c>
      <c r="D6002" s="50" t="s">
        <v>11118</v>
      </c>
      <c r="E6002" s="50" t="s">
        <v>5295</v>
      </c>
    </row>
    <row r="6003" spans="1:5" ht="16" x14ac:dyDescent="0.2">
      <c r="A6003" s="8" t="s">
        <v>9307</v>
      </c>
      <c r="B6003" s="8" t="s">
        <v>5352</v>
      </c>
      <c r="C6003" s="8" t="s">
        <v>6</v>
      </c>
      <c r="D6003" s="50" t="s">
        <v>11124</v>
      </c>
      <c r="E6003" s="50" t="s">
        <v>5309</v>
      </c>
    </row>
    <row r="6004" spans="1:5" ht="16" x14ac:dyDescent="0.2">
      <c r="A6004" s="8" t="s">
        <v>9307</v>
      </c>
      <c r="B6004" s="8" t="s">
        <v>5352</v>
      </c>
      <c r="C6004" s="8" t="s">
        <v>7</v>
      </c>
      <c r="D6004" s="50" t="s">
        <v>9723</v>
      </c>
      <c r="E6004" s="50" t="s">
        <v>1408</v>
      </c>
    </row>
    <row r="6005" spans="1:5" ht="16" x14ac:dyDescent="0.2">
      <c r="A6005" s="8" t="s">
        <v>9307</v>
      </c>
      <c r="B6005" s="8" t="s">
        <v>5354</v>
      </c>
      <c r="C6005" s="8" t="s">
        <v>4</v>
      </c>
      <c r="D6005" s="50" t="s">
        <v>10794</v>
      </c>
      <c r="E6005" s="50" t="s">
        <v>4461</v>
      </c>
    </row>
    <row r="6006" spans="1:5" ht="16" x14ac:dyDescent="0.2">
      <c r="A6006" s="8" t="s">
        <v>9307</v>
      </c>
      <c r="B6006" s="8" t="s">
        <v>5354</v>
      </c>
      <c r="C6006" s="8" t="s">
        <v>5</v>
      </c>
      <c r="D6006" s="50" t="s">
        <v>11118</v>
      </c>
      <c r="E6006" s="50" t="s">
        <v>5295</v>
      </c>
    </row>
    <row r="6007" spans="1:5" ht="16" x14ac:dyDescent="0.2">
      <c r="A6007" s="8" t="s">
        <v>9307</v>
      </c>
      <c r="B6007" s="8" t="s">
        <v>5354</v>
      </c>
      <c r="C6007" s="8" t="s">
        <v>6</v>
      </c>
      <c r="D6007" s="50" t="s">
        <v>11141</v>
      </c>
      <c r="E6007" s="50" t="s">
        <v>5356</v>
      </c>
    </row>
    <row r="6008" spans="1:5" ht="16" x14ac:dyDescent="0.2">
      <c r="A6008" s="8" t="s">
        <v>9307</v>
      </c>
      <c r="B6008" s="8" t="s">
        <v>5354</v>
      </c>
      <c r="C6008" s="8" t="s">
        <v>7</v>
      </c>
      <c r="D6008" s="50" t="s">
        <v>11142</v>
      </c>
      <c r="E6008" s="50" t="s">
        <v>5357</v>
      </c>
    </row>
    <row r="6009" spans="1:5" ht="80" x14ac:dyDescent="0.2">
      <c r="A6009" s="8" t="s">
        <v>9307</v>
      </c>
      <c r="B6009" s="8" t="s">
        <v>5354</v>
      </c>
      <c r="C6009" s="8" t="s">
        <v>8</v>
      </c>
      <c r="D6009" s="50" t="s">
        <v>11143</v>
      </c>
      <c r="E6009" s="50" t="s">
        <v>5358</v>
      </c>
    </row>
    <row r="6010" spans="1:5" ht="16" x14ac:dyDescent="0.2">
      <c r="A6010" s="8" t="s">
        <v>9307</v>
      </c>
      <c r="B6010" s="8" t="s">
        <v>5359</v>
      </c>
      <c r="C6010" s="8" t="s">
        <v>4</v>
      </c>
      <c r="D6010" s="50" t="s">
        <v>10794</v>
      </c>
      <c r="E6010" s="50" t="s">
        <v>4461</v>
      </c>
    </row>
    <row r="6011" spans="1:5" ht="16" x14ac:dyDescent="0.2">
      <c r="A6011" s="8" t="s">
        <v>9307</v>
      </c>
      <c r="B6011" s="8" t="s">
        <v>5359</v>
      </c>
      <c r="C6011" s="8" t="s">
        <v>5</v>
      </c>
      <c r="D6011" s="50" t="s">
        <v>11118</v>
      </c>
      <c r="E6011" s="50" t="s">
        <v>5295</v>
      </c>
    </row>
    <row r="6012" spans="1:5" ht="16" x14ac:dyDescent="0.2">
      <c r="A6012" s="8" t="s">
        <v>9307</v>
      </c>
      <c r="B6012" s="8" t="s">
        <v>5359</v>
      </c>
      <c r="C6012" s="8" t="s">
        <v>6</v>
      </c>
      <c r="D6012" s="50" t="s">
        <v>11141</v>
      </c>
      <c r="E6012" s="50" t="s">
        <v>5356</v>
      </c>
    </row>
    <row r="6013" spans="1:5" ht="32" x14ac:dyDescent="0.2">
      <c r="A6013" s="8" t="s">
        <v>9307</v>
      </c>
      <c r="B6013" s="8" t="s">
        <v>5359</v>
      </c>
      <c r="C6013" s="8" t="s">
        <v>7</v>
      </c>
      <c r="D6013" s="50" t="s">
        <v>11144</v>
      </c>
      <c r="E6013" s="50" t="s">
        <v>5361</v>
      </c>
    </row>
    <row r="6014" spans="1:5" ht="80" x14ac:dyDescent="0.2">
      <c r="A6014" s="8" t="s">
        <v>9307</v>
      </c>
      <c r="B6014" s="8" t="s">
        <v>5359</v>
      </c>
      <c r="C6014" s="8" t="s">
        <v>8</v>
      </c>
      <c r="D6014" s="50" t="s">
        <v>11145</v>
      </c>
      <c r="E6014" s="50" t="s">
        <v>5362</v>
      </c>
    </row>
    <row r="6015" spans="1:5" ht="16" x14ac:dyDescent="0.2">
      <c r="A6015" s="8" t="s">
        <v>9307</v>
      </c>
      <c r="B6015" s="8" t="s">
        <v>5363</v>
      </c>
      <c r="C6015" s="8" t="s">
        <v>4</v>
      </c>
      <c r="D6015" s="50" t="s">
        <v>10794</v>
      </c>
      <c r="E6015" s="50" t="s">
        <v>4461</v>
      </c>
    </row>
    <row r="6016" spans="1:5" ht="16" x14ac:dyDescent="0.2">
      <c r="A6016" s="8" t="s">
        <v>9307</v>
      </c>
      <c r="B6016" s="8" t="s">
        <v>5363</v>
      </c>
      <c r="C6016" s="8" t="s">
        <v>5</v>
      </c>
      <c r="D6016" s="50" t="s">
        <v>11118</v>
      </c>
      <c r="E6016" s="50" t="s">
        <v>5295</v>
      </c>
    </row>
    <row r="6017" spans="1:5" ht="16" x14ac:dyDescent="0.2">
      <c r="A6017" s="8" t="s">
        <v>9307</v>
      </c>
      <c r="B6017" s="8" t="s">
        <v>5363</v>
      </c>
      <c r="C6017" s="8" t="s">
        <v>6</v>
      </c>
      <c r="D6017" s="50" t="s">
        <v>11141</v>
      </c>
      <c r="E6017" s="50" t="s">
        <v>5356</v>
      </c>
    </row>
    <row r="6018" spans="1:5" ht="32" x14ac:dyDescent="0.2">
      <c r="A6018" s="8" t="s">
        <v>9307</v>
      </c>
      <c r="B6018" s="8" t="s">
        <v>5363</v>
      </c>
      <c r="C6018" s="8" t="s">
        <v>7</v>
      </c>
      <c r="D6018" s="50" t="s">
        <v>11146</v>
      </c>
      <c r="E6018" s="50" t="s">
        <v>5365</v>
      </c>
    </row>
    <row r="6019" spans="1:5" ht="112" x14ac:dyDescent="0.2">
      <c r="A6019" s="8" t="s">
        <v>9307</v>
      </c>
      <c r="B6019" s="8" t="s">
        <v>5363</v>
      </c>
      <c r="C6019" s="8" t="s">
        <v>8</v>
      </c>
      <c r="D6019" s="50" t="s">
        <v>11147</v>
      </c>
      <c r="E6019" s="2" t="s">
        <v>5366</v>
      </c>
    </row>
    <row r="6020" spans="1:5" ht="16" x14ac:dyDescent="0.2">
      <c r="A6020" s="8" t="s">
        <v>9307</v>
      </c>
      <c r="B6020" s="8" t="s">
        <v>5367</v>
      </c>
      <c r="C6020" s="8" t="s">
        <v>4</v>
      </c>
      <c r="D6020" s="50" t="s">
        <v>10794</v>
      </c>
      <c r="E6020" s="50" t="s">
        <v>4461</v>
      </c>
    </row>
    <row r="6021" spans="1:5" ht="16" x14ac:dyDescent="0.2">
      <c r="A6021" s="8" t="s">
        <v>9307</v>
      </c>
      <c r="B6021" s="8" t="s">
        <v>5367</v>
      </c>
      <c r="C6021" s="8" t="s">
        <v>5</v>
      </c>
      <c r="D6021" s="50" t="s">
        <v>11118</v>
      </c>
      <c r="E6021" s="50" t="s">
        <v>5295</v>
      </c>
    </row>
    <row r="6022" spans="1:5" ht="16" x14ac:dyDescent="0.2">
      <c r="A6022" s="8" t="s">
        <v>9307</v>
      </c>
      <c r="B6022" s="8" t="s">
        <v>5367</v>
      </c>
      <c r="C6022" s="8" t="s">
        <v>6</v>
      </c>
      <c r="D6022" s="50" t="s">
        <v>11141</v>
      </c>
      <c r="E6022" s="50" t="s">
        <v>5356</v>
      </c>
    </row>
    <row r="6023" spans="1:5" ht="16" x14ac:dyDescent="0.2">
      <c r="A6023" s="8" t="s">
        <v>9307</v>
      </c>
      <c r="B6023" s="8" t="s">
        <v>5367</v>
      </c>
      <c r="C6023" s="8" t="s">
        <v>7</v>
      </c>
      <c r="D6023" s="50" t="s">
        <v>11148</v>
      </c>
      <c r="E6023" s="50" t="s">
        <v>5369</v>
      </c>
    </row>
    <row r="6024" spans="1:5" ht="16" x14ac:dyDescent="0.2">
      <c r="A6024" s="8" t="s">
        <v>9307</v>
      </c>
      <c r="B6024" s="8" t="s">
        <v>5370</v>
      </c>
      <c r="C6024" s="8" t="s">
        <v>4</v>
      </c>
      <c r="D6024" s="50" t="s">
        <v>10794</v>
      </c>
      <c r="E6024" s="50" t="s">
        <v>4461</v>
      </c>
    </row>
    <row r="6025" spans="1:5" ht="16" x14ac:dyDescent="0.2">
      <c r="A6025" s="8" t="s">
        <v>9307</v>
      </c>
      <c r="B6025" s="8" t="s">
        <v>5370</v>
      </c>
      <c r="C6025" s="8" t="s">
        <v>5</v>
      </c>
      <c r="D6025" s="50" t="s">
        <v>11118</v>
      </c>
      <c r="E6025" s="50" t="s">
        <v>5295</v>
      </c>
    </row>
    <row r="6026" spans="1:5" ht="16" x14ac:dyDescent="0.2">
      <c r="A6026" s="8" t="s">
        <v>9307</v>
      </c>
      <c r="B6026" s="8" t="s">
        <v>5370</v>
      </c>
      <c r="C6026" s="8" t="s">
        <v>6</v>
      </c>
      <c r="D6026" s="50" t="s">
        <v>11141</v>
      </c>
      <c r="E6026" s="50" t="s">
        <v>5356</v>
      </c>
    </row>
    <row r="6027" spans="1:5" ht="16" x14ac:dyDescent="0.2">
      <c r="A6027" s="8" t="s">
        <v>9307</v>
      </c>
      <c r="B6027" s="8" t="s">
        <v>5370</v>
      </c>
      <c r="C6027" s="8" t="s">
        <v>7</v>
      </c>
      <c r="D6027" s="50" t="s">
        <v>11149</v>
      </c>
      <c r="E6027" s="50" t="s">
        <v>5372</v>
      </c>
    </row>
    <row r="6028" spans="1:5" ht="32" x14ac:dyDescent="0.2">
      <c r="A6028" s="8" t="s">
        <v>9307</v>
      </c>
      <c r="B6028" s="8" t="s">
        <v>5370</v>
      </c>
      <c r="C6028" s="8" t="s">
        <v>8</v>
      </c>
      <c r="D6028" s="50" t="s">
        <v>11150</v>
      </c>
      <c r="E6028" s="50" t="s">
        <v>5373</v>
      </c>
    </row>
    <row r="6029" spans="1:5" ht="16" x14ac:dyDescent="0.2">
      <c r="A6029" s="8" t="s">
        <v>9307</v>
      </c>
      <c r="B6029" s="8" t="s">
        <v>5374</v>
      </c>
      <c r="C6029" s="8" t="s">
        <v>4</v>
      </c>
      <c r="D6029" s="50" t="s">
        <v>10794</v>
      </c>
      <c r="E6029" s="50" t="s">
        <v>4461</v>
      </c>
    </row>
    <row r="6030" spans="1:5" ht="16" x14ac:dyDescent="0.2">
      <c r="A6030" s="8" t="s">
        <v>9307</v>
      </c>
      <c r="B6030" s="8" t="s">
        <v>5374</v>
      </c>
      <c r="C6030" s="8" t="s">
        <v>5</v>
      </c>
      <c r="D6030" s="50" t="s">
        <v>11118</v>
      </c>
      <c r="E6030" s="50" t="s">
        <v>5295</v>
      </c>
    </row>
    <row r="6031" spans="1:5" ht="16" x14ac:dyDescent="0.2">
      <c r="A6031" s="8" t="s">
        <v>9307</v>
      </c>
      <c r="B6031" s="8" t="s">
        <v>5374</v>
      </c>
      <c r="C6031" s="8" t="s">
        <v>6</v>
      </c>
      <c r="D6031" s="50" t="s">
        <v>11141</v>
      </c>
      <c r="E6031" s="50" t="s">
        <v>5356</v>
      </c>
    </row>
    <row r="6032" spans="1:5" ht="16" x14ac:dyDescent="0.2">
      <c r="A6032" s="8" t="s">
        <v>9307</v>
      </c>
      <c r="B6032" s="8" t="s">
        <v>5374</v>
      </c>
      <c r="C6032" s="8" t="s">
        <v>7</v>
      </c>
      <c r="D6032" s="50" t="s">
        <v>11151</v>
      </c>
      <c r="E6032" s="50" t="s">
        <v>5376</v>
      </c>
    </row>
    <row r="6033" spans="1:5" ht="16" x14ac:dyDescent="0.2">
      <c r="A6033" s="8" t="s">
        <v>9307</v>
      </c>
      <c r="B6033" s="8" t="s">
        <v>5377</v>
      </c>
      <c r="C6033" s="8" t="s">
        <v>4</v>
      </c>
      <c r="D6033" s="50" t="s">
        <v>10794</v>
      </c>
      <c r="E6033" s="50" t="s">
        <v>4461</v>
      </c>
    </row>
    <row r="6034" spans="1:5" ht="16" x14ac:dyDescent="0.2">
      <c r="A6034" s="8" t="s">
        <v>9307</v>
      </c>
      <c r="B6034" s="8" t="s">
        <v>5377</v>
      </c>
      <c r="C6034" s="8" t="s">
        <v>5</v>
      </c>
      <c r="D6034" s="50" t="s">
        <v>11118</v>
      </c>
      <c r="E6034" s="50" t="s">
        <v>5295</v>
      </c>
    </row>
    <row r="6035" spans="1:5" ht="16" x14ac:dyDescent="0.2">
      <c r="A6035" s="8" t="s">
        <v>9307</v>
      </c>
      <c r="B6035" s="8" t="s">
        <v>5377</v>
      </c>
      <c r="C6035" s="8" t="s">
        <v>6</v>
      </c>
      <c r="D6035" s="50" t="s">
        <v>11141</v>
      </c>
      <c r="E6035" s="50" t="s">
        <v>5356</v>
      </c>
    </row>
    <row r="6036" spans="1:5" ht="16" x14ac:dyDescent="0.2">
      <c r="A6036" s="8" t="s">
        <v>9307</v>
      </c>
      <c r="B6036" s="8" t="s">
        <v>5377</v>
      </c>
      <c r="C6036" s="8" t="s">
        <v>7</v>
      </c>
      <c r="D6036" s="50" t="s">
        <v>11152</v>
      </c>
      <c r="E6036" s="50" t="s">
        <v>5379</v>
      </c>
    </row>
    <row r="6037" spans="1:5" ht="16" x14ac:dyDescent="0.2">
      <c r="A6037" s="8" t="s">
        <v>9307</v>
      </c>
      <c r="B6037" s="8" t="s">
        <v>5380</v>
      </c>
      <c r="C6037" s="8" t="s">
        <v>4</v>
      </c>
      <c r="D6037" s="50" t="s">
        <v>10794</v>
      </c>
      <c r="E6037" s="50" t="s">
        <v>4461</v>
      </c>
    </row>
    <row r="6038" spans="1:5" ht="16" x14ac:dyDescent="0.2">
      <c r="A6038" s="8" t="s">
        <v>9307</v>
      </c>
      <c r="B6038" s="8" t="s">
        <v>5380</v>
      </c>
      <c r="C6038" s="8" t="s">
        <v>5</v>
      </c>
      <c r="D6038" s="50" t="s">
        <v>11118</v>
      </c>
      <c r="E6038" s="50" t="s">
        <v>5295</v>
      </c>
    </row>
    <row r="6039" spans="1:5" ht="16" x14ac:dyDescent="0.2">
      <c r="A6039" s="8" t="s">
        <v>9307</v>
      </c>
      <c r="B6039" s="8" t="s">
        <v>5380</v>
      </c>
      <c r="C6039" s="8" t="s">
        <v>6</v>
      </c>
      <c r="D6039" s="50" t="s">
        <v>11141</v>
      </c>
      <c r="E6039" s="50" t="s">
        <v>5356</v>
      </c>
    </row>
    <row r="6040" spans="1:5" ht="16" x14ac:dyDescent="0.2">
      <c r="A6040" s="8" t="s">
        <v>9307</v>
      </c>
      <c r="B6040" s="8" t="s">
        <v>5380</v>
      </c>
      <c r="C6040" s="8" t="s">
        <v>7</v>
      </c>
      <c r="D6040" s="50" t="s">
        <v>9723</v>
      </c>
      <c r="E6040" s="50" t="s">
        <v>1408</v>
      </c>
    </row>
    <row r="6041" spans="1:5" ht="16" x14ac:dyDescent="0.2">
      <c r="A6041" s="8" t="s">
        <v>9307</v>
      </c>
      <c r="B6041" s="8" t="s">
        <v>5382</v>
      </c>
      <c r="C6041" s="8" t="s">
        <v>4</v>
      </c>
      <c r="D6041" s="50" t="s">
        <v>10794</v>
      </c>
      <c r="E6041" s="50" t="s">
        <v>4461</v>
      </c>
    </row>
    <row r="6042" spans="1:5" ht="16" x14ac:dyDescent="0.2">
      <c r="A6042" s="8" t="s">
        <v>9307</v>
      </c>
      <c r="B6042" s="8" t="s">
        <v>5382</v>
      </c>
      <c r="C6042" s="8" t="s">
        <v>5</v>
      </c>
      <c r="D6042" s="50" t="s">
        <v>11118</v>
      </c>
      <c r="E6042" s="50" t="s">
        <v>5295</v>
      </c>
    </row>
    <row r="6043" spans="1:5" ht="16" x14ac:dyDescent="0.2">
      <c r="A6043" s="8" t="s">
        <v>9307</v>
      </c>
      <c r="B6043" s="8" t="s">
        <v>5382</v>
      </c>
      <c r="C6043" s="8" t="s">
        <v>6</v>
      </c>
      <c r="D6043" s="50" t="s">
        <v>11141</v>
      </c>
      <c r="E6043" s="50" t="s">
        <v>5356</v>
      </c>
    </row>
    <row r="6044" spans="1:5" ht="16" x14ac:dyDescent="0.2">
      <c r="A6044" s="8" t="s">
        <v>9307</v>
      </c>
      <c r="B6044" s="8" t="s">
        <v>5382</v>
      </c>
      <c r="C6044" s="8" t="s">
        <v>7</v>
      </c>
      <c r="D6044" s="50" t="s">
        <v>11153</v>
      </c>
      <c r="E6044" s="50" t="s">
        <v>5384</v>
      </c>
    </row>
    <row r="6045" spans="1:5" ht="16" x14ac:dyDescent="0.2">
      <c r="A6045" s="8" t="s">
        <v>9307</v>
      </c>
      <c r="B6045" s="8" t="s">
        <v>5385</v>
      </c>
      <c r="C6045" s="8" t="s">
        <v>4</v>
      </c>
      <c r="D6045" s="50" t="s">
        <v>10794</v>
      </c>
      <c r="E6045" s="50" t="s">
        <v>4461</v>
      </c>
    </row>
    <row r="6046" spans="1:5" ht="16" x14ac:dyDescent="0.2">
      <c r="A6046" s="8" t="s">
        <v>9307</v>
      </c>
      <c r="B6046" s="8" t="s">
        <v>5385</v>
      </c>
      <c r="C6046" s="8" t="s">
        <v>5</v>
      </c>
      <c r="D6046" s="50" t="s">
        <v>11118</v>
      </c>
      <c r="E6046" s="50" t="s">
        <v>5295</v>
      </c>
    </row>
    <row r="6047" spans="1:5" ht="16" x14ac:dyDescent="0.2">
      <c r="A6047" s="8" t="s">
        <v>9307</v>
      </c>
      <c r="B6047" s="8" t="s">
        <v>5385</v>
      </c>
      <c r="C6047" s="8" t="s">
        <v>6</v>
      </c>
      <c r="D6047" s="50" t="s">
        <v>11141</v>
      </c>
      <c r="E6047" s="50" t="s">
        <v>5356</v>
      </c>
    </row>
    <row r="6048" spans="1:5" ht="16" x14ac:dyDescent="0.2">
      <c r="A6048" s="8" t="s">
        <v>9307</v>
      </c>
      <c r="B6048" s="8" t="s">
        <v>5385</v>
      </c>
      <c r="C6048" s="8" t="s">
        <v>7</v>
      </c>
      <c r="D6048" s="50" t="s">
        <v>11154</v>
      </c>
      <c r="E6048" s="50" t="s">
        <v>5387</v>
      </c>
    </row>
    <row r="6049" spans="1:5" ht="16" x14ac:dyDescent="0.2">
      <c r="A6049" s="8" t="s">
        <v>9307</v>
      </c>
      <c r="B6049" s="8" t="s">
        <v>5390</v>
      </c>
      <c r="C6049" s="8" t="s">
        <v>4</v>
      </c>
      <c r="D6049" s="50" t="s">
        <v>10794</v>
      </c>
      <c r="E6049" s="50" t="s">
        <v>4461</v>
      </c>
    </row>
    <row r="6050" spans="1:5" ht="16" x14ac:dyDescent="0.2">
      <c r="A6050" s="8" t="s">
        <v>9307</v>
      </c>
      <c r="B6050" s="8" t="s">
        <v>5390</v>
      </c>
      <c r="C6050" s="8" t="s">
        <v>5</v>
      </c>
      <c r="D6050" s="50" t="s">
        <v>11118</v>
      </c>
      <c r="E6050" s="50" t="s">
        <v>5295</v>
      </c>
    </row>
    <row r="6051" spans="1:5" ht="16" x14ac:dyDescent="0.2">
      <c r="A6051" s="8" t="s">
        <v>9307</v>
      </c>
      <c r="B6051" s="8" t="s">
        <v>5390</v>
      </c>
      <c r="C6051" s="8" t="s">
        <v>6</v>
      </c>
      <c r="D6051" s="50" t="s">
        <v>11141</v>
      </c>
      <c r="E6051" s="50" t="s">
        <v>5356</v>
      </c>
    </row>
    <row r="6052" spans="1:5" ht="16" x14ac:dyDescent="0.2">
      <c r="A6052" s="8" t="s">
        <v>9307</v>
      </c>
      <c r="B6052" s="8" t="s">
        <v>5390</v>
      </c>
      <c r="C6052" s="8" t="s">
        <v>7</v>
      </c>
      <c r="D6052" s="50" t="s">
        <v>11155</v>
      </c>
      <c r="E6052" s="50" t="s">
        <v>5392</v>
      </c>
    </row>
    <row r="6053" spans="1:5" ht="16" x14ac:dyDescent="0.2">
      <c r="A6053" s="8" t="s">
        <v>9307</v>
      </c>
      <c r="B6053" s="8" t="s">
        <v>5393</v>
      </c>
      <c r="C6053" s="8" t="s">
        <v>4</v>
      </c>
      <c r="D6053" s="50" t="s">
        <v>10794</v>
      </c>
      <c r="E6053" s="50" t="s">
        <v>4461</v>
      </c>
    </row>
    <row r="6054" spans="1:5" ht="16" x14ac:dyDescent="0.2">
      <c r="A6054" s="8" t="s">
        <v>9307</v>
      </c>
      <c r="B6054" s="8" t="s">
        <v>5393</v>
      </c>
      <c r="C6054" s="8" t="s">
        <v>5</v>
      </c>
      <c r="D6054" s="50" t="s">
        <v>11118</v>
      </c>
      <c r="E6054" s="50" t="s">
        <v>5295</v>
      </c>
    </row>
    <row r="6055" spans="1:5" ht="16" x14ac:dyDescent="0.2">
      <c r="A6055" s="8" t="s">
        <v>9307</v>
      </c>
      <c r="B6055" s="8" t="s">
        <v>5393</v>
      </c>
      <c r="C6055" s="8" t="s">
        <v>6</v>
      </c>
      <c r="D6055" s="50" t="s">
        <v>11141</v>
      </c>
      <c r="E6055" s="50" t="s">
        <v>5356</v>
      </c>
    </row>
    <row r="6056" spans="1:5" ht="16" x14ac:dyDescent="0.2">
      <c r="A6056" s="8" t="s">
        <v>9307</v>
      </c>
      <c r="B6056" s="8" t="s">
        <v>5393</v>
      </c>
      <c r="C6056" s="8" t="s">
        <v>7</v>
      </c>
      <c r="D6056" s="50" t="s">
        <v>11156</v>
      </c>
      <c r="E6056" s="50" t="s">
        <v>5395</v>
      </c>
    </row>
    <row r="6057" spans="1:5" ht="16" x14ac:dyDescent="0.2">
      <c r="A6057" s="8" t="s">
        <v>9307</v>
      </c>
      <c r="B6057" s="8" t="s">
        <v>5396</v>
      </c>
      <c r="C6057" s="8" t="s">
        <v>4</v>
      </c>
      <c r="D6057" s="50" t="s">
        <v>10794</v>
      </c>
      <c r="E6057" s="50" t="s">
        <v>4461</v>
      </c>
    </row>
    <row r="6058" spans="1:5" ht="16" x14ac:dyDescent="0.2">
      <c r="A6058" s="8" t="s">
        <v>9307</v>
      </c>
      <c r="B6058" s="8" t="s">
        <v>5396</v>
      </c>
      <c r="C6058" s="8" t="s">
        <v>5</v>
      </c>
      <c r="D6058" s="50" t="s">
        <v>11118</v>
      </c>
      <c r="E6058" s="50" t="s">
        <v>5295</v>
      </c>
    </row>
    <row r="6059" spans="1:5" ht="16" x14ac:dyDescent="0.2">
      <c r="A6059" s="8" t="s">
        <v>9307</v>
      </c>
      <c r="B6059" s="8" t="s">
        <v>5396</v>
      </c>
      <c r="C6059" s="8" t="s">
        <v>6</v>
      </c>
      <c r="D6059" s="50" t="s">
        <v>11141</v>
      </c>
      <c r="E6059" s="50" t="s">
        <v>5356</v>
      </c>
    </row>
    <row r="6060" spans="1:5" ht="16" x14ac:dyDescent="0.2">
      <c r="A6060" s="8" t="s">
        <v>9307</v>
      </c>
      <c r="B6060" s="8" t="s">
        <v>5396</v>
      </c>
      <c r="C6060" s="8" t="s">
        <v>7</v>
      </c>
      <c r="D6060" s="50" t="s">
        <v>11157</v>
      </c>
      <c r="E6060" s="50" t="s">
        <v>5398</v>
      </c>
    </row>
    <row r="6061" spans="1:5" ht="16" x14ac:dyDescent="0.2">
      <c r="A6061" s="8" t="s">
        <v>9307</v>
      </c>
      <c r="B6061" s="8" t="s">
        <v>5399</v>
      </c>
      <c r="C6061" s="8" t="s">
        <v>4</v>
      </c>
      <c r="D6061" s="50" t="s">
        <v>10794</v>
      </c>
      <c r="E6061" s="50" t="s">
        <v>4461</v>
      </c>
    </row>
    <row r="6062" spans="1:5" ht="16" x14ac:dyDescent="0.2">
      <c r="A6062" s="8" t="s">
        <v>9307</v>
      </c>
      <c r="B6062" s="8" t="s">
        <v>5399</v>
      </c>
      <c r="C6062" s="8" t="s">
        <v>5</v>
      </c>
      <c r="D6062" s="50" t="s">
        <v>11118</v>
      </c>
      <c r="E6062" s="50" t="s">
        <v>5295</v>
      </c>
    </row>
    <row r="6063" spans="1:5" ht="16" x14ac:dyDescent="0.2">
      <c r="A6063" s="8" t="s">
        <v>9307</v>
      </c>
      <c r="B6063" s="8" t="s">
        <v>5399</v>
      </c>
      <c r="C6063" s="8" t="s">
        <v>6</v>
      </c>
      <c r="D6063" s="50" t="s">
        <v>11141</v>
      </c>
      <c r="E6063" s="50" t="s">
        <v>5356</v>
      </c>
    </row>
    <row r="6064" spans="1:5" ht="16" x14ac:dyDescent="0.2">
      <c r="A6064" s="8" t="s">
        <v>9307</v>
      </c>
      <c r="B6064" s="8" t="s">
        <v>5399</v>
      </c>
      <c r="C6064" s="8" t="s">
        <v>7</v>
      </c>
      <c r="D6064" s="50" t="s">
        <v>11158</v>
      </c>
      <c r="E6064" s="50" t="s">
        <v>5401</v>
      </c>
    </row>
    <row r="6065" spans="1:5" ht="16" x14ac:dyDescent="0.2">
      <c r="A6065" s="8" t="s">
        <v>9307</v>
      </c>
      <c r="B6065" s="8" t="s">
        <v>5402</v>
      </c>
      <c r="C6065" s="8" t="s">
        <v>4</v>
      </c>
      <c r="D6065" s="50" t="s">
        <v>10794</v>
      </c>
      <c r="E6065" s="50" t="s">
        <v>4461</v>
      </c>
    </row>
    <row r="6066" spans="1:5" ht="16" x14ac:dyDescent="0.2">
      <c r="A6066" s="8" t="s">
        <v>9307</v>
      </c>
      <c r="B6066" s="8" t="s">
        <v>5402</v>
      </c>
      <c r="C6066" s="8" t="s">
        <v>5</v>
      </c>
      <c r="D6066" s="50" t="s">
        <v>11118</v>
      </c>
      <c r="E6066" s="50" t="s">
        <v>5295</v>
      </c>
    </row>
    <row r="6067" spans="1:5" ht="16" x14ac:dyDescent="0.2">
      <c r="A6067" s="8" t="s">
        <v>9307</v>
      </c>
      <c r="B6067" s="8" t="s">
        <v>5402</v>
      </c>
      <c r="C6067" s="8" t="s">
        <v>6</v>
      </c>
      <c r="D6067" s="50" t="s">
        <v>11141</v>
      </c>
      <c r="E6067" s="50" t="s">
        <v>5356</v>
      </c>
    </row>
    <row r="6068" spans="1:5" ht="16" x14ac:dyDescent="0.2">
      <c r="A6068" s="8" t="s">
        <v>9307</v>
      </c>
      <c r="B6068" s="8" t="s">
        <v>5402</v>
      </c>
      <c r="C6068" s="8" t="s">
        <v>7</v>
      </c>
      <c r="D6068" s="50" t="s">
        <v>11159</v>
      </c>
      <c r="E6068" s="50" t="s">
        <v>5404</v>
      </c>
    </row>
    <row r="6069" spans="1:5" ht="16" x14ac:dyDescent="0.2">
      <c r="A6069" s="8" t="s">
        <v>9307</v>
      </c>
      <c r="B6069" s="8" t="s">
        <v>5405</v>
      </c>
      <c r="C6069" s="8" t="s">
        <v>4</v>
      </c>
      <c r="D6069" s="50" t="s">
        <v>10794</v>
      </c>
      <c r="E6069" s="50" t="s">
        <v>4461</v>
      </c>
    </row>
    <row r="6070" spans="1:5" ht="16" x14ac:dyDescent="0.2">
      <c r="A6070" s="8" t="s">
        <v>9307</v>
      </c>
      <c r="B6070" s="8" t="s">
        <v>5405</v>
      </c>
      <c r="C6070" s="8" t="s">
        <v>5</v>
      </c>
      <c r="D6070" s="50" t="s">
        <v>11118</v>
      </c>
      <c r="E6070" s="50" t="s">
        <v>5295</v>
      </c>
    </row>
    <row r="6071" spans="1:5" ht="16" x14ac:dyDescent="0.2">
      <c r="A6071" s="8" t="s">
        <v>9307</v>
      </c>
      <c r="B6071" s="8" t="s">
        <v>5405</v>
      </c>
      <c r="C6071" s="8" t="s">
        <v>6</v>
      </c>
      <c r="D6071" s="50" t="s">
        <v>11141</v>
      </c>
      <c r="E6071" s="50" t="s">
        <v>5356</v>
      </c>
    </row>
    <row r="6072" spans="1:5" ht="16" x14ac:dyDescent="0.2">
      <c r="A6072" s="8" t="s">
        <v>9307</v>
      </c>
      <c r="B6072" s="8" t="s">
        <v>5405</v>
      </c>
      <c r="C6072" s="8" t="s">
        <v>7</v>
      </c>
      <c r="D6072" s="50" t="s">
        <v>11160</v>
      </c>
      <c r="E6072" s="50" t="s">
        <v>5407</v>
      </c>
    </row>
    <row r="6073" spans="1:5" ht="16" x14ac:dyDescent="0.2">
      <c r="A6073" s="8" t="s">
        <v>9307</v>
      </c>
      <c r="B6073" s="8" t="s">
        <v>5408</v>
      </c>
      <c r="C6073" s="8" t="s">
        <v>4</v>
      </c>
      <c r="D6073" s="50" t="s">
        <v>10794</v>
      </c>
      <c r="E6073" s="50" t="s">
        <v>4461</v>
      </c>
    </row>
    <row r="6074" spans="1:5" ht="16" x14ac:dyDescent="0.2">
      <c r="A6074" s="8" t="s">
        <v>9307</v>
      </c>
      <c r="B6074" s="8" t="s">
        <v>5408</v>
      </c>
      <c r="C6074" s="8" t="s">
        <v>5</v>
      </c>
      <c r="D6074" s="50" t="s">
        <v>11118</v>
      </c>
      <c r="E6074" s="50" t="s">
        <v>5295</v>
      </c>
    </row>
    <row r="6075" spans="1:5" ht="16" x14ac:dyDescent="0.2">
      <c r="A6075" s="8" t="s">
        <v>9307</v>
      </c>
      <c r="B6075" s="8" t="s">
        <v>5408</v>
      </c>
      <c r="C6075" s="8" t="s">
        <v>6</v>
      </c>
      <c r="D6075" s="50" t="s">
        <v>11141</v>
      </c>
      <c r="E6075" s="50" t="s">
        <v>5356</v>
      </c>
    </row>
    <row r="6076" spans="1:5" ht="16" x14ac:dyDescent="0.2">
      <c r="A6076" s="8" t="s">
        <v>9307</v>
      </c>
      <c r="B6076" s="8" t="s">
        <v>5408</v>
      </c>
      <c r="C6076" s="8" t="s">
        <v>7</v>
      </c>
      <c r="D6076" s="50" t="s">
        <v>9723</v>
      </c>
      <c r="E6076" s="50" t="s">
        <v>1408</v>
      </c>
    </row>
    <row r="6077" spans="1:5" ht="16" x14ac:dyDescent="0.2">
      <c r="A6077" s="8" t="s">
        <v>9307</v>
      </c>
      <c r="B6077" s="8" t="s">
        <v>5410</v>
      </c>
      <c r="C6077" s="8" t="s">
        <v>4</v>
      </c>
      <c r="D6077" s="50" t="s">
        <v>10794</v>
      </c>
      <c r="E6077" s="50" t="s">
        <v>4461</v>
      </c>
    </row>
    <row r="6078" spans="1:5" ht="16" x14ac:dyDescent="0.2">
      <c r="A6078" s="8" t="s">
        <v>9307</v>
      </c>
      <c r="B6078" s="8" t="s">
        <v>5410</v>
      </c>
      <c r="C6078" s="8" t="s">
        <v>5</v>
      </c>
      <c r="D6078" s="50" t="s">
        <v>11118</v>
      </c>
      <c r="E6078" s="50" t="s">
        <v>5295</v>
      </c>
    </row>
    <row r="6079" spans="1:5" ht="16" x14ac:dyDescent="0.2">
      <c r="A6079" s="8" t="s">
        <v>9307</v>
      </c>
      <c r="B6079" s="8" t="s">
        <v>5410</v>
      </c>
      <c r="C6079" s="8" t="s">
        <v>6</v>
      </c>
      <c r="D6079" s="50" t="s">
        <v>11141</v>
      </c>
      <c r="E6079" s="50" t="s">
        <v>5356</v>
      </c>
    </row>
    <row r="6080" spans="1:5" ht="16" x14ac:dyDescent="0.2">
      <c r="A6080" s="8" t="s">
        <v>9307</v>
      </c>
      <c r="B6080" s="8" t="s">
        <v>5410</v>
      </c>
      <c r="C6080" s="8" t="s">
        <v>7</v>
      </c>
      <c r="D6080" s="50" t="s">
        <v>11161</v>
      </c>
      <c r="E6080" s="50" t="s">
        <v>5412</v>
      </c>
    </row>
    <row r="6081" spans="1:5" ht="48" x14ac:dyDescent="0.2">
      <c r="A6081" s="8" t="s">
        <v>9307</v>
      </c>
      <c r="B6081" s="8" t="s">
        <v>5410</v>
      </c>
      <c r="C6081" s="8" t="s">
        <v>8</v>
      </c>
      <c r="D6081" s="50" t="s">
        <v>10803</v>
      </c>
      <c r="E6081" s="50" t="s">
        <v>4480</v>
      </c>
    </row>
    <row r="6082" spans="1:5" ht="16" x14ac:dyDescent="0.2">
      <c r="A6082" s="8" t="s">
        <v>9307</v>
      </c>
      <c r="B6082" s="8" t="s">
        <v>5415</v>
      </c>
      <c r="C6082" s="8" t="s">
        <v>4</v>
      </c>
      <c r="D6082" s="50" t="s">
        <v>10794</v>
      </c>
      <c r="E6082" s="50" t="s">
        <v>4461</v>
      </c>
    </row>
    <row r="6083" spans="1:5" ht="16" x14ac:dyDescent="0.2">
      <c r="A6083" s="8" t="s">
        <v>9307</v>
      </c>
      <c r="B6083" s="8" t="s">
        <v>5415</v>
      </c>
      <c r="C6083" s="8" t="s">
        <v>5</v>
      </c>
      <c r="D6083" s="50" t="s">
        <v>11118</v>
      </c>
      <c r="E6083" s="50" t="s">
        <v>5295</v>
      </c>
    </row>
    <row r="6084" spans="1:5" ht="16" x14ac:dyDescent="0.2">
      <c r="A6084" s="8" t="s">
        <v>9307</v>
      </c>
      <c r="B6084" s="8" t="s">
        <v>5415</v>
      </c>
      <c r="C6084" s="8" t="s">
        <v>6</v>
      </c>
      <c r="D6084" s="50" t="s">
        <v>11162</v>
      </c>
      <c r="E6084" s="50" t="s">
        <v>5417</v>
      </c>
    </row>
    <row r="6085" spans="1:5" ht="16" x14ac:dyDescent="0.2">
      <c r="A6085" s="8" t="s">
        <v>9307</v>
      </c>
      <c r="B6085" s="8" t="s">
        <v>5415</v>
      </c>
      <c r="C6085" s="8" t="s">
        <v>7</v>
      </c>
      <c r="D6085" s="50" t="s">
        <v>11163</v>
      </c>
      <c r="E6085" s="50" t="s">
        <v>11164</v>
      </c>
    </row>
    <row r="6086" spans="1:5" ht="64" x14ac:dyDescent="0.2">
      <c r="A6086" s="8" t="s">
        <v>9307</v>
      </c>
      <c r="B6086" s="8" t="s">
        <v>5415</v>
      </c>
      <c r="C6086" s="8" t="s">
        <v>8</v>
      </c>
      <c r="D6086" s="50" t="s">
        <v>11165</v>
      </c>
      <c r="E6086" s="50" t="s">
        <v>11166</v>
      </c>
    </row>
    <row r="6087" spans="1:5" ht="16" x14ac:dyDescent="0.2">
      <c r="A6087" s="8" t="s">
        <v>9307</v>
      </c>
      <c r="B6087" s="8" t="s">
        <v>5420</v>
      </c>
      <c r="C6087" s="8" t="s">
        <v>4</v>
      </c>
      <c r="D6087" s="50" t="s">
        <v>10794</v>
      </c>
      <c r="E6087" s="50" t="s">
        <v>4461</v>
      </c>
    </row>
    <row r="6088" spans="1:5" ht="16" x14ac:dyDescent="0.2">
      <c r="A6088" s="8" t="s">
        <v>9307</v>
      </c>
      <c r="B6088" s="8" t="s">
        <v>5420</v>
      </c>
      <c r="C6088" s="8" t="s">
        <v>5</v>
      </c>
      <c r="D6088" s="50" t="s">
        <v>11118</v>
      </c>
      <c r="E6088" s="50" t="s">
        <v>5295</v>
      </c>
    </row>
    <row r="6089" spans="1:5" ht="16" x14ac:dyDescent="0.2">
      <c r="A6089" s="8" t="s">
        <v>9307</v>
      </c>
      <c r="B6089" s="8" t="s">
        <v>5420</v>
      </c>
      <c r="C6089" s="8" t="s">
        <v>6</v>
      </c>
      <c r="D6089" s="50" t="s">
        <v>11162</v>
      </c>
      <c r="E6089" s="50" t="s">
        <v>5417</v>
      </c>
    </row>
    <row r="6090" spans="1:5" ht="16" x14ac:dyDescent="0.2">
      <c r="A6090" s="8" t="s">
        <v>9307</v>
      </c>
      <c r="B6090" s="8" t="s">
        <v>5420</v>
      </c>
      <c r="C6090" s="8" t="s">
        <v>7</v>
      </c>
      <c r="D6090" s="50" t="s">
        <v>11167</v>
      </c>
      <c r="E6090" s="50" t="s">
        <v>5422</v>
      </c>
    </row>
    <row r="6091" spans="1:5" ht="16" x14ac:dyDescent="0.2">
      <c r="A6091" s="8" t="s">
        <v>9307</v>
      </c>
      <c r="B6091" s="8" t="s">
        <v>5425</v>
      </c>
      <c r="C6091" s="8" t="s">
        <v>4</v>
      </c>
      <c r="D6091" s="50" t="s">
        <v>10794</v>
      </c>
      <c r="E6091" s="50" t="s">
        <v>4461</v>
      </c>
    </row>
    <row r="6092" spans="1:5" ht="16" x14ac:dyDescent="0.2">
      <c r="A6092" s="8" t="s">
        <v>9307</v>
      </c>
      <c r="B6092" s="8" t="s">
        <v>5425</v>
      </c>
      <c r="C6092" s="8" t="s">
        <v>5</v>
      </c>
      <c r="D6092" s="50" t="s">
        <v>11118</v>
      </c>
      <c r="E6092" s="50" t="s">
        <v>5295</v>
      </c>
    </row>
    <row r="6093" spans="1:5" ht="16" x14ac:dyDescent="0.2">
      <c r="A6093" s="8" t="s">
        <v>9307</v>
      </c>
      <c r="B6093" s="8" t="s">
        <v>5425</v>
      </c>
      <c r="C6093" s="8" t="s">
        <v>6</v>
      </c>
      <c r="D6093" s="50" t="s">
        <v>11162</v>
      </c>
      <c r="E6093" s="50" t="s">
        <v>5417</v>
      </c>
    </row>
    <row r="6094" spans="1:5" ht="32" x14ac:dyDescent="0.2">
      <c r="A6094" s="8" t="s">
        <v>9307</v>
      </c>
      <c r="B6094" s="8" t="s">
        <v>5425</v>
      </c>
      <c r="C6094" s="8" t="s">
        <v>7</v>
      </c>
      <c r="D6094" s="50" t="s">
        <v>11168</v>
      </c>
      <c r="E6094" s="50" t="s">
        <v>5427</v>
      </c>
    </row>
    <row r="6095" spans="1:5" ht="16" x14ac:dyDescent="0.2">
      <c r="A6095" s="8" t="s">
        <v>9307</v>
      </c>
      <c r="B6095" s="8" t="s">
        <v>5428</v>
      </c>
      <c r="C6095" s="8" t="s">
        <v>4</v>
      </c>
      <c r="D6095" s="50" t="s">
        <v>10794</v>
      </c>
      <c r="E6095" s="50" t="s">
        <v>4461</v>
      </c>
    </row>
    <row r="6096" spans="1:5" ht="16" x14ac:dyDescent="0.2">
      <c r="A6096" s="8" t="s">
        <v>9307</v>
      </c>
      <c r="B6096" s="8" t="s">
        <v>5428</v>
      </c>
      <c r="C6096" s="8" t="s">
        <v>5</v>
      </c>
      <c r="D6096" s="50" t="s">
        <v>11118</v>
      </c>
      <c r="E6096" s="50" t="s">
        <v>5295</v>
      </c>
    </row>
    <row r="6097" spans="1:5" ht="16" x14ac:dyDescent="0.2">
      <c r="A6097" s="8" t="s">
        <v>9307</v>
      </c>
      <c r="B6097" s="8" t="s">
        <v>5428</v>
      </c>
      <c r="C6097" s="8" t="s">
        <v>6</v>
      </c>
      <c r="D6097" s="50" t="s">
        <v>11162</v>
      </c>
      <c r="E6097" s="50" t="s">
        <v>5417</v>
      </c>
    </row>
    <row r="6098" spans="1:5" ht="16" x14ac:dyDescent="0.2">
      <c r="A6098" s="8" t="s">
        <v>9307</v>
      </c>
      <c r="B6098" s="8" t="s">
        <v>5428</v>
      </c>
      <c r="C6098" s="8" t="s">
        <v>7</v>
      </c>
      <c r="D6098" s="50" t="s">
        <v>11169</v>
      </c>
      <c r="E6098" s="50" t="s">
        <v>5430</v>
      </c>
    </row>
    <row r="6099" spans="1:5" ht="16" x14ac:dyDescent="0.2">
      <c r="A6099" s="8" t="s">
        <v>9307</v>
      </c>
      <c r="B6099" s="8" t="s">
        <v>5428</v>
      </c>
      <c r="C6099" s="8" t="s">
        <v>8</v>
      </c>
      <c r="D6099" s="50" t="s">
        <v>11170</v>
      </c>
      <c r="E6099" s="50" t="s">
        <v>5431</v>
      </c>
    </row>
    <row r="6100" spans="1:5" ht="16" x14ac:dyDescent="0.2">
      <c r="A6100" s="8" t="s">
        <v>9307</v>
      </c>
      <c r="B6100" s="8" t="s">
        <v>5432</v>
      </c>
      <c r="C6100" s="8" t="s">
        <v>4</v>
      </c>
      <c r="D6100" s="50" t="s">
        <v>10794</v>
      </c>
      <c r="E6100" s="50" t="s">
        <v>4461</v>
      </c>
    </row>
    <row r="6101" spans="1:5" ht="16" x14ac:dyDescent="0.2">
      <c r="A6101" s="8" t="s">
        <v>9307</v>
      </c>
      <c r="B6101" s="8" t="s">
        <v>5432</v>
      </c>
      <c r="C6101" s="8" t="s">
        <v>5</v>
      </c>
      <c r="D6101" s="50" t="s">
        <v>11118</v>
      </c>
      <c r="E6101" s="50" t="s">
        <v>5295</v>
      </c>
    </row>
    <row r="6102" spans="1:5" ht="16" x14ac:dyDescent="0.2">
      <c r="A6102" s="8" t="s">
        <v>9307</v>
      </c>
      <c r="B6102" s="8" t="s">
        <v>5432</v>
      </c>
      <c r="C6102" s="8" t="s">
        <v>6</v>
      </c>
      <c r="D6102" s="50" t="s">
        <v>11162</v>
      </c>
      <c r="E6102" s="50" t="s">
        <v>5417</v>
      </c>
    </row>
    <row r="6103" spans="1:5" ht="16" x14ac:dyDescent="0.2">
      <c r="A6103" s="8" t="s">
        <v>9307</v>
      </c>
      <c r="B6103" s="8" t="s">
        <v>5432</v>
      </c>
      <c r="C6103" s="8" t="s">
        <v>7</v>
      </c>
      <c r="D6103" s="50" t="s">
        <v>11171</v>
      </c>
      <c r="E6103" s="50" t="s">
        <v>5434</v>
      </c>
    </row>
    <row r="6104" spans="1:5" ht="16" x14ac:dyDescent="0.2">
      <c r="A6104" s="8" t="s">
        <v>9307</v>
      </c>
      <c r="B6104" s="8" t="s">
        <v>5435</v>
      </c>
      <c r="C6104" s="8" t="s">
        <v>4</v>
      </c>
      <c r="D6104" s="50" t="s">
        <v>10794</v>
      </c>
      <c r="E6104" s="50" t="s">
        <v>4461</v>
      </c>
    </row>
    <row r="6105" spans="1:5" ht="16" x14ac:dyDescent="0.2">
      <c r="A6105" s="8" t="s">
        <v>9307</v>
      </c>
      <c r="B6105" s="8" t="s">
        <v>5435</v>
      </c>
      <c r="C6105" s="8" t="s">
        <v>5</v>
      </c>
      <c r="D6105" s="50" t="s">
        <v>11118</v>
      </c>
      <c r="E6105" s="50" t="s">
        <v>5295</v>
      </c>
    </row>
    <row r="6106" spans="1:5" ht="16" x14ac:dyDescent="0.2">
      <c r="A6106" s="8" t="s">
        <v>9307</v>
      </c>
      <c r="B6106" s="8" t="s">
        <v>5435</v>
      </c>
      <c r="C6106" s="8" t="s">
        <v>6</v>
      </c>
      <c r="D6106" s="50" t="s">
        <v>11162</v>
      </c>
      <c r="E6106" s="50" t="s">
        <v>5417</v>
      </c>
    </row>
    <row r="6107" spans="1:5" ht="16" x14ac:dyDescent="0.2">
      <c r="A6107" s="8" t="s">
        <v>9307</v>
      </c>
      <c r="B6107" s="8" t="s">
        <v>5435</v>
      </c>
      <c r="C6107" s="8" t="s">
        <v>7</v>
      </c>
      <c r="D6107" s="50" t="s">
        <v>11172</v>
      </c>
      <c r="E6107" s="50" t="s">
        <v>5437</v>
      </c>
    </row>
    <row r="6108" spans="1:5" ht="16" x14ac:dyDescent="0.2">
      <c r="A6108" s="8" t="s">
        <v>9307</v>
      </c>
      <c r="B6108" s="8" t="s">
        <v>5440</v>
      </c>
      <c r="C6108" s="8" t="s">
        <v>4</v>
      </c>
      <c r="D6108" s="50" t="s">
        <v>10794</v>
      </c>
      <c r="E6108" s="50" t="s">
        <v>4461</v>
      </c>
    </row>
    <row r="6109" spans="1:5" ht="16" x14ac:dyDescent="0.2">
      <c r="A6109" s="8" t="s">
        <v>9307</v>
      </c>
      <c r="B6109" s="8" t="s">
        <v>5440</v>
      </c>
      <c r="C6109" s="8" t="s">
        <v>5</v>
      </c>
      <c r="D6109" s="50" t="s">
        <v>11118</v>
      </c>
      <c r="E6109" s="50" t="s">
        <v>5295</v>
      </c>
    </row>
    <row r="6110" spans="1:5" ht="16" x14ac:dyDescent="0.2">
      <c r="A6110" s="8" t="s">
        <v>9307</v>
      </c>
      <c r="B6110" s="8" t="s">
        <v>5440</v>
      </c>
      <c r="C6110" s="8" t="s">
        <v>6</v>
      </c>
      <c r="D6110" s="50" t="s">
        <v>11162</v>
      </c>
      <c r="E6110" s="50" t="s">
        <v>5417</v>
      </c>
    </row>
    <row r="6111" spans="1:5" ht="16" x14ac:dyDescent="0.2">
      <c r="A6111" s="8" t="s">
        <v>9307</v>
      </c>
      <c r="B6111" s="8" t="s">
        <v>5440</v>
      </c>
      <c r="C6111" s="8" t="s">
        <v>7</v>
      </c>
      <c r="D6111" s="50" t="s">
        <v>11173</v>
      </c>
      <c r="E6111" s="50" t="s">
        <v>5442</v>
      </c>
    </row>
    <row r="6112" spans="1:5" ht="16" x14ac:dyDescent="0.2">
      <c r="A6112" s="8" t="s">
        <v>9307</v>
      </c>
      <c r="B6112" s="8" t="s">
        <v>5443</v>
      </c>
      <c r="C6112" s="8" t="s">
        <v>4</v>
      </c>
      <c r="D6112" s="50" t="s">
        <v>10794</v>
      </c>
      <c r="E6112" s="50" t="s">
        <v>4461</v>
      </c>
    </row>
    <row r="6113" spans="1:5" ht="16" x14ac:dyDescent="0.2">
      <c r="A6113" s="8" t="s">
        <v>9307</v>
      </c>
      <c r="B6113" s="8" t="s">
        <v>5443</v>
      </c>
      <c r="C6113" s="8" t="s">
        <v>5</v>
      </c>
      <c r="D6113" s="50" t="s">
        <v>11118</v>
      </c>
      <c r="E6113" s="50" t="s">
        <v>5295</v>
      </c>
    </row>
    <row r="6114" spans="1:5" ht="16" x14ac:dyDescent="0.2">
      <c r="A6114" s="8" t="s">
        <v>9307</v>
      </c>
      <c r="B6114" s="8" t="s">
        <v>5443</v>
      </c>
      <c r="C6114" s="8" t="s">
        <v>6</v>
      </c>
      <c r="D6114" s="50" t="s">
        <v>11162</v>
      </c>
      <c r="E6114" s="50" t="s">
        <v>5417</v>
      </c>
    </row>
    <row r="6115" spans="1:5" ht="16" x14ac:dyDescent="0.2">
      <c r="A6115" s="8" t="s">
        <v>9307</v>
      </c>
      <c r="B6115" s="8" t="s">
        <v>5443</v>
      </c>
      <c r="C6115" s="8" t="s">
        <v>7</v>
      </c>
      <c r="D6115" s="50" t="s">
        <v>11174</v>
      </c>
      <c r="E6115" s="50" t="s">
        <v>5445</v>
      </c>
    </row>
    <row r="6116" spans="1:5" ht="16" x14ac:dyDescent="0.2">
      <c r="A6116" s="8" t="s">
        <v>9307</v>
      </c>
      <c r="B6116" s="8" t="s">
        <v>5446</v>
      </c>
      <c r="C6116" s="8" t="s">
        <v>4</v>
      </c>
      <c r="D6116" s="50" t="s">
        <v>10794</v>
      </c>
      <c r="E6116" s="50" t="s">
        <v>4461</v>
      </c>
    </row>
    <row r="6117" spans="1:5" ht="16" x14ac:dyDescent="0.2">
      <c r="A6117" s="8" t="s">
        <v>9307</v>
      </c>
      <c r="B6117" s="8" t="s">
        <v>5446</v>
      </c>
      <c r="C6117" s="8" t="s">
        <v>5</v>
      </c>
      <c r="D6117" s="50" t="s">
        <v>11118</v>
      </c>
      <c r="E6117" s="50" t="s">
        <v>5295</v>
      </c>
    </row>
    <row r="6118" spans="1:5" ht="16" x14ac:dyDescent="0.2">
      <c r="A6118" s="8" t="s">
        <v>9307</v>
      </c>
      <c r="B6118" s="8" t="s">
        <v>5446</v>
      </c>
      <c r="C6118" s="8" t="s">
        <v>6</v>
      </c>
      <c r="D6118" s="50" t="s">
        <v>11162</v>
      </c>
      <c r="E6118" s="50" t="s">
        <v>5417</v>
      </c>
    </row>
    <row r="6119" spans="1:5" ht="16" x14ac:dyDescent="0.2">
      <c r="A6119" s="8" t="s">
        <v>9307</v>
      </c>
      <c r="B6119" s="8" t="s">
        <v>5446</v>
      </c>
      <c r="C6119" s="8" t="s">
        <v>7</v>
      </c>
      <c r="D6119" s="50" t="s">
        <v>9723</v>
      </c>
      <c r="E6119" s="50" t="s">
        <v>1408</v>
      </c>
    </row>
    <row r="6120" spans="1:5" ht="16" x14ac:dyDescent="0.2">
      <c r="A6120" s="8" t="s">
        <v>9307</v>
      </c>
      <c r="B6120" s="8" t="s">
        <v>5448</v>
      </c>
      <c r="C6120" s="8" t="s">
        <v>4</v>
      </c>
      <c r="D6120" s="50" t="s">
        <v>10794</v>
      </c>
      <c r="E6120" s="50" t="s">
        <v>4461</v>
      </c>
    </row>
    <row r="6121" spans="1:5" ht="16" x14ac:dyDescent="0.2">
      <c r="A6121" s="8" t="s">
        <v>9307</v>
      </c>
      <c r="B6121" s="8" t="s">
        <v>5448</v>
      </c>
      <c r="C6121" s="8" t="s">
        <v>5</v>
      </c>
      <c r="D6121" s="50" t="s">
        <v>11118</v>
      </c>
      <c r="E6121" s="50" t="s">
        <v>5295</v>
      </c>
    </row>
    <row r="6122" spans="1:5" ht="16" x14ac:dyDescent="0.2">
      <c r="A6122" s="8" t="s">
        <v>9307</v>
      </c>
      <c r="B6122" s="8" t="s">
        <v>5448</v>
      </c>
      <c r="C6122" s="8" t="s">
        <v>6</v>
      </c>
      <c r="D6122" s="50" t="s">
        <v>11162</v>
      </c>
      <c r="E6122" s="50" t="s">
        <v>5417</v>
      </c>
    </row>
    <row r="6123" spans="1:5" ht="16" x14ac:dyDescent="0.2">
      <c r="A6123" s="8" t="s">
        <v>9307</v>
      </c>
      <c r="B6123" s="8" t="s">
        <v>5448</v>
      </c>
      <c r="C6123" s="8" t="s">
        <v>7</v>
      </c>
      <c r="D6123" s="50" t="s">
        <v>11175</v>
      </c>
      <c r="E6123" s="50" t="s">
        <v>5450</v>
      </c>
    </row>
    <row r="6124" spans="1:5" ht="96" x14ac:dyDescent="0.2">
      <c r="A6124" s="8" t="s">
        <v>9307</v>
      </c>
      <c r="B6124" s="8" t="s">
        <v>5448</v>
      </c>
      <c r="C6124" s="8" t="s">
        <v>8</v>
      </c>
      <c r="D6124" s="50" t="s">
        <v>11176</v>
      </c>
      <c r="E6124" s="50" t="s">
        <v>5451</v>
      </c>
    </row>
    <row r="6125" spans="1:5" ht="16" x14ac:dyDescent="0.2">
      <c r="A6125" s="8" t="s">
        <v>9307</v>
      </c>
      <c r="B6125" s="8" t="s">
        <v>5454</v>
      </c>
      <c r="C6125" s="8" t="s">
        <v>4</v>
      </c>
      <c r="D6125" s="50" t="s">
        <v>10794</v>
      </c>
      <c r="E6125" s="50" t="s">
        <v>4461</v>
      </c>
    </row>
    <row r="6126" spans="1:5" ht="16" x14ac:dyDescent="0.2">
      <c r="A6126" s="8" t="s">
        <v>9307</v>
      </c>
      <c r="B6126" s="8" t="s">
        <v>5454</v>
      </c>
      <c r="C6126" s="8" t="s">
        <v>5</v>
      </c>
      <c r="D6126" s="50" t="s">
        <v>11118</v>
      </c>
      <c r="E6126" s="50" t="s">
        <v>5295</v>
      </c>
    </row>
    <row r="6127" spans="1:5" ht="16" x14ac:dyDescent="0.2">
      <c r="A6127" s="8" t="s">
        <v>9307</v>
      </c>
      <c r="B6127" s="8" t="s">
        <v>5454</v>
      </c>
      <c r="C6127" s="8" t="s">
        <v>6</v>
      </c>
      <c r="D6127" s="50" t="s">
        <v>11177</v>
      </c>
      <c r="E6127" s="50" t="s">
        <v>5456</v>
      </c>
    </row>
    <row r="6128" spans="1:5" ht="16" x14ac:dyDescent="0.2">
      <c r="A6128" s="8" t="s">
        <v>9307</v>
      </c>
      <c r="B6128" s="8" t="s">
        <v>5454</v>
      </c>
      <c r="C6128" s="8" t="s">
        <v>7</v>
      </c>
      <c r="D6128" s="50" t="s">
        <v>11178</v>
      </c>
      <c r="E6128" s="50" t="s">
        <v>5457</v>
      </c>
    </row>
    <row r="6129" spans="1:5" ht="32" x14ac:dyDescent="0.2">
      <c r="A6129" s="8" t="s">
        <v>9307</v>
      </c>
      <c r="B6129" s="8" t="s">
        <v>5454</v>
      </c>
      <c r="C6129" s="8" t="s">
        <v>8</v>
      </c>
      <c r="D6129" s="50" t="s">
        <v>11179</v>
      </c>
      <c r="E6129" s="50" t="s">
        <v>11180</v>
      </c>
    </row>
    <row r="6130" spans="1:5" ht="16" x14ac:dyDescent="0.2">
      <c r="A6130" s="8" t="s">
        <v>9307</v>
      </c>
      <c r="B6130" s="8" t="s">
        <v>5459</v>
      </c>
      <c r="C6130" s="8" t="s">
        <v>4</v>
      </c>
      <c r="D6130" s="50" t="s">
        <v>10794</v>
      </c>
      <c r="E6130" s="50" t="s">
        <v>4461</v>
      </c>
    </row>
    <row r="6131" spans="1:5" ht="16" x14ac:dyDescent="0.2">
      <c r="A6131" s="8" t="s">
        <v>9307</v>
      </c>
      <c r="B6131" s="8" t="s">
        <v>5459</v>
      </c>
      <c r="C6131" s="8" t="s">
        <v>5</v>
      </c>
      <c r="D6131" s="50" t="s">
        <v>11118</v>
      </c>
      <c r="E6131" s="50" t="s">
        <v>5295</v>
      </c>
    </row>
    <row r="6132" spans="1:5" ht="16" x14ac:dyDescent="0.2">
      <c r="A6132" s="8" t="s">
        <v>9307</v>
      </c>
      <c r="B6132" s="8" t="s">
        <v>5459</v>
      </c>
      <c r="C6132" s="8" t="s">
        <v>6</v>
      </c>
      <c r="D6132" s="50" t="s">
        <v>11177</v>
      </c>
      <c r="E6132" s="50" t="s">
        <v>5456</v>
      </c>
    </row>
    <row r="6133" spans="1:5" ht="16" x14ac:dyDescent="0.2">
      <c r="A6133" s="8" t="s">
        <v>9307</v>
      </c>
      <c r="B6133" s="8" t="s">
        <v>5459</v>
      </c>
      <c r="C6133" s="8" t="s">
        <v>7</v>
      </c>
      <c r="D6133" s="50" t="s">
        <v>11181</v>
      </c>
      <c r="E6133" s="50" t="s">
        <v>5461</v>
      </c>
    </row>
    <row r="6134" spans="1:5" ht="16" x14ac:dyDescent="0.2">
      <c r="A6134" s="8" t="s">
        <v>9307</v>
      </c>
      <c r="B6134" s="8" t="s">
        <v>5464</v>
      </c>
      <c r="C6134" s="8" t="s">
        <v>4</v>
      </c>
      <c r="D6134" s="50" t="s">
        <v>10794</v>
      </c>
      <c r="E6134" s="50" t="s">
        <v>4461</v>
      </c>
    </row>
    <row r="6135" spans="1:5" ht="16" x14ac:dyDescent="0.2">
      <c r="A6135" s="8" t="s">
        <v>9307</v>
      </c>
      <c r="B6135" s="8" t="s">
        <v>5464</v>
      </c>
      <c r="C6135" s="8" t="s">
        <v>5</v>
      </c>
      <c r="D6135" s="50" t="s">
        <v>11118</v>
      </c>
      <c r="E6135" s="50" t="s">
        <v>5295</v>
      </c>
    </row>
    <row r="6136" spans="1:5" ht="16" x14ac:dyDescent="0.2">
      <c r="A6136" s="8" t="s">
        <v>9307</v>
      </c>
      <c r="B6136" s="8" t="s">
        <v>5464</v>
      </c>
      <c r="C6136" s="8" t="s">
        <v>6</v>
      </c>
      <c r="D6136" s="50" t="s">
        <v>11177</v>
      </c>
      <c r="E6136" s="50" t="s">
        <v>5456</v>
      </c>
    </row>
    <row r="6137" spans="1:5" ht="16" x14ac:dyDescent="0.2">
      <c r="A6137" s="8" t="s">
        <v>9307</v>
      </c>
      <c r="B6137" s="8" t="s">
        <v>5464</v>
      </c>
      <c r="C6137" s="8" t="s">
        <v>7</v>
      </c>
      <c r="D6137" s="50" t="s">
        <v>11182</v>
      </c>
      <c r="E6137" s="50" t="s">
        <v>5466</v>
      </c>
    </row>
    <row r="6138" spans="1:5" ht="48" x14ac:dyDescent="0.2">
      <c r="A6138" s="8" t="s">
        <v>9307</v>
      </c>
      <c r="B6138" s="8" t="s">
        <v>5464</v>
      </c>
      <c r="C6138" s="8" t="s">
        <v>8</v>
      </c>
      <c r="D6138" s="50" t="s">
        <v>10803</v>
      </c>
      <c r="E6138" s="50" t="s">
        <v>4480</v>
      </c>
    </row>
    <row r="6139" spans="1:5" ht="16" x14ac:dyDescent="0.2">
      <c r="A6139" s="8" t="s">
        <v>9307</v>
      </c>
      <c r="B6139" s="8" t="s">
        <v>5469</v>
      </c>
      <c r="C6139" s="8" t="s">
        <v>4</v>
      </c>
      <c r="D6139" s="50" t="s">
        <v>10794</v>
      </c>
      <c r="E6139" s="50" t="s">
        <v>4461</v>
      </c>
    </row>
    <row r="6140" spans="1:5" ht="16" x14ac:dyDescent="0.2">
      <c r="A6140" s="8" t="s">
        <v>9307</v>
      </c>
      <c r="B6140" s="8" t="s">
        <v>5469</v>
      </c>
      <c r="C6140" s="8" t="s">
        <v>5</v>
      </c>
      <c r="D6140" s="50" t="s">
        <v>11118</v>
      </c>
      <c r="E6140" s="50" t="s">
        <v>5295</v>
      </c>
    </row>
    <row r="6141" spans="1:5" ht="16" x14ac:dyDescent="0.2">
      <c r="A6141" s="8" t="s">
        <v>9307</v>
      </c>
      <c r="B6141" s="8" t="s">
        <v>5469</v>
      </c>
      <c r="C6141" s="8" t="s">
        <v>6</v>
      </c>
      <c r="D6141" s="50" t="s">
        <v>11177</v>
      </c>
      <c r="E6141" s="50" t="s">
        <v>5456</v>
      </c>
    </row>
    <row r="6142" spans="1:5" ht="16" x14ac:dyDescent="0.2">
      <c r="A6142" s="8" t="s">
        <v>9307</v>
      </c>
      <c r="B6142" s="8" t="s">
        <v>5469</v>
      </c>
      <c r="C6142" s="8" t="s">
        <v>7</v>
      </c>
      <c r="D6142" s="50" t="s">
        <v>11183</v>
      </c>
      <c r="E6142" s="50" t="s">
        <v>5471</v>
      </c>
    </row>
    <row r="6143" spans="1:5" ht="16" x14ac:dyDescent="0.2">
      <c r="A6143" s="8" t="s">
        <v>9307</v>
      </c>
      <c r="B6143" s="8" t="s">
        <v>5472</v>
      </c>
      <c r="C6143" s="8" t="s">
        <v>4</v>
      </c>
      <c r="D6143" s="50" t="s">
        <v>10794</v>
      </c>
      <c r="E6143" s="50" t="s">
        <v>4461</v>
      </c>
    </row>
    <row r="6144" spans="1:5" ht="16" x14ac:dyDescent="0.2">
      <c r="A6144" s="8" t="s">
        <v>9307</v>
      </c>
      <c r="B6144" s="8" t="s">
        <v>5472</v>
      </c>
      <c r="C6144" s="8" t="s">
        <v>5</v>
      </c>
      <c r="D6144" s="50" t="s">
        <v>11118</v>
      </c>
      <c r="E6144" s="50" t="s">
        <v>5295</v>
      </c>
    </row>
    <row r="6145" spans="1:5" ht="16" x14ac:dyDescent="0.2">
      <c r="A6145" s="8" t="s">
        <v>9307</v>
      </c>
      <c r="B6145" s="8" t="s">
        <v>5472</v>
      </c>
      <c r="C6145" s="8" t="s">
        <v>6</v>
      </c>
      <c r="D6145" s="50" t="s">
        <v>11177</v>
      </c>
      <c r="E6145" s="50" t="s">
        <v>5456</v>
      </c>
    </row>
    <row r="6146" spans="1:5" ht="16" x14ac:dyDescent="0.2">
      <c r="A6146" s="8" t="s">
        <v>9307</v>
      </c>
      <c r="B6146" s="8" t="s">
        <v>5472</v>
      </c>
      <c r="C6146" s="8" t="s">
        <v>7</v>
      </c>
      <c r="D6146" s="50" t="s">
        <v>11184</v>
      </c>
      <c r="E6146" s="50" t="s">
        <v>5474</v>
      </c>
    </row>
    <row r="6147" spans="1:5" ht="16" x14ac:dyDescent="0.2">
      <c r="A6147" s="8" t="s">
        <v>9307</v>
      </c>
      <c r="B6147" s="8" t="s">
        <v>5475</v>
      </c>
      <c r="C6147" s="8" t="s">
        <v>4</v>
      </c>
      <c r="D6147" s="50" t="s">
        <v>10794</v>
      </c>
      <c r="E6147" s="50" t="s">
        <v>4461</v>
      </c>
    </row>
    <row r="6148" spans="1:5" ht="16" x14ac:dyDescent="0.2">
      <c r="A6148" s="8" t="s">
        <v>9307</v>
      </c>
      <c r="B6148" s="8" t="s">
        <v>5475</v>
      </c>
      <c r="C6148" s="8" t="s">
        <v>5</v>
      </c>
      <c r="D6148" s="50" t="s">
        <v>11118</v>
      </c>
      <c r="E6148" s="50" t="s">
        <v>5295</v>
      </c>
    </row>
    <row r="6149" spans="1:5" ht="16" x14ac:dyDescent="0.2">
      <c r="A6149" s="8" t="s">
        <v>9307</v>
      </c>
      <c r="B6149" s="8" t="s">
        <v>5475</v>
      </c>
      <c r="C6149" s="8" t="s">
        <v>6</v>
      </c>
      <c r="D6149" s="50" t="s">
        <v>11177</v>
      </c>
      <c r="E6149" s="50" t="s">
        <v>5456</v>
      </c>
    </row>
    <row r="6150" spans="1:5" ht="16" x14ac:dyDescent="0.2">
      <c r="A6150" s="8" t="s">
        <v>9307</v>
      </c>
      <c r="B6150" s="8" t="s">
        <v>5475</v>
      </c>
      <c r="C6150" s="8" t="s">
        <v>7</v>
      </c>
      <c r="D6150" s="50" t="s">
        <v>11185</v>
      </c>
      <c r="E6150" s="50" t="s">
        <v>5477</v>
      </c>
    </row>
    <row r="6151" spans="1:5" ht="16" x14ac:dyDescent="0.2">
      <c r="A6151" s="8" t="s">
        <v>9307</v>
      </c>
      <c r="B6151" s="8" t="s">
        <v>5478</v>
      </c>
      <c r="C6151" s="8" t="s">
        <v>4</v>
      </c>
      <c r="D6151" s="50" t="s">
        <v>10794</v>
      </c>
      <c r="E6151" s="50" t="s">
        <v>4461</v>
      </c>
    </row>
    <row r="6152" spans="1:5" ht="16" x14ac:dyDescent="0.2">
      <c r="A6152" s="8" t="s">
        <v>9307</v>
      </c>
      <c r="B6152" s="8" t="s">
        <v>5478</v>
      </c>
      <c r="C6152" s="8" t="s">
        <v>5</v>
      </c>
      <c r="D6152" s="50" t="s">
        <v>11118</v>
      </c>
      <c r="E6152" s="50" t="s">
        <v>5295</v>
      </c>
    </row>
    <row r="6153" spans="1:5" ht="16" x14ac:dyDescent="0.2">
      <c r="A6153" s="8" t="s">
        <v>9307</v>
      </c>
      <c r="B6153" s="8" t="s">
        <v>5478</v>
      </c>
      <c r="C6153" s="8" t="s">
        <v>6</v>
      </c>
      <c r="D6153" s="50" t="s">
        <v>11177</v>
      </c>
      <c r="E6153" s="50" t="s">
        <v>5456</v>
      </c>
    </row>
    <row r="6154" spans="1:5" ht="16" x14ac:dyDescent="0.2">
      <c r="A6154" s="8" t="s">
        <v>9307</v>
      </c>
      <c r="B6154" s="8" t="s">
        <v>5478</v>
      </c>
      <c r="C6154" s="8" t="s">
        <v>7</v>
      </c>
      <c r="D6154" s="50" t="s">
        <v>11186</v>
      </c>
      <c r="E6154" s="50" t="s">
        <v>5480</v>
      </c>
    </row>
    <row r="6155" spans="1:5" ht="16" x14ac:dyDescent="0.2">
      <c r="A6155" s="8" t="s">
        <v>9307</v>
      </c>
      <c r="B6155" s="8" t="s">
        <v>5481</v>
      </c>
      <c r="C6155" s="8" t="s">
        <v>4</v>
      </c>
      <c r="D6155" s="50" t="s">
        <v>10794</v>
      </c>
      <c r="E6155" s="50" t="s">
        <v>4461</v>
      </c>
    </row>
    <row r="6156" spans="1:5" ht="16" x14ac:dyDescent="0.2">
      <c r="A6156" s="8" t="s">
        <v>9307</v>
      </c>
      <c r="B6156" s="8" t="s">
        <v>5481</v>
      </c>
      <c r="C6156" s="8" t="s">
        <v>5</v>
      </c>
      <c r="D6156" s="50" t="s">
        <v>11118</v>
      </c>
      <c r="E6156" s="50" t="s">
        <v>5295</v>
      </c>
    </row>
    <row r="6157" spans="1:5" ht="16" x14ac:dyDescent="0.2">
      <c r="A6157" s="8" t="s">
        <v>9307</v>
      </c>
      <c r="B6157" s="8" t="s">
        <v>5481</v>
      </c>
      <c r="C6157" s="8" t="s">
        <v>6</v>
      </c>
      <c r="D6157" s="50" t="s">
        <v>11177</v>
      </c>
      <c r="E6157" s="50" t="s">
        <v>5456</v>
      </c>
    </row>
    <row r="6158" spans="1:5" ht="16" x14ac:dyDescent="0.2">
      <c r="A6158" s="8" t="s">
        <v>9307</v>
      </c>
      <c r="B6158" s="8" t="s">
        <v>5481</v>
      </c>
      <c r="C6158" s="8" t="s">
        <v>7</v>
      </c>
      <c r="D6158" s="50" t="s">
        <v>11187</v>
      </c>
      <c r="E6158" s="50" t="s">
        <v>5483</v>
      </c>
    </row>
    <row r="6159" spans="1:5" ht="16" x14ac:dyDescent="0.2">
      <c r="A6159" s="8" t="s">
        <v>9307</v>
      </c>
      <c r="B6159" s="8" t="s">
        <v>5484</v>
      </c>
      <c r="C6159" s="8" t="s">
        <v>4</v>
      </c>
      <c r="D6159" s="50" t="s">
        <v>10794</v>
      </c>
      <c r="E6159" s="50" t="s">
        <v>4461</v>
      </c>
    </row>
    <row r="6160" spans="1:5" ht="16" x14ac:dyDescent="0.2">
      <c r="A6160" s="8" t="s">
        <v>9307</v>
      </c>
      <c r="B6160" s="8" t="s">
        <v>5484</v>
      </c>
      <c r="C6160" s="8" t="s">
        <v>5</v>
      </c>
      <c r="D6160" s="50" t="s">
        <v>11118</v>
      </c>
      <c r="E6160" s="50" t="s">
        <v>5295</v>
      </c>
    </row>
    <row r="6161" spans="1:5" ht="16" x14ac:dyDescent="0.2">
      <c r="A6161" s="8" t="s">
        <v>9307</v>
      </c>
      <c r="B6161" s="8" t="s">
        <v>5484</v>
      </c>
      <c r="C6161" s="8" t="s">
        <v>6</v>
      </c>
      <c r="D6161" s="50" t="s">
        <v>11177</v>
      </c>
      <c r="E6161" s="50" t="s">
        <v>5456</v>
      </c>
    </row>
    <row r="6162" spans="1:5" ht="16" x14ac:dyDescent="0.2">
      <c r="A6162" s="8" t="s">
        <v>9307</v>
      </c>
      <c r="B6162" s="8" t="s">
        <v>5484</v>
      </c>
      <c r="C6162" s="8" t="s">
        <v>7</v>
      </c>
      <c r="D6162" s="50" t="s">
        <v>9723</v>
      </c>
      <c r="E6162" s="50" t="s">
        <v>1408</v>
      </c>
    </row>
    <row r="6163" spans="1:5" ht="16" x14ac:dyDescent="0.2">
      <c r="A6163" s="8" t="s">
        <v>9307</v>
      </c>
      <c r="B6163" s="8" t="s">
        <v>5486</v>
      </c>
      <c r="C6163" s="8" t="s">
        <v>4</v>
      </c>
      <c r="D6163" s="50" t="s">
        <v>10794</v>
      </c>
      <c r="E6163" s="50" t="s">
        <v>4461</v>
      </c>
    </row>
    <row r="6164" spans="1:5" ht="16" x14ac:dyDescent="0.2">
      <c r="A6164" s="8" t="s">
        <v>9307</v>
      </c>
      <c r="B6164" s="8" t="s">
        <v>5486</v>
      </c>
      <c r="C6164" s="8" t="s">
        <v>5</v>
      </c>
      <c r="D6164" s="50" t="s">
        <v>11188</v>
      </c>
      <c r="E6164" s="50" t="s">
        <v>5488</v>
      </c>
    </row>
    <row r="6165" spans="1:5" ht="16" x14ac:dyDescent="0.2">
      <c r="A6165" s="8" t="s">
        <v>9307</v>
      </c>
      <c r="B6165" s="8" t="s">
        <v>5486</v>
      </c>
      <c r="C6165" s="8" t="s">
        <v>6</v>
      </c>
      <c r="D6165" s="50" t="s">
        <v>11074</v>
      </c>
      <c r="E6165" s="50" t="s">
        <v>5152</v>
      </c>
    </row>
    <row r="6166" spans="1:5" ht="16" x14ac:dyDescent="0.2">
      <c r="A6166" s="8" t="s">
        <v>9307</v>
      </c>
      <c r="B6166" s="8" t="s">
        <v>5486</v>
      </c>
      <c r="C6166" s="8" t="s">
        <v>7</v>
      </c>
      <c r="D6166" s="50" t="s">
        <v>11189</v>
      </c>
      <c r="E6166" s="50" t="s">
        <v>5489</v>
      </c>
    </row>
    <row r="6167" spans="1:5" ht="16" x14ac:dyDescent="0.2">
      <c r="A6167" s="8" t="s">
        <v>9307</v>
      </c>
      <c r="B6167" s="8" t="s">
        <v>5490</v>
      </c>
      <c r="C6167" s="8" t="s">
        <v>4</v>
      </c>
      <c r="D6167" s="50" t="s">
        <v>10794</v>
      </c>
      <c r="E6167" s="50" t="s">
        <v>4461</v>
      </c>
    </row>
    <row r="6168" spans="1:5" ht="16" x14ac:dyDescent="0.2">
      <c r="A6168" s="8" t="s">
        <v>9307</v>
      </c>
      <c r="B6168" s="8" t="s">
        <v>5490</v>
      </c>
      <c r="C6168" s="8" t="s">
        <v>5</v>
      </c>
      <c r="D6168" s="50" t="s">
        <v>11188</v>
      </c>
      <c r="E6168" s="50" t="s">
        <v>5488</v>
      </c>
    </row>
    <row r="6169" spans="1:5" ht="16" x14ac:dyDescent="0.2">
      <c r="A6169" s="8" t="s">
        <v>9307</v>
      </c>
      <c r="B6169" s="8" t="s">
        <v>5490</v>
      </c>
      <c r="C6169" s="8" t="s">
        <v>6</v>
      </c>
      <c r="D6169" s="50" t="s">
        <v>11074</v>
      </c>
      <c r="E6169" s="50" t="s">
        <v>5152</v>
      </c>
    </row>
    <row r="6170" spans="1:5" ht="16" x14ac:dyDescent="0.2">
      <c r="A6170" s="8" t="s">
        <v>9307</v>
      </c>
      <c r="B6170" s="8" t="s">
        <v>5490</v>
      </c>
      <c r="C6170" s="8" t="s">
        <v>7</v>
      </c>
      <c r="D6170" s="50" t="s">
        <v>11190</v>
      </c>
      <c r="E6170" s="50" t="s">
        <v>5492</v>
      </c>
    </row>
    <row r="6171" spans="1:5" ht="16" x14ac:dyDescent="0.2">
      <c r="A6171" s="8" t="s">
        <v>9307</v>
      </c>
      <c r="B6171" s="8" t="s">
        <v>5493</v>
      </c>
      <c r="C6171" s="8" t="s">
        <v>4</v>
      </c>
      <c r="D6171" s="50" t="s">
        <v>10794</v>
      </c>
      <c r="E6171" s="50" t="s">
        <v>4461</v>
      </c>
    </row>
    <row r="6172" spans="1:5" ht="16" x14ac:dyDescent="0.2">
      <c r="A6172" s="8" t="s">
        <v>9307</v>
      </c>
      <c r="B6172" s="8" t="s">
        <v>5493</v>
      </c>
      <c r="C6172" s="8" t="s">
        <v>5</v>
      </c>
      <c r="D6172" s="50" t="s">
        <v>11188</v>
      </c>
      <c r="E6172" s="50" t="s">
        <v>5488</v>
      </c>
    </row>
    <row r="6173" spans="1:5" ht="16" x14ac:dyDescent="0.2">
      <c r="A6173" s="8" t="s">
        <v>9307</v>
      </c>
      <c r="B6173" s="8" t="s">
        <v>5493</v>
      </c>
      <c r="C6173" s="8" t="s">
        <v>6</v>
      </c>
      <c r="D6173" s="50" t="s">
        <v>11074</v>
      </c>
      <c r="E6173" s="50" t="s">
        <v>5152</v>
      </c>
    </row>
    <row r="6174" spans="1:5" ht="16" x14ac:dyDescent="0.2">
      <c r="A6174" s="8" t="s">
        <v>9307</v>
      </c>
      <c r="B6174" s="8" t="s">
        <v>5493</v>
      </c>
      <c r="C6174" s="8" t="s">
        <v>7</v>
      </c>
      <c r="D6174" s="50" t="s">
        <v>11191</v>
      </c>
      <c r="E6174" s="50" t="s">
        <v>5495</v>
      </c>
    </row>
    <row r="6175" spans="1:5" ht="16" x14ac:dyDescent="0.2">
      <c r="A6175" s="8" t="s">
        <v>9307</v>
      </c>
      <c r="B6175" s="8" t="s">
        <v>5496</v>
      </c>
      <c r="C6175" s="8" t="s">
        <v>4</v>
      </c>
      <c r="D6175" s="50" t="s">
        <v>10794</v>
      </c>
      <c r="E6175" s="50" t="s">
        <v>4461</v>
      </c>
    </row>
    <row r="6176" spans="1:5" ht="16" x14ac:dyDescent="0.2">
      <c r="A6176" s="8" t="s">
        <v>9307</v>
      </c>
      <c r="B6176" s="8" t="s">
        <v>5496</v>
      </c>
      <c r="C6176" s="8" t="s">
        <v>5</v>
      </c>
      <c r="D6176" s="50" t="s">
        <v>11188</v>
      </c>
      <c r="E6176" s="50" t="s">
        <v>5488</v>
      </c>
    </row>
    <row r="6177" spans="1:5" ht="16" x14ac:dyDescent="0.2">
      <c r="A6177" s="8" t="s">
        <v>9307</v>
      </c>
      <c r="B6177" s="8" t="s">
        <v>5496</v>
      </c>
      <c r="C6177" s="8" t="s">
        <v>6</v>
      </c>
      <c r="D6177" s="50" t="s">
        <v>11074</v>
      </c>
      <c r="E6177" s="50" t="s">
        <v>5152</v>
      </c>
    </row>
    <row r="6178" spans="1:5" ht="16" x14ac:dyDescent="0.2">
      <c r="A6178" s="8" t="s">
        <v>9307</v>
      </c>
      <c r="B6178" s="8" t="s">
        <v>5496</v>
      </c>
      <c r="C6178" s="8" t="s">
        <v>7</v>
      </c>
      <c r="D6178" s="50" t="s">
        <v>11192</v>
      </c>
      <c r="E6178" s="50" t="s">
        <v>5498</v>
      </c>
    </row>
    <row r="6179" spans="1:5" ht="16" x14ac:dyDescent="0.2">
      <c r="A6179" s="8" t="s">
        <v>9307</v>
      </c>
      <c r="B6179" s="8" t="s">
        <v>5499</v>
      </c>
      <c r="C6179" s="8" t="s">
        <v>4</v>
      </c>
      <c r="D6179" s="50" t="s">
        <v>10794</v>
      </c>
      <c r="E6179" s="50" t="s">
        <v>4461</v>
      </c>
    </row>
    <row r="6180" spans="1:5" ht="16" x14ac:dyDescent="0.2">
      <c r="A6180" s="8" t="s">
        <v>9307</v>
      </c>
      <c r="B6180" s="8" t="s">
        <v>5499</v>
      </c>
      <c r="C6180" s="8" t="s">
        <v>5</v>
      </c>
      <c r="D6180" s="50" t="s">
        <v>11188</v>
      </c>
      <c r="E6180" s="50" t="s">
        <v>5488</v>
      </c>
    </row>
    <row r="6181" spans="1:5" ht="16" x14ac:dyDescent="0.2">
      <c r="A6181" s="8" t="s">
        <v>9307</v>
      </c>
      <c r="B6181" s="8" t="s">
        <v>5499</v>
      </c>
      <c r="C6181" s="8" t="s">
        <v>6</v>
      </c>
      <c r="D6181" s="50" t="s">
        <v>11074</v>
      </c>
      <c r="E6181" s="50" t="s">
        <v>5152</v>
      </c>
    </row>
    <row r="6182" spans="1:5" ht="16" x14ac:dyDescent="0.2">
      <c r="A6182" s="8" t="s">
        <v>9307</v>
      </c>
      <c r="B6182" s="8" t="s">
        <v>5499</v>
      </c>
      <c r="C6182" s="8" t="s">
        <v>7</v>
      </c>
      <c r="D6182" s="50" t="s">
        <v>9723</v>
      </c>
      <c r="E6182" s="50" t="s">
        <v>1408</v>
      </c>
    </row>
    <row r="6183" spans="1:5" ht="16" x14ac:dyDescent="0.2">
      <c r="A6183" s="8" t="s">
        <v>9307</v>
      </c>
      <c r="B6183" s="8" t="s">
        <v>5501</v>
      </c>
      <c r="C6183" s="8" t="s">
        <v>4</v>
      </c>
      <c r="D6183" s="50" t="s">
        <v>10794</v>
      </c>
      <c r="E6183" s="50" t="s">
        <v>4461</v>
      </c>
    </row>
    <row r="6184" spans="1:5" ht="16" x14ac:dyDescent="0.2">
      <c r="A6184" s="8" t="s">
        <v>9307</v>
      </c>
      <c r="B6184" s="8" t="s">
        <v>5501</v>
      </c>
      <c r="C6184" s="8" t="s">
        <v>5</v>
      </c>
      <c r="D6184" s="50" t="s">
        <v>11188</v>
      </c>
      <c r="E6184" s="50" t="s">
        <v>5488</v>
      </c>
    </row>
    <row r="6185" spans="1:5" ht="16" x14ac:dyDescent="0.2">
      <c r="A6185" s="8" t="s">
        <v>9307</v>
      </c>
      <c r="B6185" s="8" t="s">
        <v>5501</v>
      </c>
      <c r="C6185" s="8" t="s">
        <v>6</v>
      </c>
      <c r="D6185" s="50" t="s">
        <v>11074</v>
      </c>
      <c r="E6185" s="50" t="s">
        <v>5152</v>
      </c>
    </row>
    <row r="6186" spans="1:5" ht="16" x14ac:dyDescent="0.2">
      <c r="A6186" s="8" t="s">
        <v>9307</v>
      </c>
      <c r="B6186" s="8" t="s">
        <v>5501</v>
      </c>
      <c r="C6186" s="8" t="s">
        <v>7</v>
      </c>
      <c r="D6186" s="50" t="s">
        <v>11193</v>
      </c>
      <c r="E6186" s="50" t="s">
        <v>5503</v>
      </c>
    </row>
    <row r="6187" spans="1:5" ht="80" x14ac:dyDescent="0.2">
      <c r="A6187" s="8" t="s">
        <v>9307</v>
      </c>
      <c r="B6187" s="8" t="s">
        <v>5501</v>
      </c>
      <c r="C6187" s="8" t="s">
        <v>8</v>
      </c>
      <c r="D6187" s="50" t="s">
        <v>11194</v>
      </c>
      <c r="E6187" s="50" t="s">
        <v>5504</v>
      </c>
    </row>
    <row r="6188" spans="1:5" ht="16" x14ac:dyDescent="0.2">
      <c r="A6188" s="8" t="s">
        <v>9307</v>
      </c>
      <c r="B6188" s="8" t="s">
        <v>5505</v>
      </c>
      <c r="C6188" s="8" t="s">
        <v>4</v>
      </c>
      <c r="D6188" s="50" t="s">
        <v>10794</v>
      </c>
      <c r="E6188" s="50" t="s">
        <v>4461</v>
      </c>
    </row>
    <row r="6189" spans="1:5" ht="16" x14ac:dyDescent="0.2">
      <c r="A6189" s="8" t="s">
        <v>9307</v>
      </c>
      <c r="B6189" s="8" t="s">
        <v>5505</v>
      </c>
      <c r="C6189" s="8" t="s">
        <v>5</v>
      </c>
      <c r="D6189" s="50" t="s">
        <v>11188</v>
      </c>
      <c r="E6189" s="50" t="s">
        <v>5488</v>
      </c>
    </row>
    <row r="6190" spans="1:5" ht="16" x14ac:dyDescent="0.2">
      <c r="A6190" s="8" t="s">
        <v>9307</v>
      </c>
      <c r="B6190" s="8" t="s">
        <v>5505</v>
      </c>
      <c r="C6190" s="8" t="s">
        <v>6</v>
      </c>
      <c r="D6190" s="50" t="s">
        <v>11195</v>
      </c>
      <c r="E6190" s="50" t="s">
        <v>5507</v>
      </c>
    </row>
    <row r="6191" spans="1:5" ht="16" x14ac:dyDescent="0.2">
      <c r="A6191" s="8" t="s">
        <v>9307</v>
      </c>
      <c r="B6191" s="8" t="s">
        <v>5505</v>
      </c>
      <c r="C6191" s="8" t="s">
        <v>7</v>
      </c>
      <c r="D6191" s="50" t="s">
        <v>11196</v>
      </c>
      <c r="E6191" s="50" t="s">
        <v>5508</v>
      </c>
    </row>
    <row r="6192" spans="1:5" ht="16" x14ac:dyDescent="0.2">
      <c r="A6192" s="8" t="s">
        <v>9307</v>
      </c>
      <c r="B6192" s="8" t="s">
        <v>5509</v>
      </c>
      <c r="C6192" s="8" t="s">
        <v>4</v>
      </c>
      <c r="D6192" s="50" t="s">
        <v>10794</v>
      </c>
      <c r="E6192" s="50" t="s">
        <v>4461</v>
      </c>
    </row>
    <row r="6193" spans="1:5" ht="16" x14ac:dyDescent="0.2">
      <c r="A6193" s="8" t="s">
        <v>9307</v>
      </c>
      <c r="B6193" s="8" t="s">
        <v>5509</v>
      </c>
      <c r="C6193" s="8" t="s">
        <v>5</v>
      </c>
      <c r="D6193" s="50" t="s">
        <v>11188</v>
      </c>
      <c r="E6193" s="50" t="s">
        <v>5488</v>
      </c>
    </row>
    <row r="6194" spans="1:5" ht="16" x14ac:dyDescent="0.2">
      <c r="A6194" s="8" t="s">
        <v>9307</v>
      </c>
      <c r="B6194" s="8" t="s">
        <v>5509</v>
      </c>
      <c r="C6194" s="8" t="s">
        <v>6</v>
      </c>
      <c r="D6194" s="50" t="s">
        <v>11195</v>
      </c>
      <c r="E6194" s="50" t="s">
        <v>5507</v>
      </c>
    </row>
    <row r="6195" spans="1:5" ht="16" x14ac:dyDescent="0.2">
      <c r="A6195" s="8" t="s">
        <v>9307</v>
      </c>
      <c r="B6195" s="8" t="s">
        <v>5509</v>
      </c>
      <c r="C6195" s="8" t="s">
        <v>7</v>
      </c>
      <c r="D6195" s="50" t="s">
        <v>11197</v>
      </c>
      <c r="E6195" s="50" t="s">
        <v>5511</v>
      </c>
    </row>
    <row r="6196" spans="1:5" ht="16" x14ac:dyDescent="0.2">
      <c r="A6196" s="8" t="s">
        <v>9307</v>
      </c>
      <c r="B6196" s="8" t="s">
        <v>5514</v>
      </c>
      <c r="C6196" s="8" t="s">
        <v>4</v>
      </c>
      <c r="D6196" s="50" t="s">
        <v>10794</v>
      </c>
      <c r="E6196" s="50" t="s">
        <v>4461</v>
      </c>
    </row>
    <row r="6197" spans="1:5" ht="16" x14ac:dyDescent="0.2">
      <c r="A6197" s="8" t="s">
        <v>9307</v>
      </c>
      <c r="B6197" s="8" t="s">
        <v>5514</v>
      </c>
      <c r="C6197" s="8" t="s">
        <v>5</v>
      </c>
      <c r="D6197" s="50" t="s">
        <v>11188</v>
      </c>
      <c r="E6197" s="50" t="s">
        <v>5488</v>
      </c>
    </row>
    <row r="6198" spans="1:5" ht="16" x14ac:dyDescent="0.2">
      <c r="A6198" s="8" t="s">
        <v>9307</v>
      </c>
      <c r="B6198" s="8" t="s">
        <v>5514</v>
      </c>
      <c r="C6198" s="8" t="s">
        <v>6</v>
      </c>
      <c r="D6198" s="50" t="s">
        <v>11195</v>
      </c>
      <c r="E6198" s="50" t="s">
        <v>5507</v>
      </c>
    </row>
    <row r="6199" spans="1:5" ht="16" x14ac:dyDescent="0.2">
      <c r="A6199" s="8" t="s">
        <v>9307</v>
      </c>
      <c r="B6199" s="8" t="s">
        <v>5514</v>
      </c>
      <c r="C6199" s="8" t="s">
        <v>7</v>
      </c>
      <c r="D6199" s="50" t="s">
        <v>11198</v>
      </c>
      <c r="E6199" s="50" t="s">
        <v>5516</v>
      </c>
    </row>
    <row r="6200" spans="1:5" ht="16" x14ac:dyDescent="0.2">
      <c r="A6200" s="8" t="s">
        <v>9307</v>
      </c>
      <c r="B6200" s="8" t="s">
        <v>5517</v>
      </c>
      <c r="C6200" s="8" t="s">
        <v>4</v>
      </c>
      <c r="D6200" s="50" t="s">
        <v>10794</v>
      </c>
      <c r="E6200" s="50" t="s">
        <v>4461</v>
      </c>
    </row>
    <row r="6201" spans="1:5" ht="16" x14ac:dyDescent="0.2">
      <c r="A6201" s="8" t="s">
        <v>9307</v>
      </c>
      <c r="B6201" s="8" t="s">
        <v>5517</v>
      </c>
      <c r="C6201" s="8" t="s">
        <v>5</v>
      </c>
      <c r="D6201" s="50" t="s">
        <v>11188</v>
      </c>
      <c r="E6201" s="50" t="s">
        <v>5488</v>
      </c>
    </row>
    <row r="6202" spans="1:5" ht="16" x14ac:dyDescent="0.2">
      <c r="A6202" s="8" t="s">
        <v>9307</v>
      </c>
      <c r="B6202" s="8" t="s">
        <v>5517</v>
      </c>
      <c r="C6202" s="8" t="s">
        <v>6</v>
      </c>
      <c r="D6202" s="50" t="s">
        <v>11195</v>
      </c>
      <c r="E6202" s="50" t="s">
        <v>5507</v>
      </c>
    </row>
    <row r="6203" spans="1:5" ht="16" x14ac:dyDescent="0.2">
      <c r="A6203" s="8" t="s">
        <v>9307</v>
      </c>
      <c r="B6203" s="8" t="s">
        <v>5517</v>
      </c>
      <c r="C6203" s="8" t="s">
        <v>7</v>
      </c>
      <c r="D6203" s="50" t="s">
        <v>11199</v>
      </c>
      <c r="E6203" s="50" t="s">
        <v>5519</v>
      </c>
    </row>
    <row r="6204" spans="1:5" ht="16" x14ac:dyDescent="0.2">
      <c r="A6204" s="8" t="s">
        <v>9307</v>
      </c>
      <c r="B6204" s="8" t="s">
        <v>5520</v>
      </c>
      <c r="C6204" s="8" t="s">
        <v>4</v>
      </c>
      <c r="D6204" s="50" t="s">
        <v>10794</v>
      </c>
      <c r="E6204" s="50" t="s">
        <v>4461</v>
      </c>
    </row>
    <row r="6205" spans="1:5" ht="16" x14ac:dyDescent="0.2">
      <c r="A6205" s="8" t="s">
        <v>9307</v>
      </c>
      <c r="B6205" s="8" t="s">
        <v>5520</v>
      </c>
      <c r="C6205" s="8" t="s">
        <v>5</v>
      </c>
      <c r="D6205" s="50" t="s">
        <v>11188</v>
      </c>
      <c r="E6205" s="50" t="s">
        <v>5488</v>
      </c>
    </row>
    <row r="6206" spans="1:5" ht="16" x14ac:dyDescent="0.2">
      <c r="A6206" s="8" t="s">
        <v>9307</v>
      </c>
      <c r="B6206" s="8" t="s">
        <v>5520</v>
      </c>
      <c r="C6206" s="8" t="s">
        <v>6</v>
      </c>
      <c r="D6206" s="50" t="s">
        <v>11195</v>
      </c>
      <c r="E6206" s="50" t="s">
        <v>5507</v>
      </c>
    </row>
    <row r="6207" spans="1:5" ht="16" x14ac:dyDescent="0.2">
      <c r="A6207" s="8" t="s">
        <v>9307</v>
      </c>
      <c r="B6207" s="8" t="s">
        <v>5520</v>
      </c>
      <c r="C6207" s="8" t="s">
        <v>7</v>
      </c>
      <c r="D6207" s="50" t="s">
        <v>11200</v>
      </c>
      <c r="E6207" s="50" t="s">
        <v>5522</v>
      </c>
    </row>
    <row r="6208" spans="1:5" ht="16" x14ac:dyDescent="0.2">
      <c r="A6208" s="8" t="s">
        <v>9307</v>
      </c>
      <c r="B6208" s="8" t="s">
        <v>5523</v>
      </c>
      <c r="C6208" s="8" t="s">
        <v>4</v>
      </c>
      <c r="D6208" s="50" t="s">
        <v>10794</v>
      </c>
      <c r="E6208" s="50" t="s">
        <v>4461</v>
      </c>
    </row>
    <row r="6209" spans="1:5" ht="16" x14ac:dyDescent="0.2">
      <c r="A6209" s="8" t="s">
        <v>9307</v>
      </c>
      <c r="B6209" s="8" t="s">
        <v>5523</v>
      </c>
      <c r="C6209" s="8" t="s">
        <v>5</v>
      </c>
      <c r="D6209" s="50" t="s">
        <v>11188</v>
      </c>
      <c r="E6209" s="50" t="s">
        <v>5488</v>
      </c>
    </row>
    <row r="6210" spans="1:5" ht="16" x14ac:dyDescent="0.2">
      <c r="A6210" s="8" t="s">
        <v>9307</v>
      </c>
      <c r="B6210" s="8" t="s">
        <v>5523</v>
      </c>
      <c r="C6210" s="8" t="s">
        <v>6</v>
      </c>
      <c r="D6210" s="50" t="s">
        <v>11195</v>
      </c>
      <c r="E6210" s="50" t="s">
        <v>5507</v>
      </c>
    </row>
    <row r="6211" spans="1:5" ht="16" x14ac:dyDescent="0.2">
      <c r="A6211" s="8" t="s">
        <v>9307</v>
      </c>
      <c r="B6211" s="8" t="s">
        <v>5523</v>
      </c>
      <c r="C6211" s="8" t="s">
        <v>7</v>
      </c>
      <c r="D6211" s="50" t="s">
        <v>11201</v>
      </c>
      <c r="E6211" s="50" t="s">
        <v>5525</v>
      </c>
    </row>
    <row r="6212" spans="1:5" ht="16" x14ac:dyDescent="0.2">
      <c r="A6212" s="8" t="s">
        <v>9307</v>
      </c>
      <c r="B6212" s="8" t="s">
        <v>5526</v>
      </c>
      <c r="C6212" s="8" t="s">
        <v>4</v>
      </c>
      <c r="D6212" s="50" t="s">
        <v>10794</v>
      </c>
      <c r="E6212" s="50" t="s">
        <v>4461</v>
      </c>
    </row>
    <row r="6213" spans="1:5" ht="16" x14ac:dyDescent="0.2">
      <c r="A6213" s="8" t="s">
        <v>9307</v>
      </c>
      <c r="B6213" s="8" t="s">
        <v>5526</v>
      </c>
      <c r="C6213" s="8" t="s">
        <v>5</v>
      </c>
      <c r="D6213" s="50" t="s">
        <v>11188</v>
      </c>
      <c r="E6213" s="50" t="s">
        <v>5488</v>
      </c>
    </row>
    <row r="6214" spans="1:5" ht="16" x14ac:dyDescent="0.2">
      <c r="A6214" s="8" t="s">
        <v>9307</v>
      </c>
      <c r="B6214" s="8" t="s">
        <v>5526</v>
      </c>
      <c r="C6214" s="8" t="s">
        <v>6</v>
      </c>
      <c r="D6214" s="50" t="s">
        <v>11195</v>
      </c>
      <c r="E6214" s="50" t="s">
        <v>5507</v>
      </c>
    </row>
    <row r="6215" spans="1:5" ht="16" x14ac:dyDescent="0.2">
      <c r="A6215" s="8" t="s">
        <v>9307</v>
      </c>
      <c r="B6215" s="8" t="s">
        <v>5526</v>
      </c>
      <c r="C6215" s="8" t="s">
        <v>7</v>
      </c>
      <c r="D6215" s="50" t="s">
        <v>11202</v>
      </c>
      <c r="E6215" s="2" t="s">
        <v>5528</v>
      </c>
    </row>
    <row r="6216" spans="1:5" ht="16" x14ac:dyDescent="0.2">
      <c r="A6216" s="8" t="s">
        <v>9307</v>
      </c>
      <c r="B6216" s="8" t="s">
        <v>5529</v>
      </c>
      <c r="C6216" s="8" t="s">
        <v>4</v>
      </c>
      <c r="D6216" s="50" t="s">
        <v>10794</v>
      </c>
      <c r="E6216" s="50" t="s">
        <v>4461</v>
      </c>
    </row>
    <row r="6217" spans="1:5" ht="16" x14ac:dyDescent="0.2">
      <c r="A6217" s="8" t="s">
        <v>9307</v>
      </c>
      <c r="B6217" s="8" t="s">
        <v>5529</v>
      </c>
      <c r="C6217" s="8" t="s">
        <v>5</v>
      </c>
      <c r="D6217" s="50" t="s">
        <v>11188</v>
      </c>
      <c r="E6217" s="50" t="s">
        <v>5488</v>
      </c>
    </row>
    <row r="6218" spans="1:5" ht="16" x14ac:dyDescent="0.2">
      <c r="A6218" s="8" t="s">
        <v>9307</v>
      </c>
      <c r="B6218" s="8" t="s">
        <v>5529</v>
      </c>
      <c r="C6218" s="8" t="s">
        <v>6</v>
      </c>
      <c r="D6218" s="50" t="s">
        <v>11195</v>
      </c>
      <c r="E6218" s="50" t="s">
        <v>5507</v>
      </c>
    </row>
    <row r="6219" spans="1:5" ht="16" x14ac:dyDescent="0.2">
      <c r="A6219" s="8" t="s">
        <v>9307</v>
      </c>
      <c r="B6219" s="8" t="s">
        <v>5529</v>
      </c>
      <c r="C6219" s="8" t="s">
        <v>7</v>
      </c>
      <c r="D6219" s="50" t="s">
        <v>11203</v>
      </c>
      <c r="E6219" s="2" t="s">
        <v>5531</v>
      </c>
    </row>
    <row r="6220" spans="1:5" ht="16" x14ac:dyDescent="0.2">
      <c r="A6220" s="8" t="s">
        <v>9307</v>
      </c>
      <c r="B6220" s="8" t="s">
        <v>5532</v>
      </c>
      <c r="C6220" s="8" t="s">
        <v>4</v>
      </c>
      <c r="D6220" s="50" t="s">
        <v>10794</v>
      </c>
      <c r="E6220" s="50" t="s">
        <v>4461</v>
      </c>
    </row>
    <row r="6221" spans="1:5" ht="16" x14ac:dyDescent="0.2">
      <c r="A6221" s="8" t="s">
        <v>9307</v>
      </c>
      <c r="B6221" s="8" t="s">
        <v>5532</v>
      </c>
      <c r="C6221" s="8" t="s">
        <v>5</v>
      </c>
      <c r="D6221" s="50" t="s">
        <v>11188</v>
      </c>
      <c r="E6221" s="50" t="s">
        <v>5488</v>
      </c>
    </row>
    <row r="6222" spans="1:5" ht="16" x14ac:dyDescent="0.2">
      <c r="A6222" s="8" t="s">
        <v>9307</v>
      </c>
      <c r="B6222" s="8" t="s">
        <v>5532</v>
      </c>
      <c r="C6222" s="8" t="s">
        <v>6</v>
      </c>
      <c r="D6222" s="50" t="s">
        <v>11195</v>
      </c>
      <c r="E6222" s="50" t="s">
        <v>5507</v>
      </c>
    </row>
    <row r="6223" spans="1:5" ht="16" x14ac:dyDescent="0.2">
      <c r="A6223" s="8" t="s">
        <v>9307</v>
      </c>
      <c r="B6223" s="8" t="s">
        <v>5532</v>
      </c>
      <c r="C6223" s="8" t="s">
        <v>7</v>
      </c>
      <c r="D6223" s="50" t="s">
        <v>11204</v>
      </c>
      <c r="E6223" s="50" t="s">
        <v>5534</v>
      </c>
    </row>
    <row r="6224" spans="1:5" ht="16" x14ac:dyDescent="0.2">
      <c r="A6224" s="8" t="s">
        <v>9307</v>
      </c>
      <c r="B6224" s="8" t="s">
        <v>5535</v>
      </c>
      <c r="C6224" s="8" t="s">
        <v>4</v>
      </c>
      <c r="D6224" s="50" t="s">
        <v>10794</v>
      </c>
      <c r="E6224" s="50" t="s">
        <v>4461</v>
      </c>
    </row>
    <row r="6225" spans="1:5" ht="16" x14ac:dyDescent="0.2">
      <c r="A6225" s="8" t="s">
        <v>9307</v>
      </c>
      <c r="B6225" s="8" t="s">
        <v>5535</v>
      </c>
      <c r="C6225" s="8" t="s">
        <v>5</v>
      </c>
      <c r="D6225" s="50" t="s">
        <v>11188</v>
      </c>
      <c r="E6225" s="50" t="s">
        <v>5488</v>
      </c>
    </row>
    <row r="6226" spans="1:5" ht="16" x14ac:dyDescent="0.2">
      <c r="A6226" s="8" t="s">
        <v>9307</v>
      </c>
      <c r="B6226" s="8" t="s">
        <v>5535</v>
      </c>
      <c r="C6226" s="8" t="s">
        <v>6</v>
      </c>
      <c r="D6226" s="50" t="s">
        <v>11195</v>
      </c>
      <c r="E6226" s="50" t="s">
        <v>5507</v>
      </c>
    </row>
    <row r="6227" spans="1:5" ht="16" x14ac:dyDescent="0.2">
      <c r="A6227" s="8" t="s">
        <v>9307</v>
      </c>
      <c r="B6227" s="8" t="s">
        <v>5535</v>
      </c>
      <c r="C6227" s="8" t="s">
        <v>7</v>
      </c>
      <c r="D6227" s="50" t="s">
        <v>9723</v>
      </c>
      <c r="E6227" s="50" t="s">
        <v>1408</v>
      </c>
    </row>
    <row r="6228" spans="1:5" ht="16" x14ac:dyDescent="0.2">
      <c r="A6228" s="8" t="s">
        <v>9307</v>
      </c>
      <c r="B6228" s="8" t="s">
        <v>5537</v>
      </c>
      <c r="C6228" s="8" t="s">
        <v>4</v>
      </c>
      <c r="D6228" s="50" t="s">
        <v>10794</v>
      </c>
      <c r="E6228" s="50" t="s">
        <v>4461</v>
      </c>
    </row>
    <row r="6229" spans="1:5" ht="16" x14ac:dyDescent="0.2">
      <c r="A6229" s="8" t="s">
        <v>9307</v>
      </c>
      <c r="B6229" s="8" t="s">
        <v>5537</v>
      </c>
      <c r="C6229" s="8" t="s">
        <v>5</v>
      </c>
      <c r="D6229" s="50" t="s">
        <v>11188</v>
      </c>
      <c r="E6229" s="50" t="s">
        <v>5488</v>
      </c>
    </row>
    <row r="6230" spans="1:5" ht="16" x14ac:dyDescent="0.2">
      <c r="A6230" s="8" t="s">
        <v>9307</v>
      </c>
      <c r="B6230" s="8" t="s">
        <v>5537</v>
      </c>
      <c r="C6230" s="8" t="s">
        <v>6</v>
      </c>
      <c r="D6230" s="50" t="s">
        <v>11205</v>
      </c>
      <c r="E6230" s="50" t="s">
        <v>5539</v>
      </c>
    </row>
    <row r="6231" spans="1:5" ht="16" x14ac:dyDescent="0.2">
      <c r="A6231" s="8" t="s">
        <v>9307</v>
      </c>
      <c r="B6231" s="8" t="s">
        <v>5537</v>
      </c>
      <c r="C6231" s="8" t="s">
        <v>7</v>
      </c>
      <c r="D6231" s="50" t="s">
        <v>11206</v>
      </c>
      <c r="E6231" s="50" t="s">
        <v>5540</v>
      </c>
    </row>
    <row r="6232" spans="1:5" ht="16" x14ac:dyDescent="0.2">
      <c r="A6232" s="8" t="s">
        <v>9307</v>
      </c>
      <c r="B6232" s="8" t="s">
        <v>5541</v>
      </c>
      <c r="C6232" s="8" t="s">
        <v>4</v>
      </c>
      <c r="D6232" s="50" t="s">
        <v>10794</v>
      </c>
      <c r="E6232" s="50" t="s">
        <v>4461</v>
      </c>
    </row>
    <row r="6233" spans="1:5" ht="16" x14ac:dyDescent="0.2">
      <c r="A6233" s="8" t="s">
        <v>9307</v>
      </c>
      <c r="B6233" s="8" t="s">
        <v>5541</v>
      </c>
      <c r="C6233" s="8" t="s">
        <v>5</v>
      </c>
      <c r="D6233" s="50" t="s">
        <v>11188</v>
      </c>
      <c r="E6233" s="50" t="s">
        <v>5488</v>
      </c>
    </row>
    <row r="6234" spans="1:5" ht="16" x14ac:dyDescent="0.2">
      <c r="A6234" s="8" t="s">
        <v>9307</v>
      </c>
      <c r="B6234" s="8" t="s">
        <v>5541</v>
      </c>
      <c r="C6234" s="8" t="s">
        <v>6</v>
      </c>
      <c r="D6234" s="50" t="s">
        <v>11205</v>
      </c>
      <c r="E6234" s="50" t="s">
        <v>5539</v>
      </c>
    </row>
    <row r="6235" spans="1:5" ht="32" x14ac:dyDescent="0.2">
      <c r="A6235" s="8" t="s">
        <v>9307</v>
      </c>
      <c r="B6235" s="8" t="s">
        <v>5541</v>
      </c>
      <c r="C6235" s="8" t="s">
        <v>7</v>
      </c>
      <c r="D6235" s="50" t="s">
        <v>11207</v>
      </c>
      <c r="E6235" s="50" t="s">
        <v>5543</v>
      </c>
    </row>
    <row r="6236" spans="1:5" ht="16" x14ac:dyDescent="0.2">
      <c r="A6236" s="8" t="s">
        <v>9307</v>
      </c>
      <c r="B6236" s="8" t="s">
        <v>5546</v>
      </c>
      <c r="C6236" s="8" t="s">
        <v>4</v>
      </c>
      <c r="D6236" s="50" t="s">
        <v>10794</v>
      </c>
      <c r="E6236" s="50" t="s">
        <v>4461</v>
      </c>
    </row>
    <row r="6237" spans="1:5" ht="16" x14ac:dyDescent="0.2">
      <c r="A6237" s="8" t="s">
        <v>9307</v>
      </c>
      <c r="B6237" s="8" t="s">
        <v>5546</v>
      </c>
      <c r="C6237" s="8" t="s">
        <v>5</v>
      </c>
      <c r="D6237" s="50" t="s">
        <v>11188</v>
      </c>
      <c r="E6237" s="50" t="s">
        <v>5488</v>
      </c>
    </row>
    <row r="6238" spans="1:5" ht="16" x14ac:dyDescent="0.2">
      <c r="A6238" s="8" t="s">
        <v>9307</v>
      </c>
      <c r="B6238" s="8" t="s">
        <v>5546</v>
      </c>
      <c r="C6238" s="8" t="s">
        <v>6</v>
      </c>
      <c r="D6238" s="50" t="s">
        <v>11205</v>
      </c>
      <c r="E6238" s="50" t="s">
        <v>5539</v>
      </c>
    </row>
    <row r="6239" spans="1:5" ht="16" x14ac:dyDescent="0.2">
      <c r="A6239" s="8" t="s">
        <v>9307</v>
      </c>
      <c r="B6239" s="8" t="s">
        <v>5546</v>
      </c>
      <c r="C6239" s="8" t="s">
        <v>7</v>
      </c>
      <c r="D6239" s="50" t="s">
        <v>11208</v>
      </c>
      <c r="E6239" s="50" t="s">
        <v>5548</v>
      </c>
    </row>
    <row r="6240" spans="1:5" ht="16" x14ac:dyDescent="0.2">
      <c r="A6240" s="8" t="s">
        <v>9307</v>
      </c>
      <c r="B6240" s="8" t="s">
        <v>5549</v>
      </c>
      <c r="C6240" s="8" t="s">
        <v>4</v>
      </c>
      <c r="D6240" s="50" t="s">
        <v>10794</v>
      </c>
      <c r="E6240" s="50" t="s">
        <v>4461</v>
      </c>
    </row>
    <row r="6241" spans="1:5" ht="16" x14ac:dyDescent="0.2">
      <c r="A6241" s="8" t="s">
        <v>9307</v>
      </c>
      <c r="B6241" s="8" t="s">
        <v>5549</v>
      </c>
      <c r="C6241" s="8" t="s">
        <v>5</v>
      </c>
      <c r="D6241" s="50" t="s">
        <v>11188</v>
      </c>
      <c r="E6241" s="50" t="s">
        <v>5488</v>
      </c>
    </row>
    <row r="6242" spans="1:5" ht="16" x14ac:dyDescent="0.2">
      <c r="A6242" s="8" t="s">
        <v>9307</v>
      </c>
      <c r="B6242" s="8" t="s">
        <v>5549</v>
      </c>
      <c r="C6242" s="8" t="s">
        <v>6</v>
      </c>
      <c r="D6242" s="50" t="s">
        <v>11205</v>
      </c>
      <c r="E6242" s="50" t="s">
        <v>5539</v>
      </c>
    </row>
    <row r="6243" spans="1:5" ht="16" x14ac:dyDescent="0.2">
      <c r="A6243" s="8" t="s">
        <v>9307</v>
      </c>
      <c r="B6243" s="8" t="s">
        <v>5549</v>
      </c>
      <c r="C6243" s="8" t="s">
        <v>7</v>
      </c>
      <c r="D6243" s="50" t="s">
        <v>11209</v>
      </c>
      <c r="E6243" s="50" t="s">
        <v>5551</v>
      </c>
    </row>
    <row r="6244" spans="1:5" ht="16" x14ac:dyDescent="0.2">
      <c r="A6244" s="8" t="s">
        <v>9307</v>
      </c>
      <c r="B6244" s="8" t="s">
        <v>5552</v>
      </c>
      <c r="C6244" s="8" t="s">
        <v>4</v>
      </c>
      <c r="D6244" s="50" t="s">
        <v>10794</v>
      </c>
      <c r="E6244" s="50" t="s">
        <v>4461</v>
      </c>
    </row>
    <row r="6245" spans="1:5" ht="16" x14ac:dyDescent="0.2">
      <c r="A6245" s="8" t="s">
        <v>9307</v>
      </c>
      <c r="B6245" s="8" t="s">
        <v>5552</v>
      </c>
      <c r="C6245" s="8" t="s">
        <v>5</v>
      </c>
      <c r="D6245" s="50" t="s">
        <v>11188</v>
      </c>
      <c r="E6245" s="50" t="s">
        <v>5488</v>
      </c>
    </row>
    <row r="6246" spans="1:5" ht="16" x14ac:dyDescent="0.2">
      <c r="A6246" s="8" t="s">
        <v>9307</v>
      </c>
      <c r="B6246" s="8" t="s">
        <v>5552</v>
      </c>
      <c r="C6246" s="8" t="s">
        <v>6</v>
      </c>
      <c r="D6246" s="50" t="s">
        <v>11205</v>
      </c>
      <c r="E6246" s="50" t="s">
        <v>5539</v>
      </c>
    </row>
    <row r="6247" spans="1:5" ht="16" x14ac:dyDescent="0.2">
      <c r="A6247" s="8" t="s">
        <v>9307</v>
      </c>
      <c r="B6247" s="8" t="s">
        <v>5552</v>
      </c>
      <c r="C6247" s="8" t="s">
        <v>7</v>
      </c>
      <c r="D6247" s="50" t="s">
        <v>11210</v>
      </c>
      <c r="E6247" s="2" t="s">
        <v>5554</v>
      </c>
    </row>
    <row r="6248" spans="1:5" ht="16" x14ac:dyDescent="0.2">
      <c r="A6248" s="8" t="s">
        <v>9307</v>
      </c>
      <c r="B6248" s="8" t="s">
        <v>5555</v>
      </c>
      <c r="C6248" s="8" t="s">
        <v>4</v>
      </c>
      <c r="D6248" s="50" t="s">
        <v>10794</v>
      </c>
      <c r="E6248" s="50" t="s">
        <v>4461</v>
      </c>
    </row>
    <row r="6249" spans="1:5" ht="16" x14ac:dyDescent="0.2">
      <c r="A6249" s="8" t="s">
        <v>9307</v>
      </c>
      <c r="B6249" s="8" t="s">
        <v>5555</v>
      </c>
      <c r="C6249" s="8" t="s">
        <v>5</v>
      </c>
      <c r="D6249" s="50" t="s">
        <v>11188</v>
      </c>
      <c r="E6249" s="50" t="s">
        <v>5488</v>
      </c>
    </row>
    <row r="6250" spans="1:5" ht="16" x14ac:dyDescent="0.2">
      <c r="A6250" s="8" t="s">
        <v>9307</v>
      </c>
      <c r="B6250" s="8" t="s">
        <v>5555</v>
      </c>
      <c r="C6250" s="8" t="s">
        <v>6</v>
      </c>
      <c r="D6250" s="50" t="s">
        <v>11205</v>
      </c>
      <c r="E6250" s="50" t="s">
        <v>5539</v>
      </c>
    </row>
    <row r="6251" spans="1:5" ht="16" x14ac:dyDescent="0.2">
      <c r="A6251" s="8" t="s">
        <v>9307</v>
      </c>
      <c r="B6251" s="8" t="s">
        <v>5555</v>
      </c>
      <c r="C6251" s="8" t="s">
        <v>7</v>
      </c>
      <c r="D6251" s="50" t="s">
        <v>11211</v>
      </c>
      <c r="E6251" s="2" t="s">
        <v>5557</v>
      </c>
    </row>
    <row r="6252" spans="1:5" ht="16" x14ac:dyDescent="0.2">
      <c r="A6252" s="8" t="s">
        <v>9307</v>
      </c>
      <c r="B6252" s="8" t="s">
        <v>5558</v>
      </c>
      <c r="C6252" s="8" t="s">
        <v>4</v>
      </c>
      <c r="D6252" s="50" t="s">
        <v>10794</v>
      </c>
      <c r="E6252" s="50" t="s">
        <v>4461</v>
      </c>
    </row>
    <row r="6253" spans="1:5" ht="16" x14ac:dyDescent="0.2">
      <c r="A6253" s="8" t="s">
        <v>9307</v>
      </c>
      <c r="B6253" s="8" t="s">
        <v>5558</v>
      </c>
      <c r="C6253" s="8" t="s">
        <v>5</v>
      </c>
      <c r="D6253" s="50" t="s">
        <v>11188</v>
      </c>
      <c r="E6253" s="50" t="s">
        <v>5488</v>
      </c>
    </row>
    <row r="6254" spans="1:5" ht="16" x14ac:dyDescent="0.2">
      <c r="A6254" s="8" t="s">
        <v>9307</v>
      </c>
      <c r="B6254" s="8" t="s">
        <v>5558</v>
      </c>
      <c r="C6254" s="8" t="s">
        <v>6</v>
      </c>
      <c r="D6254" s="50" t="s">
        <v>11205</v>
      </c>
      <c r="E6254" s="50" t="s">
        <v>5539</v>
      </c>
    </row>
    <row r="6255" spans="1:5" ht="16" x14ac:dyDescent="0.2">
      <c r="A6255" s="8" t="s">
        <v>9307</v>
      </c>
      <c r="B6255" s="8" t="s">
        <v>5558</v>
      </c>
      <c r="C6255" s="8" t="s">
        <v>7</v>
      </c>
      <c r="D6255" s="50" t="s">
        <v>11212</v>
      </c>
      <c r="E6255" s="2" t="s">
        <v>5560</v>
      </c>
    </row>
    <row r="6256" spans="1:5" ht="16" x14ac:dyDescent="0.2">
      <c r="A6256" s="8" t="s">
        <v>9307</v>
      </c>
      <c r="B6256" s="8" t="s">
        <v>5558</v>
      </c>
      <c r="C6256" s="8" t="s">
        <v>8</v>
      </c>
      <c r="D6256" s="50" t="s">
        <v>11213</v>
      </c>
      <c r="E6256" s="50" t="s">
        <v>5561</v>
      </c>
    </row>
    <row r="6257" spans="1:5" ht="16" x14ac:dyDescent="0.2">
      <c r="A6257" s="8" t="s">
        <v>9307</v>
      </c>
      <c r="B6257" s="8" t="s">
        <v>5562</v>
      </c>
      <c r="C6257" s="8" t="s">
        <v>4</v>
      </c>
      <c r="D6257" s="50" t="s">
        <v>10794</v>
      </c>
      <c r="E6257" s="50" t="s">
        <v>4461</v>
      </c>
    </row>
    <row r="6258" spans="1:5" ht="16" x14ac:dyDescent="0.2">
      <c r="A6258" s="8" t="s">
        <v>9307</v>
      </c>
      <c r="B6258" s="8" t="s">
        <v>5562</v>
      </c>
      <c r="C6258" s="8" t="s">
        <v>5</v>
      </c>
      <c r="D6258" s="50" t="s">
        <v>11188</v>
      </c>
      <c r="E6258" s="50" t="s">
        <v>5488</v>
      </c>
    </row>
    <row r="6259" spans="1:5" ht="16" x14ac:dyDescent="0.2">
      <c r="A6259" s="8" t="s">
        <v>9307</v>
      </c>
      <c r="B6259" s="8" t="s">
        <v>5562</v>
      </c>
      <c r="C6259" s="8" t="s">
        <v>6</v>
      </c>
      <c r="D6259" s="50" t="s">
        <v>11205</v>
      </c>
      <c r="E6259" s="50" t="s">
        <v>5539</v>
      </c>
    </row>
    <row r="6260" spans="1:5" ht="16" x14ac:dyDescent="0.2">
      <c r="A6260" s="8" t="s">
        <v>9307</v>
      </c>
      <c r="B6260" s="8" t="s">
        <v>5562</v>
      </c>
      <c r="C6260" s="8" t="s">
        <v>7</v>
      </c>
      <c r="D6260" s="50" t="s">
        <v>11214</v>
      </c>
      <c r="E6260" s="50" t="s">
        <v>5564</v>
      </c>
    </row>
    <row r="6261" spans="1:5" ht="16" x14ac:dyDescent="0.2">
      <c r="A6261" s="8" t="s">
        <v>9307</v>
      </c>
      <c r="B6261" s="8" t="s">
        <v>5565</v>
      </c>
      <c r="C6261" s="8" t="s">
        <v>4</v>
      </c>
      <c r="D6261" s="50" t="s">
        <v>10794</v>
      </c>
      <c r="E6261" s="50" t="s">
        <v>4461</v>
      </c>
    </row>
    <row r="6262" spans="1:5" ht="16" x14ac:dyDescent="0.2">
      <c r="A6262" s="8" t="s">
        <v>9307</v>
      </c>
      <c r="B6262" s="8" t="s">
        <v>5565</v>
      </c>
      <c r="C6262" s="8" t="s">
        <v>5</v>
      </c>
      <c r="D6262" s="50" t="s">
        <v>11188</v>
      </c>
      <c r="E6262" s="50" t="s">
        <v>5488</v>
      </c>
    </row>
    <row r="6263" spans="1:5" ht="16" x14ac:dyDescent="0.2">
      <c r="A6263" s="8" t="s">
        <v>9307</v>
      </c>
      <c r="B6263" s="8" t="s">
        <v>5565</v>
      </c>
      <c r="C6263" s="8" t="s">
        <v>6</v>
      </c>
      <c r="D6263" s="50" t="s">
        <v>11205</v>
      </c>
      <c r="E6263" s="50" t="s">
        <v>5539</v>
      </c>
    </row>
    <row r="6264" spans="1:5" ht="16" x14ac:dyDescent="0.2">
      <c r="A6264" s="8" t="s">
        <v>9307</v>
      </c>
      <c r="B6264" s="8" t="s">
        <v>5565</v>
      </c>
      <c r="C6264" s="8" t="s">
        <v>7</v>
      </c>
      <c r="D6264" s="50" t="s">
        <v>11215</v>
      </c>
      <c r="E6264" s="50" t="s">
        <v>5567</v>
      </c>
    </row>
    <row r="6265" spans="1:5" ht="16" x14ac:dyDescent="0.2">
      <c r="A6265" s="8" t="s">
        <v>9307</v>
      </c>
      <c r="B6265" s="8" t="s">
        <v>5568</v>
      </c>
      <c r="C6265" s="8" t="s">
        <v>4</v>
      </c>
      <c r="D6265" s="50" t="s">
        <v>10794</v>
      </c>
      <c r="E6265" s="50" t="s">
        <v>4461</v>
      </c>
    </row>
    <row r="6266" spans="1:5" ht="16" x14ac:dyDescent="0.2">
      <c r="A6266" s="8" t="s">
        <v>9307</v>
      </c>
      <c r="B6266" s="8" t="s">
        <v>5568</v>
      </c>
      <c r="C6266" s="8" t="s">
        <v>5</v>
      </c>
      <c r="D6266" s="50" t="s">
        <v>11188</v>
      </c>
      <c r="E6266" s="50" t="s">
        <v>5488</v>
      </c>
    </row>
    <row r="6267" spans="1:5" ht="16" x14ac:dyDescent="0.2">
      <c r="A6267" s="8" t="s">
        <v>9307</v>
      </c>
      <c r="B6267" s="8" t="s">
        <v>5568</v>
      </c>
      <c r="C6267" s="8" t="s">
        <v>6</v>
      </c>
      <c r="D6267" s="50" t="s">
        <v>11205</v>
      </c>
      <c r="E6267" s="50" t="s">
        <v>5539</v>
      </c>
    </row>
    <row r="6268" spans="1:5" ht="16" x14ac:dyDescent="0.2">
      <c r="A6268" s="8" t="s">
        <v>9307</v>
      </c>
      <c r="B6268" s="8" t="s">
        <v>5568</v>
      </c>
      <c r="C6268" s="8" t="s">
        <v>7</v>
      </c>
      <c r="D6268" s="50" t="s">
        <v>9723</v>
      </c>
      <c r="E6268" s="50" t="s">
        <v>1408</v>
      </c>
    </row>
    <row r="6269" spans="1:5" ht="16" x14ac:dyDescent="0.2">
      <c r="A6269" s="8" t="s">
        <v>9307</v>
      </c>
      <c r="B6269" s="8" t="s">
        <v>5570</v>
      </c>
      <c r="C6269" s="8" t="s">
        <v>4</v>
      </c>
      <c r="D6269" s="50" t="s">
        <v>10794</v>
      </c>
      <c r="E6269" s="50" t="s">
        <v>4461</v>
      </c>
    </row>
    <row r="6270" spans="1:5" ht="16" x14ac:dyDescent="0.2">
      <c r="A6270" s="8" t="s">
        <v>9307</v>
      </c>
      <c r="B6270" s="8" t="s">
        <v>5570</v>
      </c>
      <c r="C6270" s="8" t="s">
        <v>5</v>
      </c>
      <c r="D6270" s="50" t="s">
        <v>11216</v>
      </c>
      <c r="E6270" s="50" t="s">
        <v>5572</v>
      </c>
    </row>
    <row r="6271" spans="1:5" ht="16" x14ac:dyDescent="0.2">
      <c r="A6271" s="8" t="s">
        <v>9307</v>
      </c>
      <c r="B6271" s="8" t="s">
        <v>5570</v>
      </c>
      <c r="C6271" s="8" t="s">
        <v>7</v>
      </c>
      <c r="D6271" s="50" t="s">
        <v>11217</v>
      </c>
      <c r="E6271" s="50" t="s">
        <v>5573</v>
      </c>
    </row>
    <row r="6272" spans="1:5" ht="48" x14ac:dyDescent="0.2">
      <c r="A6272" s="8" t="s">
        <v>9307</v>
      </c>
      <c r="B6272" s="8" t="s">
        <v>5570</v>
      </c>
      <c r="C6272" s="8" t="s">
        <v>8</v>
      </c>
      <c r="D6272" s="50" t="s">
        <v>10803</v>
      </c>
      <c r="E6272" s="50" t="s">
        <v>4480</v>
      </c>
    </row>
    <row r="6273" spans="1:5" ht="16" x14ac:dyDescent="0.2">
      <c r="A6273" s="8" t="s">
        <v>9307</v>
      </c>
      <c r="B6273" s="8" t="s">
        <v>5574</v>
      </c>
      <c r="C6273" s="8" t="s">
        <v>4</v>
      </c>
      <c r="D6273" s="50" t="s">
        <v>10794</v>
      </c>
      <c r="E6273" s="50" t="s">
        <v>4461</v>
      </c>
    </row>
    <row r="6274" spans="1:5" ht="16" x14ac:dyDescent="0.2">
      <c r="A6274" s="8" t="s">
        <v>9307</v>
      </c>
      <c r="B6274" s="8" t="s">
        <v>5574</v>
      </c>
      <c r="C6274" s="8" t="s">
        <v>5</v>
      </c>
      <c r="D6274" s="50" t="s">
        <v>11218</v>
      </c>
      <c r="E6274" s="50" t="s">
        <v>5576</v>
      </c>
    </row>
    <row r="6275" spans="1:5" ht="16" x14ac:dyDescent="0.2">
      <c r="A6275" s="8" t="s">
        <v>9307</v>
      </c>
      <c r="B6275" s="8" t="s">
        <v>5574</v>
      </c>
      <c r="C6275" s="8" t="s">
        <v>6</v>
      </c>
      <c r="D6275" s="50" t="s">
        <v>11216</v>
      </c>
      <c r="E6275" s="50" t="s">
        <v>5572</v>
      </c>
    </row>
    <row r="6276" spans="1:5" ht="16" x14ac:dyDescent="0.2">
      <c r="A6276" s="8" t="s">
        <v>9307</v>
      </c>
      <c r="B6276" s="8" t="s">
        <v>5574</v>
      </c>
      <c r="C6276" s="8" t="s">
        <v>7</v>
      </c>
      <c r="D6276" s="50" t="s">
        <v>11219</v>
      </c>
      <c r="E6276" s="50" t="s">
        <v>5577</v>
      </c>
    </row>
    <row r="6277" spans="1:5" ht="16" x14ac:dyDescent="0.2">
      <c r="A6277" s="8" t="s">
        <v>9307</v>
      </c>
      <c r="B6277" s="8" t="s">
        <v>5578</v>
      </c>
      <c r="C6277" s="8" t="s">
        <v>4</v>
      </c>
      <c r="D6277" s="50" t="s">
        <v>10794</v>
      </c>
      <c r="E6277" s="50" t="s">
        <v>4461</v>
      </c>
    </row>
    <row r="6278" spans="1:5" ht="16" x14ac:dyDescent="0.2">
      <c r="A6278" s="8" t="s">
        <v>9307</v>
      </c>
      <c r="B6278" s="8" t="s">
        <v>5578</v>
      </c>
      <c r="C6278" s="8" t="s">
        <v>5</v>
      </c>
      <c r="D6278" s="50" t="s">
        <v>11218</v>
      </c>
      <c r="E6278" s="50" t="s">
        <v>5576</v>
      </c>
    </row>
    <row r="6279" spans="1:5" ht="16" x14ac:dyDescent="0.2">
      <c r="A6279" s="8" t="s">
        <v>9307</v>
      </c>
      <c r="B6279" s="8" t="s">
        <v>5578</v>
      </c>
      <c r="C6279" s="8" t="s">
        <v>6</v>
      </c>
      <c r="D6279" s="50" t="s">
        <v>11220</v>
      </c>
      <c r="E6279" s="50" t="s">
        <v>5580</v>
      </c>
    </row>
    <row r="6280" spans="1:5" ht="32" x14ac:dyDescent="0.2">
      <c r="A6280" s="8" t="s">
        <v>9307</v>
      </c>
      <c r="B6280" s="8" t="s">
        <v>5578</v>
      </c>
      <c r="C6280" s="8" t="s">
        <v>7</v>
      </c>
      <c r="D6280" s="50" t="s">
        <v>11221</v>
      </c>
      <c r="E6280" s="50" t="s">
        <v>5581</v>
      </c>
    </row>
    <row r="6281" spans="1:5" ht="16" x14ac:dyDescent="0.2">
      <c r="A6281" s="8" t="s">
        <v>9307</v>
      </c>
      <c r="B6281" s="8" t="s">
        <v>5582</v>
      </c>
      <c r="C6281" s="8" t="s">
        <v>4</v>
      </c>
      <c r="D6281" s="50" t="s">
        <v>10794</v>
      </c>
      <c r="E6281" s="50" t="s">
        <v>4461</v>
      </c>
    </row>
    <row r="6282" spans="1:5" ht="16" x14ac:dyDescent="0.2">
      <c r="A6282" s="8" t="s">
        <v>9307</v>
      </c>
      <c r="B6282" s="8" t="s">
        <v>5582</v>
      </c>
      <c r="C6282" s="8" t="s">
        <v>5</v>
      </c>
      <c r="D6282" s="50" t="s">
        <v>11218</v>
      </c>
      <c r="E6282" s="50" t="s">
        <v>5576</v>
      </c>
    </row>
    <row r="6283" spans="1:5" ht="16" x14ac:dyDescent="0.2">
      <c r="A6283" s="8" t="s">
        <v>9307</v>
      </c>
      <c r="B6283" s="8" t="s">
        <v>5582</v>
      </c>
      <c r="C6283" s="8" t="s">
        <v>6</v>
      </c>
      <c r="D6283" s="50" t="s">
        <v>11220</v>
      </c>
      <c r="E6283" s="50" t="s">
        <v>5580</v>
      </c>
    </row>
    <row r="6284" spans="1:5" ht="16" x14ac:dyDescent="0.2">
      <c r="A6284" s="8" t="s">
        <v>9307</v>
      </c>
      <c r="B6284" s="8" t="s">
        <v>5582</v>
      </c>
      <c r="C6284" s="8" t="s">
        <v>7</v>
      </c>
      <c r="D6284" s="50" t="s">
        <v>11222</v>
      </c>
      <c r="E6284" s="50" t="s">
        <v>5584</v>
      </c>
    </row>
    <row r="6285" spans="1:5" ht="16" x14ac:dyDescent="0.2">
      <c r="A6285" s="8" t="s">
        <v>9307</v>
      </c>
      <c r="B6285" s="8" t="s">
        <v>5585</v>
      </c>
      <c r="C6285" s="8" t="s">
        <v>4</v>
      </c>
      <c r="D6285" s="50" t="s">
        <v>10794</v>
      </c>
      <c r="E6285" s="50" t="s">
        <v>4461</v>
      </c>
    </row>
    <row r="6286" spans="1:5" ht="16" x14ac:dyDescent="0.2">
      <c r="A6286" s="8" t="s">
        <v>9307</v>
      </c>
      <c r="B6286" s="8" t="s">
        <v>5585</v>
      </c>
      <c r="C6286" s="8" t="s">
        <v>5</v>
      </c>
      <c r="D6286" s="50" t="s">
        <v>11218</v>
      </c>
      <c r="E6286" s="50" t="s">
        <v>5576</v>
      </c>
    </row>
    <row r="6287" spans="1:5" ht="16" x14ac:dyDescent="0.2">
      <c r="A6287" s="8" t="s">
        <v>9307</v>
      </c>
      <c r="B6287" s="8" t="s">
        <v>5585</v>
      </c>
      <c r="C6287" s="8" t="s">
        <v>6</v>
      </c>
      <c r="D6287" s="50" t="s">
        <v>11220</v>
      </c>
      <c r="E6287" s="50" t="s">
        <v>5580</v>
      </c>
    </row>
    <row r="6288" spans="1:5" ht="16" x14ac:dyDescent="0.2">
      <c r="A6288" s="8" t="s">
        <v>9307</v>
      </c>
      <c r="B6288" s="8" t="s">
        <v>5585</v>
      </c>
      <c r="C6288" s="8" t="s">
        <v>7</v>
      </c>
      <c r="D6288" s="50" t="s">
        <v>11223</v>
      </c>
      <c r="E6288" s="50" t="s">
        <v>5587</v>
      </c>
    </row>
    <row r="6289" spans="1:5" ht="16" x14ac:dyDescent="0.2">
      <c r="A6289" s="8" t="s">
        <v>9307</v>
      </c>
      <c r="B6289" s="8" t="s">
        <v>5585</v>
      </c>
      <c r="C6289" s="8" t="s">
        <v>8</v>
      </c>
      <c r="D6289" s="50" t="s">
        <v>11224</v>
      </c>
      <c r="E6289" s="50" t="s">
        <v>5588</v>
      </c>
    </row>
    <row r="6290" spans="1:5" ht="16" x14ac:dyDescent="0.2">
      <c r="A6290" s="8" t="s">
        <v>9307</v>
      </c>
      <c r="B6290" s="8" t="s">
        <v>5589</v>
      </c>
      <c r="C6290" s="8" t="s">
        <v>4</v>
      </c>
      <c r="D6290" s="50" t="s">
        <v>10794</v>
      </c>
      <c r="E6290" s="50" t="s">
        <v>4461</v>
      </c>
    </row>
    <row r="6291" spans="1:5" ht="16" x14ac:dyDescent="0.2">
      <c r="A6291" s="8" t="s">
        <v>9307</v>
      </c>
      <c r="B6291" s="8" t="s">
        <v>5589</v>
      </c>
      <c r="C6291" s="8" t="s">
        <v>5</v>
      </c>
      <c r="D6291" s="50" t="s">
        <v>11218</v>
      </c>
      <c r="E6291" s="50" t="s">
        <v>5576</v>
      </c>
    </row>
    <row r="6292" spans="1:5" ht="16" x14ac:dyDescent="0.2">
      <c r="A6292" s="8" t="s">
        <v>9307</v>
      </c>
      <c r="B6292" s="8" t="s">
        <v>5589</v>
      </c>
      <c r="C6292" s="8" t="s">
        <v>6</v>
      </c>
      <c r="D6292" s="50" t="s">
        <v>11220</v>
      </c>
      <c r="E6292" s="50" t="s">
        <v>5580</v>
      </c>
    </row>
    <row r="6293" spans="1:5" ht="16" x14ac:dyDescent="0.2">
      <c r="A6293" s="8" t="s">
        <v>9307</v>
      </c>
      <c r="B6293" s="8" t="s">
        <v>5589</v>
      </c>
      <c r="C6293" s="8" t="s">
        <v>7</v>
      </c>
      <c r="D6293" s="50" t="s">
        <v>11225</v>
      </c>
      <c r="E6293" s="50" t="s">
        <v>5591</v>
      </c>
    </row>
    <row r="6294" spans="1:5" ht="48" x14ac:dyDescent="0.2">
      <c r="A6294" s="8" t="s">
        <v>9307</v>
      </c>
      <c r="B6294" s="8" t="s">
        <v>5589</v>
      </c>
      <c r="C6294" s="8" t="s">
        <v>8</v>
      </c>
      <c r="D6294" s="50" t="s">
        <v>10803</v>
      </c>
      <c r="E6294" s="50" t="s">
        <v>4480</v>
      </c>
    </row>
    <row r="6295" spans="1:5" ht="16" x14ac:dyDescent="0.2">
      <c r="A6295" s="8" t="s">
        <v>9307</v>
      </c>
      <c r="B6295" s="8" t="s">
        <v>5592</v>
      </c>
      <c r="C6295" s="8" t="s">
        <v>4</v>
      </c>
      <c r="D6295" s="50" t="s">
        <v>10794</v>
      </c>
      <c r="E6295" s="50" t="s">
        <v>4461</v>
      </c>
    </row>
    <row r="6296" spans="1:5" ht="16" x14ac:dyDescent="0.2">
      <c r="A6296" s="8" t="s">
        <v>9307</v>
      </c>
      <c r="B6296" s="8" t="s">
        <v>5592</v>
      </c>
      <c r="C6296" s="8" t="s">
        <v>5</v>
      </c>
      <c r="D6296" s="50" t="s">
        <v>11218</v>
      </c>
      <c r="E6296" s="50" t="s">
        <v>5576</v>
      </c>
    </row>
    <row r="6297" spans="1:5" ht="16" x14ac:dyDescent="0.2">
      <c r="A6297" s="8" t="s">
        <v>9307</v>
      </c>
      <c r="B6297" s="8" t="s">
        <v>5592</v>
      </c>
      <c r="C6297" s="8" t="s">
        <v>6</v>
      </c>
      <c r="D6297" s="50" t="s">
        <v>11220</v>
      </c>
      <c r="E6297" s="50" t="s">
        <v>5580</v>
      </c>
    </row>
    <row r="6298" spans="1:5" ht="16" x14ac:dyDescent="0.2">
      <c r="A6298" s="8" t="s">
        <v>9307</v>
      </c>
      <c r="B6298" s="8" t="s">
        <v>5592</v>
      </c>
      <c r="C6298" s="8" t="s">
        <v>7</v>
      </c>
      <c r="D6298" s="50" t="s">
        <v>11226</v>
      </c>
      <c r="E6298" s="50" t="s">
        <v>5594</v>
      </c>
    </row>
    <row r="6299" spans="1:5" ht="16" x14ac:dyDescent="0.2">
      <c r="A6299" s="8" t="s">
        <v>9307</v>
      </c>
      <c r="B6299" s="8" t="s">
        <v>5595</v>
      </c>
      <c r="C6299" s="8" t="s">
        <v>4</v>
      </c>
      <c r="D6299" s="50" t="s">
        <v>10794</v>
      </c>
      <c r="E6299" s="50" t="s">
        <v>4461</v>
      </c>
    </row>
    <row r="6300" spans="1:5" ht="16" x14ac:dyDescent="0.2">
      <c r="A6300" s="8" t="s">
        <v>9307</v>
      </c>
      <c r="B6300" s="8" t="s">
        <v>5595</v>
      </c>
      <c r="C6300" s="8" t="s">
        <v>5</v>
      </c>
      <c r="D6300" s="50" t="s">
        <v>11218</v>
      </c>
      <c r="E6300" s="50" t="s">
        <v>5576</v>
      </c>
    </row>
    <row r="6301" spans="1:5" ht="16" x14ac:dyDescent="0.2">
      <c r="A6301" s="8" t="s">
        <v>9307</v>
      </c>
      <c r="B6301" s="8" t="s">
        <v>5595</v>
      </c>
      <c r="C6301" s="8" t="s">
        <v>6</v>
      </c>
      <c r="D6301" s="50" t="s">
        <v>11220</v>
      </c>
      <c r="E6301" s="50" t="s">
        <v>5580</v>
      </c>
    </row>
    <row r="6302" spans="1:5" ht="16" x14ac:dyDescent="0.2">
      <c r="A6302" s="8" t="s">
        <v>9307</v>
      </c>
      <c r="B6302" s="8" t="s">
        <v>5595</v>
      </c>
      <c r="C6302" s="8" t="s">
        <v>7</v>
      </c>
      <c r="D6302" s="50" t="s">
        <v>11227</v>
      </c>
      <c r="E6302" s="50" t="s">
        <v>5597</v>
      </c>
    </row>
    <row r="6303" spans="1:5" ht="16" x14ac:dyDescent="0.2">
      <c r="A6303" s="8" t="s">
        <v>9307</v>
      </c>
      <c r="B6303" s="8" t="s">
        <v>5598</v>
      </c>
      <c r="C6303" s="8" t="s">
        <v>4</v>
      </c>
      <c r="D6303" s="50" t="s">
        <v>10794</v>
      </c>
      <c r="E6303" s="50" t="s">
        <v>4461</v>
      </c>
    </row>
    <row r="6304" spans="1:5" ht="16" x14ac:dyDescent="0.2">
      <c r="A6304" s="8" t="s">
        <v>9307</v>
      </c>
      <c r="B6304" s="8" t="s">
        <v>5598</v>
      </c>
      <c r="C6304" s="8" t="s">
        <v>5</v>
      </c>
      <c r="D6304" s="50" t="s">
        <v>11218</v>
      </c>
      <c r="E6304" s="50" t="s">
        <v>5576</v>
      </c>
    </row>
    <row r="6305" spans="1:5" ht="16" x14ac:dyDescent="0.2">
      <c r="A6305" s="8" t="s">
        <v>9307</v>
      </c>
      <c r="B6305" s="8" t="s">
        <v>5598</v>
      </c>
      <c r="C6305" s="8" t="s">
        <v>6</v>
      </c>
      <c r="D6305" s="50" t="s">
        <v>11220</v>
      </c>
      <c r="E6305" s="50" t="s">
        <v>5580</v>
      </c>
    </row>
    <row r="6306" spans="1:5" ht="16" x14ac:dyDescent="0.2">
      <c r="A6306" s="8" t="s">
        <v>9307</v>
      </c>
      <c r="B6306" s="8" t="s">
        <v>5598</v>
      </c>
      <c r="C6306" s="8" t="s">
        <v>7</v>
      </c>
      <c r="D6306" s="50" t="s">
        <v>11228</v>
      </c>
      <c r="E6306" s="50" t="s">
        <v>5600</v>
      </c>
    </row>
    <row r="6307" spans="1:5" ht="16" x14ac:dyDescent="0.2">
      <c r="A6307" s="8" t="s">
        <v>9307</v>
      </c>
      <c r="B6307" s="8" t="s">
        <v>5601</v>
      </c>
      <c r="C6307" s="8" t="s">
        <v>4</v>
      </c>
      <c r="D6307" s="50" t="s">
        <v>10794</v>
      </c>
      <c r="E6307" s="50" t="s">
        <v>4461</v>
      </c>
    </row>
    <row r="6308" spans="1:5" ht="16" x14ac:dyDescent="0.2">
      <c r="A6308" s="8" t="s">
        <v>9307</v>
      </c>
      <c r="B6308" s="8" t="s">
        <v>5601</v>
      </c>
      <c r="C6308" s="8" t="s">
        <v>5</v>
      </c>
      <c r="D6308" s="50" t="s">
        <v>11218</v>
      </c>
      <c r="E6308" s="50" t="s">
        <v>5576</v>
      </c>
    </row>
    <row r="6309" spans="1:5" ht="16" x14ac:dyDescent="0.2">
      <c r="A6309" s="8" t="s">
        <v>9307</v>
      </c>
      <c r="B6309" s="8" t="s">
        <v>5601</v>
      </c>
      <c r="C6309" s="8" t="s">
        <v>6</v>
      </c>
      <c r="D6309" s="50" t="s">
        <v>11220</v>
      </c>
      <c r="E6309" s="50" t="s">
        <v>5580</v>
      </c>
    </row>
    <row r="6310" spans="1:5" ht="16" x14ac:dyDescent="0.2">
      <c r="A6310" s="8" t="s">
        <v>9307</v>
      </c>
      <c r="B6310" s="8" t="s">
        <v>5601</v>
      </c>
      <c r="C6310" s="8" t="s">
        <v>7</v>
      </c>
      <c r="D6310" s="50" t="s">
        <v>11229</v>
      </c>
      <c r="E6310" s="50" t="s">
        <v>5603</v>
      </c>
    </row>
    <row r="6311" spans="1:5" ht="16" x14ac:dyDescent="0.2">
      <c r="A6311" s="8" t="s">
        <v>9307</v>
      </c>
      <c r="B6311" s="8" t="s">
        <v>5604</v>
      </c>
      <c r="C6311" s="8" t="s">
        <v>4</v>
      </c>
      <c r="D6311" s="50" t="s">
        <v>10794</v>
      </c>
      <c r="E6311" s="50" t="s">
        <v>4461</v>
      </c>
    </row>
    <row r="6312" spans="1:5" ht="16" x14ac:dyDescent="0.2">
      <c r="A6312" s="8" t="s">
        <v>9307</v>
      </c>
      <c r="B6312" s="8" t="s">
        <v>5604</v>
      </c>
      <c r="C6312" s="8" t="s">
        <v>5</v>
      </c>
      <c r="D6312" s="50" t="s">
        <v>11218</v>
      </c>
      <c r="E6312" s="50" t="s">
        <v>5576</v>
      </c>
    </row>
    <row r="6313" spans="1:5" ht="16" x14ac:dyDescent="0.2">
      <c r="A6313" s="8" t="s">
        <v>9307</v>
      </c>
      <c r="B6313" s="8" t="s">
        <v>5604</v>
      </c>
      <c r="C6313" s="8" t="s">
        <v>6</v>
      </c>
      <c r="D6313" s="50" t="s">
        <v>11220</v>
      </c>
      <c r="E6313" s="50" t="s">
        <v>5580</v>
      </c>
    </row>
    <row r="6314" spans="1:5" ht="16" x14ac:dyDescent="0.2">
      <c r="A6314" s="8" t="s">
        <v>9307</v>
      </c>
      <c r="B6314" s="8" t="s">
        <v>5604</v>
      </c>
      <c r="C6314" s="8" t="s">
        <v>7</v>
      </c>
      <c r="D6314" s="50" t="s">
        <v>11230</v>
      </c>
      <c r="E6314" s="50" t="s">
        <v>5606</v>
      </c>
    </row>
    <row r="6315" spans="1:5" ht="16" x14ac:dyDescent="0.2">
      <c r="A6315" s="8" t="s">
        <v>9307</v>
      </c>
      <c r="B6315" s="8" t="s">
        <v>5604</v>
      </c>
      <c r="C6315" s="8" t="s">
        <v>8</v>
      </c>
      <c r="D6315" s="50" t="s">
        <v>11231</v>
      </c>
      <c r="E6315" s="50" t="s">
        <v>5607</v>
      </c>
    </row>
    <row r="6316" spans="1:5" ht="16" x14ac:dyDescent="0.2">
      <c r="A6316" s="8" t="s">
        <v>9307</v>
      </c>
      <c r="B6316" s="8" t="s">
        <v>5608</v>
      </c>
      <c r="C6316" s="8" t="s">
        <v>4</v>
      </c>
      <c r="D6316" s="50" t="s">
        <v>10794</v>
      </c>
      <c r="E6316" s="50" t="s">
        <v>4461</v>
      </c>
    </row>
    <row r="6317" spans="1:5" ht="16" x14ac:dyDescent="0.2">
      <c r="A6317" s="8" t="s">
        <v>9307</v>
      </c>
      <c r="B6317" s="8" t="s">
        <v>5608</v>
      </c>
      <c r="C6317" s="8" t="s">
        <v>5</v>
      </c>
      <c r="D6317" s="50" t="s">
        <v>11218</v>
      </c>
      <c r="E6317" s="50" t="s">
        <v>5576</v>
      </c>
    </row>
    <row r="6318" spans="1:5" ht="16" x14ac:dyDescent="0.2">
      <c r="A6318" s="8" t="s">
        <v>9307</v>
      </c>
      <c r="B6318" s="8" t="s">
        <v>5608</v>
      </c>
      <c r="C6318" s="8" t="s">
        <v>6</v>
      </c>
      <c r="D6318" s="50" t="s">
        <v>11220</v>
      </c>
      <c r="E6318" s="50" t="s">
        <v>5580</v>
      </c>
    </row>
    <row r="6319" spans="1:5" ht="16" x14ac:dyDescent="0.2">
      <c r="A6319" s="8" t="s">
        <v>9307</v>
      </c>
      <c r="B6319" s="8" t="s">
        <v>5608</v>
      </c>
      <c r="C6319" s="8" t="s">
        <v>7</v>
      </c>
      <c r="D6319" s="50" t="s">
        <v>9723</v>
      </c>
      <c r="E6319" s="50" t="s">
        <v>1408</v>
      </c>
    </row>
    <row r="6320" spans="1:5" ht="16" x14ac:dyDescent="0.2">
      <c r="A6320" s="8" t="s">
        <v>9307</v>
      </c>
      <c r="B6320" s="8" t="s">
        <v>5610</v>
      </c>
      <c r="C6320" s="8" t="s">
        <v>4</v>
      </c>
      <c r="D6320" s="50" t="s">
        <v>10794</v>
      </c>
      <c r="E6320" s="50" t="s">
        <v>4461</v>
      </c>
    </row>
    <row r="6321" spans="1:5" ht="16" x14ac:dyDescent="0.2">
      <c r="A6321" s="8" t="s">
        <v>9307</v>
      </c>
      <c r="B6321" s="8" t="s">
        <v>5610</v>
      </c>
      <c r="C6321" s="8" t="s">
        <v>5</v>
      </c>
      <c r="D6321" s="50" t="s">
        <v>11218</v>
      </c>
      <c r="E6321" s="50" t="s">
        <v>5576</v>
      </c>
    </row>
    <row r="6322" spans="1:5" ht="16" x14ac:dyDescent="0.2">
      <c r="A6322" s="8" t="s">
        <v>9307</v>
      </c>
      <c r="B6322" s="8" t="s">
        <v>5610</v>
      </c>
      <c r="C6322" s="8" t="s">
        <v>6</v>
      </c>
      <c r="D6322" s="50" t="s">
        <v>11232</v>
      </c>
      <c r="E6322" s="50" t="s">
        <v>5612</v>
      </c>
    </row>
    <row r="6323" spans="1:5" ht="32" x14ac:dyDescent="0.2">
      <c r="A6323" s="8" t="s">
        <v>9307</v>
      </c>
      <c r="B6323" s="8" t="s">
        <v>5610</v>
      </c>
      <c r="C6323" s="8" t="s">
        <v>7</v>
      </c>
      <c r="D6323" s="50" t="s">
        <v>11233</v>
      </c>
      <c r="E6323" s="50" t="s">
        <v>5613</v>
      </c>
    </row>
    <row r="6324" spans="1:5" ht="16" x14ac:dyDescent="0.2">
      <c r="A6324" s="8" t="s">
        <v>9307</v>
      </c>
      <c r="B6324" s="8" t="s">
        <v>5614</v>
      </c>
      <c r="C6324" s="8" t="s">
        <v>4</v>
      </c>
      <c r="D6324" s="50" t="s">
        <v>10794</v>
      </c>
      <c r="E6324" s="50" t="s">
        <v>4461</v>
      </c>
    </row>
    <row r="6325" spans="1:5" ht="16" x14ac:dyDescent="0.2">
      <c r="A6325" s="8" t="s">
        <v>9307</v>
      </c>
      <c r="B6325" s="8" t="s">
        <v>5614</v>
      </c>
      <c r="C6325" s="8" t="s">
        <v>5</v>
      </c>
      <c r="D6325" s="50" t="s">
        <v>11218</v>
      </c>
      <c r="E6325" s="50" t="s">
        <v>5576</v>
      </c>
    </row>
    <row r="6326" spans="1:5" ht="16" x14ac:dyDescent="0.2">
      <c r="A6326" s="8" t="s">
        <v>9307</v>
      </c>
      <c r="B6326" s="8" t="s">
        <v>5614</v>
      </c>
      <c r="C6326" s="8" t="s">
        <v>6</v>
      </c>
      <c r="D6326" s="50" t="s">
        <v>11232</v>
      </c>
      <c r="E6326" s="50" t="s">
        <v>5612</v>
      </c>
    </row>
    <row r="6327" spans="1:5" ht="16" x14ac:dyDescent="0.2">
      <c r="A6327" s="8" t="s">
        <v>9307</v>
      </c>
      <c r="B6327" s="8" t="s">
        <v>5614</v>
      </c>
      <c r="C6327" s="8" t="s">
        <v>7</v>
      </c>
      <c r="D6327" s="50" t="s">
        <v>11234</v>
      </c>
      <c r="E6327" s="50" t="s">
        <v>5616</v>
      </c>
    </row>
    <row r="6328" spans="1:5" ht="16" x14ac:dyDescent="0.2">
      <c r="A6328" s="8" t="s">
        <v>9307</v>
      </c>
      <c r="B6328" s="8" t="s">
        <v>5617</v>
      </c>
      <c r="C6328" s="8" t="s">
        <v>4</v>
      </c>
      <c r="D6328" s="50" t="s">
        <v>10794</v>
      </c>
      <c r="E6328" s="50" t="s">
        <v>4461</v>
      </c>
    </row>
    <row r="6329" spans="1:5" ht="16" x14ac:dyDescent="0.2">
      <c r="A6329" s="8" t="s">
        <v>9307</v>
      </c>
      <c r="B6329" s="8" t="s">
        <v>5617</v>
      </c>
      <c r="C6329" s="8" t="s">
        <v>5</v>
      </c>
      <c r="D6329" s="50" t="s">
        <v>11218</v>
      </c>
      <c r="E6329" s="50" t="s">
        <v>5576</v>
      </c>
    </row>
    <row r="6330" spans="1:5" ht="16" x14ac:dyDescent="0.2">
      <c r="A6330" s="8" t="s">
        <v>9307</v>
      </c>
      <c r="B6330" s="8" t="s">
        <v>5617</v>
      </c>
      <c r="C6330" s="8" t="s">
        <v>6</v>
      </c>
      <c r="D6330" s="50" t="s">
        <v>11232</v>
      </c>
      <c r="E6330" s="50" t="s">
        <v>5612</v>
      </c>
    </row>
    <row r="6331" spans="1:5" ht="16" x14ac:dyDescent="0.2">
      <c r="A6331" s="8" t="s">
        <v>9307</v>
      </c>
      <c r="B6331" s="8" t="s">
        <v>5617</v>
      </c>
      <c r="C6331" s="8" t="s">
        <v>7</v>
      </c>
      <c r="D6331" s="50" t="s">
        <v>11235</v>
      </c>
      <c r="E6331" s="50" t="s">
        <v>5619</v>
      </c>
    </row>
    <row r="6332" spans="1:5" ht="16" x14ac:dyDescent="0.2">
      <c r="A6332" s="8" t="s">
        <v>9307</v>
      </c>
      <c r="B6332" s="8" t="s">
        <v>5620</v>
      </c>
      <c r="C6332" s="8" t="s">
        <v>4</v>
      </c>
      <c r="D6332" s="50" t="s">
        <v>10794</v>
      </c>
      <c r="E6332" s="50" t="s">
        <v>4461</v>
      </c>
    </row>
    <row r="6333" spans="1:5" ht="16" x14ac:dyDescent="0.2">
      <c r="A6333" s="8" t="s">
        <v>9307</v>
      </c>
      <c r="B6333" s="8" t="s">
        <v>5620</v>
      </c>
      <c r="C6333" s="8" t="s">
        <v>5</v>
      </c>
      <c r="D6333" s="50" t="s">
        <v>11218</v>
      </c>
      <c r="E6333" s="50" t="s">
        <v>5576</v>
      </c>
    </row>
    <row r="6334" spans="1:5" ht="16" x14ac:dyDescent="0.2">
      <c r="A6334" s="8" t="s">
        <v>9307</v>
      </c>
      <c r="B6334" s="8" t="s">
        <v>5620</v>
      </c>
      <c r="C6334" s="8" t="s">
        <v>6</v>
      </c>
      <c r="D6334" s="50" t="s">
        <v>11232</v>
      </c>
      <c r="E6334" s="50" t="s">
        <v>5612</v>
      </c>
    </row>
    <row r="6335" spans="1:5" ht="16" x14ac:dyDescent="0.2">
      <c r="A6335" s="8" t="s">
        <v>9307</v>
      </c>
      <c r="B6335" s="8" t="s">
        <v>5620</v>
      </c>
      <c r="C6335" s="8" t="s">
        <v>7</v>
      </c>
      <c r="D6335" s="50" t="s">
        <v>11236</v>
      </c>
      <c r="E6335" s="50" t="s">
        <v>5622</v>
      </c>
    </row>
    <row r="6336" spans="1:5" ht="16" x14ac:dyDescent="0.2">
      <c r="A6336" s="8" t="s">
        <v>9307</v>
      </c>
      <c r="B6336" s="8" t="s">
        <v>5620</v>
      </c>
      <c r="C6336" s="8" t="s">
        <v>8</v>
      </c>
      <c r="D6336" s="50" t="s">
        <v>11237</v>
      </c>
      <c r="E6336" s="50" t="s">
        <v>5623</v>
      </c>
    </row>
    <row r="6337" spans="1:5" ht="16" x14ac:dyDescent="0.2">
      <c r="A6337" s="8" t="s">
        <v>9307</v>
      </c>
      <c r="B6337" s="8" t="s">
        <v>5624</v>
      </c>
      <c r="C6337" s="8" t="s">
        <v>4</v>
      </c>
      <c r="D6337" s="50" t="s">
        <v>10794</v>
      </c>
      <c r="E6337" s="50" t="s">
        <v>4461</v>
      </c>
    </row>
    <row r="6338" spans="1:5" ht="16" x14ac:dyDescent="0.2">
      <c r="A6338" s="8" t="s">
        <v>9307</v>
      </c>
      <c r="B6338" s="8" t="s">
        <v>5624</v>
      </c>
      <c r="C6338" s="8" t="s">
        <v>5</v>
      </c>
      <c r="D6338" s="50" t="s">
        <v>11218</v>
      </c>
      <c r="E6338" s="50" t="s">
        <v>5576</v>
      </c>
    </row>
    <row r="6339" spans="1:5" ht="16" x14ac:dyDescent="0.2">
      <c r="A6339" s="8" t="s">
        <v>9307</v>
      </c>
      <c r="B6339" s="8" t="s">
        <v>5624</v>
      </c>
      <c r="C6339" s="8" t="s">
        <v>6</v>
      </c>
      <c r="D6339" s="50" t="s">
        <v>11232</v>
      </c>
      <c r="E6339" s="50" t="s">
        <v>5612</v>
      </c>
    </row>
    <row r="6340" spans="1:5" ht="16" x14ac:dyDescent="0.2">
      <c r="A6340" s="8" t="s">
        <v>9307</v>
      </c>
      <c r="B6340" s="8" t="s">
        <v>5624</v>
      </c>
      <c r="C6340" s="8" t="s">
        <v>7</v>
      </c>
      <c r="D6340" s="50" t="s">
        <v>11238</v>
      </c>
      <c r="E6340" s="50" t="s">
        <v>5626</v>
      </c>
    </row>
    <row r="6341" spans="1:5" ht="48" x14ac:dyDescent="0.2">
      <c r="A6341" s="8" t="s">
        <v>9307</v>
      </c>
      <c r="B6341" s="8" t="s">
        <v>5624</v>
      </c>
      <c r="C6341" s="8" t="s">
        <v>8</v>
      </c>
      <c r="D6341" s="50" t="s">
        <v>11239</v>
      </c>
      <c r="E6341" s="50" t="s">
        <v>5627</v>
      </c>
    </row>
    <row r="6342" spans="1:5" ht="16" x14ac:dyDescent="0.2">
      <c r="A6342" s="8" t="s">
        <v>9307</v>
      </c>
      <c r="B6342" s="8" t="s">
        <v>5628</v>
      </c>
      <c r="C6342" s="8" t="s">
        <v>4</v>
      </c>
      <c r="D6342" s="50" t="s">
        <v>10794</v>
      </c>
      <c r="E6342" s="50" t="s">
        <v>4461</v>
      </c>
    </row>
    <row r="6343" spans="1:5" ht="16" x14ac:dyDescent="0.2">
      <c r="A6343" s="8" t="s">
        <v>9307</v>
      </c>
      <c r="B6343" s="8" t="s">
        <v>5628</v>
      </c>
      <c r="C6343" s="8" t="s">
        <v>5</v>
      </c>
      <c r="D6343" s="50" t="s">
        <v>11218</v>
      </c>
      <c r="E6343" s="50" t="s">
        <v>5576</v>
      </c>
    </row>
    <row r="6344" spans="1:5" ht="16" x14ac:dyDescent="0.2">
      <c r="A6344" s="8" t="s">
        <v>9307</v>
      </c>
      <c r="B6344" s="8" t="s">
        <v>5628</v>
      </c>
      <c r="C6344" s="8" t="s">
        <v>6</v>
      </c>
      <c r="D6344" s="50" t="s">
        <v>11232</v>
      </c>
      <c r="E6344" s="50" t="s">
        <v>5612</v>
      </c>
    </row>
    <row r="6345" spans="1:5" ht="16" x14ac:dyDescent="0.2">
      <c r="A6345" s="8" t="s">
        <v>9307</v>
      </c>
      <c r="B6345" s="8" t="s">
        <v>5628</v>
      </c>
      <c r="C6345" s="8" t="s">
        <v>7</v>
      </c>
      <c r="D6345" s="50" t="s">
        <v>11240</v>
      </c>
      <c r="E6345" s="50" t="s">
        <v>5630</v>
      </c>
    </row>
    <row r="6346" spans="1:5" ht="16" x14ac:dyDescent="0.2">
      <c r="A6346" s="8" t="s">
        <v>9307</v>
      </c>
      <c r="B6346" s="8" t="s">
        <v>5628</v>
      </c>
      <c r="C6346" s="8" t="s">
        <v>8</v>
      </c>
      <c r="D6346" s="50" t="s">
        <v>11241</v>
      </c>
      <c r="E6346" s="50" t="s">
        <v>5631</v>
      </c>
    </row>
    <row r="6347" spans="1:5" ht="16" x14ac:dyDescent="0.2">
      <c r="A6347" s="8" t="s">
        <v>9307</v>
      </c>
      <c r="B6347" s="8" t="s">
        <v>5632</v>
      </c>
      <c r="C6347" s="8" t="s">
        <v>4</v>
      </c>
      <c r="D6347" s="50" t="s">
        <v>10794</v>
      </c>
      <c r="E6347" s="50" t="s">
        <v>4461</v>
      </c>
    </row>
    <row r="6348" spans="1:5" ht="16" x14ac:dyDescent="0.2">
      <c r="A6348" s="8" t="s">
        <v>9307</v>
      </c>
      <c r="B6348" s="8" t="s">
        <v>5632</v>
      </c>
      <c r="C6348" s="8" t="s">
        <v>5</v>
      </c>
      <c r="D6348" s="50" t="s">
        <v>11218</v>
      </c>
      <c r="E6348" s="50" t="s">
        <v>5576</v>
      </c>
    </row>
    <row r="6349" spans="1:5" ht="16" x14ac:dyDescent="0.2">
      <c r="A6349" s="8" t="s">
        <v>9307</v>
      </c>
      <c r="B6349" s="8" t="s">
        <v>5632</v>
      </c>
      <c r="C6349" s="8" t="s">
        <v>6</v>
      </c>
      <c r="D6349" s="50" t="s">
        <v>11232</v>
      </c>
      <c r="E6349" s="50" t="s">
        <v>5612</v>
      </c>
    </row>
    <row r="6350" spans="1:5" ht="16" x14ac:dyDescent="0.2">
      <c r="A6350" s="8" t="s">
        <v>9307</v>
      </c>
      <c r="B6350" s="8" t="s">
        <v>5632</v>
      </c>
      <c r="C6350" s="8" t="s">
        <v>7</v>
      </c>
      <c r="D6350" s="50" t="s">
        <v>11242</v>
      </c>
      <c r="E6350" s="50" t="s">
        <v>5634</v>
      </c>
    </row>
    <row r="6351" spans="1:5" ht="48" x14ac:dyDescent="0.2">
      <c r="A6351" s="8" t="s">
        <v>9307</v>
      </c>
      <c r="B6351" s="8" t="s">
        <v>5632</v>
      </c>
      <c r="C6351" s="8" t="s">
        <v>8</v>
      </c>
      <c r="D6351" s="50" t="s">
        <v>10803</v>
      </c>
      <c r="E6351" s="50" t="s">
        <v>4480</v>
      </c>
    </row>
    <row r="6352" spans="1:5" ht="16" x14ac:dyDescent="0.2">
      <c r="A6352" s="8" t="s">
        <v>9307</v>
      </c>
      <c r="B6352" s="8" t="s">
        <v>5635</v>
      </c>
      <c r="C6352" s="8" t="s">
        <v>4</v>
      </c>
      <c r="D6352" s="50" t="s">
        <v>10794</v>
      </c>
      <c r="E6352" s="50" t="s">
        <v>4461</v>
      </c>
    </row>
    <row r="6353" spans="1:5" ht="16" x14ac:dyDescent="0.2">
      <c r="A6353" s="8" t="s">
        <v>9307</v>
      </c>
      <c r="B6353" s="8" t="s">
        <v>5635</v>
      </c>
      <c r="C6353" s="8" t="s">
        <v>5</v>
      </c>
      <c r="D6353" s="50" t="s">
        <v>11218</v>
      </c>
      <c r="E6353" s="50" t="s">
        <v>5576</v>
      </c>
    </row>
    <row r="6354" spans="1:5" ht="16" x14ac:dyDescent="0.2">
      <c r="A6354" s="8" t="s">
        <v>9307</v>
      </c>
      <c r="B6354" s="8" t="s">
        <v>5635</v>
      </c>
      <c r="C6354" s="8" t="s">
        <v>6</v>
      </c>
      <c r="D6354" s="50" t="s">
        <v>11232</v>
      </c>
      <c r="E6354" s="50" t="s">
        <v>5612</v>
      </c>
    </row>
    <row r="6355" spans="1:5" ht="16" x14ac:dyDescent="0.2">
      <c r="A6355" s="8" t="s">
        <v>9307</v>
      </c>
      <c r="B6355" s="8" t="s">
        <v>5635</v>
      </c>
      <c r="C6355" s="8" t="s">
        <v>7</v>
      </c>
      <c r="D6355" s="50" t="s">
        <v>9723</v>
      </c>
      <c r="E6355" s="50" t="s">
        <v>1408</v>
      </c>
    </row>
    <row r="6356" spans="1:5" ht="16" x14ac:dyDescent="0.2">
      <c r="A6356" s="8" t="s">
        <v>9307</v>
      </c>
      <c r="B6356" s="8" t="s">
        <v>5637</v>
      </c>
      <c r="C6356" s="8" t="s">
        <v>4</v>
      </c>
      <c r="D6356" s="50" t="s">
        <v>10794</v>
      </c>
      <c r="E6356" s="50" t="s">
        <v>4461</v>
      </c>
    </row>
    <row r="6357" spans="1:5" ht="16" x14ac:dyDescent="0.2">
      <c r="A6357" s="8" t="s">
        <v>9307</v>
      </c>
      <c r="B6357" s="8" t="s">
        <v>5637</v>
      </c>
      <c r="C6357" s="8" t="s">
        <v>5</v>
      </c>
      <c r="D6357" s="50" t="s">
        <v>11218</v>
      </c>
      <c r="E6357" s="50" t="s">
        <v>5576</v>
      </c>
    </row>
    <row r="6358" spans="1:5" ht="16" x14ac:dyDescent="0.2">
      <c r="A6358" s="8" t="s">
        <v>9307</v>
      </c>
      <c r="B6358" s="8" t="s">
        <v>5637</v>
      </c>
      <c r="C6358" s="8" t="s">
        <v>6</v>
      </c>
      <c r="D6358" s="50" t="s">
        <v>11243</v>
      </c>
      <c r="E6358" s="50" t="s">
        <v>5639</v>
      </c>
    </row>
    <row r="6359" spans="1:5" ht="32" x14ac:dyDescent="0.2">
      <c r="A6359" s="8" t="s">
        <v>9307</v>
      </c>
      <c r="B6359" s="8" t="s">
        <v>5637</v>
      </c>
      <c r="C6359" s="8" t="s">
        <v>7</v>
      </c>
      <c r="D6359" s="50" t="s">
        <v>11244</v>
      </c>
      <c r="E6359" s="50" t="s">
        <v>5640</v>
      </c>
    </row>
    <row r="6360" spans="1:5" ht="48" x14ac:dyDescent="0.2">
      <c r="A6360" s="8" t="s">
        <v>9307</v>
      </c>
      <c r="B6360" s="8" t="s">
        <v>5637</v>
      </c>
      <c r="C6360" s="8" t="s">
        <v>8</v>
      </c>
      <c r="D6360" s="50" t="s">
        <v>10803</v>
      </c>
      <c r="E6360" s="50" t="s">
        <v>4480</v>
      </c>
    </row>
    <row r="6361" spans="1:5" ht="16" x14ac:dyDescent="0.2">
      <c r="A6361" s="8" t="s">
        <v>9307</v>
      </c>
      <c r="B6361" s="8" t="s">
        <v>5641</v>
      </c>
      <c r="C6361" s="8" t="s">
        <v>4</v>
      </c>
      <c r="D6361" s="50" t="s">
        <v>10794</v>
      </c>
      <c r="E6361" s="50" t="s">
        <v>4461</v>
      </c>
    </row>
    <row r="6362" spans="1:5" ht="16" x14ac:dyDescent="0.2">
      <c r="A6362" s="8" t="s">
        <v>9307</v>
      </c>
      <c r="B6362" s="8" t="s">
        <v>5641</v>
      </c>
      <c r="C6362" s="8" t="s">
        <v>5</v>
      </c>
      <c r="D6362" s="50" t="s">
        <v>11218</v>
      </c>
      <c r="E6362" s="50" t="s">
        <v>5576</v>
      </c>
    </row>
    <row r="6363" spans="1:5" ht="16" x14ac:dyDescent="0.2">
      <c r="A6363" s="8" t="s">
        <v>9307</v>
      </c>
      <c r="B6363" s="8" t="s">
        <v>5641</v>
      </c>
      <c r="C6363" s="8" t="s">
        <v>6</v>
      </c>
      <c r="D6363" s="50" t="s">
        <v>11243</v>
      </c>
      <c r="E6363" s="50" t="s">
        <v>5639</v>
      </c>
    </row>
    <row r="6364" spans="1:5" ht="16" x14ac:dyDescent="0.2">
      <c r="A6364" s="8" t="s">
        <v>9307</v>
      </c>
      <c r="B6364" s="8" t="s">
        <v>5641</v>
      </c>
      <c r="C6364" s="8" t="s">
        <v>7</v>
      </c>
      <c r="D6364" s="50" t="s">
        <v>11245</v>
      </c>
      <c r="E6364" s="50" t="s">
        <v>5643</v>
      </c>
    </row>
    <row r="6365" spans="1:5" ht="16" x14ac:dyDescent="0.2">
      <c r="A6365" s="8" t="s">
        <v>9307</v>
      </c>
      <c r="B6365" s="8" t="s">
        <v>5644</v>
      </c>
      <c r="C6365" s="8" t="s">
        <v>4</v>
      </c>
      <c r="D6365" s="50" t="s">
        <v>10794</v>
      </c>
      <c r="E6365" s="50" t="s">
        <v>4461</v>
      </c>
    </row>
    <row r="6366" spans="1:5" ht="16" x14ac:dyDescent="0.2">
      <c r="A6366" s="8" t="s">
        <v>9307</v>
      </c>
      <c r="B6366" s="8" t="s">
        <v>5644</v>
      </c>
      <c r="C6366" s="8" t="s">
        <v>5</v>
      </c>
      <c r="D6366" s="50" t="s">
        <v>11218</v>
      </c>
      <c r="E6366" s="50" t="s">
        <v>5576</v>
      </c>
    </row>
    <row r="6367" spans="1:5" ht="16" x14ac:dyDescent="0.2">
      <c r="A6367" s="8" t="s">
        <v>9307</v>
      </c>
      <c r="B6367" s="8" t="s">
        <v>5644</v>
      </c>
      <c r="C6367" s="8" t="s">
        <v>6</v>
      </c>
      <c r="D6367" s="50" t="s">
        <v>11243</v>
      </c>
      <c r="E6367" s="50" t="s">
        <v>5639</v>
      </c>
    </row>
    <row r="6368" spans="1:5" ht="16" x14ac:dyDescent="0.2">
      <c r="A6368" s="8" t="s">
        <v>9307</v>
      </c>
      <c r="B6368" s="8" t="s">
        <v>5644</v>
      </c>
      <c r="C6368" s="8" t="s">
        <v>7</v>
      </c>
      <c r="D6368" s="50" t="s">
        <v>11246</v>
      </c>
      <c r="E6368" s="50" t="s">
        <v>5646</v>
      </c>
    </row>
    <row r="6369" spans="1:5" ht="16" x14ac:dyDescent="0.2">
      <c r="A6369" s="8" t="s">
        <v>9307</v>
      </c>
      <c r="B6369" s="8" t="s">
        <v>5648</v>
      </c>
      <c r="C6369" s="8" t="s">
        <v>4</v>
      </c>
      <c r="D6369" s="50" t="s">
        <v>10794</v>
      </c>
      <c r="E6369" s="50" t="s">
        <v>4461</v>
      </c>
    </row>
    <row r="6370" spans="1:5" ht="16" x14ac:dyDescent="0.2">
      <c r="A6370" s="8" t="s">
        <v>9307</v>
      </c>
      <c r="B6370" s="8" t="s">
        <v>5648</v>
      </c>
      <c r="C6370" s="8" t="s">
        <v>5</v>
      </c>
      <c r="D6370" s="50" t="s">
        <v>11218</v>
      </c>
      <c r="E6370" s="50" t="s">
        <v>5576</v>
      </c>
    </row>
    <row r="6371" spans="1:5" ht="16" x14ac:dyDescent="0.2">
      <c r="A6371" s="8" t="s">
        <v>9307</v>
      </c>
      <c r="B6371" s="8" t="s">
        <v>5648</v>
      </c>
      <c r="C6371" s="8" t="s">
        <v>6</v>
      </c>
      <c r="D6371" s="50" t="s">
        <v>11247</v>
      </c>
      <c r="E6371" s="50" t="s">
        <v>5650</v>
      </c>
    </row>
    <row r="6372" spans="1:5" ht="32" x14ac:dyDescent="0.2">
      <c r="A6372" s="8" t="s">
        <v>9307</v>
      </c>
      <c r="B6372" s="8" t="s">
        <v>5648</v>
      </c>
      <c r="C6372" s="8" t="s">
        <v>7</v>
      </c>
      <c r="D6372" s="50" t="s">
        <v>11248</v>
      </c>
      <c r="E6372" s="50" t="s">
        <v>5651</v>
      </c>
    </row>
    <row r="6373" spans="1:5" ht="80" x14ac:dyDescent="0.2">
      <c r="A6373" s="8" t="s">
        <v>9307</v>
      </c>
      <c r="B6373" s="8" t="s">
        <v>5648</v>
      </c>
      <c r="C6373" s="8" t="s">
        <v>8</v>
      </c>
      <c r="D6373" s="50" t="s">
        <v>11249</v>
      </c>
      <c r="E6373" s="50" t="s">
        <v>5652</v>
      </c>
    </row>
    <row r="6374" spans="1:5" ht="16" x14ac:dyDescent="0.2">
      <c r="A6374" s="8" t="s">
        <v>9307</v>
      </c>
      <c r="B6374" s="8" t="s">
        <v>5653</v>
      </c>
      <c r="C6374" s="8" t="s">
        <v>4</v>
      </c>
      <c r="D6374" s="50" t="s">
        <v>10794</v>
      </c>
      <c r="E6374" s="50" t="s">
        <v>4461</v>
      </c>
    </row>
    <row r="6375" spans="1:5" ht="16" x14ac:dyDescent="0.2">
      <c r="A6375" s="8" t="s">
        <v>9307</v>
      </c>
      <c r="B6375" s="8" t="s">
        <v>5653</v>
      </c>
      <c r="C6375" s="8" t="s">
        <v>5</v>
      </c>
      <c r="D6375" s="50" t="s">
        <v>11218</v>
      </c>
      <c r="E6375" s="50" t="s">
        <v>5576</v>
      </c>
    </row>
    <row r="6376" spans="1:5" ht="16" x14ac:dyDescent="0.2">
      <c r="A6376" s="8" t="s">
        <v>9307</v>
      </c>
      <c r="B6376" s="8" t="s">
        <v>5653</v>
      </c>
      <c r="C6376" s="8" t="s">
        <v>6</v>
      </c>
      <c r="D6376" s="50" t="s">
        <v>11247</v>
      </c>
      <c r="E6376" s="50" t="s">
        <v>5650</v>
      </c>
    </row>
    <row r="6377" spans="1:5" ht="16" x14ac:dyDescent="0.2">
      <c r="A6377" s="8" t="s">
        <v>9307</v>
      </c>
      <c r="B6377" s="8" t="s">
        <v>5653</v>
      </c>
      <c r="C6377" s="8" t="s">
        <v>7</v>
      </c>
      <c r="D6377" s="50" t="s">
        <v>11250</v>
      </c>
      <c r="E6377" s="50" t="s">
        <v>11251</v>
      </c>
    </row>
    <row r="6378" spans="1:5" ht="96" x14ac:dyDescent="0.2">
      <c r="A6378" s="8" t="s">
        <v>9307</v>
      </c>
      <c r="B6378" s="8" t="s">
        <v>5653</v>
      </c>
      <c r="C6378" s="8" t="s">
        <v>8</v>
      </c>
      <c r="D6378" s="50" t="s">
        <v>11252</v>
      </c>
      <c r="E6378" s="50" t="s">
        <v>11253</v>
      </c>
    </row>
    <row r="6379" spans="1:5" ht="16" x14ac:dyDescent="0.2">
      <c r="A6379" s="8" t="s">
        <v>9307</v>
      </c>
      <c r="B6379" s="8" t="s">
        <v>5657</v>
      </c>
      <c r="C6379" s="8" t="s">
        <v>4</v>
      </c>
      <c r="D6379" s="50" t="s">
        <v>10794</v>
      </c>
      <c r="E6379" s="50" t="s">
        <v>4461</v>
      </c>
    </row>
    <row r="6380" spans="1:5" ht="16" x14ac:dyDescent="0.2">
      <c r="A6380" s="8" t="s">
        <v>9307</v>
      </c>
      <c r="B6380" s="8" t="s">
        <v>5657</v>
      </c>
      <c r="C6380" s="8" t="s">
        <v>5</v>
      </c>
      <c r="D6380" s="50" t="s">
        <v>11218</v>
      </c>
      <c r="E6380" s="50" t="s">
        <v>5576</v>
      </c>
    </row>
    <row r="6381" spans="1:5" ht="16" x14ac:dyDescent="0.2">
      <c r="A6381" s="8" t="s">
        <v>9307</v>
      </c>
      <c r="B6381" s="8" t="s">
        <v>5657</v>
      </c>
      <c r="C6381" s="8" t="s">
        <v>6</v>
      </c>
      <c r="D6381" s="50" t="s">
        <v>11247</v>
      </c>
      <c r="E6381" s="50" t="s">
        <v>5650</v>
      </c>
    </row>
    <row r="6382" spans="1:5" ht="16" x14ac:dyDescent="0.2">
      <c r="A6382" s="8" t="s">
        <v>9307</v>
      </c>
      <c r="B6382" s="8" t="s">
        <v>5657</v>
      </c>
      <c r="C6382" s="8" t="s">
        <v>7</v>
      </c>
      <c r="D6382" s="50" t="s">
        <v>11254</v>
      </c>
      <c r="E6382" s="50" t="s">
        <v>5659</v>
      </c>
    </row>
    <row r="6383" spans="1:5" ht="16" x14ac:dyDescent="0.2">
      <c r="A6383" s="8" t="s">
        <v>9307</v>
      </c>
      <c r="B6383" s="8" t="s">
        <v>5660</v>
      </c>
      <c r="C6383" s="8" t="s">
        <v>4</v>
      </c>
      <c r="D6383" s="50" t="s">
        <v>10794</v>
      </c>
      <c r="E6383" s="50" t="s">
        <v>4461</v>
      </c>
    </row>
    <row r="6384" spans="1:5" ht="16" x14ac:dyDescent="0.2">
      <c r="A6384" s="8" t="s">
        <v>9307</v>
      </c>
      <c r="B6384" s="8" t="s">
        <v>5660</v>
      </c>
      <c r="C6384" s="8" t="s">
        <v>5</v>
      </c>
      <c r="D6384" s="50" t="s">
        <v>11218</v>
      </c>
      <c r="E6384" s="50" t="s">
        <v>5576</v>
      </c>
    </row>
    <row r="6385" spans="1:5" ht="16" x14ac:dyDescent="0.2">
      <c r="A6385" s="8" t="s">
        <v>9307</v>
      </c>
      <c r="B6385" s="8" t="s">
        <v>5660</v>
      </c>
      <c r="C6385" s="8" t="s">
        <v>6</v>
      </c>
      <c r="D6385" s="50" t="s">
        <v>11255</v>
      </c>
      <c r="E6385" s="50" t="s">
        <v>5662</v>
      </c>
    </row>
    <row r="6386" spans="1:5" ht="16" x14ac:dyDescent="0.2">
      <c r="A6386" s="8" t="s">
        <v>9307</v>
      </c>
      <c r="B6386" s="8" t="s">
        <v>5660</v>
      </c>
      <c r="C6386" s="8" t="s">
        <v>7</v>
      </c>
      <c r="D6386" s="50" t="s">
        <v>11256</v>
      </c>
      <c r="E6386" s="50" t="s">
        <v>5663</v>
      </c>
    </row>
    <row r="6387" spans="1:5" ht="16" x14ac:dyDescent="0.2">
      <c r="A6387" s="8" t="s">
        <v>9307</v>
      </c>
      <c r="B6387" s="8" t="s">
        <v>5660</v>
      </c>
      <c r="C6387" s="8" t="s">
        <v>8</v>
      </c>
      <c r="D6387" s="50" t="s">
        <v>11257</v>
      </c>
      <c r="E6387" s="50" t="s">
        <v>5664</v>
      </c>
    </row>
    <row r="6388" spans="1:5" ht="16" x14ac:dyDescent="0.2">
      <c r="A6388" s="8" t="s">
        <v>9307</v>
      </c>
      <c r="B6388" s="8" t="s">
        <v>5665</v>
      </c>
      <c r="C6388" s="8" t="s">
        <v>4</v>
      </c>
      <c r="D6388" s="50" t="s">
        <v>10794</v>
      </c>
      <c r="E6388" s="50" t="s">
        <v>4461</v>
      </c>
    </row>
    <row r="6389" spans="1:5" ht="16" x14ac:dyDescent="0.2">
      <c r="A6389" s="8" t="s">
        <v>9307</v>
      </c>
      <c r="B6389" s="8" t="s">
        <v>5665</v>
      </c>
      <c r="C6389" s="8" t="s">
        <v>5</v>
      </c>
      <c r="D6389" s="50" t="s">
        <v>11218</v>
      </c>
      <c r="E6389" s="50" t="s">
        <v>5576</v>
      </c>
    </row>
    <row r="6390" spans="1:5" ht="16" x14ac:dyDescent="0.2">
      <c r="A6390" s="8" t="s">
        <v>9307</v>
      </c>
      <c r="B6390" s="8" t="s">
        <v>5665</v>
      </c>
      <c r="C6390" s="8" t="s">
        <v>6</v>
      </c>
      <c r="D6390" s="50" t="s">
        <v>11255</v>
      </c>
      <c r="E6390" s="50" t="s">
        <v>5662</v>
      </c>
    </row>
    <row r="6391" spans="1:5" ht="16" x14ac:dyDescent="0.2">
      <c r="A6391" s="8" t="s">
        <v>9307</v>
      </c>
      <c r="B6391" s="8" t="s">
        <v>5665</v>
      </c>
      <c r="C6391" s="8" t="s">
        <v>7</v>
      </c>
      <c r="D6391" s="50" t="s">
        <v>11258</v>
      </c>
      <c r="E6391" s="50" t="s">
        <v>5667</v>
      </c>
    </row>
    <row r="6392" spans="1:5" ht="16" x14ac:dyDescent="0.2">
      <c r="A6392" s="8" t="s">
        <v>9307</v>
      </c>
      <c r="B6392" s="8" t="s">
        <v>5665</v>
      </c>
      <c r="C6392" s="8" t="s">
        <v>8</v>
      </c>
      <c r="D6392" s="50" t="s">
        <v>11259</v>
      </c>
      <c r="E6392" s="50" t="s">
        <v>5668</v>
      </c>
    </row>
    <row r="6393" spans="1:5" ht="16" x14ac:dyDescent="0.2">
      <c r="A6393" s="8" t="s">
        <v>9307</v>
      </c>
      <c r="B6393" s="8" t="s">
        <v>5669</v>
      </c>
      <c r="C6393" s="8" t="s">
        <v>4</v>
      </c>
      <c r="D6393" s="50" t="s">
        <v>10794</v>
      </c>
      <c r="E6393" s="50" t="s">
        <v>4461</v>
      </c>
    </row>
    <row r="6394" spans="1:5" ht="16" x14ac:dyDescent="0.2">
      <c r="A6394" s="8" t="s">
        <v>9307</v>
      </c>
      <c r="B6394" s="8" t="s">
        <v>5669</v>
      </c>
      <c r="C6394" s="8" t="s">
        <v>5</v>
      </c>
      <c r="D6394" s="50" t="s">
        <v>11218</v>
      </c>
      <c r="E6394" s="50" t="s">
        <v>5576</v>
      </c>
    </row>
    <row r="6395" spans="1:5" ht="16" x14ac:dyDescent="0.2">
      <c r="A6395" s="8" t="s">
        <v>9307</v>
      </c>
      <c r="B6395" s="8" t="s">
        <v>5669</v>
      </c>
      <c r="C6395" s="8" t="s">
        <v>6</v>
      </c>
      <c r="D6395" s="50" t="s">
        <v>11260</v>
      </c>
      <c r="E6395" s="50" t="s">
        <v>5671</v>
      </c>
    </row>
    <row r="6396" spans="1:5" ht="16" x14ac:dyDescent="0.2">
      <c r="A6396" s="8" t="s">
        <v>9307</v>
      </c>
      <c r="B6396" s="8" t="s">
        <v>5669</v>
      </c>
      <c r="C6396" s="8" t="s">
        <v>7</v>
      </c>
      <c r="D6396" s="50" t="s">
        <v>11261</v>
      </c>
      <c r="E6396" s="50" t="s">
        <v>5672</v>
      </c>
    </row>
    <row r="6397" spans="1:5" ht="16" x14ac:dyDescent="0.2">
      <c r="A6397" s="8" t="s">
        <v>9307</v>
      </c>
      <c r="B6397" s="8" t="s">
        <v>5673</v>
      </c>
      <c r="C6397" s="8" t="s">
        <v>4</v>
      </c>
      <c r="D6397" s="50" t="s">
        <v>10794</v>
      </c>
      <c r="E6397" s="50" t="s">
        <v>4461</v>
      </c>
    </row>
    <row r="6398" spans="1:5" ht="16" x14ac:dyDescent="0.2">
      <c r="A6398" s="8" t="s">
        <v>9307</v>
      </c>
      <c r="B6398" s="8" t="s">
        <v>5673</v>
      </c>
      <c r="C6398" s="8" t="s">
        <v>5</v>
      </c>
      <c r="D6398" s="50" t="s">
        <v>11218</v>
      </c>
      <c r="E6398" s="50" t="s">
        <v>5576</v>
      </c>
    </row>
    <row r="6399" spans="1:5" ht="16" x14ac:dyDescent="0.2">
      <c r="A6399" s="8" t="s">
        <v>9307</v>
      </c>
      <c r="B6399" s="8" t="s">
        <v>5673</v>
      </c>
      <c r="C6399" s="8" t="s">
        <v>6</v>
      </c>
      <c r="D6399" s="50" t="s">
        <v>11260</v>
      </c>
      <c r="E6399" s="50" t="s">
        <v>5671</v>
      </c>
    </row>
    <row r="6400" spans="1:5" ht="16" x14ac:dyDescent="0.2">
      <c r="A6400" s="8" t="s">
        <v>9307</v>
      </c>
      <c r="B6400" s="8" t="s">
        <v>5673</v>
      </c>
      <c r="C6400" s="8" t="s">
        <v>7</v>
      </c>
      <c r="D6400" s="50" t="s">
        <v>11262</v>
      </c>
      <c r="E6400" s="50" t="s">
        <v>5675</v>
      </c>
    </row>
    <row r="6401" spans="1:5" ht="48" x14ac:dyDescent="0.2">
      <c r="A6401" s="8" t="s">
        <v>9307</v>
      </c>
      <c r="B6401" s="8" t="s">
        <v>5673</v>
      </c>
      <c r="C6401" s="8" t="s">
        <v>8</v>
      </c>
      <c r="D6401" s="50" t="s">
        <v>10093</v>
      </c>
      <c r="E6401" s="50" t="s">
        <v>2751</v>
      </c>
    </row>
    <row r="6402" spans="1:5" ht="16" x14ac:dyDescent="0.2">
      <c r="A6402" s="8" t="s">
        <v>9307</v>
      </c>
      <c r="B6402" s="8" t="s">
        <v>5678</v>
      </c>
      <c r="C6402" s="8" t="s">
        <v>4</v>
      </c>
      <c r="D6402" s="50" t="s">
        <v>10794</v>
      </c>
      <c r="E6402" s="50" t="s">
        <v>4461</v>
      </c>
    </row>
    <row r="6403" spans="1:5" ht="16" x14ac:dyDescent="0.2">
      <c r="A6403" s="8" t="s">
        <v>9307</v>
      </c>
      <c r="B6403" s="8" t="s">
        <v>5678</v>
      </c>
      <c r="C6403" s="8" t="s">
        <v>5</v>
      </c>
      <c r="D6403" s="50" t="s">
        <v>11218</v>
      </c>
      <c r="E6403" s="50" t="s">
        <v>5576</v>
      </c>
    </row>
    <row r="6404" spans="1:5" ht="16" x14ac:dyDescent="0.2">
      <c r="A6404" s="8" t="s">
        <v>9307</v>
      </c>
      <c r="B6404" s="8" t="s">
        <v>5678</v>
      </c>
      <c r="C6404" s="8" t="s">
        <v>6</v>
      </c>
      <c r="D6404" s="50" t="s">
        <v>11263</v>
      </c>
      <c r="E6404" s="50" t="s">
        <v>5680</v>
      </c>
    </row>
    <row r="6405" spans="1:5" ht="16" x14ac:dyDescent="0.2">
      <c r="A6405" s="8" t="s">
        <v>9307</v>
      </c>
      <c r="B6405" s="8" t="s">
        <v>5678</v>
      </c>
      <c r="C6405" s="8" t="s">
        <v>7</v>
      </c>
      <c r="D6405" s="50" t="s">
        <v>11264</v>
      </c>
      <c r="E6405" s="50" t="s">
        <v>5681</v>
      </c>
    </row>
    <row r="6406" spans="1:5" ht="16" x14ac:dyDescent="0.2">
      <c r="A6406" s="8" t="s">
        <v>9307</v>
      </c>
      <c r="B6406" s="8" t="s">
        <v>5682</v>
      </c>
      <c r="C6406" s="8" t="s">
        <v>4</v>
      </c>
      <c r="D6406" s="50" t="s">
        <v>10794</v>
      </c>
      <c r="E6406" s="50" t="s">
        <v>4461</v>
      </c>
    </row>
    <row r="6407" spans="1:5" ht="16" x14ac:dyDescent="0.2">
      <c r="A6407" s="8" t="s">
        <v>9307</v>
      </c>
      <c r="B6407" s="8" t="s">
        <v>5682</v>
      </c>
      <c r="C6407" s="8" t="s">
        <v>5</v>
      </c>
      <c r="D6407" s="50" t="s">
        <v>11218</v>
      </c>
      <c r="E6407" s="50" t="s">
        <v>5576</v>
      </c>
    </row>
    <row r="6408" spans="1:5" ht="16" x14ac:dyDescent="0.2">
      <c r="A6408" s="8" t="s">
        <v>9307</v>
      </c>
      <c r="B6408" s="8" t="s">
        <v>5682</v>
      </c>
      <c r="C6408" s="8" t="s">
        <v>6</v>
      </c>
      <c r="D6408" s="50" t="s">
        <v>11263</v>
      </c>
      <c r="E6408" s="50" t="s">
        <v>5680</v>
      </c>
    </row>
    <row r="6409" spans="1:5" ht="16" x14ac:dyDescent="0.2">
      <c r="A6409" s="8" t="s">
        <v>9307</v>
      </c>
      <c r="B6409" s="8" t="s">
        <v>5682</v>
      </c>
      <c r="C6409" s="8" t="s">
        <v>7</v>
      </c>
      <c r="D6409" s="50" t="s">
        <v>11265</v>
      </c>
      <c r="E6409" s="50" t="s">
        <v>5684</v>
      </c>
    </row>
    <row r="6410" spans="1:5" ht="48" x14ac:dyDescent="0.2">
      <c r="A6410" s="8" t="s">
        <v>9307</v>
      </c>
      <c r="B6410" s="8" t="s">
        <v>5682</v>
      </c>
      <c r="C6410" s="8" t="s">
        <v>8</v>
      </c>
      <c r="D6410" s="50" t="s">
        <v>10093</v>
      </c>
      <c r="E6410" s="50" t="s">
        <v>2751</v>
      </c>
    </row>
    <row r="6411" spans="1:5" ht="16" x14ac:dyDescent="0.2">
      <c r="A6411" s="8" t="s">
        <v>9307</v>
      </c>
      <c r="B6411" s="8" t="s">
        <v>5687</v>
      </c>
      <c r="C6411" s="8" t="s">
        <v>4</v>
      </c>
      <c r="D6411" s="50" t="s">
        <v>10794</v>
      </c>
      <c r="E6411" s="50" t="s">
        <v>4461</v>
      </c>
    </row>
    <row r="6412" spans="1:5" ht="16" x14ac:dyDescent="0.2">
      <c r="A6412" s="8" t="s">
        <v>9307</v>
      </c>
      <c r="B6412" s="8" t="s">
        <v>5687</v>
      </c>
      <c r="C6412" s="8" t="s">
        <v>5</v>
      </c>
      <c r="D6412" s="50" t="s">
        <v>11218</v>
      </c>
      <c r="E6412" s="50" t="s">
        <v>5576</v>
      </c>
    </row>
    <row r="6413" spans="1:5" ht="16" x14ac:dyDescent="0.2">
      <c r="A6413" s="8" t="s">
        <v>9307</v>
      </c>
      <c r="B6413" s="8" t="s">
        <v>5687</v>
      </c>
      <c r="C6413" s="8" t="s">
        <v>6</v>
      </c>
      <c r="D6413" s="50" t="s">
        <v>11263</v>
      </c>
      <c r="E6413" s="50" t="s">
        <v>5680</v>
      </c>
    </row>
    <row r="6414" spans="1:5" ht="16" x14ac:dyDescent="0.2">
      <c r="A6414" s="8" t="s">
        <v>9307</v>
      </c>
      <c r="B6414" s="8" t="s">
        <v>5687</v>
      </c>
      <c r="C6414" s="8" t="s">
        <v>7</v>
      </c>
      <c r="D6414" s="50" t="s">
        <v>11266</v>
      </c>
      <c r="E6414" s="50" t="s">
        <v>5689</v>
      </c>
    </row>
    <row r="6415" spans="1:5" ht="16" x14ac:dyDescent="0.2">
      <c r="A6415" s="8" t="s">
        <v>9307</v>
      </c>
      <c r="B6415" s="8" t="s">
        <v>5687</v>
      </c>
      <c r="C6415" s="8" t="s">
        <v>8</v>
      </c>
      <c r="D6415" s="50" t="s">
        <v>11267</v>
      </c>
      <c r="E6415" s="50" t="s">
        <v>5690</v>
      </c>
    </row>
    <row r="6416" spans="1:5" ht="16" x14ac:dyDescent="0.2">
      <c r="A6416" s="8" t="s">
        <v>9307</v>
      </c>
      <c r="B6416" s="8" t="s">
        <v>5691</v>
      </c>
      <c r="C6416" s="8" t="s">
        <v>4</v>
      </c>
      <c r="D6416" s="50" t="s">
        <v>10794</v>
      </c>
      <c r="E6416" s="50" t="s">
        <v>4461</v>
      </c>
    </row>
    <row r="6417" spans="1:5" ht="16" x14ac:dyDescent="0.2">
      <c r="A6417" s="8" t="s">
        <v>9307</v>
      </c>
      <c r="B6417" s="8" t="s">
        <v>5691</v>
      </c>
      <c r="C6417" s="8" t="s">
        <v>5</v>
      </c>
      <c r="D6417" s="50" t="s">
        <v>11218</v>
      </c>
      <c r="E6417" s="50" t="s">
        <v>5576</v>
      </c>
    </row>
    <row r="6418" spans="1:5" ht="16" x14ac:dyDescent="0.2">
      <c r="A6418" s="8" t="s">
        <v>9307</v>
      </c>
      <c r="B6418" s="8" t="s">
        <v>5691</v>
      </c>
      <c r="C6418" s="8" t="s">
        <v>6</v>
      </c>
      <c r="D6418" s="50" t="s">
        <v>11268</v>
      </c>
      <c r="E6418" s="50" t="s">
        <v>5693</v>
      </c>
    </row>
    <row r="6419" spans="1:5" ht="16" x14ac:dyDescent="0.2">
      <c r="A6419" s="8" t="s">
        <v>9307</v>
      </c>
      <c r="B6419" s="8" t="s">
        <v>5691</v>
      </c>
      <c r="C6419" s="8" t="s">
        <v>7</v>
      </c>
      <c r="D6419" s="50" t="s">
        <v>11269</v>
      </c>
      <c r="E6419" s="50" t="s">
        <v>5694</v>
      </c>
    </row>
    <row r="6420" spans="1:5" ht="16" x14ac:dyDescent="0.2">
      <c r="A6420" s="8" t="s">
        <v>9307</v>
      </c>
      <c r="B6420" s="8" t="s">
        <v>5691</v>
      </c>
      <c r="C6420" s="8" t="s">
        <v>8</v>
      </c>
      <c r="D6420" s="50" t="s">
        <v>11270</v>
      </c>
      <c r="E6420" s="50" t="s">
        <v>5695</v>
      </c>
    </row>
    <row r="6421" spans="1:5" ht="16" x14ac:dyDescent="0.2">
      <c r="A6421" s="8" t="s">
        <v>9307</v>
      </c>
      <c r="B6421" s="8" t="s">
        <v>5696</v>
      </c>
      <c r="C6421" s="8" t="s">
        <v>4</v>
      </c>
      <c r="D6421" s="50" t="s">
        <v>10794</v>
      </c>
      <c r="E6421" s="50" t="s">
        <v>4461</v>
      </c>
    </row>
    <row r="6422" spans="1:5" ht="16" x14ac:dyDescent="0.2">
      <c r="A6422" s="8" t="s">
        <v>9307</v>
      </c>
      <c r="B6422" s="8" t="s">
        <v>5696</v>
      </c>
      <c r="C6422" s="8" t="s">
        <v>5</v>
      </c>
      <c r="D6422" s="50" t="s">
        <v>11271</v>
      </c>
      <c r="E6422" s="50" t="s">
        <v>5698</v>
      </c>
    </row>
    <row r="6423" spans="1:5" ht="16" x14ac:dyDescent="0.2">
      <c r="A6423" s="8" t="s">
        <v>9307</v>
      </c>
      <c r="B6423" s="8" t="s">
        <v>5696</v>
      </c>
      <c r="C6423" s="8" t="s">
        <v>6</v>
      </c>
      <c r="D6423" s="50" t="s">
        <v>11272</v>
      </c>
      <c r="E6423" s="50" t="s">
        <v>5699</v>
      </c>
    </row>
    <row r="6424" spans="1:5" ht="16" x14ac:dyDescent="0.2">
      <c r="A6424" s="8" t="s">
        <v>9307</v>
      </c>
      <c r="B6424" s="8" t="s">
        <v>5696</v>
      </c>
      <c r="C6424" s="8" t="s">
        <v>7</v>
      </c>
      <c r="D6424" s="50" t="s">
        <v>11273</v>
      </c>
      <c r="E6424" s="50" t="s">
        <v>5700</v>
      </c>
    </row>
    <row r="6425" spans="1:5" ht="48" x14ac:dyDescent="0.2">
      <c r="A6425" s="8" t="s">
        <v>9307</v>
      </c>
      <c r="B6425" s="8" t="s">
        <v>5696</v>
      </c>
      <c r="C6425" s="8" t="s">
        <v>8</v>
      </c>
      <c r="D6425" s="50" t="s">
        <v>10093</v>
      </c>
      <c r="E6425" s="50" t="s">
        <v>2751</v>
      </c>
    </row>
    <row r="6426" spans="1:5" ht="16" x14ac:dyDescent="0.2">
      <c r="A6426" s="8" t="s">
        <v>9307</v>
      </c>
      <c r="B6426" s="8" t="s">
        <v>5701</v>
      </c>
      <c r="C6426" s="8" t="s">
        <v>4</v>
      </c>
      <c r="D6426" s="50" t="s">
        <v>10794</v>
      </c>
      <c r="E6426" s="50" t="s">
        <v>4461</v>
      </c>
    </row>
    <row r="6427" spans="1:5" ht="16" x14ac:dyDescent="0.2">
      <c r="A6427" s="8" t="s">
        <v>9307</v>
      </c>
      <c r="B6427" s="8" t="s">
        <v>5701</v>
      </c>
      <c r="C6427" s="8" t="s">
        <v>5</v>
      </c>
      <c r="D6427" s="50" t="s">
        <v>11271</v>
      </c>
      <c r="E6427" s="50" t="s">
        <v>5698</v>
      </c>
    </row>
    <row r="6428" spans="1:5" ht="16" x14ac:dyDescent="0.2">
      <c r="A6428" s="8" t="s">
        <v>9307</v>
      </c>
      <c r="B6428" s="8" t="s">
        <v>5701</v>
      </c>
      <c r="C6428" s="8" t="s">
        <v>6</v>
      </c>
      <c r="D6428" s="50" t="s">
        <v>11272</v>
      </c>
      <c r="E6428" s="50" t="s">
        <v>5699</v>
      </c>
    </row>
    <row r="6429" spans="1:5" ht="16" x14ac:dyDescent="0.2">
      <c r="A6429" s="8" t="s">
        <v>9307</v>
      </c>
      <c r="B6429" s="8" t="s">
        <v>5701</v>
      </c>
      <c r="C6429" s="8" t="s">
        <v>7</v>
      </c>
      <c r="D6429" s="50" t="s">
        <v>11274</v>
      </c>
      <c r="E6429" s="50" t="s">
        <v>5703</v>
      </c>
    </row>
    <row r="6430" spans="1:5" ht="48" x14ac:dyDescent="0.2">
      <c r="A6430" s="8" t="s">
        <v>9307</v>
      </c>
      <c r="B6430" s="8" t="s">
        <v>5701</v>
      </c>
      <c r="C6430" s="8" t="s">
        <v>8</v>
      </c>
      <c r="D6430" s="50" t="s">
        <v>10803</v>
      </c>
      <c r="E6430" s="50" t="s">
        <v>4480</v>
      </c>
    </row>
    <row r="6431" spans="1:5" ht="16" x14ac:dyDescent="0.2">
      <c r="A6431" s="8" t="s">
        <v>9307</v>
      </c>
      <c r="B6431" s="8" t="s">
        <v>5704</v>
      </c>
      <c r="C6431" s="8" t="s">
        <v>4</v>
      </c>
      <c r="D6431" s="50" t="s">
        <v>10794</v>
      </c>
      <c r="E6431" s="50" t="s">
        <v>4461</v>
      </c>
    </row>
    <row r="6432" spans="1:5" ht="16" x14ac:dyDescent="0.2">
      <c r="A6432" s="8" t="s">
        <v>9307</v>
      </c>
      <c r="B6432" s="8" t="s">
        <v>5704</v>
      </c>
      <c r="C6432" s="8" t="s">
        <v>5</v>
      </c>
      <c r="D6432" s="50" t="s">
        <v>11271</v>
      </c>
      <c r="E6432" s="50" t="s">
        <v>5698</v>
      </c>
    </row>
    <row r="6433" spans="1:5" ht="16" x14ac:dyDescent="0.2">
      <c r="A6433" s="8" t="s">
        <v>9307</v>
      </c>
      <c r="B6433" s="8" t="s">
        <v>5704</v>
      </c>
      <c r="C6433" s="8" t="s">
        <v>6</v>
      </c>
      <c r="D6433" s="50" t="s">
        <v>11272</v>
      </c>
      <c r="E6433" s="50" t="s">
        <v>5699</v>
      </c>
    </row>
    <row r="6434" spans="1:5" ht="16" x14ac:dyDescent="0.2">
      <c r="A6434" s="8" t="s">
        <v>9307</v>
      </c>
      <c r="B6434" s="8" t="s">
        <v>5704</v>
      </c>
      <c r="C6434" s="8" t="s">
        <v>7</v>
      </c>
      <c r="D6434" s="50" t="s">
        <v>11275</v>
      </c>
      <c r="E6434" s="50" t="s">
        <v>5706</v>
      </c>
    </row>
    <row r="6435" spans="1:5" ht="48" x14ac:dyDescent="0.2">
      <c r="A6435" s="8" t="s">
        <v>9307</v>
      </c>
      <c r="B6435" s="8" t="s">
        <v>5704</v>
      </c>
      <c r="C6435" s="8" t="s">
        <v>8</v>
      </c>
      <c r="D6435" s="50" t="s">
        <v>10803</v>
      </c>
      <c r="E6435" s="50" t="s">
        <v>4480</v>
      </c>
    </row>
    <row r="6436" spans="1:5" ht="16" x14ac:dyDescent="0.2">
      <c r="A6436" s="8" t="s">
        <v>9307</v>
      </c>
      <c r="B6436" s="8" t="s">
        <v>5707</v>
      </c>
      <c r="C6436" s="8" t="s">
        <v>4</v>
      </c>
      <c r="D6436" s="50" t="s">
        <v>10794</v>
      </c>
      <c r="E6436" s="50" t="s">
        <v>4461</v>
      </c>
    </row>
    <row r="6437" spans="1:5" ht="16" x14ac:dyDescent="0.2">
      <c r="A6437" s="8" t="s">
        <v>9307</v>
      </c>
      <c r="B6437" s="8" t="s">
        <v>5707</v>
      </c>
      <c r="C6437" s="8" t="s">
        <v>5</v>
      </c>
      <c r="D6437" s="50" t="s">
        <v>11271</v>
      </c>
      <c r="E6437" s="50" t="s">
        <v>5698</v>
      </c>
    </row>
    <row r="6438" spans="1:5" ht="16" x14ac:dyDescent="0.2">
      <c r="A6438" s="8" t="s">
        <v>9307</v>
      </c>
      <c r="B6438" s="8" t="s">
        <v>5707</v>
      </c>
      <c r="C6438" s="8" t="s">
        <v>6</v>
      </c>
      <c r="D6438" s="50" t="s">
        <v>11272</v>
      </c>
      <c r="E6438" s="50" t="s">
        <v>5699</v>
      </c>
    </row>
    <row r="6439" spans="1:5" ht="16" x14ac:dyDescent="0.2">
      <c r="A6439" s="8" t="s">
        <v>9307</v>
      </c>
      <c r="B6439" s="8" t="s">
        <v>5707</v>
      </c>
      <c r="C6439" s="8" t="s">
        <v>7</v>
      </c>
      <c r="D6439" s="50" t="s">
        <v>11276</v>
      </c>
      <c r="E6439" s="50" t="s">
        <v>5709</v>
      </c>
    </row>
    <row r="6440" spans="1:5" ht="48" x14ac:dyDescent="0.2">
      <c r="A6440" s="8" t="s">
        <v>9307</v>
      </c>
      <c r="B6440" s="8" t="s">
        <v>5707</v>
      </c>
      <c r="C6440" s="8" t="s">
        <v>8</v>
      </c>
      <c r="D6440" s="50" t="s">
        <v>10803</v>
      </c>
      <c r="E6440" s="50" t="s">
        <v>4480</v>
      </c>
    </row>
    <row r="6441" spans="1:5" ht="16" x14ac:dyDescent="0.2">
      <c r="A6441" s="8" t="s">
        <v>9307</v>
      </c>
      <c r="B6441" s="8" t="s">
        <v>5710</v>
      </c>
      <c r="C6441" s="8" t="s">
        <v>4</v>
      </c>
      <c r="D6441" s="50" t="s">
        <v>10794</v>
      </c>
      <c r="E6441" s="50" t="s">
        <v>4461</v>
      </c>
    </row>
    <row r="6442" spans="1:5" ht="16" x14ac:dyDescent="0.2">
      <c r="A6442" s="8" t="s">
        <v>9307</v>
      </c>
      <c r="B6442" s="8" t="s">
        <v>5710</v>
      </c>
      <c r="C6442" s="8" t="s">
        <v>5</v>
      </c>
      <c r="D6442" s="50" t="s">
        <v>11271</v>
      </c>
      <c r="E6442" s="50" t="s">
        <v>5698</v>
      </c>
    </row>
    <row r="6443" spans="1:5" ht="16" x14ac:dyDescent="0.2">
      <c r="A6443" s="8" t="s">
        <v>9307</v>
      </c>
      <c r="B6443" s="8" t="s">
        <v>5710</v>
      </c>
      <c r="C6443" s="8" t="s">
        <v>6</v>
      </c>
      <c r="D6443" s="50" t="s">
        <v>11272</v>
      </c>
      <c r="E6443" s="50" t="s">
        <v>5699</v>
      </c>
    </row>
    <row r="6444" spans="1:5" ht="16" x14ac:dyDescent="0.2">
      <c r="A6444" s="8" t="s">
        <v>9307</v>
      </c>
      <c r="B6444" s="8" t="s">
        <v>5710</v>
      </c>
      <c r="C6444" s="8" t="s">
        <v>7</v>
      </c>
      <c r="D6444" s="50" t="s">
        <v>11277</v>
      </c>
      <c r="E6444" s="50" t="s">
        <v>5712</v>
      </c>
    </row>
    <row r="6445" spans="1:5" ht="80" x14ac:dyDescent="0.2">
      <c r="A6445" s="8" t="s">
        <v>9307</v>
      </c>
      <c r="B6445" s="8" t="s">
        <v>5710</v>
      </c>
      <c r="C6445" s="8" t="s">
        <v>8</v>
      </c>
      <c r="D6445" s="50" t="s">
        <v>11278</v>
      </c>
      <c r="E6445" s="50" t="s">
        <v>5713</v>
      </c>
    </row>
    <row r="6446" spans="1:5" ht="16" x14ac:dyDescent="0.2">
      <c r="A6446" s="8" t="s">
        <v>9307</v>
      </c>
      <c r="B6446" s="8" t="s">
        <v>5714</v>
      </c>
      <c r="C6446" s="8" t="s">
        <v>4</v>
      </c>
      <c r="D6446" s="50" t="s">
        <v>10794</v>
      </c>
      <c r="E6446" s="50" t="s">
        <v>4461</v>
      </c>
    </row>
    <row r="6447" spans="1:5" ht="16" x14ac:dyDescent="0.2">
      <c r="A6447" s="8" t="s">
        <v>9307</v>
      </c>
      <c r="B6447" s="8" t="s">
        <v>5714</v>
      </c>
      <c r="C6447" s="8" t="s">
        <v>5</v>
      </c>
      <c r="D6447" s="50" t="s">
        <v>11271</v>
      </c>
      <c r="E6447" s="50" t="s">
        <v>5698</v>
      </c>
    </row>
    <row r="6448" spans="1:5" ht="16" x14ac:dyDescent="0.2">
      <c r="A6448" s="8" t="s">
        <v>9307</v>
      </c>
      <c r="B6448" s="8" t="s">
        <v>5714</v>
      </c>
      <c r="C6448" s="8" t="s">
        <v>6</v>
      </c>
      <c r="D6448" s="50" t="s">
        <v>11272</v>
      </c>
      <c r="E6448" s="50" t="s">
        <v>5699</v>
      </c>
    </row>
    <row r="6449" spans="1:5" ht="16" x14ac:dyDescent="0.2">
      <c r="A6449" s="8" t="s">
        <v>9307</v>
      </c>
      <c r="B6449" s="8" t="s">
        <v>5714</v>
      </c>
      <c r="C6449" s="8" t="s">
        <v>7</v>
      </c>
      <c r="D6449" s="50" t="s">
        <v>11279</v>
      </c>
      <c r="E6449" s="50" t="s">
        <v>5716</v>
      </c>
    </row>
    <row r="6450" spans="1:5" ht="48" x14ac:dyDescent="0.2">
      <c r="A6450" s="8" t="s">
        <v>9307</v>
      </c>
      <c r="B6450" s="8" t="s">
        <v>5714</v>
      </c>
      <c r="C6450" s="8" t="s">
        <v>8</v>
      </c>
      <c r="D6450" s="50" t="s">
        <v>10803</v>
      </c>
      <c r="E6450" s="50" t="s">
        <v>4480</v>
      </c>
    </row>
    <row r="6451" spans="1:5" ht="16" x14ac:dyDescent="0.2">
      <c r="A6451" s="8" t="s">
        <v>9307</v>
      </c>
      <c r="B6451" s="8" t="s">
        <v>5718</v>
      </c>
      <c r="C6451" s="8" t="s">
        <v>4</v>
      </c>
      <c r="D6451" s="50" t="s">
        <v>10794</v>
      </c>
      <c r="E6451" s="50" t="s">
        <v>4461</v>
      </c>
    </row>
    <row r="6452" spans="1:5" ht="16" x14ac:dyDescent="0.2">
      <c r="A6452" s="8" t="s">
        <v>9307</v>
      </c>
      <c r="B6452" s="8" t="s">
        <v>5718</v>
      </c>
      <c r="C6452" s="8" t="s">
        <v>5</v>
      </c>
      <c r="D6452" s="50" t="s">
        <v>11271</v>
      </c>
      <c r="E6452" s="50" t="s">
        <v>5698</v>
      </c>
    </row>
    <row r="6453" spans="1:5" ht="16" x14ac:dyDescent="0.2">
      <c r="A6453" s="8" t="s">
        <v>9307</v>
      </c>
      <c r="B6453" s="8" t="s">
        <v>5718</v>
      </c>
      <c r="C6453" s="8" t="s">
        <v>6</v>
      </c>
      <c r="D6453" s="50" t="s">
        <v>11272</v>
      </c>
      <c r="E6453" s="50" t="s">
        <v>5699</v>
      </c>
    </row>
    <row r="6454" spans="1:5" ht="16" x14ac:dyDescent="0.2">
      <c r="A6454" s="8" t="s">
        <v>9307</v>
      </c>
      <c r="B6454" s="8" t="s">
        <v>5718</v>
      </c>
      <c r="C6454" s="8" t="s">
        <v>7</v>
      </c>
      <c r="D6454" s="50" t="s">
        <v>9723</v>
      </c>
      <c r="E6454" s="50" t="s">
        <v>1408</v>
      </c>
    </row>
    <row r="6455" spans="1:5" ht="16" x14ac:dyDescent="0.2">
      <c r="A6455" s="8" t="s">
        <v>9307</v>
      </c>
      <c r="B6455" s="8" t="s">
        <v>5720</v>
      </c>
      <c r="C6455" s="8" t="s">
        <v>4</v>
      </c>
      <c r="D6455" s="50" t="s">
        <v>10794</v>
      </c>
      <c r="E6455" s="50" t="s">
        <v>4461</v>
      </c>
    </row>
    <row r="6456" spans="1:5" ht="16" x14ac:dyDescent="0.2">
      <c r="A6456" s="8" t="s">
        <v>9307</v>
      </c>
      <c r="B6456" s="8" t="s">
        <v>5720</v>
      </c>
      <c r="C6456" s="8" t="s">
        <v>5</v>
      </c>
      <c r="D6456" s="50" t="s">
        <v>11271</v>
      </c>
      <c r="E6456" s="50" t="s">
        <v>5698</v>
      </c>
    </row>
    <row r="6457" spans="1:5" ht="16" x14ac:dyDescent="0.2">
      <c r="A6457" s="8" t="s">
        <v>9307</v>
      </c>
      <c r="B6457" s="8" t="s">
        <v>5720</v>
      </c>
      <c r="C6457" s="8" t="s">
        <v>6</v>
      </c>
      <c r="D6457" s="50" t="s">
        <v>11280</v>
      </c>
      <c r="E6457" s="50" t="s">
        <v>5722</v>
      </c>
    </row>
    <row r="6458" spans="1:5" ht="16" x14ac:dyDescent="0.2">
      <c r="A6458" s="8" t="s">
        <v>9307</v>
      </c>
      <c r="B6458" s="8" t="s">
        <v>5720</v>
      </c>
      <c r="C6458" s="8" t="s">
        <v>7</v>
      </c>
      <c r="D6458" s="50" t="s">
        <v>11281</v>
      </c>
      <c r="E6458" s="50" t="s">
        <v>5723</v>
      </c>
    </row>
    <row r="6459" spans="1:5" ht="16" x14ac:dyDescent="0.2">
      <c r="A6459" s="8" t="s">
        <v>9307</v>
      </c>
      <c r="B6459" s="8" t="s">
        <v>5720</v>
      </c>
      <c r="C6459" s="8" t="s">
        <v>8</v>
      </c>
      <c r="D6459" s="50" t="s">
        <v>11282</v>
      </c>
      <c r="E6459" s="50" t="s">
        <v>5724</v>
      </c>
    </row>
    <row r="6460" spans="1:5" ht="16" x14ac:dyDescent="0.2">
      <c r="A6460" s="8" t="s">
        <v>9307</v>
      </c>
      <c r="B6460" s="8" t="s">
        <v>5725</v>
      </c>
      <c r="C6460" s="8" t="s">
        <v>4</v>
      </c>
      <c r="D6460" s="50" t="s">
        <v>10794</v>
      </c>
      <c r="E6460" s="50" t="s">
        <v>4461</v>
      </c>
    </row>
    <row r="6461" spans="1:5" ht="16" x14ac:dyDescent="0.2">
      <c r="A6461" s="8" t="s">
        <v>9307</v>
      </c>
      <c r="B6461" s="8" t="s">
        <v>5725</v>
      </c>
      <c r="C6461" s="8" t="s">
        <v>5</v>
      </c>
      <c r="D6461" s="50" t="s">
        <v>11271</v>
      </c>
      <c r="E6461" s="50" t="s">
        <v>5698</v>
      </c>
    </row>
    <row r="6462" spans="1:5" ht="16" x14ac:dyDescent="0.2">
      <c r="A6462" s="8" t="s">
        <v>9307</v>
      </c>
      <c r="B6462" s="8" t="s">
        <v>5725</v>
      </c>
      <c r="C6462" s="8" t="s">
        <v>6</v>
      </c>
      <c r="D6462" s="50" t="s">
        <v>11280</v>
      </c>
      <c r="E6462" s="50" t="s">
        <v>5722</v>
      </c>
    </row>
    <row r="6463" spans="1:5" ht="16" x14ac:dyDescent="0.2">
      <c r="A6463" s="8" t="s">
        <v>9307</v>
      </c>
      <c r="B6463" s="8" t="s">
        <v>5725</v>
      </c>
      <c r="C6463" s="8" t="s">
        <v>7</v>
      </c>
      <c r="D6463" s="50" t="s">
        <v>11283</v>
      </c>
      <c r="E6463" s="50" t="s">
        <v>5727</v>
      </c>
    </row>
    <row r="6464" spans="1:5" ht="80" x14ac:dyDescent="0.2">
      <c r="A6464" s="8" t="s">
        <v>9307</v>
      </c>
      <c r="B6464" s="8" t="s">
        <v>5725</v>
      </c>
      <c r="C6464" s="8" t="s">
        <v>8</v>
      </c>
      <c r="D6464" s="50" t="s">
        <v>11284</v>
      </c>
      <c r="E6464" s="50" t="s">
        <v>5728</v>
      </c>
    </row>
    <row r="6465" spans="1:5" ht="16" x14ac:dyDescent="0.2">
      <c r="A6465" s="8" t="s">
        <v>9307</v>
      </c>
      <c r="B6465" s="8" t="s">
        <v>5729</v>
      </c>
      <c r="C6465" s="8" t="s">
        <v>4</v>
      </c>
      <c r="D6465" s="50" t="s">
        <v>10794</v>
      </c>
      <c r="E6465" s="50" t="s">
        <v>4461</v>
      </c>
    </row>
    <row r="6466" spans="1:5" ht="16" x14ac:dyDescent="0.2">
      <c r="A6466" s="8" t="s">
        <v>9307</v>
      </c>
      <c r="B6466" s="8" t="s">
        <v>5729</v>
      </c>
      <c r="C6466" s="8" t="s">
        <v>5</v>
      </c>
      <c r="D6466" s="50" t="s">
        <v>11271</v>
      </c>
      <c r="E6466" s="50" t="s">
        <v>5698</v>
      </c>
    </row>
    <row r="6467" spans="1:5" ht="16" x14ac:dyDescent="0.2">
      <c r="A6467" s="8" t="s">
        <v>9307</v>
      </c>
      <c r="B6467" s="8" t="s">
        <v>5729</v>
      </c>
      <c r="C6467" s="8" t="s">
        <v>6</v>
      </c>
      <c r="D6467" s="50" t="s">
        <v>11280</v>
      </c>
      <c r="E6467" s="50" t="s">
        <v>5722</v>
      </c>
    </row>
    <row r="6468" spans="1:5" ht="16" x14ac:dyDescent="0.2">
      <c r="A6468" s="8" t="s">
        <v>9307</v>
      </c>
      <c r="B6468" s="8" t="s">
        <v>5729</v>
      </c>
      <c r="C6468" s="8" t="s">
        <v>7</v>
      </c>
      <c r="D6468" s="50" t="s">
        <v>11285</v>
      </c>
      <c r="E6468" s="50" t="s">
        <v>5731</v>
      </c>
    </row>
    <row r="6469" spans="1:5" ht="16" x14ac:dyDescent="0.2">
      <c r="A6469" s="8" t="s">
        <v>9307</v>
      </c>
      <c r="B6469" s="8" t="s">
        <v>5729</v>
      </c>
      <c r="C6469" s="8" t="s">
        <v>8</v>
      </c>
      <c r="D6469" s="50" t="s">
        <v>11286</v>
      </c>
      <c r="E6469" s="50" t="s">
        <v>5732</v>
      </c>
    </row>
    <row r="6470" spans="1:5" ht="16" x14ac:dyDescent="0.2">
      <c r="A6470" s="8" t="s">
        <v>9307</v>
      </c>
      <c r="B6470" s="8" t="s">
        <v>5733</v>
      </c>
      <c r="C6470" s="8" t="s">
        <v>4</v>
      </c>
      <c r="D6470" s="50" t="s">
        <v>10794</v>
      </c>
      <c r="E6470" s="50" t="s">
        <v>4461</v>
      </c>
    </row>
    <row r="6471" spans="1:5" ht="16" x14ac:dyDescent="0.2">
      <c r="A6471" s="8" t="s">
        <v>9307</v>
      </c>
      <c r="B6471" s="8" t="s">
        <v>5733</v>
      </c>
      <c r="C6471" s="8" t="s">
        <v>5</v>
      </c>
      <c r="D6471" s="50" t="s">
        <v>11271</v>
      </c>
      <c r="E6471" s="50" t="s">
        <v>5698</v>
      </c>
    </row>
    <row r="6472" spans="1:5" ht="16" x14ac:dyDescent="0.2">
      <c r="A6472" s="8" t="s">
        <v>9307</v>
      </c>
      <c r="B6472" s="8" t="s">
        <v>5733</v>
      </c>
      <c r="C6472" s="8" t="s">
        <v>6</v>
      </c>
      <c r="D6472" s="50" t="s">
        <v>10328</v>
      </c>
      <c r="E6472" s="50" t="s">
        <v>5735</v>
      </c>
    </row>
    <row r="6473" spans="1:5" ht="16" x14ac:dyDescent="0.2">
      <c r="A6473" s="8" t="s">
        <v>9307</v>
      </c>
      <c r="B6473" s="8" t="s">
        <v>5733</v>
      </c>
      <c r="C6473" s="8" t="s">
        <v>7</v>
      </c>
      <c r="D6473" s="50" t="s">
        <v>11287</v>
      </c>
      <c r="E6473" s="50" t="s">
        <v>5736</v>
      </c>
    </row>
    <row r="6474" spans="1:5" ht="80" x14ac:dyDescent="0.2">
      <c r="A6474" s="8" t="s">
        <v>9307</v>
      </c>
      <c r="B6474" s="8" t="s">
        <v>5733</v>
      </c>
      <c r="C6474" s="8" t="s">
        <v>8</v>
      </c>
      <c r="D6474" s="50" t="s">
        <v>11288</v>
      </c>
      <c r="E6474" s="50" t="s">
        <v>11289</v>
      </c>
    </row>
    <row r="6475" spans="1:5" ht="16" x14ac:dyDescent="0.2">
      <c r="A6475" s="8" t="s">
        <v>9307</v>
      </c>
      <c r="B6475" s="8" t="s">
        <v>5738</v>
      </c>
      <c r="C6475" s="8" t="s">
        <v>4</v>
      </c>
      <c r="D6475" s="50" t="s">
        <v>10794</v>
      </c>
      <c r="E6475" s="50" t="s">
        <v>4461</v>
      </c>
    </row>
    <row r="6476" spans="1:5" ht="16" x14ac:dyDescent="0.2">
      <c r="A6476" s="8" t="s">
        <v>9307</v>
      </c>
      <c r="B6476" s="8" t="s">
        <v>5738</v>
      </c>
      <c r="C6476" s="8" t="s">
        <v>5</v>
      </c>
      <c r="D6476" s="50" t="s">
        <v>11271</v>
      </c>
      <c r="E6476" s="50" t="s">
        <v>5698</v>
      </c>
    </row>
    <row r="6477" spans="1:5" ht="16" x14ac:dyDescent="0.2">
      <c r="A6477" s="8" t="s">
        <v>9307</v>
      </c>
      <c r="B6477" s="8" t="s">
        <v>5738</v>
      </c>
      <c r="C6477" s="8" t="s">
        <v>6</v>
      </c>
      <c r="D6477" s="50" t="s">
        <v>10328</v>
      </c>
      <c r="E6477" s="50" t="s">
        <v>5735</v>
      </c>
    </row>
    <row r="6478" spans="1:5" ht="16" x14ac:dyDescent="0.2">
      <c r="A6478" s="8" t="s">
        <v>9307</v>
      </c>
      <c r="B6478" s="8" t="s">
        <v>5738</v>
      </c>
      <c r="C6478" s="8" t="s">
        <v>7</v>
      </c>
      <c r="D6478" s="50" t="s">
        <v>11290</v>
      </c>
      <c r="E6478" s="50" t="s">
        <v>5740</v>
      </c>
    </row>
    <row r="6479" spans="1:5" ht="16" x14ac:dyDescent="0.2">
      <c r="A6479" s="8" t="s">
        <v>9307</v>
      </c>
      <c r="B6479" s="8" t="s">
        <v>5743</v>
      </c>
      <c r="C6479" s="8" t="s">
        <v>4</v>
      </c>
      <c r="D6479" s="50" t="s">
        <v>10794</v>
      </c>
      <c r="E6479" s="50" t="s">
        <v>4461</v>
      </c>
    </row>
    <row r="6480" spans="1:5" ht="16" x14ac:dyDescent="0.2">
      <c r="A6480" s="8" t="s">
        <v>9307</v>
      </c>
      <c r="B6480" s="8" t="s">
        <v>5743</v>
      </c>
      <c r="C6480" s="8" t="s">
        <v>5</v>
      </c>
      <c r="D6480" s="50" t="s">
        <v>11271</v>
      </c>
      <c r="E6480" s="50" t="s">
        <v>5698</v>
      </c>
    </row>
    <row r="6481" spans="1:5" ht="16" x14ac:dyDescent="0.2">
      <c r="A6481" s="8" t="s">
        <v>9307</v>
      </c>
      <c r="B6481" s="8" t="s">
        <v>5743</v>
      </c>
      <c r="C6481" s="8" t="s">
        <v>6</v>
      </c>
      <c r="D6481" s="50" t="s">
        <v>10328</v>
      </c>
      <c r="E6481" s="50" t="s">
        <v>5735</v>
      </c>
    </row>
    <row r="6482" spans="1:5" ht="16" x14ac:dyDescent="0.2">
      <c r="A6482" s="8" t="s">
        <v>9307</v>
      </c>
      <c r="B6482" s="8" t="s">
        <v>5743</v>
      </c>
      <c r="C6482" s="8" t="s">
        <v>7</v>
      </c>
      <c r="D6482" s="50" t="s">
        <v>11291</v>
      </c>
      <c r="E6482" s="50" t="s">
        <v>5745</v>
      </c>
    </row>
    <row r="6483" spans="1:5" ht="16" x14ac:dyDescent="0.2">
      <c r="A6483" s="8" t="s">
        <v>9307</v>
      </c>
      <c r="B6483" s="8" t="s">
        <v>5746</v>
      </c>
      <c r="C6483" s="8" t="s">
        <v>4</v>
      </c>
      <c r="D6483" s="50" t="s">
        <v>10794</v>
      </c>
      <c r="E6483" s="50" t="s">
        <v>4461</v>
      </c>
    </row>
    <row r="6484" spans="1:5" ht="16" x14ac:dyDescent="0.2">
      <c r="A6484" s="8" t="s">
        <v>9307</v>
      </c>
      <c r="B6484" s="8" t="s">
        <v>5746</v>
      </c>
      <c r="C6484" s="8" t="s">
        <v>5</v>
      </c>
      <c r="D6484" s="50" t="s">
        <v>11271</v>
      </c>
      <c r="E6484" s="50" t="s">
        <v>5698</v>
      </c>
    </row>
    <row r="6485" spans="1:5" ht="16" x14ac:dyDescent="0.2">
      <c r="A6485" s="8" t="s">
        <v>9307</v>
      </c>
      <c r="B6485" s="8" t="s">
        <v>5746</v>
      </c>
      <c r="C6485" s="8" t="s">
        <v>6</v>
      </c>
      <c r="D6485" s="50" t="s">
        <v>10328</v>
      </c>
      <c r="E6485" s="50" t="s">
        <v>5735</v>
      </c>
    </row>
    <row r="6486" spans="1:5" ht="16" x14ac:dyDescent="0.2">
      <c r="A6486" s="8" t="s">
        <v>9307</v>
      </c>
      <c r="B6486" s="8" t="s">
        <v>5746</v>
      </c>
      <c r="C6486" s="8" t="s">
        <v>7</v>
      </c>
      <c r="D6486" s="50" t="s">
        <v>11292</v>
      </c>
      <c r="E6486" s="50" t="s">
        <v>5748</v>
      </c>
    </row>
    <row r="6487" spans="1:5" ht="16" x14ac:dyDescent="0.2">
      <c r="A6487" s="8" t="s">
        <v>9307</v>
      </c>
      <c r="B6487" s="8" t="s">
        <v>5749</v>
      </c>
      <c r="C6487" s="8" t="s">
        <v>4</v>
      </c>
      <c r="D6487" s="50" t="s">
        <v>10794</v>
      </c>
      <c r="E6487" s="50" t="s">
        <v>4461</v>
      </c>
    </row>
    <row r="6488" spans="1:5" ht="16" x14ac:dyDescent="0.2">
      <c r="A6488" s="8" t="s">
        <v>9307</v>
      </c>
      <c r="B6488" s="8" t="s">
        <v>5749</v>
      </c>
      <c r="C6488" s="8" t="s">
        <v>5</v>
      </c>
      <c r="D6488" s="50" t="s">
        <v>11271</v>
      </c>
      <c r="E6488" s="50" t="s">
        <v>5698</v>
      </c>
    </row>
    <row r="6489" spans="1:5" ht="16" x14ac:dyDescent="0.2">
      <c r="A6489" s="8" t="s">
        <v>9307</v>
      </c>
      <c r="B6489" s="8" t="s">
        <v>5749</v>
      </c>
      <c r="C6489" s="8" t="s">
        <v>6</v>
      </c>
      <c r="D6489" s="50" t="s">
        <v>10328</v>
      </c>
      <c r="E6489" s="50" t="s">
        <v>5735</v>
      </c>
    </row>
    <row r="6490" spans="1:5" ht="16" x14ac:dyDescent="0.2">
      <c r="A6490" s="8" t="s">
        <v>9307</v>
      </c>
      <c r="B6490" s="8" t="s">
        <v>5749</v>
      </c>
      <c r="C6490" s="8" t="s">
        <v>7</v>
      </c>
      <c r="D6490" s="50" t="s">
        <v>11293</v>
      </c>
      <c r="E6490" s="50" t="s">
        <v>5751</v>
      </c>
    </row>
    <row r="6491" spans="1:5" ht="16" x14ac:dyDescent="0.2">
      <c r="A6491" s="8" t="s">
        <v>9307</v>
      </c>
      <c r="B6491" s="8" t="s">
        <v>5752</v>
      </c>
      <c r="C6491" s="8" t="s">
        <v>4</v>
      </c>
      <c r="D6491" s="50" t="s">
        <v>10794</v>
      </c>
      <c r="E6491" s="50" t="s">
        <v>4461</v>
      </c>
    </row>
    <row r="6492" spans="1:5" ht="16" x14ac:dyDescent="0.2">
      <c r="A6492" s="8" t="s">
        <v>9307</v>
      </c>
      <c r="B6492" s="8" t="s">
        <v>5752</v>
      </c>
      <c r="C6492" s="8" t="s">
        <v>5</v>
      </c>
      <c r="D6492" s="50" t="s">
        <v>11271</v>
      </c>
      <c r="E6492" s="50" t="s">
        <v>5698</v>
      </c>
    </row>
    <row r="6493" spans="1:5" ht="16" x14ac:dyDescent="0.2">
      <c r="A6493" s="8" t="s">
        <v>9307</v>
      </c>
      <c r="B6493" s="8" t="s">
        <v>5752</v>
      </c>
      <c r="C6493" s="8" t="s">
        <v>6</v>
      </c>
      <c r="D6493" s="50" t="s">
        <v>10328</v>
      </c>
      <c r="E6493" s="50" t="s">
        <v>5735</v>
      </c>
    </row>
    <row r="6494" spans="1:5" ht="16" x14ac:dyDescent="0.2">
      <c r="A6494" s="8" t="s">
        <v>9307</v>
      </c>
      <c r="B6494" s="8" t="s">
        <v>5752</v>
      </c>
      <c r="C6494" s="8" t="s">
        <v>7</v>
      </c>
      <c r="D6494" s="50" t="s">
        <v>11294</v>
      </c>
      <c r="E6494" s="50" t="s">
        <v>5754</v>
      </c>
    </row>
    <row r="6495" spans="1:5" ht="16" x14ac:dyDescent="0.2">
      <c r="A6495" s="8" t="s">
        <v>9307</v>
      </c>
      <c r="B6495" s="8" t="s">
        <v>5755</v>
      </c>
      <c r="C6495" s="8" t="s">
        <v>4</v>
      </c>
      <c r="D6495" s="50" t="s">
        <v>10794</v>
      </c>
      <c r="E6495" s="50" t="s">
        <v>4461</v>
      </c>
    </row>
    <row r="6496" spans="1:5" ht="16" x14ac:dyDescent="0.2">
      <c r="A6496" s="8" t="s">
        <v>9307</v>
      </c>
      <c r="B6496" s="8" t="s">
        <v>5755</v>
      </c>
      <c r="C6496" s="8" t="s">
        <v>5</v>
      </c>
      <c r="D6496" s="50" t="s">
        <v>11271</v>
      </c>
      <c r="E6496" s="50" t="s">
        <v>5698</v>
      </c>
    </row>
    <row r="6497" spans="1:5" ht="16" x14ac:dyDescent="0.2">
      <c r="A6497" s="8" t="s">
        <v>9307</v>
      </c>
      <c r="B6497" s="8" t="s">
        <v>5755</v>
      </c>
      <c r="C6497" s="8" t="s">
        <v>6</v>
      </c>
      <c r="D6497" s="50" t="s">
        <v>10328</v>
      </c>
      <c r="E6497" s="50" t="s">
        <v>5735</v>
      </c>
    </row>
    <row r="6498" spans="1:5" ht="16" x14ac:dyDescent="0.2">
      <c r="A6498" s="8" t="s">
        <v>9307</v>
      </c>
      <c r="B6498" s="8" t="s">
        <v>5755</v>
      </c>
      <c r="C6498" s="8" t="s">
        <v>7</v>
      </c>
      <c r="D6498" s="50" t="s">
        <v>11295</v>
      </c>
      <c r="E6498" s="50" t="s">
        <v>5757</v>
      </c>
    </row>
    <row r="6499" spans="1:5" ht="16" x14ac:dyDescent="0.2">
      <c r="A6499" s="8" t="s">
        <v>9307</v>
      </c>
      <c r="B6499" s="8" t="s">
        <v>5755</v>
      </c>
      <c r="C6499" s="8" t="s">
        <v>8</v>
      </c>
      <c r="D6499" s="50" t="s">
        <v>11296</v>
      </c>
      <c r="E6499" s="50" t="s">
        <v>5758</v>
      </c>
    </row>
    <row r="6500" spans="1:5" ht="16" x14ac:dyDescent="0.2">
      <c r="A6500" s="8" t="s">
        <v>9307</v>
      </c>
      <c r="B6500" s="8" t="s">
        <v>5759</v>
      </c>
      <c r="C6500" s="8" t="s">
        <v>4</v>
      </c>
      <c r="D6500" s="50" t="s">
        <v>10794</v>
      </c>
      <c r="E6500" s="50" t="s">
        <v>4461</v>
      </c>
    </row>
    <row r="6501" spans="1:5" ht="16" x14ac:dyDescent="0.2">
      <c r="A6501" s="8" t="s">
        <v>9307</v>
      </c>
      <c r="B6501" s="8" t="s">
        <v>5759</v>
      </c>
      <c r="C6501" s="8" t="s">
        <v>5</v>
      </c>
      <c r="D6501" s="50" t="s">
        <v>11271</v>
      </c>
      <c r="E6501" s="50" t="s">
        <v>5698</v>
      </c>
    </row>
    <row r="6502" spans="1:5" ht="16" x14ac:dyDescent="0.2">
      <c r="A6502" s="8" t="s">
        <v>9307</v>
      </c>
      <c r="B6502" s="8" t="s">
        <v>5759</v>
      </c>
      <c r="C6502" s="8" t="s">
        <v>6</v>
      </c>
      <c r="D6502" s="50" t="s">
        <v>10328</v>
      </c>
      <c r="E6502" s="50" t="s">
        <v>5735</v>
      </c>
    </row>
    <row r="6503" spans="1:5" ht="16" x14ac:dyDescent="0.2">
      <c r="A6503" s="8" t="s">
        <v>9307</v>
      </c>
      <c r="B6503" s="8" t="s">
        <v>5759</v>
      </c>
      <c r="C6503" s="8" t="s">
        <v>7</v>
      </c>
      <c r="D6503" s="50" t="s">
        <v>11297</v>
      </c>
      <c r="E6503" s="50" t="s">
        <v>5761</v>
      </c>
    </row>
    <row r="6504" spans="1:5" ht="16" x14ac:dyDescent="0.2">
      <c r="A6504" s="8" t="s">
        <v>9307</v>
      </c>
      <c r="B6504" s="8" t="s">
        <v>5762</v>
      </c>
      <c r="C6504" s="8" t="s">
        <v>4</v>
      </c>
      <c r="D6504" s="50" t="s">
        <v>10794</v>
      </c>
      <c r="E6504" s="50" t="s">
        <v>4461</v>
      </c>
    </row>
    <row r="6505" spans="1:5" ht="16" x14ac:dyDescent="0.2">
      <c r="A6505" s="8" t="s">
        <v>9307</v>
      </c>
      <c r="B6505" s="8" t="s">
        <v>5762</v>
      </c>
      <c r="C6505" s="8" t="s">
        <v>5</v>
      </c>
      <c r="D6505" s="50" t="s">
        <v>11271</v>
      </c>
      <c r="E6505" s="50" t="s">
        <v>5698</v>
      </c>
    </row>
    <row r="6506" spans="1:5" ht="16" x14ac:dyDescent="0.2">
      <c r="A6506" s="8" t="s">
        <v>9307</v>
      </c>
      <c r="B6506" s="8" t="s">
        <v>5762</v>
      </c>
      <c r="C6506" s="8" t="s">
        <v>6</v>
      </c>
      <c r="D6506" s="50" t="s">
        <v>10328</v>
      </c>
      <c r="E6506" s="50" t="s">
        <v>5735</v>
      </c>
    </row>
    <row r="6507" spans="1:5" ht="16" x14ac:dyDescent="0.2">
      <c r="A6507" s="8" t="s">
        <v>9307</v>
      </c>
      <c r="B6507" s="8" t="s">
        <v>5762</v>
      </c>
      <c r="C6507" s="8" t="s">
        <v>7</v>
      </c>
      <c r="D6507" s="50" t="s">
        <v>9723</v>
      </c>
      <c r="E6507" s="50" t="s">
        <v>1408</v>
      </c>
    </row>
    <row r="6508" spans="1:5" ht="16" x14ac:dyDescent="0.2">
      <c r="A6508" s="8" t="s">
        <v>9307</v>
      </c>
      <c r="B6508" s="8" t="s">
        <v>5764</v>
      </c>
      <c r="C6508" s="8" t="s">
        <v>4</v>
      </c>
      <c r="D6508" s="50" t="s">
        <v>10794</v>
      </c>
      <c r="E6508" s="50" t="s">
        <v>4461</v>
      </c>
    </row>
    <row r="6509" spans="1:5" ht="16" x14ac:dyDescent="0.2">
      <c r="A6509" s="8" t="s">
        <v>9307</v>
      </c>
      <c r="B6509" s="8" t="s">
        <v>5764</v>
      </c>
      <c r="C6509" s="8" t="s">
        <v>5</v>
      </c>
      <c r="D6509" s="50" t="s">
        <v>11271</v>
      </c>
      <c r="E6509" s="50" t="s">
        <v>5698</v>
      </c>
    </row>
    <row r="6510" spans="1:5" ht="16" x14ac:dyDescent="0.2">
      <c r="A6510" s="8" t="s">
        <v>9307</v>
      </c>
      <c r="B6510" s="8" t="s">
        <v>5764</v>
      </c>
      <c r="C6510" s="8" t="s">
        <v>6</v>
      </c>
      <c r="D6510" s="50" t="s">
        <v>11298</v>
      </c>
      <c r="E6510" s="50" t="s">
        <v>5766</v>
      </c>
    </row>
    <row r="6511" spans="1:5" ht="16" x14ac:dyDescent="0.2">
      <c r="A6511" s="8" t="s">
        <v>9307</v>
      </c>
      <c r="B6511" s="8" t="s">
        <v>5764</v>
      </c>
      <c r="C6511" s="8" t="s">
        <v>7</v>
      </c>
      <c r="D6511" s="50" t="s">
        <v>11299</v>
      </c>
      <c r="E6511" s="50" t="s">
        <v>5767</v>
      </c>
    </row>
    <row r="6512" spans="1:5" ht="112" x14ac:dyDescent="0.2">
      <c r="A6512" s="8" t="s">
        <v>9307</v>
      </c>
      <c r="B6512" s="8" t="s">
        <v>5764</v>
      </c>
      <c r="C6512" s="8" t="s">
        <v>8</v>
      </c>
      <c r="D6512" s="50" t="s">
        <v>11300</v>
      </c>
      <c r="E6512" s="50" t="s">
        <v>5768</v>
      </c>
    </row>
    <row r="6513" spans="1:5" ht="16" x14ac:dyDescent="0.2">
      <c r="A6513" s="8" t="s">
        <v>9307</v>
      </c>
      <c r="B6513" s="8" t="s">
        <v>5769</v>
      </c>
      <c r="C6513" s="8" t="s">
        <v>4</v>
      </c>
      <c r="D6513" s="50" t="s">
        <v>10794</v>
      </c>
      <c r="E6513" s="50" t="s">
        <v>4461</v>
      </c>
    </row>
    <row r="6514" spans="1:5" ht="16" x14ac:dyDescent="0.2">
      <c r="A6514" s="8" t="s">
        <v>9307</v>
      </c>
      <c r="B6514" s="8" t="s">
        <v>5769</v>
      </c>
      <c r="C6514" s="8" t="s">
        <v>5</v>
      </c>
      <c r="D6514" s="50" t="s">
        <v>11271</v>
      </c>
      <c r="E6514" s="50" t="s">
        <v>5698</v>
      </c>
    </row>
    <row r="6515" spans="1:5" ht="16" x14ac:dyDescent="0.2">
      <c r="A6515" s="8" t="s">
        <v>9307</v>
      </c>
      <c r="B6515" s="8" t="s">
        <v>5769</v>
      </c>
      <c r="C6515" s="8" t="s">
        <v>6</v>
      </c>
      <c r="D6515" s="50" t="s">
        <v>11301</v>
      </c>
      <c r="E6515" s="50" t="s">
        <v>5771</v>
      </c>
    </row>
    <row r="6516" spans="1:5" ht="16" x14ac:dyDescent="0.2">
      <c r="A6516" s="8" t="s">
        <v>9307</v>
      </c>
      <c r="B6516" s="8" t="s">
        <v>5769</v>
      </c>
      <c r="C6516" s="8" t="s">
        <v>7</v>
      </c>
      <c r="D6516" s="50" t="s">
        <v>11302</v>
      </c>
      <c r="E6516" s="50" t="s">
        <v>5772</v>
      </c>
    </row>
    <row r="6517" spans="1:5" ht="48" x14ac:dyDescent="0.2">
      <c r="A6517" s="8" t="s">
        <v>9307</v>
      </c>
      <c r="B6517" s="8" t="s">
        <v>5769</v>
      </c>
      <c r="C6517" s="8" t="s">
        <v>8</v>
      </c>
      <c r="D6517" s="50" t="s">
        <v>11303</v>
      </c>
      <c r="E6517" s="50" t="s">
        <v>5773</v>
      </c>
    </row>
    <row r="6518" spans="1:5" ht="16" x14ac:dyDescent="0.2">
      <c r="A6518" s="8" t="s">
        <v>9307</v>
      </c>
      <c r="B6518" s="8" t="s">
        <v>5774</v>
      </c>
      <c r="C6518" s="8" t="s">
        <v>4</v>
      </c>
      <c r="D6518" s="50" t="s">
        <v>10794</v>
      </c>
      <c r="E6518" s="50" t="s">
        <v>4461</v>
      </c>
    </row>
    <row r="6519" spans="1:5" ht="16" x14ac:dyDescent="0.2">
      <c r="A6519" s="8" t="s">
        <v>9307</v>
      </c>
      <c r="B6519" s="8" t="s">
        <v>5774</v>
      </c>
      <c r="C6519" s="8" t="s">
        <v>5</v>
      </c>
      <c r="D6519" s="50" t="s">
        <v>11271</v>
      </c>
      <c r="E6519" s="50" t="s">
        <v>5698</v>
      </c>
    </row>
    <row r="6520" spans="1:5" ht="16" x14ac:dyDescent="0.2">
      <c r="A6520" s="8" t="s">
        <v>9307</v>
      </c>
      <c r="B6520" s="8" t="s">
        <v>5774</v>
      </c>
      <c r="C6520" s="8" t="s">
        <v>6</v>
      </c>
      <c r="D6520" s="50" t="s">
        <v>11301</v>
      </c>
      <c r="E6520" s="50" t="s">
        <v>5771</v>
      </c>
    </row>
    <row r="6521" spans="1:5" ht="16" x14ac:dyDescent="0.2">
      <c r="A6521" s="8" t="s">
        <v>9307</v>
      </c>
      <c r="B6521" s="8" t="s">
        <v>5774</v>
      </c>
      <c r="C6521" s="8" t="s">
        <v>7</v>
      </c>
      <c r="D6521" s="50" t="s">
        <v>11304</v>
      </c>
      <c r="E6521" s="50" t="s">
        <v>5776</v>
      </c>
    </row>
    <row r="6522" spans="1:5" ht="32" x14ac:dyDescent="0.2">
      <c r="A6522" s="8" t="s">
        <v>9307</v>
      </c>
      <c r="B6522" s="8" t="s">
        <v>5774</v>
      </c>
      <c r="C6522" s="8" t="s">
        <v>8</v>
      </c>
      <c r="D6522" s="50" t="s">
        <v>11305</v>
      </c>
      <c r="E6522" s="50" t="s">
        <v>5777</v>
      </c>
    </row>
    <row r="6523" spans="1:5" ht="16" x14ac:dyDescent="0.2">
      <c r="A6523" s="8" t="s">
        <v>9307</v>
      </c>
      <c r="B6523" s="8" t="s">
        <v>5786</v>
      </c>
      <c r="C6523" s="8" t="s">
        <v>4</v>
      </c>
      <c r="D6523" s="50" t="s">
        <v>10794</v>
      </c>
      <c r="E6523" s="50" t="s">
        <v>4461</v>
      </c>
    </row>
    <row r="6524" spans="1:5" ht="16" x14ac:dyDescent="0.2">
      <c r="A6524" s="8" t="s">
        <v>9307</v>
      </c>
      <c r="B6524" s="8" t="s">
        <v>5786</v>
      </c>
      <c r="C6524" s="8" t="s">
        <v>5</v>
      </c>
      <c r="D6524" s="50" t="s">
        <v>11271</v>
      </c>
      <c r="E6524" s="50" t="s">
        <v>5698</v>
      </c>
    </row>
    <row r="6525" spans="1:5" ht="16" x14ac:dyDescent="0.2">
      <c r="A6525" s="8" t="s">
        <v>9307</v>
      </c>
      <c r="B6525" s="8" t="s">
        <v>5786</v>
      </c>
      <c r="C6525" s="8" t="s">
        <v>6</v>
      </c>
      <c r="D6525" s="50" t="s">
        <v>11301</v>
      </c>
      <c r="E6525" s="50" t="s">
        <v>5771</v>
      </c>
    </row>
    <row r="6526" spans="1:5" ht="16" x14ac:dyDescent="0.2">
      <c r="A6526" s="8" t="s">
        <v>9307</v>
      </c>
      <c r="B6526" s="8" t="s">
        <v>5786</v>
      </c>
      <c r="C6526" s="8" t="s">
        <v>7</v>
      </c>
      <c r="D6526" s="50" t="s">
        <v>11306</v>
      </c>
      <c r="E6526" s="50" t="s">
        <v>5788</v>
      </c>
    </row>
    <row r="6527" spans="1:5" ht="16" x14ac:dyDescent="0.2">
      <c r="A6527" s="8" t="s">
        <v>9307</v>
      </c>
      <c r="B6527" s="8" t="s">
        <v>5789</v>
      </c>
      <c r="C6527" s="8" t="s">
        <v>4</v>
      </c>
      <c r="D6527" s="50" t="s">
        <v>10794</v>
      </c>
      <c r="E6527" s="50" t="s">
        <v>4461</v>
      </c>
    </row>
    <row r="6528" spans="1:5" ht="16" x14ac:dyDescent="0.2">
      <c r="A6528" s="8" t="s">
        <v>9307</v>
      </c>
      <c r="B6528" s="8" t="s">
        <v>5789</v>
      </c>
      <c r="C6528" s="8" t="s">
        <v>5</v>
      </c>
      <c r="D6528" s="50" t="s">
        <v>11271</v>
      </c>
      <c r="E6528" s="50" t="s">
        <v>5698</v>
      </c>
    </row>
    <row r="6529" spans="1:5" ht="16" x14ac:dyDescent="0.2">
      <c r="A6529" s="8" t="s">
        <v>9307</v>
      </c>
      <c r="B6529" s="8" t="s">
        <v>5789</v>
      </c>
      <c r="C6529" s="8" t="s">
        <v>6</v>
      </c>
      <c r="D6529" s="50" t="s">
        <v>11301</v>
      </c>
      <c r="E6529" s="50" t="s">
        <v>5771</v>
      </c>
    </row>
    <row r="6530" spans="1:5" ht="16" x14ac:dyDescent="0.2">
      <c r="A6530" s="8" t="s">
        <v>9307</v>
      </c>
      <c r="B6530" s="8" t="s">
        <v>5789</v>
      </c>
      <c r="C6530" s="8" t="s">
        <v>7</v>
      </c>
      <c r="D6530" s="50" t="s">
        <v>11307</v>
      </c>
      <c r="E6530" s="50" t="s">
        <v>5791</v>
      </c>
    </row>
    <row r="6531" spans="1:5" ht="16" x14ac:dyDescent="0.2">
      <c r="A6531" s="8" t="s">
        <v>9307</v>
      </c>
      <c r="B6531" s="8" t="s">
        <v>5792</v>
      </c>
      <c r="C6531" s="8" t="s">
        <v>4</v>
      </c>
      <c r="D6531" s="50" t="s">
        <v>10794</v>
      </c>
      <c r="E6531" s="50" t="s">
        <v>4461</v>
      </c>
    </row>
    <row r="6532" spans="1:5" ht="16" x14ac:dyDescent="0.2">
      <c r="A6532" s="8" t="s">
        <v>9307</v>
      </c>
      <c r="B6532" s="8" t="s">
        <v>5792</v>
      </c>
      <c r="C6532" s="8" t="s">
        <v>5</v>
      </c>
      <c r="D6532" s="50" t="s">
        <v>11271</v>
      </c>
      <c r="E6532" s="50" t="s">
        <v>5698</v>
      </c>
    </row>
    <row r="6533" spans="1:5" ht="16" x14ac:dyDescent="0.2">
      <c r="A6533" s="8" t="s">
        <v>9307</v>
      </c>
      <c r="B6533" s="8" t="s">
        <v>5792</v>
      </c>
      <c r="C6533" s="8" t="s">
        <v>6</v>
      </c>
      <c r="D6533" s="50" t="s">
        <v>11301</v>
      </c>
      <c r="E6533" s="50" t="s">
        <v>5771</v>
      </c>
    </row>
    <row r="6534" spans="1:5" ht="16" x14ac:dyDescent="0.2">
      <c r="A6534" s="8" t="s">
        <v>9307</v>
      </c>
      <c r="B6534" s="8" t="s">
        <v>5792</v>
      </c>
      <c r="C6534" s="8" t="s">
        <v>7</v>
      </c>
      <c r="D6534" s="50" t="s">
        <v>11308</v>
      </c>
      <c r="E6534" s="50" t="s">
        <v>5794</v>
      </c>
    </row>
    <row r="6535" spans="1:5" ht="16" x14ac:dyDescent="0.2">
      <c r="A6535" s="8" t="s">
        <v>9307</v>
      </c>
      <c r="B6535" s="8" t="s">
        <v>5795</v>
      </c>
      <c r="C6535" s="8" t="s">
        <v>4</v>
      </c>
      <c r="D6535" s="50" t="s">
        <v>10794</v>
      </c>
      <c r="E6535" s="50" t="s">
        <v>4461</v>
      </c>
    </row>
    <row r="6536" spans="1:5" ht="16" x14ac:dyDescent="0.2">
      <c r="A6536" s="8" t="s">
        <v>9307</v>
      </c>
      <c r="B6536" s="8" t="s">
        <v>5795</v>
      </c>
      <c r="C6536" s="8" t="s">
        <v>5</v>
      </c>
      <c r="D6536" s="50" t="s">
        <v>11271</v>
      </c>
      <c r="E6536" s="50" t="s">
        <v>5698</v>
      </c>
    </row>
    <row r="6537" spans="1:5" ht="16" x14ac:dyDescent="0.2">
      <c r="A6537" s="8" t="s">
        <v>9307</v>
      </c>
      <c r="B6537" s="8" t="s">
        <v>5795</v>
      </c>
      <c r="C6537" s="8" t="s">
        <v>6</v>
      </c>
      <c r="D6537" s="50" t="s">
        <v>11301</v>
      </c>
      <c r="E6537" s="50" t="s">
        <v>5771</v>
      </c>
    </row>
    <row r="6538" spans="1:5" ht="16" x14ac:dyDescent="0.2">
      <c r="A6538" s="8" t="s">
        <v>9307</v>
      </c>
      <c r="B6538" s="8" t="s">
        <v>5795</v>
      </c>
      <c r="C6538" s="8" t="s">
        <v>7</v>
      </c>
      <c r="D6538" s="50" t="s">
        <v>11309</v>
      </c>
      <c r="E6538" s="50" t="s">
        <v>5797</v>
      </c>
    </row>
    <row r="6539" spans="1:5" ht="16" x14ac:dyDescent="0.2">
      <c r="A6539" s="8" t="s">
        <v>9307</v>
      </c>
      <c r="B6539" s="8" t="s">
        <v>5798</v>
      </c>
      <c r="C6539" s="8" t="s">
        <v>4</v>
      </c>
      <c r="D6539" s="50" t="s">
        <v>10794</v>
      </c>
      <c r="E6539" s="50" t="s">
        <v>4461</v>
      </c>
    </row>
    <row r="6540" spans="1:5" ht="16" x14ac:dyDescent="0.2">
      <c r="A6540" s="8" t="s">
        <v>9307</v>
      </c>
      <c r="B6540" s="8" t="s">
        <v>5798</v>
      </c>
      <c r="C6540" s="8" t="s">
        <v>5</v>
      </c>
      <c r="D6540" s="50" t="s">
        <v>11271</v>
      </c>
      <c r="E6540" s="50" t="s">
        <v>5698</v>
      </c>
    </row>
    <row r="6541" spans="1:5" ht="16" x14ac:dyDescent="0.2">
      <c r="A6541" s="8" t="s">
        <v>9307</v>
      </c>
      <c r="B6541" s="8" t="s">
        <v>5798</v>
      </c>
      <c r="C6541" s="8" t="s">
        <v>6</v>
      </c>
      <c r="D6541" s="50" t="s">
        <v>11301</v>
      </c>
      <c r="E6541" s="50" t="s">
        <v>5771</v>
      </c>
    </row>
    <row r="6542" spans="1:5" ht="16" x14ac:dyDescent="0.2">
      <c r="A6542" s="8" t="s">
        <v>9307</v>
      </c>
      <c r="B6542" s="8" t="s">
        <v>5798</v>
      </c>
      <c r="C6542" s="8" t="s">
        <v>7</v>
      </c>
      <c r="D6542" s="50" t="s">
        <v>11310</v>
      </c>
      <c r="E6542" s="50" t="s">
        <v>5800</v>
      </c>
    </row>
    <row r="6543" spans="1:5" ht="16" x14ac:dyDescent="0.2">
      <c r="A6543" s="8" t="s">
        <v>9307</v>
      </c>
      <c r="B6543" s="8" t="s">
        <v>5801</v>
      </c>
      <c r="C6543" s="8" t="s">
        <v>4</v>
      </c>
      <c r="D6543" s="50" t="s">
        <v>10794</v>
      </c>
      <c r="E6543" s="50" t="s">
        <v>4461</v>
      </c>
    </row>
    <row r="6544" spans="1:5" ht="16" x14ac:dyDescent="0.2">
      <c r="A6544" s="8" t="s">
        <v>9307</v>
      </c>
      <c r="B6544" s="8" t="s">
        <v>5801</v>
      </c>
      <c r="C6544" s="8" t="s">
        <v>5</v>
      </c>
      <c r="D6544" s="50" t="s">
        <v>11271</v>
      </c>
      <c r="E6544" s="50" t="s">
        <v>5698</v>
      </c>
    </row>
    <row r="6545" spans="1:5" ht="16" x14ac:dyDescent="0.2">
      <c r="A6545" s="8" t="s">
        <v>9307</v>
      </c>
      <c r="B6545" s="8" t="s">
        <v>5801</v>
      </c>
      <c r="C6545" s="8" t="s">
        <v>6</v>
      </c>
      <c r="D6545" s="50" t="s">
        <v>11301</v>
      </c>
      <c r="E6545" s="50" t="s">
        <v>5771</v>
      </c>
    </row>
    <row r="6546" spans="1:5" ht="16" x14ac:dyDescent="0.2">
      <c r="A6546" s="8" t="s">
        <v>9307</v>
      </c>
      <c r="B6546" s="8" t="s">
        <v>5801</v>
      </c>
      <c r="C6546" s="8" t="s">
        <v>7</v>
      </c>
      <c r="D6546" s="50" t="s">
        <v>11311</v>
      </c>
      <c r="E6546" s="50" t="s">
        <v>5803</v>
      </c>
    </row>
    <row r="6547" spans="1:5" ht="16" x14ac:dyDescent="0.2">
      <c r="A6547" s="8" t="s">
        <v>9307</v>
      </c>
      <c r="B6547" s="8" t="s">
        <v>5804</v>
      </c>
      <c r="C6547" s="8" t="s">
        <v>4</v>
      </c>
      <c r="D6547" s="50" t="s">
        <v>10794</v>
      </c>
      <c r="E6547" s="50" t="s">
        <v>4461</v>
      </c>
    </row>
    <row r="6548" spans="1:5" ht="16" x14ac:dyDescent="0.2">
      <c r="A6548" s="8" t="s">
        <v>9307</v>
      </c>
      <c r="B6548" s="8" t="s">
        <v>5804</v>
      </c>
      <c r="C6548" s="8" t="s">
        <v>5</v>
      </c>
      <c r="D6548" s="50" t="s">
        <v>11271</v>
      </c>
      <c r="E6548" s="50" t="s">
        <v>5698</v>
      </c>
    </row>
    <row r="6549" spans="1:5" ht="16" x14ac:dyDescent="0.2">
      <c r="A6549" s="8" t="s">
        <v>9307</v>
      </c>
      <c r="B6549" s="8" t="s">
        <v>5804</v>
      </c>
      <c r="C6549" s="8" t="s">
        <v>6</v>
      </c>
      <c r="D6549" s="50" t="s">
        <v>11301</v>
      </c>
      <c r="E6549" s="50" t="s">
        <v>5771</v>
      </c>
    </row>
    <row r="6550" spans="1:5" ht="16" x14ac:dyDescent="0.2">
      <c r="A6550" s="8" t="s">
        <v>9307</v>
      </c>
      <c r="B6550" s="8" t="s">
        <v>5804</v>
      </c>
      <c r="C6550" s="8" t="s">
        <v>7</v>
      </c>
      <c r="D6550" s="50" t="s">
        <v>9547</v>
      </c>
      <c r="E6550" s="50" t="s">
        <v>802</v>
      </c>
    </row>
    <row r="6551" spans="1:5" ht="16" x14ac:dyDescent="0.2">
      <c r="A6551" s="8" t="s">
        <v>9307</v>
      </c>
      <c r="B6551" s="8" t="s">
        <v>5806</v>
      </c>
      <c r="C6551" s="8" t="s">
        <v>4</v>
      </c>
      <c r="D6551" s="50" t="s">
        <v>10794</v>
      </c>
      <c r="E6551" s="50" t="s">
        <v>4461</v>
      </c>
    </row>
    <row r="6552" spans="1:5" ht="16" x14ac:dyDescent="0.2">
      <c r="A6552" s="8" t="s">
        <v>9307</v>
      </c>
      <c r="B6552" s="8" t="s">
        <v>5806</v>
      </c>
      <c r="C6552" s="8" t="s">
        <v>5</v>
      </c>
      <c r="D6552" s="50" t="s">
        <v>11271</v>
      </c>
      <c r="E6552" s="50" t="s">
        <v>5698</v>
      </c>
    </row>
    <row r="6553" spans="1:5" ht="16" x14ac:dyDescent="0.2">
      <c r="A6553" s="8" t="s">
        <v>9307</v>
      </c>
      <c r="B6553" s="8" t="s">
        <v>5806</v>
      </c>
      <c r="C6553" s="8" t="s">
        <v>6</v>
      </c>
      <c r="D6553" s="50" t="s">
        <v>11301</v>
      </c>
      <c r="E6553" s="50" t="s">
        <v>5771</v>
      </c>
    </row>
    <row r="6554" spans="1:5" ht="16" x14ac:dyDescent="0.2">
      <c r="A6554" s="8" t="s">
        <v>9307</v>
      </c>
      <c r="B6554" s="8" t="s">
        <v>5806</v>
      </c>
      <c r="C6554" s="8" t="s">
        <v>7</v>
      </c>
      <c r="D6554" s="50" t="s">
        <v>9516</v>
      </c>
      <c r="E6554" s="50" t="s">
        <v>643</v>
      </c>
    </row>
    <row r="6555" spans="1:5" ht="16" x14ac:dyDescent="0.2">
      <c r="A6555" s="8" t="s">
        <v>9307</v>
      </c>
      <c r="B6555" s="8" t="s">
        <v>5809</v>
      </c>
      <c r="C6555" s="8" t="s">
        <v>4</v>
      </c>
      <c r="D6555" s="50" t="s">
        <v>10794</v>
      </c>
      <c r="E6555" s="50" t="s">
        <v>4461</v>
      </c>
    </row>
    <row r="6556" spans="1:5" ht="16" x14ac:dyDescent="0.2">
      <c r="A6556" s="8" t="s">
        <v>9307</v>
      </c>
      <c r="B6556" s="8" t="s">
        <v>5809</v>
      </c>
      <c r="C6556" s="8" t="s">
        <v>5</v>
      </c>
      <c r="D6556" s="50" t="s">
        <v>11271</v>
      </c>
      <c r="E6556" s="50" t="s">
        <v>5698</v>
      </c>
    </row>
    <row r="6557" spans="1:5" ht="16" x14ac:dyDescent="0.2">
      <c r="A6557" s="8" t="s">
        <v>9307</v>
      </c>
      <c r="B6557" s="8" t="s">
        <v>5809</v>
      </c>
      <c r="C6557" s="8" t="s">
        <v>6</v>
      </c>
      <c r="D6557" s="50" t="s">
        <v>11301</v>
      </c>
      <c r="E6557" s="50" t="s">
        <v>5771</v>
      </c>
    </row>
    <row r="6558" spans="1:5" ht="16" x14ac:dyDescent="0.2">
      <c r="A6558" s="8" t="s">
        <v>9307</v>
      </c>
      <c r="B6558" s="8" t="s">
        <v>5809</v>
      </c>
      <c r="C6558" s="8" t="s">
        <v>7</v>
      </c>
      <c r="D6558" s="50" t="s">
        <v>10514</v>
      </c>
      <c r="E6558" s="50" t="s">
        <v>3739</v>
      </c>
    </row>
    <row r="6559" spans="1:5" ht="16" x14ac:dyDescent="0.2">
      <c r="A6559" s="8" t="s">
        <v>9307</v>
      </c>
      <c r="B6559" s="8" t="s">
        <v>5809</v>
      </c>
      <c r="C6559" s="8" t="s">
        <v>8</v>
      </c>
      <c r="D6559" s="50" t="s">
        <v>11312</v>
      </c>
      <c r="E6559" s="50" t="s">
        <v>5811</v>
      </c>
    </row>
    <row r="6560" spans="1:5" ht="16" x14ac:dyDescent="0.2">
      <c r="A6560" s="8" t="s">
        <v>9307</v>
      </c>
      <c r="B6560" s="8" t="s">
        <v>5812</v>
      </c>
      <c r="C6560" s="8" t="s">
        <v>4</v>
      </c>
      <c r="D6560" s="50" t="s">
        <v>10794</v>
      </c>
      <c r="E6560" s="50" t="s">
        <v>4461</v>
      </c>
    </row>
    <row r="6561" spans="1:5" ht="16" x14ac:dyDescent="0.2">
      <c r="A6561" s="8" t="s">
        <v>9307</v>
      </c>
      <c r="B6561" s="8" t="s">
        <v>5812</v>
      </c>
      <c r="C6561" s="8" t="s">
        <v>5</v>
      </c>
      <c r="D6561" s="50" t="s">
        <v>11271</v>
      </c>
      <c r="E6561" s="50" t="s">
        <v>5698</v>
      </c>
    </row>
    <row r="6562" spans="1:5" ht="16" x14ac:dyDescent="0.2">
      <c r="A6562" s="8" t="s">
        <v>9307</v>
      </c>
      <c r="B6562" s="8" t="s">
        <v>5812</v>
      </c>
      <c r="C6562" s="8" t="s">
        <v>6</v>
      </c>
      <c r="D6562" s="50" t="s">
        <v>11301</v>
      </c>
      <c r="E6562" s="50" t="s">
        <v>5771</v>
      </c>
    </row>
    <row r="6563" spans="1:5" ht="16" x14ac:dyDescent="0.2">
      <c r="A6563" s="8" t="s">
        <v>9307</v>
      </c>
      <c r="B6563" s="8" t="s">
        <v>5812</v>
      </c>
      <c r="C6563" s="8" t="s">
        <v>7</v>
      </c>
      <c r="D6563" s="50" t="s">
        <v>9723</v>
      </c>
      <c r="E6563" s="50" t="s">
        <v>1408</v>
      </c>
    </row>
    <row r="6564" spans="1:5" ht="16" x14ac:dyDescent="0.2">
      <c r="A6564" s="8" t="s">
        <v>9307</v>
      </c>
      <c r="B6564" s="8" t="s">
        <v>5812</v>
      </c>
      <c r="C6564" s="8" t="s">
        <v>8</v>
      </c>
      <c r="D6564" s="50" t="s">
        <v>11313</v>
      </c>
      <c r="E6564" s="50" t="s">
        <v>5814</v>
      </c>
    </row>
    <row r="6565" spans="1:5" ht="16" x14ac:dyDescent="0.2">
      <c r="A6565" s="8" t="s">
        <v>9307</v>
      </c>
      <c r="B6565" s="8" t="s">
        <v>5815</v>
      </c>
      <c r="C6565" s="8" t="s">
        <v>4</v>
      </c>
      <c r="D6565" s="50" t="s">
        <v>10794</v>
      </c>
      <c r="E6565" s="50" t="s">
        <v>4461</v>
      </c>
    </row>
    <row r="6566" spans="1:5" ht="16" x14ac:dyDescent="0.2">
      <c r="A6566" s="8" t="s">
        <v>9307</v>
      </c>
      <c r="B6566" s="8" t="s">
        <v>5815</v>
      </c>
      <c r="C6566" s="8" t="s">
        <v>5</v>
      </c>
      <c r="D6566" s="50" t="s">
        <v>11271</v>
      </c>
      <c r="E6566" s="50" t="s">
        <v>5698</v>
      </c>
    </row>
    <row r="6567" spans="1:5" ht="16" x14ac:dyDescent="0.2">
      <c r="A6567" s="8" t="s">
        <v>9307</v>
      </c>
      <c r="B6567" s="8" t="s">
        <v>5815</v>
      </c>
      <c r="C6567" s="8" t="s">
        <v>6</v>
      </c>
      <c r="D6567" s="50" t="s">
        <v>11314</v>
      </c>
      <c r="E6567" s="50" t="s">
        <v>5817</v>
      </c>
    </row>
    <row r="6568" spans="1:5" ht="16" x14ac:dyDescent="0.2">
      <c r="A6568" s="8" t="s">
        <v>9307</v>
      </c>
      <c r="B6568" s="8" t="s">
        <v>5815</v>
      </c>
      <c r="C6568" s="8" t="s">
        <v>7</v>
      </c>
      <c r="D6568" s="50" t="s">
        <v>11315</v>
      </c>
      <c r="E6568" s="50" t="s">
        <v>5818</v>
      </c>
    </row>
    <row r="6569" spans="1:5" ht="160" x14ac:dyDescent="0.2">
      <c r="A6569" s="8" t="s">
        <v>9307</v>
      </c>
      <c r="B6569" s="8" t="s">
        <v>5815</v>
      </c>
      <c r="C6569" s="8" t="s">
        <v>8</v>
      </c>
      <c r="D6569" s="50" t="s">
        <v>11316</v>
      </c>
      <c r="E6569" s="50" t="s">
        <v>5819</v>
      </c>
    </row>
    <row r="6570" spans="1:5" ht="16" x14ac:dyDescent="0.2">
      <c r="A6570" s="8" t="s">
        <v>9307</v>
      </c>
      <c r="B6570" s="8" t="s">
        <v>5820</v>
      </c>
      <c r="C6570" s="8" t="s">
        <v>4</v>
      </c>
      <c r="D6570" s="50" t="s">
        <v>10794</v>
      </c>
      <c r="E6570" s="50" t="s">
        <v>4461</v>
      </c>
    </row>
    <row r="6571" spans="1:5" ht="16" x14ac:dyDescent="0.2">
      <c r="A6571" s="8" t="s">
        <v>9307</v>
      </c>
      <c r="B6571" s="8" t="s">
        <v>5820</v>
      </c>
      <c r="C6571" s="8" t="s">
        <v>5</v>
      </c>
      <c r="D6571" s="50" t="s">
        <v>11271</v>
      </c>
      <c r="E6571" s="50" t="s">
        <v>5698</v>
      </c>
    </row>
    <row r="6572" spans="1:5" ht="16" x14ac:dyDescent="0.2">
      <c r="A6572" s="8" t="s">
        <v>9307</v>
      </c>
      <c r="B6572" s="8" t="s">
        <v>5820</v>
      </c>
      <c r="C6572" s="8" t="s">
        <v>6</v>
      </c>
      <c r="D6572" s="50" t="s">
        <v>11314</v>
      </c>
      <c r="E6572" s="50" t="s">
        <v>5817</v>
      </c>
    </row>
    <row r="6573" spans="1:5" ht="16" x14ac:dyDescent="0.2">
      <c r="A6573" s="8" t="s">
        <v>9307</v>
      </c>
      <c r="B6573" s="8" t="s">
        <v>5820</v>
      </c>
      <c r="C6573" s="8" t="s">
        <v>7</v>
      </c>
      <c r="D6573" s="50" t="s">
        <v>11317</v>
      </c>
      <c r="E6573" s="50" t="s">
        <v>5822</v>
      </c>
    </row>
    <row r="6574" spans="1:5" ht="16" x14ac:dyDescent="0.2">
      <c r="A6574" s="8" t="s">
        <v>9307</v>
      </c>
      <c r="B6574" s="8" t="s">
        <v>5823</v>
      </c>
      <c r="C6574" s="8" t="s">
        <v>4</v>
      </c>
      <c r="D6574" s="50" t="s">
        <v>10794</v>
      </c>
      <c r="E6574" s="50" t="s">
        <v>4461</v>
      </c>
    </row>
    <row r="6575" spans="1:5" ht="16" x14ac:dyDescent="0.2">
      <c r="A6575" s="8" t="s">
        <v>9307</v>
      </c>
      <c r="B6575" s="8" t="s">
        <v>5823</v>
      </c>
      <c r="C6575" s="8" t="s">
        <v>5</v>
      </c>
      <c r="D6575" s="50" t="s">
        <v>11271</v>
      </c>
      <c r="E6575" s="50" t="s">
        <v>5698</v>
      </c>
    </row>
    <row r="6576" spans="1:5" ht="16" x14ac:dyDescent="0.2">
      <c r="A6576" s="8" t="s">
        <v>9307</v>
      </c>
      <c r="B6576" s="8" t="s">
        <v>5823</v>
      </c>
      <c r="C6576" s="8" t="s">
        <v>6</v>
      </c>
      <c r="D6576" s="50" t="s">
        <v>11314</v>
      </c>
      <c r="E6576" s="50" t="s">
        <v>5817</v>
      </c>
    </row>
    <row r="6577" spans="1:5" ht="16" x14ac:dyDescent="0.2">
      <c r="A6577" s="8" t="s">
        <v>9307</v>
      </c>
      <c r="B6577" s="8" t="s">
        <v>5823</v>
      </c>
      <c r="C6577" s="8" t="s">
        <v>7</v>
      </c>
      <c r="D6577" s="50" t="s">
        <v>11318</v>
      </c>
      <c r="E6577" s="50" t="s">
        <v>5825</v>
      </c>
    </row>
    <row r="6578" spans="1:5" ht="16" x14ac:dyDescent="0.2">
      <c r="A6578" s="8" t="s">
        <v>9307</v>
      </c>
      <c r="B6578" s="8" t="s">
        <v>5823</v>
      </c>
      <c r="C6578" s="8" t="s">
        <v>8</v>
      </c>
      <c r="D6578" s="50" t="s">
        <v>11319</v>
      </c>
      <c r="E6578" s="50" t="s">
        <v>5826</v>
      </c>
    </row>
    <row r="6579" spans="1:5" ht="16" x14ac:dyDescent="0.2">
      <c r="A6579" s="8" t="s">
        <v>9307</v>
      </c>
      <c r="B6579" s="8" t="s">
        <v>5827</v>
      </c>
      <c r="C6579" s="8" t="s">
        <v>4</v>
      </c>
      <c r="D6579" s="50" t="s">
        <v>10794</v>
      </c>
      <c r="E6579" s="50" t="s">
        <v>4461</v>
      </c>
    </row>
    <row r="6580" spans="1:5" ht="16" x14ac:dyDescent="0.2">
      <c r="A6580" s="8" t="s">
        <v>9307</v>
      </c>
      <c r="B6580" s="8" t="s">
        <v>5827</v>
      </c>
      <c r="C6580" s="8" t="s">
        <v>5</v>
      </c>
      <c r="D6580" s="50" t="s">
        <v>11271</v>
      </c>
      <c r="E6580" s="50" t="s">
        <v>5698</v>
      </c>
    </row>
    <row r="6581" spans="1:5" ht="16" x14ac:dyDescent="0.2">
      <c r="A6581" s="8" t="s">
        <v>9307</v>
      </c>
      <c r="B6581" s="8" t="s">
        <v>5827</v>
      </c>
      <c r="C6581" s="8" t="s">
        <v>6</v>
      </c>
      <c r="D6581" s="50" t="s">
        <v>11314</v>
      </c>
      <c r="E6581" s="50" t="s">
        <v>5817</v>
      </c>
    </row>
    <row r="6582" spans="1:5" ht="16" x14ac:dyDescent="0.2">
      <c r="A6582" s="8" t="s">
        <v>9307</v>
      </c>
      <c r="B6582" s="8" t="s">
        <v>5827</v>
      </c>
      <c r="C6582" s="8" t="s">
        <v>7</v>
      </c>
      <c r="D6582" s="50" t="s">
        <v>11320</v>
      </c>
      <c r="E6582" s="50" t="s">
        <v>5829</v>
      </c>
    </row>
    <row r="6583" spans="1:5" ht="16" x14ac:dyDescent="0.2">
      <c r="A6583" s="8" t="s">
        <v>9307</v>
      </c>
      <c r="B6583" s="8" t="s">
        <v>5827</v>
      </c>
      <c r="C6583" s="8" t="s">
        <v>8</v>
      </c>
      <c r="D6583" s="50" t="s">
        <v>11321</v>
      </c>
      <c r="E6583" s="50" t="s">
        <v>5830</v>
      </c>
    </row>
    <row r="6584" spans="1:5" ht="16" x14ac:dyDescent="0.2">
      <c r="A6584" s="8" t="s">
        <v>9307</v>
      </c>
      <c r="B6584" s="8" t="s">
        <v>5831</v>
      </c>
      <c r="C6584" s="8" t="s">
        <v>4</v>
      </c>
      <c r="D6584" s="50" t="s">
        <v>10794</v>
      </c>
      <c r="E6584" s="50" t="s">
        <v>4461</v>
      </c>
    </row>
    <row r="6585" spans="1:5" ht="16" x14ac:dyDescent="0.2">
      <c r="A6585" s="8" t="s">
        <v>9307</v>
      </c>
      <c r="B6585" s="8" t="s">
        <v>5831</v>
      </c>
      <c r="C6585" s="8" t="s">
        <v>5</v>
      </c>
      <c r="D6585" s="50" t="s">
        <v>11271</v>
      </c>
      <c r="E6585" s="50" t="s">
        <v>5698</v>
      </c>
    </row>
    <row r="6586" spans="1:5" ht="16" x14ac:dyDescent="0.2">
      <c r="A6586" s="8" t="s">
        <v>9307</v>
      </c>
      <c r="B6586" s="8" t="s">
        <v>5831</v>
      </c>
      <c r="C6586" s="8" t="s">
        <v>6</v>
      </c>
      <c r="D6586" s="50" t="s">
        <v>11314</v>
      </c>
      <c r="E6586" s="50" t="s">
        <v>5817</v>
      </c>
    </row>
    <row r="6587" spans="1:5" ht="16" x14ac:dyDescent="0.2">
      <c r="A6587" s="8" t="s">
        <v>9307</v>
      </c>
      <c r="B6587" s="8" t="s">
        <v>5831</v>
      </c>
      <c r="C6587" s="8" t="s">
        <v>7</v>
      </c>
      <c r="D6587" s="50" t="s">
        <v>11322</v>
      </c>
      <c r="E6587" s="50" t="s">
        <v>5833</v>
      </c>
    </row>
    <row r="6588" spans="1:5" ht="128" x14ac:dyDescent="0.2">
      <c r="A6588" s="8" t="s">
        <v>9307</v>
      </c>
      <c r="B6588" s="8" t="s">
        <v>5831</v>
      </c>
      <c r="C6588" s="8" t="s">
        <v>8</v>
      </c>
      <c r="D6588" s="50" t="s">
        <v>11323</v>
      </c>
      <c r="E6588" s="50" t="s">
        <v>5834</v>
      </c>
    </row>
    <row r="6589" spans="1:5" ht="16" x14ac:dyDescent="0.2">
      <c r="A6589" s="8" t="s">
        <v>9307</v>
      </c>
      <c r="B6589" s="8" t="s">
        <v>5835</v>
      </c>
      <c r="C6589" s="8" t="s">
        <v>4</v>
      </c>
      <c r="D6589" s="50" t="s">
        <v>10794</v>
      </c>
      <c r="E6589" s="50" t="s">
        <v>4461</v>
      </c>
    </row>
    <row r="6590" spans="1:5" ht="16" x14ac:dyDescent="0.2">
      <c r="A6590" s="8" t="s">
        <v>9307</v>
      </c>
      <c r="B6590" s="8" t="s">
        <v>5835</v>
      </c>
      <c r="C6590" s="8" t="s">
        <v>5</v>
      </c>
      <c r="D6590" s="50" t="s">
        <v>11271</v>
      </c>
      <c r="E6590" s="50" t="s">
        <v>5698</v>
      </c>
    </row>
    <row r="6591" spans="1:5" ht="16" x14ac:dyDescent="0.2">
      <c r="A6591" s="8" t="s">
        <v>9307</v>
      </c>
      <c r="B6591" s="8" t="s">
        <v>5835</v>
      </c>
      <c r="C6591" s="8" t="s">
        <v>6</v>
      </c>
      <c r="D6591" s="50" t="s">
        <v>11314</v>
      </c>
      <c r="E6591" s="50" t="s">
        <v>5817</v>
      </c>
    </row>
    <row r="6592" spans="1:5" ht="16" x14ac:dyDescent="0.2">
      <c r="A6592" s="8" t="s">
        <v>9307</v>
      </c>
      <c r="B6592" s="8" t="s">
        <v>5835</v>
      </c>
      <c r="C6592" s="8" t="s">
        <v>7</v>
      </c>
      <c r="D6592" s="50" t="s">
        <v>11324</v>
      </c>
      <c r="E6592" s="50" t="s">
        <v>5837</v>
      </c>
    </row>
    <row r="6593" spans="1:5" ht="16" x14ac:dyDescent="0.2">
      <c r="A6593" s="8" t="s">
        <v>9307</v>
      </c>
      <c r="B6593" s="8" t="s">
        <v>5835</v>
      </c>
      <c r="C6593" s="8" t="s">
        <v>8</v>
      </c>
      <c r="D6593" s="50" t="s">
        <v>11325</v>
      </c>
      <c r="E6593" s="50" t="s">
        <v>5838</v>
      </c>
    </row>
    <row r="6594" spans="1:5" ht="16" x14ac:dyDescent="0.2">
      <c r="A6594" s="8" t="s">
        <v>9307</v>
      </c>
      <c r="B6594" s="8" t="s">
        <v>5839</v>
      </c>
      <c r="C6594" s="8" t="s">
        <v>4</v>
      </c>
      <c r="D6594" s="50" t="s">
        <v>10794</v>
      </c>
      <c r="E6594" s="50" t="s">
        <v>4461</v>
      </c>
    </row>
    <row r="6595" spans="1:5" ht="16" x14ac:dyDescent="0.2">
      <c r="A6595" s="8" t="s">
        <v>9307</v>
      </c>
      <c r="B6595" s="8" t="s">
        <v>5839</v>
      </c>
      <c r="C6595" s="8" t="s">
        <v>5</v>
      </c>
      <c r="D6595" s="50" t="s">
        <v>11271</v>
      </c>
      <c r="E6595" s="50" t="s">
        <v>5698</v>
      </c>
    </row>
    <row r="6596" spans="1:5" ht="16" x14ac:dyDescent="0.2">
      <c r="A6596" s="8" t="s">
        <v>9307</v>
      </c>
      <c r="B6596" s="8" t="s">
        <v>5839</v>
      </c>
      <c r="C6596" s="8" t="s">
        <v>6</v>
      </c>
      <c r="D6596" s="50" t="s">
        <v>11314</v>
      </c>
      <c r="E6596" s="50" t="s">
        <v>5817</v>
      </c>
    </row>
    <row r="6597" spans="1:5" ht="16" x14ac:dyDescent="0.2">
      <c r="A6597" s="8" t="s">
        <v>9307</v>
      </c>
      <c r="B6597" s="8" t="s">
        <v>5839</v>
      </c>
      <c r="C6597" s="8" t="s">
        <v>7</v>
      </c>
      <c r="D6597" s="50" t="s">
        <v>11326</v>
      </c>
      <c r="E6597" s="50" t="s">
        <v>5841</v>
      </c>
    </row>
    <row r="6598" spans="1:5" ht="96" x14ac:dyDescent="0.2">
      <c r="A6598" s="8" t="s">
        <v>9307</v>
      </c>
      <c r="B6598" s="8" t="s">
        <v>5839</v>
      </c>
      <c r="C6598" s="8" t="s">
        <v>8</v>
      </c>
      <c r="D6598" s="50" t="s">
        <v>11327</v>
      </c>
      <c r="E6598" s="50" t="s">
        <v>5842</v>
      </c>
    </row>
    <row r="6599" spans="1:5" ht="16" x14ac:dyDescent="0.2">
      <c r="A6599" s="8" t="s">
        <v>9307</v>
      </c>
      <c r="B6599" s="8" t="s">
        <v>5843</v>
      </c>
      <c r="C6599" s="8" t="s">
        <v>4</v>
      </c>
      <c r="D6599" s="50" t="s">
        <v>10794</v>
      </c>
      <c r="E6599" s="50" t="s">
        <v>4461</v>
      </c>
    </row>
    <row r="6600" spans="1:5" ht="16" x14ac:dyDescent="0.2">
      <c r="A6600" s="8" t="s">
        <v>9307</v>
      </c>
      <c r="B6600" s="8" t="s">
        <v>5843</v>
      </c>
      <c r="C6600" s="8" t="s">
        <v>5</v>
      </c>
      <c r="D6600" s="50" t="s">
        <v>11271</v>
      </c>
      <c r="E6600" s="50" t="s">
        <v>5698</v>
      </c>
    </row>
    <row r="6601" spans="1:5" ht="16" x14ac:dyDescent="0.2">
      <c r="A6601" s="8" t="s">
        <v>9307</v>
      </c>
      <c r="B6601" s="8" t="s">
        <v>5843</v>
      </c>
      <c r="C6601" s="8" t="s">
        <v>6</v>
      </c>
      <c r="D6601" s="50" t="s">
        <v>11314</v>
      </c>
      <c r="E6601" s="50" t="s">
        <v>5817</v>
      </c>
    </row>
    <row r="6602" spans="1:5" ht="16" x14ac:dyDescent="0.2">
      <c r="A6602" s="8" t="s">
        <v>9307</v>
      </c>
      <c r="B6602" s="8" t="s">
        <v>5843</v>
      </c>
      <c r="C6602" s="8" t="s">
        <v>7</v>
      </c>
      <c r="D6602" s="50" t="s">
        <v>11328</v>
      </c>
      <c r="E6602" s="50" t="s">
        <v>5845</v>
      </c>
    </row>
    <row r="6603" spans="1:5" ht="16" x14ac:dyDescent="0.2">
      <c r="A6603" s="8" t="s">
        <v>9307</v>
      </c>
      <c r="B6603" s="8" t="s">
        <v>5846</v>
      </c>
      <c r="C6603" s="8" t="s">
        <v>4</v>
      </c>
      <c r="D6603" s="50" t="s">
        <v>10794</v>
      </c>
      <c r="E6603" s="50" t="s">
        <v>4461</v>
      </c>
    </row>
    <row r="6604" spans="1:5" ht="16" x14ac:dyDescent="0.2">
      <c r="A6604" s="8" t="s">
        <v>9307</v>
      </c>
      <c r="B6604" s="8" t="s">
        <v>5846</v>
      </c>
      <c r="C6604" s="8" t="s">
        <v>5</v>
      </c>
      <c r="D6604" s="50" t="s">
        <v>11271</v>
      </c>
      <c r="E6604" s="50" t="s">
        <v>5698</v>
      </c>
    </row>
    <row r="6605" spans="1:5" ht="16" x14ac:dyDescent="0.2">
      <c r="A6605" s="8" t="s">
        <v>9307</v>
      </c>
      <c r="B6605" s="8" t="s">
        <v>5846</v>
      </c>
      <c r="C6605" s="8" t="s">
        <v>6</v>
      </c>
      <c r="D6605" s="50" t="s">
        <v>11314</v>
      </c>
      <c r="E6605" s="50" t="s">
        <v>5817</v>
      </c>
    </row>
    <row r="6606" spans="1:5" ht="16" x14ac:dyDescent="0.2">
      <c r="A6606" s="8" t="s">
        <v>9307</v>
      </c>
      <c r="B6606" s="8" t="s">
        <v>5846</v>
      </c>
      <c r="C6606" s="8" t="s">
        <v>7</v>
      </c>
      <c r="D6606" s="50" t="s">
        <v>11329</v>
      </c>
      <c r="E6606" s="50" t="s">
        <v>5848</v>
      </c>
    </row>
    <row r="6607" spans="1:5" ht="112" x14ac:dyDescent="0.2">
      <c r="A6607" s="8" t="s">
        <v>9307</v>
      </c>
      <c r="B6607" s="8" t="s">
        <v>5846</v>
      </c>
      <c r="C6607" s="8" t="s">
        <v>8</v>
      </c>
      <c r="D6607" s="50" t="s">
        <v>11330</v>
      </c>
      <c r="E6607" s="50" t="s">
        <v>5849</v>
      </c>
    </row>
    <row r="6608" spans="1:5" ht="16" x14ac:dyDescent="0.2">
      <c r="A6608" s="8" t="s">
        <v>9307</v>
      </c>
      <c r="B6608" s="8" t="s">
        <v>5850</v>
      </c>
      <c r="C6608" s="8" t="s">
        <v>4</v>
      </c>
      <c r="D6608" s="50" t="s">
        <v>10794</v>
      </c>
      <c r="E6608" s="50" t="s">
        <v>4461</v>
      </c>
    </row>
    <row r="6609" spans="1:5" ht="16" x14ac:dyDescent="0.2">
      <c r="A6609" s="8" t="s">
        <v>9307</v>
      </c>
      <c r="B6609" s="8" t="s">
        <v>5850</v>
      </c>
      <c r="C6609" s="8" t="s">
        <v>5</v>
      </c>
      <c r="D6609" s="50" t="s">
        <v>11331</v>
      </c>
      <c r="E6609" s="50" t="s">
        <v>5852</v>
      </c>
    </row>
    <row r="6610" spans="1:5" ht="16" x14ac:dyDescent="0.2">
      <c r="A6610" s="8" t="s">
        <v>9307</v>
      </c>
      <c r="B6610" s="8" t="s">
        <v>5850</v>
      </c>
      <c r="C6610" s="8" t="s">
        <v>7</v>
      </c>
      <c r="D6610" s="50" t="s">
        <v>11332</v>
      </c>
      <c r="E6610" s="50" t="s">
        <v>5853</v>
      </c>
    </row>
    <row r="6611" spans="1:5" ht="16" x14ac:dyDescent="0.2">
      <c r="A6611" s="8" t="s">
        <v>9307</v>
      </c>
      <c r="B6611" s="8" t="s">
        <v>5854</v>
      </c>
      <c r="C6611" s="8" t="s">
        <v>4</v>
      </c>
      <c r="D6611" s="50" t="s">
        <v>10794</v>
      </c>
      <c r="E6611" s="50" t="s">
        <v>4461</v>
      </c>
    </row>
    <row r="6612" spans="1:5" ht="16" x14ac:dyDescent="0.2">
      <c r="A6612" s="8" t="s">
        <v>9307</v>
      </c>
      <c r="B6612" s="8" t="s">
        <v>5854</v>
      </c>
      <c r="C6612" s="8" t="s">
        <v>5</v>
      </c>
      <c r="D6612" s="50" t="s">
        <v>11331</v>
      </c>
      <c r="E6612" s="50" t="s">
        <v>5852</v>
      </c>
    </row>
    <row r="6613" spans="1:5" ht="32" x14ac:dyDescent="0.2">
      <c r="A6613" s="8" t="s">
        <v>9307</v>
      </c>
      <c r="B6613" s="8" t="s">
        <v>5854</v>
      </c>
      <c r="C6613" s="8" t="s">
        <v>7</v>
      </c>
      <c r="D6613" s="50" t="s">
        <v>11333</v>
      </c>
      <c r="E6613" s="50" t="s">
        <v>5856</v>
      </c>
    </row>
    <row r="6614" spans="1:5" ht="16" x14ac:dyDescent="0.2">
      <c r="A6614" s="8" t="s">
        <v>9307</v>
      </c>
      <c r="B6614" s="8" t="s">
        <v>5859</v>
      </c>
      <c r="C6614" s="8" t="s">
        <v>4</v>
      </c>
      <c r="D6614" s="50" t="s">
        <v>10794</v>
      </c>
      <c r="E6614" s="50" t="s">
        <v>4461</v>
      </c>
    </row>
    <row r="6615" spans="1:5" ht="16" x14ac:dyDescent="0.2">
      <c r="A6615" s="8" t="s">
        <v>9307</v>
      </c>
      <c r="B6615" s="8" t="s">
        <v>5859</v>
      </c>
      <c r="C6615" s="8" t="s">
        <v>5</v>
      </c>
      <c r="D6615" s="50" t="s">
        <v>11331</v>
      </c>
      <c r="E6615" s="50" t="s">
        <v>5852</v>
      </c>
    </row>
    <row r="6616" spans="1:5" ht="16" x14ac:dyDescent="0.2">
      <c r="A6616" s="8" t="s">
        <v>9307</v>
      </c>
      <c r="B6616" s="8" t="s">
        <v>5859</v>
      </c>
      <c r="C6616" s="8" t="s">
        <v>7</v>
      </c>
      <c r="D6616" s="50" t="s">
        <v>11334</v>
      </c>
      <c r="E6616" s="50" t="s">
        <v>5861</v>
      </c>
    </row>
    <row r="6617" spans="1:5" ht="16" x14ac:dyDescent="0.2">
      <c r="A6617" s="8" t="s">
        <v>9307</v>
      </c>
      <c r="B6617" s="8" t="s">
        <v>5862</v>
      </c>
      <c r="C6617" s="8" t="s">
        <v>4</v>
      </c>
      <c r="D6617" s="50" t="s">
        <v>10794</v>
      </c>
      <c r="E6617" s="50" t="s">
        <v>4461</v>
      </c>
    </row>
    <row r="6618" spans="1:5" ht="16" x14ac:dyDescent="0.2">
      <c r="A6618" s="8" t="s">
        <v>9307</v>
      </c>
      <c r="B6618" s="8" t="s">
        <v>5862</v>
      </c>
      <c r="C6618" s="8" t="s">
        <v>5</v>
      </c>
      <c r="D6618" s="50" t="s">
        <v>11331</v>
      </c>
      <c r="E6618" s="50" t="s">
        <v>5852</v>
      </c>
    </row>
    <row r="6619" spans="1:5" ht="16" x14ac:dyDescent="0.2">
      <c r="A6619" s="8" t="s">
        <v>9307</v>
      </c>
      <c r="B6619" s="8" t="s">
        <v>5862</v>
      </c>
      <c r="C6619" s="8" t="s">
        <v>7</v>
      </c>
      <c r="D6619" s="50" t="s">
        <v>11335</v>
      </c>
      <c r="E6619" s="50" t="s">
        <v>5864</v>
      </c>
    </row>
    <row r="6620" spans="1:5" ht="16" x14ac:dyDescent="0.2">
      <c r="A6620" s="8" t="s">
        <v>9307</v>
      </c>
      <c r="B6620" s="8" t="s">
        <v>5865</v>
      </c>
      <c r="C6620" s="8" t="s">
        <v>4</v>
      </c>
      <c r="D6620" s="50" t="s">
        <v>10794</v>
      </c>
      <c r="E6620" s="50" t="s">
        <v>4461</v>
      </c>
    </row>
    <row r="6621" spans="1:5" ht="16" x14ac:dyDescent="0.2">
      <c r="A6621" s="8" t="s">
        <v>9307</v>
      </c>
      <c r="B6621" s="8" t="s">
        <v>5865</v>
      </c>
      <c r="C6621" s="8" t="s">
        <v>5</v>
      </c>
      <c r="D6621" s="50" t="s">
        <v>11331</v>
      </c>
      <c r="E6621" s="50" t="s">
        <v>5852</v>
      </c>
    </row>
    <row r="6622" spans="1:5" ht="16" x14ac:dyDescent="0.2">
      <c r="A6622" s="8" t="s">
        <v>9307</v>
      </c>
      <c r="B6622" s="8" t="s">
        <v>5865</v>
      </c>
      <c r="C6622" s="8" t="s">
        <v>7</v>
      </c>
      <c r="D6622" s="50" t="s">
        <v>11336</v>
      </c>
      <c r="E6622" s="50" t="s">
        <v>5867</v>
      </c>
    </row>
    <row r="6623" spans="1:5" ht="16" x14ac:dyDescent="0.2">
      <c r="A6623" s="8" t="s">
        <v>9307</v>
      </c>
      <c r="B6623" s="8" t="s">
        <v>5868</v>
      </c>
      <c r="C6623" s="8" t="s">
        <v>4</v>
      </c>
      <c r="D6623" s="50" t="s">
        <v>10794</v>
      </c>
      <c r="E6623" s="50" t="s">
        <v>4461</v>
      </c>
    </row>
    <row r="6624" spans="1:5" ht="16" x14ac:dyDescent="0.2">
      <c r="A6624" s="8" t="s">
        <v>9307</v>
      </c>
      <c r="B6624" s="8" t="s">
        <v>5868</v>
      </c>
      <c r="C6624" s="8" t="s">
        <v>5</v>
      </c>
      <c r="D6624" s="50" t="s">
        <v>11331</v>
      </c>
      <c r="E6624" s="50" t="s">
        <v>5852</v>
      </c>
    </row>
    <row r="6625" spans="1:5" ht="16" x14ac:dyDescent="0.2">
      <c r="A6625" s="8" t="s">
        <v>9307</v>
      </c>
      <c r="B6625" s="8" t="s">
        <v>5868</v>
      </c>
      <c r="C6625" s="8" t="s">
        <v>7</v>
      </c>
      <c r="D6625" s="50" t="s">
        <v>11337</v>
      </c>
      <c r="E6625" s="50" t="s">
        <v>5870</v>
      </c>
    </row>
    <row r="6626" spans="1:5" ht="16" x14ac:dyDescent="0.2">
      <c r="A6626" s="8" t="s">
        <v>9307</v>
      </c>
      <c r="B6626" s="8" t="s">
        <v>5871</v>
      </c>
      <c r="C6626" s="8" t="s">
        <v>4</v>
      </c>
      <c r="D6626" s="50" t="s">
        <v>10794</v>
      </c>
      <c r="E6626" s="50" t="s">
        <v>4461</v>
      </c>
    </row>
    <row r="6627" spans="1:5" ht="16" x14ac:dyDescent="0.2">
      <c r="A6627" s="8" t="s">
        <v>9307</v>
      </c>
      <c r="B6627" s="8" t="s">
        <v>5871</v>
      </c>
      <c r="C6627" s="8" t="s">
        <v>5</v>
      </c>
      <c r="D6627" s="50" t="s">
        <v>11331</v>
      </c>
      <c r="E6627" s="50" t="s">
        <v>5852</v>
      </c>
    </row>
    <row r="6628" spans="1:5" ht="32" x14ac:dyDescent="0.2">
      <c r="A6628" s="8" t="s">
        <v>9307</v>
      </c>
      <c r="B6628" s="8" t="s">
        <v>5871</v>
      </c>
      <c r="C6628" s="8" t="s">
        <v>7</v>
      </c>
      <c r="D6628" s="50" t="s">
        <v>11338</v>
      </c>
      <c r="E6628" s="50" t="s">
        <v>5873</v>
      </c>
    </row>
    <row r="6629" spans="1:5" ht="16" x14ac:dyDescent="0.2">
      <c r="A6629" s="8" t="s">
        <v>9307</v>
      </c>
      <c r="B6629" s="8" t="s">
        <v>5874</v>
      </c>
      <c r="C6629" s="8" t="s">
        <v>4</v>
      </c>
      <c r="D6629" s="50" t="s">
        <v>10794</v>
      </c>
      <c r="E6629" s="50" t="s">
        <v>4461</v>
      </c>
    </row>
    <row r="6630" spans="1:5" ht="16" x14ac:dyDescent="0.2">
      <c r="A6630" s="8" t="s">
        <v>9307</v>
      </c>
      <c r="B6630" s="8" t="s">
        <v>5874</v>
      </c>
      <c r="C6630" s="8" t="s">
        <v>5</v>
      </c>
      <c r="D6630" s="50" t="s">
        <v>11331</v>
      </c>
      <c r="E6630" s="50" t="s">
        <v>5852</v>
      </c>
    </row>
    <row r="6631" spans="1:5" ht="16" x14ac:dyDescent="0.2">
      <c r="A6631" s="8" t="s">
        <v>9307</v>
      </c>
      <c r="B6631" s="8" t="s">
        <v>5874</v>
      </c>
      <c r="C6631" s="8" t="s">
        <v>7</v>
      </c>
      <c r="D6631" s="50" t="s">
        <v>11339</v>
      </c>
      <c r="E6631" s="50" t="s">
        <v>5876</v>
      </c>
    </row>
    <row r="6632" spans="1:5" ht="16" x14ac:dyDescent="0.2">
      <c r="A6632" s="8" t="s">
        <v>9307</v>
      </c>
      <c r="B6632" s="8" t="s">
        <v>5877</v>
      </c>
      <c r="C6632" s="8" t="s">
        <v>4</v>
      </c>
      <c r="D6632" s="50" t="s">
        <v>10794</v>
      </c>
      <c r="E6632" s="50" t="s">
        <v>4461</v>
      </c>
    </row>
    <row r="6633" spans="1:5" ht="16" x14ac:dyDescent="0.2">
      <c r="A6633" s="8" t="s">
        <v>9307</v>
      </c>
      <c r="B6633" s="8" t="s">
        <v>5877</v>
      </c>
      <c r="C6633" s="8" t="s">
        <v>5</v>
      </c>
      <c r="D6633" s="50" t="s">
        <v>11331</v>
      </c>
      <c r="E6633" s="50" t="s">
        <v>5852</v>
      </c>
    </row>
    <row r="6634" spans="1:5" ht="16" x14ac:dyDescent="0.2">
      <c r="A6634" s="8" t="s">
        <v>9307</v>
      </c>
      <c r="B6634" s="8" t="s">
        <v>5877</v>
      </c>
      <c r="C6634" s="8" t="s">
        <v>7</v>
      </c>
      <c r="D6634" s="50" t="s">
        <v>11340</v>
      </c>
      <c r="E6634" s="50" t="s">
        <v>5879</v>
      </c>
    </row>
    <row r="6635" spans="1:5" ht="16" x14ac:dyDescent="0.2">
      <c r="A6635" s="8" t="s">
        <v>9307</v>
      </c>
      <c r="B6635" s="8" t="s">
        <v>5880</v>
      </c>
      <c r="C6635" s="8" t="s">
        <v>4</v>
      </c>
      <c r="D6635" s="50" t="s">
        <v>10794</v>
      </c>
      <c r="E6635" s="50" t="s">
        <v>4461</v>
      </c>
    </row>
    <row r="6636" spans="1:5" ht="16" x14ac:dyDescent="0.2">
      <c r="A6636" s="8" t="s">
        <v>9307</v>
      </c>
      <c r="B6636" s="8" t="s">
        <v>5880</v>
      </c>
      <c r="C6636" s="8" t="s">
        <v>5</v>
      </c>
      <c r="D6636" s="50" t="s">
        <v>11331</v>
      </c>
      <c r="E6636" s="50" t="s">
        <v>5852</v>
      </c>
    </row>
    <row r="6637" spans="1:5" ht="16" x14ac:dyDescent="0.2">
      <c r="A6637" s="8" t="s">
        <v>9307</v>
      </c>
      <c r="B6637" s="8" t="s">
        <v>5880</v>
      </c>
      <c r="C6637" s="8" t="s">
        <v>7</v>
      </c>
      <c r="D6637" s="50" t="s">
        <v>9723</v>
      </c>
      <c r="E6637" s="50" t="s">
        <v>1408</v>
      </c>
    </row>
    <row r="6638" spans="1:5" ht="16" x14ac:dyDescent="0.2">
      <c r="A6638" s="8" t="s">
        <v>9307</v>
      </c>
      <c r="B6638" s="8" t="s">
        <v>5882</v>
      </c>
      <c r="C6638" s="8" t="s">
        <v>4</v>
      </c>
      <c r="D6638" s="50" t="s">
        <v>10794</v>
      </c>
      <c r="E6638" s="50" t="s">
        <v>4461</v>
      </c>
    </row>
    <row r="6639" spans="1:5" ht="16" x14ac:dyDescent="0.2">
      <c r="A6639" s="8" t="s">
        <v>9307</v>
      </c>
      <c r="B6639" s="8" t="s">
        <v>5882</v>
      </c>
      <c r="C6639" s="8" t="s">
        <v>5</v>
      </c>
      <c r="D6639" s="50" t="s">
        <v>11341</v>
      </c>
      <c r="E6639" s="50" t="s">
        <v>5884</v>
      </c>
    </row>
    <row r="6640" spans="1:5" ht="16" x14ac:dyDescent="0.2">
      <c r="A6640" s="8" t="s">
        <v>9307</v>
      </c>
      <c r="B6640" s="8" t="s">
        <v>5882</v>
      </c>
      <c r="C6640" s="8" t="s">
        <v>7</v>
      </c>
      <c r="D6640" s="50" t="s">
        <v>11342</v>
      </c>
      <c r="E6640" s="50" t="s">
        <v>5885</v>
      </c>
    </row>
    <row r="6641" spans="1:5" ht="96" x14ac:dyDescent="0.2">
      <c r="A6641" s="8" t="s">
        <v>9307</v>
      </c>
      <c r="B6641" s="8" t="s">
        <v>5882</v>
      </c>
      <c r="C6641" s="8" t="s">
        <v>8</v>
      </c>
      <c r="D6641" s="50" t="s">
        <v>11343</v>
      </c>
      <c r="E6641" s="50" t="s">
        <v>5886</v>
      </c>
    </row>
    <row r="6642" spans="1:5" ht="16" x14ac:dyDescent="0.2">
      <c r="A6642" s="8" t="s">
        <v>9307</v>
      </c>
      <c r="B6642" s="8" t="s">
        <v>5889</v>
      </c>
      <c r="C6642" s="8" t="s">
        <v>4</v>
      </c>
      <c r="D6642" s="50" t="s">
        <v>10794</v>
      </c>
      <c r="E6642" s="50" t="s">
        <v>4461</v>
      </c>
    </row>
    <row r="6643" spans="1:5" ht="16" x14ac:dyDescent="0.2">
      <c r="A6643" s="8" t="s">
        <v>9307</v>
      </c>
      <c r="B6643" s="8" t="s">
        <v>5889</v>
      </c>
      <c r="C6643" s="8" t="s">
        <v>5</v>
      </c>
      <c r="D6643" s="50" t="s">
        <v>11341</v>
      </c>
      <c r="E6643" s="50" t="s">
        <v>5884</v>
      </c>
    </row>
    <row r="6644" spans="1:5" ht="16" x14ac:dyDescent="0.2">
      <c r="A6644" s="8" t="s">
        <v>9307</v>
      </c>
      <c r="B6644" s="8" t="s">
        <v>5889</v>
      </c>
      <c r="C6644" s="8" t="s">
        <v>7</v>
      </c>
      <c r="D6644" s="50" t="s">
        <v>11344</v>
      </c>
      <c r="E6644" s="50" t="s">
        <v>5891</v>
      </c>
    </row>
    <row r="6645" spans="1:5" ht="32" x14ac:dyDescent="0.2">
      <c r="A6645" s="8" t="s">
        <v>9307</v>
      </c>
      <c r="B6645" s="8" t="s">
        <v>5889</v>
      </c>
      <c r="C6645" s="8" t="s">
        <v>8</v>
      </c>
      <c r="D6645" s="50" t="s">
        <v>11345</v>
      </c>
      <c r="E6645" s="50" t="s">
        <v>5892</v>
      </c>
    </row>
    <row r="6646" spans="1:5" ht="16" x14ac:dyDescent="0.2">
      <c r="A6646" s="8" t="s">
        <v>9307</v>
      </c>
      <c r="B6646" s="8" t="s">
        <v>5893</v>
      </c>
      <c r="C6646" s="8" t="s">
        <v>4</v>
      </c>
      <c r="D6646" s="50" t="s">
        <v>10794</v>
      </c>
      <c r="E6646" s="50" t="s">
        <v>4461</v>
      </c>
    </row>
    <row r="6647" spans="1:5" ht="16" x14ac:dyDescent="0.2">
      <c r="A6647" s="8" t="s">
        <v>9307</v>
      </c>
      <c r="B6647" s="8" t="s">
        <v>5893</v>
      </c>
      <c r="C6647" s="8" t="s">
        <v>5</v>
      </c>
      <c r="D6647" s="50" t="s">
        <v>11341</v>
      </c>
      <c r="E6647" s="50" t="s">
        <v>5884</v>
      </c>
    </row>
    <row r="6648" spans="1:5" ht="32" x14ac:dyDescent="0.2">
      <c r="A6648" s="8" t="s">
        <v>9307</v>
      </c>
      <c r="B6648" s="8" t="s">
        <v>5893</v>
      </c>
      <c r="C6648" s="8" t="s">
        <v>7</v>
      </c>
      <c r="D6648" s="50" t="s">
        <v>11346</v>
      </c>
      <c r="E6648" s="50" t="s">
        <v>5895</v>
      </c>
    </row>
    <row r="6649" spans="1:5" ht="16" x14ac:dyDescent="0.2">
      <c r="A6649" s="8" t="s">
        <v>9307</v>
      </c>
      <c r="B6649" s="8" t="s">
        <v>5893</v>
      </c>
      <c r="C6649" s="8" t="s">
        <v>8</v>
      </c>
      <c r="D6649" s="50" t="s">
        <v>11347</v>
      </c>
      <c r="E6649" s="50" t="s">
        <v>5896</v>
      </c>
    </row>
    <row r="6650" spans="1:5" ht="16" x14ac:dyDescent="0.2">
      <c r="A6650" s="8" t="s">
        <v>9307</v>
      </c>
      <c r="B6650" s="8" t="s">
        <v>5897</v>
      </c>
      <c r="C6650" s="8" t="s">
        <v>4</v>
      </c>
      <c r="D6650" s="50" t="s">
        <v>10794</v>
      </c>
      <c r="E6650" s="50" t="s">
        <v>4461</v>
      </c>
    </row>
    <row r="6651" spans="1:5" ht="16" x14ac:dyDescent="0.2">
      <c r="A6651" s="8" t="s">
        <v>9307</v>
      </c>
      <c r="B6651" s="8" t="s">
        <v>5897</v>
      </c>
      <c r="C6651" s="8" t="s">
        <v>5</v>
      </c>
      <c r="D6651" s="50" t="s">
        <v>11341</v>
      </c>
      <c r="E6651" s="50" t="s">
        <v>5884</v>
      </c>
    </row>
    <row r="6652" spans="1:5" ht="16" x14ac:dyDescent="0.2">
      <c r="A6652" s="8" t="s">
        <v>9307</v>
      </c>
      <c r="B6652" s="8" t="s">
        <v>5897</v>
      </c>
      <c r="C6652" s="8" t="s">
        <v>7</v>
      </c>
      <c r="D6652" s="50" t="s">
        <v>11348</v>
      </c>
      <c r="E6652" s="50" t="s">
        <v>5899</v>
      </c>
    </row>
    <row r="6653" spans="1:5" ht="16" x14ac:dyDescent="0.2">
      <c r="A6653" s="8" t="s">
        <v>9307</v>
      </c>
      <c r="B6653" s="8" t="s">
        <v>5900</v>
      </c>
      <c r="C6653" s="8" t="s">
        <v>4</v>
      </c>
      <c r="D6653" s="50" t="s">
        <v>10794</v>
      </c>
      <c r="E6653" s="50" t="s">
        <v>4461</v>
      </c>
    </row>
    <row r="6654" spans="1:5" ht="16" x14ac:dyDescent="0.2">
      <c r="A6654" s="8" t="s">
        <v>9307</v>
      </c>
      <c r="B6654" s="8" t="s">
        <v>5900</v>
      </c>
      <c r="C6654" s="8" t="s">
        <v>5</v>
      </c>
      <c r="D6654" s="50" t="s">
        <v>11341</v>
      </c>
      <c r="E6654" s="50" t="s">
        <v>5884</v>
      </c>
    </row>
    <row r="6655" spans="1:5" ht="16" x14ac:dyDescent="0.2">
      <c r="A6655" s="8" t="s">
        <v>9307</v>
      </c>
      <c r="B6655" s="8" t="s">
        <v>5900</v>
      </c>
      <c r="C6655" s="8" t="s">
        <v>7</v>
      </c>
      <c r="D6655" s="50" t="s">
        <v>11349</v>
      </c>
      <c r="E6655" s="50" t="s">
        <v>5902</v>
      </c>
    </row>
    <row r="6656" spans="1:5" ht="16" x14ac:dyDescent="0.2">
      <c r="A6656" s="8" t="s">
        <v>9307</v>
      </c>
      <c r="B6656" s="8" t="s">
        <v>5903</v>
      </c>
      <c r="C6656" s="8" t="s">
        <v>4</v>
      </c>
      <c r="D6656" s="50" t="s">
        <v>10794</v>
      </c>
      <c r="E6656" s="50" t="s">
        <v>4461</v>
      </c>
    </row>
    <row r="6657" spans="1:5" ht="16" x14ac:dyDescent="0.2">
      <c r="A6657" s="8" t="s">
        <v>9307</v>
      </c>
      <c r="B6657" s="8" t="s">
        <v>5903</v>
      </c>
      <c r="C6657" s="8" t="s">
        <v>5</v>
      </c>
      <c r="D6657" s="50" t="s">
        <v>11341</v>
      </c>
      <c r="E6657" s="50" t="s">
        <v>5884</v>
      </c>
    </row>
    <row r="6658" spans="1:5" ht="16" x14ac:dyDescent="0.2">
      <c r="A6658" s="8" t="s">
        <v>9307</v>
      </c>
      <c r="B6658" s="8" t="s">
        <v>5903</v>
      </c>
      <c r="C6658" s="8" t="s">
        <v>7</v>
      </c>
      <c r="D6658" s="50" t="s">
        <v>11350</v>
      </c>
      <c r="E6658" s="50" t="s">
        <v>5905</v>
      </c>
    </row>
    <row r="6659" spans="1:5" ht="48" x14ac:dyDescent="0.2">
      <c r="A6659" s="8" t="s">
        <v>9307</v>
      </c>
      <c r="B6659" s="8" t="s">
        <v>5903</v>
      </c>
      <c r="C6659" s="8" t="s">
        <v>8</v>
      </c>
      <c r="D6659" s="50" t="s">
        <v>10803</v>
      </c>
      <c r="E6659" s="50" t="s">
        <v>4480</v>
      </c>
    </row>
    <row r="6660" spans="1:5" ht="16" x14ac:dyDescent="0.2">
      <c r="A6660" s="8" t="s">
        <v>9307</v>
      </c>
      <c r="B6660" s="8" t="s">
        <v>5906</v>
      </c>
      <c r="C6660" s="8" t="s">
        <v>4</v>
      </c>
      <c r="D6660" s="50" t="s">
        <v>10794</v>
      </c>
      <c r="E6660" s="50" t="s">
        <v>4461</v>
      </c>
    </row>
    <row r="6661" spans="1:5" ht="16" x14ac:dyDescent="0.2">
      <c r="A6661" s="8" t="s">
        <v>9307</v>
      </c>
      <c r="B6661" s="8" t="s">
        <v>5906</v>
      </c>
      <c r="C6661" s="8" t="s">
        <v>5</v>
      </c>
      <c r="D6661" s="50" t="s">
        <v>11341</v>
      </c>
      <c r="E6661" s="50" t="s">
        <v>5884</v>
      </c>
    </row>
    <row r="6662" spans="1:5" ht="16" x14ac:dyDescent="0.2">
      <c r="A6662" s="8" t="s">
        <v>9307</v>
      </c>
      <c r="B6662" s="8" t="s">
        <v>5906</v>
      </c>
      <c r="C6662" s="8" t="s">
        <v>7</v>
      </c>
      <c r="D6662" s="50" t="s">
        <v>11351</v>
      </c>
      <c r="E6662" s="50" t="s">
        <v>5908</v>
      </c>
    </row>
    <row r="6663" spans="1:5" ht="144" x14ac:dyDescent="0.2">
      <c r="A6663" s="8" t="s">
        <v>9307</v>
      </c>
      <c r="B6663" s="8" t="s">
        <v>5906</v>
      </c>
      <c r="C6663" s="8" t="s">
        <v>8</v>
      </c>
      <c r="D6663" s="50" t="s">
        <v>11352</v>
      </c>
      <c r="E6663" s="50" t="s">
        <v>5909</v>
      </c>
    </row>
    <row r="6664" spans="1:5" ht="16" x14ac:dyDescent="0.2">
      <c r="A6664" s="8" t="s">
        <v>9307</v>
      </c>
      <c r="B6664" s="8" t="s">
        <v>5910</v>
      </c>
      <c r="C6664" s="8" t="s">
        <v>4</v>
      </c>
      <c r="D6664" s="50" t="s">
        <v>10794</v>
      </c>
      <c r="E6664" s="50" t="s">
        <v>4461</v>
      </c>
    </row>
    <row r="6665" spans="1:5" ht="16" x14ac:dyDescent="0.2">
      <c r="A6665" s="8" t="s">
        <v>9307</v>
      </c>
      <c r="B6665" s="8" t="s">
        <v>5910</v>
      </c>
      <c r="C6665" s="8" t="s">
        <v>5</v>
      </c>
      <c r="D6665" s="50" t="s">
        <v>11341</v>
      </c>
      <c r="E6665" s="50" t="s">
        <v>5884</v>
      </c>
    </row>
    <row r="6666" spans="1:5" ht="16" x14ac:dyDescent="0.2">
      <c r="A6666" s="8" t="s">
        <v>9307</v>
      </c>
      <c r="B6666" s="8" t="s">
        <v>5910</v>
      </c>
      <c r="C6666" s="8" t="s">
        <v>7</v>
      </c>
      <c r="D6666" s="50" t="s">
        <v>11353</v>
      </c>
      <c r="E6666" s="50" t="s">
        <v>5912</v>
      </c>
    </row>
    <row r="6667" spans="1:5" ht="48" x14ac:dyDescent="0.2">
      <c r="A6667" s="8" t="s">
        <v>9307</v>
      </c>
      <c r="B6667" s="8" t="s">
        <v>5910</v>
      </c>
      <c r="C6667" s="8" t="s">
        <v>8</v>
      </c>
      <c r="D6667" s="50" t="s">
        <v>10803</v>
      </c>
      <c r="E6667" s="50" t="s">
        <v>4480</v>
      </c>
    </row>
    <row r="6668" spans="1:5" ht="16" x14ac:dyDescent="0.2">
      <c r="A6668" s="8" t="s">
        <v>9307</v>
      </c>
      <c r="B6668" s="8" t="s">
        <v>5913</v>
      </c>
      <c r="C6668" s="8" t="s">
        <v>4</v>
      </c>
      <c r="D6668" s="50" t="s">
        <v>10794</v>
      </c>
      <c r="E6668" s="50" t="s">
        <v>4461</v>
      </c>
    </row>
    <row r="6669" spans="1:5" ht="16" x14ac:dyDescent="0.2">
      <c r="A6669" s="8" t="s">
        <v>9307</v>
      </c>
      <c r="B6669" s="8" t="s">
        <v>5913</v>
      </c>
      <c r="C6669" s="8" t="s">
        <v>5</v>
      </c>
      <c r="D6669" s="50" t="s">
        <v>11341</v>
      </c>
      <c r="E6669" s="50" t="s">
        <v>5884</v>
      </c>
    </row>
    <row r="6670" spans="1:5" ht="16" x14ac:dyDescent="0.2">
      <c r="A6670" s="8" t="s">
        <v>9307</v>
      </c>
      <c r="B6670" s="8" t="s">
        <v>5913</v>
      </c>
      <c r="C6670" s="8" t="s">
        <v>7</v>
      </c>
      <c r="D6670" s="50" t="s">
        <v>11354</v>
      </c>
      <c r="E6670" s="50" t="s">
        <v>5915</v>
      </c>
    </row>
    <row r="6671" spans="1:5" ht="48" x14ac:dyDescent="0.2">
      <c r="A6671" s="8" t="s">
        <v>9307</v>
      </c>
      <c r="B6671" s="8" t="s">
        <v>5913</v>
      </c>
      <c r="C6671" s="8" t="s">
        <v>8</v>
      </c>
      <c r="D6671" s="50" t="s">
        <v>10803</v>
      </c>
      <c r="E6671" s="50" t="s">
        <v>4480</v>
      </c>
    </row>
    <row r="6672" spans="1:5" ht="16" x14ac:dyDescent="0.2">
      <c r="A6672" s="8" t="s">
        <v>9307</v>
      </c>
      <c r="B6672" s="8" t="s">
        <v>5916</v>
      </c>
      <c r="C6672" s="8" t="s">
        <v>4</v>
      </c>
      <c r="D6672" s="50" t="s">
        <v>10794</v>
      </c>
      <c r="E6672" s="50" t="s">
        <v>4461</v>
      </c>
    </row>
    <row r="6673" spans="1:5" ht="16" x14ac:dyDescent="0.2">
      <c r="A6673" s="8" t="s">
        <v>9307</v>
      </c>
      <c r="B6673" s="8" t="s">
        <v>5916</v>
      </c>
      <c r="C6673" s="8" t="s">
        <v>5</v>
      </c>
      <c r="D6673" s="50" t="s">
        <v>11341</v>
      </c>
      <c r="E6673" s="50" t="s">
        <v>5884</v>
      </c>
    </row>
    <row r="6674" spans="1:5" ht="16" x14ac:dyDescent="0.2">
      <c r="A6674" s="8" t="s">
        <v>9307</v>
      </c>
      <c r="B6674" s="8" t="s">
        <v>5916</v>
      </c>
      <c r="C6674" s="8" t="s">
        <v>7</v>
      </c>
      <c r="D6674" s="50" t="s">
        <v>11355</v>
      </c>
      <c r="E6674" s="50" t="s">
        <v>5918</v>
      </c>
    </row>
    <row r="6675" spans="1:5" ht="48" x14ac:dyDescent="0.2">
      <c r="A6675" s="8" t="s">
        <v>9307</v>
      </c>
      <c r="B6675" s="8" t="s">
        <v>5916</v>
      </c>
      <c r="C6675" s="8" t="s">
        <v>8</v>
      </c>
      <c r="D6675" s="50" t="s">
        <v>10803</v>
      </c>
      <c r="E6675" s="50" t="s">
        <v>4480</v>
      </c>
    </row>
    <row r="6676" spans="1:5" ht="16" x14ac:dyDescent="0.2">
      <c r="A6676" s="8" t="s">
        <v>9307</v>
      </c>
      <c r="B6676" s="8" t="s">
        <v>5919</v>
      </c>
      <c r="C6676" s="8" t="s">
        <v>4</v>
      </c>
      <c r="D6676" s="50" t="s">
        <v>10794</v>
      </c>
      <c r="E6676" s="50" t="s">
        <v>4461</v>
      </c>
    </row>
    <row r="6677" spans="1:5" ht="16" x14ac:dyDescent="0.2">
      <c r="A6677" s="8" t="s">
        <v>9307</v>
      </c>
      <c r="B6677" s="8" t="s">
        <v>5919</v>
      </c>
      <c r="C6677" s="8" t="s">
        <v>5</v>
      </c>
      <c r="D6677" s="50" t="s">
        <v>11341</v>
      </c>
      <c r="E6677" s="50" t="s">
        <v>5884</v>
      </c>
    </row>
    <row r="6678" spans="1:5" ht="16" x14ac:dyDescent="0.2">
      <c r="A6678" s="8" t="s">
        <v>9307</v>
      </c>
      <c r="B6678" s="8" t="s">
        <v>5919</v>
      </c>
      <c r="C6678" s="8" t="s">
        <v>7</v>
      </c>
      <c r="D6678" s="50" t="s">
        <v>11356</v>
      </c>
      <c r="E6678" s="50" t="s">
        <v>5921</v>
      </c>
    </row>
    <row r="6679" spans="1:5" ht="48" x14ac:dyDescent="0.2">
      <c r="A6679" s="8" t="s">
        <v>9307</v>
      </c>
      <c r="B6679" s="8" t="s">
        <v>5919</v>
      </c>
      <c r="C6679" s="8" t="s">
        <v>8</v>
      </c>
      <c r="D6679" s="50" t="s">
        <v>10803</v>
      </c>
      <c r="E6679" s="50" t="s">
        <v>4480</v>
      </c>
    </row>
    <row r="6680" spans="1:5" ht="16" x14ac:dyDescent="0.2">
      <c r="A6680" s="8" t="s">
        <v>9307</v>
      </c>
      <c r="B6680" s="8" t="s">
        <v>5922</v>
      </c>
      <c r="C6680" s="8" t="s">
        <v>4</v>
      </c>
      <c r="D6680" s="50" t="s">
        <v>10794</v>
      </c>
      <c r="E6680" s="50" t="s">
        <v>4461</v>
      </c>
    </row>
    <row r="6681" spans="1:5" ht="16" x14ac:dyDescent="0.2">
      <c r="A6681" s="8" t="s">
        <v>9307</v>
      </c>
      <c r="B6681" s="8" t="s">
        <v>5922</v>
      </c>
      <c r="C6681" s="8" t="s">
        <v>5</v>
      </c>
      <c r="D6681" s="50" t="s">
        <v>11341</v>
      </c>
      <c r="E6681" s="50" t="s">
        <v>5884</v>
      </c>
    </row>
    <row r="6682" spans="1:5" ht="16" x14ac:dyDescent="0.2">
      <c r="A6682" s="8" t="s">
        <v>9307</v>
      </c>
      <c r="B6682" s="8" t="s">
        <v>5922</v>
      </c>
      <c r="C6682" s="8" t="s">
        <v>7</v>
      </c>
      <c r="D6682" s="50" t="s">
        <v>11357</v>
      </c>
      <c r="E6682" s="50" t="s">
        <v>5924</v>
      </c>
    </row>
    <row r="6683" spans="1:5" ht="48" x14ac:dyDescent="0.2">
      <c r="A6683" s="8" t="s">
        <v>9307</v>
      </c>
      <c r="B6683" s="8" t="s">
        <v>5922</v>
      </c>
      <c r="C6683" s="8" t="s">
        <v>8</v>
      </c>
      <c r="D6683" s="50" t="s">
        <v>10803</v>
      </c>
      <c r="E6683" s="50" t="s">
        <v>4480</v>
      </c>
    </row>
    <row r="6684" spans="1:5" ht="16" x14ac:dyDescent="0.2">
      <c r="A6684" s="8" t="s">
        <v>9307</v>
      </c>
      <c r="B6684" s="8" t="s">
        <v>5925</v>
      </c>
      <c r="C6684" s="8" t="s">
        <v>4</v>
      </c>
      <c r="D6684" s="50" t="s">
        <v>10794</v>
      </c>
      <c r="E6684" s="50" t="s">
        <v>4461</v>
      </c>
    </row>
    <row r="6685" spans="1:5" ht="16" x14ac:dyDescent="0.2">
      <c r="A6685" s="8" t="s">
        <v>9307</v>
      </c>
      <c r="B6685" s="8" t="s">
        <v>5925</v>
      </c>
      <c r="C6685" s="8" t="s">
        <v>5</v>
      </c>
      <c r="D6685" s="50" t="s">
        <v>11341</v>
      </c>
      <c r="E6685" s="50" t="s">
        <v>5884</v>
      </c>
    </row>
    <row r="6686" spans="1:5" ht="16" x14ac:dyDescent="0.2">
      <c r="A6686" s="8" t="s">
        <v>9307</v>
      </c>
      <c r="B6686" s="8" t="s">
        <v>5925</v>
      </c>
      <c r="C6686" s="8" t="s">
        <v>7</v>
      </c>
      <c r="D6686" s="50" t="s">
        <v>11358</v>
      </c>
      <c r="E6686" s="50" t="s">
        <v>5927</v>
      </c>
    </row>
    <row r="6687" spans="1:5" ht="80" x14ac:dyDescent="0.2">
      <c r="A6687" s="8" t="s">
        <v>9307</v>
      </c>
      <c r="B6687" s="8" t="s">
        <v>5925</v>
      </c>
      <c r="C6687" s="8" t="s">
        <v>8</v>
      </c>
      <c r="D6687" s="50" t="s">
        <v>11359</v>
      </c>
      <c r="E6687" s="50" t="s">
        <v>5928</v>
      </c>
    </row>
    <row r="6688" spans="1:5" ht="16" x14ac:dyDescent="0.2">
      <c r="A6688" s="8" t="s">
        <v>9307</v>
      </c>
      <c r="B6688" s="8" t="s">
        <v>5929</v>
      </c>
      <c r="C6688" s="8" t="s">
        <v>4</v>
      </c>
      <c r="D6688" s="50" t="s">
        <v>10794</v>
      </c>
      <c r="E6688" s="50" t="s">
        <v>4461</v>
      </c>
    </row>
    <row r="6689" spans="1:5" ht="16" x14ac:dyDescent="0.2">
      <c r="A6689" s="8" t="s">
        <v>9307</v>
      </c>
      <c r="B6689" s="8" t="s">
        <v>5929</v>
      </c>
      <c r="C6689" s="8" t="s">
        <v>5</v>
      </c>
      <c r="D6689" s="50" t="s">
        <v>11341</v>
      </c>
      <c r="E6689" s="50" t="s">
        <v>5884</v>
      </c>
    </row>
    <row r="6690" spans="1:5" ht="16" x14ac:dyDescent="0.2">
      <c r="A6690" s="8" t="s">
        <v>9307</v>
      </c>
      <c r="B6690" s="8" t="s">
        <v>5929</v>
      </c>
      <c r="C6690" s="8" t="s">
        <v>7</v>
      </c>
      <c r="D6690" s="50" t="s">
        <v>11360</v>
      </c>
      <c r="E6690" s="50" t="s">
        <v>5931</v>
      </c>
    </row>
    <row r="6691" spans="1:5" ht="32" x14ac:dyDescent="0.2">
      <c r="A6691" s="8" t="s">
        <v>9307</v>
      </c>
      <c r="B6691" s="8" t="s">
        <v>5929</v>
      </c>
      <c r="C6691" s="8" t="s">
        <v>8</v>
      </c>
      <c r="D6691" s="50" t="s">
        <v>11361</v>
      </c>
      <c r="E6691" s="50" t="s">
        <v>5932</v>
      </c>
    </row>
    <row r="6692" spans="1:5" ht="16" x14ac:dyDescent="0.2">
      <c r="A6692" s="8" t="s">
        <v>9307</v>
      </c>
      <c r="B6692" s="8" t="s">
        <v>5933</v>
      </c>
      <c r="C6692" s="8" t="s">
        <v>4</v>
      </c>
      <c r="D6692" s="50" t="s">
        <v>10794</v>
      </c>
      <c r="E6692" s="50" t="s">
        <v>4461</v>
      </c>
    </row>
    <row r="6693" spans="1:5" ht="16" x14ac:dyDescent="0.2">
      <c r="A6693" s="8" t="s">
        <v>9307</v>
      </c>
      <c r="B6693" s="8" t="s">
        <v>5933</v>
      </c>
      <c r="C6693" s="8" t="s">
        <v>5</v>
      </c>
      <c r="D6693" s="50" t="s">
        <v>11341</v>
      </c>
      <c r="E6693" s="50" t="s">
        <v>5884</v>
      </c>
    </row>
    <row r="6694" spans="1:5" ht="16" x14ac:dyDescent="0.2">
      <c r="A6694" s="8" t="s">
        <v>9307</v>
      </c>
      <c r="B6694" s="8" t="s">
        <v>5933</v>
      </c>
      <c r="C6694" s="8" t="s">
        <v>7</v>
      </c>
      <c r="D6694" s="50" t="s">
        <v>11362</v>
      </c>
      <c r="E6694" s="50" t="s">
        <v>5935</v>
      </c>
    </row>
    <row r="6695" spans="1:5" ht="48" x14ac:dyDescent="0.2">
      <c r="A6695" s="8" t="s">
        <v>9307</v>
      </c>
      <c r="B6695" s="8" t="s">
        <v>5933</v>
      </c>
      <c r="C6695" s="8" t="s">
        <v>8</v>
      </c>
      <c r="D6695" s="50" t="s">
        <v>10803</v>
      </c>
      <c r="E6695" s="50" t="s">
        <v>4480</v>
      </c>
    </row>
    <row r="6696" spans="1:5" ht="16" x14ac:dyDescent="0.2">
      <c r="A6696" s="8" t="s">
        <v>9307</v>
      </c>
      <c r="B6696" s="8" t="s">
        <v>5936</v>
      </c>
      <c r="C6696" s="8" t="s">
        <v>4</v>
      </c>
      <c r="D6696" s="50" t="s">
        <v>10794</v>
      </c>
      <c r="E6696" s="50" t="s">
        <v>4461</v>
      </c>
    </row>
    <row r="6697" spans="1:5" ht="16" x14ac:dyDescent="0.2">
      <c r="A6697" s="8" t="s">
        <v>9307</v>
      </c>
      <c r="B6697" s="8" t="s">
        <v>5936</v>
      </c>
      <c r="C6697" s="8" t="s">
        <v>5</v>
      </c>
      <c r="D6697" s="50" t="s">
        <v>11341</v>
      </c>
      <c r="E6697" s="50" t="s">
        <v>5884</v>
      </c>
    </row>
    <row r="6698" spans="1:5" ht="16" x14ac:dyDescent="0.2">
      <c r="A6698" s="8" t="s">
        <v>9307</v>
      </c>
      <c r="B6698" s="8" t="s">
        <v>5936</v>
      </c>
      <c r="C6698" s="8" t="s">
        <v>7</v>
      </c>
      <c r="D6698" s="50" t="s">
        <v>11363</v>
      </c>
      <c r="E6698" s="50" t="s">
        <v>5938</v>
      </c>
    </row>
    <row r="6699" spans="1:5" ht="48" x14ac:dyDescent="0.2">
      <c r="A6699" s="8" t="s">
        <v>9307</v>
      </c>
      <c r="B6699" s="8" t="s">
        <v>5936</v>
      </c>
      <c r="C6699" s="8" t="s">
        <v>8</v>
      </c>
      <c r="D6699" s="50" t="s">
        <v>10803</v>
      </c>
      <c r="E6699" s="50" t="s">
        <v>4480</v>
      </c>
    </row>
    <row r="6700" spans="1:5" ht="16" x14ac:dyDescent="0.2">
      <c r="A6700" s="8" t="s">
        <v>9307</v>
      </c>
      <c r="B6700" s="8" t="s">
        <v>5939</v>
      </c>
      <c r="C6700" s="8" t="s">
        <v>4</v>
      </c>
      <c r="D6700" s="50" t="s">
        <v>10794</v>
      </c>
      <c r="E6700" s="50" t="s">
        <v>4461</v>
      </c>
    </row>
    <row r="6701" spans="1:5" ht="16" x14ac:dyDescent="0.2">
      <c r="A6701" s="8" t="s">
        <v>9307</v>
      </c>
      <c r="B6701" s="8" t="s">
        <v>5939</v>
      </c>
      <c r="C6701" s="8" t="s">
        <v>5</v>
      </c>
      <c r="D6701" s="50" t="s">
        <v>11341</v>
      </c>
      <c r="E6701" s="50" t="s">
        <v>5884</v>
      </c>
    </row>
    <row r="6702" spans="1:5" ht="16" x14ac:dyDescent="0.2">
      <c r="A6702" s="8" t="s">
        <v>9307</v>
      </c>
      <c r="B6702" s="8" t="s">
        <v>5939</v>
      </c>
      <c r="C6702" s="8" t="s">
        <v>7</v>
      </c>
      <c r="D6702" s="50" t="s">
        <v>11364</v>
      </c>
      <c r="E6702" s="50" t="s">
        <v>5941</v>
      </c>
    </row>
    <row r="6703" spans="1:5" ht="16" x14ac:dyDescent="0.2">
      <c r="A6703" s="8" t="s">
        <v>9307</v>
      </c>
      <c r="B6703" s="8" t="s">
        <v>5942</v>
      </c>
      <c r="C6703" s="8" t="s">
        <v>4</v>
      </c>
      <c r="D6703" s="50" t="s">
        <v>10794</v>
      </c>
      <c r="E6703" s="50" t="s">
        <v>4461</v>
      </c>
    </row>
    <row r="6704" spans="1:5" ht="16" x14ac:dyDescent="0.2">
      <c r="A6704" s="8" t="s">
        <v>9307</v>
      </c>
      <c r="B6704" s="8" t="s">
        <v>5942</v>
      </c>
      <c r="C6704" s="8" t="s">
        <v>5</v>
      </c>
      <c r="D6704" s="50" t="s">
        <v>11341</v>
      </c>
      <c r="E6704" s="50" t="s">
        <v>5884</v>
      </c>
    </row>
    <row r="6705" spans="1:5" ht="16" x14ac:dyDescent="0.2">
      <c r="A6705" s="8" t="s">
        <v>9307</v>
      </c>
      <c r="B6705" s="8" t="s">
        <v>5942</v>
      </c>
      <c r="C6705" s="8" t="s">
        <v>7</v>
      </c>
      <c r="D6705" s="50" t="s">
        <v>11365</v>
      </c>
      <c r="E6705" s="50" t="s">
        <v>5944</v>
      </c>
    </row>
    <row r="6706" spans="1:5" ht="48" x14ac:dyDescent="0.2">
      <c r="A6706" s="8" t="s">
        <v>9307</v>
      </c>
      <c r="B6706" s="8" t="s">
        <v>5942</v>
      </c>
      <c r="C6706" s="8" t="s">
        <v>8</v>
      </c>
      <c r="D6706" s="50" t="s">
        <v>10803</v>
      </c>
      <c r="E6706" s="50" t="s">
        <v>4480</v>
      </c>
    </row>
    <row r="6707" spans="1:5" ht="16" x14ac:dyDescent="0.2">
      <c r="A6707" s="8" t="s">
        <v>9307</v>
      </c>
      <c r="B6707" s="8" t="s">
        <v>5945</v>
      </c>
      <c r="C6707" s="8" t="s">
        <v>4</v>
      </c>
      <c r="D6707" s="50" t="s">
        <v>10794</v>
      </c>
      <c r="E6707" s="50" t="s">
        <v>4461</v>
      </c>
    </row>
    <row r="6708" spans="1:5" ht="16" x14ac:dyDescent="0.2">
      <c r="A6708" s="8" t="s">
        <v>9307</v>
      </c>
      <c r="B6708" s="8" t="s">
        <v>5945</v>
      </c>
      <c r="C6708" s="8" t="s">
        <v>5</v>
      </c>
      <c r="D6708" s="50" t="s">
        <v>11341</v>
      </c>
      <c r="E6708" s="50" t="s">
        <v>5884</v>
      </c>
    </row>
    <row r="6709" spans="1:5" ht="16" x14ac:dyDescent="0.2">
      <c r="A6709" s="8" t="s">
        <v>9307</v>
      </c>
      <c r="B6709" s="8" t="s">
        <v>5945</v>
      </c>
      <c r="C6709" s="8" t="s">
        <v>7</v>
      </c>
      <c r="D6709" s="50" t="s">
        <v>11366</v>
      </c>
      <c r="E6709" s="50" t="s">
        <v>5947</v>
      </c>
    </row>
    <row r="6710" spans="1:5" ht="48" x14ac:dyDescent="0.2">
      <c r="A6710" s="8" t="s">
        <v>9307</v>
      </c>
      <c r="B6710" s="8" t="s">
        <v>5945</v>
      </c>
      <c r="C6710" s="8" t="s">
        <v>8</v>
      </c>
      <c r="D6710" s="50" t="s">
        <v>10803</v>
      </c>
      <c r="E6710" s="50" t="s">
        <v>4480</v>
      </c>
    </row>
    <row r="6711" spans="1:5" ht="16" x14ac:dyDescent="0.2">
      <c r="A6711" s="8" t="s">
        <v>9307</v>
      </c>
      <c r="B6711" s="8" t="s">
        <v>5948</v>
      </c>
      <c r="C6711" s="8" t="s">
        <v>4</v>
      </c>
      <c r="D6711" s="50" t="s">
        <v>10794</v>
      </c>
      <c r="E6711" s="50" t="s">
        <v>4461</v>
      </c>
    </row>
    <row r="6712" spans="1:5" ht="16" x14ac:dyDescent="0.2">
      <c r="A6712" s="8" t="s">
        <v>9307</v>
      </c>
      <c r="B6712" s="8" t="s">
        <v>5948</v>
      </c>
      <c r="C6712" s="8" t="s">
        <v>5</v>
      </c>
      <c r="D6712" s="50" t="s">
        <v>11341</v>
      </c>
      <c r="E6712" s="50" t="s">
        <v>5884</v>
      </c>
    </row>
    <row r="6713" spans="1:5" ht="16" x14ac:dyDescent="0.2">
      <c r="A6713" s="8" t="s">
        <v>9307</v>
      </c>
      <c r="B6713" s="8" t="s">
        <v>5948</v>
      </c>
      <c r="C6713" s="8" t="s">
        <v>7</v>
      </c>
      <c r="D6713" s="50" t="s">
        <v>11367</v>
      </c>
      <c r="E6713" s="50" t="s">
        <v>5950</v>
      </c>
    </row>
    <row r="6714" spans="1:5" ht="48" x14ac:dyDescent="0.2">
      <c r="A6714" s="8" t="s">
        <v>9307</v>
      </c>
      <c r="B6714" s="8" t="s">
        <v>5948</v>
      </c>
      <c r="C6714" s="8" t="s">
        <v>8</v>
      </c>
      <c r="D6714" s="50" t="s">
        <v>11368</v>
      </c>
      <c r="E6714" s="50" t="s">
        <v>5951</v>
      </c>
    </row>
    <row r="6715" spans="1:5" ht="16" x14ac:dyDescent="0.2">
      <c r="A6715" s="8" t="s">
        <v>9307</v>
      </c>
      <c r="B6715" s="8" t="s">
        <v>5954</v>
      </c>
      <c r="C6715" s="8" t="s">
        <v>4</v>
      </c>
      <c r="D6715" s="50" t="s">
        <v>10794</v>
      </c>
      <c r="E6715" s="50" t="s">
        <v>4461</v>
      </c>
    </row>
    <row r="6716" spans="1:5" ht="16" x14ac:dyDescent="0.2">
      <c r="A6716" s="8" t="s">
        <v>9307</v>
      </c>
      <c r="B6716" s="8" t="s">
        <v>5954</v>
      </c>
      <c r="C6716" s="8" t="s">
        <v>5</v>
      </c>
      <c r="D6716" s="50" t="s">
        <v>11341</v>
      </c>
      <c r="E6716" s="50" t="s">
        <v>5884</v>
      </c>
    </row>
    <row r="6717" spans="1:5" ht="16" x14ac:dyDescent="0.2">
      <c r="A6717" s="8" t="s">
        <v>9307</v>
      </c>
      <c r="B6717" s="8" t="s">
        <v>5954</v>
      </c>
      <c r="C6717" s="8" t="s">
        <v>7</v>
      </c>
      <c r="D6717" s="50" t="s">
        <v>11369</v>
      </c>
      <c r="E6717" s="50" t="s">
        <v>5956</v>
      </c>
    </row>
    <row r="6718" spans="1:5" ht="16" x14ac:dyDescent="0.2">
      <c r="A6718" s="8" t="s">
        <v>9307</v>
      </c>
      <c r="B6718" s="8" t="s">
        <v>5957</v>
      </c>
      <c r="C6718" s="8" t="s">
        <v>4</v>
      </c>
      <c r="D6718" s="50" t="s">
        <v>10794</v>
      </c>
      <c r="E6718" s="50" t="s">
        <v>4461</v>
      </c>
    </row>
    <row r="6719" spans="1:5" ht="16" x14ac:dyDescent="0.2">
      <c r="A6719" s="8" t="s">
        <v>9307</v>
      </c>
      <c r="B6719" s="8" t="s">
        <v>5957</v>
      </c>
      <c r="C6719" s="8" t="s">
        <v>5</v>
      </c>
      <c r="D6719" s="50" t="s">
        <v>11341</v>
      </c>
      <c r="E6719" s="50" t="s">
        <v>5884</v>
      </c>
    </row>
    <row r="6720" spans="1:5" ht="16" x14ac:dyDescent="0.2">
      <c r="A6720" s="8" t="s">
        <v>9307</v>
      </c>
      <c r="B6720" s="8" t="s">
        <v>5957</v>
      </c>
      <c r="C6720" s="8" t="s">
        <v>7</v>
      </c>
      <c r="D6720" s="50" t="s">
        <v>9723</v>
      </c>
      <c r="E6720" s="50" t="s">
        <v>1408</v>
      </c>
    </row>
    <row r="6721" spans="1:5" ht="16" x14ac:dyDescent="0.2">
      <c r="A6721" s="8" t="s">
        <v>9307</v>
      </c>
      <c r="B6721" s="8" t="s">
        <v>5959</v>
      </c>
      <c r="C6721" s="8" t="s">
        <v>4</v>
      </c>
      <c r="D6721" s="50" t="s">
        <v>10794</v>
      </c>
      <c r="E6721" s="50" t="s">
        <v>4461</v>
      </c>
    </row>
    <row r="6722" spans="1:5" ht="16" x14ac:dyDescent="0.2">
      <c r="A6722" s="8" t="s">
        <v>9307</v>
      </c>
      <c r="B6722" s="8" t="s">
        <v>5959</v>
      </c>
      <c r="C6722" s="8" t="s">
        <v>5</v>
      </c>
      <c r="D6722" s="50" t="s">
        <v>11341</v>
      </c>
      <c r="E6722" s="50" t="s">
        <v>5884</v>
      </c>
    </row>
    <row r="6723" spans="1:5" ht="16" x14ac:dyDescent="0.2">
      <c r="A6723" s="8" t="s">
        <v>9307</v>
      </c>
      <c r="B6723" s="8" t="s">
        <v>5959</v>
      </c>
      <c r="C6723" s="8" t="s">
        <v>7</v>
      </c>
      <c r="D6723" s="50" t="s">
        <v>11370</v>
      </c>
      <c r="E6723" s="50" t="s">
        <v>5961</v>
      </c>
    </row>
    <row r="6724" spans="1:5" ht="80" x14ac:dyDescent="0.2">
      <c r="A6724" s="8" t="s">
        <v>9307</v>
      </c>
      <c r="B6724" s="8" t="s">
        <v>5959</v>
      </c>
      <c r="C6724" s="8" t="s">
        <v>8</v>
      </c>
      <c r="D6724" s="50" t="s">
        <v>11371</v>
      </c>
      <c r="E6724" s="50" t="s">
        <v>5962</v>
      </c>
    </row>
    <row r="6725" spans="1:5" ht="16" x14ac:dyDescent="0.2">
      <c r="A6725" s="8" t="s">
        <v>9307</v>
      </c>
      <c r="B6725" s="8" t="s">
        <v>5963</v>
      </c>
      <c r="C6725" s="8" t="s">
        <v>4</v>
      </c>
      <c r="D6725" s="50" t="s">
        <v>10794</v>
      </c>
      <c r="E6725" s="50" t="s">
        <v>4461</v>
      </c>
    </row>
    <row r="6726" spans="1:5" ht="16" x14ac:dyDescent="0.2">
      <c r="A6726" s="8" t="s">
        <v>9307</v>
      </c>
      <c r="B6726" s="8" t="s">
        <v>5963</v>
      </c>
      <c r="C6726" s="8" t="s">
        <v>5</v>
      </c>
      <c r="D6726" s="50" t="s">
        <v>11372</v>
      </c>
      <c r="E6726" s="50" t="s">
        <v>5965</v>
      </c>
    </row>
    <row r="6727" spans="1:5" ht="16" x14ac:dyDescent="0.2">
      <c r="A6727" s="8" t="s">
        <v>9307</v>
      </c>
      <c r="B6727" s="8" t="s">
        <v>5963</v>
      </c>
      <c r="C6727" s="8" t="s">
        <v>7</v>
      </c>
      <c r="D6727" s="50" t="s">
        <v>11373</v>
      </c>
      <c r="E6727" s="50" t="s">
        <v>5966</v>
      </c>
    </row>
    <row r="6728" spans="1:5" ht="96" x14ac:dyDescent="0.2">
      <c r="A6728" s="8" t="s">
        <v>9307</v>
      </c>
      <c r="B6728" s="8" t="s">
        <v>5963</v>
      </c>
      <c r="C6728" s="8" t="s">
        <v>8</v>
      </c>
      <c r="D6728" s="50" t="s">
        <v>11374</v>
      </c>
      <c r="E6728" s="50" t="s">
        <v>11375</v>
      </c>
    </row>
    <row r="6729" spans="1:5" ht="16" x14ac:dyDescent="0.2">
      <c r="A6729" s="8" t="s">
        <v>9307</v>
      </c>
      <c r="B6729" s="8" t="s">
        <v>5970</v>
      </c>
      <c r="C6729" s="8" t="s">
        <v>4</v>
      </c>
      <c r="D6729" s="50" t="s">
        <v>10794</v>
      </c>
      <c r="E6729" s="50" t="s">
        <v>4461</v>
      </c>
    </row>
    <row r="6730" spans="1:5" ht="16" x14ac:dyDescent="0.2">
      <c r="A6730" s="8" t="s">
        <v>9307</v>
      </c>
      <c r="B6730" s="8" t="s">
        <v>5970</v>
      </c>
      <c r="C6730" s="8" t="s">
        <v>5</v>
      </c>
      <c r="D6730" s="50" t="s">
        <v>11372</v>
      </c>
      <c r="E6730" s="50" t="s">
        <v>5965</v>
      </c>
    </row>
    <row r="6731" spans="1:5" ht="16" x14ac:dyDescent="0.2">
      <c r="A6731" s="8" t="s">
        <v>9307</v>
      </c>
      <c r="B6731" s="8" t="s">
        <v>5970</v>
      </c>
      <c r="C6731" s="8" t="s">
        <v>7</v>
      </c>
      <c r="D6731" s="50" t="s">
        <v>11376</v>
      </c>
      <c r="E6731" s="50" t="s">
        <v>5972</v>
      </c>
    </row>
    <row r="6732" spans="1:5" ht="16" x14ac:dyDescent="0.2">
      <c r="A6732" s="8" t="s">
        <v>9307</v>
      </c>
      <c r="B6732" s="8" t="s">
        <v>5973</v>
      </c>
      <c r="C6732" s="8" t="s">
        <v>4</v>
      </c>
      <c r="D6732" s="50" t="s">
        <v>10794</v>
      </c>
      <c r="E6732" s="50" t="s">
        <v>4461</v>
      </c>
    </row>
    <row r="6733" spans="1:5" ht="16" x14ac:dyDescent="0.2">
      <c r="A6733" s="8" t="s">
        <v>9307</v>
      </c>
      <c r="B6733" s="8" t="s">
        <v>5973</v>
      </c>
      <c r="C6733" s="8" t="s">
        <v>5</v>
      </c>
      <c r="D6733" s="50" t="s">
        <v>11372</v>
      </c>
      <c r="E6733" s="50" t="s">
        <v>5965</v>
      </c>
    </row>
    <row r="6734" spans="1:5" ht="16" x14ac:dyDescent="0.2">
      <c r="A6734" s="8" t="s">
        <v>9307</v>
      </c>
      <c r="B6734" s="8" t="s">
        <v>5973</v>
      </c>
      <c r="C6734" s="8" t="s">
        <v>7</v>
      </c>
      <c r="D6734" s="50" t="s">
        <v>11377</v>
      </c>
      <c r="E6734" s="50" t="s">
        <v>11378</v>
      </c>
    </row>
    <row r="6735" spans="1:5" ht="16" x14ac:dyDescent="0.2">
      <c r="A6735" s="8" t="s">
        <v>9307</v>
      </c>
      <c r="B6735" s="8" t="s">
        <v>5979</v>
      </c>
      <c r="C6735" s="8" t="s">
        <v>4</v>
      </c>
      <c r="D6735" s="50" t="s">
        <v>10794</v>
      </c>
      <c r="E6735" s="50" t="s">
        <v>4461</v>
      </c>
    </row>
    <row r="6736" spans="1:5" ht="16" x14ac:dyDescent="0.2">
      <c r="A6736" s="8" t="s">
        <v>9307</v>
      </c>
      <c r="B6736" s="8" t="s">
        <v>5979</v>
      </c>
      <c r="C6736" s="8" t="s">
        <v>5</v>
      </c>
      <c r="D6736" s="50" t="s">
        <v>11372</v>
      </c>
      <c r="E6736" s="50" t="s">
        <v>5965</v>
      </c>
    </row>
    <row r="6737" spans="1:5" ht="16" x14ac:dyDescent="0.2">
      <c r="A6737" s="8" t="s">
        <v>9307</v>
      </c>
      <c r="B6737" s="8" t="s">
        <v>5979</v>
      </c>
      <c r="C6737" s="8" t="s">
        <v>7</v>
      </c>
      <c r="D6737" s="50" t="s">
        <v>11379</v>
      </c>
      <c r="E6737" s="50" t="s">
        <v>5981</v>
      </c>
    </row>
    <row r="6738" spans="1:5" ht="16" x14ac:dyDescent="0.2">
      <c r="A6738" s="8" t="s">
        <v>9307</v>
      </c>
      <c r="B6738" s="8" t="s">
        <v>5982</v>
      </c>
      <c r="C6738" s="8" t="s">
        <v>4</v>
      </c>
      <c r="D6738" s="50" t="s">
        <v>10794</v>
      </c>
      <c r="E6738" s="50" t="s">
        <v>4461</v>
      </c>
    </row>
    <row r="6739" spans="1:5" ht="16" x14ac:dyDescent="0.2">
      <c r="A6739" s="8" t="s">
        <v>9307</v>
      </c>
      <c r="B6739" s="8" t="s">
        <v>5982</v>
      </c>
      <c r="C6739" s="8" t="s">
        <v>5</v>
      </c>
      <c r="D6739" s="50" t="s">
        <v>11372</v>
      </c>
      <c r="E6739" s="50" t="s">
        <v>5965</v>
      </c>
    </row>
    <row r="6740" spans="1:5" ht="16" x14ac:dyDescent="0.2">
      <c r="A6740" s="8" t="s">
        <v>9307</v>
      </c>
      <c r="B6740" s="8" t="s">
        <v>5982</v>
      </c>
      <c r="C6740" s="8" t="s">
        <v>7</v>
      </c>
      <c r="D6740" s="50" t="s">
        <v>11380</v>
      </c>
      <c r="E6740" s="50" t="s">
        <v>5984</v>
      </c>
    </row>
    <row r="6741" spans="1:5" ht="16" x14ac:dyDescent="0.2">
      <c r="A6741" s="8" t="s">
        <v>9307</v>
      </c>
      <c r="B6741" s="8" t="s">
        <v>5985</v>
      </c>
      <c r="C6741" s="8" t="s">
        <v>4</v>
      </c>
      <c r="D6741" s="50" t="s">
        <v>10794</v>
      </c>
      <c r="E6741" s="50" t="s">
        <v>4461</v>
      </c>
    </row>
    <row r="6742" spans="1:5" ht="16" x14ac:dyDescent="0.2">
      <c r="A6742" s="8" t="s">
        <v>9307</v>
      </c>
      <c r="B6742" s="8" t="s">
        <v>5985</v>
      </c>
      <c r="C6742" s="8" t="s">
        <v>5</v>
      </c>
      <c r="D6742" s="50" t="s">
        <v>11372</v>
      </c>
      <c r="E6742" s="50" t="s">
        <v>5965</v>
      </c>
    </row>
    <row r="6743" spans="1:5" ht="16" x14ac:dyDescent="0.2">
      <c r="A6743" s="8" t="s">
        <v>9307</v>
      </c>
      <c r="B6743" s="8" t="s">
        <v>5985</v>
      </c>
      <c r="C6743" s="8" t="s">
        <v>7</v>
      </c>
      <c r="D6743" s="50" t="s">
        <v>11381</v>
      </c>
      <c r="E6743" s="50" t="s">
        <v>5987</v>
      </c>
    </row>
    <row r="6744" spans="1:5" ht="16" x14ac:dyDescent="0.2">
      <c r="A6744" s="8" t="s">
        <v>9307</v>
      </c>
      <c r="B6744" s="8" t="s">
        <v>5989</v>
      </c>
      <c r="C6744" s="8" t="s">
        <v>4</v>
      </c>
      <c r="D6744" s="50" t="s">
        <v>10794</v>
      </c>
      <c r="E6744" s="50" t="s">
        <v>4461</v>
      </c>
    </row>
    <row r="6745" spans="1:5" ht="16" x14ac:dyDescent="0.2">
      <c r="A6745" s="8" t="s">
        <v>9307</v>
      </c>
      <c r="B6745" s="8" t="s">
        <v>5989</v>
      </c>
      <c r="C6745" s="8" t="s">
        <v>5</v>
      </c>
      <c r="D6745" s="50" t="s">
        <v>11372</v>
      </c>
      <c r="E6745" s="50" t="s">
        <v>5965</v>
      </c>
    </row>
    <row r="6746" spans="1:5" ht="16" x14ac:dyDescent="0.2">
      <c r="A6746" s="8" t="s">
        <v>9307</v>
      </c>
      <c r="B6746" s="8" t="s">
        <v>5989</v>
      </c>
      <c r="C6746" s="8" t="s">
        <v>7</v>
      </c>
      <c r="D6746" s="50" t="s">
        <v>11382</v>
      </c>
      <c r="E6746" s="50" t="s">
        <v>5991</v>
      </c>
    </row>
    <row r="6747" spans="1:5" ht="16" x14ac:dyDescent="0.2">
      <c r="A6747" s="8" t="s">
        <v>9307</v>
      </c>
      <c r="B6747" s="8" t="s">
        <v>5992</v>
      </c>
      <c r="C6747" s="8" t="s">
        <v>4</v>
      </c>
      <c r="D6747" s="50" t="s">
        <v>10794</v>
      </c>
      <c r="E6747" s="50" t="s">
        <v>4461</v>
      </c>
    </row>
    <row r="6748" spans="1:5" ht="16" x14ac:dyDescent="0.2">
      <c r="A6748" s="8" t="s">
        <v>9307</v>
      </c>
      <c r="B6748" s="8" t="s">
        <v>5992</v>
      </c>
      <c r="C6748" s="8" t="s">
        <v>5</v>
      </c>
      <c r="D6748" s="50" t="s">
        <v>11372</v>
      </c>
      <c r="E6748" s="50" t="s">
        <v>5965</v>
      </c>
    </row>
    <row r="6749" spans="1:5" ht="16" x14ac:dyDescent="0.2">
      <c r="A6749" s="8" t="s">
        <v>9307</v>
      </c>
      <c r="B6749" s="8" t="s">
        <v>5992</v>
      </c>
      <c r="C6749" s="8" t="s">
        <v>7</v>
      </c>
      <c r="D6749" s="50" t="s">
        <v>11383</v>
      </c>
      <c r="E6749" s="50" t="s">
        <v>5994</v>
      </c>
    </row>
    <row r="6750" spans="1:5" ht="16" x14ac:dyDescent="0.2">
      <c r="A6750" s="8" t="s">
        <v>9307</v>
      </c>
      <c r="B6750" s="8" t="s">
        <v>5995</v>
      </c>
      <c r="C6750" s="8" t="s">
        <v>4</v>
      </c>
      <c r="D6750" s="50" t="s">
        <v>10794</v>
      </c>
      <c r="E6750" s="50" t="s">
        <v>4461</v>
      </c>
    </row>
    <row r="6751" spans="1:5" ht="16" x14ac:dyDescent="0.2">
      <c r="A6751" s="8" t="s">
        <v>9307</v>
      </c>
      <c r="B6751" s="8" t="s">
        <v>5995</v>
      </c>
      <c r="C6751" s="8" t="s">
        <v>5</v>
      </c>
      <c r="D6751" s="50" t="s">
        <v>11372</v>
      </c>
      <c r="E6751" s="50" t="s">
        <v>5965</v>
      </c>
    </row>
    <row r="6752" spans="1:5" ht="16" x14ac:dyDescent="0.2">
      <c r="A6752" s="8" t="s">
        <v>9307</v>
      </c>
      <c r="B6752" s="8" t="s">
        <v>5995</v>
      </c>
      <c r="C6752" s="8" t="s">
        <v>7</v>
      </c>
      <c r="D6752" s="50" t="s">
        <v>11384</v>
      </c>
      <c r="E6752" s="50" t="s">
        <v>5997</v>
      </c>
    </row>
    <row r="6753" spans="1:5" ht="48" x14ac:dyDescent="0.2">
      <c r="A6753" s="8" t="s">
        <v>9307</v>
      </c>
      <c r="B6753" s="8" t="s">
        <v>5995</v>
      </c>
      <c r="C6753" s="8" t="s">
        <v>8</v>
      </c>
      <c r="D6753" s="50" t="s">
        <v>10093</v>
      </c>
      <c r="E6753" s="50" t="s">
        <v>2751</v>
      </c>
    </row>
    <row r="6754" spans="1:5" ht="16" x14ac:dyDescent="0.2">
      <c r="A6754" s="8" t="s">
        <v>9307</v>
      </c>
      <c r="B6754" s="8" t="s">
        <v>6000</v>
      </c>
      <c r="C6754" s="8" t="s">
        <v>4</v>
      </c>
      <c r="D6754" s="50" t="s">
        <v>10794</v>
      </c>
      <c r="E6754" s="50" t="s">
        <v>4461</v>
      </c>
    </row>
    <row r="6755" spans="1:5" ht="16" x14ac:dyDescent="0.2">
      <c r="A6755" s="8" t="s">
        <v>9307</v>
      </c>
      <c r="B6755" s="8" t="s">
        <v>6000</v>
      </c>
      <c r="C6755" s="8" t="s">
        <v>5</v>
      </c>
      <c r="D6755" s="50" t="s">
        <v>11372</v>
      </c>
      <c r="E6755" s="50" t="s">
        <v>5965</v>
      </c>
    </row>
    <row r="6756" spans="1:5" ht="16" x14ac:dyDescent="0.2">
      <c r="A6756" s="8" t="s">
        <v>9307</v>
      </c>
      <c r="B6756" s="8" t="s">
        <v>6000</v>
      </c>
      <c r="C6756" s="8" t="s">
        <v>7</v>
      </c>
      <c r="D6756" s="50" t="s">
        <v>9723</v>
      </c>
      <c r="E6756" s="50" t="s">
        <v>1408</v>
      </c>
    </row>
    <row r="6757" spans="1:5" ht="16" x14ac:dyDescent="0.2">
      <c r="A6757" s="8" t="s">
        <v>9307</v>
      </c>
      <c r="B6757" s="8" t="s">
        <v>6002</v>
      </c>
      <c r="C6757" s="8" t="s">
        <v>4</v>
      </c>
      <c r="D6757" s="50" t="s">
        <v>10794</v>
      </c>
      <c r="E6757" s="50" t="s">
        <v>4461</v>
      </c>
    </row>
    <row r="6758" spans="1:5" ht="16" x14ac:dyDescent="0.2">
      <c r="A6758" s="8" t="s">
        <v>9307</v>
      </c>
      <c r="B6758" s="8" t="s">
        <v>6002</v>
      </c>
      <c r="C6758" s="8" t="s">
        <v>5</v>
      </c>
      <c r="D6758" s="50" t="s">
        <v>10340</v>
      </c>
      <c r="E6758" s="50" t="s">
        <v>6004</v>
      </c>
    </row>
    <row r="6759" spans="1:5" ht="16" x14ac:dyDescent="0.2">
      <c r="A6759" s="8" t="s">
        <v>9307</v>
      </c>
      <c r="B6759" s="8" t="s">
        <v>6002</v>
      </c>
      <c r="C6759" s="8" t="s">
        <v>7</v>
      </c>
      <c r="D6759" s="50" t="s">
        <v>11385</v>
      </c>
      <c r="E6759" s="50" t="s">
        <v>6005</v>
      </c>
    </row>
    <row r="6760" spans="1:5" ht="112" x14ac:dyDescent="0.2">
      <c r="A6760" s="8" t="s">
        <v>9307</v>
      </c>
      <c r="B6760" s="8" t="s">
        <v>6002</v>
      </c>
      <c r="C6760" s="8" t="s">
        <v>8</v>
      </c>
      <c r="D6760" s="50" t="s">
        <v>11386</v>
      </c>
      <c r="E6760" s="2" t="s">
        <v>6006</v>
      </c>
    </row>
    <row r="6761" spans="1:5" ht="16" x14ac:dyDescent="0.2">
      <c r="A6761" s="8" t="s">
        <v>9307</v>
      </c>
      <c r="B6761" s="8" t="s">
        <v>6007</v>
      </c>
      <c r="C6761" s="8" t="s">
        <v>4</v>
      </c>
      <c r="D6761" s="50" t="s">
        <v>10794</v>
      </c>
      <c r="E6761" s="50" t="s">
        <v>4461</v>
      </c>
    </row>
    <row r="6762" spans="1:5" ht="16" x14ac:dyDescent="0.2">
      <c r="A6762" s="8" t="s">
        <v>9307</v>
      </c>
      <c r="B6762" s="8" t="s">
        <v>6007</v>
      </c>
      <c r="C6762" s="8" t="s">
        <v>5</v>
      </c>
      <c r="D6762" s="50" t="s">
        <v>10340</v>
      </c>
      <c r="E6762" s="50" t="s">
        <v>6004</v>
      </c>
    </row>
    <row r="6763" spans="1:5" ht="16" x14ac:dyDescent="0.2">
      <c r="A6763" s="8" t="s">
        <v>9307</v>
      </c>
      <c r="B6763" s="8" t="s">
        <v>6007</v>
      </c>
      <c r="C6763" s="8" t="s">
        <v>7</v>
      </c>
      <c r="D6763" s="50" t="s">
        <v>11387</v>
      </c>
      <c r="E6763" s="50" t="s">
        <v>6009</v>
      </c>
    </row>
    <row r="6764" spans="1:5" ht="16" x14ac:dyDescent="0.2">
      <c r="A6764" s="8" t="s">
        <v>9307</v>
      </c>
      <c r="B6764" s="8" t="s">
        <v>6012</v>
      </c>
      <c r="C6764" s="8" t="s">
        <v>4</v>
      </c>
      <c r="D6764" s="50" t="s">
        <v>10794</v>
      </c>
      <c r="E6764" s="50" t="s">
        <v>4461</v>
      </c>
    </row>
    <row r="6765" spans="1:5" ht="16" x14ac:dyDescent="0.2">
      <c r="A6765" s="8" t="s">
        <v>9307</v>
      </c>
      <c r="B6765" s="8" t="s">
        <v>6012</v>
      </c>
      <c r="C6765" s="8" t="s">
        <v>5</v>
      </c>
      <c r="D6765" s="50" t="s">
        <v>10340</v>
      </c>
      <c r="E6765" s="50" t="s">
        <v>6004</v>
      </c>
    </row>
    <row r="6766" spans="1:5" ht="16" x14ac:dyDescent="0.2">
      <c r="A6766" s="8" t="s">
        <v>9307</v>
      </c>
      <c r="B6766" s="8" t="s">
        <v>6012</v>
      </c>
      <c r="C6766" s="8" t="s">
        <v>7</v>
      </c>
      <c r="D6766" s="50" t="s">
        <v>11388</v>
      </c>
      <c r="E6766" s="50" t="s">
        <v>6014</v>
      </c>
    </row>
    <row r="6767" spans="1:5" ht="16" x14ac:dyDescent="0.2">
      <c r="A6767" s="8" t="s">
        <v>9307</v>
      </c>
      <c r="B6767" s="8" t="s">
        <v>6015</v>
      </c>
      <c r="C6767" s="8" t="s">
        <v>4</v>
      </c>
      <c r="D6767" s="50" t="s">
        <v>10794</v>
      </c>
      <c r="E6767" s="50" t="s">
        <v>4461</v>
      </c>
    </row>
    <row r="6768" spans="1:5" ht="16" x14ac:dyDescent="0.2">
      <c r="A6768" s="8" t="s">
        <v>9307</v>
      </c>
      <c r="B6768" s="8" t="s">
        <v>6015</v>
      </c>
      <c r="C6768" s="8" t="s">
        <v>5</v>
      </c>
      <c r="D6768" s="50" t="s">
        <v>10340</v>
      </c>
      <c r="E6768" s="50" t="s">
        <v>6004</v>
      </c>
    </row>
    <row r="6769" spans="1:5" ht="16" x14ac:dyDescent="0.2">
      <c r="A6769" s="8" t="s">
        <v>9307</v>
      </c>
      <c r="B6769" s="8" t="s">
        <v>6015</v>
      </c>
      <c r="C6769" s="8" t="s">
        <v>7</v>
      </c>
      <c r="D6769" s="50" t="s">
        <v>11389</v>
      </c>
      <c r="E6769" s="50" t="s">
        <v>6017</v>
      </c>
    </row>
    <row r="6770" spans="1:5" ht="16" x14ac:dyDescent="0.2">
      <c r="A6770" s="8" t="s">
        <v>9307</v>
      </c>
      <c r="B6770" s="8" t="s">
        <v>6018</v>
      </c>
      <c r="C6770" s="8" t="s">
        <v>4</v>
      </c>
      <c r="D6770" s="50" t="s">
        <v>10794</v>
      </c>
      <c r="E6770" s="50" t="s">
        <v>4461</v>
      </c>
    </row>
    <row r="6771" spans="1:5" ht="16" x14ac:dyDescent="0.2">
      <c r="A6771" s="8" t="s">
        <v>9307</v>
      </c>
      <c r="B6771" s="8" t="s">
        <v>6018</v>
      </c>
      <c r="C6771" s="8" t="s">
        <v>5</v>
      </c>
      <c r="D6771" s="50" t="s">
        <v>10340</v>
      </c>
      <c r="E6771" s="50" t="s">
        <v>6004</v>
      </c>
    </row>
    <row r="6772" spans="1:5" ht="16" x14ac:dyDescent="0.2">
      <c r="A6772" s="8" t="s">
        <v>9307</v>
      </c>
      <c r="B6772" s="8" t="s">
        <v>6018</v>
      </c>
      <c r="C6772" s="8" t="s">
        <v>7</v>
      </c>
      <c r="D6772" s="50" t="s">
        <v>11390</v>
      </c>
      <c r="E6772" s="50" t="s">
        <v>6020</v>
      </c>
    </row>
    <row r="6773" spans="1:5" ht="16" x14ac:dyDescent="0.2">
      <c r="A6773" s="8" t="s">
        <v>9307</v>
      </c>
      <c r="B6773" s="8" t="s">
        <v>6021</v>
      </c>
      <c r="C6773" s="8" t="s">
        <v>4</v>
      </c>
      <c r="D6773" s="50" t="s">
        <v>10794</v>
      </c>
      <c r="E6773" s="50" t="s">
        <v>4461</v>
      </c>
    </row>
    <row r="6774" spans="1:5" ht="16" x14ac:dyDescent="0.2">
      <c r="A6774" s="8" t="s">
        <v>9307</v>
      </c>
      <c r="B6774" s="8" t="s">
        <v>6021</v>
      </c>
      <c r="C6774" s="8" t="s">
        <v>5</v>
      </c>
      <c r="D6774" s="50" t="s">
        <v>10340</v>
      </c>
      <c r="E6774" s="50" t="s">
        <v>6004</v>
      </c>
    </row>
    <row r="6775" spans="1:5" ht="16" x14ac:dyDescent="0.2">
      <c r="A6775" s="8" t="s">
        <v>9307</v>
      </c>
      <c r="B6775" s="8" t="s">
        <v>6021</v>
      </c>
      <c r="C6775" s="8" t="s">
        <v>7</v>
      </c>
      <c r="D6775" s="50" t="s">
        <v>11391</v>
      </c>
      <c r="E6775" s="50" t="s">
        <v>6023</v>
      </c>
    </row>
    <row r="6776" spans="1:5" ht="16" x14ac:dyDescent="0.2">
      <c r="A6776" s="8" t="s">
        <v>9307</v>
      </c>
      <c r="B6776" s="8" t="s">
        <v>6024</v>
      </c>
      <c r="C6776" s="8" t="s">
        <v>4</v>
      </c>
      <c r="D6776" s="50" t="s">
        <v>10794</v>
      </c>
      <c r="E6776" s="50" t="s">
        <v>4461</v>
      </c>
    </row>
    <row r="6777" spans="1:5" ht="16" x14ac:dyDescent="0.2">
      <c r="A6777" s="8" t="s">
        <v>9307</v>
      </c>
      <c r="B6777" s="8" t="s">
        <v>6024</v>
      </c>
      <c r="C6777" s="8" t="s">
        <v>5</v>
      </c>
      <c r="D6777" s="50" t="s">
        <v>10340</v>
      </c>
      <c r="E6777" s="50" t="s">
        <v>6004</v>
      </c>
    </row>
    <row r="6778" spans="1:5" ht="16" x14ac:dyDescent="0.2">
      <c r="A6778" s="8" t="s">
        <v>9307</v>
      </c>
      <c r="B6778" s="8" t="s">
        <v>6024</v>
      </c>
      <c r="C6778" s="8" t="s">
        <v>7</v>
      </c>
      <c r="D6778" s="50" t="s">
        <v>11392</v>
      </c>
      <c r="E6778" s="50" t="s">
        <v>6026</v>
      </c>
    </row>
    <row r="6779" spans="1:5" ht="16" x14ac:dyDescent="0.2">
      <c r="A6779" s="8" t="s">
        <v>9307</v>
      </c>
      <c r="B6779" s="8" t="s">
        <v>6027</v>
      </c>
      <c r="C6779" s="8" t="s">
        <v>4</v>
      </c>
      <c r="D6779" s="50" t="s">
        <v>10794</v>
      </c>
      <c r="E6779" s="50" t="s">
        <v>4461</v>
      </c>
    </row>
    <row r="6780" spans="1:5" ht="16" x14ac:dyDescent="0.2">
      <c r="A6780" s="8" t="s">
        <v>9307</v>
      </c>
      <c r="B6780" s="8" t="s">
        <v>6027</v>
      </c>
      <c r="C6780" s="8" t="s">
        <v>5</v>
      </c>
      <c r="D6780" s="50" t="s">
        <v>10340</v>
      </c>
      <c r="E6780" s="50" t="s">
        <v>6004</v>
      </c>
    </row>
    <row r="6781" spans="1:5" ht="16" x14ac:dyDescent="0.2">
      <c r="A6781" s="8" t="s">
        <v>9307</v>
      </c>
      <c r="B6781" s="8" t="s">
        <v>6027</v>
      </c>
      <c r="C6781" s="8" t="s">
        <v>7</v>
      </c>
      <c r="D6781" s="50" t="s">
        <v>11393</v>
      </c>
      <c r="E6781" s="50" t="s">
        <v>6029</v>
      </c>
    </row>
    <row r="6782" spans="1:5" ht="32" x14ac:dyDescent="0.2">
      <c r="A6782" s="8" t="s">
        <v>9307</v>
      </c>
      <c r="B6782" s="8" t="s">
        <v>6027</v>
      </c>
      <c r="C6782" s="8" t="s">
        <v>8</v>
      </c>
      <c r="D6782" s="50" t="s">
        <v>11394</v>
      </c>
      <c r="E6782" s="50" t="s">
        <v>6030</v>
      </c>
    </row>
    <row r="6783" spans="1:5" ht="16" x14ac:dyDescent="0.2">
      <c r="A6783" s="8" t="s">
        <v>9307</v>
      </c>
      <c r="B6783" s="8" t="s">
        <v>6031</v>
      </c>
      <c r="C6783" s="8" t="s">
        <v>4</v>
      </c>
      <c r="D6783" s="50" t="s">
        <v>10794</v>
      </c>
      <c r="E6783" s="50" t="s">
        <v>4461</v>
      </c>
    </row>
    <row r="6784" spans="1:5" ht="16" x14ac:dyDescent="0.2">
      <c r="A6784" s="8" t="s">
        <v>9307</v>
      </c>
      <c r="B6784" s="8" t="s">
        <v>6031</v>
      </c>
      <c r="C6784" s="8" t="s">
        <v>5</v>
      </c>
      <c r="D6784" s="50" t="s">
        <v>10340</v>
      </c>
      <c r="E6784" s="50" t="s">
        <v>6004</v>
      </c>
    </row>
    <row r="6785" spans="1:5" ht="16" x14ac:dyDescent="0.2">
      <c r="A6785" s="8" t="s">
        <v>9307</v>
      </c>
      <c r="B6785" s="8" t="s">
        <v>6031</v>
      </c>
      <c r="C6785" s="8" t="s">
        <v>7</v>
      </c>
      <c r="D6785" s="50" t="s">
        <v>11395</v>
      </c>
      <c r="E6785" s="50" t="s">
        <v>6033</v>
      </c>
    </row>
    <row r="6786" spans="1:5" ht="16" x14ac:dyDescent="0.2">
      <c r="A6786" s="8" t="s">
        <v>9307</v>
      </c>
      <c r="B6786" s="8" t="s">
        <v>6034</v>
      </c>
      <c r="C6786" s="8" t="s">
        <v>4</v>
      </c>
      <c r="D6786" s="50" t="s">
        <v>10794</v>
      </c>
      <c r="E6786" s="50" t="s">
        <v>4461</v>
      </c>
    </row>
    <row r="6787" spans="1:5" ht="16" x14ac:dyDescent="0.2">
      <c r="A6787" s="8" t="s">
        <v>9307</v>
      </c>
      <c r="B6787" s="8" t="s">
        <v>6034</v>
      </c>
      <c r="C6787" s="8" t="s">
        <v>5</v>
      </c>
      <c r="D6787" s="50" t="s">
        <v>10340</v>
      </c>
      <c r="E6787" s="50" t="s">
        <v>6004</v>
      </c>
    </row>
    <row r="6788" spans="1:5" ht="16" x14ac:dyDescent="0.2">
      <c r="A6788" s="8" t="s">
        <v>9307</v>
      </c>
      <c r="B6788" s="8" t="s">
        <v>6034</v>
      </c>
      <c r="C6788" s="8" t="s">
        <v>7</v>
      </c>
      <c r="D6788" s="50" t="s">
        <v>9723</v>
      </c>
      <c r="E6788" s="50" t="s">
        <v>1408</v>
      </c>
    </row>
    <row r="6789" spans="1:5" ht="16" x14ac:dyDescent="0.2">
      <c r="A6789" s="8" t="s">
        <v>9307</v>
      </c>
      <c r="B6789" s="8" t="s">
        <v>6036</v>
      </c>
      <c r="C6789" s="8" t="s">
        <v>4</v>
      </c>
      <c r="D6789" s="50" t="s">
        <v>10794</v>
      </c>
      <c r="E6789" s="50" t="s">
        <v>4461</v>
      </c>
    </row>
    <row r="6790" spans="1:5" ht="16" x14ac:dyDescent="0.2">
      <c r="A6790" s="8" t="s">
        <v>9307</v>
      </c>
      <c r="B6790" s="8" t="s">
        <v>6036</v>
      </c>
      <c r="C6790" s="8" t="s">
        <v>5</v>
      </c>
      <c r="D6790" s="50" t="s">
        <v>11396</v>
      </c>
      <c r="E6790" s="50" t="s">
        <v>6038</v>
      </c>
    </row>
    <row r="6791" spans="1:5" ht="16" x14ac:dyDescent="0.2">
      <c r="A6791" s="8" t="s">
        <v>9307</v>
      </c>
      <c r="B6791" s="8" t="s">
        <v>6036</v>
      </c>
      <c r="C6791" s="8" t="s">
        <v>6</v>
      </c>
      <c r="D6791" s="50" t="s">
        <v>11397</v>
      </c>
      <c r="E6791" s="50" t="s">
        <v>6039</v>
      </c>
    </row>
    <row r="6792" spans="1:5" ht="16" x14ac:dyDescent="0.2">
      <c r="A6792" s="8" t="s">
        <v>9307</v>
      </c>
      <c r="B6792" s="8" t="s">
        <v>6036</v>
      </c>
      <c r="C6792" s="8" t="s">
        <v>7</v>
      </c>
      <c r="D6792" s="50" t="s">
        <v>11398</v>
      </c>
      <c r="E6792" s="50" t="s">
        <v>6040</v>
      </c>
    </row>
    <row r="6793" spans="1:5" ht="16" x14ac:dyDescent="0.2">
      <c r="A6793" s="8" t="s">
        <v>9307</v>
      </c>
      <c r="B6793" s="8" t="s">
        <v>6041</v>
      </c>
      <c r="C6793" s="8" t="s">
        <v>4</v>
      </c>
      <c r="D6793" s="50" t="s">
        <v>10794</v>
      </c>
      <c r="E6793" s="50" t="s">
        <v>4461</v>
      </c>
    </row>
    <row r="6794" spans="1:5" ht="16" x14ac:dyDescent="0.2">
      <c r="A6794" s="8" t="s">
        <v>9307</v>
      </c>
      <c r="B6794" s="8" t="s">
        <v>6041</v>
      </c>
      <c r="C6794" s="8" t="s">
        <v>5</v>
      </c>
      <c r="D6794" s="50" t="s">
        <v>11399</v>
      </c>
      <c r="E6794" s="50" t="s">
        <v>6043</v>
      </c>
    </row>
    <row r="6795" spans="1:5" ht="16" x14ac:dyDescent="0.2">
      <c r="A6795" s="8" t="s">
        <v>9307</v>
      </c>
      <c r="B6795" s="8" t="s">
        <v>6041</v>
      </c>
      <c r="C6795" s="8" t="s">
        <v>7</v>
      </c>
      <c r="D6795" s="50" t="s">
        <v>11400</v>
      </c>
      <c r="E6795" s="50" t="s">
        <v>6044</v>
      </c>
    </row>
    <row r="6796" spans="1:5" ht="128" x14ac:dyDescent="0.2">
      <c r="A6796" s="8" t="s">
        <v>9307</v>
      </c>
      <c r="B6796" s="8" t="s">
        <v>6041</v>
      </c>
      <c r="C6796" s="8" t="s">
        <v>8</v>
      </c>
      <c r="D6796" s="50" t="s">
        <v>11401</v>
      </c>
      <c r="E6796" s="50" t="s">
        <v>6045</v>
      </c>
    </row>
    <row r="6797" spans="1:5" ht="16" x14ac:dyDescent="0.2">
      <c r="A6797" s="8" t="s">
        <v>9307</v>
      </c>
      <c r="B6797" s="8" t="s">
        <v>6046</v>
      </c>
      <c r="C6797" s="8" t="s">
        <v>4</v>
      </c>
      <c r="D6797" s="50" t="s">
        <v>10794</v>
      </c>
      <c r="E6797" s="50" t="s">
        <v>4461</v>
      </c>
    </row>
    <row r="6798" spans="1:5" ht="16" x14ac:dyDescent="0.2">
      <c r="A6798" s="8" t="s">
        <v>9307</v>
      </c>
      <c r="B6798" s="8" t="s">
        <v>6046</v>
      </c>
      <c r="C6798" s="8" t="s">
        <v>5</v>
      </c>
      <c r="D6798" s="50" t="s">
        <v>10794</v>
      </c>
      <c r="E6798" s="50" t="s">
        <v>11402</v>
      </c>
    </row>
    <row r="6799" spans="1:5" ht="16" x14ac:dyDescent="0.2">
      <c r="A6799" s="8" t="s">
        <v>9307</v>
      </c>
      <c r="B6799" s="8" t="s">
        <v>6046</v>
      </c>
      <c r="C6799" s="8" t="s">
        <v>6</v>
      </c>
      <c r="D6799" s="50" t="s">
        <v>9726</v>
      </c>
      <c r="E6799" s="50" t="s">
        <v>1415</v>
      </c>
    </row>
    <row r="6800" spans="1:5" ht="16" x14ac:dyDescent="0.2">
      <c r="A6800" s="8" t="s">
        <v>9307</v>
      </c>
      <c r="B6800" s="8" t="s">
        <v>6046</v>
      </c>
      <c r="C6800" s="8" t="s">
        <v>7</v>
      </c>
      <c r="D6800" s="50" t="s">
        <v>11403</v>
      </c>
      <c r="E6800" s="50" t="s">
        <v>6048</v>
      </c>
    </row>
    <row r="6801" spans="1:5" ht="48" x14ac:dyDescent="0.2">
      <c r="A6801" s="8" t="s">
        <v>9307</v>
      </c>
      <c r="B6801" s="8" t="s">
        <v>6046</v>
      </c>
      <c r="C6801" s="8" t="s">
        <v>8</v>
      </c>
      <c r="D6801" s="50" t="s">
        <v>9728</v>
      </c>
      <c r="E6801" s="50" t="s">
        <v>1417</v>
      </c>
    </row>
    <row r="6802" spans="1:5" ht="16" x14ac:dyDescent="0.2">
      <c r="A6802" s="8" t="s">
        <v>9307</v>
      </c>
      <c r="B6802" s="8" t="s">
        <v>6049</v>
      </c>
      <c r="C6802" s="8" t="s">
        <v>4</v>
      </c>
      <c r="D6802" s="50" t="s">
        <v>10794</v>
      </c>
      <c r="E6802" s="50" t="s">
        <v>4461</v>
      </c>
    </row>
    <row r="6803" spans="1:5" ht="16" x14ac:dyDescent="0.2">
      <c r="A6803" s="8" t="s">
        <v>9307</v>
      </c>
      <c r="B6803" s="8" t="s">
        <v>6049</v>
      </c>
      <c r="C6803" s="8" t="s">
        <v>5</v>
      </c>
      <c r="D6803" s="50" t="s">
        <v>10794</v>
      </c>
      <c r="E6803" s="50" t="s">
        <v>11402</v>
      </c>
    </row>
    <row r="6804" spans="1:5" ht="16" x14ac:dyDescent="0.2">
      <c r="A6804" s="8" t="s">
        <v>9307</v>
      </c>
      <c r="B6804" s="8" t="s">
        <v>6049</v>
      </c>
      <c r="C6804" s="8" t="s">
        <v>6</v>
      </c>
      <c r="D6804" s="50" t="s">
        <v>9726</v>
      </c>
      <c r="E6804" s="50" t="s">
        <v>1415</v>
      </c>
    </row>
    <row r="6805" spans="1:5" ht="32" x14ac:dyDescent="0.2">
      <c r="A6805" s="8" t="s">
        <v>9307</v>
      </c>
      <c r="B6805" s="8" t="s">
        <v>6049</v>
      </c>
      <c r="C6805" s="8" t="s">
        <v>7</v>
      </c>
      <c r="D6805" s="50" t="s">
        <v>11404</v>
      </c>
      <c r="E6805" s="50" t="s">
        <v>6051</v>
      </c>
    </row>
    <row r="6806" spans="1:5" ht="112" x14ac:dyDescent="0.2">
      <c r="A6806" s="8" t="s">
        <v>9307</v>
      </c>
      <c r="B6806" s="8" t="s">
        <v>6049</v>
      </c>
      <c r="C6806" s="8" t="s">
        <v>8</v>
      </c>
      <c r="D6806" s="50" t="s">
        <v>11405</v>
      </c>
      <c r="E6806" s="50" t="s">
        <v>6052</v>
      </c>
    </row>
    <row r="6807" spans="1:5" ht="16" x14ac:dyDescent="0.2">
      <c r="A6807" s="8" t="s">
        <v>9307</v>
      </c>
      <c r="B6807" s="8" t="s">
        <v>6053</v>
      </c>
      <c r="C6807" s="8" t="s">
        <v>4</v>
      </c>
      <c r="D6807" s="50" t="s">
        <v>10794</v>
      </c>
      <c r="E6807" s="50" t="s">
        <v>4461</v>
      </c>
    </row>
    <row r="6808" spans="1:5" ht="16" x14ac:dyDescent="0.2">
      <c r="A6808" s="8" t="s">
        <v>9307</v>
      </c>
      <c r="B6808" s="8" t="s">
        <v>6053</v>
      </c>
      <c r="C6808" s="8" t="s">
        <v>5</v>
      </c>
      <c r="D6808" s="50" t="s">
        <v>9651</v>
      </c>
      <c r="E6808" s="50" t="s">
        <v>1249</v>
      </c>
    </row>
    <row r="6809" spans="1:5" ht="16" x14ac:dyDescent="0.2">
      <c r="A6809" s="8" t="s">
        <v>9307</v>
      </c>
      <c r="B6809" s="8" t="s">
        <v>6053</v>
      </c>
      <c r="C6809" s="8" t="s">
        <v>7</v>
      </c>
      <c r="D6809" s="50" t="s">
        <v>9652</v>
      </c>
      <c r="E6809" s="50" t="s">
        <v>1250</v>
      </c>
    </row>
    <row r="6810" spans="1:5" ht="80" x14ac:dyDescent="0.2">
      <c r="A6810" s="8" t="s">
        <v>9307</v>
      </c>
      <c r="B6810" s="8" t="s">
        <v>6053</v>
      </c>
      <c r="C6810" s="8" t="s">
        <v>8</v>
      </c>
      <c r="D6810" s="50" t="s">
        <v>9653</v>
      </c>
      <c r="E6810" s="50" t="s">
        <v>1251</v>
      </c>
    </row>
    <row r="6811" spans="1:5" ht="16" x14ac:dyDescent="0.2">
      <c r="A6811" s="8" t="s">
        <v>9307</v>
      </c>
      <c r="B6811" s="8" t="s">
        <v>6055</v>
      </c>
      <c r="C6811" s="8" t="s">
        <v>4</v>
      </c>
      <c r="D6811" s="50" t="s">
        <v>11406</v>
      </c>
      <c r="E6811" s="50" t="s">
        <v>6056</v>
      </c>
    </row>
    <row r="6812" spans="1:5" ht="16" x14ac:dyDescent="0.2">
      <c r="A6812" s="8" t="s">
        <v>9307</v>
      </c>
      <c r="B6812" s="8" t="s">
        <v>6055</v>
      </c>
      <c r="C6812" s="8" t="s">
        <v>5</v>
      </c>
      <c r="D6812" s="50" t="s">
        <v>9309</v>
      </c>
      <c r="E6812" s="50" t="s">
        <v>39</v>
      </c>
    </row>
    <row r="6813" spans="1:5" ht="16" x14ac:dyDescent="0.2">
      <c r="A6813" s="8" t="s">
        <v>9307</v>
      </c>
      <c r="B6813" s="8" t="s">
        <v>6055</v>
      </c>
      <c r="C6813" s="8" t="s">
        <v>6</v>
      </c>
      <c r="D6813" s="50" t="s">
        <v>9309</v>
      </c>
      <c r="E6813" s="50" t="s">
        <v>39</v>
      </c>
    </row>
    <row r="6814" spans="1:5" ht="128" x14ac:dyDescent="0.2">
      <c r="A6814" s="8" t="s">
        <v>9307</v>
      </c>
      <c r="B6814" s="8" t="s">
        <v>6055</v>
      </c>
      <c r="C6814" s="8" t="s">
        <v>7</v>
      </c>
      <c r="D6814" s="50" t="s">
        <v>11407</v>
      </c>
      <c r="E6814" s="50" t="s">
        <v>6057</v>
      </c>
    </row>
    <row r="6815" spans="1:5" ht="16" x14ac:dyDescent="0.2">
      <c r="A6815" s="8" t="s">
        <v>9307</v>
      </c>
      <c r="B6815" s="8" t="s">
        <v>6058</v>
      </c>
      <c r="C6815" s="8" t="s">
        <v>4</v>
      </c>
      <c r="D6815" s="50" t="s">
        <v>11406</v>
      </c>
      <c r="E6815" s="50" t="s">
        <v>6056</v>
      </c>
    </row>
    <row r="6816" spans="1:5" ht="16" x14ac:dyDescent="0.2">
      <c r="A6816" s="8" t="s">
        <v>9307</v>
      </c>
      <c r="B6816" s="8" t="s">
        <v>6058</v>
      </c>
      <c r="C6816" s="8" t="s">
        <v>5</v>
      </c>
      <c r="D6816" s="50" t="s">
        <v>9748</v>
      </c>
      <c r="E6816" s="50" t="s">
        <v>1467</v>
      </c>
    </row>
    <row r="6817" spans="1:5" ht="16" x14ac:dyDescent="0.2">
      <c r="A6817" s="8" t="s">
        <v>9307</v>
      </c>
      <c r="B6817" s="8" t="s">
        <v>6058</v>
      </c>
      <c r="C6817" s="8" t="s">
        <v>6</v>
      </c>
      <c r="D6817" s="50" t="s">
        <v>9657</v>
      </c>
      <c r="E6817" s="50" t="s">
        <v>1257</v>
      </c>
    </row>
    <row r="6818" spans="1:5" ht="409.6" x14ac:dyDescent="0.2">
      <c r="A6818" s="8" t="s">
        <v>9307</v>
      </c>
      <c r="B6818" s="8" t="s">
        <v>6058</v>
      </c>
      <c r="C6818" s="8" t="s">
        <v>7</v>
      </c>
      <c r="D6818" s="50" t="s">
        <v>9749</v>
      </c>
      <c r="E6818" s="50" t="s">
        <v>6059</v>
      </c>
    </row>
    <row r="6819" spans="1:5" ht="16" x14ac:dyDescent="0.2">
      <c r="A6819" s="8" t="s">
        <v>9307</v>
      </c>
      <c r="B6819" s="8" t="s">
        <v>6060</v>
      </c>
      <c r="C6819" s="8" t="s">
        <v>4</v>
      </c>
      <c r="D6819" s="50" t="s">
        <v>11406</v>
      </c>
      <c r="E6819" s="50" t="s">
        <v>6056</v>
      </c>
    </row>
    <row r="6820" spans="1:5" ht="16" x14ac:dyDescent="0.2">
      <c r="A6820" s="8" t="s">
        <v>9307</v>
      </c>
      <c r="B6820" s="8" t="s">
        <v>6060</v>
      </c>
      <c r="C6820" s="8" t="s">
        <v>5</v>
      </c>
      <c r="D6820" s="50" t="s">
        <v>9748</v>
      </c>
      <c r="E6820" s="50" t="s">
        <v>1467</v>
      </c>
    </row>
    <row r="6821" spans="1:5" ht="16" x14ac:dyDescent="0.2">
      <c r="A6821" s="8" t="s">
        <v>9307</v>
      </c>
      <c r="B6821" s="8" t="s">
        <v>6060</v>
      </c>
      <c r="C6821" s="8" t="s">
        <v>6</v>
      </c>
      <c r="D6821" s="50" t="s">
        <v>11408</v>
      </c>
      <c r="E6821" s="50" t="s">
        <v>6062</v>
      </c>
    </row>
    <row r="6822" spans="1:5" ht="16" x14ac:dyDescent="0.2">
      <c r="A6822" s="8" t="s">
        <v>9307</v>
      </c>
      <c r="B6822" s="8" t="s">
        <v>6060</v>
      </c>
      <c r="C6822" s="8" t="s">
        <v>7</v>
      </c>
      <c r="D6822" s="50" t="s">
        <v>11409</v>
      </c>
      <c r="E6822" s="50" t="s">
        <v>6063</v>
      </c>
    </row>
    <row r="6823" spans="1:5" ht="16" x14ac:dyDescent="0.2">
      <c r="A6823" s="8" t="s">
        <v>9307</v>
      </c>
      <c r="B6823" s="8" t="s">
        <v>6065</v>
      </c>
      <c r="C6823" s="8" t="s">
        <v>4</v>
      </c>
      <c r="D6823" s="50" t="s">
        <v>11406</v>
      </c>
      <c r="E6823" s="50" t="s">
        <v>6056</v>
      </c>
    </row>
    <row r="6824" spans="1:5" ht="16" x14ac:dyDescent="0.2">
      <c r="A6824" s="8" t="s">
        <v>9307</v>
      </c>
      <c r="B6824" s="8" t="s">
        <v>6065</v>
      </c>
      <c r="C6824" s="8" t="s">
        <v>5</v>
      </c>
      <c r="D6824" s="50" t="s">
        <v>9748</v>
      </c>
      <c r="E6824" s="50" t="s">
        <v>1467</v>
      </c>
    </row>
    <row r="6825" spans="1:5" ht="16" x14ac:dyDescent="0.2">
      <c r="A6825" s="8" t="s">
        <v>9307</v>
      </c>
      <c r="B6825" s="8" t="s">
        <v>6065</v>
      </c>
      <c r="C6825" s="8" t="s">
        <v>6</v>
      </c>
      <c r="D6825" s="50" t="s">
        <v>11410</v>
      </c>
      <c r="E6825" s="50" t="s">
        <v>6067</v>
      </c>
    </row>
    <row r="6826" spans="1:5" ht="16" x14ac:dyDescent="0.2">
      <c r="A6826" s="8" t="s">
        <v>9307</v>
      </c>
      <c r="B6826" s="8" t="s">
        <v>6065</v>
      </c>
      <c r="C6826" s="8" t="s">
        <v>7</v>
      </c>
      <c r="D6826" s="50" t="s">
        <v>11411</v>
      </c>
      <c r="E6826" s="50" t="s">
        <v>6068</v>
      </c>
    </row>
    <row r="6827" spans="1:5" ht="224" x14ac:dyDescent="0.2">
      <c r="A6827" s="8" t="s">
        <v>9307</v>
      </c>
      <c r="B6827" s="8" t="s">
        <v>6065</v>
      </c>
      <c r="C6827" s="8" t="s">
        <v>8</v>
      </c>
      <c r="D6827" s="50" t="s">
        <v>11412</v>
      </c>
      <c r="E6827" s="50" t="s">
        <v>6069</v>
      </c>
    </row>
    <row r="6828" spans="1:5" ht="16" x14ac:dyDescent="0.2">
      <c r="A6828" s="8" t="s">
        <v>9307</v>
      </c>
      <c r="B6828" s="8" t="s">
        <v>6070</v>
      </c>
      <c r="C6828" s="8" t="s">
        <v>4</v>
      </c>
      <c r="D6828" s="50" t="s">
        <v>11406</v>
      </c>
      <c r="E6828" s="50" t="s">
        <v>6056</v>
      </c>
    </row>
    <row r="6829" spans="1:5" ht="16" x14ac:dyDescent="0.2">
      <c r="A6829" s="8" t="s">
        <v>9307</v>
      </c>
      <c r="B6829" s="8" t="s">
        <v>6070</v>
      </c>
      <c r="C6829" s="8" t="s">
        <v>5</v>
      </c>
      <c r="D6829" s="50" t="s">
        <v>9748</v>
      </c>
      <c r="E6829" s="50" t="s">
        <v>1467</v>
      </c>
    </row>
    <row r="6830" spans="1:5" ht="16" x14ac:dyDescent="0.2">
      <c r="A6830" s="8" t="s">
        <v>9307</v>
      </c>
      <c r="B6830" s="8" t="s">
        <v>6070</v>
      </c>
      <c r="C6830" s="8" t="s">
        <v>6</v>
      </c>
      <c r="D6830" s="50" t="s">
        <v>10431</v>
      </c>
      <c r="E6830" s="50" t="s">
        <v>3333</v>
      </c>
    </row>
    <row r="6831" spans="1:5" ht="16" x14ac:dyDescent="0.2">
      <c r="A6831" s="8" t="s">
        <v>9307</v>
      </c>
      <c r="B6831" s="8" t="s">
        <v>6070</v>
      </c>
      <c r="C6831" s="8" t="s">
        <v>7</v>
      </c>
      <c r="D6831" s="50" t="s">
        <v>11413</v>
      </c>
      <c r="E6831" s="50" t="s">
        <v>6072</v>
      </c>
    </row>
    <row r="6832" spans="1:5" ht="96" x14ac:dyDescent="0.2">
      <c r="A6832" s="8" t="s">
        <v>9307</v>
      </c>
      <c r="B6832" s="8" t="s">
        <v>6070</v>
      </c>
      <c r="C6832" s="8" t="s">
        <v>8</v>
      </c>
      <c r="D6832" s="50" t="s">
        <v>11414</v>
      </c>
      <c r="E6832" s="50" t="s">
        <v>6073</v>
      </c>
    </row>
    <row r="6833" spans="1:5" ht="16" x14ac:dyDescent="0.2">
      <c r="A6833" s="8" t="s">
        <v>9307</v>
      </c>
      <c r="B6833" s="8" t="s">
        <v>6074</v>
      </c>
      <c r="C6833" s="8" t="s">
        <v>4</v>
      </c>
      <c r="D6833" s="50" t="s">
        <v>11406</v>
      </c>
      <c r="E6833" s="50" t="s">
        <v>6056</v>
      </c>
    </row>
    <row r="6834" spans="1:5" ht="16" x14ac:dyDescent="0.2">
      <c r="A6834" s="8" t="s">
        <v>9307</v>
      </c>
      <c r="B6834" s="8" t="s">
        <v>6074</v>
      </c>
      <c r="C6834" s="8" t="s">
        <v>5</v>
      </c>
      <c r="D6834" s="50" t="s">
        <v>9748</v>
      </c>
      <c r="E6834" s="50" t="s">
        <v>1467</v>
      </c>
    </row>
    <row r="6835" spans="1:5" ht="16" x14ac:dyDescent="0.2">
      <c r="A6835" s="8" t="s">
        <v>9307</v>
      </c>
      <c r="B6835" s="8" t="s">
        <v>6074</v>
      </c>
      <c r="C6835" s="8" t="s">
        <v>6</v>
      </c>
      <c r="D6835" s="50" t="s">
        <v>11415</v>
      </c>
      <c r="E6835" s="50" t="s">
        <v>6076</v>
      </c>
    </row>
    <row r="6836" spans="1:5" ht="16" x14ac:dyDescent="0.2">
      <c r="A6836" s="8" t="s">
        <v>9307</v>
      </c>
      <c r="B6836" s="8" t="s">
        <v>6074</v>
      </c>
      <c r="C6836" s="8" t="s">
        <v>7</v>
      </c>
      <c r="D6836" s="50" t="s">
        <v>11416</v>
      </c>
      <c r="E6836" s="50" t="s">
        <v>6077</v>
      </c>
    </row>
    <row r="6837" spans="1:5" ht="192" x14ac:dyDescent="0.2">
      <c r="A6837" s="8" t="s">
        <v>9307</v>
      </c>
      <c r="B6837" s="8" t="s">
        <v>6074</v>
      </c>
      <c r="C6837" s="8" t="s">
        <v>8</v>
      </c>
      <c r="D6837" s="50" t="s">
        <v>11417</v>
      </c>
      <c r="E6837" s="50" t="s">
        <v>6078</v>
      </c>
    </row>
    <row r="6838" spans="1:5" ht="16" x14ac:dyDescent="0.2">
      <c r="A6838" s="8" t="s">
        <v>9307</v>
      </c>
      <c r="B6838" s="8" t="s">
        <v>6079</v>
      </c>
      <c r="C6838" s="8" t="s">
        <v>4</v>
      </c>
      <c r="D6838" s="50" t="s">
        <v>11406</v>
      </c>
      <c r="E6838" s="50" t="s">
        <v>6056</v>
      </c>
    </row>
    <row r="6839" spans="1:5" ht="16" x14ac:dyDescent="0.2">
      <c r="A6839" s="8" t="s">
        <v>9307</v>
      </c>
      <c r="B6839" s="8" t="s">
        <v>6079</v>
      </c>
      <c r="C6839" s="8" t="s">
        <v>5</v>
      </c>
      <c r="D6839" s="50" t="s">
        <v>9936</v>
      </c>
      <c r="E6839" s="50" t="s">
        <v>1904</v>
      </c>
    </row>
    <row r="6840" spans="1:5" ht="16" x14ac:dyDescent="0.2">
      <c r="A6840" s="8" t="s">
        <v>9307</v>
      </c>
      <c r="B6840" s="8" t="s">
        <v>6079</v>
      </c>
      <c r="C6840" s="8" t="s">
        <v>6</v>
      </c>
      <c r="D6840" s="50" t="s">
        <v>11418</v>
      </c>
      <c r="E6840" s="50" t="s">
        <v>6081</v>
      </c>
    </row>
    <row r="6841" spans="1:5" ht="144" x14ac:dyDescent="0.2">
      <c r="A6841" s="8" t="s">
        <v>9307</v>
      </c>
      <c r="B6841" s="8" t="s">
        <v>6079</v>
      </c>
      <c r="C6841" s="8" t="s">
        <v>7</v>
      </c>
      <c r="D6841" s="50" t="s">
        <v>11419</v>
      </c>
      <c r="E6841" s="50" t="s">
        <v>11420</v>
      </c>
    </row>
    <row r="6842" spans="1:5" ht="240" x14ac:dyDescent="0.2">
      <c r="A6842" s="8" t="s">
        <v>9307</v>
      </c>
      <c r="B6842" s="8" t="s">
        <v>6079</v>
      </c>
      <c r="C6842" s="8" t="s">
        <v>8</v>
      </c>
      <c r="D6842" s="50" t="s">
        <v>11421</v>
      </c>
      <c r="E6842" s="50" t="s">
        <v>6083</v>
      </c>
    </row>
    <row r="6843" spans="1:5" ht="16" x14ac:dyDescent="0.2">
      <c r="A6843" s="8" t="s">
        <v>9307</v>
      </c>
      <c r="B6843" s="8" t="s">
        <v>6084</v>
      </c>
      <c r="C6843" s="8" t="s">
        <v>4</v>
      </c>
      <c r="D6843" s="50" t="s">
        <v>11406</v>
      </c>
      <c r="E6843" s="50" t="s">
        <v>6056</v>
      </c>
    </row>
    <row r="6844" spans="1:5" ht="16" x14ac:dyDescent="0.2">
      <c r="A6844" s="8" t="s">
        <v>9307</v>
      </c>
      <c r="B6844" s="8" t="s">
        <v>6084</v>
      </c>
      <c r="C6844" s="8" t="s">
        <v>5</v>
      </c>
      <c r="D6844" s="50" t="s">
        <v>9936</v>
      </c>
      <c r="E6844" s="50" t="s">
        <v>1904</v>
      </c>
    </row>
    <row r="6845" spans="1:5" ht="16" x14ac:dyDescent="0.2">
      <c r="A6845" s="8" t="s">
        <v>9307</v>
      </c>
      <c r="B6845" s="8" t="s">
        <v>6084</v>
      </c>
      <c r="C6845" s="8" t="s">
        <v>6</v>
      </c>
      <c r="D6845" s="50" t="s">
        <v>11418</v>
      </c>
      <c r="E6845" s="50" t="s">
        <v>6081</v>
      </c>
    </row>
    <row r="6846" spans="1:5" ht="16" x14ac:dyDescent="0.2">
      <c r="A6846" s="8" t="s">
        <v>9307</v>
      </c>
      <c r="B6846" s="8" t="s">
        <v>6084</v>
      </c>
      <c r="C6846" s="8" t="s">
        <v>7</v>
      </c>
      <c r="D6846" s="50" t="s">
        <v>11422</v>
      </c>
      <c r="E6846" s="50" t="s">
        <v>6086</v>
      </c>
    </row>
    <row r="6847" spans="1:5" ht="16" x14ac:dyDescent="0.2">
      <c r="A6847" s="8" t="s">
        <v>9307</v>
      </c>
      <c r="B6847" s="8" t="s">
        <v>6089</v>
      </c>
      <c r="C6847" s="8" t="s">
        <v>4</v>
      </c>
      <c r="D6847" s="50" t="s">
        <v>11406</v>
      </c>
      <c r="E6847" s="50" t="s">
        <v>6056</v>
      </c>
    </row>
    <row r="6848" spans="1:5" ht="16" x14ac:dyDescent="0.2">
      <c r="A6848" s="8" t="s">
        <v>9307</v>
      </c>
      <c r="B6848" s="8" t="s">
        <v>6089</v>
      </c>
      <c r="C6848" s="8" t="s">
        <v>5</v>
      </c>
      <c r="D6848" s="50" t="s">
        <v>9936</v>
      </c>
      <c r="E6848" s="50" t="s">
        <v>1904</v>
      </c>
    </row>
    <row r="6849" spans="1:5" ht="16" x14ac:dyDescent="0.2">
      <c r="A6849" s="8" t="s">
        <v>9307</v>
      </c>
      <c r="B6849" s="8" t="s">
        <v>6089</v>
      </c>
      <c r="C6849" s="8" t="s">
        <v>6</v>
      </c>
      <c r="D6849" s="50" t="s">
        <v>11408</v>
      </c>
      <c r="E6849" s="50" t="s">
        <v>6062</v>
      </c>
    </row>
    <row r="6850" spans="1:5" ht="16" x14ac:dyDescent="0.2">
      <c r="A6850" s="8" t="s">
        <v>9307</v>
      </c>
      <c r="B6850" s="8" t="s">
        <v>6089</v>
      </c>
      <c r="C6850" s="8" t="s">
        <v>7</v>
      </c>
      <c r="D6850" s="50" t="s">
        <v>11423</v>
      </c>
      <c r="E6850" s="50" t="s">
        <v>6091</v>
      </c>
    </row>
    <row r="6851" spans="1:5" ht="96" x14ac:dyDescent="0.2">
      <c r="A6851" s="8" t="s">
        <v>9307</v>
      </c>
      <c r="B6851" s="8" t="s">
        <v>6089</v>
      </c>
      <c r="C6851" s="8" t="s">
        <v>8</v>
      </c>
      <c r="D6851" s="50" t="s">
        <v>11424</v>
      </c>
      <c r="E6851" s="50" t="s">
        <v>6092</v>
      </c>
    </row>
    <row r="6852" spans="1:5" ht="16" x14ac:dyDescent="0.2">
      <c r="A6852" s="8" t="s">
        <v>9307</v>
      </c>
      <c r="B6852" s="8" t="s">
        <v>6093</v>
      </c>
      <c r="C6852" s="8" t="s">
        <v>4</v>
      </c>
      <c r="D6852" s="50" t="s">
        <v>11406</v>
      </c>
      <c r="E6852" s="50" t="s">
        <v>6056</v>
      </c>
    </row>
    <row r="6853" spans="1:5" ht="16" x14ac:dyDescent="0.2">
      <c r="A6853" s="8" t="s">
        <v>9307</v>
      </c>
      <c r="B6853" s="8" t="s">
        <v>6093</v>
      </c>
      <c r="C6853" s="8" t="s">
        <v>5</v>
      </c>
      <c r="D6853" s="50" t="s">
        <v>9936</v>
      </c>
      <c r="E6853" s="50" t="s">
        <v>1904</v>
      </c>
    </row>
    <row r="6854" spans="1:5" ht="16" x14ac:dyDescent="0.2">
      <c r="A6854" s="8" t="s">
        <v>9307</v>
      </c>
      <c r="B6854" s="8" t="s">
        <v>6093</v>
      </c>
      <c r="C6854" s="8" t="s">
        <v>6</v>
      </c>
      <c r="D6854" s="50" t="s">
        <v>11425</v>
      </c>
      <c r="E6854" s="50" t="s">
        <v>6095</v>
      </c>
    </row>
    <row r="6855" spans="1:5" ht="16" x14ac:dyDescent="0.2">
      <c r="A6855" s="8" t="s">
        <v>9307</v>
      </c>
      <c r="B6855" s="8" t="s">
        <v>6093</v>
      </c>
      <c r="C6855" s="8" t="s">
        <v>7</v>
      </c>
      <c r="D6855" s="50" t="s">
        <v>11426</v>
      </c>
      <c r="E6855" s="50" t="s">
        <v>6096</v>
      </c>
    </row>
    <row r="6856" spans="1:5" ht="128" x14ac:dyDescent="0.2">
      <c r="A6856" s="8" t="s">
        <v>9307</v>
      </c>
      <c r="B6856" s="8" t="s">
        <v>6093</v>
      </c>
      <c r="C6856" s="8" t="s">
        <v>8</v>
      </c>
      <c r="D6856" s="50" t="s">
        <v>11427</v>
      </c>
      <c r="E6856" s="50" t="s">
        <v>6097</v>
      </c>
    </row>
    <row r="6857" spans="1:5" ht="16" x14ac:dyDescent="0.2">
      <c r="A6857" s="8" t="s">
        <v>9307</v>
      </c>
      <c r="B6857" s="8" t="s">
        <v>6098</v>
      </c>
      <c r="C6857" s="8" t="s">
        <v>4</v>
      </c>
      <c r="D6857" s="50" t="s">
        <v>11406</v>
      </c>
      <c r="E6857" s="50" t="s">
        <v>6056</v>
      </c>
    </row>
    <row r="6858" spans="1:5" ht="16" x14ac:dyDescent="0.2">
      <c r="A6858" s="8" t="s">
        <v>9307</v>
      </c>
      <c r="B6858" s="8" t="s">
        <v>6098</v>
      </c>
      <c r="C6858" s="8" t="s">
        <v>5</v>
      </c>
      <c r="D6858" s="50" t="s">
        <v>9936</v>
      </c>
      <c r="E6858" s="50" t="s">
        <v>1904</v>
      </c>
    </row>
    <row r="6859" spans="1:5" ht="16" x14ac:dyDescent="0.2">
      <c r="A6859" s="8" t="s">
        <v>9307</v>
      </c>
      <c r="B6859" s="8" t="s">
        <v>6098</v>
      </c>
      <c r="C6859" s="8" t="s">
        <v>6</v>
      </c>
      <c r="D6859" s="50" t="s">
        <v>11428</v>
      </c>
      <c r="E6859" s="50" t="s">
        <v>6100</v>
      </c>
    </row>
    <row r="6860" spans="1:5" ht="16" x14ac:dyDescent="0.2">
      <c r="A6860" s="8" t="s">
        <v>9307</v>
      </c>
      <c r="B6860" s="8" t="s">
        <v>6098</v>
      </c>
      <c r="C6860" s="8" t="s">
        <v>7</v>
      </c>
      <c r="D6860" s="50" t="s">
        <v>11429</v>
      </c>
      <c r="E6860" s="50" t="s">
        <v>6101</v>
      </c>
    </row>
    <row r="6861" spans="1:5" ht="208" x14ac:dyDescent="0.2">
      <c r="A6861" s="8" t="s">
        <v>9307</v>
      </c>
      <c r="B6861" s="8" t="s">
        <v>6098</v>
      </c>
      <c r="C6861" s="8" t="s">
        <v>8</v>
      </c>
      <c r="D6861" s="50" t="s">
        <v>11430</v>
      </c>
      <c r="E6861" s="50" t="s">
        <v>6102</v>
      </c>
    </row>
    <row r="6862" spans="1:5" ht="16" x14ac:dyDescent="0.2">
      <c r="A6862" s="8" t="s">
        <v>9307</v>
      </c>
      <c r="B6862" s="8" t="s">
        <v>6103</v>
      </c>
      <c r="C6862" s="8" t="s">
        <v>4</v>
      </c>
      <c r="D6862" s="50" t="s">
        <v>11406</v>
      </c>
      <c r="E6862" s="50" t="s">
        <v>6056</v>
      </c>
    </row>
    <row r="6863" spans="1:5" ht="16" x14ac:dyDescent="0.2">
      <c r="A6863" s="8" t="s">
        <v>9307</v>
      </c>
      <c r="B6863" s="8" t="s">
        <v>6103</v>
      </c>
      <c r="C6863" s="8" t="s">
        <v>5</v>
      </c>
      <c r="D6863" s="50" t="s">
        <v>9936</v>
      </c>
      <c r="E6863" s="50" t="s">
        <v>1904</v>
      </c>
    </row>
    <row r="6864" spans="1:5" ht="16" x14ac:dyDescent="0.2">
      <c r="A6864" s="8" t="s">
        <v>9307</v>
      </c>
      <c r="B6864" s="8" t="s">
        <v>6103</v>
      </c>
      <c r="C6864" s="8" t="s">
        <v>6</v>
      </c>
      <c r="D6864" s="50" t="s">
        <v>11431</v>
      </c>
      <c r="E6864" s="50" t="s">
        <v>6105</v>
      </c>
    </row>
    <row r="6865" spans="1:5" ht="16" x14ac:dyDescent="0.2">
      <c r="A6865" s="8" t="s">
        <v>9307</v>
      </c>
      <c r="B6865" s="8" t="s">
        <v>6103</v>
      </c>
      <c r="C6865" s="8" t="s">
        <v>7</v>
      </c>
      <c r="D6865" s="50" t="s">
        <v>11432</v>
      </c>
      <c r="E6865" s="50" t="s">
        <v>6106</v>
      </c>
    </row>
    <row r="6866" spans="1:5" ht="112" x14ac:dyDescent="0.2">
      <c r="A6866" s="8" t="s">
        <v>9307</v>
      </c>
      <c r="B6866" s="8" t="s">
        <v>6103</v>
      </c>
      <c r="C6866" s="8" t="s">
        <v>8</v>
      </c>
      <c r="D6866" s="50" t="s">
        <v>11433</v>
      </c>
      <c r="E6866" s="50" t="s">
        <v>6107</v>
      </c>
    </row>
    <row r="6867" spans="1:5" ht="16" x14ac:dyDescent="0.2">
      <c r="A6867" s="8" t="s">
        <v>9307</v>
      </c>
      <c r="B6867" s="8" t="s">
        <v>6108</v>
      </c>
      <c r="C6867" s="8" t="s">
        <v>4</v>
      </c>
      <c r="D6867" s="50" t="s">
        <v>11406</v>
      </c>
      <c r="E6867" s="50" t="s">
        <v>6056</v>
      </c>
    </row>
    <row r="6868" spans="1:5" ht="16" x14ac:dyDescent="0.2">
      <c r="A6868" s="8" t="s">
        <v>9307</v>
      </c>
      <c r="B6868" s="8" t="s">
        <v>6108</v>
      </c>
      <c r="C6868" s="8" t="s">
        <v>5</v>
      </c>
      <c r="D6868" s="50" t="s">
        <v>9936</v>
      </c>
      <c r="E6868" s="50" t="s">
        <v>1904</v>
      </c>
    </row>
    <row r="6869" spans="1:5" ht="16" x14ac:dyDescent="0.2">
      <c r="A6869" s="8" t="s">
        <v>9307</v>
      </c>
      <c r="B6869" s="8" t="s">
        <v>6108</v>
      </c>
      <c r="C6869" s="8" t="s">
        <v>6</v>
      </c>
      <c r="D6869" s="50" t="s">
        <v>11434</v>
      </c>
      <c r="E6869" s="50" t="s">
        <v>6110</v>
      </c>
    </row>
    <row r="6870" spans="1:5" ht="16" x14ac:dyDescent="0.2">
      <c r="A6870" s="8" t="s">
        <v>9307</v>
      </c>
      <c r="B6870" s="8" t="s">
        <v>6108</v>
      </c>
      <c r="C6870" s="8" t="s">
        <v>7</v>
      </c>
      <c r="D6870" s="50" t="s">
        <v>11435</v>
      </c>
      <c r="E6870" s="50" t="s">
        <v>6111</v>
      </c>
    </row>
    <row r="6871" spans="1:5" ht="48" x14ac:dyDescent="0.2">
      <c r="A6871" s="8" t="s">
        <v>9307</v>
      </c>
      <c r="B6871" s="8" t="s">
        <v>6108</v>
      </c>
      <c r="C6871" s="8" t="s">
        <v>8</v>
      </c>
      <c r="D6871" s="50" t="s">
        <v>10093</v>
      </c>
      <c r="E6871" s="50" t="s">
        <v>2751</v>
      </c>
    </row>
    <row r="6872" spans="1:5" ht="16" x14ac:dyDescent="0.2">
      <c r="A6872" s="8" t="s">
        <v>9307</v>
      </c>
      <c r="B6872" s="8" t="s">
        <v>6112</v>
      </c>
      <c r="C6872" s="8" t="s">
        <v>4</v>
      </c>
      <c r="D6872" s="50" t="s">
        <v>11406</v>
      </c>
      <c r="E6872" s="50" t="s">
        <v>6056</v>
      </c>
    </row>
    <row r="6873" spans="1:5" ht="16" x14ac:dyDescent="0.2">
      <c r="A6873" s="8" t="s">
        <v>9307</v>
      </c>
      <c r="B6873" s="8" t="s">
        <v>6112</v>
      </c>
      <c r="C6873" s="8" t="s">
        <v>5</v>
      </c>
      <c r="D6873" s="50" t="s">
        <v>9936</v>
      </c>
      <c r="E6873" s="50" t="s">
        <v>1904</v>
      </c>
    </row>
    <row r="6874" spans="1:5" ht="16" x14ac:dyDescent="0.2">
      <c r="A6874" s="8" t="s">
        <v>9307</v>
      </c>
      <c r="B6874" s="8" t="s">
        <v>6112</v>
      </c>
      <c r="C6874" s="8" t="s">
        <v>6</v>
      </c>
      <c r="D6874" s="50" t="s">
        <v>11436</v>
      </c>
      <c r="E6874" s="50" t="s">
        <v>6114</v>
      </c>
    </row>
    <row r="6875" spans="1:5" ht="16" x14ac:dyDescent="0.2">
      <c r="A6875" s="8" t="s">
        <v>9307</v>
      </c>
      <c r="B6875" s="8" t="s">
        <v>6112</v>
      </c>
      <c r="C6875" s="8" t="s">
        <v>7</v>
      </c>
      <c r="D6875" s="50" t="s">
        <v>11437</v>
      </c>
      <c r="E6875" s="50" t="s">
        <v>6115</v>
      </c>
    </row>
    <row r="6876" spans="1:5" ht="80" x14ac:dyDescent="0.2">
      <c r="A6876" s="8" t="s">
        <v>9307</v>
      </c>
      <c r="B6876" s="8" t="s">
        <v>6112</v>
      </c>
      <c r="C6876" s="8" t="s">
        <v>8</v>
      </c>
      <c r="D6876" s="50" t="s">
        <v>11438</v>
      </c>
      <c r="E6876" s="50" t="s">
        <v>6116</v>
      </c>
    </row>
    <row r="6877" spans="1:5" ht="16" x14ac:dyDescent="0.2">
      <c r="A6877" s="8" t="s">
        <v>9307</v>
      </c>
      <c r="B6877" s="8" t="s">
        <v>6117</v>
      </c>
      <c r="C6877" s="8" t="s">
        <v>4</v>
      </c>
      <c r="D6877" s="50" t="s">
        <v>11406</v>
      </c>
      <c r="E6877" s="50" t="s">
        <v>6056</v>
      </c>
    </row>
    <row r="6878" spans="1:5" ht="16" x14ac:dyDescent="0.2">
      <c r="A6878" s="8" t="s">
        <v>9307</v>
      </c>
      <c r="B6878" s="8" t="s">
        <v>6117</v>
      </c>
      <c r="C6878" s="8" t="s">
        <v>5</v>
      </c>
      <c r="D6878" s="50" t="s">
        <v>9936</v>
      </c>
      <c r="E6878" s="50" t="s">
        <v>1904</v>
      </c>
    </row>
    <row r="6879" spans="1:5" ht="16" x14ac:dyDescent="0.2">
      <c r="A6879" s="8" t="s">
        <v>9307</v>
      </c>
      <c r="B6879" s="8" t="s">
        <v>6117</v>
      </c>
      <c r="C6879" s="8" t="s">
        <v>6</v>
      </c>
      <c r="D6879" s="50" t="s">
        <v>11439</v>
      </c>
      <c r="E6879" s="50" t="s">
        <v>6119</v>
      </c>
    </row>
    <row r="6880" spans="1:5" ht="16" x14ac:dyDescent="0.2">
      <c r="A6880" s="8" t="s">
        <v>9307</v>
      </c>
      <c r="B6880" s="8" t="s">
        <v>6117</v>
      </c>
      <c r="C6880" s="8" t="s">
        <v>7</v>
      </c>
      <c r="D6880" s="50" t="s">
        <v>11440</v>
      </c>
      <c r="E6880" s="50" t="s">
        <v>6120</v>
      </c>
    </row>
    <row r="6881" spans="1:5" ht="96" x14ac:dyDescent="0.2">
      <c r="A6881" s="8" t="s">
        <v>9307</v>
      </c>
      <c r="B6881" s="8" t="s">
        <v>6117</v>
      </c>
      <c r="C6881" s="8" t="s">
        <v>8</v>
      </c>
      <c r="D6881" s="50" t="s">
        <v>11441</v>
      </c>
      <c r="E6881" s="50" t="s">
        <v>6121</v>
      </c>
    </row>
    <row r="6882" spans="1:5" ht="16" x14ac:dyDescent="0.2">
      <c r="A6882" s="8" t="s">
        <v>9307</v>
      </c>
      <c r="B6882" s="8" t="s">
        <v>6122</v>
      </c>
      <c r="C6882" s="8" t="s">
        <v>4</v>
      </c>
      <c r="D6882" s="50" t="s">
        <v>11406</v>
      </c>
      <c r="E6882" s="50" t="s">
        <v>6056</v>
      </c>
    </row>
    <row r="6883" spans="1:5" ht="16" x14ac:dyDescent="0.2">
      <c r="A6883" s="8" t="s">
        <v>9307</v>
      </c>
      <c r="B6883" s="8" t="s">
        <v>6122</v>
      </c>
      <c r="C6883" s="8" t="s">
        <v>5</v>
      </c>
      <c r="D6883" s="50" t="s">
        <v>9936</v>
      </c>
      <c r="E6883" s="50" t="s">
        <v>1904</v>
      </c>
    </row>
    <row r="6884" spans="1:5" ht="16" x14ac:dyDescent="0.2">
      <c r="A6884" s="8" t="s">
        <v>9307</v>
      </c>
      <c r="B6884" s="8" t="s">
        <v>6122</v>
      </c>
      <c r="C6884" s="8" t="s">
        <v>6</v>
      </c>
      <c r="D6884" s="50" t="s">
        <v>11442</v>
      </c>
      <c r="E6884" s="50" t="s">
        <v>6124</v>
      </c>
    </row>
    <row r="6885" spans="1:5" ht="16" x14ac:dyDescent="0.2">
      <c r="A6885" s="8" t="s">
        <v>9307</v>
      </c>
      <c r="B6885" s="8" t="s">
        <v>6122</v>
      </c>
      <c r="C6885" s="8" t="s">
        <v>7</v>
      </c>
      <c r="D6885" s="50" t="s">
        <v>11443</v>
      </c>
      <c r="E6885" s="50" t="s">
        <v>6125</v>
      </c>
    </row>
    <row r="6886" spans="1:5" ht="112" x14ac:dyDescent="0.2">
      <c r="A6886" s="8" t="s">
        <v>9307</v>
      </c>
      <c r="B6886" s="8" t="s">
        <v>6122</v>
      </c>
      <c r="C6886" s="8" t="s">
        <v>8</v>
      </c>
      <c r="D6886" s="50" t="s">
        <v>11444</v>
      </c>
      <c r="E6886" s="50" t="s">
        <v>6126</v>
      </c>
    </row>
    <row r="6887" spans="1:5" ht="16" x14ac:dyDescent="0.2">
      <c r="A6887" s="8" t="s">
        <v>9307</v>
      </c>
      <c r="B6887" s="8" t="s">
        <v>6127</v>
      </c>
      <c r="C6887" s="8" t="s">
        <v>4</v>
      </c>
      <c r="D6887" s="50" t="s">
        <v>11406</v>
      </c>
      <c r="E6887" s="50" t="s">
        <v>6056</v>
      </c>
    </row>
    <row r="6888" spans="1:5" ht="16" x14ac:dyDescent="0.2">
      <c r="A6888" s="8" t="s">
        <v>9307</v>
      </c>
      <c r="B6888" s="8" t="s">
        <v>6127</v>
      </c>
      <c r="C6888" s="8" t="s">
        <v>5</v>
      </c>
      <c r="D6888" s="50" t="s">
        <v>9936</v>
      </c>
      <c r="E6888" s="50" t="s">
        <v>1904</v>
      </c>
    </row>
    <row r="6889" spans="1:5" ht="16" x14ac:dyDescent="0.2">
      <c r="A6889" s="8" t="s">
        <v>9307</v>
      </c>
      <c r="B6889" s="8" t="s">
        <v>6127</v>
      </c>
      <c r="C6889" s="8" t="s">
        <v>6</v>
      </c>
      <c r="D6889" s="50" t="s">
        <v>11445</v>
      </c>
      <c r="E6889" s="50" t="s">
        <v>6129</v>
      </c>
    </row>
    <row r="6890" spans="1:5" ht="16" x14ac:dyDescent="0.2">
      <c r="A6890" s="8" t="s">
        <v>9307</v>
      </c>
      <c r="B6890" s="8" t="s">
        <v>6127</v>
      </c>
      <c r="C6890" s="8" t="s">
        <v>7</v>
      </c>
      <c r="D6890" s="50" t="s">
        <v>11446</v>
      </c>
      <c r="E6890" s="50" t="s">
        <v>6130</v>
      </c>
    </row>
    <row r="6891" spans="1:5" ht="32" x14ac:dyDescent="0.2">
      <c r="A6891" s="8" t="s">
        <v>9307</v>
      </c>
      <c r="B6891" s="8" t="s">
        <v>6127</v>
      </c>
      <c r="C6891" s="8" t="s">
        <v>8</v>
      </c>
      <c r="D6891" s="50" t="s">
        <v>11447</v>
      </c>
      <c r="E6891" s="50" t="s">
        <v>6131</v>
      </c>
    </row>
    <row r="6892" spans="1:5" ht="16" x14ac:dyDescent="0.2">
      <c r="A6892" s="8" t="s">
        <v>9307</v>
      </c>
      <c r="B6892" s="8" t="s">
        <v>6132</v>
      </c>
      <c r="C6892" s="8" t="s">
        <v>4</v>
      </c>
      <c r="D6892" s="50" t="s">
        <v>11406</v>
      </c>
      <c r="E6892" s="50" t="s">
        <v>6056</v>
      </c>
    </row>
    <row r="6893" spans="1:5" ht="16" x14ac:dyDescent="0.2">
      <c r="A6893" s="8" t="s">
        <v>9307</v>
      </c>
      <c r="B6893" s="8" t="s">
        <v>6132</v>
      </c>
      <c r="C6893" s="8" t="s">
        <v>5</v>
      </c>
      <c r="D6893" s="50" t="s">
        <v>9936</v>
      </c>
      <c r="E6893" s="50" t="s">
        <v>1904</v>
      </c>
    </row>
    <row r="6894" spans="1:5" ht="16" x14ac:dyDescent="0.2">
      <c r="A6894" s="8" t="s">
        <v>9307</v>
      </c>
      <c r="B6894" s="8" t="s">
        <v>6132</v>
      </c>
      <c r="C6894" s="8" t="s">
        <v>6</v>
      </c>
      <c r="D6894" s="50" t="s">
        <v>11448</v>
      </c>
      <c r="E6894" s="50" t="s">
        <v>6134</v>
      </c>
    </row>
    <row r="6895" spans="1:5" ht="32" x14ac:dyDescent="0.2">
      <c r="A6895" s="8" t="s">
        <v>9307</v>
      </c>
      <c r="B6895" s="8" t="s">
        <v>6132</v>
      </c>
      <c r="C6895" s="8" t="s">
        <v>7</v>
      </c>
      <c r="D6895" s="50" t="s">
        <v>11449</v>
      </c>
      <c r="E6895" s="50" t="s">
        <v>6135</v>
      </c>
    </row>
    <row r="6896" spans="1:5" ht="160" x14ac:dyDescent="0.2">
      <c r="A6896" s="8" t="s">
        <v>9307</v>
      </c>
      <c r="B6896" s="8" t="s">
        <v>6132</v>
      </c>
      <c r="C6896" s="8" t="s">
        <v>8</v>
      </c>
      <c r="D6896" s="50" t="s">
        <v>11450</v>
      </c>
      <c r="E6896" s="50" t="s">
        <v>6136</v>
      </c>
    </row>
    <row r="6897" spans="1:5" ht="16" x14ac:dyDescent="0.2">
      <c r="A6897" s="8" t="s">
        <v>9307</v>
      </c>
      <c r="B6897" s="8" t="s">
        <v>6137</v>
      </c>
      <c r="C6897" s="8" t="s">
        <v>4</v>
      </c>
      <c r="D6897" s="50" t="s">
        <v>11406</v>
      </c>
      <c r="E6897" s="50" t="s">
        <v>6056</v>
      </c>
    </row>
    <row r="6898" spans="1:5" ht="16" x14ac:dyDescent="0.2">
      <c r="A6898" s="8" t="s">
        <v>9307</v>
      </c>
      <c r="B6898" s="8" t="s">
        <v>6137</v>
      </c>
      <c r="C6898" s="8" t="s">
        <v>5</v>
      </c>
      <c r="D6898" s="50" t="s">
        <v>9936</v>
      </c>
      <c r="E6898" s="50" t="s">
        <v>1904</v>
      </c>
    </row>
    <row r="6899" spans="1:5" ht="16" x14ac:dyDescent="0.2">
      <c r="A6899" s="8" t="s">
        <v>9307</v>
      </c>
      <c r="B6899" s="8" t="s">
        <v>6137</v>
      </c>
      <c r="C6899" s="8" t="s">
        <v>6</v>
      </c>
      <c r="D6899" s="50" t="s">
        <v>11448</v>
      </c>
      <c r="E6899" s="50" t="s">
        <v>6134</v>
      </c>
    </row>
    <row r="6900" spans="1:5" ht="32" x14ac:dyDescent="0.2">
      <c r="A6900" s="8" t="s">
        <v>9307</v>
      </c>
      <c r="B6900" s="8" t="s">
        <v>6137</v>
      </c>
      <c r="C6900" s="8" t="s">
        <v>7</v>
      </c>
      <c r="D6900" s="50" t="s">
        <v>11451</v>
      </c>
      <c r="E6900" s="50" t="s">
        <v>6139</v>
      </c>
    </row>
    <row r="6901" spans="1:5" ht="128" x14ac:dyDescent="0.2">
      <c r="A6901" s="8" t="s">
        <v>9307</v>
      </c>
      <c r="B6901" s="8" t="s">
        <v>6137</v>
      </c>
      <c r="C6901" s="8" t="s">
        <v>8</v>
      </c>
      <c r="D6901" s="50" t="s">
        <v>11452</v>
      </c>
      <c r="E6901" s="50" t="s">
        <v>6140</v>
      </c>
    </row>
    <row r="6902" spans="1:5" ht="16" x14ac:dyDescent="0.2">
      <c r="A6902" s="8" t="s">
        <v>9307</v>
      </c>
      <c r="B6902" s="8" t="s">
        <v>6141</v>
      </c>
      <c r="C6902" s="8" t="s">
        <v>4</v>
      </c>
      <c r="D6902" s="50" t="s">
        <v>11406</v>
      </c>
      <c r="E6902" s="50" t="s">
        <v>6056</v>
      </c>
    </row>
    <row r="6903" spans="1:5" ht="16" x14ac:dyDescent="0.2">
      <c r="A6903" s="8" t="s">
        <v>9307</v>
      </c>
      <c r="B6903" s="8" t="s">
        <v>6141</v>
      </c>
      <c r="C6903" s="8" t="s">
        <v>5</v>
      </c>
      <c r="D6903" s="50" t="s">
        <v>9802</v>
      </c>
      <c r="E6903" s="50" t="s">
        <v>1585</v>
      </c>
    </row>
    <row r="6904" spans="1:5" ht="16" x14ac:dyDescent="0.2">
      <c r="A6904" s="8" t="s">
        <v>9307</v>
      </c>
      <c r="B6904" s="8" t="s">
        <v>6141</v>
      </c>
      <c r="C6904" s="8" t="s">
        <v>6</v>
      </c>
      <c r="D6904" s="50" t="s">
        <v>9657</v>
      </c>
      <c r="E6904" s="50" t="s">
        <v>1257</v>
      </c>
    </row>
    <row r="6905" spans="1:5" ht="272" x14ac:dyDescent="0.2">
      <c r="A6905" s="8" t="s">
        <v>9307</v>
      </c>
      <c r="B6905" s="8" t="s">
        <v>6141</v>
      </c>
      <c r="C6905" s="8" t="s">
        <v>7</v>
      </c>
      <c r="D6905" s="50" t="s">
        <v>10481</v>
      </c>
      <c r="E6905" s="50" t="s">
        <v>6142</v>
      </c>
    </row>
    <row r="6906" spans="1:5" ht="16" x14ac:dyDescent="0.2">
      <c r="A6906" s="8" t="s">
        <v>9307</v>
      </c>
      <c r="B6906" s="8" t="s">
        <v>6143</v>
      </c>
      <c r="C6906" s="8" t="s">
        <v>4</v>
      </c>
      <c r="D6906" s="50" t="s">
        <v>11406</v>
      </c>
      <c r="E6906" s="50" t="s">
        <v>6056</v>
      </c>
    </row>
    <row r="6907" spans="1:5" ht="16" x14ac:dyDescent="0.2">
      <c r="A6907" s="8" t="s">
        <v>9307</v>
      </c>
      <c r="B6907" s="8" t="s">
        <v>6143</v>
      </c>
      <c r="C6907" s="8" t="s">
        <v>5</v>
      </c>
      <c r="D6907" s="50" t="s">
        <v>9802</v>
      </c>
      <c r="E6907" s="50" t="s">
        <v>1585</v>
      </c>
    </row>
    <row r="6908" spans="1:5" ht="16" x14ac:dyDescent="0.2">
      <c r="A6908" s="8" t="s">
        <v>9307</v>
      </c>
      <c r="B6908" s="8" t="s">
        <v>6143</v>
      </c>
      <c r="C6908" s="8" t="s">
        <v>6</v>
      </c>
      <c r="D6908" s="50" t="s">
        <v>11406</v>
      </c>
      <c r="E6908" s="50" t="s">
        <v>6145</v>
      </c>
    </row>
    <row r="6909" spans="1:5" ht="48" x14ac:dyDescent="0.2">
      <c r="A6909" s="8" t="s">
        <v>9307</v>
      </c>
      <c r="B6909" s="8" t="s">
        <v>6143</v>
      </c>
      <c r="C6909" s="8" t="s">
        <v>7</v>
      </c>
      <c r="D6909" s="50" t="s">
        <v>11453</v>
      </c>
      <c r="E6909" s="2" t="s">
        <v>6146</v>
      </c>
    </row>
    <row r="6910" spans="1:5" ht="16" x14ac:dyDescent="0.2">
      <c r="A6910" s="8" t="s">
        <v>9307</v>
      </c>
      <c r="B6910" s="8" t="s">
        <v>6148</v>
      </c>
      <c r="C6910" s="8" t="s">
        <v>4</v>
      </c>
      <c r="D6910" s="50" t="s">
        <v>11406</v>
      </c>
      <c r="E6910" s="50" t="s">
        <v>6056</v>
      </c>
    </row>
    <row r="6911" spans="1:5" ht="16" x14ac:dyDescent="0.2">
      <c r="A6911" s="8" t="s">
        <v>9307</v>
      </c>
      <c r="B6911" s="8" t="s">
        <v>6148</v>
      </c>
      <c r="C6911" s="8" t="s">
        <v>5</v>
      </c>
      <c r="D6911" s="50" t="s">
        <v>9802</v>
      </c>
      <c r="E6911" s="50" t="s">
        <v>1585</v>
      </c>
    </row>
    <row r="6912" spans="1:5" ht="16" x14ac:dyDescent="0.2">
      <c r="A6912" s="8" t="s">
        <v>9307</v>
      </c>
      <c r="B6912" s="8" t="s">
        <v>6148</v>
      </c>
      <c r="C6912" s="8" t="s">
        <v>6</v>
      </c>
      <c r="D6912" s="50" t="s">
        <v>11406</v>
      </c>
      <c r="E6912" s="50" t="s">
        <v>6145</v>
      </c>
    </row>
    <row r="6913" spans="1:5" ht="32" x14ac:dyDescent="0.2">
      <c r="A6913" s="8" t="s">
        <v>9307</v>
      </c>
      <c r="B6913" s="8" t="s">
        <v>6148</v>
      </c>
      <c r="C6913" s="8" t="s">
        <v>7</v>
      </c>
      <c r="D6913" s="50" t="s">
        <v>11454</v>
      </c>
      <c r="E6913" s="50" t="s">
        <v>6150</v>
      </c>
    </row>
    <row r="6914" spans="1:5" ht="16" x14ac:dyDescent="0.2">
      <c r="A6914" s="8" t="s">
        <v>9307</v>
      </c>
      <c r="B6914" s="8" t="s">
        <v>6153</v>
      </c>
      <c r="C6914" s="8" t="s">
        <v>4</v>
      </c>
      <c r="D6914" s="50" t="s">
        <v>11406</v>
      </c>
      <c r="E6914" s="50" t="s">
        <v>6056</v>
      </c>
    </row>
    <row r="6915" spans="1:5" ht="16" x14ac:dyDescent="0.2">
      <c r="A6915" s="8" t="s">
        <v>9307</v>
      </c>
      <c r="B6915" s="8" t="s">
        <v>6153</v>
      </c>
      <c r="C6915" s="8" t="s">
        <v>5</v>
      </c>
      <c r="D6915" s="50" t="s">
        <v>9802</v>
      </c>
      <c r="E6915" s="50" t="s">
        <v>1585</v>
      </c>
    </row>
    <row r="6916" spans="1:5" ht="16" x14ac:dyDescent="0.2">
      <c r="A6916" s="8" t="s">
        <v>9307</v>
      </c>
      <c r="B6916" s="8" t="s">
        <v>6153</v>
      </c>
      <c r="C6916" s="8" t="s">
        <v>6</v>
      </c>
      <c r="D6916" s="50" t="s">
        <v>11406</v>
      </c>
      <c r="E6916" s="50" t="s">
        <v>6145</v>
      </c>
    </row>
    <row r="6917" spans="1:5" ht="16" x14ac:dyDescent="0.2">
      <c r="A6917" s="8" t="s">
        <v>9307</v>
      </c>
      <c r="B6917" s="8" t="s">
        <v>6153</v>
      </c>
      <c r="C6917" s="8" t="s">
        <v>7</v>
      </c>
      <c r="D6917" s="50" t="s">
        <v>9811</v>
      </c>
      <c r="E6917" s="50" t="s">
        <v>1599</v>
      </c>
    </row>
    <row r="6918" spans="1:5" ht="48" x14ac:dyDescent="0.2">
      <c r="A6918" s="8" t="s">
        <v>9307</v>
      </c>
      <c r="B6918" s="8" t="s">
        <v>6153</v>
      </c>
      <c r="C6918" s="8" t="s">
        <v>8</v>
      </c>
      <c r="D6918" s="50" t="s">
        <v>9812</v>
      </c>
      <c r="E6918" s="50" t="s">
        <v>1600</v>
      </c>
    </row>
    <row r="6919" spans="1:5" ht="16" x14ac:dyDescent="0.2">
      <c r="A6919" s="8" t="s">
        <v>9307</v>
      </c>
      <c r="B6919" s="8" t="s">
        <v>6155</v>
      </c>
      <c r="C6919" s="8" t="s">
        <v>4</v>
      </c>
      <c r="D6919" s="50" t="s">
        <v>11406</v>
      </c>
      <c r="E6919" s="50" t="s">
        <v>6056</v>
      </c>
    </row>
    <row r="6920" spans="1:5" ht="16" x14ac:dyDescent="0.2">
      <c r="A6920" s="8" t="s">
        <v>9307</v>
      </c>
      <c r="B6920" s="8" t="s">
        <v>6155</v>
      </c>
      <c r="C6920" s="8" t="s">
        <v>5</v>
      </c>
      <c r="D6920" s="50" t="s">
        <v>9802</v>
      </c>
      <c r="E6920" s="50" t="s">
        <v>1585</v>
      </c>
    </row>
    <row r="6921" spans="1:5" ht="16" x14ac:dyDescent="0.2">
      <c r="A6921" s="8" t="s">
        <v>9307</v>
      </c>
      <c r="B6921" s="8" t="s">
        <v>6155</v>
      </c>
      <c r="C6921" s="8" t="s">
        <v>6</v>
      </c>
      <c r="D6921" s="50" t="s">
        <v>11406</v>
      </c>
      <c r="E6921" s="50" t="s">
        <v>6145</v>
      </c>
    </row>
    <row r="6922" spans="1:5" ht="16" x14ac:dyDescent="0.2">
      <c r="A6922" s="8" t="s">
        <v>9307</v>
      </c>
      <c r="B6922" s="8" t="s">
        <v>6155</v>
      </c>
      <c r="C6922" s="8" t="s">
        <v>7</v>
      </c>
      <c r="D6922" s="50" t="s">
        <v>9815</v>
      </c>
      <c r="E6922" s="50" t="s">
        <v>1608</v>
      </c>
    </row>
    <row r="6923" spans="1:5" ht="144" x14ac:dyDescent="0.2">
      <c r="A6923" s="8" t="s">
        <v>9307</v>
      </c>
      <c r="B6923" s="8" t="s">
        <v>6155</v>
      </c>
      <c r="C6923" s="8" t="s">
        <v>8</v>
      </c>
      <c r="D6923" s="50" t="s">
        <v>9816</v>
      </c>
      <c r="E6923" s="50" t="s">
        <v>1609</v>
      </c>
    </row>
    <row r="6924" spans="1:5" ht="16" x14ac:dyDescent="0.2">
      <c r="A6924" s="8" t="s">
        <v>9307</v>
      </c>
      <c r="B6924" s="8" t="s">
        <v>6157</v>
      </c>
      <c r="C6924" s="8" t="s">
        <v>4</v>
      </c>
      <c r="D6924" s="50" t="s">
        <v>11406</v>
      </c>
      <c r="E6924" s="50" t="s">
        <v>6056</v>
      </c>
    </row>
    <row r="6925" spans="1:5" ht="16" x14ac:dyDescent="0.2">
      <c r="A6925" s="8" t="s">
        <v>9307</v>
      </c>
      <c r="B6925" s="8" t="s">
        <v>6157</v>
      </c>
      <c r="C6925" s="8" t="s">
        <v>5</v>
      </c>
      <c r="D6925" s="50" t="s">
        <v>9802</v>
      </c>
      <c r="E6925" s="50" t="s">
        <v>1585</v>
      </c>
    </row>
    <row r="6926" spans="1:5" ht="16" x14ac:dyDescent="0.2">
      <c r="A6926" s="8" t="s">
        <v>9307</v>
      </c>
      <c r="B6926" s="8" t="s">
        <v>6157</v>
      </c>
      <c r="C6926" s="8" t="s">
        <v>6</v>
      </c>
      <c r="D6926" s="50" t="s">
        <v>11406</v>
      </c>
      <c r="E6926" s="50" t="s">
        <v>6145</v>
      </c>
    </row>
    <row r="6927" spans="1:5" ht="16" x14ac:dyDescent="0.2">
      <c r="A6927" s="8" t="s">
        <v>9307</v>
      </c>
      <c r="B6927" s="8" t="s">
        <v>6157</v>
      </c>
      <c r="C6927" s="8" t="s">
        <v>7</v>
      </c>
      <c r="D6927" s="50" t="s">
        <v>9819</v>
      </c>
      <c r="E6927" s="50" t="s">
        <v>1618</v>
      </c>
    </row>
    <row r="6928" spans="1:5" ht="32" x14ac:dyDescent="0.2">
      <c r="A6928" s="8" t="s">
        <v>9307</v>
      </c>
      <c r="B6928" s="8" t="s">
        <v>6157</v>
      </c>
      <c r="C6928" s="8" t="s">
        <v>8</v>
      </c>
      <c r="D6928" s="50" t="s">
        <v>9820</v>
      </c>
      <c r="E6928" s="50" t="s">
        <v>1619</v>
      </c>
    </row>
    <row r="6929" spans="1:5" ht="16" x14ac:dyDescent="0.2">
      <c r="A6929" s="8" t="s">
        <v>9307</v>
      </c>
      <c r="B6929" s="8" t="s">
        <v>6159</v>
      </c>
      <c r="C6929" s="8" t="s">
        <v>4</v>
      </c>
      <c r="D6929" s="50" t="s">
        <v>11406</v>
      </c>
      <c r="E6929" s="50" t="s">
        <v>6056</v>
      </c>
    </row>
    <row r="6930" spans="1:5" ht="16" x14ac:dyDescent="0.2">
      <c r="A6930" s="8" t="s">
        <v>9307</v>
      </c>
      <c r="B6930" s="8" t="s">
        <v>6159</v>
      </c>
      <c r="C6930" s="8" t="s">
        <v>5</v>
      </c>
      <c r="D6930" s="50" t="s">
        <v>9802</v>
      </c>
      <c r="E6930" s="50" t="s">
        <v>1585</v>
      </c>
    </row>
    <row r="6931" spans="1:5" ht="16" x14ac:dyDescent="0.2">
      <c r="A6931" s="8" t="s">
        <v>9307</v>
      </c>
      <c r="B6931" s="8" t="s">
        <v>6159</v>
      </c>
      <c r="C6931" s="8" t="s">
        <v>6</v>
      </c>
      <c r="D6931" s="50" t="s">
        <v>11406</v>
      </c>
      <c r="E6931" s="50" t="s">
        <v>6145</v>
      </c>
    </row>
    <row r="6932" spans="1:5" ht="16" x14ac:dyDescent="0.2">
      <c r="A6932" s="8" t="s">
        <v>9307</v>
      </c>
      <c r="B6932" s="8" t="s">
        <v>6159</v>
      </c>
      <c r="C6932" s="8" t="s">
        <v>7</v>
      </c>
      <c r="D6932" s="50" t="s">
        <v>9823</v>
      </c>
      <c r="E6932" s="50" t="s">
        <v>1627</v>
      </c>
    </row>
    <row r="6933" spans="1:5" ht="32" x14ac:dyDescent="0.2">
      <c r="A6933" s="8" t="s">
        <v>9307</v>
      </c>
      <c r="B6933" s="8" t="s">
        <v>6159</v>
      </c>
      <c r="C6933" s="8" t="s">
        <v>8</v>
      </c>
      <c r="D6933" s="50" t="s">
        <v>9824</v>
      </c>
      <c r="E6933" s="50" t="s">
        <v>1628</v>
      </c>
    </row>
    <row r="6934" spans="1:5" ht="16" x14ac:dyDescent="0.2">
      <c r="A6934" s="8" t="s">
        <v>9307</v>
      </c>
      <c r="B6934" s="8" t="s">
        <v>6161</v>
      </c>
      <c r="C6934" s="8" t="s">
        <v>4</v>
      </c>
      <c r="D6934" s="50" t="s">
        <v>11406</v>
      </c>
      <c r="E6934" s="50" t="s">
        <v>6056</v>
      </c>
    </row>
    <row r="6935" spans="1:5" ht="16" x14ac:dyDescent="0.2">
      <c r="A6935" s="8" t="s">
        <v>9307</v>
      </c>
      <c r="B6935" s="8" t="s">
        <v>6161</v>
      </c>
      <c r="C6935" s="8" t="s">
        <v>5</v>
      </c>
      <c r="D6935" s="50" t="s">
        <v>9802</v>
      </c>
      <c r="E6935" s="50" t="s">
        <v>1585</v>
      </c>
    </row>
    <row r="6936" spans="1:5" ht="16" x14ac:dyDescent="0.2">
      <c r="A6936" s="8" t="s">
        <v>9307</v>
      </c>
      <c r="B6936" s="8" t="s">
        <v>6161</v>
      </c>
      <c r="C6936" s="8" t="s">
        <v>6</v>
      </c>
      <c r="D6936" s="50" t="s">
        <v>11406</v>
      </c>
      <c r="E6936" s="50" t="s">
        <v>6145</v>
      </c>
    </row>
    <row r="6937" spans="1:5" ht="16" x14ac:dyDescent="0.2">
      <c r="A6937" s="8" t="s">
        <v>9307</v>
      </c>
      <c r="B6937" s="8" t="s">
        <v>6161</v>
      </c>
      <c r="C6937" s="8" t="s">
        <v>7</v>
      </c>
      <c r="D6937" s="50" t="s">
        <v>9827</v>
      </c>
      <c r="E6937" s="50" t="s">
        <v>1636</v>
      </c>
    </row>
    <row r="6938" spans="1:5" ht="48" x14ac:dyDescent="0.2">
      <c r="A6938" s="8" t="s">
        <v>9307</v>
      </c>
      <c r="B6938" s="8" t="s">
        <v>6161</v>
      </c>
      <c r="C6938" s="8" t="s">
        <v>8</v>
      </c>
      <c r="D6938" s="50" t="s">
        <v>9828</v>
      </c>
      <c r="E6938" s="50" t="s">
        <v>1637</v>
      </c>
    </row>
    <row r="6939" spans="1:5" ht="16" x14ac:dyDescent="0.2">
      <c r="A6939" s="8" t="s">
        <v>9307</v>
      </c>
      <c r="B6939" s="8" t="s">
        <v>6163</v>
      </c>
      <c r="C6939" s="8" t="s">
        <v>4</v>
      </c>
      <c r="D6939" s="50" t="s">
        <v>11406</v>
      </c>
      <c r="E6939" s="50" t="s">
        <v>6056</v>
      </c>
    </row>
    <row r="6940" spans="1:5" ht="16" x14ac:dyDescent="0.2">
      <c r="A6940" s="8" t="s">
        <v>9307</v>
      </c>
      <c r="B6940" s="8" t="s">
        <v>6163</v>
      </c>
      <c r="C6940" s="8" t="s">
        <v>5</v>
      </c>
      <c r="D6940" s="50" t="s">
        <v>9802</v>
      </c>
      <c r="E6940" s="50" t="s">
        <v>1585</v>
      </c>
    </row>
    <row r="6941" spans="1:5" ht="16" x14ac:dyDescent="0.2">
      <c r="A6941" s="8" t="s">
        <v>9307</v>
      </c>
      <c r="B6941" s="8" t="s">
        <v>6163</v>
      </c>
      <c r="C6941" s="8" t="s">
        <v>6</v>
      </c>
      <c r="D6941" s="50" t="s">
        <v>11406</v>
      </c>
      <c r="E6941" s="50" t="s">
        <v>6145</v>
      </c>
    </row>
    <row r="6942" spans="1:5" ht="16" x14ac:dyDescent="0.2">
      <c r="A6942" s="8" t="s">
        <v>9307</v>
      </c>
      <c r="B6942" s="8" t="s">
        <v>6163</v>
      </c>
      <c r="C6942" s="8" t="s">
        <v>7</v>
      </c>
      <c r="D6942" s="50" t="s">
        <v>9831</v>
      </c>
      <c r="E6942" s="50" t="s">
        <v>1645</v>
      </c>
    </row>
    <row r="6943" spans="1:5" ht="16" x14ac:dyDescent="0.2">
      <c r="A6943" s="8" t="s">
        <v>9307</v>
      </c>
      <c r="B6943" s="8" t="s">
        <v>6163</v>
      </c>
      <c r="C6943" s="8" t="s">
        <v>8</v>
      </c>
      <c r="D6943" s="50" t="s">
        <v>9832</v>
      </c>
      <c r="E6943" s="50" t="s">
        <v>1646</v>
      </c>
    </row>
    <row r="6944" spans="1:5" ht="16" x14ac:dyDescent="0.2">
      <c r="A6944" s="8" t="s">
        <v>9307</v>
      </c>
      <c r="B6944" s="8" t="s">
        <v>6165</v>
      </c>
      <c r="C6944" s="8" t="s">
        <v>4</v>
      </c>
      <c r="D6944" s="50" t="s">
        <v>11406</v>
      </c>
      <c r="E6944" s="50" t="s">
        <v>6056</v>
      </c>
    </row>
    <row r="6945" spans="1:5" ht="16" x14ac:dyDescent="0.2">
      <c r="A6945" s="8" t="s">
        <v>9307</v>
      </c>
      <c r="B6945" s="8" t="s">
        <v>6165</v>
      </c>
      <c r="C6945" s="8" t="s">
        <v>5</v>
      </c>
      <c r="D6945" s="50" t="s">
        <v>9802</v>
      </c>
      <c r="E6945" s="50" t="s">
        <v>1585</v>
      </c>
    </row>
    <row r="6946" spans="1:5" ht="16" x14ac:dyDescent="0.2">
      <c r="A6946" s="8" t="s">
        <v>9307</v>
      </c>
      <c r="B6946" s="8" t="s">
        <v>6165</v>
      </c>
      <c r="C6946" s="8" t="s">
        <v>6</v>
      </c>
      <c r="D6946" s="50" t="s">
        <v>11406</v>
      </c>
      <c r="E6946" s="50" t="s">
        <v>6145</v>
      </c>
    </row>
    <row r="6947" spans="1:5" ht="16" x14ac:dyDescent="0.2">
      <c r="A6947" s="8" t="s">
        <v>9307</v>
      </c>
      <c r="B6947" s="8" t="s">
        <v>6165</v>
      </c>
      <c r="C6947" s="8" t="s">
        <v>7</v>
      </c>
      <c r="D6947" s="50" t="s">
        <v>9835</v>
      </c>
      <c r="E6947" s="50" t="s">
        <v>1654</v>
      </c>
    </row>
    <row r="6948" spans="1:5" ht="16" x14ac:dyDescent="0.2">
      <c r="A6948" s="8" t="s">
        <v>9307</v>
      </c>
      <c r="B6948" s="8" t="s">
        <v>6165</v>
      </c>
      <c r="C6948" s="8" t="s">
        <v>8</v>
      </c>
      <c r="D6948" s="50" t="s">
        <v>9836</v>
      </c>
      <c r="E6948" s="50" t="s">
        <v>1655</v>
      </c>
    </row>
    <row r="6949" spans="1:5" ht="16" x14ac:dyDescent="0.2">
      <c r="A6949" s="8" t="s">
        <v>9307</v>
      </c>
      <c r="B6949" s="8" t="s">
        <v>6167</v>
      </c>
      <c r="C6949" s="8" t="s">
        <v>4</v>
      </c>
      <c r="D6949" s="50" t="s">
        <v>11406</v>
      </c>
      <c r="E6949" s="50" t="s">
        <v>6056</v>
      </c>
    </row>
    <row r="6950" spans="1:5" ht="16" x14ac:dyDescent="0.2">
      <c r="A6950" s="8" t="s">
        <v>9307</v>
      </c>
      <c r="B6950" s="8" t="s">
        <v>6167</v>
      </c>
      <c r="C6950" s="8" t="s">
        <v>5</v>
      </c>
      <c r="D6950" s="50" t="s">
        <v>9802</v>
      </c>
      <c r="E6950" s="50" t="s">
        <v>1585</v>
      </c>
    </row>
    <row r="6951" spans="1:5" ht="16" x14ac:dyDescent="0.2">
      <c r="A6951" s="8" t="s">
        <v>9307</v>
      </c>
      <c r="B6951" s="8" t="s">
        <v>6167</v>
      </c>
      <c r="C6951" s="8" t="s">
        <v>6</v>
      </c>
      <c r="D6951" s="50" t="s">
        <v>11406</v>
      </c>
      <c r="E6951" s="50" t="s">
        <v>6145</v>
      </c>
    </row>
    <row r="6952" spans="1:5" ht="16" x14ac:dyDescent="0.2">
      <c r="A6952" s="8" t="s">
        <v>9307</v>
      </c>
      <c r="B6952" s="8" t="s">
        <v>6167</v>
      </c>
      <c r="C6952" s="8" t="s">
        <v>7</v>
      </c>
      <c r="D6952" s="50" t="s">
        <v>9839</v>
      </c>
      <c r="E6952" s="50" t="s">
        <v>1663</v>
      </c>
    </row>
    <row r="6953" spans="1:5" ht="48" x14ac:dyDescent="0.2">
      <c r="A6953" s="8" t="s">
        <v>9307</v>
      </c>
      <c r="B6953" s="8" t="s">
        <v>6167</v>
      </c>
      <c r="C6953" s="8" t="s">
        <v>8</v>
      </c>
      <c r="D6953" s="50" t="s">
        <v>9840</v>
      </c>
      <c r="E6953" s="50" t="s">
        <v>1664</v>
      </c>
    </row>
    <row r="6954" spans="1:5" ht="16" x14ac:dyDescent="0.2">
      <c r="A6954" s="8" t="s">
        <v>9307</v>
      </c>
      <c r="B6954" s="8" t="s">
        <v>6169</v>
      </c>
      <c r="C6954" s="8" t="s">
        <v>4</v>
      </c>
      <c r="D6954" s="50" t="s">
        <v>11406</v>
      </c>
      <c r="E6954" s="50" t="s">
        <v>6056</v>
      </c>
    </row>
    <row r="6955" spans="1:5" ht="16" x14ac:dyDescent="0.2">
      <c r="A6955" s="8" t="s">
        <v>9307</v>
      </c>
      <c r="B6955" s="8" t="s">
        <v>6169</v>
      </c>
      <c r="C6955" s="8" t="s">
        <v>5</v>
      </c>
      <c r="D6955" s="50" t="s">
        <v>9802</v>
      </c>
      <c r="E6955" s="50" t="s">
        <v>1585</v>
      </c>
    </row>
    <row r="6956" spans="1:5" ht="16" x14ac:dyDescent="0.2">
      <c r="A6956" s="8" t="s">
        <v>9307</v>
      </c>
      <c r="B6956" s="8" t="s">
        <v>6169</v>
      </c>
      <c r="C6956" s="8" t="s">
        <v>6</v>
      </c>
      <c r="D6956" s="50" t="s">
        <v>11406</v>
      </c>
      <c r="E6956" s="50" t="s">
        <v>6145</v>
      </c>
    </row>
    <row r="6957" spans="1:5" ht="16" x14ac:dyDescent="0.2">
      <c r="A6957" s="8" t="s">
        <v>9307</v>
      </c>
      <c r="B6957" s="8" t="s">
        <v>6169</v>
      </c>
      <c r="C6957" s="8" t="s">
        <v>7</v>
      </c>
      <c r="D6957" s="50" t="s">
        <v>9843</v>
      </c>
      <c r="E6957" s="50" t="s">
        <v>1672</v>
      </c>
    </row>
    <row r="6958" spans="1:5" ht="32" x14ac:dyDescent="0.2">
      <c r="A6958" s="8" t="s">
        <v>9307</v>
      </c>
      <c r="B6958" s="8" t="s">
        <v>6169</v>
      </c>
      <c r="C6958" s="8" t="s">
        <v>8</v>
      </c>
      <c r="D6958" s="50" t="s">
        <v>9844</v>
      </c>
      <c r="E6958" s="50" t="s">
        <v>1673</v>
      </c>
    </row>
    <row r="6959" spans="1:5" ht="16" x14ac:dyDescent="0.2">
      <c r="A6959" s="8" t="s">
        <v>9307</v>
      </c>
      <c r="B6959" s="8" t="s">
        <v>6171</v>
      </c>
      <c r="C6959" s="8" t="s">
        <v>4</v>
      </c>
      <c r="D6959" s="50" t="s">
        <v>11406</v>
      </c>
      <c r="E6959" s="50" t="s">
        <v>6056</v>
      </c>
    </row>
    <row r="6960" spans="1:5" ht="16" x14ac:dyDescent="0.2">
      <c r="A6960" s="8" t="s">
        <v>9307</v>
      </c>
      <c r="B6960" s="8" t="s">
        <v>6171</v>
      </c>
      <c r="C6960" s="8" t="s">
        <v>5</v>
      </c>
      <c r="D6960" s="50" t="s">
        <v>9802</v>
      </c>
      <c r="E6960" s="50" t="s">
        <v>1585</v>
      </c>
    </row>
    <row r="6961" spans="1:5" ht="16" x14ac:dyDescent="0.2">
      <c r="A6961" s="8" t="s">
        <v>9307</v>
      </c>
      <c r="B6961" s="8" t="s">
        <v>6171</v>
      </c>
      <c r="C6961" s="8" t="s">
        <v>6</v>
      </c>
      <c r="D6961" s="50" t="s">
        <v>11406</v>
      </c>
      <c r="E6961" s="50" t="s">
        <v>6145</v>
      </c>
    </row>
    <row r="6962" spans="1:5" ht="16" x14ac:dyDescent="0.2">
      <c r="A6962" s="8" t="s">
        <v>9307</v>
      </c>
      <c r="B6962" s="8" t="s">
        <v>6171</v>
      </c>
      <c r="C6962" s="8" t="s">
        <v>7</v>
      </c>
      <c r="D6962" s="50" t="s">
        <v>9847</v>
      </c>
      <c r="E6962" s="50" t="s">
        <v>1681</v>
      </c>
    </row>
    <row r="6963" spans="1:5" ht="32" x14ac:dyDescent="0.2">
      <c r="A6963" s="8" t="s">
        <v>9307</v>
      </c>
      <c r="B6963" s="8" t="s">
        <v>6171</v>
      </c>
      <c r="C6963" s="8" t="s">
        <v>8</v>
      </c>
      <c r="D6963" s="50" t="s">
        <v>9848</v>
      </c>
      <c r="E6963" s="50" t="s">
        <v>1682</v>
      </c>
    </row>
    <row r="6964" spans="1:5" ht="16" x14ac:dyDescent="0.2">
      <c r="A6964" s="8" t="s">
        <v>9307</v>
      </c>
      <c r="B6964" s="8" t="s">
        <v>6173</v>
      </c>
      <c r="C6964" s="8" t="s">
        <v>4</v>
      </c>
      <c r="D6964" s="50" t="s">
        <v>11406</v>
      </c>
      <c r="E6964" s="50" t="s">
        <v>6056</v>
      </c>
    </row>
    <row r="6965" spans="1:5" ht="16" x14ac:dyDescent="0.2">
      <c r="A6965" s="8" t="s">
        <v>9307</v>
      </c>
      <c r="B6965" s="8" t="s">
        <v>6173</v>
      </c>
      <c r="C6965" s="8" t="s">
        <v>5</v>
      </c>
      <c r="D6965" s="50" t="s">
        <v>9802</v>
      </c>
      <c r="E6965" s="50" t="s">
        <v>1585</v>
      </c>
    </row>
    <row r="6966" spans="1:5" ht="16" x14ac:dyDescent="0.2">
      <c r="A6966" s="8" t="s">
        <v>9307</v>
      </c>
      <c r="B6966" s="8" t="s">
        <v>6173</v>
      </c>
      <c r="C6966" s="8" t="s">
        <v>6</v>
      </c>
      <c r="D6966" s="50" t="s">
        <v>11406</v>
      </c>
      <c r="E6966" s="50" t="s">
        <v>6145</v>
      </c>
    </row>
    <row r="6967" spans="1:5" ht="16" x14ac:dyDescent="0.2">
      <c r="A6967" s="8" t="s">
        <v>9307</v>
      </c>
      <c r="B6967" s="8" t="s">
        <v>6173</v>
      </c>
      <c r="C6967" s="8" t="s">
        <v>7</v>
      </c>
      <c r="D6967" s="50" t="s">
        <v>9851</v>
      </c>
      <c r="E6967" s="50" t="s">
        <v>1690</v>
      </c>
    </row>
    <row r="6968" spans="1:5" ht="64" x14ac:dyDescent="0.2">
      <c r="A6968" s="8" t="s">
        <v>9307</v>
      </c>
      <c r="B6968" s="8" t="s">
        <v>6173</v>
      </c>
      <c r="C6968" s="8" t="s">
        <v>8</v>
      </c>
      <c r="D6968" s="50" t="s">
        <v>10490</v>
      </c>
      <c r="E6968" s="50" t="s">
        <v>3615</v>
      </c>
    </row>
    <row r="6969" spans="1:5" ht="16" x14ac:dyDescent="0.2">
      <c r="A6969" s="8" t="s">
        <v>9307</v>
      </c>
      <c r="B6969" s="8" t="s">
        <v>6175</v>
      </c>
      <c r="C6969" s="8" t="s">
        <v>4</v>
      </c>
      <c r="D6969" s="50" t="s">
        <v>11406</v>
      </c>
      <c r="E6969" s="50" t="s">
        <v>6056</v>
      </c>
    </row>
    <row r="6970" spans="1:5" ht="16" x14ac:dyDescent="0.2">
      <c r="A6970" s="8" t="s">
        <v>9307</v>
      </c>
      <c r="B6970" s="8" t="s">
        <v>6175</v>
      </c>
      <c r="C6970" s="8" t="s">
        <v>5</v>
      </c>
      <c r="D6970" s="50" t="s">
        <v>9802</v>
      </c>
      <c r="E6970" s="50" t="s">
        <v>1585</v>
      </c>
    </row>
    <row r="6971" spans="1:5" ht="16" x14ac:dyDescent="0.2">
      <c r="A6971" s="8" t="s">
        <v>9307</v>
      </c>
      <c r="B6971" s="8" t="s">
        <v>6175</v>
      </c>
      <c r="C6971" s="8" t="s">
        <v>6</v>
      </c>
      <c r="D6971" s="50" t="s">
        <v>11406</v>
      </c>
      <c r="E6971" s="50" t="s">
        <v>6145</v>
      </c>
    </row>
    <row r="6972" spans="1:5" ht="16" x14ac:dyDescent="0.2">
      <c r="A6972" s="8" t="s">
        <v>9307</v>
      </c>
      <c r="B6972" s="8" t="s">
        <v>6175</v>
      </c>
      <c r="C6972" s="8" t="s">
        <v>7</v>
      </c>
      <c r="D6972" s="50" t="s">
        <v>9855</v>
      </c>
      <c r="E6972" s="50" t="s">
        <v>1699</v>
      </c>
    </row>
    <row r="6973" spans="1:5" ht="64" x14ac:dyDescent="0.2">
      <c r="A6973" s="8" t="s">
        <v>9307</v>
      </c>
      <c r="B6973" s="8" t="s">
        <v>6175</v>
      </c>
      <c r="C6973" s="8" t="s">
        <v>8</v>
      </c>
      <c r="D6973" s="50" t="s">
        <v>11455</v>
      </c>
      <c r="E6973" s="50" t="s">
        <v>6177</v>
      </c>
    </row>
    <row r="6974" spans="1:5" ht="16" x14ac:dyDescent="0.2">
      <c r="A6974" s="8" t="s">
        <v>9307</v>
      </c>
      <c r="B6974" s="8" t="s">
        <v>6178</v>
      </c>
      <c r="C6974" s="8" t="s">
        <v>4</v>
      </c>
      <c r="D6974" s="50" t="s">
        <v>11406</v>
      </c>
      <c r="E6974" s="50" t="s">
        <v>6056</v>
      </c>
    </row>
    <row r="6975" spans="1:5" ht="16" x14ac:dyDescent="0.2">
      <c r="A6975" s="8" t="s">
        <v>9307</v>
      </c>
      <c r="B6975" s="8" t="s">
        <v>6178</v>
      </c>
      <c r="C6975" s="8" t="s">
        <v>5</v>
      </c>
      <c r="D6975" s="50" t="s">
        <v>9802</v>
      </c>
      <c r="E6975" s="50" t="s">
        <v>1585</v>
      </c>
    </row>
    <row r="6976" spans="1:5" ht="16" x14ac:dyDescent="0.2">
      <c r="A6976" s="8" t="s">
        <v>9307</v>
      </c>
      <c r="B6976" s="8" t="s">
        <v>6178</v>
      </c>
      <c r="C6976" s="8" t="s">
        <v>6</v>
      </c>
      <c r="D6976" s="50" t="s">
        <v>11406</v>
      </c>
      <c r="E6976" s="50" t="s">
        <v>6145</v>
      </c>
    </row>
    <row r="6977" spans="1:5" ht="16" x14ac:dyDescent="0.2">
      <c r="A6977" s="8" t="s">
        <v>9307</v>
      </c>
      <c r="B6977" s="8" t="s">
        <v>6178</v>
      </c>
      <c r="C6977" s="8" t="s">
        <v>7</v>
      </c>
      <c r="D6977" s="50" t="s">
        <v>9860</v>
      </c>
      <c r="E6977" s="50" t="s">
        <v>1708</v>
      </c>
    </row>
    <row r="6978" spans="1:5" ht="64" x14ac:dyDescent="0.2">
      <c r="A6978" s="8" t="s">
        <v>9307</v>
      </c>
      <c r="B6978" s="8" t="s">
        <v>6178</v>
      </c>
      <c r="C6978" s="8" t="s">
        <v>8</v>
      </c>
      <c r="D6978" s="50" t="s">
        <v>9861</v>
      </c>
      <c r="E6978" s="50" t="s">
        <v>1709</v>
      </c>
    </row>
    <row r="6979" spans="1:5" ht="16" x14ac:dyDescent="0.2">
      <c r="A6979" s="8" t="s">
        <v>9307</v>
      </c>
      <c r="B6979" s="8" t="s">
        <v>6180</v>
      </c>
      <c r="C6979" s="8" t="s">
        <v>4</v>
      </c>
      <c r="D6979" s="50" t="s">
        <v>11406</v>
      </c>
      <c r="E6979" s="50" t="s">
        <v>6056</v>
      </c>
    </row>
    <row r="6980" spans="1:5" ht="16" x14ac:dyDescent="0.2">
      <c r="A6980" s="8" t="s">
        <v>9307</v>
      </c>
      <c r="B6980" s="8" t="s">
        <v>6180</v>
      </c>
      <c r="C6980" s="8" t="s">
        <v>5</v>
      </c>
      <c r="D6980" s="50" t="s">
        <v>9802</v>
      </c>
      <c r="E6980" s="50" t="s">
        <v>1585</v>
      </c>
    </row>
    <row r="6981" spans="1:5" ht="16" x14ac:dyDescent="0.2">
      <c r="A6981" s="8" t="s">
        <v>9307</v>
      </c>
      <c r="B6981" s="8" t="s">
        <v>6180</v>
      </c>
      <c r="C6981" s="8" t="s">
        <v>6</v>
      </c>
      <c r="D6981" s="50" t="s">
        <v>11406</v>
      </c>
      <c r="E6981" s="50" t="s">
        <v>6145</v>
      </c>
    </row>
    <row r="6982" spans="1:5" ht="16" x14ac:dyDescent="0.2">
      <c r="A6982" s="8" t="s">
        <v>9307</v>
      </c>
      <c r="B6982" s="8" t="s">
        <v>6180</v>
      </c>
      <c r="C6982" s="8" t="s">
        <v>7</v>
      </c>
      <c r="D6982" s="50" t="s">
        <v>9864</v>
      </c>
      <c r="E6982" s="50" t="s">
        <v>1717</v>
      </c>
    </row>
    <row r="6983" spans="1:5" ht="96" x14ac:dyDescent="0.2">
      <c r="A6983" s="8" t="s">
        <v>9307</v>
      </c>
      <c r="B6983" s="8" t="s">
        <v>6180</v>
      </c>
      <c r="C6983" s="8" t="s">
        <v>8</v>
      </c>
      <c r="D6983" s="50" t="s">
        <v>10462</v>
      </c>
      <c r="E6983" s="50" t="s">
        <v>3442</v>
      </c>
    </row>
    <row r="6984" spans="1:5" ht="16" x14ac:dyDescent="0.2">
      <c r="A6984" s="8" t="s">
        <v>9307</v>
      </c>
      <c r="B6984" s="8" t="s">
        <v>6182</v>
      </c>
      <c r="C6984" s="8" t="s">
        <v>4</v>
      </c>
      <c r="D6984" s="50" t="s">
        <v>11406</v>
      </c>
      <c r="E6984" s="50" t="s">
        <v>6056</v>
      </c>
    </row>
    <row r="6985" spans="1:5" ht="16" x14ac:dyDescent="0.2">
      <c r="A6985" s="8" t="s">
        <v>9307</v>
      </c>
      <c r="B6985" s="8" t="s">
        <v>6182</v>
      </c>
      <c r="C6985" s="8" t="s">
        <v>5</v>
      </c>
      <c r="D6985" s="50" t="s">
        <v>9802</v>
      </c>
      <c r="E6985" s="50" t="s">
        <v>1585</v>
      </c>
    </row>
    <row r="6986" spans="1:5" ht="16" x14ac:dyDescent="0.2">
      <c r="A6986" s="8" t="s">
        <v>9307</v>
      </c>
      <c r="B6986" s="8" t="s">
        <v>6182</v>
      </c>
      <c r="C6986" s="8" t="s">
        <v>6</v>
      </c>
      <c r="D6986" s="50" t="s">
        <v>11406</v>
      </c>
      <c r="E6986" s="50" t="s">
        <v>6145</v>
      </c>
    </row>
    <row r="6987" spans="1:5" ht="16" x14ac:dyDescent="0.2">
      <c r="A6987" s="8" t="s">
        <v>9307</v>
      </c>
      <c r="B6987" s="8" t="s">
        <v>6182</v>
      </c>
      <c r="C6987" s="8" t="s">
        <v>7</v>
      </c>
      <c r="D6987" s="50" t="s">
        <v>9547</v>
      </c>
      <c r="E6987" s="50" t="s">
        <v>802</v>
      </c>
    </row>
    <row r="6988" spans="1:5" ht="16" x14ac:dyDescent="0.2">
      <c r="A6988" s="8" t="s">
        <v>9307</v>
      </c>
      <c r="B6988" s="8" t="s">
        <v>6182</v>
      </c>
      <c r="C6988" s="8" t="s">
        <v>8</v>
      </c>
      <c r="D6988" s="50" t="s">
        <v>9868</v>
      </c>
      <c r="E6988" s="50" t="s">
        <v>1726</v>
      </c>
    </row>
    <row r="6989" spans="1:5" ht="16" x14ac:dyDescent="0.2">
      <c r="A6989" s="8" t="s">
        <v>9307</v>
      </c>
      <c r="B6989" s="8" t="s">
        <v>6184</v>
      </c>
      <c r="C6989" s="8" t="s">
        <v>4</v>
      </c>
      <c r="D6989" s="50" t="s">
        <v>11406</v>
      </c>
      <c r="E6989" s="50" t="s">
        <v>6056</v>
      </c>
    </row>
    <row r="6990" spans="1:5" ht="16" x14ac:dyDescent="0.2">
      <c r="A6990" s="8" t="s">
        <v>9307</v>
      </c>
      <c r="B6990" s="8" t="s">
        <v>6184</v>
      </c>
      <c r="C6990" s="8" t="s">
        <v>5</v>
      </c>
      <c r="D6990" s="50" t="s">
        <v>9802</v>
      </c>
      <c r="E6990" s="50" t="s">
        <v>1585</v>
      </c>
    </row>
    <row r="6991" spans="1:5" ht="16" x14ac:dyDescent="0.2">
      <c r="A6991" s="8" t="s">
        <v>9307</v>
      </c>
      <c r="B6991" s="8" t="s">
        <v>6184</v>
      </c>
      <c r="C6991" s="8" t="s">
        <v>6</v>
      </c>
      <c r="D6991" s="50" t="s">
        <v>11406</v>
      </c>
      <c r="E6991" s="50" t="s">
        <v>6145</v>
      </c>
    </row>
    <row r="6992" spans="1:5" ht="16" x14ac:dyDescent="0.2">
      <c r="A6992" s="8" t="s">
        <v>9307</v>
      </c>
      <c r="B6992" s="8" t="s">
        <v>6184</v>
      </c>
      <c r="C6992" s="8" t="s">
        <v>7</v>
      </c>
      <c r="D6992" s="50" t="s">
        <v>11456</v>
      </c>
      <c r="E6992" s="50" t="s">
        <v>6186</v>
      </c>
    </row>
    <row r="6993" spans="1:5" ht="16" x14ac:dyDescent="0.2">
      <c r="A6993" s="8" t="s">
        <v>9307</v>
      </c>
      <c r="B6993" s="8" t="s">
        <v>6188</v>
      </c>
      <c r="C6993" s="8" t="s">
        <v>4</v>
      </c>
      <c r="D6993" s="50" t="s">
        <v>11406</v>
      </c>
      <c r="E6993" s="50" t="s">
        <v>6056</v>
      </c>
    </row>
    <row r="6994" spans="1:5" ht="16" x14ac:dyDescent="0.2">
      <c r="A6994" s="8" t="s">
        <v>9307</v>
      </c>
      <c r="B6994" s="8" t="s">
        <v>6188</v>
      </c>
      <c r="C6994" s="8" t="s">
        <v>5</v>
      </c>
      <c r="D6994" s="50" t="s">
        <v>9802</v>
      </c>
      <c r="E6994" s="50" t="s">
        <v>1585</v>
      </c>
    </row>
    <row r="6995" spans="1:5" ht="16" x14ac:dyDescent="0.2">
      <c r="A6995" s="8" t="s">
        <v>9307</v>
      </c>
      <c r="B6995" s="8" t="s">
        <v>6188</v>
      </c>
      <c r="C6995" s="8" t="s">
        <v>6</v>
      </c>
      <c r="D6995" s="50" t="s">
        <v>11457</v>
      </c>
      <c r="E6995" s="50" t="s">
        <v>6190</v>
      </c>
    </row>
    <row r="6996" spans="1:5" ht="16" x14ac:dyDescent="0.2">
      <c r="A6996" s="8" t="s">
        <v>9307</v>
      </c>
      <c r="B6996" s="8" t="s">
        <v>6188</v>
      </c>
      <c r="C6996" s="8" t="s">
        <v>7</v>
      </c>
      <c r="D6996" s="50" t="s">
        <v>11458</v>
      </c>
      <c r="E6996" s="50" t="s">
        <v>6191</v>
      </c>
    </row>
    <row r="6997" spans="1:5" ht="80" x14ac:dyDescent="0.2">
      <c r="A6997" s="8" t="s">
        <v>9307</v>
      </c>
      <c r="B6997" s="8" t="s">
        <v>6188</v>
      </c>
      <c r="C6997" s="8" t="s">
        <v>8</v>
      </c>
      <c r="D6997" s="50" t="s">
        <v>11459</v>
      </c>
      <c r="E6997" s="50" t="s">
        <v>6192</v>
      </c>
    </row>
    <row r="6998" spans="1:5" ht="16" x14ac:dyDescent="0.2">
      <c r="A6998" s="8" t="s">
        <v>9307</v>
      </c>
      <c r="B6998" s="8" t="s">
        <v>6193</v>
      </c>
      <c r="C6998" s="8" t="s">
        <v>4</v>
      </c>
      <c r="D6998" s="50" t="s">
        <v>11406</v>
      </c>
      <c r="E6998" s="50" t="s">
        <v>6056</v>
      </c>
    </row>
    <row r="6999" spans="1:5" ht="16" x14ac:dyDescent="0.2">
      <c r="A6999" s="8" t="s">
        <v>9307</v>
      </c>
      <c r="B6999" s="8" t="s">
        <v>6193</v>
      </c>
      <c r="C6999" s="8" t="s">
        <v>5</v>
      </c>
      <c r="D6999" s="50" t="s">
        <v>9802</v>
      </c>
      <c r="E6999" s="50" t="s">
        <v>1585</v>
      </c>
    </row>
    <row r="7000" spans="1:5" ht="16" x14ac:dyDescent="0.2">
      <c r="A7000" s="8" t="s">
        <v>9307</v>
      </c>
      <c r="B7000" s="8" t="s">
        <v>6193</v>
      </c>
      <c r="C7000" s="8" t="s">
        <v>6</v>
      </c>
      <c r="D7000" s="50" t="s">
        <v>11460</v>
      </c>
      <c r="E7000" s="50" t="s">
        <v>6195</v>
      </c>
    </row>
    <row r="7001" spans="1:5" ht="32" x14ac:dyDescent="0.2">
      <c r="A7001" s="8" t="s">
        <v>9307</v>
      </c>
      <c r="B7001" s="8" t="s">
        <v>6193</v>
      </c>
      <c r="C7001" s="8" t="s">
        <v>7</v>
      </c>
      <c r="D7001" s="50" t="s">
        <v>11461</v>
      </c>
      <c r="E7001" s="50" t="s">
        <v>6196</v>
      </c>
    </row>
    <row r="7002" spans="1:5" ht="64" x14ac:dyDescent="0.2">
      <c r="A7002" s="8" t="s">
        <v>9307</v>
      </c>
      <c r="B7002" s="8" t="s">
        <v>6193</v>
      </c>
      <c r="C7002" s="8" t="s">
        <v>8</v>
      </c>
      <c r="D7002" s="50" t="s">
        <v>11462</v>
      </c>
      <c r="E7002" s="50" t="s">
        <v>6197</v>
      </c>
    </row>
    <row r="7003" spans="1:5" ht="16" x14ac:dyDescent="0.2">
      <c r="A7003" s="8" t="s">
        <v>9307</v>
      </c>
      <c r="B7003" s="8" t="s">
        <v>6198</v>
      </c>
      <c r="C7003" s="8" t="s">
        <v>4</v>
      </c>
      <c r="D7003" s="50" t="s">
        <v>11406</v>
      </c>
      <c r="E7003" s="50" t="s">
        <v>6056</v>
      </c>
    </row>
    <row r="7004" spans="1:5" ht="16" x14ac:dyDescent="0.2">
      <c r="A7004" s="8" t="s">
        <v>9307</v>
      </c>
      <c r="B7004" s="8" t="s">
        <v>6198</v>
      </c>
      <c r="C7004" s="8" t="s">
        <v>5</v>
      </c>
      <c r="D7004" s="50" t="s">
        <v>9802</v>
      </c>
      <c r="E7004" s="50" t="s">
        <v>1585</v>
      </c>
    </row>
    <row r="7005" spans="1:5" ht="16" x14ac:dyDescent="0.2">
      <c r="A7005" s="8" t="s">
        <v>9307</v>
      </c>
      <c r="B7005" s="8" t="s">
        <v>6198</v>
      </c>
      <c r="C7005" s="8" t="s">
        <v>6</v>
      </c>
      <c r="D7005" s="50" t="s">
        <v>9726</v>
      </c>
      <c r="E7005" s="50" t="s">
        <v>1415</v>
      </c>
    </row>
    <row r="7006" spans="1:5" ht="16" x14ac:dyDescent="0.2">
      <c r="A7006" s="8" t="s">
        <v>9307</v>
      </c>
      <c r="B7006" s="8" t="s">
        <v>6198</v>
      </c>
      <c r="C7006" s="8" t="s">
        <v>7</v>
      </c>
      <c r="D7006" s="50" t="s">
        <v>11463</v>
      </c>
      <c r="E7006" s="50" t="s">
        <v>6200</v>
      </c>
    </row>
    <row r="7007" spans="1:5" ht="48" x14ac:dyDescent="0.2">
      <c r="A7007" s="8" t="s">
        <v>9307</v>
      </c>
      <c r="B7007" s="8" t="s">
        <v>6198</v>
      </c>
      <c r="C7007" s="8" t="s">
        <v>8</v>
      </c>
      <c r="D7007" s="50" t="s">
        <v>9728</v>
      </c>
      <c r="E7007" s="50" t="s">
        <v>1417</v>
      </c>
    </row>
    <row r="7008" spans="1:5" ht="16" x14ac:dyDescent="0.2">
      <c r="A7008" s="8" t="s">
        <v>9307</v>
      </c>
      <c r="B7008" s="8" t="s">
        <v>6201</v>
      </c>
      <c r="C7008" s="8" t="s">
        <v>4</v>
      </c>
      <c r="D7008" s="50" t="s">
        <v>11406</v>
      </c>
      <c r="E7008" s="50" t="s">
        <v>6056</v>
      </c>
    </row>
    <row r="7009" spans="1:5" ht="16" x14ac:dyDescent="0.2">
      <c r="A7009" s="8" t="s">
        <v>9307</v>
      </c>
      <c r="B7009" s="8" t="s">
        <v>6201</v>
      </c>
      <c r="C7009" s="8" t="s">
        <v>5</v>
      </c>
      <c r="D7009" s="50" t="s">
        <v>11406</v>
      </c>
      <c r="E7009" s="50" t="s">
        <v>6145</v>
      </c>
    </row>
    <row r="7010" spans="1:5" ht="16" x14ac:dyDescent="0.2">
      <c r="A7010" s="8" t="s">
        <v>9307</v>
      </c>
      <c r="B7010" s="8" t="s">
        <v>6201</v>
      </c>
      <c r="C7010" s="8" t="s">
        <v>6</v>
      </c>
      <c r="D7010" s="50" t="s">
        <v>9726</v>
      </c>
      <c r="E7010" s="50" t="s">
        <v>1415</v>
      </c>
    </row>
    <row r="7011" spans="1:5" ht="16" x14ac:dyDescent="0.2">
      <c r="A7011" s="8" t="s">
        <v>9307</v>
      </c>
      <c r="B7011" s="8" t="s">
        <v>6201</v>
      </c>
      <c r="C7011" s="8" t="s">
        <v>7</v>
      </c>
      <c r="D7011" s="50" t="s">
        <v>11464</v>
      </c>
      <c r="E7011" s="50" t="s">
        <v>6203</v>
      </c>
    </row>
    <row r="7012" spans="1:5" ht="48" x14ac:dyDescent="0.2">
      <c r="A7012" s="8" t="s">
        <v>9307</v>
      </c>
      <c r="B7012" s="8" t="s">
        <v>6201</v>
      </c>
      <c r="C7012" s="8" t="s">
        <v>8</v>
      </c>
      <c r="D7012" s="50" t="s">
        <v>9728</v>
      </c>
      <c r="E7012" s="50" t="s">
        <v>1417</v>
      </c>
    </row>
    <row r="7013" spans="1:5" ht="16" x14ac:dyDescent="0.2">
      <c r="A7013" s="8" t="s">
        <v>9307</v>
      </c>
      <c r="B7013" s="8" t="s">
        <v>6204</v>
      </c>
      <c r="C7013" s="8" t="s">
        <v>4</v>
      </c>
      <c r="D7013" s="50" t="s">
        <v>11406</v>
      </c>
      <c r="E7013" s="50" t="s">
        <v>6056</v>
      </c>
    </row>
    <row r="7014" spans="1:5" ht="16" x14ac:dyDescent="0.2">
      <c r="A7014" s="8" t="s">
        <v>9307</v>
      </c>
      <c r="B7014" s="8" t="s">
        <v>6204</v>
      </c>
      <c r="C7014" s="8" t="s">
        <v>5</v>
      </c>
      <c r="D7014" s="50" t="s">
        <v>11406</v>
      </c>
      <c r="E7014" s="50" t="s">
        <v>6145</v>
      </c>
    </row>
    <row r="7015" spans="1:5" ht="16" x14ac:dyDescent="0.2">
      <c r="A7015" s="8" t="s">
        <v>9307</v>
      </c>
      <c r="B7015" s="8" t="s">
        <v>6204</v>
      </c>
      <c r="C7015" s="8" t="s">
        <v>6</v>
      </c>
      <c r="D7015" s="50" t="s">
        <v>9726</v>
      </c>
      <c r="E7015" s="50" t="s">
        <v>1415</v>
      </c>
    </row>
    <row r="7016" spans="1:5" ht="32" x14ac:dyDescent="0.2">
      <c r="A7016" s="8" t="s">
        <v>9307</v>
      </c>
      <c r="B7016" s="8" t="s">
        <v>6204</v>
      </c>
      <c r="C7016" s="8" t="s">
        <v>7</v>
      </c>
      <c r="D7016" s="50" t="s">
        <v>11465</v>
      </c>
      <c r="E7016" s="50" t="s">
        <v>6206</v>
      </c>
    </row>
    <row r="7017" spans="1:5" ht="112" x14ac:dyDescent="0.2">
      <c r="A7017" s="8" t="s">
        <v>9307</v>
      </c>
      <c r="B7017" s="8" t="s">
        <v>6204</v>
      </c>
      <c r="C7017" s="8" t="s">
        <v>8</v>
      </c>
      <c r="D7017" s="50" t="s">
        <v>11466</v>
      </c>
      <c r="E7017" s="50" t="s">
        <v>6207</v>
      </c>
    </row>
    <row r="7018" spans="1:5" ht="16" x14ac:dyDescent="0.2">
      <c r="A7018" s="8" t="s">
        <v>9307</v>
      </c>
      <c r="B7018" s="8" t="s">
        <v>6208</v>
      </c>
      <c r="C7018" s="8" t="s">
        <v>4</v>
      </c>
      <c r="D7018" s="50" t="s">
        <v>11406</v>
      </c>
      <c r="E7018" s="50" t="s">
        <v>6056</v>
      </c>
    </row>
    <row r="7019" spans="1:5" ht="16" x14ac:dyDescent="0.2">
      <c r="A7019" s="8" t="s">
        <v>9307</v>
      </c>
      <c r="B7019" s="8" t="s">
        <v>6208</v>
      </c>
      <c r="C7019" s="8" t="s">
        <v>5</v>
      </c>
      <c r="D7019" s="50" t="s">
        <v>9651</v>
      </c>
      <c r="E7019" s="50" t="s">
        <v>1249</v>
      </c>
    </row>
    <row r="7020" spans="1:5" ht="16" x14ac:dyDescent="0.2">
      <c r="A7020" s="8" t="s">
        <v>9307</v>
      </c>
      <c r="B7020" s="8" t="s">
        <v>6208</v>
      </c>
      <c r="C7020" s="8" t="s">
        <v>7</v>
      </c>
      <c r="D7020" s="50" t="s">
        <v>9652</v>
      </c>
      <c r="E7020" s="50" t="s">
        <v>1250</v>
      </c>
    </row>
    <row r="7021" spans="1:5" ht="80" x14ac:dyDescent="0.2">
      <c r="A7021" s="8" t="s">
        <v>9307</v>
      </c>
      <c r="B7021" s="8" t="s">
        <v>6208</v>
      </c>
      <c r="C7021" s="8" t="s">
        <v>8</v>
      </c>
      <c r="D7021" s="50" t="s">
        <v>9653</v>
      </c>
      <c r="E7021" s="50" t="s">
        <v>1251</v>
      </c>
    </row>
    <row r="7022" spans="1:5" ht="16" x14ac:dyDescent="0.2">
      <c r="A7022" s="8" t="s">
        <v>9307</v>
      </c>
      <c r="B7022" s="8" t="s">
        <v>6210</v>
      </c>
      <c r="C7022" s="8" t="s">
        <v>4</v>
      </c>
      <c r="D7022" s="50" t="s">
        <v>11467</v>
      </c>
      <c r="E7022" s="50" t="s">
        <v>6211</v>
      </c>
    </row>
    <row r="7023" spans="1:5" ht="16" x14ac:dyDescent="0.2">
      <c r="A7023" s="8" t="s">
        <v>9307</v>
      </c>
      <c r="B7023" s="8" t="s">
        <v>6210</v>
      </c>
      <c r="C7023" s="8" t="s">
        <v>5</v>
      </c>
      <c r="D7023" s="50" t="s">
        <v>9309</v>
      </c>
      <c r="E7023" s="50" t="s">
        <v>39</v>
      </c>
    </row>
    <row r="7024" spans="1:5" ht="16" x14ac:dyDescent="0.2">
      <c r="A7024" s="8" t="s">
        <v>9307</v>
      </c>
      <c r="B7024" s="8" t="s">
        <v>6210</v>
      </c>
      <c r="C7024" s="8" t="s">
        <v>6</v>
      </c>
      <c r="D7024" s="50" t="s">
        <v>9309</v>
      </c>
      <c r="E7024" s="50" t="s">
        <v>39</v>
      </c>
    </row>
    <row r="7025" spans="1:5" ht="304" x14ac:dyDescent="0.2">
      <c r="A7025" s="8" t="s">
        <v>9307</v>
      </c>
      <c r="B7025" s="8" t="s">
        <v>6210</v>
      </c>
      <c r="C7025" s="8" t="s">
        <v>7</v>
      </c>
      <c r="D7025" s="50" t="s">
        <v>11468</v>
      </c>
      <c r="E7025" s="50" t="s">
        <v>6212</v>
      </c>
    </row>
    <row r="7026" spans="1:5" ht="16" x14ac:dyDescent="0.2">
      <c r="A7026" s="8" t="s">
        <v>9307</v>
      </c>
      <c r="B7026" s="8" t="s">
        <v>6213</v>
      </c>
      <c r="C7026" s="8" t="s">
        <v>4</v>
      </c>
      <c r="D7026" s="50" t="s">
        <v>11467</v>
      </c>
      <c r="E7026" s="50" t="s">
        <v>6211</v>
      </c>
    </row>
    <row r="7027" spans="1:5" ht="16" x14ac:dyDescent="0.2">
      <c r="A7027" s="8" t="s">
        <v>9307</v>
      </c>
      <c r="B7027" s="8" t="s">
        <v>6213</v>
      </c>
      <c r="C7027" s="8" t="s">
        <v>5</v>
      </c>
      <c r="D7027" s="50" t="s">
        <v>11469</v>
      </c>
      <c r="E7027" s="50" t="s">
        <v>6215</v>
      </c>
    </row>
    <row r="7028" spans="1:5" ht="16" x14ac:dyDescent="0.2">
      <c r="A7028" s="8" t="s">
        <v>9307</v>
      </c>
      <c r="B7028" s="8" t="s">
        <v>6213</v>
      </c>
      <c r="C7028" s="8" t="s">
        <v>6</v>
      </c>
      <c r="D7028" s="50" t="s">
        <v>11470</v>
      </c>
      <c r="E7028" s="50" t="s">
        <v>6216</v>
      </c>
    </row>
    <row r="7029" spans="1:5" ht="16" x14ac:dyDescent="0.2">
      <c r="A7029" s="8" t="s">
        <v>9307</v>
      </c>
      <c r="B7029" s="8" t="s">
        <v>6213</v>
      </c>
      <c r="C7029" s="8" t="s">
        <v>7</v>
      </c>
      <c r="D7029" s="50" t="s">
        <v>11471</v>
      </c>
      <c r="E7029" s="50" t="s">
        <v>6217</v>
      </c>
    </row>
    <row r="7030" spans="1:5" ht="112" x14ac:dyDescent="0.2">
      <c r="A7030" s="8" t="s">
        <v>9307</v>
      </c>
      <c r="B7030" s="8" t="s">
        <v>6213</v>
      </c>
      <c r="C7030" s="8" t="s">
        <v>8</v>
      </c>
      <c r="D7030" s="50" t="s">
        <v>11472</v>
      </c>
      <c r="E7030" s="50" t="s">
        <v>6218</v>
      </c>
    </row>
    <row r="7031" spans="1:5" ht="16" x14ac:dyDescent="0.2">
      <c r="A7031" s="8" t="s">
        <v>9307</v>
      </c>
      <c r="B7031" s="8" t="s">
        <v>6219</v>
      </c>
      <c r="C7031" s="8" t="s">
        <v>4</v>
      </c>
      <c r="D7031" s="50" t="s">
        <v>11467</v>
      </c>
      <c r="E7031" s="50" t="s">
        <v>6211</v>
      </c>
    </row>
    <row r="7032" spans="1:5" ht="16" x14ac:dyDescent="0.2">
      <c r="A7032" s="8" t="s">
        <v>9307</v>
      </c>
      <c r="B7032" s="8" t="s">
        <v>6219</v>
      </c>
      <c r="C7032" s="8" t="s">
        <v>5</v>
      </c>
      <c r="D7032" s="50" t="s">
        <v>11469</v>
      </c>
      <c r="E7032" s="50" t="s">
        <v>6215</v>
      </c>
    </row>
    <row r="7033" spans="1:5" ht="16" x14ac:dyDescent="0.2">
      <c r="A7033" s="8" t="s">
        <v>9307</v>
      </c>
      <c r="B7033" s="8" t="s">
        <v>6219</v>
      </c>
      <c r="C7033" s="8" t="s">
        <v>6</v>
      </c>
      <c r="D7033" s="50" t="s">
        <v>11470</v>
      </c>
      <c r="E7033" s="50" t="s">
        <v>6216</v>
      </c>
    </row>
    <row r="7034" spans="1:5" ht="16" x14ac:dyDescent="0.2">
      <c r="A7034" s="8" t="s">
        <v>9307</v>
      </c>
      <c r="B7034" s="8" t="s">
        <v>6219</v>
      </c>
      <c r="C7034" s="8" t="s">
        <v>7</v>
      </c>
      <c r="D7034" s="50" t="s">
        <v>11473</v>
      </c>
      <c r="E7034" s="50" t="s">
        <v>6221</v>
      </c>
    </row>
    <row r="7035" spans="1:5" ht="96" x14ac:dyDescent="0.2">
      <c r="A7035" s="8" t="s">
        <v>9307</v>
      </c>
      <c r="B7035" s="8" t="s">
        <v>6219</v>
      </c>
      <c r="C7035" s="8" t="s">
        <v>8</v>
      </c>
      <c r="D7035" s="50" t="s">
        <v>11474</v>
      </c>
      <c r="E7035" s="50" t="s">
        <v>6222</v>
      </c>
    </row>
    <row r="7036" spans="1:5" ht="16" x14ac:dyDescent="0.2">
      <c r="A7036" s="8" t="s">
        <v>9307</v>
      </c>
      <c r="B7036" s="8" t="s">
        <v>6223</v>
      </c>
      <c r="C7036" s="8" t="s">
        <v>4</v>
      </c>
      <c r="D7036" s="50" t="s">
        <v>11467</v>
      </c>
      <c r="E7036" s="50" t="s">
        <v>6211</v>
      </c>
    </row>
    <row r="7037" spans="1:5" ht="16" x14ac:dyDescent="0.2">
      <c r="A7037" s="8" t="s">
        <v>9307</v>
      </c>
      <c r="B7037" s="8" t="s">
        <v>6223</v>
      </c>
      <c r="C7037" s="8" t="s">
        <v>5</v>
      </c>
      <c r="D7037" s="50" t="s">
        <v>11469</v>
      </c>
      <c r="E7037" s="50" t="s">
        <v>6215</v>
      </c>
    </row>
    <row r="7038" spans="1:5" ht="16" x14ac:dyDescent="0.2">
      <c r="A7038" s="8" t="s">
        <v>9307</v>
      </c>
      <c r="B7038" s="8" t="s">
        <v>6223</v>
      </c>
      <c r="C7038" s="8" t="s">
        <v>6</v>
      </c>
      <c r="D7038" s="50" t="s">
        <v>11470</v>
      </c>
      <c r="E7038" s="50" t="s">
        <v>6216</v>
      </c>
    </row>
    <row r="7039" spans="1:5" ht="16" x14ac:dyDescent="0.2">
      <c r="A7039" s="8" t="s">
        <v>9307</v>
      </c>
      <c r="B7039" s="8" t="s">
        <v>6223</v>
      </c>
      <c r="C7039" s="8" t="s">
        <v>7</v>
      </c>
      <c r="D7039" s="50" t="s">
        <v>11475</v>
      </c>
      <c r="E7039" s="50" t="s">
        <v>6225</v>
      </c>
    </row>
    <row r="7040" spans="1:5" ht="16" x14ac:dyDescent="0.2">
      <c r="A7040" s="8" t="s">
        <v>9307</v>
      </c>
      <c r="B7040" s="8" t="s">
        <v>6227</v>
      </c>
      <c r="C7040" s="8" t="s">
        <v>4</v>
      </c>
      <c r="D7040" s="50" t="s">
        <v>11467</v>
      </c>
      <c r="E7040" s="50" t="s">
        <v>6211</v>
      </c>
    </row>
    <row r="7041" spans="1:5" ht="16" x14ac:dyDescent="0.2">
      <c r="A7041" s="8" t="s">
        <v>9307</v>
      </c>
      <c r="B7041" s="8" t="s">
        <v>6227</v>
      </c>
      <c r="C7041" s="8" t="s">
        <v>5</v>
      </c>
      <c r="D7041" s="50" t="s">
        <v>11469</v>
      </c>
      <c r="E7041" s="50" t="s">
        <v>6215</v>
      </c>
    </row>
    <row r="7042" spans="1:5" ht="16" x14ac:dyDescent="0.2">
      <c r="A7042" s="8" t="s">
        <v>9307</v>
      </c>
      <c r="B7042" s="8" t="s">
        <v>6227</v>
      </c>
      <c r="C7042" s="8" t="s">
        <v>6</v>
      </c>
      <c r="D7042" s="50" t="s">
        <v>11470</v>
      </c>
      <c r="E7042" s="50" t="s">
        <v>6216</v>
      </c>
    </row>
    <row r="7043" spans="1:5" ht="16" x14ac:dyDescent="0.2">
      <c r="A7043" s="8" t="s">
        <v>9307</v>
      </c>
      <c r="B7043" s="8" t="s">
        <v>6227</v>
      </c>
      <c r="C7043" s="8" t="s">
        <v>7</v>
      </c>
      <c r="D7043" s="50" t="s">
        <v>11476</v>
      </c>
      <c r="E7043" s="50" t="s">
        <v>6229</v>
      </c>
    </row>
    <row r="7044" spans="1:5" ht="128" x14ac:dyDescent="0.2">
      <c r="A7044" s="8" t="s">
        <v>9307</v>
      </c>
      <c r="B7044" s="8" t="s">
        <v>6227</v>
      </c>
      <c r="C7044" s="8" t="s">
        <v>8</v>
      </c>
      <c r="D7044" s="50" t="s">
        <v>11477</v>
      </c>
      <c r="E7044" s="50" t="s">
        <v>6230</v>
      </c>
    </row>
    <row r="7045" spans="1:5" ht="16" x14ac:dyDescent="0.2">
      <c r="A7045" s="8" t="s">
        <v>9307</v>
      </c>
      <c r="B7045" s="8" t="s">
        <v>6231</v>
      </c>
      <c r="C7045" s="8" t="s">
        <v>4</v>
      </c>
      <c r="D7045" s="50" t="s">
        <v>11467</v>
      </c>
      <c r="E7045" s="50" t="s">
        <v>6211</v>
      </c>
    </row>
    <row r="7046" spans="1:5" ht="16" x14ac:dyDescent="0.2">
      <c r="A7046" s="8" t="s">
        <v>9307</v>
      </c>
      <c r="B7046" s="8" t="s">
        <v>6231</v>
      </c>
      <c r="C7046" s="8" t="s">
        <v>5</v>
      </c>
      <c r="D7046" s="50" t="s">
        <v>11469</v>
      </c>
      <c r="E7046" s="50" t="s">
        <v>6215</v>
      </c>
    </row>
    <row r="7047" spans="1:5" ht="16" x14ac:dyDescent="0.2">
      <c r="A7047" s="8" t="s">
        <v>9307</v>
      </c>
      <c r="B7047" s="8" t="s">
        <v>6231</v>
      </c>
      <c r="C7047" s="8" t="s">
        <v>6</v>
      </c>
      <c r="D7047" s="50" t="s">
        <v>11470</v>
      </c>
      <c r="E7047" s="50" t="s">
        <v>6216</v>
      </c>
    </row>
    <row r="7048" spans="1:5" ht="16" x14ac:dyDescent="0.2">
      <c r="A7048" s="8" t="s">
        <v>9307</v>
      </c>
      <c r="B7048" s="8" t="s">
        <v>6231</v>
      </c>
      <c r="C7048" s="8" t="s">
        <v>7</v>
      </c>
      <c r="D7048" s="50" t="s">
        <v>11478</v>
      </c>
      <c r="E7048" s="50" t="s">
        <v>6233</v>
      </c>
    </row>
    <row r="7049" spans="1:5" ht="16" x14ac:dyDescent="0.2">
      <c r="A7049" s="8" t="s">
        <v>9307</v>
      </c>
      <c r="B7049" s="8" t="s">
        <v>6235</v>
      </c>
      <c r="C7049" s="8" t="s">
        <v>4</v>
      </c>
      <c r="D7049" s="50" t="s">
        <v>11467</v>
      </c>
      <c r="E7049" s="50" t="s">
        <v>6211</v>
      </c>
    </row>
    <row r="7050" spans="1:5" ht="16" x14ac:dyDescent="0.2">
      <c r="A7050" s="8" t="s">
        <v>9307</v>
      </c>
      <c r="B7050" s="8" t="s">
        <v>6235</v>
      </c>
      <c r="C7050" s="8" t="s">
        <v>5</v>
      </c>
      <c r="D7050" s="50" t="s">
        <v>11469</v>
      </c>
      <c r="E7050" s="50" t="s">
        <v>6215</v>
      </c>
    </row>
    <row r="7051" spans="1:5" ht="16" x14ac:dyDescent="0.2">
      <c r="A7051" s="8" t="s">
        <v>9307</v>
      </c>
      <c r="B7051" s="8" t="s">
        <v>6235</v>
      </c>
      <c r="C7051" s="8" t="s">
        <v>6</v>
      </c>
      <c r="D7051" s="50" t="s">
        <v>11470</v>
      </c>
      <c r="E7051" s="50" t="s">
        <v>6216</v>
      </c>
    </row>
    <row r="7052" spans="1:5" ht="16" x14ac:dyDescent="0.2">
      <c r="A7052" s="8" t="s">
        <v>9307</v>
      </c>
      <c r="B7052" s="8" t="s">
        <v>6235</v>
      </c>
      <c r="C7052" s="8" t="s">
        <v>7</v>
      </c>
      <c r="D7052" s="50" t="s">
        <v>11479</v>
      </c>
      <c r="E7052" s="50" t="s">
        <v>6237</v>
      </c>
    </row>
    <row r="7053" spans="1:5" ht="64" x14ac:dyDescent="0.2">
      <c r="A7053" s="8" t="s">
        <v>9307</v>
      </c>
      <c r="B7053" s="8" t="s">
        <v>6235</v>
      </c>
      <c r="C7053" s="8" t="s">
        <v>8</v>
      </c>
      <c r="D7053" s="50" t="s">
        <v>11480</v>
      </c>
      <c r="E7053" s="50" t="s">
        <v>6238</v>
      </c>
    </row>
    <row r="7054" spans="1:5" ht="16" x14ac:dyDescent="0.2">
      <c r="A7054" s="8" t="s">
        <v>9307</v>
      </c>
      <c r="B7054" s="8" t="s">
        <v>6239</v>
      </c>
      <c r="C7054" s="8" t="s">
        <v>4</v>
      </c>
      <c r="D7054" s="50" t="s">
        <v>11467</v>
      </c>
      <c r="E7054" s="50" t="s">
        <v>6211</v>
      </c>
    </row>
    <row r="7055" spans="1:5" ht="16" x14ac:dyDescent="0.2">
      <c r="A7055" s="8" t="s">
        <v>9307</v>
      </c>
      <c r="B7055" s="8" t="s">
        <v>6239</v>
      </c>
      <c r="C7055" s="8" t="s">
        <v>5</v>
      </c>
      <c r="D7055" s="50" t="s">
        <v>11469</v>
      </c>
      <c r="E7055" s="50" t="s">
        <v>6215</v>
      </c>
    </row>
    <row r="7056" spans="1:5" ht="16" x14ac:dyDescent="0.2">
      <c r="A7056" s="8" t="s">
        <v>9307</v>
      </c>
      <c r="B7056" s="8" t="s">
        <v>6239</v>
      </c>
      <c r="C7056" s="8" t="s">
        <v>6</v>
      </c>
      <c r="D7056" s="50" t="s">
        <v>11470</v>
      </c>
      <c r="E7056" s="50" t="s">
        <v>6216</v>
      </c>
    </row>
    <row r="7057" spans="1:5" ht="16" x14ac:dyDescent="0.2">
      <c r="A7057" s="8" t="s">
        <v>9307</v>
      </c>
      <c r="B7057" s="8" t="s">
        <v>6239</v>
      </c>
      <c r="C7057" s="8" t="s">
        <v>7</v>
      </c>
      <c r="D7057" s="50" t="s">
        <v>11481</v>
      </c>
      <c r="E7057" s="50" t="s">
        <v>6241</v>
      </c>
    </row>
    <row r="7058" spans="1:5" ht="16" x14ac:dyDescent="0.2">
      <c r="A7058" s="8" t="s">
        <v>9307</v>
      </c>
      <c r="B7058" s="8" t="s">
        <v>6243</v>
      </c>
      <c r="C7058" s="8" t="s">
        <v>4</v>
      </c>
      <c r="D7058" s="50" t="s">
        <v>11467</v>
      </c>
      <c r="E7058" s="50" t="s">
        <v>6211</v>
      </c>
    </row>
    <row r="7059" spans="1:5" ht="16" x14ac:dyDescent="0.2">
      <c r="A7059" s="8" t="s">
        <v>9307</v>
      </c>
      <c r="B7059" s="8" t="s">
        <v>6243</v>
      </c>
      <c r="C7059" s="8" t="s">
        <v>5</v>
      </c>
      <c r="D7059" s="50" t="s">
        <v>11469</v>
      </c>
      <c r="E7059" s="50" t="s">
        <v>6215</v>
      </c>
    </row>
    <row r="7060" spans="1:5" ht="16" x14ac:dyDescent="0.2">
      <c r="A7060" s="8" t="s">
        <v>9307</v>
      </c>
      <c r="B7060" s="8" t="s">
        <v>6243</v>
      </c>
      <c r="C7060" s="8" t="s">
        <v>6</v>
      </c>
      <c r="D7060" s="50" t="s">
        <v>11470</v>
      </c>
      <c r="E7060" s="50" t="s">
        <v>6216</v>
      </c>
    </row>
    <row r="7061" spans="1:5" ht="16" x14ac:dyDescent="0.2">
      <c r="A7061" s="8" t="s">
        <v>9307</v>
      </c>
      <c r="B7061" s="8" t="s">
        <v>6243</v>
      </c>
      <c r="C7061" s="8" t="s">
        <v>7</v>
      </c>
      <c r="D7061" s="50" t="s">
        <v>11482</v>
      </c>
      <c r="E7061" s="50" t="s">
        <v>6245</v>
      </c>
    </row>
    <row r="7062" spans="1:5" ht="16" x14ac:dyDescent="0.2">
      <c r="A7062" s="8" t="s">
        <v>9307</v>
      </c>
      <c r="B7062" s="8" t="s">
        <v>6247</v>
      </c>
      <c r="C7062" s="8" t="s">
        <v>4</v>
      </c>
      <c r="D7062" s="50" t="s">
        <v>11467</v>
      </c>
      <c r="E7062" s="50" t="s">
        <v>6211</v>
      </c>
    </row>
    <row r="7063" spans="1:5" ht="16" x14ac:dyDescent="0.2">
      <c r="A7063" s="8" t="s">
        <v>9307</v>
      </c>
      <c r="B7063" s="8" t="s">
        <v>6247</v>
      </c>
      <c r="C7063" s="8" t="s">
        <v>5</v>
      </c>
      <c r="D7063" s="50" t="s">
        <v>11469</v>
      </c>
      <c r="E7063" s="50" t="s">
        <v>6215</v>
      </c>
    </row>
    <row r="7064" spans="1:5" ht="16" x14ac:dyDescent="0.2">
      <c r="A7064" s="8" t="s">
        <v>9307</v>
      </c>
      <c r="B7064" s="8" t="s">
        <v>6247</v>
      </c>
      <c r="C7064" s="8" t="s">
        <v>6</v>
      </c>
      <c r="D7064" s="50" t="s">
        <v>11470</v>
      </c>
      <c r="E7064" s="50" t="s">
        <v>6216</v>
      </c>
    </row>
    <row r="7065" spans="1:5" ht="16" x14ac:dyDescent="0.2">
      <c r="A7065" s="8" t="s">
        <v>9307</v>
      </c>
      <c r="B7065" s="8" t="s">
        <v>6247</v>
      </c>
      <c r="C7065" s="8" t="s">
        <v>7</v>
      </c>
      <c r="D7065" s="50" t="s">
        <v>11483</v>
      </c>
      <c r="E7065" s="50" t="s">
        <v>6249</v>
      </c>
    </row>
    <row r="7066" spans="1:5" ht="112" x14ac:dyDescent="0.2">
      <c r="A7066" s="8" t="s">
        <v>9307</v>
      </c>
      <c r="B7066" s="8" t="s">
        <v>6247</v>
      </c>
      <c r="C7066" s="8" t="s">
        <v>8</v>
      </c>
      <c r="D7066" s="50" t="s">
        <v>11484</v>
      </c>
      <c r="E7066" s="50" t="s">
        <v>6250</v>
      </c>
    </row>
    <row r="7067" spans="1:5" ht="16" x14ac:dyDescent="0.2">
      <c r="A7067" s="8" t="s">
        <v>9307</v>
      </c>
      <c r="B7067" s="8" t="s">
        <v>6251</v>
      </c>
      <c r="C7067" s="8" t="s">
        <v>4</v>
      </c>
      <c r="D7067" s="50" t="s">
        <v>11467</v>
      </c>
      <c r="E7067" s="50" t="s">
        <v>6211</v>
      </c>
    </row>
    <row r="7068" spans="1:5" ht="16" x14ac:dyDescent="0.2">
      <c r="A7068" s="8" t="s">
        <v>9307</v>
      </c>
      <c r="B7068" s="8" t="s">
        <v>6251</v>
      </c>
      <c r="C7068" s="8" t="s">
        <v>5</v>
      </c>
      <c r="D7068" s="50" t="s">
        <v>11469</v>
      </c>
      <c r="E7068" s="50" t="s">
        <v>6215</v>
      </c>
    </row>
    <row r="7069" spans="1:5" ht="16" x14ac:dyDescent="0.2">
      <c r="A7069" s="8" t="s">
        <v>9307</v>
      </c>
      <c r="B7069" s="8" t="s">
        <v>6251</v>
      </c>
      <c r="C7069" s="8" t="s">
        <v>6</v>
      </c>
      <c r="D7069" s="50" t="s">
        <v>11470</v>
      </c>
      <c r="E7069" s="50" t="s">
        <v>6216</v>
      </c>
    </row>
    <row r="7070" spans="1:5" ht="16" x14ac:dyDescent="0.2">
      <c r="A7070" s="8" t="s">
        <v>9307</v>
      </c>
      <c r="B7070" s="8" t="s">
        <v>6251</v>
      </c>
      <c r="C7070" s="8" t="s">
        <v>7</v>
      </c>
      <c r="D7070" s="50" t="s">
        <v>11485</v>
      </c>
      <c r="E7070" s="50" t="s">
        <v>6253</v>
      </c>
    </row>
    <row r="7071" spans="1:5" ht="80" x14ac:dyDescent="0.2">
      <c r="A7071" s="8" t="s">
        <v>9307</v>
      </c>
      <c r="B7071" s="8" t="s">
        <v>6251</v>
      </c>
      <c r="C7071" s="8" t="s">
        <v>8</v>
      </c>
      <c r="D7071" s="50" t="s">
        <v>11486</v>
      </c>
      <c r="E7071" s="50" t="s">
        <v>6254</v>
      </c>
    </row>
    <row r="7072" spans="1:5" ht="16" x14ac:dyDescent="0.2">
      <c r="A7072" s="8" t="s">
        <v>9307</v>
      </c>
      <c r="B7072" s="8" t="s">
        <v>6255</v>
      </c>
      <c r="C7072" s="8" t="s">
        <v>4</v>
      </c>
      <c r="D7072" s="50" t="s">
        <v>11467</v>
      </c>
      <c r="E7072" s="50" t="s">
        <v>6211</v>
      </c>
    </row>
    <row r="7073" spans="1:5" ht="16" x14ac:dyDescent="0.2">
      <c r="A7073" s="8" t="s">
        <v>9307</v>
      </c>
      <c r="B7073" s="8" t="s">
        <v>6255</v>
      </c>
      <c r="C7073" s="8" t="s">
        <v>5</v>
      </c>
      <c r="D7073" s="50" t="s">
        <v>11469</v>
      </c>
      <c r="E7073" s="50" t="s">
        <v>6215</v>
      </c>
    </row>
    <row r="7074" spans="1:5" ht="16" x14ac:dyDescent="0.2">
      <c r="A7074" s="8" t="s">
        <v>9307</v>
      </c>
      <c r="B7074" s="8" t="s">
        <v>6255</v>
      </c>
      <c r="C7074" s="8" t="s">
        <v>6</v>
      </c>
      <c r="D7074" s="50" t="s">
        <v>11470</v>
      </c>
      <c r="E7074" s="50" t="s">
        <v>6216</v>
      </c>
    </row>
    <row r="7075" spans="1:5" ht="16" x14ac:dyDescent="0.2">
      <c r="A7075" s="8" t="s">
        <v>9307</v>
      </c>
      <c r="B7075" s="8" t="s">
        <v>6255</v>
      </c>
      <c r="C7075" s="8" t="s">
        <v>7</v>
      </c>
      <c r="D7075" s="50" t="s">
        <v>11487</v>
      </c>
      <c r="E7075" s="50" t="s">
        <v>6257</v>
      </c>
    </row>
    <row r="7076" spans="1:5" ht="16" x14ac:dyDescent="0.2">
      <c r="A7076" s="8" t="s">
        <v>9307</v>
      </c>
      <c r="B7076" s="8" t="s">
        <v>6259</v>
      </c>
      <c r="C7076" s="8" t="s">
        <v>4</v>
      </c>
      <c r="D7076" s="50" t="s">
        <v>11467</v>
      </c>
      <c r="E7076" s="50" t="s">
        <v>6211</v>
      </c>
    </row>
    <row r="7077" spans="1:5" ht="16" x14ac:dyDescent="0.2">
      <c r="A7077" s="8" t="s">
        <v>9307</v>
      </c>
      <c r="B7077" s="8" t="s">
        <v>6259</v>
      </c>
      <c r="C7077" s="8" t="s">
        <v>5</v>
      </c>
      <c r="D7077" s="50" t="s">
        <v>11469</v>
      </c>
      <c r="E7077" s="50" t="s">
        <v>6215</v>
      </c>
    </row>
    <row r="7078" spans="1:5" ht="16" x14ac:dyDescent="0.2">
      <c r="A7078" s="8" t="s">
        <v>9307</v>
      </c>
      <c r="B7078" s="8" t="s">
        <v>6259</v>
      </c>
      <c r="C7078" s="8" t="s">
        <v>6</v>
      </c>
      <c r="D7078" s="50" t="s">
        <v>11470</v>
      </c>
      <c r="E7078" s="50" t="s">
        <v>6216</v>
      </c>
    </row>
    <row r="7079" spans="1:5" ht="16" x14ac:dyDescent="0.2">
      <c r="A7079" s="8" t="s">
        <v>9307</v>
      </c>
      <c r="B7079" s="8" t="s">
        <v>6259</v>
      </c>
      <c r="C7079" s="8" t="s">
        <v>7</v>
      </c>
      <c r="D7079" s="50" t="s">
        <v>11488</v>
      </c>
      <c r="E7079" s="50" t="s">
        <v>6261</v>
      </c>
    </row>
    <row r="7080" spans="1:5" ht="112" x14ac:dyDescent="0.2">
      <c r="A7080" s="8" t="s">
        <v>9307</v>
      </c>
      <c r="B7080" s="8" t="s">
        <v>6259</v>
      </c>
      <c r="C7080" s="8" t="s">
        <v>8</v>
      </c>
      <c r="D7080" s="50" t="s">
        <v>11489</v>
      </c>
      <c r="E7080" s="50" t="s">
        <v>6262</v>
      </c>
    </row>
    <row r="7081" spans="1:5" ht="16" x14ac:dyDescent="0.2">
      <c r="A7081" s="8" t="s">
        <v>9307</v>
      </c>
      <c r="B7081" s="8" t="s">
        <v>6263</v>
      </c>
      <c r="C7081" s="8" t="s">
        <v>4</v>
      </c>
      <c r="D7081" s="50" t="s">
        <v>11467</v>
      </c>
      <c r="E7081" s="50" t="s">
        <v>6211</v>
      </c>
    </row>
    <row r="7082" spans="1:5" ht="16" x14ac:dyDescent="0.2">
      <c r="A7082" s="8" t="s">
        <v>9307</v>
      </c>
      <c r="B7082" s="8" t="s">
        <v>6263</v>
      </c>
      <c r="C7082" s="8" t="s">
        <v>5</v>
      </c>
      <c r="D7082" s="50" t="s">
        <v>11469</v>
      </c>
      <c r="E7082" s="50" t="s">
        <v>6215</v>
      </c>
    </row>
    <row r="7083" spans="1:5" ht="16" x14ac:dyDescent="0.2">
      <c r="A7083" s="8" t="s">
        <v>9307</v>
      </c>
      <c r="B7083" s="8" t="s">
        <v>6263</v>
      </c>
      <c r="C7083" s="8" t="s">
        <v>6</v>
      </c>
      <c r="D7083" s="50" t="s">
        <v>11470</v>
      </c>
      <c r="E7083" s="50" t="s">
        <v>6216</v>
      </c>
    </row>
    <row r="7084" spans="1:5" ht="16" x14ac:dyDescent="0.2">
      <c r="A7084" s="8" t="s">
        <v>9307</v>
      </c>
      <c r="B7084" s="8" t="s">
        <v>6263</v>
      </c>
      <c r="C7084" s="8" t="s">
        <v>7</v>
      </c>
      <c r="D7084" s="50" t="s">
        <v>11490</v>
      </c>
      <c r="E7084" s="50" t="s">
        <v>6265</v>
      </c>
    </row>
    <row r="7085" spans="1:5" ht="16" x14ac:dyDescent="0.2">
      <c r="A7085" s="8" t="s">
        <v>9307</v>
      </c>
      <c r="B7085" s="8" t="s">
        <v>6267</v>
      </c>
      <c r="C7085" s="8" t="s">
        <v>4</v>
      </c>
      <c r="D7085" s="50" t="s">
        <v>11467</v>
      </c>
      <c r="E7085" s="50" t="s">
        <v>6211</v>
      </c>
    </row>
    <row r="7086" spans="1:5" ht="16" x14ac:dyDescent="0.2">
      <c r="A7086" s="8" t="s">
        <v>9307</v>
      </c>
      <c r="B7086" s="8" t="s">
        <v>6267</v>
      </c>
      <c r="C7086" s="8" t="s">
        <v>5</v>
      </c>
      <c r="D7086" s="50" t="s">
        <v>11469</v>
      </c>
      <c r="E7086" s="50" t="s">
        <v>6215</v>
      </c>
    </row>
    <row r="7087" spans="1:5" ht="16" x14ac:dyDescent="0.2">
      <c r="A7087" s="8" t="s">
        <v>9307</v>
      </c>
      <c r="B7087" s="8" t="s">
        <v>6267</v>
      </c>
      <c r="C7087" s="8" t="s">
        <v>6</v>
      </c>
      <c r="D7087" s="50" t="s">
        <v>11470</v>
      </c>
      <c r="E7087" s="50" t="s">
        <v>6216</v>
      </c>
    </row>
    <row r="7088" spans="1:5" ht="16" x14ac:dyDescent="0.2">
      <c r="A7088" s="8" t="s">
        <v>9307</v>
      </c>
      <c r="B7088" s="8" t="s">
        <v>6267</v>
      </c>
      <c r="C7088" s="8" t="s">
        <v>7</v>
      </c>
      <c r="D7088" s="50" t="s">
        <v>11491</v>
      </c>
      <c r="E7088" s="50" t="s">
        <v>6269</v>
      </c>
    </row>
    <row r="7089" spans="1:5" ht="16" x14ac:dyDescent="0.2">
      <c r="A7089" s="8" t="s">
        <v>9307</v>
      </c>
      <c r="B7089" s="8" t="s">
        <v>6270</v>
      </c>
      <c r="C7089" s="8" t="s">
        <v>4</v>
      </c>
      <c r="D7089" s="50" t="s">
        <v>11467</v>
      </c>
      <c r="E7089" s="50" t="s">
        <v>6211</v>
      </c>
    </row>
    <row r="7090" spans="1:5" ht="16" x14ac:dyDescent="0.2">
      <c r="A7090" s="8" t="s">
        <v>9307</v>
      </c>
      <c r="B7090" s="8" t="s">
        <v>6270</v>
      </c>
      <c r="C7090" s="8" t="s">
        <v>5</v>
      </c>
      <c r="D7090" s="50" t="s">
        <v>11469</v>
      </c>
      <c r="E7090" s="50" t="s">
        <v>6215</v>
      </c>
    </row>
    <row r="7091" spans="1:5" ht="16" x14ac:dyDescent="0.2">
      <c r="A7091" s="8" t="s">
        <v>9307</v>
      </c>
      <c r="B7091" s="8" t="s">
        <v>6270</v>
      </c>
      <c r="C7091" s="8" t="s">
        <v>6</v>
      </c>
      <c r="D7091" s="50" t="s">
        <v>11470</v>
      </c>
      <c r="E7091" s="50" t="s">
        <v>6216</v>
      </c>
    </row>
    <row r="7092" spans="1:5" ht="16" x14ac:dyDescent="0.2">
      <c r="A7092" s="8" t="s">
        <v>9307</v>
      </c>
      <c r="B7092" s="8" t="s">
        <v>6270</v>
      </c>
      <c r="C7092" s="8" t="s">
        <v>7</v>
      </c>
      <c r="D7092" s="50" t="s">
        <v>11492</v>
      </c>
      <c r="E7092" s="50" t="s">
        <v>6272</v>
      </c>
    </row>
    <row r="7093" spans="1:5" ht="16" x14ac:dyDescent="0.2">
      <c r="A7093" s="8" t="s">
        <v>9307</v>
      </c>
      <c r="B7093" s="8" t="s">
        <v>6273</v>
      </c>
      <c r="C7093" s="8" t="s">
        <v>4</v>
      </c>
      <c r="D7093" s="50" t="s">
        <v>11467</v>
      </c>
      <c r="E7093" s="50" t="s">
        <v>6211</v>
      </c>
    </row>
    <row r="7094" spans="1:5" ht="16" x14ac:dyDescent="0.2">
      <c r="A7094" s="8" t="s">
        <v>9307</v>
      </c>
      <c r="B7094" s="8" t="s">
        <v>6273</v>
      </c>
      <c r="C7094" s="8" t="s">
        <v>5</v>
      </c>
      <c r="D7094" s="50" t="s">
        <v>11469</v>
      </c>
      <c r="E7094" s="50" t="s">
        <v>6215</v>
      </c>
    </row>
    <row r="7095" spans="1:5" ht="16" x14ac:dyDescent="0.2">
      <c r="A7095" s="8" t="s">
        <v>9307</v>
      </c>
      <c r="B7095" s="8" t="s">
        <v>6273</v>
      </c>
      <c r="C7095" s="8" t="s">
        <v>6</v>
      </c>
      <c r="D7095" s="50" t="s">
        <v>11470</v>
      </c>
      <c r="E7095" s="50" t="s">
        <v>6216</v>
      </c>
    </row>
    <row r="7096" spans="1:5" ht="16" x14ac:dyDescent="0.2">
      <c r="A7096" s="8" t="s">
        <v>9307</v>
      </c>
      <c r="B7096" s="8" t="s">
        <v>6273</v>
      </c>
      <c r="C7096" s="8" t="s">
        <v>7</v>
      </c>
      <c r="D7096" s="50" t="s">
        <v>9654</v>
      </c>
      <c r="E7096" s="50" t="s">
        <v>6275</v>
      </c>
    </row>
    <row r="7097" spans="1:5" ht="16" x14ac:dyDescent="0.2">
      <c r="A7097" s="8" t="s">
        <v>9307</v>
      </c>
      <c r="B7097" s="8" t="s">
        <v>6276</v>
      </c>
      <c r="C7097" s="8" t="s">
        <v>4</v>
      </c>
      <c r="D7097" s="50" t="s">
        <v>11467</v>
      </c>
      <c r="E7097" s="50" t="s">
        <v>6211</v>
      </c>
    </row>
    <row r="7098" spans="1:5" ht="16" x14ac:dyDescent="0.2">
      <c r="A7098" s="8" t="s">
        <v>9307</v>
      </c>
      <c r="B7098" s="8" t="s">
        <v>6276</v>
      </c>
      <c r="C7098" s="8" t="s">
        <v>5</v>
      </c>
      <c r="D7098" s="50" t="s">
        <v>11469</v>
      </c>
      <c r="E7098" s="50" t="s">
        <v>6215</v>
      </c>
    </row>
    <row r="7099" spans="1:5" ht="16" x14ac:dyDescent="0.2">
      <c r="A7099" s="8" t="s">
        <v>9307</v>
      </c>
      <c r="B7099" s="8" t="s">
        <v>6276</v>
      </c>
      <c r="C7099" s="8" t="s">
        <v>6</v>
      </c>
      <c r="D7099" s="50" t="s">
        <v>11470</v>
      </c>
      <c r="E7099" s="50" t="s">
        <v>6216</v>
      </c>
    </row>
    <row r="7100" spans="1:5" ht="16" x14ac:dyDescent="0.2">
      <c r="A7100" s="8" t="s">
        <v>9307</v>
      </c>
      <c r="B7100" s="8" t="s">
        <v>6276</v>
      </c>
      <c r="C7100" s="8" t="s">
        <v>7</v>
      </c>
      <c r="D7100" s="50" t="s">
        <v>11493</v>
      </c>
      <c r="E7100" s="50" t="s">
        <v>6278</v>
      </c>
    </row>
    <row r="7101" spans="1:5" ht="16" x14ac:dyDescent="0.2">
      <c r="A7101" s="8" t="s">
        <v>9307</v>
      </c>
      <c r="B7101" s="8" t="s">
        <v>6280</v>
      </c>
      <c r="C7101" s="8" t="s">
        <v>4</v>
      </c>
      <c r="D7101" s="50" t="s">
        <v>11467</v>
      </c>
      <c r="E7101" s="50" t="s">
        <v>6211</v>
      </c>
    </row>
    <row r="7102" spans="1:5" ht="16" x14ac:dyDescent="0.2">
      <c r="A7102" s="8" t="s">
        <v>9307</v>
      </c>
      <c r="B7102" s="8" t="s">
        <v>6280</v>
      </c>
      <c r="C7102" s="8" t="s">
        <v>5</v>
      </c>
      <c r="D7102" s="50" t="s">
        <v>11469</v>
      </c>
      <c r="E7102" s="50" t="s">
        <v>6215</v>
      </c>
    </row>
    <row r="7103" spans="1:5" ht="16" x14ac:dyDescent="0.2">
      <c r="A7103" s="8" t="s">
        <v>9307</v>
      </c>
      <c r="B7103" s="8" t="s">
        <v>6280</v>
      </c>
      <c r="C7103" s="8" t="s">
        <v>6</v>
      </c>
      <c r="D7103" s="50" t="s">
        <v>11470</v>
      </c>
      <c r="E7103" s="50" t="s">
        <v>6216</v>
      </c>
    </row>
    <row r="7104" spans="1:5" ht="16" x14ac:dyDescent="0.2">
      <c r="A7104" s="8" t="s">
        <v>9307</v>
      </c>
      <c r="B7104" s="8" t="s">
        <v>6280</v>
      </c>
      <c r="C7104" s="8" t="s">
        <v>7</v>
      </c>
      <c r="D7104" s="50" t="s">
        <v>11494</v>
      </c>
      <c r="E7104" s="50" t="s">
        <v>6282</v>
      </c>
    </row>
    <row r="7105" spans="1:5" ht="16" x14ac:dyDescent="0.2">
      <c r="A7105" s="8" t="s">
        <v>9307</v>
      </c>
      <c r="B7105" s="8" t="s">
        <v>6283</v>
      </c>
      <c r="C7105" s="8" t="s">
        <v>4</v>
      </c>
      <c r="D7105" s="50" t="s">
        <v>11467</v>
      </c>
      <c r="E7105" s="50" t="s">
        <v>6211</v>
      </c>
    </row>
    <row r="7106" spans="1:5" ht="16" x14ac:dyDescent="0.2">
      <c r="A7106" s="8" t="s">
        <v>9307</v>
      </c>
      <c r="B7106" s="8" t="s">
        <v>6283</v>
      </c>
      <c r="C7106" s="8" t="s">
        <v>5</v>
      </c>
      <c r="D7106" s="50" t="s">
        <v>11469</v>
      </c>
      <c r="E7106" s="50" t="s">
        <v>6215</v>
      </c>
    </row>
    <row r="7107" spans="1:5" ht="16" x14ac:dyDescent="0.2">
      <c r="A7107" s="8" t="s">
        <v>9307</v>
      </c>
      <c r="B7107" s="8" t="s">
        <v>6283</v>
      </c>
      <c r="C7107" s="8" t="s">
        <v>6</v>
      </c>
      <c r="D7107" s="50" t="s">
        <v>11470</v>
      </c>
      <c r="E7107" s="50" t="s">
        <v>6216</v>
      </c>
    </row>
    <row r="7108" spans="1:5" ht="16" x14ac:dyDescent="0.2">
      <c r="A7108" s="8" t="s">
        <v>9307</v>
      </c>
      <c r="B7108" s="8" t="s">
        <v>6283</v>
      </c>
      <c r="C7108" s="8" t="s">
        <v>7</v>
      </c>
      <c r="D7108" s="50" t="s">
        <v>11495</v>
      </c>
      <c r="E7108" s="50" t="s">
        <v>6285</v>
      </c>
    </row>
    <row r="7109" spans="1:5" ht="16" x14ac:dyDescent="0.2">
      <c r="A7109" s="8" t="s">
        <v>9307</v>
      </c>
      <c r="B7109" s="8" t="s">
        <v>6287</v>
      </c>
      <c r="C7109" s="8" t="s">
        <v>4</v>
      </c>
      <c r="D7109" s="50" t="s">
        <v>11467</v>
      </c>
      <c r="E7109" s="50" t="s">
        <v>6211</v>
      </c>
    </row>
    <row r="7110" spans="1:5" ht="16" x14ac:dyDescent="0.2">
      <c r="A7110" s="8" t="s">
        <v>9307</v>
      </c>
      <c r="B7110" s="8" t="s">
        <v>6287</v>
      </c>
      <c r="C7110" s="8" t="s">
        <v>5</v>
      </c>
      <c r="D7110" s="50" t="s">
        <v>11469</v>
      </c>
      <c r="E7110" s="50" t="s">
        <v>6215</v>
      </c>
    </row>
    <row r="7111" spans="1:5" ht="16" x14ac:dyDescent="0.2">
      <c r="A7111" s="8" t="s">
        <v>9307</v>
      </c>
      <c r="B7111" s="8" t="s">
        <v>6287</v>
      </c>
      <c r="C7111" s="8" t="s">
        <v>6</v>
      </c>
      <c r="D7111" s="50" t="s">
        <v>11470</v>
      </c>
      <c r="E7111" s="50" t="s">
        <v>6216</v>
      </c>
    </row>
    <row r="7112" spans="1:5" ht="16" x14ac:dyDescent="0.2">
      <c r="A7112" s="8" t="s">
        <v>9307</v>
      </c>
      <c r="B7112" s="8" t="s">
        <v>6287</v>
      </c>
      <c r="C7112" s="8" t="s">
        <v>7</v>
      </c>
      <c r="D7112" s="50" t="s">
        <v>11496</v>
      </c>
      <c r="E7112" s="50" t="s">
        <v>6289</v>
      </c>
    </row>
    <row r="7113" spans="1:5" ht="16" x14ac:dyDescent="0.2">
      <c r="A7113" s="8" t="s">
        <v>9307</v>
      </c>
      <c r="B7113" s="8" t="s">
        <v>6290</v>
      </c>
      <c r="C7113" s="8" t="s">
        <v>4</v>
      </c>
      <c r="D7113" s="50" t="s">
        <v>11467</v>
      </c>
      <c r="E7113" s="50" t="s">
        <v>6211</v>
      </c>
    </row>
    <row r="7114" spans="1:5" ht="16" x14ac:dyDescent="0.2">
      <c r="A7114" s="8" t="s">
        <v>9307</v>
      </c>
      <c r="B7114" s="8" t="s">
        <v>6290</v>
      </c>
      <c r="C7114" s="8" t="s">
        <v>5</v>
      </c>
      <c r="D7114" s="50" t="s">
        <v>11469</v>
      </c>
      <c r="E7114" s="50" t="s">
        <v>6215</v>
      </c>
    </row>
    <row r="7115" spans="1:5" ht="16" x14ac:dyDescent="0.2">
      <c r="A7115" s="8" t="s">
        <v>9307</v>
      </c>
      <c r="B7115" s="8" t="s">
        <v>6290</v>
      </c>
      <c r="C7115" s="8" t="s">
        <v>6</v>
      </c>
      <c r="D7115" s="50" t="s">
        <v>11470</v>
      </c>
      <c r="E7115" s="50" t="s">
        <v>6216</v>
      </c>
    </row>
    <row r="7116" spans="1:5" ht="16" x14ac:dyDescent="0.2">
      <c r="A7116" s="8" t="s">
        <v>9307</v>
      </c>
      <c r="B7116" s="8" t="s">
        <v>6290</v>
      </c>
      <c r="C7116" s="8" t="s">
        <v>7</v>
      </c>
      <c r="D7116" s="50" t="s">
        <v>11497</v>
      </c>
      <c r="E7116" s="50" t="s">
        <v>6292</v>
      </c>
    </row>
    <row r="7117" spans="1:5" ht="16" x14ac:dyDescent="0.2">
      <c r="A7117" s="8" t="s">
        <v>9307</v>
      </c>
      <c r="B7117" s="8" t="s">
        <v>6294</v>
      </c>
      <c r="C7117" s="8" t="s">
        <v>4</v>
      </c>
      <c r="D7117" s="50" t="s">
        <v>11467</v>
      </c>
      <c r="E7117" s="50" t="s">
        <v>6211</v>
      </c>
    </row>
    <row r="7118" spans="1:5" ht="16" x14ac:dyDescent="0.2">
      <c r="A7118" s="8" t="s">
        <v>9307</v>
      </c>
      <c r="B7118" s="8" t="s">
        <v>6294</v>
      </c>
      <c r="C7118" s="8" t="s">
        <v>5</v>
      </c>
      <c r="D7118" s="50" t="s">
        <v>11469</v>
      </c>
      <c r="E7118" s="50" t="s">
        <v>6215</v>
      </c>
    </row>
    <row r="7119" spans="1:5" ht="16" x14ac:dyDescent="0.2">
      <c r="A7119" s="8" t="s">
        <v>9307</v>
      </c>
      <c r="B7119" s="8" t="s">
        <v>6294</v>
      </c>
      <c r="C7119" s="8" t="s">
        <v>6</v>
      </c>
      <c r="D7119" s="50" t="s">
        <v>11470</v>
      </c>
      <c r="E7119" s="50" t="s">
        <v>6216</v>
      </c>
    </row>
    <row r="7120" spans="1:5" ht="16" x14ac:dyDescent="0.2">
      <c r="A7120" s="8" t="s">
        <v>9307</v>
      </c>
      <c r="B7120" s="8" t="s">
        <v>6294</v>
      </c>
      <c r="C7120" s="8" t="s">
        <v>7</v>
      </c>
      <c r="D7120" s="50" t="s">
        <v>11498</v>
      </c>
      <c r="E7120" s="50" t="s">
        <v>6296</v>
      </c>
    </row>
    <row r="7121" spans="1:5" ht="112" x14ac:dyDescent="0.2">
      <c r="A7121" s="8" t="s">
        <v>9307</v>
      </c>
      <c r="B7121" s="8" t="s">
        <v>6294</v>
      </c>
      <c r="C7121" s="8" t="s">
        <v>8</v>
      </c>
      <c r="D7121" s="50" t="s">
        <v>11499</v>
      </c>
      <c r="E7121" s="50" t="s">
        <v>6297</v>
      </c>
    </row>
    <row r="7122" spans="1:5" ht="16" x14ac:dyDescent="0.2">
      <c r="A7122" s="8" t="s">
        <v>9307</v>
      </c>
      <c r="B7122" s="8" t="s">
        <v>6298</v>
      </c>
      <c r="C7122" s="8" t="s">
        <v>4</v>
      </c>
      <c r="D7122" s="50" t="s">
        <v>11467</v>
      </c>
      <c r="E7122" s="50" t="s">
        <v>6211</v>
      </c>
    </row>
    <row r="7123" spans="1:5" ht="16" x14ac:dyDescent="0.2">
      <c r="A7123" s="8" t="s">
        <v>9307</v>
      </c>
      <c r="B7123" s="8" t="s">
        <v>6298</v>
      </c>
      <c r="C7123" s="8" t="s">
        <v>5</v>
      </c>
      <c r="D7123" s="50" t="s">
        <v>11469</v>
      </c>
      <c r="E7123" s="50" t="s">
        <v>6215</v>
      </c>
    </row>
    <row r="7124" spans="1:5" ht="16" x14ac:dyDescent="0.2">
      <c r="A7124" s="8" t="s">
        <v>9307</v>
      </c>
      <c r="B7124" s="8" t="s">
        <v>6298</v>
      </c>
      <c r="C7124" s="8" t="s">
        <v>6</v>
      </c>
      <c r="D7124" s="50" t="s">
        <v>11470</v>
      </c>
      <c r="E7124" s="50" t="s">
        <v>6216</v>
      </c>
    </row>
    <row r="7125" spans="1:5" ht="16" x14ac:dyDescent="0.2">
      <c r="A7125" s="8" t="s">
        <v>9307</v>
      </c>
      <c r="B7125" s="8" t="s">
        <v>6298</v>
      </c>
      <c r="C7125" s="8" t="s">
        <v>7</v>
      </c>
      <c r="D7125" s="50" t="s">
        <v>11500</v>
      </c>
      <c r="E7125" s="50" t="s">
        <v>6300</v>
      </c>
    </row>
    <row r="7126" spans="1:5" ht="16" x14ac:dyDescent="0.2">
      <c r="A7126" s="8" t="s">
        <v>9307</v>
      </c>
      <c r="B7126" s="8" t="s">
        <v>6302</v>
      </c>
      <c r="C7126" s="8" t="s">
        <v>4</v>
      </c>
      <c r="D7126" s="50" t="s">
        <v>11467</v>
      </c>
      <c r="E7126" s="50" t="s">
        <v>6211</v>
      </c>
    </row>
    <row r="7127" spans="1:5" ht="16" x14ac:dyDescent="0.2">
      <c r="A7127" s="8" t="s">
        <v>9307</v>
      </c>
      <c r="B7127" s="8" t="s">
        <v>6302</v>
      </c>
      <c r="C7127" s="8" t="s">
        <v>5</v>
      </c>
      <c r="D7127" s="50" t="s">
        <v>11469</v>
      </c>
      <c r="E7127" s="50" t="s">
        <v>6215</v>
      </c>
    </row>
    <row r="7128" spans="1:5" ht="16" x14ac:dyDescent="0.2">
      <c r="A7128" s="8" t="s">
        <v>9307</v>
      </c>
      <c r="B7128" s="8" t="s">
        <v>6302</v>
      </c>
      <c r="C7128" s="8" t="s">
        <v>6</v>
      </c>
      <c r="D7128" s="50" t="s">
        <v>11470</v>
      </c>
      <c r="E7128" s="50" t="s">
        <v>6216</v>
      </c>
    </row>
    <row r="7129" spans="1:5" ht="16" x14ac:dyDescent="0.2">
      <c r="A7129" s="8" t="s">
        <v>9307</v>
      </c>
      <c r="B7129" s="8" t="s">
        <v>6302</v>
      </c>
      <c r="C7129" s="8" t="s">
        <v>7</v>
      </c>
      <c r="D7129" s="50" t="s">
        <v>11501</v>
      </c>
      <c r="E7129" s="50" t="s">
        <v>6304</v>
      </c>
    </row>
    <row r="7130" spans="1:5" ht="112" x14ac:dyDescent="0.2">
      <c r="A7130" s="8" t="s">
        <v>9307</v>
      </c>
      <c r="B7130" s="8" t="s">
        <v>6302</v>
      </c>
      <c r="C7130" s="8" t="s">
        <v>8</v>
      </c>
      <c r="D7130" s="50" t="s">
        <v>11502</v>
      </c>
      <c r="E7130" s="50" t="s">
        <v>6305</v>
      </c>
    </row>
    <row r="7131" spans="1:5" ht="16" x14ac:dyDescent="0.2">
      <c r="A7131" s="8" t="s">
        <v>9307</v>
      </c>
      <c r="B7131" s="8" t="s">
        <v>6306</v>
      </c>
      <c r="C7131" s="8" t="s">
        <v>4</v>
      </c>
      <c r="D7131" s="50" t="s">
        <v>11467</v>
      </c>
      <c r="E7131" s="50" t="s">
        <v>6211</v>
      </c>
    </row>
    <row r="7132" spans="1:5" ht="16" x14ac:dyDescent="0.2">
      <c r="A7132" s="8" t="s">
        <v>9307</v>
      </c>
      <c r="B7132" s="8" t="s">
        <v>6306</v>
      </c>
      <c r="C7132" s="8" t="s">
        <v>5</v>
      </c>
      <c r="D7132" s="50" t="s">
        <v>11469</v>
      </c>
      <c r="E7132" s="50" t="s">
        <v>6215</v>
      </c>
    </row>
    <row r="7133" spans="1:5" ht="16" x14ac:dyDescent="0.2">
      <c r="A7133" s="8" t="s">
        <v>9307</v>
      </c>
      <c r="B7133" s="8" t="s">
        <v>6306</v>
      </c>
      <c r="C7133" s="8" t="s">
        <v>6</v>
      </c>
      <c r="D7133" s="50" t="s">
        <v>11470</v>
      </c>
      <c r="E7133" s="50" t="s">
        <v>6216</v>
      </c>
    </row>
    <row r="7134" spans="1:5" ht="16" x14ac:dyDescent="0.2">
      <c r="A7134" s="8" t="s">
        <v>9307</v>
      </c>
      <c r="B7134" s="8" t="s">
        <v>6306</v>
      </c>
      <c r="C7134" s="8" t="s">
        <v>7</v>
      </c>
      <c r="D7134" s="50" t="s">
        <v>11503</v>
      </c>
      <c r="E7134" s="50" t="s">
        <v>6308</v>
      </c>
    </row>
    <row r="7135" spans="1:5" ht="16" x14ac:dyDescent="0.2">
      <c r="A7135" s="8" t="s">
        <v>9307</v>
      </c>
      <c r="B7135" s="8" t="s">
        <v>6310</v>
      </c>
      <c r="C7135" s="8" t="s">
        <v>4</v>
      </c>
      <c r="D7135" s="50" t="s">
        <v>11467</v>
      </c>
      <c r="E7135" s="50" t="s">
        <v>6211</v>
      </c>
    </row>
    <row r="7136" spans="1:5" ht="16" x14ac:dyDescent="0.2">
      <c r="A7136" s="8" t="s">
        <v>9307</v>
      </c>
      <c r="B7136" s="8" t="s">
        <v>6310</v>
      </c>
      <c r="C7136" s="8" t="s">
        <v>5</v>
      </c>
      <c r="D7136" s="50" t="s">
        <v>11469</v>
      </c>
      <c r="E7136" s="50" t="s">
        <v>6215</v>
      </c>
    </row>
    <row r="7137" spans="1:5" ht="16" x14ac:dyDescent="0.2">
      <c r="A7137" s="8" t="s">
        <v>9307</v>
      </c>
      <c r="B7137" s="8" t="s">
        <v>6310</v>
      </c>
      <c r="C7137" s="8" t="s">
        <v>6</v>
      </c>
      <c r="D7137" s="50" t="s">
        <v>11470</v>
      </c>
      <c r="E7137" s="50" t="s">
        <v>6216</v>
      </c>
    </row>
    <row r="7138" spans="1:5" ht="16" x14ac:dyDescent="0.2">
      <c r="A7138" s="8" t="s">
        <v>9307</v>
      </c>
      <c r="B7138" s="8" t="s">
        <v>6310</v>
      </c>
      <c r="C7138" s="8" t="s">
        <v>7</v>
      </c>
      <c r="D7138" s="50" t="s">
        <v>11504</v>
      </c>
      <c r="E7138" s="50" t="s">
        <v>6312</v>
      </c>
    </row>
    <row r="7139" spans="1:5" ht="32" x14ac:dyDescent="0.2">
      <c r="A7139" s="8" t="s">
        <v>9307</v>
      </c>
      <c r="B7139" s="8" t="s">
        <v>6310</v>
      </c>
      <c r="C7139" s="8" t="s">
        <v>8</v>
      </c>
      <c r="D7139" s="50" t="s">
        <v>11505</v>
      </c>
      <c r="E7139" s="50" t="s">
        <v>6313</v>
      </c>
    </row>
    <row r="7140" spans="1:5" ht="16" x14ac:dyDescent="0.2">
      <c r="A7140" s="8" t="s">
        <v>9307</v>
      </c>
      <c r="B7140" s="8" t="s">
        <v>6314</v>
      </c>
      <c r="C7140" s="8" t="s">
        <v>4</v>
      </c>
      <c r="D7140" s="50" t="s">
        <v>11467</v>
      </c>
      <c r="E7140" s="50" t="s">
        <v>6211</v>
      </c>
    </row>
    <row r="7141" spans="1:5" ht="16" x14ac:dyDescent="0.2">
      <c r="A7141" s="8" t="s">
        <v>9307</v>
      </c>
      <c r="B7141" s="8" t="s">
        <v>6314</v>
      </c>
      <c r="C7141" s="8" t="s">
        <v>5</v>
      </c>
      <c r="D7141" s="50" t="s">
        <v>11469</v>
      </c>
      <c r="E7141" s="50" t="s">
        <v>6215</v>
      </c>
    </row>
    <row r="7142" spans="1:5" ht="16" x14ac:dyDescent="0.2">
      <c r="A7142" s="8" t="s">
        <v>9307</v>
      </c>
      <c r="B7142" s="8" t="s">
        <v>6314</v>
      </c>
      <c r="C7142" s="8" t="s">
        <v>6</v>
      </c>
      <c r="D7142" s="50" t="s">
        <v>11470</v>
      </c>
      <c r="E7142" s="50" t="s">
        <v>6216</v>
      </c>
    </row>
    <row r="7143" spans="1:5" ht="16" x14ac:dyDescent="0.2">
      <c r="A7143" s="8" t="s">
        <v>9307</v>
      </c>
      <c r="B7143" s="8" t="s">
        <v>6314</v>
      </c>
      <c r="C7143" s="8" t="s">
        <v>7</v>
      </c>
      <c r="D7143" s="50" t="s">
        <v>11506</v>
      </c>
      <c r="E7143" s="50" t="s">
        <v>6316</v>
      </c>
    </row>
    <row r="7144" spans="1:5" ht="16" x14ac:dyDescent="0.2">
      <c r="A7144" s="8" t="s">
        <v>9307</v>
      </c>
      <c r="B7144" s="8" t="s">
        <v>6318</v>
      </c>
      <c r="C7144" s="8" t="s">
        <v>4</v>
      </c>
      <c r="D7144" s="50" t="s">
        <v>11467</v>
      </c>
      <c r="E7144" s="50" t="s">
        <v>6211</v>
      </c>
    </row>
    <row r="7145" spans="1:5" ht="16" x14ac:dyDescent="0.2">
      <c r="A7145" s="8" t="s">
        <v>9307</v>
      </c>
      <c r="B7145" s="8" t="s">
        <v>6318</v>
      </c>
      <c r="C7145" s="8" t="s">
        <v>5</v>
      </c>
      <c r="D7145" s="50" t="s">
        <v>11469</v>
      </c>
      <c r="E7145" s="50" t="s">
        <v>6215</v>
      </c>
    </row>
    <row r="7146" spans="1:5" ht="16" x14ac:dyDescent="0.2">
      <c r="A7146" s="8" t="s">
        <v>9307</v>
      </c>
      <c r="B7146" s="8" t="s">
        <v>6318</v>
      </c>
      <c r="C7146" s="8" t="s">
        <v>6</v>
      </c>
      <c r="D7146" s="50" t="s">
        <v>11470</v>
      </c>
      <c r="E7146" s="50" t="s">
        <v>6216</v>
      </c>
    </row>
    <row r="7147" spans="1:5" ht="16" x14ac:dyDescent="0.2">
      <c r="A7147" s="8" t="s">
        <v>9307</v>
      </c>
      <c r="B7147" s="8" t="s">
        <v>6318</v>
      </c>
      <c r="C7147" s="8" t="s">
        <v>7</v>
      </c>
      <c r="D7147" s="50" t="s">
        <v>11507</v>
      </c>
      <c r="E7147" s="50" t="s">
        <v>6320</v>
      </c>
    </row>
    <row r="7148" spans="1:5" ht="32" x14ac:dyDescent="0.2">
      <c r="A7148" s="8" t="s">
        <v>9307</v>
      </c>
      <c r="B7148" s="8" t="s">
        <v>6318</v>
      </c>
      <c r="C7148" s="8" t="s">
        <v>8</v>
      </c>
      <c r="D7148" s="50" t="s">
        <v>11508</v>
      </c>
      <c r="E7148" s="50" t="s">
        <v>6321</v>
      </c>
    </row>
    <row r="7149" spans="1:5" ht="16" x14ac:dyDescent="0.2">
      <c r="A7149" s="8" t="s">
        <v>9307</v>
      </c>
      <c r="B7149" s="8" t="s">
        <v>6322</v>
      </c>
      <c r="C7149" s="8" t="s">
        <v>4</v>
      </c>
      <c r="D7149" s="50" t="s">
        <v>11467</v>
      </c>
      <c r="E7149" s="50" t="s">
        <v>6211</v>
      </c>
    </row>
    <row r="7150" spans="1:5" ht="16" x14ac:dyDescent="0.2">
      <c r="A7150" s="8" t="s">
        <v>9307</v>
      </c>
      <c r="B7150" s="8" t="s">
        <v>6322</v>
      </c>
      <c r="C7150" s="8" t="s">
        <v>5</v>
      </c>
      <c r="D7150" s="50" t="s">
        <v>11469</v>
      </c>
      <c r="E7150" s="50" t="s">
        <v>6215</v>
      </c>
    </row>
    <row r="7151" spans="1:5" ht="16" x14ac:dyDescent="0.2">
      <c r="A7151" s="8" t="s">
        <v>9307</v>
      </c>
      <c r="B7151" s="8" t="s">
        <v>6322</v>
      </c>
      <c r="C7151" s="8" t="s">
        <v>6</v>
      </c>
      <c r="D7151" s="50" t="s">
        <v>11470</v>
      </c>
      <c r="E7151" s="50" t="s">
        <v>6216</v>
      </c>
    </row>
    <row r="7152" spans="1:5" ht="16" x14ac:dyDescent="0.2">
      <c r="A7152" s="8" t="s">
        <v>9307</v>
      </c>
      <c r="B7152" s="8" t="s">
        <v>6322</v>
      </c>
      <c r="C7152" s="8" t="s">
        <v>7</v>
      </c>
      <c r="D7152" s="50" t="s">
        <v>11509</v>
      </c>
      <c r="E7152" s="50" t="s">
        <v>6324</v>
      </c>
    </row>
    <row r="7153" spans="1:5" ht="16" x14ac:dyDescent="0.2">
      <c r="A7153" s="8" t="s">
        <v>9307</v>
      </c>
      <c r="B7153" s="8" t="s">
        <v>6326</v>
      </c>
      <c r="C7153" s="8" t="s">
        <v>4</v>
      </c>
      <c r="D7153" s="50" t="s">
        <v>11467</v>
      </c>
      <c r="E7153" s="50" t="s">
        <v>6211</v>
      </c>
    </row>
    <row r="7154" spans="1:5" ht="16" x14ac:dyDescent="0.2">
      <c r="A7154" s="8" t="s">
        <v>9307</v>
      </c>
      <c r="B7154" s="8" t="s">
        <v>6326</v>
      </c>
      <c r="C7154" s="8" t="s">
        <v>5</v>
      </c>
      <c r="D7154" s="50" t="s">
        <v>11469</v>
      </c>
      <c r="E7154" s="50" t="s">
        <v>6215</v>
      </c>
    </row>
    <row r="7155" spans="1:5" ht="16" x14ac:dyDescent="0.2">
      <c r="A7155" s="8" t="s">
        <v>9307</v>
      </c>
      <c r="B7155" s="8" t="s">
        <v>6326</v>
      </c>
      <c r="C7155" s="8" t="s">
        <v>6</v>
      </c>
      <c r="D7155" s="50" t="s">
        <v>11470</v>
      </c>
      <c r="E7155" s="50" t="s">
        <v>6216</v>
      </c>
    </row>
    <row r="7156" spans="1:5" ht="16" x14ac:dyDescent="0.2">
      <c r="A7156" s="8" t="s">
        <v>9307</v>
      </c>
      <c r="B7156" s="8" t="s">
        <v>6326</v>
      </c>
      <c r="C7156" s="8" t="s">
        <v>7</v>
      </c>
      <c r="D7156" s="50" t="s">
        <v>10011</v>
      </c>
      <c r="E7156" s="50" t="s">
        <v>6328</v>
      </c>
    </row>
    <row r="7157" spans="1:5" ht="32" x14ac:dyDescent="0.2">
      <c r="A7157" s="8" t="s">
        <v>9307</v>
      </c>
      <c r="B7157" s="8" t="s">
        <v>6326</v>
      </c>
      <c r="C7157" s="8" t="s">
        <v>8</v>
      </c>
      <c r="D7157" s="50" t="s">
        <v>11510</v>
      </c>
      <c r="E7157" s="50" t="s">
        <v>6329</v>
      </c>
    </row>
    <row r="7158" spans="1:5" ht="16" x14ac:dyDescent="0.2">
      <c r="A7158" s="8" t="s">
        <v>9307</v>
      </c>
      <c r="B7158" s="8" t="s">
        <v>6330</v>
      </c>
      <c r="C7158" s="8" t="s">
        <v>4</v>
      </c>
      <c r="D7158" s="50" t="s">
        <v>11467</v>
      </c>
      <c r="E7158" s="50" t="s">
        <v>6211</v>
      </c>
    </row>
    <row r="7159" spans="1:5" ht="16" x14ac:dyDescent="0.2">
      <c r="A7159" s="8" t="s">
        <v>9307</v>
      </c>
      <c r="B7159" s="8" t="s">
        <v>6330</v>
      </c>
      <c r="C7159" s="8" t="s">
        <v>5</v>
      </c>
      <c r="D7159" s="50" t="s">
        <v>11469</v>
      </c>
      <c r="E7159" s="50" t="s">
        <v>6215</v>
      </c>
    </row>
    <row r="7160" spans="1:5" ht="16" x14ac:dyDescent="0.2">
      <c r="A7160" s="8" t="s">
        <v>9307</v>
      </c>
      <c r="B7160" s="8" t="s">
        <v>6330</v>
      </c>
      <c r="C7160" s="8" t="s">
        <v>6</v>
      </c>
      <c r="D7160" s="50" t="s">
        <v>11470</v>
      </c>
      <c r="E7160" s="50" t="s">
        <v>6216</v>
      </c>
    </row>
    <row r="7161" spans="1:5" ht="16" x14ac:dyDescent="0.2">
      <c r="A7161" s="8" t="s">
        <v>9307</v>
      </c>
      <c r="B7161" s="8" t="s">
        <v>6330</v>
      </c>
      <c r="C7161" s="8" t="s">
        <v>7</v>
      </c>
      <c r="D7161" s="50" t="s">
        <v>11511</v>
      </c>
      <c r="E7161" s="50" t="s">
        <v>6332</v>
      </c>
    </row>
    <row r="7162" spans="1:5" ht="16" x14ac:dyDescent="0.2">
      <c r="A7162" s="8" t="s">
        <v>9307</v>
      </c>
      <c r="B7162" s="8" t="s">
        <v>6334</v>
      </c>
      <c r="C7162" s="8" t="s">
        <v>4</v>
      </c>
      <c r="D7162" s="50" t="s">
        <v>11467</v>
      </c>
      <c r="E7162" s="50" t="s">
        <v>6211</v>
      </c>
    </row>
    <row r="7163" spans="1:5" ht="16" x14ac:dyDescent="0.2">
      <c r="A7163" s="8" t="s">
        <v>9307</v>
      </c>
      <c r="B7163" s="8" t="s">
        <v>6334</v>
      </c>
      <c r="C7163" s="8" t="s">
        <v>5</v>
      </c>
      <c r="D7163" s="50" t="s">
        <v>11469</v>
      </c>
      <c r="E7163" s="50" t="s">
        <v>6215</v>
      </c>
    </row>
    <row r="7164" spans="1:5" ht="16" x14ac:dyDescent="0.2">
      <c r="A7164" s="8" t="s">
        <v>9307</v>
      </c>
      <c r="B7164" s="8" t="s">
        <v>6334</v>
      </c>
      <c r="C7164" s="8" t="s">
        <v>6</v>
      </c>
      <c r="D7164" s="50" t="s">
        <v>11470</v>
      </c>
      <c r="E7164" s="50" t="s">
        <v>6216</v>
      </c>
    </row>
    <row r="7165" spans="1:5" ht="16" x14ac:dyDescent="0.2">
      <c r="A7165" s="8" t="s">
        <v>9307</v>
      </c>
      <c r="B7165" s="8" t="s">
        <v>6334</v>
      </c>
      <c r="C7165" s="8" t="s">
        <v>7</v>
      </c>
      <c r="D7165" s="50" t="s">
        <v>10122</v>
      </c>
      <c r="E7165" s="50" t="s">
        <v>6336</v>
      </c>
    </row>
    <row r="7166" spans="1:5" ht="32" x14ac:dyDescent="0.2">
      <c r="A7166" s="8" t="s">
        <v>9307</v>
      </c>
      <c r="B7166" s="8" t="s">
        <v>6334</v>
      </c>
      <c r="C7166" s="8" t="s">
        <v>8</v>
      </c>
      <c r="D7166" s="50" t="s">
        <v>11512</v>
      </c>
      <c r="E7166" s="50" t="s">
        <v>6337</v>
      </c>
    </row>
    <row r="7167" spans="1:5" ht="16" x14ac:dyDescent="0.2">
      <c r="A7167" s="8" t="s">
        <v>9307</v>
      </c>
      <c r="B7167" s="8" t="s">
        <v>6338</v>
      </c>
      <c r="C7167" s="8" t="s">
        <v>4</v>
      </c>
      <c r="D7167" s="50" t="s">
        <v>11467</v>
      </c>
      <c r="E7167" s="50" t="s">
        <v>6211</v>
      </c>
    </row>
    <row r="7168" spans="1:5" ht="16" x14ac:dyDescent="0.2">
      <c r="A7168" s="8" t="s">
        <v>9307</v>
      </c>
      <c r="B7168" s="8" t="s">
        <v>6338</v>
      </c>
      <c r="C7168" s="8" t="s">
        <v>5</v>
      </c>
      <c r="D7168" s="50" t="s">
        <v>11469</v>
      </c>
      <c r="E7168" s="50" t="s">
        <v>6215</v>
      </c>
    </row>
    <row r="7169" spans="1:5" ht="16" x14ac:dyDescent="0.2">
      <c r="A7169" s="8" t="s">
        <v>9307</v>
      </c>
      <c r="B7169" s="8" t="s">
        <v>6338</v>
      </c>
      <c r="C7169" s="8" t="s">
        <v>6</v>
      </c>
      <c r="D7169" s="50" t="s">
        <v>11470</v>
      </c>
      <c r="E7169" s="50" t="s">
        <v>6216</v>
      </c>
    </row>
    <row r="7170" spans="1:5" ht="16" x14ac:dyDescent="0.2">
      <c r="A7170" s="8" t="s">
        <v>9307</v>
      </c>
      <c r="B7170" s="8" t="s">
        <v>6338</v>
      </c>
      <c r="C7170" s="8" t="s">
        <v>7</v>
      </c>
      <c r="D7170" s="50" t="s">
        <v>11513</v>
      </c>
      <c r="E7170" s="50" t="s">
        <v>6340</v>
      </c>
    </row>
    <row r="7171" spans="1:5" ht="16" x14ac:dyDescent="0.2">
      <c r="A7171" s="8" t="s">
        <v>9307</v>
      </c>
      <c r="B7171" s="8" t="s">
        <v>6342</v>
      </c>
      <c r="C7171" s="8" t="s">
        <v>4</v>
      </c>
      <c r="D7171" s="50" t="s">
        <v>11467</v>
      </c>
      <c r="E7171" s="50" t="s">
        <v>6211</v>
      </c>
    </row>
    <row r="7172" spans="1:5" ht="16" x14ac:dyDescent="0.2">
      <c r="A7172" s="8" t="s">
        <v>9307</v>
      </c>
      <c r="B7172" s="8" t="s">
        <v>6342</v>
      </c>
      <c r="C7172" s="8" t="s">
        <v>5</v>
      </c>
      <c r="D7172" s="50" t="s">
        <v>11469</v>
      </c>
      <c r="E7172" s="50" t="s">
        <v>6215</v>
      </c>
    </row>
    <row r="7173" spans="1:5" ht="16" x14ac:dyDescent="0.2">
      <c r="A7173" s="8" t="s">
        <v>9307</v>
      </c>
      <c r="B7173" s="8" t="s">
        <v>6342</v>
      </c>
      <c r="C7173" s="8" t="s">
        <v>6</v>
      </c>
      <c r="D7173" s="50" t="s">
        <v>11470</v>
      </c>
      <c r="E7173" s="50" t="s">
        <v>6216</v>
      </c>
    </row>
    <row r="7174" spans="1:5" ht="16" x14ac:dyDescent="0.2">
      <c r="A7174" s="8" t="s">
        <v>9307</v>
      </c>
      <c r="B7174" s="8" t="s">
        <v>6342</v>
      </c>
      <c r="C7174" s="8" t="s">
        <v>7</v>
      </c>
      <c r="D7174" s="50" t="s">
        <v>10446</v>
      </c>
      <c r="E7174" s="50" t="s">
        <v>3368</v>
      </c>
    </row>
    <row r="7175" spans="1:5" ht="16" x14ac:dyDescent="0.2">
      <c r="A7175" s="8" t="s">
        <v>9307</v>
      </c>
      <c r="B7175" s="8" t="s">
        <v>6342</v>
      </c>
      <c r="C7175" s="8" t="s">
        <v>8</v>
      </c>
      <c r="D7175" s="50" t="s">
        <v>11514</v>
      </c>
      <c r="E7175" s="50" t="s">
        <v>6344</v>
      </c>
    </row>
    <row r="7176" spans="1:5" ht="16" x14ac:dyDescent="0.2">
      <c r="A7176" s="8" t="s">
        <v>9307</v>
      </c>
      <c r="B7176" s="8" t="s">
        <v>6345</v>
      </c>
      <c r="C7176" s="8" t="s">
        <v>4</v>
      </c>
      <c r="D7176" s="50" t="s">
        <v>11467</v>
      </c>
      <c r="E7176" s="50" t="s">
        <v>6211</v>
      </c>
    </row>
    <row r="7177" spans="1:5" ht="16" x14ac:dyDescent="0.2">
      <c r="A7177" s="8" t="s">
        <v>9307</v>
      </c>
      <c r="B7177" s="8" t="s">
        <v>6345</v>
      </c>
      <c r="C7177" s="8" t="s">
        <v>5</v>
      </c>
      <c r="D7177" s="50" t="s">
        <v>11469</v>
      </c>
      <c r="E7177" s="50" t="s">
        <v>6215</v>
      </c>
    </row>
    <row r="7178" spans="1:5" ht="16" x14ac:dyDescent="0.2">
      <c r="A7178" s="8" t="s">
        <v>9307</v>
      </c>
      <c r="B7178" s="8" t="s">
        <v>6345</v>
      </c>
      <c r="C7178" s="8" t="s">
        <v>6</v>
      </c>
      <c r="D7178" s="50" t="s">
        <v>11470</v>
      </c>
      <c r="E7178" s="50" t="s">
        <v>6216</v>
      </c>
    </row>
    <row r="7179" spans="1:5" ht="16" x14ac:dyDescent="0.2">
      <c r="A7179" s="8" t="s">
        <v>9307</v>
      </c>
      <c r="B7179" s="8" t="s">
        <v>6345</v>
      </c>
      <c r="C7179" s="8" t="s">
        <v>7</v>
      </c>
      <c r="D7179" s="50" t="s">
        <v>11515</v>
      </c>
      <c r="E7179" s="50" t="s">
        <v>6347</v>
      </c>
    </row>
    <row r="7180" spans="1:5" ht="16" x14ac:dyDescent="0.2">
      <c r="A7180" s="8" t="s">
        <v>9307</v>
      </c>
      <c r="B7180" s="8" t="s">
        <v>6349</v>
      </c>
      <c r="C7180" s="8" t="s">
        <v>4</v>
      </c>
      <c r="D7180" s="50" t="s">
        <v>11467</v>
      </c>
      <c r="E7180" s="50" t="s">
        <v>6211</v>
      </c>
    </row>
    <row r="7181" spans="1:5" ht="16" x14ac:dyDescent="0.2">
      <c r="A7181" s="8" t="s">
        <v>9307</v>
      </c>
      <c r="B7181" s="8" t="s">
        <v>6349</v>
      </c>
      <c r="C7181" s="8" t="s">
        <v>5</v>
      </c>
      <c r="D7181" s="50" t="s">
        <v>11469</v>
      </c>
      <c r="E7181" s="50" t="s">
        <v>6215</v>
      </c>
    </row>
    <row r="7182" spans="1:5" ht="16" x14ac:dyDescent="0.2">
      <c r="A7182" s="8" t="s">
        <v>9307</v>
      </c>
      <c r="B7182" s="8" t="s">
        <v>6349</v>
      </c>
      <c r="C7182" s="8" t="s">
        <v>6</v>
      </c>
      <c r="D7182" s="50" t="s">
        <v>11470</v>
      </c>
      <c r="E7182" s="50" t="s">
        <v>6216</v>
      </c>
    </row>
    <row r="7183" spans="1:5" ht="16" x14ac:dyDescent="0.2">
      <c r="A7183" s="8" t="s">
        <v>9307</v>
      </c>
      <c r="B7183" s="8" t="s">
        <v>6349</v>
      </c>
      <c r="C7183" s="8" t="s">
        <v>7</v>
      </c>
      <c r="D7183" s="50" t="s">
        <v>10572</v>
      </c>
      <c r="E7183" s="50" t="s">
        <v>6351</v>
      </c>
    </row>
    <row r="7184" spans="1:5" ht="32" x14ac:dyDescent="0.2">
      <c r="A7184" s="8" t="s">
        <v>9307</v>
      </c>
      <c r="B7184" s="8" t="s">
        <v>6349</v>
      </c>
      <c r="C7184" s="8" t="s">
        <v>8</v>
      </c>
      <c r="D7184" s="50" t="s">
        <v>11516</v>
      </c>
      <c r="E7184" s="50" t="s">
        <v>6352</v>
      </c>
    </row>
    <row r="7185" spans="1:5" ht="16" x14ac:dyDescent="0.2">
      <c r="A7185" s="8" t="s">
        <v>9307</v>
      </c>
      <c r="B7185" s="8" t="s">
        <v>6353</v>
      </c>
      <c r="C7185" s="8" t="s">
        <v>4</v>
      </c>
      <c r="D7185" s="50" t="s">
        <v>11467</v>
      </c>
      <c r="E7185" s="50" t="s">
        <v>6211</v>
      </c>
    </row>
    <row r="7186" spans="1:5" ht="16" x14ac:dyDescent="0.2">
      <c r="A7186" s="8" t="s">
        <v>9307</v>
      </c>
      <c r="B7186" s="8" t="s">
        <v>6353</v>
      </c>
      <c r="C7186" s="8" t="s">
        <v>5</v>
      </c>
      <c r="D7186" s="50" t="s">
        <v>11469</v>
      </c>
      <c r="E7186" s="50" t="s">
        <v>6215</v>
      </c>
    </row>
    <row r="7187" spans="1:5" ht="16" x14ac:dyDescent="0.2">
      <c r="A7187" s="8" t="s">
        <v>9307</v>
      </c>
      <c r="B7187" s="8" t="s">
        <v>6353</v>
      </c>
      <c r="C7187" s="8" t="s">
        <v>6</v>
      </c>
      <c r="D7187" s="50" t="s">
        <v>11470</v>
      </c>
      <c r="E7187" s="50" t="s">
        <v>6216</v>
      </c>
    </row>
    <row r="7188" spans="1:5" ht="16" x14ac:dyDescent="0.2">
      <c r="A7188" s="8" t="s">
        <v>9307</v>
      </c>
      <c r="B7188" s="8" t="s">
        <v>6353</v>
      </c>
      <c r="C7188" s="8" t="s">
        <v>7</v>
      </c>
      <c r="D7188" s="50" t="s">
        <v>11517</v>
      </c>
      <c r="E7188" s="50" t="s">
        <v>6355</v>
      </c>
    </row>
    <row r="7189" spans="1:5" ht="16" x14ac:dyDescent="0.2">
      <c r="A7189" s="8" t="s">
        <v>9307</v>
      </c>
      <c r="B7189" s="8" t="s">
        <v>6357</v>
      </c>
      <c r="C7189" s="8" t="s">
        <v>4</v>
      </c>
      <c r="D7189" s="50" t="s">
        <v>11467</v>
      </c>
      <c r="E7189" s="50" t="s">
        <v>6211</v>
      </c>
    </row>
    <row r="7190" spans="1:5" ht="16" x14ac:dyDescent="0.2">
      <c r="A7190" s="8" t="s">
        <v>9307</v>
      </c>
      <c r="B7190" s="8" t="s">
        <v>6357</v>
      </c>
      <c r="C7190" s="8" t="s">
        <v>5</v>
      </c>
      <c r="D7190" s="50" t="s">
        <v>11469</v>
      </c>
      <c r="E7190" s="50" t="s">
        <v>6215</v>
      </c>
    </row>
    <row r="7191" spans="1:5" ht="16" x14ac:dyDescent="0.2">
      <c r="A7191" s="8" t="s">
        <v>9307</v>
      </c>
      <c r="B7191" s="8" t="s">
        <v>6357</v>
      </c>
      <c r="C7191" s="8" t="s">
        <v>6</v>
      </c>
      <c r="D7191" s="50" t="s">
        <v>11470</v>
      </c>
      <c r="E7191" s="50" t="s">
        <v>6216</v>
      </c>
    </row>
    <row r="7192" spans="1:5" ht="16" x14ac:dyDescent="0.2">
      <c r="A7192" s="8" t="s">
        <v>9307</v>
      </c>
      <c r="B7192" s="8" t="s">
        <v>6357</v>
      </c>
      <c r="C7192" s="8" t="s">
        <v>7</v>
      </c>
      <c r="D7192" s="50" t="s">
        <v>10737</v>
      </c>
      <c r="E7192" s="50" t="s">
        <v>6359</v>
      </c>
    </row>
    <row r="7193" spans="1:5" ht="32" x14ac:dyDescent="0.2">
      <c r="A7193" s="8" t="s">
        <v>9307</v>
      </c>
      <c r="B7193" s="8" t="s">
        <v>6357</v>
      </c>
      <c r="C7193" s="8" t="s">
        <v>8</v>
      </c>
      <c r="D7193" s="50" t="s">
        <v>11518</v>
      </c>
      <c r="E7193" s="50" t="s">
        <v>6360</v>
      </c>
    </row>
    <row r="7194" spans="1:5" ht="16" x14ac:dyDescent="0.2">
      <c r="A7194" s="8" t="s">
        <v>9307</v>
      </c>
      <c r="B7194" s="8" t="s">
        <v>6361</v>
      </c>
      <c r="C7194" s="8" t="s">
        <v>4</v>
      </c>
      <c r="D7194" s="50" t="s">
        <v>11467</v>
      </c>
      <c r="E7194" s="50" t="s">
        <v>6211</v>
      </c>
    </row>
    <row r="7195" spans="1:5" ht="16" x14ac:dyDescent="0.2">
      <c r="A7195" s="8" t="s">
        <v>9307</v>
      </c>
      <c r="B7195" s="8" t="s">
        <v>6361</v>
      </c>
      <c r="C7195" s="8" t="s">
        <v>5</v>
      </c>
      <c r="D7195" s="50" t="s">
        <v>11469</v>
      </c>
      <c r="E7195" s="50" t="s">
        <v>6215</v>
      </c>
    </row>
    <row r="7196" spans="1:5" ht="16" x14ac:dyDescent="0.2">
      <c r="A7196" s="8" t="s">
        <v>9307</v>
      </c>
      <c r="B7196" s="8" t="s">
        <v>6361</v>
      </c>
      <c r="C7196" s="8" t="s">
        <v>6</v>
      </c>
      <c r="D7196" s="50" t="s">
        <v>11470</v>
      </c>
      <c r="E7196" s="50" t="s">
        <v>6216</v>
      </c>
    </row>
    <row r="7197" spans="1:5" ht="16" x14ac:dyDescent="0.2">
      <c r="A7197" s="8" t="s">
        <v>9307</v>
      </c>
      <c r="B7197" s="8" t="s">
        <v>6361</v>
      </c>
      <c r="C7197" s="8" t="s">
        <v>7</v>
      </c>
      <c r="D7197" s="50" t="s">
        <v>11519</v>
      </c>
      <c r="E7197" s="50" t="s">
        <v>6363</v>
      </c>
    </row>
    <row r="7198" spans="1:5" ht="16" x14ac:dyDescent="0.2">
      <c r="A7198" s="8" t="s">
        <v>9307</v>
      </c>
      <c r="B7198" s="8" t="s">
        <v>6365</v>
      </c>
      <c r="C7198" s="8" t="s">
        <v>4</v>
      </c>
      <c r="D7198" s="50" t="s">
        <v>11467</v>
      </c>
      <c r="E7198" s="50" t="s">
        <v>6211</v>
      </c>
    </row>
    <row r="7199" spans="1:5" ht="16" x14ac:dyDescent="0.2">
      <c r="A7199" s="8" t="s">
        <v>9307</v>
      </c>
      <c r="B7199" s="8" t="s">
        <v>6365</v>
      </c>
      <c r="C7199" s="8" t="s">
        <v>5</v>
      </c>
      <c r="D7199" s="50" t="s">
        <v>11469</v>
      </c>
      <c r="E7199" s="50" t="s">
        <v>6215</v>
      </c>
    </row>
    <row r="7200" spans="1:5" ht="16" x14ac:dyDescent="0.2">
      <c r="A7200" s="8" t="s">
        <v>9307</v>
      </c>
      <c r="B7200" s="8" t="s">
        <v>6365</v>
      </c>
      <c r="C7200" s="8" t="s">
        <v>6</v>
      </c>
      <c r="D7200" s="50" t="s">
        <v>11470</v>
      </c>
      <c r="E7200" s="50" t="s">
        <v>6216</v>
      </c>
    </row>
    <row r="7201" spans="1:5" ht="16" x14ac:dyDescent="0.2">
      <c r="A7201" s="8" t="s">
        <v>9307</v>
      </c>
      <c r="B7201" s="8" t="s">
        <v>6365</v>
      </c>
      <c r="C7201" s="8" t="s">
        <v>7</v>
      </c>
      <c r="D7201" s="50" t="s">
        <v>10782</v>
      </c>
      <c r="E7201" s="50" t="s">
        <v>6367</v>
      </c>
    </row>
    <row r="7202" spans="1:5" ht="32" x14ac:dyDescent="0.2">
      <c r="A7202" s="8" t="s">
        <v>9307</v>
      </c>
      <c r="B7202" s="8" t="s">
        <v>6365</v>
      </c>
      <c r="C7202" s="8" t="s">
        <v>8</v>
      </c>
      <c r="D7202" s="50" t="s">
        <v>11520</v>
      </c>
      <c r="E7202" s="50" t="s">
        <v>6368</v>
      </c>
    </row>
    <row r="7203" spans="1:5" ht="16" x14ac:dyDescent="0.2">
      <c r="A7203" s="8" t="s">
        <v>9307</v>
      </c>
      <c r="B7203" s="8" t="s">
        <v>6370</v>
      </c>
      <c r="C7203" s="8" t="s">
        <v>4</v>
      </c>
      <c r="D7203" s="50" t="s">
        <v>11467</v>
      </c>
      <c r="E7203" s="50" t="s">
        <v>6211</v>
      </c>
    </row>
    <row r="7204" spans="1:5" ht="16" x14ac:dyDescent="0.2">
      <c r="A7204" s="8" t="s">
        <v>9307</v>
      </c>
      <c r="B7204" s="8" t="s">
        <v>6370</v>
      </c>
      <c r="C7204" s="8" t="s">
        <v>5</v>
      </c>
      <c r="D7204" s="50" t="s">
        <v>11469</v>
      </c>
      <c r="E7204" s="50" t="s">
        <v>6215</v>
      </c>
    </row>
    <row r="7205" spans="1:5" ht="16" x14ac:dyDescent="0.2">
      <c r="A7205" s="8" t="s">
        <v>9307</v>
      </c>
      <c r="B7205" s="8" t="s">
        <v>6370</v>
      </c>
      <c r="C7205" s="8" t="s">
        <v>6</v>
      </c>
      <c r="D7205" s="50" t="s">
        <v>11470</v>
      </c>
      <c r="E7205" s="50" t="s">
        <v>6216</v>
      </c>
    </row>
    <row r="7206" spans="1:5" ht="16" x14ac:dyDescent="0.2">
      <c r="A7206" s="8" t="s">
        <v>9307</v>
      </c>
      <c r="B7206" s="8" t="s">
        <v>6370</v>
      </c>
      <c r="C7206" s="8" t="s">
        <v>7</v>
      </c>
      <c r="D7206" s="50" t="s">
        <v>11521</v>
      </c>
      <c r="E7206" s="50" t="s">
        <v>6372</v>
      </c>
    </row>
    <row r="7207" spans="1:5" ht="16" x14ac:dyDescent="0.2">
      <c r="A7207" s="8" t="s">
        <v>9307</v>
      </c>
      <c r="B7207" s="8" t="s">
        <v>6374</v>
      </c>
      <c r="C7207" s="8" t="s">
        <v>4</v>
      </c>
      <c r="D7207" s="50" t="s">
        <v>11467</v>
      </c>
      <c r="E7207" s="50" t="s">
        <v>6211</v>
      </c>
    </row>
    <row r="7208" spans="1:5" ht="16" x14ac:dyDescent="0.2">
      <c r="A7208" s="8" t="s">
        <v>9307</v>
      </c>
      <c r="B7208" s="8" t="s">
        <v>6374</v>
      </c>
      <c r="C7208" s="8" t="s">
        <v>5</v>
      </c>
      <c r="D7208" s="50" t="s">
        <v>11469</v>
      </c>
      <c r="E7208" s="50" t="s">
        <v>6215</v>
      </c>
    </row>
    <row r="7209" spans="1:5" ht="16" x14ac:dyDescent="0.2">
      <c r="A7209" s="8" t="s">
        <v>9307</v>
      </c>
      <c r="B7209" s="8" t="s">
        <v>6374</v>
      </c>
      <c r="C7209" s="8" t="s">
        <v>6</v>
      </c>
      <c r="D7209" s="50" t="s">
        <v>11470</v>
      </c>
      <c r="E7209" s="50" t="s">
        <v>6216</v>
      </c>
    </row>
    <row r="7210" spans="1:5" ht="16" x14ac:dyDescent="0.2">
      <c r="A7210" s="8" t="s">
        <v>9307</v>
      </c>
      <c r="B7210" s="8" t="s">
        <v>6374</v>
      </c>
      <c r="C7210" s="8" t="s">
        <v>7</v>
      </c>
      <c r="D7210" s="50" t="s">
        <v>10794</v>
      </c>
      <c r="E7210" s="50" t="s">
        <v>6376</v>
      </c>
    </row>
    <row r="7211" spans="1:5" ht="32" x14ac:dyDescent="0.2">
      <c r="A7211" s="8" t="s">
        <v>9307</v>
      </c>
      <c r="B7211" s="8" t="s">
        <v>6374</v>
      </c>
      <c r="C7211" s="8" t="s">
        <v>8</v>
      </c>
      <c r="D7211" s="50" t="s">
        <v>11522</v>
      </c>
      <c r="E7211" s="50" t="s">
        <v>6377</v>
      </c>
    </row>
    <row r="7212" spans="1:5" ht="16" x14ac:dyDescent="0.2">
      <c r="A7212" s="8" t="s">
        <v>9307</v>
      </c>
      <c r="B7212" s="8" t="s">
        <v>6378</v>
      </c>
      <c r="C7212" s="8" t="s">
        <v>4</v>
      </c>
      <c r="D7212" s="50" t="s">
        <v>11467</v>
      </c>
      <c r="E7212" s="50" t="s">
        <v>6211</v>
      </c>
    </row>
    <row r="7213" spans="1:5" ht="16" x14ac:dyDescent="0.2">
      <c r="A7213" s="8" t="s">
        <v>9307</v>
      </c>
      <c r="B7213" s="8" t="s">
        <v>6378</v>
      </c>
      <c r="C7213" s="8" t="s">
        <v>5</v>
      </c>
      <c r="D7213" s="50" t="s">
        <v>11469</v>
      </c>
      <c r="E7213" s="50" t="s">
        <v>6215</v>
      </c>
    </row>
    <row r="7214" spans="1:5" ht="16" x14ac:dyDescent="0.2">
      <c r="A7214" s="8" t="s">
        <v>9307</v>
      </c>
      <c r="B7214" s="8" t="s">
        <v>6378</v>
      </c>
      <c r="C7214" s="8" t="s">
        <v>6</v>
      </c>
      <c r="D7214" s="50" t="s">
        <v>11470</v>
      </c>
      <c r="E7214" s="50" t="s">
        <v>6216</v>
      </c>
    </row>
    <row r="7215" spans="1:5" ht="16" x14ac:dyDescent="0.2">
      <c r="A7215" s="8" t="s">
        <v>9307</v>
      </c>
      <c r="B7215" s="8" t="s">
        <v>6378</v>
      </c>
      <c r="C7215" s="8" t="s">
        <v>7</v>
      </c>
      <c r="D7215" s="50" t="s">
        <v>11523</v>
      </c>
      <c r="E7215" s="50" t="s">
        <v>6380</v>
      </c>
    </row>
    <row r="7216" spans="1:5" ht="16" x14ac:dyDescent="0.2">
      <c r="A7216" s="8" t="s">
        <v>9307</v>
      </c>
      <c r="B7216" s="8" t="s">
        <v>6382</v>
      </c>
      <c r="C7216" s="8" t="s">
        <v>4</v>
      </c>
      <c r="D7216" s="50" t="s">
        <v>11467</v>
      </c>
      <c r="E7216" s="50" t="s">
        <v>6211</v>
      </c>
    </row>
    <row r="7217" spans="1:5" ht="16" x14ac:dyDescent="0.2">
      <c r="A7217" s="8" t="s">
        <v>9307</v>
      </c>
      <c r="B7217" s="8" t="s">
        <v>6382</v>
      </c>
      <c r="C7217" s="8" t="s">
        <v>5</v>
      </c>
      <c r="D7217" s="50" t="s">
        <v>11469</v>
      </c>
      <c r="E7217" s="50" t="s">
        <v>6215</v>
      </c>
    </row>
    <row r="7218" spans="1:5" ht="16" x14ac:dyDescent="0.2">
      <c r="A7218" s="8" t="s">
        <v>9307</v>
      </c>
      <c r="B7218" s="8" t="s">
        <v>6382</v>
      </c>
      <c r="C7218" s="8" t="s">
        <v>6</v>
      </c>
      <c r="D7218" s="50" t="s">
        <v>11470</v>
      </c>
      <c r="E7218" s="50" t="s">
        <v>6216</v>
      </c>
    </row>
    <row r="7219" spans="1:5" ht="16" x14ac:dyDescent="0.2">
      <c r="A7219" s="8" t="s">
        <v>9307</v>
      </c>
      <c r="B7219" s="8" t="s">
        <v>6382</v>
      </c>
      <c r="C7219" s="8" t="s">
        <v>7</v>
      </c>
      <c r="D7219" s="50" t="s">
        <v>9759</v>
      </c>
      <c r="E7219" s="50" t="s">
        <v>6384</v>
      </c>
    </row>
    <row r="7220" spans="1:5" ht="32" x14ac:dyDescent="0.2">
      <c r="A7220" s="8" t="s">
        <v>9307</v>
      </c>
      <c r="B7220" s="8" t="s">
        <v>6382</v>
      </c>
      <c r="C7220" s="8" t="s">
        <v>8</v>
      </c>
      <c r="D7220" s="50" t="s">
        <v>11524</v>
      </c>
      <c r="E7220" s="50" t="s">
        <v>6385</v>
      </c>
    </row>
    <row r="7221" spans="1:5" ht="16" x14ac:dyDescent="0.2">
      <c r="A7221" s="8" t="s">
        <v>9307</v>
      </c>
      <c r="B7221" s="8" t="s">
        <v>6386</v>
      </c>
      <c r="C7221" s="8" t="s">
        <v>4</v>
      </c>
      <c r="D7221" s="50" t="s">
        <v>11467</v>
      </c>
      <c r="E7221" s="50" t="s">
        <v>6211</v>
      </c>
    </row>
    <row r="7222" spans="1:5" ht="16" x14ac:dyDescent="0.2">
      <c r="A7222" s="8" t="s">
        <v>9307</v>
      </c>
      <c r="B7222" s="8" t="s">
        <v>6386</v>
      </c>
      <c r="C7222" s="8" t="s">
        <v>5</v>
      </c>
      <c r="D7222" s="50" t="s">
        <v>11469</v>
      </c>
      <c r="E7222" s="50" t="s">
        <v>6215</v>
      </c>
    </row>
    <row r="7223" spans="1:5" ht="16" x14ac:dyDescent="0.2">
      <c r="A7223" s="8" t="s">
        <v>9307</v>
      </c>
      <c r="B7223" s="8" t="s">
        <v>6386</v>
      </c>
      <c r="C7223" s="8" t="s">
        <v>6</v>
      </c>
      <c r="D7223" s="50" t="s">
        <v>11470</v>
      </c>
      <c r="E7223" s="50" t="s">
        <v>6216</v>
      </c>
    </row>
    <row r="7224" spans="1:5" ht="16" x14ac:dyDescent="0.2">
      <c r="A7224" s="8" t="s">
        <v>9307</v>
      </c>
      <c r="B7224" s="8" t="s">
        <v>6386</v>
      </c>
      <c r="C7224" s="8" t="s">
        <v>7</v>
      </c>
      <c r="D7224" s="50" t="s">
        <v>11525</v>
      </c>
      <c r="E7224" s="50" t="s">
        <v>6388</v>
      </c>
    </row>
    <row r="7225" spans="1:5" ht="16" x14ac:dyDescent="0.2">
      <c r="A7225" s="8" t="s">
        <v>9307</v>
      </c>
      <c r="B7225" s="8" t="s">
        <v>6390</v>
      </c>
      <c r="C7225" s="8" t="s">
        <v>4</v>
      </c>
      <c r="D7225" s="50" t="s">
        <v>11467</v>
      </c>
      <c r="E7225" s="50" t="s">
        <v>6211</v>
      </c>
    </row>
    <row r="7226" spans="1:5" ht="16" x14ac:dyDescent="0.2">
      <c r="A7226" s="8" t="s">
        <v>9307</v>
      </c>
      <c r="B7226" s="8" t="s">
        <v>6390</v>
      </c>
      <c r="C7226" s="8" t="s">
        <v>5</v>
      </c>
      <c r="D7226" s="50" t="s">
        <v>11469</v>
      </c>
      <c r="E7226" s="50" t="s">
        <v>6215</v>
      </c>
    </row>
    <row r="7227" spans="1:5" ht="16" x14ac:dyDescent="0.2">
      <c r="A7227" s="8" t="s">
        <v>9307</v>
      </c>
      <c r="B7227" s="8" t="s">
        <v>6390</v>
      </c>
      <c r="C7227" s="8" t="s">
        <v>6</v>
      </c>
      <c r="D7227" s="50" t="s">
        <v>11470</v>
      </c>
      <c r="E7227" s="50" t="s">
        <v>6216</v>
      </c>
    </row>
    <row r="7228" spans="1:5" ht="16" x14ac:dyDescent="0.2">
      <c r="A7228" s="8" t="s">
        <v>9307</v>
      </c>
      <c r="B7228" s="8" t="s">
        <v>6390</v>
      </c>
      <c r="C7228" s="8" t="s">
        <v>7</v>
      </c>
      <c r="D7228" s="50" t="s">
        <v>11526</v>
      </c>
      <c r="E7228" s="50" t="s">
        <v>6392</v>
      </c>
    </row>
    <row r="7229" spans="1:5" ht="32" x14ac:dyDescent="0.2">
      <c r="A7229" s="8" t="s">
        <v>9307</v>
      </c>
      <c r="B7229" s="8" t="s">
        <v>6390</v>
      </c>
      <c r="C7229" s="8" t="s">
        <v>8</v>
      </c>
      <c r="D7229" s="50" t="s">
        <v>11527</v>
      </c>
      <c r="E7229" s="50" t="s">
        <v>6393</v>
      </c>
    </row>
    <row r="7230" spans="1:5" ht="16" x14ac:dyDescent="0.2">
      <c r="A7230" s="8" t="s">
        <v>9307</v>
      </c>
      <c r="B7230" s="8" t="s">
        <v>6394</v>
      </c>
      <c r="C7230" s="8" t="s">
        <v>4</v>
      </c>
      <c r="D7230" s="50" t="s">
        <v>11467</v>
      </c>
      <c r="E7230" s="50" t="s">
        <v>6211</v>
      </c>
    </row>
    <row r="7231" spans="1:5" ht="16" x14ac:dyDescent="0.2">
      <c r="A7231" s="8" t="s">
        <v>9307</v>
      </c>
      <c r="B7231" s="8" t="s">
        <v>6394</v>
      </c>
      <c r="C7231" s="8" t="s">
        <v>5</v>
      </c>
      <c r="D7231" s="50" t="s">
        <v>11469</v>
      </c>
      <c r="E7231" s="50" t="s">
        <v>6215</v>
      </c>
    </row>
    <row r="7232" spans="1:5" ht="16" x14ac:dyDescent="0.2">
      <c r="A7232" s="8" t="s">
        <v>9307</v>
      </c>
      <c r="B7232" s="8" t="s">
        <v>6394</v>
      </c>
      <c r="C7232" s="8" t="s">
        <v>6</v>
      </c>
      <c r="D7232" s="50" t="s">
        <v>11470</v>
      </c>
      <c r="E7232" s="50" t="s">
        <v>6216</v>
      </c>
    </row>
    <row r="7233" spans="1:5" ht="16" x14ac:dyDescent="0.2">
      <c r="A7233" s="8" t="s">
        <v>9307</v>
      </c>
      <c r="B7233" s="8" t="s">
        <v>6394</v>
      </c>
      <c r="C7233" s="8" t="s">
        <v>7</v>
      </c>
      <c r="D7233" s="50" t="s">
        <v>11528</v>
      </c>
      <c r="E7233" s="50" t="s">
        <v>6396</v>
      </c>
    </row>
    <row r="7234" spans="1:5" ht="16" x14ac:dyDescent="0.2">
      <c r="A7234" s="8" t="s">
        <v>9307</v>
      </c>
      <c r="B7234" s="8" t="s">
        <v>6398</v>
      </c>
      <c r="C7234" s="8" t="s">
        <v>4</v>
      </c>
      <c r="D7234" s="50" t="s">
        <v>11467</v>
      </c>
      <c r="E7234" s="50" t="s">
        <v>6211</v>
      </c>
    </row>
    <row r="7235" spans="1:5" ht="16" x14ac:dyDescent="0.2">
      <c r="A7235" s="8" t="s">
        <v>9307</v>
      </c>
      <c r="B7235" s="8" t="s">
        <v>6398</v>
      </c>
      <c r="C7235" s="8" t="s">
        <v>5</v>
      </c>
      <c r="D7235" s="50" t="s">
        <v>11469</v>
      </c>
      <c r="E7235" s="50" t="s">
        <v>6215</v>
      </c>
    </row>
    <row r="7236" spans="1:5" ht="16" x14ac:dyDescent="0.2">
      <c r="A7236" s="8" t="s">
        <v>9307</v>
      </c>
      <c r="B7236" s="8" t="s">
        <v>6398</v>
      </c>
      <c r="C7236" s="8" t="s">
        <v>6</v>
      </c>
      <c r="D7236" s="50" t="s">
        <v>11470</v>
      </c>
      <c r="E7236" s="50" t="s">
        <v>6216</v>
      </c>
    </row>
    <row r="7237" spans="1:5" ht="16" x14ac:dyDescent="0.2">
      <c r="A7237" s="8" t="s">
        <v>9307</v>
      </c>
      <c r="B7237" s="8" t="s">
        <v>6398</v>
      </c>
      <c r="C7237" s="8" t="s">
        <v>7</v>
      </c>
      <c r="D7237" s="50" t="s">
        <v>10008</v>
      </c>
      <c r="E7237" s="50" t="s">
        <v>2080</v>
      </c>
    </row>
    <row r="7238" spans="1:5" ht="32" x14ac:dyDescent="0.2">
      <c r="A7238" s="8" t="s">
        <v>9307</v>
      </c>
      <c r="B7238" s="8" t="s">
        <v>6398</v>
      </c>
      <c r="C7238" s="8" t="s">
        <v>8</v>
      </c>
      <c r="D7238" s="50" t="s">
        <v>11529</v>
      </c>
      <c r="E7238" s="50" t="s">
        <v>6400</v>
      </c>
    </row>
    <row r="7239" spans="1:5" ht="16" x14ac:dyDescent="0.2">
      <c r="A7239" s="8" t="s">
        <v>9307</v>
      </c>
      <c r="B7239" s="8" t="s">
        <v>6401</v>
      </c>
      <c r="C7239" s="8" t="s">
        <v>4</v>
      </c>
      <c r="D7239" s="50" t="s">
        <v>11467</v>
      </c>
      <c r="E7239" s="50" t="s">
        <v>6211</v>
      </c>
    </row>
    <row r="7240" spans="1:5" ht="16" x14ac:dyDescent="0.2">
      <c r="A7240" s="8" t="s">
        <v>9307</v>
      </c>
      <c r="B7240" s="8" t="s">
        <v>6401</v>
      </c>
      <c r="C7240" s="8" t="s">
        <v>5</v>
      </c>
      <c r="D7240" s="50" t="s">
        <v>11469</v>
      </c>
      <c r="E7240" s="50" t="s">
        <v>6215</v>
      </c>
    </row>
    <row r="7241" spans="1:5" ht="16" x14ac:dyDescent="0.2">
      <c r="A7241" s="8" t="s">
        <v>9307</v>
      </c>
      <c r="B7241" s="8" t="s">
        <v>6401</v>
      </c>
      <c r="C7241" s="8" t="s">
        <v>6</v>
      </c>
      <c r="D7241" s="50" t="s">
        <v>11470</v>
      </c>
      <c r="E7241" s="50" t="s">
        <v>6216</v>
      </c>
    </row>
    <row r="7242" spans="1:5" ht="16" x14ac:dyDescent="0.2">
      <c r="A7242" s="8" t="s">
        <v>9307</v>
      </c>
      <c r="B7242" s="8" t="s">
        <v>6401</v>
      </c>
      <c r="C7242" s="8" t="s">
        <v>7</v>
      </c>
      <c r="D7242" s="50" t="s">
        <v>11530</v>
      </c>
      <c r="E7242" s="50" t="s">
        <v>6403</v>
      </c>
    </row>
    <row r="7243" spans="1:5" ht="16" x14ac:dyDescent="0.2">
      <c r="A7243" s="8" t="s">
        <v>9307</v>
      </c>
      <c r="B7243" s="8" t="s">
        <v>6405</v>
      </c>
      <c r="C7243" s="8" t="s">
        <v>4</v>
      </c>
      <c r="D7243" s="50" t="s">
        <v>11467</v>
      </c>
      <c r="E7243" s="50" t="s">
        <v>6211</v>
      </c>
    </row>
    <row r="7244" spans="1:5" ht="16" x14ac:dyDescent="0.2">
      <c r="A7244" s="8" t="s">
        <v>9307</v>
      </c>
      <c r="B7244" s="8" t="s">
        <v>6405</v>
      </c>
      <c r="C7244" s="8" t="s">
        <v>5</v>
      </c>
      <c r="D7244" s="50" t="s">
        <v>11469</v>
      </c>
      <c r="E7244" s="50" t="s">
        <v>6215</v>
      </c>
    </row>
    <row r="7245" spans="1:5" ht="16" x14ac:dyDescent="0.2">
      <c r="A7245" s="8" t="s">
        <v>9307</v>
      </c>
      <c r="B7245" s="8" t="s">
        <v>6405</v>
      </c>
      <c r="C7245" s="8" t="s">
        <v>6</v>
      </c>
      <c r="D7245" s="50" t="s">
        <v>11470</v>
      </c>
      <c r="E7245" s="50" t="s">
        <v>6216</v>
      </c>
    </row>
    <row r="7246" spans="1:5" ht="16" x14ac:dyDescent="0.2">
      <c r="A7246" s="8" t="s">
        <v>9307</v>
      </c>
      <c r="B7246" s="8" t="s">
        <v>6405</v>
      </c>
      <c r="C7246" s="8" t="s">
        <v>7</v>
      </c>
      <c r="D7246" s="50" t="s">
        <v>11531</v>
      </c>
      <c r="E7246" s="50" t="s">
        <v>6407</v>
      </c>
    </row>
    <row r="7247" spans="1:5" ht="160" x14ac:dyDescent="0.2">
      <c r="A7247" s="8" t="s">
        <v>9307</v>
      </c>
      <c r="B7247" s="8" t="s">
        <v>6405</v>
      </c>
      <c r="C7247" s="8" t="s">
        <v>8</v>
      </c>
      <c r="D7247" s="50" t="s">
        <v>11532</v>
      </c>
      <c r="E7247" s="50" t="s">
        <v>6408</v>
      </c>
    </row>
    <row r="7248" spans="1:5" ht="16" x14ac:dyDescent="0.2">
      <c r="A7248" s="8" t="s">
        <v>9307</v>
      </c>
      <c r="B7248" s="8" t="s">
        <v>6409</v>
      </c>
      <c r="C7248" s="8" t="s">
        <v>4</v>
      </c>
      <c r="D7248" s="50" t="s">
        <v>11467</v>
      </c>
      <c r="E7248" s="50" t="s">
        <v>6211</v>
      </c>
    </row>
    <row r="7249" spans="1:5" ht="16" x14ac:dyDescent="0.2">
      <c r="A7249" s="8" t="s">
        <v>9307</v>
      </c>
      <c r="B7249" s="8" t="s">
        <v>6409</v>
      </c>
      <c r="C7249" s="8" t="s">
        <v>5</v>
      </c>
      <c r="D7249" s="50" t="s">
        <v>11469</v>
      </c>
      <c r="E7249" s="50" t="s">
        <v>6215</v>
      </c>
    </row>
    <row r="7250" spans="1:5" ht="16" x14ac:dyDescent="0.2">
      <c r="A7250" s="8" t="s">
        <v>9307</v>
      </c>
      <c r="B7250" s="8" t="s">
        <v>6409</v>
      </c>
      <c r="C7250" s="8" t="s">
        <v>6</v>
      </c>
      <c r="D7250" s="50" t="s">
        <v>11470</v>
      </c>
      <c r="E7250" s="50" t="s">
        <v>6216</v>
      </c>
    </row>
    <row r="7251" spans="1:5" ht="16" x14ac:dyDescent="0.2">
      <c r="A7251" s="8" t="s">
        <v>9307</v>
      </c>
      <c r="B7251" s="8" t="s">
        <v>6409</v>
      </c>
      <c r="C7251" s="8" t="s">
        <v>7</v>
      </c>
      <c r="D7251" s="50" t="s">
        <v>11533</v>
      </c>
      <c r="E7251" s="50" t="s">
        <v>6411</v>
      </c>
    </row>
    <row r="7252" spans="1:5" ht="16" x14ac:dyDescent="0.2">
      <c r="A7252" s="8" t="s">
        <v>9307</v>
      </c>
      <c r="B7252" s="8" t="s">
        <v>6413</v>
      </c>
      <c r="C7252" s="8" t="s">
        <v>4</v>
      </c>
      <c r="D7252" s="50" t="s">
        <v>11467</v>
      </c>
      <c r="E7252" s="50" t="s">
        <v>6211</v>
      </c>
    </row>
    <row r="7253" spans="1:5" ht="16" x14ac:dyDescent="0.2">
      <c r="A7253" s="8" t="s">
        <v>9307</v>
      </c>
      <c r="B7253" s="8" t="s">
        <v>6413</v>
      </c>
      <c r="C7253" s="8" t="s">
        <v>5</v>
      </c>
      <c r="D7253" s="50" t="s">
        <v>11469</v>
      </c>
      <c r="E7253" s="50" t="s">
        <v>6215</v>
      </c>
    </row>
    <row r="7254" spans="1:5" ht="16" x14ac:dyDescent="0.2">
      <c r="A7254" s="8" t="s">
        <v>9307</v>
      </c>
      <c r="B7254" s="8" t="s">
        <v>6413</v>
      </c>
      <c r="C7254" s="8" t="s">
        <v>6</v>
      </c>
      <c r="D7254" s="50" t="s">
        <v>11470</v>
      </c>
      <c r="E7254" s="50" t="s">
        <v>6216</v>
      </c>
    </row>
    <row r="7255" spans="1:5" ht="16" x14ac:dyDescent="0.2">
      <c r="A7255" s="8" t="s">
        <v>9307</v>
      </c>
      <c r="B7255" s="8" t="s">
        <v>6413</v>
      </c>
      <c r="C7255" s="8" t="s">
        <v>7</v>
      </c>
      <c r="D7255" s="50" t="s">
        <v>11534</v>
      </c>
      <c r="E7255" s="50" t="s">
        <v>6415</v>
      </c>
    </row>
    <row r="7256" spans="1:5" ht="64" x14ac:dyDescent="0.2">
      <c r="A7256" s="8" t="s">
        <v>9307</v>
      </c>
      <c r="B7256" s="8" t="s">
        <v>6413</v>
      </c>
      <c r="C7256" s="8" t="s">
        <v>8</v>
      </c>
      <c r="D7256" s="50" t="s">
        <v>11535</v>
      </c>
      <c r="E7256" s="50" t="s">
        <v>6416</v>
      </c>
    </row>
    <row r="7257" spans="1:5" ht="16" x14ac:dyDescent="0.2">
      <c r="A7257" s="8" t="s">
        <v>9307</v>
      </c>
      <c r="B7257" s="8" t="s">
        <v>6417</v>
      </c>
      <c r="C7257" s="8" t="s">
        <v>4</v>
      </c>
      <c r="D7257" s="50" t="s">
        <v>11467</v>
      </c>
      <c r="E7257" s="50" t="s">
        <v>6211</v>
      </c>
    </row>
    <row r="7258" spans="1:5" ht="16" x14ac:dyDescent="0.2">
      <c r="A7258" s="8" t="s">
        <v>9307</v>
      </c>
      <c r="B7258" s="8" t="s">
        <v>6417</v>
      </c>
      <c r="C7258" s="8" t="s">
        <v>5</v>
      </c>
      <c r="D7258" s="50" t="s">
        <v>11469</v>
      </c>
      <c r="E7258" s="50" t="s">
        <v>6215</v>
      </c>
    </row>
    <row r="7259" spans="1:5" ht="16" x14ac:dyDescent="0.2">
      <c r="A7259" s="8" t="s">
        <v>9307</v>
      </c>
      <c r="B7259" s="8" t="s">
        <v>6417</v>
      </c>
      <c r="C7259" s="8" t="s">
        <v>6</v>
      </c>
      <c r="D7259" s="50" t="s">
        <v>11470</v>
      </c>
      <c r="E7259" s="50" t="s">
        <v>6216</v>
      </c>
    </row>
    <row r="7260" spans="1:5" ht="16" x14ac:dyDescent="0.2">
      <c r="A7260" s="8" t="s">
        <v>9307</v>
      </c>
      <c r="B7260" s="8" t="s">
        <v>6417</v>
      </c>
      <c r="C7260" s="8" t="s">
        <v>7</v>
      </c>
      <c r="D7260" s="50" t="s">
        <v>11536</v>
      </c>
      <c r="E7260" s="50" t="s">
        <v>6419</v>
      </c>
    </row>
    <row r="7261" spans="1:5" ht="16" x14ac:dyDescent="0.2">
      <c r="A7261" s="8" t="s">
        <v>9307</v>
      </c>
      <c r="B7261" s="8" t="s">
        <v>6421</v>
      </c>
      <c r="C7261" s="8" t="s">
        <v>4</v>
      </c>
      <c r="D7261" s="50" t="s">
        <v>11467</v>
      </c>
      <c r="E7261" s="50" t="s">
        <v>6211</v>
      </c>
    </row>
    <row r="7262" spans="1:5" ht="16" x14ac:dyDescent="0.2">
      <c r="A7262" s="8" t="s">
        <v>9307</v>
      </c>
      <c r="B7262" s="8" t="s">
        <v>6421</v>
      </c>
      <c r="C7262" s="8" t="s">
        <v>5</v>
      </c>
      <c r="D7262" s="50" t="s">
        <v>11469</v>
      </c>
      <c r="E7262" s="50" t="s">
        <v>6215</v>
      </c>
    </row>
    <row r="7263" spans="1:5" ht="16" x14ac:dyDescent="0.2">
      <c r="A7263" s="8" t="s">
        <v>9307</v>
      </c>
      <c r="B7263" s="8" t="s">
        <v>6421</v>
      </c>
      <c r="C7263" s="8" t="s">
        <v>6</v>
      </c>
      <c r="D7263" s="50" t="s">
        <v>11470</v>
      </c>
      <c r="E7263" s="50" t="s">
        <v>6216</v>
      </c>
    </row>
    <row r="7264" spans="1:5" ht="16" x14ac:dyDescent="0.2">
      <c r="A7264" s="8" t="s">
        <v>9307</v>
      </c>
      <c r="B7264" s="8" t="s">
        <v>6421</v>
      </c>
      <c r="C7264" s="8" t="s">
        <v>7</v>
      </c>
      <c r="D7264" s="50" t="s">
        <v>11537</v>
      </c>
      <c r="E7264" s="50" t="s">
        <v>6423</v>
      </c>
    </row>
    <row r="7265" spans="1:5" ht="32" x14ac:dyDescent="0.2">
      <c r="A7265" s="8" t="s">
        <v>9307</v>
      </c>
      <c r="B7265" s="8" t="s">
        <v>6421</v>
      </c>
      <c r="C7265" s="8" t="s">
        <v>8</v>
      </c>
      <c r="D7265" s="50" t="s">
        <v>11538</v>
      </c>
      <c r="E7265" s="50" t="s">
        <v>6424</v>
      </c>
    </row>
    <row r="7266" spans="1:5" ht="16" x14ac:dyDescent="0.2">
      <c r="A7266" s="8" t="s">
        <v>9307</v>
      </c>
      <c r="B7266" s="8" t="s">
        <v>6425</v>
      </c>
      <c r="C7266" s="8" t="s">
        <v>4</v>
      </c>
      <c r="D7266" s="50" t="s">
        <v>11467</v>
      </c>
      <c r="E7266" s="50" t="s">
        <v>6211</v>
      </c>
    </row>
    <row r="7267" spans="1:5" ht="16" x14ac:dyDescent="0.2">
      <c r="A7267" s="8" t="s">
        <v>9307</v>
      </c>
      <c r="B7267" s="8" t="s">
        <v>6425</v>
      </c>
      <c r="C7267" s="8" t="s">
        <v>5</v>
      </c>
      <c r="D7267" s="50" t="s">
        <v>11469</v>
      </c>
      <c r="E7267" s="50" t="s">
        <v>6215</v>
      </c>
    </row>
    <row r="7268" spans="1:5" ht="16" x14ac:dyDescent="0.2">
      <c r="A7268" s="8" t="s">
        <v>9307</v>
      </c>
      <c r="B7268" s="8" t="s">
        <v>6425</v>
      </c>
      <c r="C7268" s="8" t="s">
        <v>6</v>
      </c>
      <c r="D7268" s="50" t="s">
        <v>11470</v>
      </c>
      <c r="E7268" s="50" t="s">
        <v>6216</v>
      </c>
    </row>
    <row r="7269" spans="1:5" ht="16" x14ac:dyDescent="0.2">
      <c r="A7269" s="8" t="s">
        <v>9307</v>
      </c>
      <c r="B7269" s="8" t="s">
        <v>6425</v>
      </c>
      <c r="C7269" s="8" t="s">
        <v>7</v>
      </c>
      <c r="D7269" s="50" t="s">
        <v>11539</v>
      </c>
      <c r="E7269" s="50" t="s">
        <v>6427</v>
      </c>
    </row>
    <row r="7270" spans="1:5" ht="16" x14ac:dyDescent="0.2">
      <c r="A7270" s="8" t="s">
        <v>9307</v>
      </c>
      <c r="B7270" s="8" t="s">
        <v>6429</v>
      </c>
      <c r="C7270" s="8" t="s">
        <v>4</v>
      </c>
      <c r="D7270" s="50" t="s">
        <v>11467</v>
      </c>
      <c r="E7270" s="50" t="s">
        <v>6211</v>
      </c>
    </row>
    <row r="7271" spans="1:5" ht="16" x14ac:dyDescent="0.2">
      <c r="A7271" s="8" t="s">
        <v>9307</v>
      </c>
      <c r="B7271" s="8" t="s">
        <v>6429</v>
      </c>
      <c r="C7271" s="8" t="s">
        <v>5</v>
      </c>
      <c r="D7271" s="50" t="s">
        <v>11469</v>
      </c>
      <c r="E7271" s="50" t="s">
        <v>6215</v>
      </c>
    </row>
    <row r="7272" spans="1:5" ht="16" x14ac:dyDescent="0.2">
      <c r="A7272" s="8" t="s">
        <v>9307</v>
      </c>
      <c r="B7272" s="8" t="s">
        <v>6429</v>
      </c>
      <c r="C7272" s="8" t="s">
        <v>6</v>
      </c>
      <c r="D7272" s="50" t="s">
        <v>11470</v>
      </c>
      <c r="E7272" s="50" t="s">
        <v>6216</v>
      </c>
    </row>
    <row r="7273" spans="1:5" ht="16" x14ac:dyDescent="0.2">
      <c r="A7273" s="8" t="s">
        <v>9307</v>
      </c>
      <c r="B7273" s="8" t="s">
        <v>6429</v>
      </c>
      <c r="C7273" s="8" t="s">
        <v>7</v>
      </c>
      <c r="D7273" s="50" t="s">
        <v>9547</v>
      </c>
      <c r="E7273" s="50" t="s">
        <v>802</v>
      </c>
    </row>
    <row r="7274" spans="1:5" ht="16" x14ac:dyDescent="0.2">
      <c r="A7274" s="8" t="s">
        <v>9307</v>
      </c>
      <c r="B7274" s="8" t="s">
        <v>6431</v>
      </c>
      <c r="C7274" s="8" t="s">
        <v>4</v>
      </c>
      <c r="D7274" s="50" t="s">
        <v>11467</v>
      </c>
      <c r="E7274" s="50" t="s">
        <v>6211</v>
      </c>
    </row>
    <row r="7275" spans="1:5" ht="16" x14ac:dyDescent="0.2">
      <c r="A7275" s="8" t="s">
        <v>9307</v>
      </c>
      <c r="B7275" s="8" t="s">
        <v>6431</v>
      </c>
      <c r="C7275" s="8" t="s">
        <v>5</v>
      </c>
      <c r="D7275" s="50" t="s">
        <v>11469</v>
      </c>
      <c r="E7275" s="50" t="s">
        <v>6215</v>
      </c>
    </row>
    <row r="7276" spans="1:5" ht="16" x14ac:dyDescent="0.2">
      <c r="A7276" s="8" t="s">
        <v>9307</v>
      </c>
      <c r="B7276" s="8" t="s">
        <v>6431</v>
      </c>
      <c r="C7276" s="8" t="s">
        <v>6</v>
      </c>
      <c r="D7276" s="50" t="s">
        <v>11470</v>
      </c>
      <c r="E7276" s="50" t="s">
        <v>6216</v>
      </c>
    </row>
    <row r="7277" spans="1:5" ht="16" x14ac:dyDescent="0.2">
      <c r="A7277" s="8" t="s">
        <v>9307</v>
      </c>
      <c r="B7277" s="8" t="s">
        <v>6431</v>
      </c>
      <c r="C7277" s="8" t="s">
        <v>7</v>
      </c>
      <c r="D7277" s="50" t="s">
        <v>11540</v>
      </c>
      <c r="E7277" s="50" t="s">
        <v>6433</v>
      </c>
    </row>
    <row r="7278" spans="1:5" ht="16" x14ac:dyDescent="0.2">
      <c r="A7278" s="8" t="s">
        <v>9307</v>
      </c>
      <c r="B7278" s="8" t="s">
        <v>6435</v>
      </c>
      <c r="C7278" s="8" t="s">
        <v>4</v>
      </c>
      <c r="D7278" s="50" t="s">
        <v>11467</v>
      </c>
      <c r="E7278" s="50" t="s">
        <v>6211</v>
      </c>
    </row>
    <row r="7279" spans="1:5" ht="16" x14ac:dyDescent="0.2">
      <c r="A7279" s="8" t="s">
        <v>9307</v>
      </c>
      <c r="B7279" s="8" t="s">
        <v>6435</v>
      </c>
      <c r="C7279" s="8" t="s">
        <v>5</v>
      </c>
      <c r="D7279" s="50" t="s">
        <v>11469</v>
      </c>
      <c r="E7279" s="50" t="s">
        <v>6215</v>
      </c>
    </row>
    <row r="7280" spans="1:5" ht="16" x14ac:dyDescent="0.2">
      <c r="A7280" s="8" t="s">
        <v>9307</v>
      </c>
      <c r="B7280" s="8" t="s">
        <v>6435</v>
      </c>
      <c r="C7280" s="8" t="s">
        <v>6</v>
      </c>
      <c r="D7280" s="50" t="s">
        <v>11470</v>
      </c>
      <c r="E7280" s="50" t="s">
        <v>6216</v>
      </c>
    </row>
    <row r="7281" spans="1:5" ht="32" x14ac:dyDescent="0.2">
      <c r="A7281" s="8" t="s">
        <v>9307</v>
      </c>
      <c r="B7281" s="8" t="s">
        <v>6435</v>
      </c>
      <c r="C7281" s="8" t="s">
        <v>7</v>
      </c>
      <c r="D7281" s="50" t="s">
        <v>11541</v>
      </c>
      <c r="E7281" s="50" t="s">
        <v>6437</v>
      </c>
    </row>
    <row r="7282" spans="1:5" ht="16" x14ac:dyDescent="0.2">
      <c r="A7282" s="8" t="s">
        <v>9307</v>
      </c>
      <c r="B7282" s="8" t="s">
        <v>6438</v>
      </c>
      <c r="C7282" s="8" t="s">
        <v>4</v>
      </c>
      <c r="D7282" s="50" t="s">
        <v>11467</v>
      </c>
      <c r="E7282" s="50" t="s">
        <v>6211</v>
      </c>
    </row>
    <row r="7283" spans="1:5" ht="16" x14ac:dyDescent="0.2">
      <c r="A7283" s="8" t="s">
        <v>9307</v>
      </c>
      <c r="B7283" s="8" t="s">
        <v>6438</v>
      </c>
      <c r="C7283" s="8" t="s">
        <v>5</v>
      </c>
      <c r="D7283" s="50" t="s">
        <v>11469</v>
      </c>
      <c r="E7283" s="50" t="s">
        <v>6215</v>
      </c>
    </row>
    <row r="7284" spans="1:5" ht="16" x14ac:dyDescent="0.2">
      <c r="A7284" s="8" t="s">
        <v>9307</v>
      </c>
      <c r="B7284" s="8" t="s">
        <v>6438</v>
      </c>
      <c r="C7284" s="8" t="s">
        <v>6</v>
      </c>
      <c r="D7284" s="50" t="s">
        <v>11470</v>
      </c>
      <c r="E7284" s="50" t="s">
        <v>6216</v>
      </c>
    </row>
    <row r="7285" spans="1:5" ht="16" x14ac:dyDescent="0.2">
      <c r="A7285" s="8" t="s">
        <v>9307</v>
      </c>
      <c r="B7285" s="8" t="s">
        <v>6438</v>
      </c>
      <c r="C7285" s="8" t="s">
        <v>7</v>
      </c>
      <c r="D7285" s="50" t="s">
        <v>11542</v>
      </c>
      <c r="E7285" s="50" t="s">
        <v>6440</v>
      </c>
    </row>
    <row r="7286" spans="1:5" ht="64" x14ac:dyDescent="0.2">
      <c r="A7286" s="8" t="s">
        <v>9307</v>
      </c>
      <c r="B7286" s="8" t="s">
        <v>6438</v>
      </c>
      <c r="C7286" s="8" t="s">
        <v>8</v>
      </c>
      <c r="D7286" s="50" t="s">
        <v>11543</v>
      </c>
      <c r="E7286" s="50" t="s">
        <v>6441</v>
      </c>
    </row>
    <row r="7287" spans="1:5" ht="16" x14ac:dyDescent="0.2">
      <c r="A7287" s="8" t="s">
        <v>9307</v>
      </c>
      <c r="B7287" s="8" t="s">
        <v>6442</v>
      </c>
      <c r="C7287" s="8" t="s">
        <v>4</v>
      </c>
      <c r="D7287" s="50" t="s">
        <v>11467</v>
      </c>
      <c r="E7287" s="50" t="s">
        <v>6211</v>
      </c>
    </row>
    <row r="7288" spans="1:5" ht="16" x14ac:dyDescent="0.2">
      <c r="A7288" s="8" t="s">
        <v>9307</v>
      </c>
      <c r="B7288" s="8" t="s">
        <v>6442</v>
      </c>
      <c r="C7288" s="8" t="s">
        <v>5</v>
      </c>
      <c r="D7288" s="50" t="s">
        <v>11469</v>
      </c>
      <c r="E7288" s="50" t="s">
        <v>6215</v>
      </c>
    </row>
    <row r="7289" spans="1:5" ht="16" x14ac:dyDescent="0.2">
      <c r="A7289" s="8" t="s">
        <v>9307</v>
      </c>
      <c r="B7289" s="8" t="s">
        <v>6442</v>
      </c>
      <c r="C7289" s="8" t="s">
        <v>6</v>
      </c>
      <c r="D7289" s="50" t="s">
        <v>11470</v>
      </c>
      <c r="E7289" s="50" t="s">
        <v>6216</v>
      </c>
    </row>
    <row r="7290" spans="1:5" ht="16" x14ac:dyDescent="0.2">
      <c r="A7290" s="8" t="s">
        <v>9307</v>
      </c>
      <c r="B7290" s="8" t="s">
        <v>6442</v>
      </c>
      <c r="C7290" s="8" t="s">
        <v>7</v>
      </c>
      <c r="D7290" s="50" t="s">
        <v>11544</v>
      </c>
      <c r="E7290" s="50" t="s">
        <v>6444</v>
      </c>
    </row>
    <row r="7291" spans="1:5" ht="16" x14ac:dyDescent="0.2">
      <c r="A7291" s="8" t="s">
        <v>9307</v>
      </c>
      <c r="B7291" s="8" t="s">
        <v>6445</v>
      </c>
      <c r="C7291" s="8" t="s">
        <v>4</v>
      </c>
      <c r="D7291" s="50" t="s">
        <v>11467</v>
      </c>
      <c r="E7291" s="50" t="s">
        <v>6211</v>
      </c>
    </row>
    <row r="7292" spans="1:5" ht="16" x14ac:dyDescent="0.2">
      <c r="A7292" s="8" t="s">
        <v>9307</v>
      </c>
      <c r="B7292" s="8" t="s">
        <v>6445</v>
      </c>
      <c r="C7292" s="8" t="s">
        <v>5</v>
      </c>
      <c r="D7292" s="50" t="s">
        <v>11469</v>
      </c>
      <c r="E7292" s="50" t="s">
        <v>6215</v>
      </c>
    </row>
    <row r="7293" spans="1:5" ht="16" x14ac:dyDescent="0.2">
      <c r="A7293" s="8" t="s">
        <v>9307</v>
      </c>
      <c r="B7293" s="8" t="s">
        <v>6445</v>
      </c>
      <c r="C7293" s="8" t="s">
        <v>6</v>
      </c>
      <c r="D7293" s="50" t="s">
        <v>11470</v>
      </c>
      <c r="E7293" s="50" t="s">
        <v>6216</v>
      </c>
    </row>
    <row r="7294" spans="1:5" ht="16" x14ac:dyDescent="0.2">
      <c r="A7294" s="8" t="s">
        <v>9307</v>
      </c>
      <c r="B7294" s="8" t="s">
        <v>6445</v>
      </c>
      <c r="C7294" s="8" t="s">
        <v>7</v>
      </c>
      <c r="D7294" s="50" t="s">
        <v>11545</v>
      </c>
      <c r="E7294" s="50" t="s">
        <v>6447</v>
      </c>
    </row>
    <row r="7295" spans="1:5" ht="112" x14ac:dyDescent="0.2">
      <c r="A7295" s="8" t="s">
        <v>9307</v>
      </c>
      <c r="B7295" s="8" t="s">
        <v>6445</v>
      </c>
      <c r="C7295" s="8" t="s">
        <v>8</v>
      </c>
      <c r="D7295" s="50" t="s">
        <v>11546</v>
      </c>
      <c r="E7295" s="50" t="s">
        <v>6448</v>
      </c>
    </row>
    <row r="7296" spans="1:5" ht="16" x14ac:dyDescent="0.2">
      <c r="A7296" s="8" t="s">
        <v>9307</v>
      </c>
      <c r="B7296" s="8" t="s">
        <v>6449</v>
      </c>
      <c r="C7296" s="8" t="s">
        <v>4</v>
      </c>
      <c r="D7296" s="50" t="s">
        <v>11467</v>
      </c>
      <c r="E7296" s="50" t="s">
        <v>6211</v>
      </c>
    </row>
    <row r="7297" spans="1:5" ht="16" x14ac:dyDescent="0.2">
      <c r="A7297" s="8" t="s">
        <v>9307</v>
      </c>
      <c r="B7297" s="8" t="s">
        <v>6449</v>
      </c>
      <c r="C7297" s="8" t="s">
        <v>5</v>
      </c>
      <c r="D7297" s="50" t="s">
        <v>11469</v>
      </c>
      <c r="E7297" s="50" t="s">
        <v>6215</v>
      </c>
    </row>
    <row r="7298" spans="1:5" ht="16" x14ac:dyDescent="0.2">
      <c r="A7298" s="8" t="s">
        <v>9307</v>
      </c>
      <c r="B7298" s="8" t="s">
        <v>6449</v>
      </c>
      <c r="C7298" s="8" t="s">
        <v>6</v>
      </c>
      <c r="D7298" s="50" t="s">
        <v>11470</v>
      </c>
      <c r="E7298" s="50" t="s">
        <v>6216</v>
      </c>
    </row>
    <row r="7299" spans="1:5" ht="16" x14ac:dyDescent="0.2">
      <c r="A7299" s="8" t="s">
        <v>9307</v>
      </c>
      <c r="B7299" s="8" t="s">
        <v>6449</v>
      </c>
      <c r="C7299" s="8" t="s">
        <v>7</v>
      </c>
      <c r="D7299" s="50" t="s">
        <v>11547</v>
      </c>
      <c r="E7299" s="50" t="s">
        <v>6451</v>
      </c>
    </row>
    <row r="7300" spans="1:5" ht="16" x14ac:dyDescent="0.2">
      <c r="A7300" s="8" t="s">
        <v>9307</v>
      </c>
      <c r="B7300" s="8" t="s">
        <v>6452</v>
      </c>
      <c r="C7300" s="8" t="s">
        <v>4</v>
      </c>
      <c r="D7300" s="50" t="s">
        <v>11467</v>
      </c>
      <c r="E7300" s="50" t="s">
        <v>6211</v>
      </c>
    </row>
    <row r="7301" spans="1:5" ht="16" x14ac:dyDescent="0.2">
      <c r="A7301" s="8" t="s">
        <v>9307</v>
      </c>
      <c r="B7301" s="8" t="s">
        <v>6452</v>
      </c>
      <c r="C7301" s="8" t="s">
        <v>5</v>
      </c>
      <c r="D7301" s="50" t="s">
        <v>11469</v>
      </c>
      <c r="E7301" s="50" t="s">
        <v>6215</v>
      </c>
    </row>
    <row r="7302" spans="1:5" ht="16" x14ac:dyDescent="0.2">
      <c r="A7302" s="8" t="s">
        <v>9307</v>
      </c>
      <c r="B7302" s="8" t="s">
        <v>6452</v>
      </c>
      <c r="C7302" s="8" t="s">
        <v>6</v>
      </c>
      <c r="D7302" s="50" t="s">
        <v>11470</v>
      </c>
      <c r="E7302" s="50" t="s">
        <v>6216</v>
      </c>
    </row>
    <row r="7303" spans="1:5" ht="16" x14ac:dyDescent="0.2">
      <c r="A7303" s="8" t="s">
        <v>9307</v>
      </c>
      <c r="B7303" s="8" t="s">
        <v>6452</v>
      </c>
      <c r="C7303" s="8" t="s">
        <v>7</v>
      </c>
      <c r="D7303" s="50" t="s">
        <v>11548</v>
      </c>
      <c r="E7303" s="50" t="s">
        <v>6454</v>
      </c>
    </row>
    <row r="7304" spans="1:5" ht="16" x14ac:dyDescent="0.2">
      <c r="A7304" s="8" t="s">
        <v>9307</v>
      </c>
      <c r="B7304" s="8" t="s">
        <v>6455</v>
      </c>
      <c r="C7304" s="8" t="s">
        <v>4</v>
      </c>
      <c r="D7304" s="50" t="s">
        <v>11467</v>
      </c>
      <c r="E7304" s="50" t="s">
        <v>6211</v>
      </c>
    </row>
    <row r="7305" spans="1:5" ht="16" x14ac:dyDescent="0.2">
      <c r="A7305" s="8" t="s">
        <v>9307</v>
      </c>
      <c r="B7305" s="8" t="s">
        <v>6455</v>
      </c>
      <c r="C7305" s="8" t="s">
        <v>5</v>
      </c>
      <c r="D7305" s="50" t="s">
        <v>11469</v>
      </c>
      <c r="E7305" s="50" t="s">
        <v>6215</v>
      </c>
    </row>
    <row r="7306" spans="1:5" ht="16" x14ac:dyDescent="0.2">
      <c r="A7306" s="8" t="s">
        <v>9307</v>
      </c>
      <c r="B7306" s="8" t="s">
        <v>6455</v>
      </c>
      <c r="C7306" s="8" t="s">
        <v>6</v>
      </c>
      <c r="D7306" s="50" t="s">
        <v>11470</v>
      </c>
      <c r="E7306" s="50" t="s">
        <v>6216</v>
      </c>
    </row>
    <row r="7307" spans="1:5" ht="16" x14ac:dyDescent="0.2">
      <c r="A7307" s="8" t="s">
        <v>9307</v>
      </c>
      <c r="B7307" s="8" t="s">
        <v>6455</v>
      </c>
      <c r="C7307" s="8" t="s">
        <v>7</v>
      </c>
      <c r="D7307" s="50" t="s">
        <v>11549</v>
      </c>
      <c r="E7307" s="50" t="s">
        <v>6457</v>
      </c>
    </row>
    <row r="7308" spans="1:5" ht="80" x14ac:dyDescent="0.2">
      <c r="A7308" s="8" t="s">
        <v>9307</v>
      </c>
      <c r="B7308" s="8" t="s">
        <v>6455</v>
      </c>
      <c r="C7308" s="8" t="s">
        <v>8</v>
      </c>
      <c r="D7308" s="50" t="s">
        <v>11550</v>
      </c>
      <c r="E7308" s="50" t="s">
        <v>6458</v>
      </c>
    </row>
    <row r="7309" spans="1:5" ht="16" x14ac:dyDescent="0.2">
      <c r="A7309" s="8" t="s">
        <v>9307</v>
      </c>
      <c r="B7309" s="8" t="s">
        <v>6459</v>
      </c>
      <c r="C7309" s="8" t="s">
        <v>4</v>
      </c>
      <c r="D7309" s="50" t="s">
        <v>11467</v>
      </c>
      <c r="E7309" s="50" t="s">
        <v>6211</v>
      </c>
    </row>
    <row r="7310" spans="1:5" ht="16" x14ac:dyDescent="0.2">
      <c r="A7310" s="8" t="s">
        <v>9307</v>
      </c>
      <c r="B7310" s="8" t="s">
        <v>6459</v>
      </c>
      <c r="C7310" s="8" t="s">
        <v>5</v>
      </c>
      <c r="D7310" s="50" t="s">
        <v>11469</v>
      </c>
      <c r="E7310" s="50" t="s">
        <v>6215</v>
      </c>
    </row>
    <row r="7311" spans="1:5" ht="16" x14ac:dyDescent="0.2">
      <c r="A7311" s="8" t="s">
        <v>9307</v>
      </c>
      <c r="B7311" s="8" t="s">
        <v>6459</v>
      </c>
      <c r="C7311" s="8" t="s">
        <v>6</v>
      </c>
      <c r="D7311" s="50" t="s">
        <v>11470</v>
      </c>
      <c r="E7311" s="50" t="s">
        <v>6216</v>
      </c>
    </row>
    <row r="7312" spans="1:5" ht="16" x14ac:dyDescent="0.2">
      <c r="A7312" s="8" t="s">
        <v>9307</v>
      </c>
      <c r="B7312" s="8" t="s">
        <v>6459</v>
      </c>
      <c r="C7312" s="8" t="s">
        <v>7</v>
      </c>
      <c r="D7312" s="50" t="s">
        <v>11551</v>
      </c>
      <c r="E7312" s="50" t="s">
        <v>6461</v>
      </c>
    </row>
    <row r="7313" spans="1:5" ht="80" x14ac:dyDescent="0.2">
      <c r="A7313" s="8" t="s">
        <v>9307</v>
      </c>
      <c r="B7313" s="8" t="s">
        <v>6459</v>
      </c>
      <c r="C7313" s="8" t="s">
        <v>8</v>
      </c>
      <c r="D7313" s="50" t="s">
        <v>11552</v>
      </c>
      <c r="E7313" s="50" t="s">
        <v>6462</v>
      </c>
    </row>
    <row r="7314" spans="1:5" ht="16" x14ac:dyDescent="0.2">
      <c r="A7314" s="8" t="s">
        <v>9307</v>
      </c>
      <c r="B7314" s="8" t="s">
        <v>6463</v>
      </c>
      <c r="C7314" s="8" t="s">
        <v>4</v>
      </c>
      <c r="D7314" s="50" t="s">
        <v>11467</v>
      </c>
      <c r="E7314" s="50" t="s">
        <v>6211</v>
      </c>
    </row>
    <row r="7315" spans="1:5" ht="16" x14ac:dyDescent="0.2">
      <c r="A7315" s="8" t="s">
        <v>9307</v>
      </c>
      <c r="B7315" s="8" t="s">
        <v>6463</v>
      </c>
      <c r="C7315" s="8" t="s">
        <v>5</v>
      </c>
      <c r="D7315" s="50" t="s">
        <v>11469</v>
      </c>
      <c r="E7315" s="50" t="s">
        <v>6215</v>
      </c>
    </row>
    <row r="7316" spans="1:5" ht="16" x14ac:dyDescent="0.2">
      <c r="A7316" s="8" t="s">
        <v>9307</v>
      </c>
      <c r="B7316" s="8" t="s">
        <v>6463</v>
      </c>
      <c r="C7316" s="8" t="s">
        <v>6</v>
      </c>
      <c r="D7316" s="50" t="s">
        <v>11470</v>
      </c>
      <c r="E7316" s="50" t="s">
        <v>6216</v>
      </c>
    </row>
    <row r="7317" spans="1:5" ht="16" x14ac:dyDescent="0.2">
      <c r="A7317" s="8" t="s">
        <v>9307</v>
      </c>
      <c r="B7317" s="8" t="s">
        <v>6463</v>
      </c>
      <c r="C7317" s="8" t="s">
        <v>7</v>
      </c>
      <c r="D7317" s="50" t="s">
        <v>9547</v>
      </c>
      <c r="E7317" s="50" t="s">
        <v>802</v>
      </c>
    </row>
    <row r="7318" spans="1:5" ht="16" x14ac:dyDescent="0.2">
      <c r="A7318" s="8" t="s">
        <v>9307</v>
      </c>
      <c r="B7318" s="8" t="s">
        <v>6465</v>
      </c>
      <c r="C7318" s="8" t="s">
        <v>4</v>
      </c>
      <c r="D7318" s="50" t="s">
        <v>11467</v>
      </c>
      <c r="E7318" s="50" t="s">
        <v>6211</v>
      </c>
    </row>
    <row r="7319" spans="1:5" ht="16" x14ac:dyDescent="0.2">
      <c r="A7319" s="8" t="s">
        <v>9307</v>
      </c>
      <c r="B7319" s="8" t="s">
        <v>6465</v>
      </c>
      <c r="C7319" s="8" t="s">
        <v>5</v>
      </c>
      <c r="D7319" s="50" t="s">
        <v>11469</v>
      </c>
      <c r="E7319" s="50" t="s">
        <v>6215</v>
      </c>
    </row>
    <row r="7320" spans="1:5" ht="16" x14ac:dyDescent="0.2">
      <c r="A7320" s="8" t="s">
        <v>9307</v>
      </c>
      <c r="B7320" s="8" t="s">
        <v>6465</v>
      </c>
      <c r="C7320" s="8" t="s">
        <v>6</v>
      </c>
      <c r="D7320" s="50" t="s">
        <v>11470</v>
      </c>
      <c r="E7320" s="50" t="s">
        <v>6216</v>
      </c>
    </row>
    <row r="7321" spans="1:5" ht="16" x14ac:dyDescent="0.2">
      <c r="A7321" s="8" t="s">
        <v>9307</v>
      </c>
      <c r="B7321" s="8" t="s">
        <v>6465</v>
      </c>
      <c r="C7321" s="8" t="s">
        <v>7</v>
      </c>
      <c r="D7321" s="50" t="s">
        <v>9516</v>
      </c>
      <c r="E7321" s="50" t="s">
        <v>643</v>
      </c>
    </row>
    <row r="7322" spans="1:5" ht="16" x14ac:dyDescent="0.2">
      <c r="A7322" s="8" t="s">
        <v>9307</v>
      </c>
      <c r="B7322" s="8" t="s">
        <v>6468</v>
      </c>
      <c r="C7322" s="8" t="s">
        <v>4</v>
      </c>
      <c r="D7322" s="50" t="s">
        <v>11467</v>
      </c>
      <c r="E7322" s="50" t="s">
        <v>6211</v>
      </c>
    </row>
    <row r="7323" spans="1:5" ht="16" x14ac:dyDescent="0.2">
      <c r="A7323" s="8" t="s">
        <v>9307</v>
      </c>
      <c r="B7323" s="8" t="s">
        <v>6468</v>
      </c>
      <c r="C7323" s="8" t="s">
        <v>5</v>
      </c>
      <c r="D7323" s="50" t="s">
        <v>11469</v>
      </c>
      <c r="E7323" s="50" t="s">
        <v>6215</v>
      </c>
    </row>
    <row r="7324" spans="1:5" ht="16" x14ac:dyDescent="0.2">
      <c r="A7324" s="8" t="s">
        <v>9307</v>
      </c>
      <c r="B7324" s="8" t="s">
        <v>6468</v>
      </c>
      <c r="C7324" s="8" t="s">
        <v>6</v>
      </c>
      <c r="D7324" s="50" t="s">
        <v>11470</v>
      </c>
      <c r="E7324" s="50" t="s">
        <v>6216</v>
      </c>
    </row>
    <row r="7325" spans="1:5" ht="32" x14ac:dyDescent="0.2">
      <c r="A7325" s="8" t="s">
        <v>9307</v>
      </c>
      <c r="B7325" s="8" t="s">
        <v>6468</v>
      </c>
      <c r="C7325" s="8" t="s">
        <v>7</v>
      </c>
      <c r="D7325" s="50" t="s">
        <v>11553</v>
      </c>
      <c r="E7325" s="50" t="s">
        <v>6470</v>
      </c>
    </row>
    <row r="7326" spans="1:5" ht="16" x14ac:dyDescent="0.2">
      <c r="A7326" s="8" t="s">
        <v>9307</v>
      </c>
      <c r="B7326" s="8" t="s">
        <v>6471</v>
      </c>
      <c r="C7326" s="8" t="s">
        <v>4</v>
      </c>
      <c r="D7326" s="50" t="s">
        <v>11467</v>
      </c>
      <c r="E7326" s="50" t="s">
        <v>6211</v>
      </c>
    </row>
    <row r="7327" spans="1:5" ht="16" x14ac:dyDescent="0.2">
      <c r="A7327" s="8" t="s">
        <v>9307</v>
      </c>
      <c r="B7327" s="8" t="s">
        <v>6471</v>
      </c>
      <c r="C7327" s="8" t="s">
        <v>5</v>
      </c>
      <c r="D7327" s="50" t="s">
        <v>11469</v>
      </c>
      <c r="E7327" s="50" t="s">
        <v>6215</v>
      </c>
    </row>
    <row r="7328" spans="1:5" ht="16" x14ac:dyDescent="0.2">
      <c r="A7328" s="8" t="s">
        <v>9307</v>
      </c>
      <c r="B7328" s="8" t="s">
        <v>6471</v>
      </c>
      <c r="C7328" s="8" t="s">
        <v>6</v>
      </c>
      <c r="D7328" s="50" t="s">
        <v>11470</v>
      </c>
      <c r="E7328" s="50" t="s">
        <v>6216</v>
      </c>
    </row>
    <row r="7329" spans="1:5" ht="16" x14ac:dyDescent="0.2">
      <c r="A7329" s="8" t="s">
        <v>9307</v>
      </c>
      <c r="B7329" s="8" t="s">
        <v>6471</v>
      </c>
      <c r="C7329" s="8" t="s">
        <v>7</v>
      </c>
      <c r="D7329" s="50" t="s">
        <v>11501</v>
      </c>
      <c r="E7329" s="50" t="s">
        <v>6304</v>
      </c>
    </row>
    <row r="7330" spans="1:5" ht="32" x14ac:dyDescent="0.2">
      <c r="A7330" s="8" t="s">
        <v>9307</v>
      </c>
      <c r="B7330" s="8" t="s">
        <v>6471</v>
      </c>
      <c r="C7330" s="8" t="s">
        <v>8</v>
      </c>
      <c r="D7330" s="50" t="s">
        <v>11554</v>
      </c>
      <c r="E7330" s="50" t="s">
        <v>6473</v>
      </c>
    </row>
    <row r="7331" spans="1:5" ht="16" x14ac:dyDescent="0.2">
      <c r="A7331" s="8" t="s">
        <v>9307</v>
      </c>
      <c r="B7331" s="8" t="s">
        <v>6474</v>
      </c>
      <c r="C7331" s="8" t="s">
        <v>4</v>
      </c>
      <c r="D7331" s="50" t="s">
        <v>11467</v>
      </c>
      <c r="E7331" s="50" t="s">
        <v>6211</v>
      </c>
    </row>
    <row r="7332" spans="1:5" ht="16" x14ac:dyDescent="0.2">
      <c r="A7332" s="8" t="s">
        <v>9307</v>
      </c>
      <c r="B7332" s="8" t="s">
        <v>6474</v>
      </c>
      <c r="C7332" s="8" t="s">
        <v>5</v>
      </c>
      <c r="D7332" s="50" t="s">
        <v>11469</v>
      </c>
      <c r="E7332" s="50" t="s">
        <v>6215</v>
      </c>
    </row>
    <row r="7333" spans="1:5" ht="16" x14ac:dyDescent="0.2">
      <c r="A7333" s="8" t="s">
        <v>9307</v>
      </c>
      <c r="B7333" s="8" t="s">
        <v>6474</v>
      </c>
      <c r="C7333" s="8" t="s">
        <v>6</v>
      </c>
      <c r="D7333" s="50" t="s">
        <v>11470</v>
      </c>
      <c r="E7333" s="50" t="s">
        <v>6216</v>
      </c>
    </row>
    <row r="7334" spans="1:5" ht="16" x14ac:dyDescent="0.2">
      <c r="A7334" s="8" t="s">
        <v>9307</v>
      </c>
      <c r="B7334" s="8" t="s">
        <v>6474</v>
      </c>
      <c r="C7334" s="8" t="s">
        <v>7</v>
      </c>
      <c r="D7334" s="50" t="s">
        <v>11555</v>
      </c>
      <c r="E7334" s="50" t="s">
        <v>6476</v>
      </c>
    </row>
    <row r="7335" spans="1:5" ht="16" x14ac:dyDescent="0.2">
      <c r="A7335" s="8" t="s">
        <v>9307</v>
      </c>
      <c r="B7335" s="8" t="s">
        <v>6477</v>
      </c>
      <c r="C7335" s="8" t="s">
        <v>4</v>
      </c>
      <c r="D7335" s="50" t="s">
        <v>11467</v>
      </c>
      <c r="E7335" s="50" t="s">
        <v>6211</v>
      </c>
    </row>
    <row r="7336" spans="1:5" ht="16" x14ac:dyDescent="0.2">
      <c r="A7336" s="8" t="s">
        <v>9307</v>
      </c>
      <c r="B7336" s="8" t="s">
        <v>6477</v>
      </c>
      <c r="C7336" s="8" t="s">
        <v>5</v>
      </c>
      <c r="D7336" s="50" t="s">
        <v>11469</v>
      </c>
      <c r="E7336" s="50" t="s">
        <v>6215</v>
      </c>
    </row>
    <row r="7337" spans="1:5" ht="16" x14ac:dyDescent="0.2">
      <c r="A7337" s="8" t="s">
        <v>9307</v>
      </c>
      <c r="B7337" s="8" t="s">
        <v>6477</v>
      </c>
      <c r="C7337" s="8" t="s">
        <v>6</v>
      </c>
      <c r="D7337" s="50" t="s">
        <v>11470</v>
      </c>
      <c r="E7337" s="50" t="s">
        <v>6216</v>
      </c>
    </row>
    <row r="7338" spans="1:5" ht="16" x14ac:dyDescent="0.2">
      <c r="A7338" s="8" t="s">
        <v>9307</v>
      </c>
      <c r="B7338" s="8" t="s">
        <v>6477</v>
      </c>
      <c r="C7338" s="8" t="s">
        <v>7</v>
      </c>
      <c r="D7338" s="50" t="s">
        <v>11556</v>
      </c>
      <c r="E7338" s="50" t="s">
        <v>6479</v>
      </c>
    </row>
    <row r="7339" spans="1:5" ht="16" x14ac:dyDescent="0.2">
      <c r="A7339" s="8" t="s">
        <v>9307</v>
      </c>
      <c r="B7339" s="8" t="s">
        <v>6480</v>
      </c>
      <c r="C7339" s="8" t="s">
        <v>4</v>
      </c>
      <c r="D7339" s="50" t="s">
        <v>11467</v>
      </c>
      <c r="E7339" s="50" t="s">
        <v>6211</v>
      </c>
    </row>
    <row r="7340" spans="1:5" ht="16" x14ac:dyDescent="0.2">
      <c r="A7340" s="8" t="s">
        <v>9307</v>
      </c>
      <c r="B7340" s="8" t="s">
        <v>6480</v>
      </c>
      <c r="C7340" s="8" t="s">
        <v>5</v>
      </c>
      <c r="D7340" s="50" t="s">
        <v>11469</v>
      </c>
      <c r="E7340" s="50" t="s">
        <v>6215</v>
      </c>
    </row>
    <row r="7341" spans="1:5" ht="16" x14ac:dyDescent="0.2">
      <c r="A7341" s="8" t="s">
        <v>9307</v>
      </c>
      <c r="B7341" s="8" t="s">
        <v>6480</v>
      </c>
      <c r="C7341" s="8" t="s">
        <v>6</v>
      </c>
      <c r="D7341" s="50" t="s">
        <v>11470</v>
      </c>
      <c r="E7341" s="50" t="s">
        <v>6216</v>
      </c>
    </row>
    <row r="7342" spans="1:5" ht="16" x14ac:dyDescent="0.2">
      <c r="A7342" s="8" t="s">
        <v>9307</v>
      </c>
      <c r="B7342" s="8" t="s">
        <v>6480</v>
      </c>
      <c r="C7342" s="8" t="s">
        <v>7</v>
      </c>
      <c r="D7342" s="50" t="s">
        <v>11557</v>
      </c>
      <c r="E7342" s="50" t="s">
        <v>6482</v>
      </c>
    </row>
    <row r="7343" spans="1:5" ht="16" x14ac:dyDescent="0.2">
      <c r="A7343" s="8" t="s">
        <v>9307</v>
      </c>
      <c r="B7343" s="8" t="s">
        <v>6483</v>
      </c>
      <c r="C7343" s="8" t="s">
        <v>4</v>
      </c>
      <c r="D7343" s="50" t="s">
        <v>11467</v>
      </c>
      <c r="E7343" s="50" t="s">
        <v>6211</v>
      </c>
    </row>
    <row r="7344" spans="1:5" ht="16" x14ac:dyDescent="0.2">
      <c r="A7344" s="8" t="s">
        <v>9307</v>
      </c>
      <c r="B7344" s="8" t="s">
        <v>6483</v>
      </c>
      <c r="C7344" s="8" t="s">
        <v>5</v>
      </c>
      <c r="D7344" s="50" t="s">
        <v>11469</v>
      </c>
      <c r="E7344" s="50" t="s">
        <v>6215</v>
      </c>
    </row>
    <row r="7345" spans="1:5" ht="16" x14ac:dyDescent="0.2">
      <c r="A7345" s="8" t="s">
        <v>9307</v>
      </c>
      <c r="B7345" s="8" t="s">
        <v>6483</v>
      </c>
      <c r="C7345" s="8" t="s">
        <v>6</v>
      </c>
      <c r="D7345" s="50" t="s">
        <v>11470</v>
      </c>
      <c r="E7345" s="50" t="s">
        <v>6216</v>
      </c>
    </row>
    <row r="7346" spans="1:5" ht="16" x14ac:dyDescent="0.2">
      <c r="A7346" s="8" t="s">
        <v>9307</v>
      </c>
      <c r="B7346" s="8" t="s">
        <v>6483</v>
      </c>
      <c r="C7346" s="8" t="s">
        <v>7</v>
      </c>
      <c r="D7346" s="50" t="s">
        <v>11558</v>
      </c>
      <c r="E7346" s="50" t="s">
        <v>6485</v>
      </c>
    </row>
    <row r="7347" spans="1:5" ht="16" x14ac:dyDescent="0.2">
      <c r="A7347" s="8" t="s">
        <v>9307</v>
      </c>
      <c r="B7347" s="8" t="s">
        <v>6486</v>
      </c>
      <c r="C7347" s="8" t="s">
        <v>4</v>
      </c>
      <c r="D7347" s="50" t="s">
        <v>11467</v>
      </c>
      <c r="E7347" s="50" t="s">
        <v>6211</v>
      </c>
    </row>
    <row r="7348" spans="1:5" ht="16" x14ac:dyDescent="0.2">
      <c r="A7348" s="8" t="s">
        <v>9307</v>
      </c>
      <c r="B7348" s="8" t="s">
        <v>6486</v>
      </c>
      <c r="C7348" s="8" t="s">
        <v>5</v>
      </c>
      <c r="D7348" s="50" t="s">
        <v>11469</v>
      </c>
      <c r="E7348" s="50" t="s">
        <v>6215</v>
      </c>
    </row>
    <row r="7349" spans="1:5" ht="16" x14ac:dyDescent="0.2">
      <c r="A7349" s="8" t="s">
        <v>9307</v>
      </c>
      <c r="B7349" s="8" t="s">
        <v>6486</v>
      </c>
      <c r="C7349" s="8" t="s">
        <v>6</v>
      </c>
      <c r="D7349" s="50" t="s">
        <v>11470</v>
      </c>
      <c r="E7349" s="50" t="s">
        <v>6216</v>
      </c>
    </row>
    <row r="7350" spans="1:5" ht="16" x14ac:dyDescent="0.2">
      <c r="A7350" s="8" t="s">
        <v>9307</v>
      </c>
      <c r="B7350" s="8" t="s">
        <v>6486</v>
      </c>
      <c r="C7350" s="8" t="s">
        <v>7</v>
      </c>
      <c r="D7350" s="50" t="s">
        <v>11559</v>
      </c>
      <c r="E7350" s="50" t="s">
        <v>6488</v>
      </c>
    </row>
    <row r="7351" spans="1:5" ht="16" x14ac:dyDescent="0.2">
      <c r="A7351" s="8" t="s">
        <v>9307</v>
      </c>
      <c r="B7351" s="8" t="s">
        <v>6489</v>
      </c>
      <c r="C7351" s="8" t="s">
        <v>4</v>
      </c>
      <c r="D7351" s="50" t="s">
        <v>11467</v>
      </c>
      <c r="E7351" s="50" t="s">
        <v>6211</v>
      </c>
    </row>
    <row r="7352" spans="1:5" ht="16" x14ac:dyDescent="0.2">
      <c r="A7352" s="8" t="s">
        <v>9307</v>
      </c>
      <c r="B7352" s="8" t="s">
        <v>6489</v>
      </c>
      <c r="C7352" s="8" t="s">
        <v>5</v>
      </c>
      <c r="D7352" s="50" t="s">
        <v>11469</v>
      </c>
      <c r="E7352" s="50" t="s">
        <v>6215</v>
      </c>
    </row>
    <row r="7353" spans="1:5" ht="16" x14ac:dyDescent="0.2">
      <c r="A7353" s="8" t="s">
        <v>9307</v>
      </c>
      <c r="B7353" s="8" t="s">
        <v>6489</v>
      </c>
      <c r="C7353" s="8" t="s">
        <v>6</v>
      </c>
      <c r="D7353" s="50" t="s">
        <v>11470</v>
      </c>
      <c r="E7353" s="50" t="s">
        <v>6216</v>
      </c>
    </row>
    <row r="7354" spans="1:5" ht="16" x14ac:dyDescent="0.2">
      <c r="A7354" s="8" t="s">
        <v>9307</v>
      </c>
      <c r="B7354" s="8" t="s">
        <v>6489</v>
      </c>
      <c r="C7354" s="8" t="s">
        <v>7</v>
      </c>
      <c r="D7354" s="50" t="s">
        <v>10101</v>
      </c>
      <c r="E7354" s="50" t="s">
        <v>6491</v>
      </c>
    </row>
    <row r="7355" spans="1:5" ht="16" x14ac:dyDescent="0.2">
      <c r="A7355" s="8" t="s">
        <v>9307</v>
      </c>
      <c r="B7355" s="8" t="s">
        <v>6492</v>
      </c>
      <c r="C7355" s="8" t="s">
        <v>4</v>
      </c>
      <c r="D7355" s="50" t="s">
        <v>11467</v>
      </c>
      <c r="E7355" s="50" t="s">
        <v>6211</v>
      </c>
    </row>
    <row r="7356" spans="1:5" ht="16" x14ac:dyDescent="0.2">
      <c r="A7356" s="8" t="s">
        <v>9307</v>
      </c>
      <c r="B7356" s="8" t="s">
        <v>6492</v>
      </c>
      <c r="C7356" s="8" t="s">
        <v>5</v>
      </c>
      <c r="D7356" s="50" t="s">
        <v>11469</v>
      </c>
      <c r="E7356" s="50" t="s">
        <v>6215</v>
      </c>
    </row>
    <row r="7357" spans="1:5" ht="16" x14ac:dyDescent="0.2">
      <c r="A7357" s="8" t="s">
        <v>9307</v>
      </c>
      <c r="B7357" s="8" t="s">
        <v>6492</v>
      </c>
      <c r="C7357" s="8" t="s">
        <v>6</v>
      </c>
      <c r="D7357" s="50" t="s">
        <v>11470</v>
      </c>
      <c r="E7357" s="50" t="s">
        <v>6216</v>
      </c>
    </row>
    <row r="7358" spans="1:5" ht="16" x14ac:dyDescent="0.2">
      <c r="A7358" s="8" t="s">
        <v>9307</v>
      </c>
      <c r="B7358" s="8" t="s">
        <v>6492</v>
      </c>
      <c r="C7358" s="8" t="s">
        <v>7</v>
      </c>
      <c r="D7358" s="50" t="s">
        <v>10426</v>
      </c>
      <c r="E7358" s="50" t="s">
        <v>6494</v>
      </c>
    </row>
    <row r="7359" spans="1:5" ht="80" x14ac:dyDescent="0.2">
      <c r="A7359" s="8" t="s">
        <v>9307</v>
      </c>
      <c r="B7359" s="8" t="s">
        <v>6492</v>
      </c>
      <c r="C7359" s="8" t="s">
        <v>8</v>
      </c>
      <c r="D7359" s="50" t="s">
        <v>11560</v>
      </c>
      <c r="E7359" s="50" t="s">
        <v>6495</v>
      </c>
    </row>
    <row r="7360" spans="1:5" ht="16" x14ac:dyDescent="0.2">
      <c r="A7360" s="8" t="s">
        <v>9307</v>
      </c>
      <c r="B7360" s="8" t="s">
        <v>6496</v>
      </c>
      <c r="C7360" s="8" t="s">
        <v>4</v>
      </c>
      <c r="D7360" s="50" t="s">
        <v>11467</v>
      </c>
      <c r="E7360" s="50" t="s">
        <v>6211</v>
      </c>
    </row>
    <row r="7361" spans="1:5" ht="16" x14ac:dyDescent="0.2">
      <c r="A7361" s="8" t="s">
        <v>9307</v>
      </c>
      <c r="B7361" s="8" t="s">
        <v>6496</v>
      </c>
      <c r="C7361" s="8" t="s">
        <v>5</v>
      </c>
      <c r="D7361" s="50" t="s">
        <v>11469</v>
      </c>
      <c r="E7361" s="50" t="s">
        <v>6215</v>
      </c>
    </row>
    <row r="7362" spans="1:5" ht="16" x14ac:dyDescent="0.2">
      <c r="A7362" s="8" t="s">
        <v>9307</v>
      </c>
      <c r="B7362" s="8" t="s">
        <v>6496</v>
      </c>
      <c r="C7362" s="8" t="s">
        <v>6</v>
      </c>
      <c r="D7362" s="50" t="s">
        <v>11470</v>
      </c>
      <c r="E7362" s="50" t="s">
        <v>6216</v>
      </c>
    </row>
    <row r="7363" spans="1:5" ht="16" x14ac:dyDescent="0.2">
      <c r="A7363" s="8" t="s">
        <v>9307</v>
      </c>
      <c r="B7363" s="8" t="s">
        <v>6496</v>
      </c>
      <c r="C7363" s="8" t="s">
        <v>7</v>
      </c>
      <c r="D7363" s="50" t="s">
        <v>11561</v>
      </c>
      <c r="E7363" s="50" t="s">
        <v>6498</v>
      </c>
    </row>
    <row r="7364" spans="1:5" ht="16" x14ac:dyDescent="0.2">
      <c r="A7364" s="8" t="s">
        <v>9307</v>
      </c>
      <c r="B7364" s="8" t="s">
        <v>6499</v>
      </c>
      <c r="C7364" s="8" t="s">
        <v>4</v>
      </c>
      <c r="D7364" s="50" t="s">
        <v>11467</v>
      </c>
      <c r="E7364" s="50" t="s">
        <v>6211</v>
      </c>
    </row>
    <row r="7365" spans="1:5" ht="16" x14ac:dyDescent="0.2">
      <c r="A7365" s="8" t="s">
        <v>9307</v>
      </c>
      <c r="B7365" s="8" t="s">
        <v>6499</v>
      </c>
      <c r="C7365" s="8" t="s">
        <v>5</v>
      </c>
      <c r="D7365" s="50" t="s">
        <v>11469</v>
      </c>
      <c r="E7365" s="50" t="s">
        <v>6215</v>
      </c>
    </row>
    <row r="7366" spans="1:5" ht="16" x14ac:dyDescent="0.2">
      <c r="A7366" s="8" t="s">
        <v>9307</v>
      </c>
      <c r="B7366" s="8" t="s">
        <v>6499</v>
      </c>
      <c r="C7366" s="8" t="s">
        <v>6</v>
      </c>
      <c r="D7366" s="50" t="s">
        <v>11470</v>
      </c>
      <c r="E7366" s="50" t="s">
        <v>6216</v>
      </c>
    </row>
    <row r="7367" spans="1:5" ht="16" x14ac:dyDescent="0.2">
      <c r="A7367" s="8" t="s">
        <v>9307</v>
      </c>
      <c r="B7367" s="8" t="s">
        <v>6499</v>
      </c>
      <c r="C7367" s="8" t="s">
        <v>7</v>
      </c>
      <c r="D7367" s="50" t="s">
        <v>11562</v>
      </c>
      <c r="E7367" s="50" t="s">
        <v>6501</v>
      </c>
    </row>
    <row r="7368" spans="1:5" ht="16" x14ac:dyDescent="0.2">
      <c r="A7368" s="8" t="s">
        <v>9307</v>
      </c>
      <c r="B7368" s="8" t="s">
        <v>6502</v>
      </c>
      <c r="C7368" s="8" t="s">
        <v>4</v>
      </c>
      <c r="D7368" s="50" t="s">
        <v>11467</v>
      </c>
      <c r="E7368" s="50" t="s">
        <v>6211</v>
      </c>
    </row>
    <row r="7369" spans="1:5" ht="16" x14ac:dyDescent="0.2">
      <c r="A7369" s="8" t="s">
        <v>9307</v>
      </c>
      <c r="B7369" s="8" t="s">
        <v>6502</v>
      </c>
      <c r="C7369" s="8" t="s">
        <v>5</v>
      </c>
      <c r="D7369" s="50" t="s">
        <v>11469</v>
      </c>
      <c r="E7369" s="50" t="s">
        <v>6215</v>
      </c>
    </row>
    <row r="7370" spans="1:5" ht="16" x14ac:dyDescent="0.2">
      <c r="A7370" s="8" t="s">
        <v>9307</v>
      </c>
      <c r="B7370" s="8" t="s">
        <v>6502</v>
      </c>
      <c r="C7370" s="8" t="s">
        <v>6</v>
      </c>
      <c r="D7370" s="50" t="s">
        <v>11470</v>
      </c>
      <c r="E7370" s="50" t="s">
        <v>6216</v>
      </c>
    </row>
    <row r="7371" spans="1:5" ht="16" x14ac:dyDescent="0.2">
      <c r="A7371" s="8" t="s">
        <v>9307</v>
      </c>
      <c r="B7371" s="8" t="s">
        <v>6502</v>
      </c>
      <c r="C7371" s="8" t="s">
        <v>7</v>
      </c>
      <c r="D7371" s="50" t="s">
        <v>11563</v>
      </c>
      <c r="E7371" s="50" t="s">
        <v>6504</v>
      </c>
    </row>
    <row r="7372" spans="1:5" ht="16" x14ac:dyDescent="0.2">
      <c r="A7372" s="8" t="s">
        <v>9307</v>
      </c>
      <c r="B7372" s="8" t="s">
        <v>6505</v>
      </c>
      <c r="C7372" s="8" t="s">
        <v>4</v>
      </c>
      <c r="D7372" s="50" t="s">
        <v>11467</v>
      </c>
      <c r="E7372" s="50" t="s">
        <v>6211</v>
      </c>
    </row>
    <row r="7373" spans="1:5" ht="16" x14ac:dyDescent="0.2">
      <c r="A7373" s="8" t="s">
        <v>9307</v>
      </c>
      <c r="B7373" s="8" t="s">
        <v>6505</v>
      </c>
      <c r="C7373" s="8" t="s">
        <v>5</v>
      </c>
      <c r="D7373" s="50" t="s">
        <v>11469</v>
      </c>
      <c r="E7373" s="50" t="s">
        <v>6215</v>
      </c>
    </row>
    <row r="7374" spans="1:5" ht="16" x14ac:dyDescent="0.2">
      <c r="A7374" s="8" t="s">
        <v>9307</v>
      </c>
      <c r="B7374" s="8" t="s">
        <v>6505</v>
      </c>
      <c r="C7374" s="8" t="s">
        <v>6</v>
      </c>
      <c r="D7374" s="50" t="s">
        <v>11470</v>
      </c>
      <c r="E7374" s="50" t="s">
        <v>6216</v>
      </c>
    </row>
    <row r="7375" spans="1:5" ht="16" x14ac:dyDescent="0.2">
      <c r="A7375" s="8" t="s">
        <v>9307</v>
      </c>
      <c r="B7375" s="8" t="s">
        <v>6505</v>
      </c>
      <c r="C7375" s="8" t="s">
        <v>7</v>
      </c>
      <c r="D7375" s="50" t="s">
        <v>9547</v>
      </c>
      <c r="E7375" s="50" t="s">
        <v>802</v>
      </c>
    </row>
    <row r="7376" spans="1:5" ht="16" x14ac:dyDescent="0.2">
      <c r="A7376" s="8" t="s">
        <v>9307</v>
      </c>
      <c r="B7376" s="8" t="s">
        <v>6507</v>
      </c>
      <c r="C7376" s="8" t="s">
        <v>4</v>
      </c>
      <c r="D7376" s="50" t="s">
        <v>11467</v>
      </c>
      <c r="E7376" s="50" t="s">
        <v>6211</v>
      </c>
    </row>
    <row r="7377" spans="1:5" ht="16" x14ac:dyDescent="0.2">
      <c r="A7377" s="8" t="s">
        <v>9307</v>
      </c>
      <c r="B7377" s="8" t="s">
        <v>6507</v>
      </c>
      <c r="C7377" s="8" t="s">
        <v>5</v>
      </c>
      <c r="D7377" s="50" t="s">
        <v>11469</v>
      </c>
      <c r="E7377" s="50" t="s">
        <v>6215</v>
      </c>
    </row>
    <row r="7378" spans="1:5" ht="16" x14ac:dyDescent="0.2">
      <c r="A7378" s="8" t="s">
        <v>9307</v>
      </c>
      <c r="B7378" s="8" t="s">
        <v>6507</v>
      </c>
      <c r="C7378" s="8" t="s">
        <v>6</v>
      </c>
      <c r="D7378" s="50" t="s">
        <v>11470</v>
      </c>
      <c r="E7378" s="50" t="s">
        <v>6216</v>
      </c>
    </row>
    <row r="7379" spans="1:5" ht="16" x14ac:dyDescent="0.2">
      <c r="A7379" s="8" t="s">
        <v>9307</v>
      </c>
      <c r="B7379" s="8" t="s">
        <v>6507</v>
      </c>
      <c r="C7379" s="8" t="s">
        <v>7</v>
      </c>
      <c r="D7379" s="50" t="s">
        <v>9516</v>
      </c>
      <c r="E7379" s="50" t="s">
        <v>643</v>
      </c>
    </row>
    <row r="7380" spans="1:5" ht="16" x14ac:dyDescent="0.2">
      <c r="A7380" s="8" t="s">
        <v>9307</v>
      </c>
      <c r="B7380" s="8" t="s">
        <v>6510</v>
      </c>
      <c r="C7380" s="8" t="s">
        <v>4</v>
      </c>
      <c r="D7380" s="50" t="s">
        <v>11467</v>
      </c>
      <c r="E7380" s="50" t="s">
        <v>6211</v>
      </c>
    </row>
    <row r="7381" spans="1:5" ht="16" x14ac:dyDescent="0.2">
      <c r="A7381" s="8" t="s">
        <v>9307</v>
      </c>
      <c r="B7381" s="8" t="s">
        <v>6510</v>
      </c>
      <c r="C7381" s="8" t="s">
        <v>5</v>
      </c>
      <c r="D7381" s="50" t="s">
        <v>11469</v>
      </c>
      <c r="E7381" s="50" t="s">
        <v>6215</v>
      </c>
    </row>
    <row r="7382" spans="1:5" ht="16" x14ac:dyDescent="0.2">
      <c r="A7382" s="8" t="s">
        <v>9307</v>
      </c>
      <c r="B7382" s="8" t="s">
        <v>6510</v>
      </c>
      <c r="C7382" s="8" t="s">
        <v>6</v>
      </c>
      <c r="D7382" s="50" t="s">
        <v>11470</v>
      </c>
      <c r="E7382" s="50" t="s">
        <v>6216</v>
      </c>
    </row>
    <row r="7383" spans="1:5" ht="32" x14ac:dyDescent="0.2">
      <c r="A7383" s="8" t="s">
        <v>9307</v>
      </c>
      <c r="B7383" s="8" t="s">
        <v>6510</v>
      </c>
      <c r="C7383" s="8" t="s">
        <v>7</v>
      </c>
      <c r="D7383" s="50" t="s">
        <v>11564</v>
      </c>
      <c r="E7383" s="50" t="s">
        <v>6512</v>
      </c>
    </row>
    <row r="7384" spans="1:5" ht="16" x14ac:dyDescent="0.2">
      <c r="A7384" s="8" t="s">
        <v>9307</v>
      </c>
      <c r="B7384" s="8" t="s">
        <v>6513</v>
      </c>
      <c r="C7384" s="8" t="s">
        <v>4</v>
      </c>
      <c r="D7384" s="50" t="s">
        <v>11467</v>
      </c>
      <c r="E7384" s="50" t="s">
        <v>6211</v>
      </c>
    </row>
    <row r="7385" spans="1:5" ht="16" x14ac:dyDescent="0.2">
      <c r="A7385" s="8" t="s">
        <v>9307</v>
      </c>
      <c r="B7385" s="8" t="s">
        <v>6513</v>
      </c>
      <c r="C7385" s="8" t="s">
        <v>5</v>
      </c>
      <c r="D7385" s="50" t="s">
        <v>11469</v>
      </c>
      <c r="E7385" s="50" t="s">
        <v>6215</v>
      </c>
    </row>
    <row r="7386" spans="1:5" ht="16" x14ac:dyDescent="0.2">
      <c r="A7386" s="8" t="s">
        <v>9307</v>
      </c>
      <c r="B7386" s="8" t="s">
        <v>6513</v>
      </c>
      <c r="C7386" s="8" t="s">
        <v>6</v>
      </c>
      <c r="D7386" s="50" t="s">
        <v>11470</v>
      </c>
      <c r="E7386" s="50" t="s">
        <v>6216</v>
      </c>
    </row>
    <row r="7387" spans="1:5" ht="16" x14ac:dyDescent="0.2">
      <c r="A7387" s="8" t="s">
        <v>9307</v>
      </c>
      <c r="B7387" s="8" t="s">
        <v>6513</v>
      </c>
      <c r="C7387" s="8" t="s">
        <v>7</v>
      </c>
      <c r="D7387" s="50" t="s">
        <v>11565</v>
      </c>
      <c r="E7387" s="50" t="s">
        <v>6515</v>
      </c>
    </row>
    <row r="7388" spans="1:5" ht="16" x14ac:dyDescent="0.2">
      <c r="A7388" s="8" t="s">
        <v>9307</v>
      </c>
      <c r="B7388" s="8" t="s">
        <v>6516</v>
      </c>
      <c r="C7388" s="8" t="s">
        <v>4</v>
      </c>
      <c r="D7388" s="50" t="s">
        <v>11467</v>
      </c>
      <c r="E7388" s="50" t="s">
        <v>6211</v>
      </c>
    </row>
    <row r="7389" spans="1:5" ht="16" x14ac:dyDescent="0.2">
      <c r="A7389" s="8" t="s">
        <v>9307</v>
      </c>
      <c r="B7389" s="8" t="s">
        <v>6516</v>
      </c>
      <c r="C7389" s="8" t="s">
        <v>5</v>
      </c>
      <c r="D7389" s="50" t="s">
        <v>11469</v>
      </c>
      <c r="E7389" s="50" t="s">
        <v>6215</v>
      </c>
    </row>
    <row r="7390" spans="1:5" ht="16" x14ac:dyDescent="0.2">
      <c r="A7390" s="8" t="s">
        <v>9307</v>
      </c>
      <c r="B7390" s="8" t="s">
        <v>6516</v>
      </c>
      <c r="C7390" s="8" t="s">
        <v>6</v>
      </c>
      <c r="D7390" s="50" t="s">
        <v>11470</v>
      </c>
      <c r="E7390" s="50" t="s">
        <v>6216</v>
      </c>
    </row>
    <row r="7391" spans="1:5" ht="16" x14ac:dyDescent="0.2">
      <c r="A7391" s="8" t="s">
        <v>9307</v>
      </c>
      <c r="B7391" s="8" t="s">
        <v>6516</v>
      </c>
      <c r="C7391" s="8" t="s">
        <v>7</v>
      </c>
      <c r="D7391" s="50" t="s">
        <v>11566</v>
      </c>
      <c r="E7391" s="50" t="s">
        <v>6518</v>
      </c>
    </row>
    <row r="7392" spans="1:5" ht="16" x14ac:dyDescent="0.2">
      <c r="A7392" s="8" t="s">
        <v>9307</v>
      </c>
      <c r="B7392" s="8" t="s">
        <v>6519</v>
      </c>
      <c r="C7392" s="8" t="s">
        <v>4</v>
      </c>
      <c r="D7392" s="50" t="s">
        <v>11467</v>
      </c>
      <c r="E7392" s="50" t="s">
        <v>6211</v>
      </c>
    </row>
    <row r="7393" spans="1:5" ht="16" x14ac:dyDescent="0.2">
      <c r="A7393" s="8" t="s">
        <v>9307</v>
      </c>
      <c r="B7393" s="8" t="s">
        <v>6519</v>
      </c>
      <c r="C7393" s="8" t="s">
        <v>5</v>
      </c>
      <c r="D7393" s="50" t="s">
        <v>11469</v>
      </c>
      <c r="E7393" s="50" t="s">
        <v>6215</v>
      </c>
    </row>
    <row r="7394" spans="1:5" ht="16" x14ac:dyDescent="0.2">
      <c r="A7394" s="8" t="s">
        <v>9307</v>
      </c>
      <c r="B7394" s="8" t="s">
        <v>6519</v>
      </c>
      <c r="C7394" s="8" t="s">
        <v>6</v>
      </c>
      <c r="D7394" s="50" t="s">
        <v>11470</v>
      </c>
      <c r="E7394" s="50" t="s">
        <v>6216</v>
      </c>
    </row>
    <row r="7395" spans="1:5" ht="16" x14ac:dyDescent="0.2">
      <c r="A7395" s="8" t="s">
        <v>9307</v>
      </c>
      <c r="B7395" s="8" t="s">
        <v>6519</v>
      </c>
      <c r="C7395" s="8" t="s">
        <v>7</v>
      </c>
      <c r="D7395" s="50" t="s">
        <v>11567</v>
      </c>
      <c r="E7395" s="50" t="s">
        <v>6521</v>
      </c>
    </row>
    <row r="7396" spans="1:5" ht="112" x14ac:dyDescent="0.2">
      <c r="A7396" s="8" t="s">
        <v>9307</v>
      </c>
      <c r="B7396" s="8" t="s">
        <v>6519</v>
      </c>
      <c r="C7396" s="8" t="s">
        <v>8</v>
      </c>
      <c r="D7396" s="50" t="s">
        <v>11568</v>
      </c>
      <c r="E7396" s="50" t="s">
        <v>6522</v>
      </c>
    </row>
    <row r="7397" spans="1:5" ht="16" x14ac:dyDescent="0.2">
      <c r="A7397" s="8" t="s">
        <v>9307</v>
      </c>
      <c r="B7397" s="8" t="s">
        <v>6523</v>
      </c>
      <c r="C7397" s="8" t="s">
        <v>4</v>
      </c>
      <c r="D7397" s="50" t="s">
        <v>11467</v>
      </c>
      <c r="E7397" s="50" t="s">
        <v>6211</v>
      </c>
    </row>
    <row r="7398" spans="1:5" ht="16" x14ac:dyDescent="0.2">
      <c r="A7398" s="8" t="s">
        <v>9307</v>
      </c>
      <c r="B7398" s="8" t="s">
        <v>6523</v>
      </c>
      <c r="C7398" s="8" t="s">
        <v>5</v>
      </c>
      <c r="D7398" s="50" t="s">
        <v>11469</v>
      </c>
      <c r="E7398" s="50" t="s">
        <v>6215</v>
      </c>
    </row>
    <row r="7399" spans="1:5" ht="16" x14ac:dyDescent="0.2">
      <c r="A7399" s="8" t="s">
        <v>9307</v>
      </c>
      <c r="B7399" s="8" t="s">
        <v>6523</v>
      </c>
      <c r="C7399" s="8" t="s">
        <v>6</v>
      </c>
      <c r="D7399" s="50" t="s">
        <v>11470</v>
      </c>
      <c r="E7399" s="50" t="s">
        <v>6216</v>
      </c>
    </row>
    <row r="7400" spans="1:5" ht="16" x14ac:dyDescent="0.2">
      <c r="A7400" s="8" t="s">
        <v>9307</v>
      </c>
      <c r="B7400" s="8" t="s">
        <v>6523</v>
      </c>
      <c r="C7400" s="8" t="s">
        <v>7</v>
      </c>
      <c r="D7400" s="50" t="s">
        <v>11507</v>
      </c>
      <c r="E7400" s="50" t="s">
        <v>6320</v>
      </c>
    </row>
    <row r="7401" spans="1:5" ht="16" x14ac:dyDescent="0.2">
      <c r="A7401" s="8" t="s">
        <v>9307</v>
      </c>
      <c r="B7401" s="8" t="s">
        <v>6525</v>
      </c>
      <c r="C7401" s="8" t="s">
        <v>4</v>
      </c>
      <c r="D7401" s="50" t="s">
        <v>11467</v>
      </c>
      <c r="E7401" s="50" t="s">
        <v>6211</v>
      </c>
    </row>
    <row r="7402" spans="1:5" ht="16" x14ac:dyDescent="0.2">
      <c r="A7402" s="8" t="s">
        <v>9307</v>
      </c>
      <c r="B7402" s="8" t="s">
        <v>6525</v>
      </c>
      <c r="C7402" s="8" t="s">
        <v>5</v>
      </c>
      <c r="D7402" s="50" t="s">
        <v>11469</v>
      </c>
      <c r="E7402" s="50" t="s">
        <v>6215</v>
      </c>
    </row>
    <row r="7403" spans="1:5" ht="16" x14ac:dyDescent="0.2">
      <c r="A7403" s="8" t="s">
        <v>9307</v>
      </c>
      <c r="B7403" s="8" t="s">
        <v>6525</v>
      </c>
      <c r="C7403" s="8" t="s">
        <v>6</v>
      </c>
      <c r="D7403" s="50" t="s">
        <v>11470</v>
      </c>
      <c r="E7403" s="50" t="s">
        <v>6216</v>
      </c>
    </row>
    <row r="7404" spans="1:5" ht="16" x14ac:dyDescent="0.2">
      <c r="A7404" s="8" t="s">
        <v>9307</v>
      </c>
      <c r="B7404" s="8" t="s">
        <v>6525</v>
      </c>
      <c r="C7404" s="8" t="s">
        <v>7</v>
      </c>
      <c r="D7404" s="50" t="s">
        <v>9547</v>
      </c>
      <c r="E7404" s="50" t="s">
        <v>802</v>
      </c>
    </row>
    <row r="7405" spans="1:5" ht="16" x14ac:dyDescent="0.2">
      <c r="A7405" s="8" t="s">
        <v>9307</v>
      </c>
      <c r="B7405" s="8" t="s">
        <v>6527</v>
      </c>
      <c r="C7405" s="8" t="s">
        <v>4</v>
      </c>
      <c r="D7405" s="50" t="s">
        <v>11467</v>
      </c>
      <c r="E7405" s="50" t="s">
        <v>6211</v>
      </c>
    </row>
    <row r="7406" spans="1:5" ht="16" x14ac:dyDescent="0.2">
      <c r="A7406" s="8" t="s">
        <v>9307</v>
      </c>
      <c r="B7406" s="8" t="s">
        <v>6527</v>
      </c>
      <c r="C7406" s="8" t="s">
        <v>5</v>
      </c>
      <c r="D7406" s="50" t="s">
        <v>11469</v>
      </c>
      <c r="E7406" s="50" t="s">
        <v>6215</v>
      </c>
    </row>
    <row r="7407" spans="1:5" ht="16" x14ac:dyDescent="0.2">
      <c r="A7407" s="8" t="s">
        <v>9307</v>
      </c>
      <c r="B7407" s="8" t="s">
        <v>6527</v>
      </c>
      <c r="C7407" s="8" t="s">
        <v>6</v>
      </c>
      <c r="D7407" s="50" t="s">
        <v>11470</v>
      </c>
      <c r="E7407" s="50" t="s">
        <v>6216</v>
      </c>
    </row>
    <row r="7408" spans="1:5" ht="16" x14ac:dyDescent="0.2">
      <c r="A7408" s="8" t="s">
        <v>9307</v>
      </c>
      <c r="B7408" s="8" t="s">
        <v>6527</v>
      </c>
      <c r="C7408" s="8" t="s">
        <v>7</v>
      </c>
      <c r="D7408" s="50" t="s">
        <v>9516</v>
      </c>
      <c r="E7408" s="50" t="s">
        <v>643</v>
      </c>
    </row>
    <row r="7409" spans="1:5" ht="16" x14ac:dyDescent="0.2">
      <c r="A7409" s="8" t="s">
        <v>9307</v>
      </c>
      <c r="B7409" s="8" t="s">
        <v>6530</v>
      </c>
      <c r="C7409" s="8" t="s">
        <v>4</v>
      </c>
      <c r="D7409" s="50" t="s">
        <v>11467</v>
      </c>
      <c r="E7409" s="50" t="s">
        <v>6211</v>
      </c>
    </row>
    <row r="7410" spans="1:5" ht="16" x14ac:dyDescent="0.2">
      <c r="A7410" s="8" t="s">
        <v>9307</v>
      </c>
      <c r="B7410" s="8" t="s">
        <v>6530</v>
      </c>
      <c r="C7410" s="8" t="s">
        <v>5</v>
      </c>
      <c r="D7410" s="50" t="s">
        <v>11469</v>
      </c>
      <c r="E7410" s="50" t="s">
        <v>6215</v>
      </c>
    </row>
    <row r="7411" spans="1:5" ht="16" x14ac:dyDescent="0.2">
      <c r="A7411" s="8" t="s">
        <v>9307</v>
      </c>
      <c r="B7411" s="8" t="s">
        <v>6530</v>
      </c>
      <c r="C7411" s="8" t="s">
        <v>6</v>
      </c>
      <c r="D7411" s="50" t="s">
        <v>11470</v>
      </c>
      <c r="E7411" s="50" t="s">
        <v>6216</v>
      </c>
    </row>
    <row r="7412" spans="1:5" ht="32" x14ac:dyDescent="0.2">
      <c r="A7412" s="8" t="s">
        <v>9307</v>
      </c>
      <c r="B7412" s="8" t="s">
        <v>6530</v>
      </c>
      <c r="C7412" s="8" t="s">
        <v>7</v>
      </c>
      <c r="D7412" s="50" t="s">
        <v>11569</v>
      </c>
      <c r="E7412" s="50" t="s">
        <v>6532</v>
      </c>
    </row>
    <row r="7413" spans="1:5" ht="16" x14ac:dyDescent="0.2">
      <c r="A7413" s="8" t="s">
        <v>9307</v>
      </c>
      <c r="B7413" s="8" t="s">
        <v>6533</v>
      </c>
      <c r="C7413" s="8" t="s">
        <v>4</v>
      </c>
      <c r="D7413" s="50" t="s">
        <v>11467</v>
      </c>
      <c r="E7413" s="50" t="s">
        <v>6211</v>
      </c>
    </row>
    <row r="7414" spans="1:5" ht="16" x14ac:dyDescent="0.2">
      <c r="A7414" s="8" t="s">
        <v>9307</v>
      </c>
      <c r="B7414" s="8" t="s">
        <v>6533</v>
      </c>
      <c r="C7414" s="8" t="s">
        <v>5</v>
      </c>
      <c r="D7414" s="50" t="s">
        <v>11469</v>
      </c>
      <c r="E7414" s="50" t="s">
        <v>6215</v>
      </c>
    </row>
    <row r="7415" spans="1:5" ht="16" x14ac:dyDescent="0.2">
      <c r="A7415" s="8" t="s">
        <v>9307</v>
      </c>
      <c r="B7415" s="8" t="s">
        <v>6533</v>
      </c>
      <c r="C7415" s="8" t="s">
        <v>6</v>
      </c>
      <c r="D7415" s="50" t="s">
        <v>11470</v>
      </c>
      <c r="E7415" s="50" t="s">
        <v>6216</v>
      </c>
    </row>
    <row r="7416" spans="1:5" ht="16" x14ac:dyDescent="0.2">
      <c r="A7416" s="8" t="s">
        <v>9307</v>
      </c>
      <c r="B7416" s="8" t="s">
        <v>6533</v>
      </c>
      <c r="C7416" s="8" t="s">
        <v>7</v>
      </c>
      <c r="D7416" s="50" t="s">
        <v>11570</v>
      </c>
      <c r="E7416" s="50" t="s">
        <v>6535</v>
      </c>
    </row>
    <row r="7417" spans="1:5" ht="16" x14ac:dyDescent="0.2">
      <c r="A7417" s="8" t="s">
        <v>9307</v>
      </c>
      <c r="B7417" s="8" t="s">
        <v>6536</v>
      </c>
      <c r="C7417" s="8" t="s">
        <v>4</v>
      </c>
      <c r="D7417" s="50" t="s">
        <v>11467</v>
      </c>
      <c r="E7417" s="50" t="s">
        <v>6211</v>
      </c>
    </row>
    <row r="7418" spans="1:5" ht="16" x14ac:dyDescent="0.2">
      <c r="A7418" s="8" t="s">
        <v>9307</v>
      </c>
      <c r="B7418" s="8" t="s">
        <v>6536</v>
      </c>
      <c r="C7418" s="8" t="s">
        <v>5</v>
      </c>
      <c r="D7418" s="50" t="s">
        <v>11469</v>
      </c>
      <c r="E7418" s="50" t="s">
        <v>6215</v>
      </c>
    </row>
    <row r="7419" spans="1:5" ht="16" x14ac:dyDescent="0.2">
      <c r="A7419" s="8" t="s">
        <v>9307</v>
      </c>
      <c r="B7419" s="8" t="s">
        <v>6536</v>
      </c>
      <c r="C7419" s="8" t="s">
        <v>6</v>
      </c>
      <c r="D7419" s="50" t="s">
        <v>11470</v>
      </c>
      <c r="E7419" s="50" t="s">
        <v>6216</v>
      </c>
    </row>
    <row r="7420" spans="1:5" ht="16" x14ac:dyDescent="0.2">
      <c r="A7420" s="8" t="s">
        <v>9307</v>
      </c>
      <c r="B7420" s="8" t="s">
        <v>6536</v>
      </c>
      <c r="C7420" s="8" t="s">
        <v>7</v>
      </c>
      <c r="D7420" s="50" t="s">
        <v>11571</v>
      </c>
      <c r="E7420" s="50" t="s">
        <v>6538</v>
      </c>
    </row>
    <row r="7421" spans="1:5" ht="16" x14ac:dyDescent="0.2">
      <c r="A7421" s="8" t="s">
        <v>9307</v>
      </c>
      <c r="B7421" s="8" t="s">
        <v>6539</v>
      </c>
      <c r="C7421" s="8" t="s">
        <v>4</v>
      </c>
      <c r="D7421" s="50" t="s">
        <v>11467</v>
      </c>
      <c r="E7421" s="50" t="s">
        <v>6211</v>
      </c>
    </row>
    <row r="7422" spans="1:5" ht="16" x14ac:dyDescent="0.2">
      <c r="A7422" s="8" t="s">
        <v>9307</v>
      </c>
      <c r="B7422" s="8" t="s">
        <v>6539</v>
      </c>
      <c r="C7422" s="8" t="s">
        <v>5</v>
      </c>
      <c r="D7422" s="50" t="s">
        <v>11469</v>
      </c>
      <c r="E7422" s="50" t="s">
        <v>6215</v>
      </c>
    </row>
    <row r="7423" spans="1:5" ht="16" x14ac:dyDescent="0.2">
      <c r="A7423" s="8" t="s">
        <v>9307</v>
      </c>
      <c r="B7423" s="8" t="s">
        <v>6539</v>
      </c>
      <c r="C7423" s="8" t="s">
        <v>6</v>
      </c>
      <c r="D7423" s="50" t="s">
        <v>11470</v>
      </c>
      <c r="E7423" s="50" t="s">
        <v>6216</v>
      </c>
    </row>
    <row r="7424" spans="1:5" ht="16" x14ac:dyDescent="0.2">
      <c r="A7424" s="8" t="s">
        <v>9307</v>
      </c>
      <c r="B7424" s="8" t="s">
        <v>6539</v>
      </c>
      <c r="C7424" s="8" t="s">
        <v>7</v>
      </c>
      <c r="D7424" s="50" t="s">
        <v>11572</v>
      </c>
      <c r="E7424" s="50" t="s">
        <v>6541</v>
      </c>
    </row>
    <row r="7425" spans="1:5" ht="16" x14ac:dyDescent="0.2">
      <c r="A7425" s="8" t="s">
        <v>9307</v>
      </c>
      <c r="B7425" s="8" t="s">
        <v>6542</v>
      </c>
      <c r="C7425" s="8" t="s">
        <v>4</v>
      </c>
      <c r="D7425" s="50" t="s">
        <v>11467</v>
      </c>
      <c r="E7425" s="50" t="s">
        <v>6211</v>
      </c>
    </row>
    <row r="7426" spans="1:5" ht="16" x14ac:dyDescent="0.2">
      <c r="A7426" s="8" t="s">
        <v>9307</v>
      </c>
      <c r="B7426" s="8" t="s">
        <v>6542</v>
      </c>
      <c r="C7426" s="8" t="s">
        <v>5</v>
      </c>
      <c r="D7426" s="50" t="s">
        <v>11469</v>
      </c>
      <c r="E7426" s="50" t="s">
        <v>6215</v>
      </c>
    </row>
    <row r="7427" spans="1:5" ht="16" x14ac:dyDescent="0.2">
      <c r="A7427" s="8" t="s">
        <v>9307</v>
      </c>
      <c r="B7427" s="8" t="s">
        <v>6542</v>
      </c>
      <c r="C7427" s="8" t="s">
        <v>6</v>
      </c>
      <c r="D7427" s="50" t="s">
        <v>11470</v>
      </c>
      <c r="E7427" s="50" t="s">
        <v>6216</v>
      </c>
    </row>
    <row r="7428" spans="1:5" ht="16" x14ac:dyDescent="0.2">
      <c r="A7428" s="8" t="s">
        <v>9307</v>
      </c>
      <c r="B7428" s="8" t="s">
        <v>6542</v>
      </c>
      <c r="C7428" s="8" t="s">
        <v>7</v>
      </c>
      <c r="D7428" s="50" t="s">
        <v>11573</v>
      </c>
      <c r="E7428" s="50" t="s">
        <v>6544</v>
      </c>
    </row>
    <row r="7429" spans="1:5" ht="16" x14ac:dyDescent="0.2">
      <c r="A7429" s="8" t="s">
        <v>9307</v>
      </c>
      <c r="B7429" s="8" t="s">
        <v>6545</v>
      </c>
      <c r="C7429" s="8" t="s">
        <v>4</v>
      </c>
      <c r="D7429" s="50" t="s">
        <v>11467</v>
      </c>
      <c r="E7429" s="50" t="s">
        <v>6211</v>
      </c>
    </row>
    <row r="7430" spans="1:5" ht="16" x14ac:dyDescent="0.2">
      <c r="A7430" s="8" t="s">
        <v>9307</v>
      </c>
      <c r="B7430" s="8" t="s">
        <v>6545</v>
      </c>
      <c r="C7430" s="8" t="s">
        <v>5</v>
      </c>
      <c r="D7430" s="50" t="s">
        <v>11469</v>
      </c>
      <c r="E7430" s="50" t="s">
        <v>6215</v>
      </c>
    </row>
    <row r="7431" spans="1:5" ht="16" x14ac:dyDescent="0.2">
      <c r="A7431" s="8" t="s">
        <v>9307</v>
      </c>
      <c r="B7431" s="8" t="s">
        <v>6545</v>
      </c>
      <c r="C7431" s="8" t="s">
        <v>6</v>
      </c>
      <c r="D7431" s="50" t="s">
        <v>11470</v>
      </c>
      <c r="E7431" s="50" t="s">
        <v>6216</v>
      </c>
    </row>
    <row r="7432" spans="1:5" ht="16" x14ac:dyDescent="0.2">
      <c r="A7432" s="8" t="s">
        <v>9307</v>
      </c>
      <c r="B7432" s="8" t="s">
        <v>6545</v>
      </c>
      <c r="C7432" s="8" t="s">
        <v>7</v>
      </c>
      <c r="D7432" s="50" t="s">
        <v>11574</v>
      </c>
      <c r="E7432" s="50" t="s">
        <v>6547</v>
      </c>
    </row>
    <row r="7433" spans="1:5" ht="32" x14ac:dyDescent="0.2">
      <c r="A7433" s="8" t="s">
        <v>9307</v>
      </c>
      <c r="B7433" s="8" t="s">
        <v>6545</v>
      </c>
      <c r="C7433" s="8" t="s">
        <v>8</v>
      </c>
      <c r="D7433" s="50" t="s">
        <v>11575</v>
      </c>
      <c r="E7433" s="50" t="s">
        <v>6548</v>
      </c>
    </row>
    <row r="7434" spans="1:5" ht="16" x14ac:dyDescent="0.2">
      <c r="A7434" s="8" t="s">
        <v>9307</v>
      </c>
      <c r="B7434" s="8" t="s">
        <v>6549</v>
      </c>
      <c r="C7434" s="8" t="s">
        <v>4</v>
      </c>
      <c r="D7434" s="50" t="s">
        <v>11467</v>
      </c>
      <c r="E7434" s="50" t="s">
        <v>6211</v>
      </c>
    </row>
    <row r="7435" spans="1:5" ht="16" x14ac:dyDescent="0.2">
      <c r="A7435" s="8" t="s">
        <v>9307</v>
      </c>
      <c r="B7435" s="8" t="s">
        <v>6549</v>
      </c>
      <c r="C7435" s="8" t="s">
        <v>5</v>
      </c>
      <c r="D7435" s="50" t="s">
        <v>11469</v>
      </c>
      <c r="E7435" s="50" t="s">
        <v>6215</v>
      </c>
    </row>
    <row r="7436" spans="1:5" ht="16" x14ac:dyDescent="0.2">
      <c r="A7436" s="8" t="s">
        <v>9307</v>
      </c>
      <c r="B7436" s="8" t="s">
        <v>6549</v>
      </c>
      <c r="C7436" s="8" t="s">
        <v>6</v>
      </c>
      <c r="D7436" s="50" t="s">
        <v>11470</v>
      </c>
      <c r="E7436" s="50" t="s">
        <v>6216</v>
      </c>
    </row>
    <row r="7437" spans="1:5" ht="16" x14ac:dyDescent="0.2">
      <c r="A7437" s="8" t="s">
        <v>9307</v>
      </c>
      <c r="B7437" s="8" t="s">
        <v>6549</v>
      </c>
      <c r="C7437" s="8" t="s">
        <v>7</v>
      </c>
      <c r="D7437" s="50" t="s">
        <v>11576</v>
      </c>
      <c r="E7437" s="50" t="s">
        <v>6551</v>
      </c>
    </row>
    <row r="7438" spans="1:5" ht="16" x14ac:dyDescent="0.2">
      <c r="A7438" s="8" t="s">
        <v>9307</v>
      </c>
      <c r="B7438" s="8" t="s">
        <v>6549</v>
      </c>
      <c r="C7438" s="8" t="s">
        <v>8</v>
      </c>
      <c r="D7438" s="50" t="s">
        <v>11577</v>
      </c>
      <c r="E7438" s="50" t="s">
        <v>6552</v>
      </c>
    </row>
    <row r="7439" spans="1:5" ht="16" x14ac:dyDescent="0.2">
      <c r="A7439" s="8" t="s">
        <v>9307</v>
      </c>
      <c r="B7439" s="8" t="s">
        <v>6553</v>
      </c>
      <c r="C7439" s="8" t="s">
        <v>4</v>
      </c>
      <c r="D7439" s="50" t="s">
        <v>11467</v>
      </c>
      <c r="E7439" s="50" t="s">
        <v>6211</v>
      </c>
    </row>
    <row r="7440" spans="1:5" ht="16" x14ac:dyDescent="0.2">
      <c r="A7440" s="8" t="s">
        <v>9307</v>
      </c>
      <c r="B7440" s="8" t="s">
        <v>6553</v>
      </c>
      <c r="C7440" s="8" t="s">
        <v>5</v>
      </c>
      <c r="D7440" s="50" t="s">
        <v>11469</v>
      </c>
      <c r="E7440" s="50" t="s">
        <v>6215</v>
      </c>
    </row>
    <row r="7441" spans="1:5" ht="16" x14ac:dyDescent="0.2">
      <c r="A7441" s="8" t="s">
        <v>9307</v>
      </c>
      <c r="B7441" s="8" t="s">
        <v>6553</v>
      </c>
      <c r="C7441" s="8" t="s">
        <v>6</v>
      </c>
      <c r="D7441" s="50" t="s">
        <v>11470</v>
      </c>
      <c r="E7441" s="50" t="s">
        <v>6216</v>
      </c>
    </row>
    <row r="7442" spans="1:5" ht="16" x14ac:dyDescent="0.2">
      <c r="A7442" s="8" t="s">
        <v>9307</v>
      </c>
      <c r="B7442" s="8" t="s">
        <v>6553</v>
      </c>
      <c r="C7442" s="8" t="s">
        <v>7</v>
      </c>
      <c r="D7442" s="50" t="s">
        <v>11578</v>
      </c>
      <c r="E7442" s="50" t="s">
        <v>6555</v>
      </c>
    </row>
    <row r="7443" spans="1:5" ht="16" x14ac:dyDescent="0.2">
      <c r="A7443" s="8" t="s">
        <v>9307</v>
      </c>
      <c r="B7443" s="8" t="s">
        <v>6556</v>
      </c>
      <c r="C7443" s="8" t="s">
        <v>4</v>
      </c>
      <c r="D7443" s="50" t="s">
        <v>11467</v>
      </c>
      <c r="E7443" s="50" t="s">
        <v>6211</v>
      </c>
    </row>
    <row r="7444" spans="1:5" ht="16" x14ac:dyDescent="0.2">
      <c r="A7444" s="8" t="s">
        <v>9307</v>
      </c>
      <c r="B7444" s="8" t="s">
        <v>6556</v>
      </c>
      <c r="C7444" s="8" t="s">
        <v>5</v>
      </c>
      <c r="D7444" s="50" t="s">
        <v>11469</v>
      </c>
      <c r="E7444" s="50" t="s">
        <v>6215</v>
      </c>
    </row>
    <row r="7445" spans="1:5" ht="16" x14ac:dyDescent="0.2">
      <c r="A7445" s="8" t="s">
        <v>9307</v>
      </c>
      <c r="B7445" s="8" t="s">
        <v>6556</v>
      </c>
      <c r="C7445" s="8" t="s">
        <v>6</v>
      </c>
      <c r="D7445" s="50" t="s">
        <v>11470</v>
      </c>
      <c r="E7445" s="50" t="s">
        <v>6216</v>
      </c>
    </row>
    <row r="7446" spans="1:5" ht="16" x14ac:dyDescent="0.2">
      <c r="A7446" s="8" t="s">
        <v>9307</v>
      </c>
      <c r="B7446" s="8" t="s">
        <v>6556</v>
      </c>
      <c r="C7446" s="8" t="s">
        <v>7</v>
      </c>
      <c r="D7446" s="50" t="s">
        <v>11579</v>
      </c>
      <c r="E7446" s="50" t="s">
        <v>6558</v>
      </c>
    </row>
    <row r="7447" spans="1:5" ht="16" x14ac:dyDescent="0.2">
      <c r="A7447" s="8" t="s">
        <v>9307</v>
      </c>
      <c r="B7447" s="8" t="s">
        <v>6559</v>
      </c>
      <c r="C7447" s="8" t="s">
        <v>4</v>
      </c>
      <c r="D7447" s="50" t="s">
        <v>11467</v>
      </c>
      <c r="E7447" s="50" t="s">
        <v>6211</v>
      </c>
    </row>
    <row r="7448" spans="1:5" ht="16" x14ac:dyDescent="0.2">
      <c r="A7448" s="8" t="s">
        <v>9307</v>
      </c>
      <c r="B7448" s="8" t="s">
        <v>6559</v>
      </c>
      <c r="C7448" s="8" t="s">
        <v>5</v>
      </c>
      <c r="D7448" s="50" t="s">
        <v>11469</v>
      </c>
      <c r="E7448" s="50" t="s">
        <v>6215</v>
      </c>
    </row>
    <row r="7449" spans="1:5" ht="16" x14ac:dyDescent="0.2">
      <c r="A7449" s="8" t="s">
        <v>9307</v>
      </c>
      <c r="B7449" s="8" t="s">
        <v>6559</v>
      </c>
      <c r="C7449" s="8" t="s">
        <v>6</v>
      </c>
      <c r="D7449" s="50" t="s">
        <v>11470</v>
      </c>
      <c r="E7449" s="50" t="s">
        <v>6216</v>
      </c>
    </row>
    <row r="7450" spans="1:5" ht="16" x14ac:dyDescent="0.2">
      <c r="A7450" s="8" t="s">
        <v>9307</v>
      </c>
      <c r="B7450" s="8" t="s">
        <v>6559</v>
      </c>
      <c r="C7450" s="8" t="s">
        <v>7</v>
      </c>
      <c r="D7450" s="50" t="s">
        <v>11580</v>
      </c>
      <c r="E7450" s="50" t="s">
        <v>6561</v>
      </c>
    </row>
    <row r="7451" spans="1:5" ht="16" x14ac:dyDescent="0.2">
      <c r="A7451" s="8" t="s">
        <v>9307</v>
      </c>
      <c r="B7451" s="8" t="s">
        <v>6562</v>
      </c>
      <c r="C7451" s="8" t="s">
        <v>4</v>
      </c>
      <c r="D7451" s="50" t="s">
        <v>11467</v>
      </c>
      <c r="E7451" s="50" t="s">
        <v>6211</v>
      </c>
    </row>
    <row r="7452" spans="1:5" ht="16" x14ac:dyDescent="0.2">
      <c r="A7452" s="8" t="s">
        <v>9307</v>
      </c>
      <c r="B7452" s="8" t="s">
        <v>6562</v>
      </c>
      <c r="C7452" s="8" t="s">
        <v>5</v>
      </c>
      <c r="D7452" s="50" t="s">
        <v>11469</v>
      </c>
      <c r="E7452" s="50" t="s">
        <v>6215</v>
      </c>
    </row>
    <row r="7453" spans="1:5" ht="16" x14ac:dyDescent="0.2">
      <c r="A7453" s="8" t="s">
        <v>9307</v>
      </c>
      <c r="B7453" s="8" t="s">
        <v>6562</v>
      </c>
      <c r="C7453" s="8" t="s">
        <v>6</v>
      </c>
      <c r="D7453" s="50" t="s">
        <v>11470</v>
      </c>
      <c r="E7453" s="50" t="s">
        <v>6216</v>
      </c>
    </row>
    <row r="7454" spans="1:5" ht="16" x14ac:dyDescent="0.2">
      <c r="A7454" s="8" t="s">
        <v>9307</v>
      </c>
      <c r="B7454" s="8" t="s">
        <v>6562</v>
      </c>
      <c r="C7454" s="8" t="s">
        <v>7</v>
      </c>
      <c r="D7454" s="50" t="s">
        <v>11581</v>
      </c>
      <c r="E7454" s="50" t="s">
        <v>6564</v>
      </c>
    </row>
    <row r="7455" spans="1:5" ht="16" x14ac:dyDescent="0.2">
      <c r="A7455" s="8" t="s">
        <v>9307</v>
      </c>
      <c r="B7455" s="8" t="s">
        <v>6565</v>
      </c>
      <c r="C7455" s="8" t="s">
        <v>4</v>
      </c>
      <c r="D7455" s="50" t="s">
        <v>11467</v>
      </c>
      <c r="E7455" s="50" t="s">
        <v>6211</v>
      </c>
    </row>
    <row r="7456" spans="1:5" ht="16" x14ac:dyDescent="0.2">
      <c r="A7456" s="8" t="s">
        <v>9307</v>
      </c>
      <c r="B7456" s="8" t="s">
        <v>6565</v>
      </c>
      <c r="C7456" s="8" t="s">
        <v>5</v>
      </c>
      <c r="D7456" s="50" t="s">
        <v>11469</v>
      </c>
      <c r="E7456" s="50" t="s">
        <v>6215</v>
      </c>
    </row>
    <row r="7457" spans="1:5" ht="16" x14ac:dyDescent="0.2">
      <c r="A7457" s="8" t="s">
        <v>9307</v>
      </c>
      <c r="B7457" s="8" t="s">
        <v>6565</v>
      </c>
      <c r="C7457" s="8" t="s">
        <v>6</v>
      </c>
      <c r="D7457" s="50" t="s">
        <v>11470</v>
      </c>
      <c r="E7457" s="50" t="s">
        <v>6216</v>
      </c>
    </row>
    <row r="7458" spans="1:5" ht="16" x14ac:dyDescent="0.2">
      <c r="A7458" s="8" t="s">
        <v>9307</v>
      </c>
      <c r="B7458" s="8" t="s">
        <v>6565</v>
      </c>
      <c r="C7458" s="8" t="s">
        <v>7</v>
      </c>
      <c r="D7458" s="50" t="s">
        <v>11582</v>
      </c>
      <c r="E7458" s="50" t="s">
        <v>6567</v>
      </c>
    </row>
    <row r="7459" spans="1:5" ht="16" x14ac:dyDescent="0.2">
      <c r="A7459" s="8" t="s">
        <v>9307</v>
      </c>
      <c r="B7459" s="8" t="s">
        <v>6568</v>
      </c>
      <c r="C7459" s="8" t="s">
        <v>4</v>
      </c>
      <c r="D7459" s="50" t="s">
        <v>11467</v>
      </c>
      <c r="E7459" s="50" t="s">
        <v>6211</v>
      </c>
    </row>
    <row r="7460" spans="1:5" ht="16" x14ac:dyDescent="0.2">
      <c r="A7460" s="8" t="s">
        <v>9307</v>
      </c>
      <c r="B7460" s="8" t="s">
        <v>6568</v>
      </c>
      <c r="C7460" s="8" t="s">
        <v>5</v>
      </c>
      <c r="D7460" s="50" t="s">
        <v>11469</v>
      </c>
      <c r="E7460" s="50" t="s">
        <v>6215</v>
      </c>
    </row>
    <row r="7461" spans="1:5" ht="16" x14ac:dyDescent="0.2">
      <c r="A7461" s="8" t="s">
        <v>9307</v>
      </c>
      <c r="B7461" s="8" t="s">
        <v>6568</v>
      </c>
      <c r="C7461" s="8" t="s">
        <v>6</v>
      </c>
      <c r="D7461" s="50" t="s">
        <v>11470</v>
      </c>
      <c r="E7461" s="50" t="s">
        <v>6216</v>
      </c>
    </row>
    <row r="7462" spans="1:5" ht="16" x14ac:dyDescent="0.2">
      <c r="A7462" s="8" t="s">
        <v>9307</v>
      </c>
      <c r="B7462" s="8" t="s">
        <v>6568</v>
      </c>
      <c r="C7462" s="8" t="s">
        <v>7</v>
      </c>
      <c r="D7462" s="50" t="s">
        <v>11583</v>
      </c>
      <c r="E7462" s="50" t="s">
        <v>6570</v>
      </c>
    </row>
    <row r="7463" spans="1:5" ht="16" x14ac:dyDescent="0.2">
      <c r="A7463" s="8" t="s">
        <v>9307</v>
      </c>
      <c r="B7463" s="8" t="s">
        <v>6571</v>
      </c>
      <c r="C7463" s="8" t="s">
        <v>4</v>
      </c>
      <c r="D7463" s="50" t="s">
        <v>11467</v>
      </c>
      <c r="E7463" s="50" t="s">
        <v>6211</v>
      </c>
    </row>
    <row r="7464" spans="1:5" ht="16" x14ac:dyDescent="0.2">
      <c r="A7464" s="8" t="s">
        <v>9307</v>
      </c>
      <c r="B7464" s="8" t="s">
        <v>6571</v>
      </c>
      <c r="C7464" s="8" t="s">
        <v>5</v>
      </c>
      <c r="D7464" s="50" t="s">
        <v>11469</v>
      </c>
      <c r="E7464" s="50" t="s">
        <v>6215</v>
      </c>
    </row>
    <row r="7465" spans="1:5" ht="16" x14ac:dyDescent="0.2">
      <c r="A7465" s="8" t="s">
        <v>9307</v>
      </c>
      <c r="B7465" s="8" t="s">
        <v>6571</v>
      </c>
      <c r="C7465" s="8" t="s">
        <v>6</v>
      </c>
      <c r="D7465" s="50" t="s">
        <v>11470</v>
      </c>
      <c r="E7465" s="50" t="s">
        <v>6216</v>
      </c>
    </row>
    <row r="7466" spans="1:5" ht="16" x14ac:dyDescent="0.2">
      <c r="A7466" s="8" t="s">
        <v>9307</v>
      </c>
      <c r="B7466" s="8" t="s">
        <v>6571</v>
      </c>
      <c r="C7466" s="8" t="s">
        <v>7</v>
      </c>
      <c r="D7466" s="50" t="s">
        <v>11584</v>
      </c>
      <c r="E7466" s="50" t="s">
        <v>6573</v>
      </c>
    </row>
    <row r="7467" spans="1:5" ht="16" x14ac:dyDescent="0.2">
      <c r="A7467" s="8" t="s">
        <v>9307</v>
      </c>
      <c r="B7467" s="8" t="s">
        <v>6574</v>
      </c>
      <c r="C7467" s="8" t="s">
        <v>4</v>
      </c>
      <c r="D7467" s="50" t="s">
        <v>11467</v>
      </c>
      <c r="E7467" s="50" t="s">
        <v>6211</v>
      </c>
    </row>
    <row r="7468" spans="1:5" ht="16" x14ac:dyDescent="0.2">
      <c r="A7468" s="8" t="s">
        <v>9307</v>
      </c>
      <c r="B7468" s="8" t="s">
        <v>6574</v>
      </c>
      <c r="C7468" s="8" t="s">
        <v>5</v>
      </c>
      <c r="D7468" s="50" t="s">
        <v>11469</v>
      </c>
      <c r="E7468" s="50" t="s">
        <v>6215</v>
      </c>
    </row>
    <row r="7469" spans="1:5" ht="16" x14ac:dyDescent="0.2">
      <c r="A7469" s="8" t="s">
        <v>9307</v>
      </c>
      <c r="B7469" s="8" t="s">
        <v>6574</v>
      </c>
      <c r="C7469" s="8" t="s">
        <v>6</v>
      </c>
      <c r="D7469" s="50" t="s">
        <v>11470</v>
      </c>
      <c r="E7469" s="50" t="s">
        <v>6216</v>
      </c>
    </row>
    <row r="7470" spans="1:5" ht="16" x14ac:dyDescent="0.2">
      <c r="A7470" s="8" t="s">
        <v>9307</v>
      </c>
      <c r="B7470" s="8" t="s">
        <v>6574</v>
      </c>
      <c r="C7470" s="8" t="s">
        <v>7</v>
      </c>
      <c r="D7470" s="50" t="s">
        <v>11585</v>
      </c>
      <c r="E7470" s="50" t="s">
        <v>6576</v>
      </c>
    </row>
    <row r="7471" spans="1:5" ht="16" x14ac:dyDescent="0.2">
      <c r="A7471" s="8" t="s">
        <v>9307</v>
      </c>
      <c r="B7471" s="8" t="s">
        <v>6577</v>
      </c>
      <c r="C7471" s="8" t="s">
        <v>4</v>
      </c>
      <c r="D7471" s="50" t="s">
        <v>11467</v>
      </c>
      <c r="E7471" s="50" t="s">
        <v>6211</v>
      </c>
    </row>
    <row r="7472" spans="1:5" ht="16" x14ac:dyDescent="0.2">
      <c r="A7472" s="8" t="s">
        <v>9307</v>
      </c>
      <c r="B7472" s="8" t="s">
        <v>6577</v>
      </c>
      <c r="C7472" s="8" t="s">
        <v>5</v>
      </c>
      <c r="D7472" s="50" t="s">
        <v>11469</v>
      </c>
      <c r="E7472" s="50" t="s">
        <v>6215</v>
      </c>
    </row>
    <row r="7473" spans="1:5" ht="16" x14ac:dyDescent="0.2">
      <c r="A7473" s="8" t="s">
        <v>9307</v>
      </c>
      <c r="B7473" s="8" t="s">
        <v>6577</v>
      </c>
      <c r="C7473" s="8" t="s">
        <v>6</v>
      </c>
      <c r="D7473" s="50" t="s">
        <v>11470</v>
      </c>
      <c r="E7473" s="50" t="s">
        <v>6216</v>
      </c>
    </row>
    <row r="7474" spans="1:5" ht="16" x14ac:dyDescent="0.2">
      <c r="A7474" s="8" t="s">
        <v>9307</v>
      </c>
      <c r="B7474" s="8" t="s">
        <v>6577</v>
      </c>
      <c r="C7474" s="8" t="s">
        <v>7</v>
      </c>
      <c r="D7474" s="50" t="s">
        <v>11586</v>
      </c>
      <c r="E7474" s="50" t="s">
        <v>6579</v>
      </c>
    </row>
    <row r="7475" spans="1:5" ht="16" x14ac:dyDescent="0.2">
      <c r="A7475" s="8" t="s">
        <v>9307</v>
      </c>
      <c r="B7475" s="8" t="s">
        <v>6580</v>
      </c>
      <c r="C7475" s="8" t="s">
        <v>4</v>
      </c>
      <c r="D7475" s="50" t="s">
        <v>11467</v>
      </c>
      <c r="E7475" s="50" t="s">
        <v>6211</v>
      </c>
    </row>
    <row r="7476" spans="1:5" ht="16" x14ac:dyDescent="0.2">
      <c r="A7476" s="8" t="s">
        <v>9307</v>
      </c>
      <c r="B7476" s="8" t="s">
        <v>6580</v>
      </c>
      <c r="C7476" s="8" t="s">
        <v>5</v>
      </c>
      <c r="D7476" s="50" t="s">
        <v>11469</v>
      </c>
      <c r="E7476" s="50" t="s">
        <v>6215</v>
      </c>
    </row>
    <row r="7477" spans="1:5" ht="16" x14ac:dyDescent="0.2">
      <c r="A7477" s="8" t="s">
        <v>9307</v>
      </c>
      <c r="B7477" s="8" t="s">
        <v>6580</v>
      </c>
      <c r="C7477" s="8" t="s">
        <v>6</v>
      </c>
      <c r="D7477" s="50" t="s">
        <v>11470</v>
      </c>
      <c r="E7477" s="50" t="s">
        <v>6216</v>
      </c>
    </row>
    <row r="7478" spans="1:5" ht="16" x14ac:dyDescent="0.2">
      <c r="A7478" s="8" t="s">
        <v>9307</v>
      </c>
      <c r="B7478" s="8" t="s">
        <v>6580</v>
      </c>
      <c r="C7478" s="8" t="s">
        <v>7</v>
      </c>
      <c r="D7478" s="50" t="s">
        <v>11587</v>
      </c>
      <c r="E7478" s="50" t="s">
        <v>6582</v>
      </c>
    </row>
    <row r="7479" spans="1:5" ht="16" x14ac:dyDescent="0.2">
      <c r="A7479" s="8" t="s">
        <v>9307</v>
      </c>
      <c r="B7479" s="8" t="s">
        <v>6583</v>
      </c>
      <c r="C7479" s="8" t="s">
        <v>4</v>
      </c>
      <c r="D7479" s="50" t="s">
        <v>11467</v>
      </c>
      <c r="E7479" s="50" t="s">
        <v>6211</v>
      </c>
    </row>
    <row r="7480" spans="1:5" ht="16" x14ac:dyDescent="0.2">
      <c r="A7480" s="8" t="s">
        <v>9307</v>
      </c>
      <c r="B7480" s="8" t="s">
        <v>6583</v>
      </c>
      <c r="C7480" s="8" t="s">
        <v>5</v>
      </c>
      <c r="D7480" s="50" t="s">
        <v>11469</v>
      </c>
      <c r="E7480" s="50" t="s">
        <v>6215</v>
      </c>
    </row>
    <row r="7481" spans="1:5" ht="16" x14ac:dyDescent="0.2">
      <c r="A7481" s="8" t="s">
        <v>9307</v>
      </c>
      <c r="B7481" s="8" t="s">
        <v>6583</v>
      </c>
      <c r="C7481" s="8" t="s">
        <v>6</v>
      </c>
      <c r="D7481" s="50" t="s">
        <v>11470</v>
      </c>
      <c r="E7481" s="50" t="s">
        <v>6216</v>
      </c>
    </row>
    <row r="7482" spans="1:5" ht="16" x14ac:dyDescent="0.2">
      <c r="A7482" s="8" t="s">
        <v>9307</v>
      </c>
      <c r="B7482" s="8" t="s">
        <v>6583</v>
      </c>
      <c r="C7482" s="8" t="s">
        <v>7</v>
      </c>
      <c r="D7482" s="50" t="s">
        <v>11588</v>
      </c>
      <c r="E7482" s="50" t="s">
        <v>6585</v>
      </c>
    </row>
    <row r="7483" spans="1:5" ht="16" x14ac:dyDescent="0.2">
      <c r="A7483" s="8" t="s">
        <v>9307</v>
      </c>
      <c r="B7483" s="8" t="s">
        <v>6586</v>
      </c>
      <c r="C7483" s="8" t="s">
        <v>4</v>
      </c>
      <c r="D7483" s="50" t="s">
        <v>11467</v>
      </c>
      <c r="E7483" s="50" t="s">
        <v>6211</v>
      </c>
    </row>
    <row r="7484" spans="1:5" ht="16" x14ac:dyDescent="0.2">
      <c r="A7484" s="8" t="s">
        <v>9307</v>
      </c>
      <c r="B7484" s="8" t="s">
        <v>6586</v>
      </c>
      <c r="C7484" s="8" t="s">
        <v>5</v>
      </c>
      <c r="D7484" s="50" t="s">
        <v>11469</v>
      </c>
      <c r="E7484" s="50" t="s">
        <v>6215</v>
      </c>
    </row>
    <row r="7485" spans="1:5" ht="16" x14ac:dyDescent="0.2">
      <c r="A7485" s="8" t="s">
        <v>9307</v>
      </c>
      <c r="B7485" s="8" t="s">
        <v>6586</v>
      </c>
      <c r="C7485" s="8" t="s">
        <v>6</v>
      </c>
      <c r="D7485" s="50" t="s">
        <v>11470</v>
      </c>
      <c r="E7485" s="50" t="s">
        <v>6216</v>
      </c>
    </row>
    <row r="7486" spans="1:5" ht="16" x14ac:dyDescent="0.2">
      <c r="A7486" s="8" t="s">
        <v>9307</v>
      </c>
      <c r="B7486" s="8" t="s">
        <v>6586</v>
      </c>
      <c r="C7486" s="8" t="s">
        <v>7</v>
      </c>
      <c r="D7486" s="50" t="s">
        <v>11589</v>
      </c>
      <c r="E7486" s="50" t="s">
        <v>6588</v>
      </c>
    </row>
    <row r="7487" spans="1:5" ht="16" x14ac:dyDescent="0.2">
      <c r="A7487" s="8" t="s">
        <v>9307</v>
      </c>
      <c r="B7487" s="8" t="s">
        <v>6589</v>
      </c>
      <c r="C7487" s="8" t="s">
        <v>4</v>
      </c>
      <c r="D7487" s="50" t="s">
        <v>11467</v>
      </c>
      <c r="E7487" s="50" t="s">
        <v>6211</v>
      </c>
    </row>
    <row r="7488" spans="1:5" ht="16" x14ac:dyDescent="0.2">
      <c r="A7488" s="8" t="s">
        <v>9307</v>
      </c>
      <c r="B7488" s="8" t="s">
        <v>6589</v>
      </c>
      <c r="C7488" s="8" t="s">
        <v>5</v>
      </c>
      <c r="D7488" s="50" t="s">
        <v>11469</v>
      </c>
      <c r="E7488" s="50" t="s">
        <v>6215</v>
      </c>
    </row>
    <row r="7489" spans="1:5" ht="16" x14ac:dyDescent="0.2">
      <c r="A7489" s="8" t="s">
        <v>9307</v>
      </c>
      <c r="B7489" s="8" t="s">
        <v>6589</v>
      </c>
      <c r="C7489" s="8" t="s">
        <v>6</v>
      </c>
      <c r="D7489" s="50" t="s">
        <v>11470</v>
      </c>
      <c r="E7489" s="50" t="s">
        <v>6216</v>
      </c>
    </row>
    <row r="7490" spans="1:5" ht="16" x14ac:dyDescent="0.2">
      <c r="A7490" s="8" t="s">
        <v>9307</v>
      </c>
      <c r="B7490" s="8" t="s">
        <v>6589</v>
      </c>
      <c r="C7490" s="8" t="s">
        <v>7</v>
      </c>
      <c r="D7490" s="50" t="s">
        <v>11590</v>
      </c>
      <c r="E7490" s="50" t="s">
        <v>6591</v>
      </c>
    </row>
    <row r="7491" spans="1:5" ht="16" x14ac:dyDescent="0.2">
      <c r="A7491" s="8" t="s">
        <v>9307</v>
      </c>
      <c r="B7491" s="8" t="s">
        <v>6592</v>
      </c>
      <c r="C7491" s="8" t="s">
        <v>4</v>
      </c>
      <c r="D7491" s="50" t="s">
        <v>11467</v>
      </c>
      <c r="E7491" s="50" t="s">
        <v>6211</v>
      </c>
    </row>
    <row r="7492" spans="1:5" ht="16" x14ac:dyDescent="0.2">
      <c r="A7492" s="8" t="s">
        <v>9307</v>
      </c>
      <c r="B7492" s="8" t="s">
        <v>6592</v>
      </c>
      <c r="C7492" s="8" t="s">
        <v>5</v>
      </c>
      <c r="D7492" s="50" t="s">
        <v>11469</v>
      </c>
      <c r="E7492" s="50" t="s">
        <v>6215</v>
      </c>
    </row>
    <row r="7493" spans="1:5" ht="16" x14ac:dyDescent="0.2">
      <c r="A7493" s="8" t="s">
        <v>9307</v>
      </c>
      <c r="B7493" s="8" t="s">
        <v>6592</v>
      </c>
      <c r="C7493" s="8" t="s">
        <v>6</v>
      </c>
      <c r="D7493" s="50" t="s">
        <v>11470</v>
      </c>
      <c r="E7493" s="50" t="s">
        <v>6216</v>
      </c>
    </row>
    <row r="7494" spans="1:5" ht="16" x14ac:dyDescent="0.2">
      <c r="A7494" s="8" t="s">
        <v>9307</v>
      </c>
      <c r="B7494" s="8" t="s">
        <v>6592</v>
      </c>
      <c r="C7494" s="8" t="s">
        <v>7</v>
      </c>
      <c r="D7494" s="50" t="s">
        <v>11591</v>
      </c>
      <c r="E7494" s="50" t="s">
        <v>6594</v>
      </c>
    </row>
    <row r="7495" spans="1:5" ht="16" x14ac:dyDescent="0.2">
      <c r="A7495" s="8" t="s">
        <v>9307</v>
      </c>
      <c r="B7495" s="8" t="s">
        <v>6595</v>
      </c>
      <c r="C7495" s="8" t="s">
        <v>4</v>
      </c>
      <c r="D7495" s="50" t="s">
        <v>11467</v>
      </c>
      <c r="E7495" s="50" t="s">
        <v>6211</v>
      </c>
    </row>
    <row r="7496" spans="1:5" ht="16" x14ac:dyDescent="0.2">
      <c r="A7496" s="8" t="s">
        <v>9307</v>
      </c>
      <c r="B7496" s="8" t="s">
        <v>6595</v>
      </c>
      <c r="C7496" s="8" t="s">
        <v>5</v>
      </c>
      <c r="D7496" s="50" t="s">
        <v>11469</v>
      </c>
      <c r="E7496" s="50" t="s">
        <v>6215</v>
      </c>
    </row>
    <row r="7497" spans="1:5" ht="16" x14ac:dyDescent="0.2">
      <c r="A7497" s="8" t="s">
        <v>9307</v>
      </c>
      <c r="B7497" s="8" t="s">
        <v>6595</v>
      </c>
      <c r="C7497" s="8" t="s">
        <v>6</v>
      </c>
      <c r="D7497" s="50" t="s">
        <v>11470</v>
      </c>
      <c r="E7497" s="50" t="s">
        <v>6216</v>
      </c>
    </row>
    <row r="7498" spans="1:5" ht="16" x14ac:dyDescent="0.2">
      <c r="A7498" s="8" t="s">
        <v>9307</v>
      </c>
      <c r="B7498" s="8" t="s">
        <v>6595</v>
      </c>
      <c r="C7498" s="8" t="s">
        <v>7</v>
      </c>
      <c r="D7498" s="50" t="s">
        <v>11592</v>
      </c>
      <c r="E7498" s="50" t="s">
        <v>6597</v>
      </c>
    </row>
    <row r="7499" spans="1:5" ht="64" x14ac:dyDescent="0.2">
      <c r="A7499" s="8" t="s">
        <v>9307</v>
      </c>
      <c r="B7499" s="8" t="s">
        <v>6595</v>
      </c>
      <c r="C7499" s="8" t="s">
        <v>8</v>
      </c>
      <c r="D7499" s="50" t="s">
        <v>11593</v>
      </c>
      <c r="E7499" s="50" t="s">
        <v>6598</v>
      </c>
    </row>
    <row r="7500" spans="1:5" ht="16" x14ac:dyDescent="0.2">
      <c r="A7500" s="8" t="s">
        <v>9307</v>
      </c>
      <c r="B7500" s="8" t="s">
        <v>6599</v>
      </c>
      <c r="C7500" s="8" t="s">
        <v>4</v>
      </c>
      <c r="D7500" s="50" t="s">
        <v>11467</v>
      </c>
      <c r="E7500" s="50" t="s">
        <v>6211</v>
      </c>
    </row>
    <row r="7501" spans="1:5" ht="16" x14ac:dyDescent="0.2">
      <c r="A7501" s="8" t="s">
        <v>9307</v>
      </c>
      <c r="B7501" s="8" t="s">
        <v>6599</v>
      </c>
      <c r="C7501" s="8" t="s">
        <v>5</v>
      </c>
      <c r="D7501" s="50" t="s">
        <v>11469</v>
      </c>
      <c r="E7501" s="50" t="s">
        <v>6215</v>
      </c>
    </row>
    <row r="7502" spans="1:5" ht="16" x14ac:dyDescent="0.2">
      <c r="A7502" s="8" t="s">
        <v>9307</v>
      </c>
      <c r="B7502" s="8" t="s">
        <v>6599</v>
      </c>
      <c r="C7502" s="8" t="s">
        <v>6</v>
      </c>
      <c r="D7502" s="50" t="s">
        <v>11470</v>
      </c>
      <c r="E7502" s="50" t="s">
        <v>6216</v>
      </c>
    </row>
    <row r="7503" spans="1:5" ht="16" x14ac:dyDescent="0.2">
      <c r="A7503" s="8" t="s">
        <v>9307</v>
      </c>
      <c r="B7503" s="8" t="s">
        <v>6599</v>
      </c>
      <c r="C7503" s="8" t="s">
        <v>7</v>
      </c>
      <c r="D7503" s="50" t="s">
        <v>9547</v>
      </c>
      <c r="E7503" s="50" t="s">
        <v>802</v>
      </c>
    </row>
    <row r="7504" spans="1:5" ht="16" x14ac:dyDescent="0.2">
      <c r="A7504" s="8" t="s">
        <v>9307</v>
      </c>
      <c r="B7504" s="8" t="s">
        <v>6599</v>
      </c>
      <c r="C7504" s="8" t="s">
        <v>8</v>
      </c>
      <c r="D7504" s="50" t="s">
        <v>11594</v>
      </c>
      <c r="E7504" s="50" t="s">
        <v>6601</v>
      </c>
    </row>
    <row r="7505" spans="1:5" ht="16" x14ac:dyDescent="0.2">
      <c r="A7505" s="8" t="s">
        <v>9307</v>
      </c>
      <c r="B7505" s="8" t="s">
        <v>6602</v>
      </c>
      <c r="C7505" s="8" t="s">
        <v>4</v>
      </c>
      <c r="D7505" s="50" t="s">
        <v>11467</v>
      </c>
      <c r="E7505" s="50" t="s">
        <v>6211</v>
      </c>
    </row>
    <row r="7506" spans="1:5" ht="16" x14ac:dyDescent="0.2">
      <c r="A7506" s="8" t="s">
        <v>9307</v>
      </c>
      <c r="B7506" s="8" t="s">
        <v>6602</v>
      </c>
      <c r="C7506" s="8" t="s">
        <v>5</v>
      </c>
      <c r="D7506" s="50" t="s">
        <v>11469</v>
      </c>
      <c r="E7506" s="50" t="s">
        <v>6215</v>
      </c>
    </row>
    <row r="7507" spans="1:5" ht="16" x14ac:dyDescent="0.2">
      <c r="A7507" s="8" t="s">
        <v>9307</v>
      </c>
      <c r="B7507" s="8" t="s">
        <v>6602</v>
      </c>
      <c r="C7507" s="8" t="s">
        <v>6</v>
      </c>
      <c r="D7507" s="50" t="s">
        <v>11470</v>
      </c>
      <c r="E7507" s="50" t="s">
        <v>6216</v>
      </c>
    </row>
    <row r="7508" spans="1:5" ht="16" x14ac:dyDescent="0.2">
      <c r="A7508" s="8" t="s">
        <v>9307</v>
      </c>
      <c r="B7508" s="8" t="s">
        <v>6602</v>
      </c>
      <c r="C7508" s="8" t="s">
        <v>7</v>
      </c>
      <c r="D7508" s="50" t="s">
        <v>9516</v>
      </c>
      <c r="E7508" s="50" t="s">
        <v>643</v>
      </c>
    </row>
    <row r="7509" spans="1:5" ht="16" x14ac:dyDescent="0.2">
      <c r="A7509" s="8" t="s">
        <v>9307</v>
      </c>
      <c r="B7509" s="8" t="s">
        <v>6605</v>
      </c>
      <c r="C7509" s="8" t="s">
        <v>4</v>
      </c>
      <c r="D7509" s="50" t="s">
        <v>11467</v>
      </c>
      <c r="E7509" s="50" t="s">
        <v>6211</v>
      </c>
    </row>
    <row r="7510" spans="1:5" ht="16" x14ac:dyDescent="0.2">
      <c r="A7510" s="8" t="s">
        <v>9307</v>
      </c>
      <c r="B7510" s="8" t="s">
        <v>6605</v>
      </c>
      <c r="C7510" s="8" t="s">
        <v>5</v>
      </c>
      <c r="D7510" s="50" t="s">
        <v>11469</v>
      </c>
      <c r="E7510" s="50" t="s">
        <v>6215</v>
      </c>
    </row>
    <row r="7511" spans="1:5" ht="16" x14ac:dyDescent="0.2">
      <c r="A7511" s="8" t="s">
        <v>9307</v>
      </c>
      <c r="B7511" s="8" t="s">
        <v>6605</v>
      </c>
      <c r="C7511" s="8" t="s">
        <v>6</v>
      </c>
      <c r="D7511" s="50" t="s">
        <v>11470</v>
      </c>
      <c r="E7511" s="50" t="s">
        <v>6216</v>
      </c>
    </row>
    <row r="7512" spans="1:5" ht="32" x14ac:dyDescent="0.2">
      <c r="A7512" s="8" t="s">
        <v>9307</v>
      </c>
      <c r="B7512" s="8" t="s">
        <v>6605</v>
      </c>
      <c r="C7512" s="8" t="s">
        <v>7</v>
      </c>
      <c r="D7512" s="50" t="s">
        <v>11595</v>
      </c>
      <c r="E7512" s="50" t="s">
        <v>6607</v>
      </c>
    </row>
    <row r="7513" spans="1:5" ht="16" x14ac:dyDescent="0.2">
      <c r="A7513" s="8" t="s">
        <v>9307</v>
      </c>
      <c r="B7513" s="8" t="s">
        <v>6608</v>
      </c>
      <c r="C7513" s="8" t="s">
        <v>4</v>
      </c>
      <c r="D7513" s="50" t="s">
        <v>11467</v>
      </c>
      <c r="E7513" s="50" t="s">
        <v>6211</v>
      </c>
    </row>
    <row r="7514" spans="1:5" ht="16" x14ac:dyDescent="0.2">
      <c r="A7514" s="8" t="s">
        <v>9307</v>
      </c>
      <c r="B7514" s="8" t="s">
        <v>6608</v>
      </c>
      <c r="C7514" s="8" t="s">
        <v>5</v>
      </c>
      <c r="D7514" s="50" t="s">
        <v>11469</v>
      </c>
      <c r="E7514" s="50" t="s">
        <v>6215</v>
      </c>
    </row>
    <row r="7515" spans="1:5" ht="16" x14ac:dyDescent="0.2">
      <c r="A7515" s="8" t="s">
        <v>9307</v>
      </c>
      <c r="B7515" s="8" t="s">
        <v>6608</v>
      </c>
      <c r="C7515" s="8" t="s">
        <v>6</v>
      </c>
      <c r="D7515" s="50" t="s">
        <v>11470</v>
      </c>
      <c r="E7515" s="50" t="s">
        <v>6216</v>
      </c>
    </row>
    <row r="7516" spans="1:5" ht="16" x14ac:dyDescent="0.2">
      <c r="A7516" s="8" t="s">
        <v>9307</v>
      </c>
      <c r="B7516" s="8" t="s">
        <v>6608</v>
      </c>
      <c r="C7516" s="8" t="s">
        <v>7</v>
      </c>
      <c r="D7516" s="50" t="s">
        <v>10047</v>
      </c>
      <c r="E7516" s="50" t="s">
        <v>6610</v>
      </c>
    </row>
    <row r="7517" spans="1:5" ht="16" x14ac:dyDescent="0.2">
      <c r="A7517" s="8" t="s">
        <v>9307</v>
      </c>
      <c r="B7517" s="8" t="s">
        <v>6611</v>
      </c>
      <c r="C7517" s="8" t="s">
        <v>4</v>
      </c>
      <c r="D7517" s="50" t="s">
        <v>11467</v>
      </c>
      <c r="E7517" s="50" t="s">
        <v>6211</v>
      </c>
    </row>
    <row r="7518" spans="1:5" ht="16" x14ac:dyDescent="0.2">
      <c r="A7518" s="8" t="s">
        <v>9307</v>
      </c>
      <c r="B7518" s="8" t="s">
        <v>6611</v>
      </c>
      <c r="C7518" s="8" t="s">
        <v>5</v>
      </c>
      <c r="D7518" s="50" t="s">
        <v>11469</v>
      </c>
      <c r="E7518" s="50" t="s">
        <v>6215</v>
      </c>
    </row>
    <row r="7519" spans="1:5" ht="16" x14ac:dyDescent="0.2">
      <c r="A7519" s="8" t="s">
        <v>9307</v>
      </c>
      <c r="B7519" s="8" t="s">
        <v>6611</v>
      </c>
      <c r="C7519" s="8" t="s">
        <v>6</v>
      </c>
      <c r="D7519" s="50" t="s">
        <v>11470</v>
      </c>
      <c r="E7519" s="50" t="s">
        <v>6216</v>
      </c>
    </row>
    <row r="7520" spans="1:5" ht="16" x14ac:dyDescent="0.2">
      <c r="A7520" s="8" t="s">
        <v>9307</v>
      </c>
      <c r="B7520" s="8" t="s">
        <v>6611</v>
      </c>
      <c r="C7520" s="8" t="s">
        <v>7</v>
      </c>
      <c r="D7520" s="50" t="s">
        <v>11596</v>
      </c>
      <c r="E7520" s="50" t="s">
        <v>6613</v>
      </c>
    </row>
    <row r="7521" spans="1:5" ht="16" x14ac:dyDescent="0.2">
      <c r="A7521" s="8" t="s">
        <v>9307</v>
      </c>
      <c r="B7521" s="8" t="s">
        <v>6614</v>
      </c>
      <c r="C7521" s="8" t="s">
        <v>4</v>
      </c>
      <c r="D7521" s="50" t="s">
        <v>11467</v>
      </c>
      <c r="E7521" s="50" t="s">
        <v>6211</v>
      </c>
    </row>
    <row r="7522" spans="1:5" ht="16" x14ac:dyDescent="0.2">
      <c r="A7522" s="8" t="s">
        <v>9307</v>
      </c>
      <c r="B7522" s="8" t="s">
        <v>6614</v>
      </c>
      <c r="C7522" s="8" t="s">
        <v>5</v>
      </c>
      <c r="D7522" s="50" t="s">
        <v>11469</v>
      </c>
      <c r="E7522" s="50" t="s">
        <v>6215</v>
      </c>
    </row>
    <row r="7523" spans="1:5" ht="16" x14ac:dyDescent="0.2">
      <c r="A7523" s="8" t="s">
        <v>9307</v>
      </c>
      <c r="B7523" s="8" t="s">
        <v>6614</v>
      </c>
      <c r="C7523" s="8" t="s">
        <v>6</v>
      </c>
      <c r="D7523" s="50" t="s">
        <v>11470</v>
      </c>
      <c r="E7523" s="50" t="s">
        <v>6216</v>
      </c>
    </row>
    <row r="7524" spans="1:5" ht="16" x14ac:dyDescent="0.2">
      <c r="A7524" s="8" t="s">
        <v>9307</v>
      </c>
      <c r="B7524" s="8" t="s">
        <v>6614</v>
      </c>
      <c r="C7524" s="8" t="s">
        <v>7</v>
      </c>
      <c r="D7524" s="50" t="s">
        <v>11597</v>
      </c>
      <c r="E7524" s="50" t="s">
        <v>6616</v>
      </c>
    </row>
    <row r="7525" spans="1:5" ht="16" x14ac:dyDescent="0.2">
      <c r="A7525" s="8" t="s">
        <v>9307</v>
      </c>
      <c r="B7525" s="8" t="s">
        <v>6617</v>
      </c>
      <c r="C7525" s="8" t="s">
        <v>4</v>
      </c>
      <c r="D7525" s="50" t="s">
        <v>11467</v>
      </c>
      <c r="E7525" s="50" t="s">
        <v>6211</v>
      </c>
    </row>
    <row r="7526" spans="1:5" ht="16" x14ac:dyDescent="0.2">
      <c r="A7526" s="8" t="s">
        <v>9307</v>
      </c>
      <c r="B7526" s="8" t="s">
        <v>6617</v>
      </c>
      <c r="C7526" s="8" t="s">
        <v>5</v>
      </c>
      <c r="D7526" s="50" t="s">
        <v>11469</v>
      </c>
      <c r="E7526" s="50" t="s">
        <v>6215</v>
      </c>
    </row>
    <row r="7527" spans="1:5" ht="16" x14ac:dyDescent="0.2">
      <c r="A7527" s="8" t="s">
        <v>9307</v>
      </c>
      <c r="B7527" s="8" t="s">
        <v>6617</v>
      </c>
      <c r="C7527" s="8" t="s">
        <v>6</v>
      </c>
      <c r="D7527" s="50" t="s">
        <v>11470</v>
      </c>
      <c r="E7527" s="50" t="s">
        <v>6216</v>
      </c>
    </row>
    <row r="7528" spans="1:5" ht="16" x14ac:dyDescent="0.2">
      <c r="A7528" s="8" t="s">
        <v>9307</v>
      </c>
      <c r="B7528" s="8" t="s">
        <v>6617</v>
      </c>
      <c r="C7528" s="8" t="s">
        <v>7</v>
      </c>
      <c r="D7528" s="50" t="s">
        <v>11598</v>
      </c>
      <c r="E7528" s="50" t="s">
        <v>6619</v>
      </c>
    </row>
    <row r="7529" spans="1:5" ht="16" x14ac:dyDescent="0.2">
      <c r="A7529" s="8" t="s">
        <v>9307</v>
      </c>
      <c r="B7529" s="8" t="s">
        <v>6620</v>
      </c>
      <c r="C7529" s="8" t="s">
        <v>4</v>
      </c>
      <c r="D7529" s="50" t="s">
        <v>11467</v>
      </c>
      <c r="E7529" s="50" t="s">
        <v>6211</v>
      </c>
    </row>
    <row r="7530" spans="1:5" ht="16" x14ac:dyDescent="0.2">
      <c r="A7530" s="8" t="s">
        <v>9307</v>
      </c>
      <c r="B7530" s="8" t="s">
        <v>6620</v>
      </c>
      <c r="C7530" s="8" t="s">
        <v>5</v>
      </c>
      <c r="D7530" s="50" t="s">
        <v>11469</v>
      </c>
      <c r="E7530" s="50" t="s">
        <v>6215</v>
      </c>
    </row>
    <row r="7531" spans="1:5" ht="16" x14ac:dyDescent="0.2">
      <c r="A7531" s="8" t="s">
        <v>9307</v>
      </c>
      <c r="B7531" s="8" t="s">
        <v>6620</v>
      </c>
      <c r="C7531" s="8" t="s">
        <v>6</v>
      </c>
      <c r="D7531" s="50" t="s">
        <v>11470</v>
      </c>
      <c r="E7531" s="50" t="s">
        <v>6216</v>
      </c>
    </row>
    <row r="7532" spans="1:5" ht="16" x14ac:dyDescent="0.2">
      <c r="A7532" s="8" t="s">
        <v>9307</v>
      </c>
      <c r="B7532" s="8" t="s">
        <v>6620</v>
      </c>
      <c r="C7532" s="8" t="s">
        <v>7</v>
      </c>
      <c r="D7532" s="50" t="s">
        <v>11599</v>
      </c>
      <c r="E7532" s="50" t="s">
        <v>6622</v>
      </c>
    </row>
    <row r="7533" spans="1:5" ht="16" x14ac:dyDescent="0.2">
      <c r="A7533" s="8" t="s">
        <v>9307</v>
      </c>
      <c r="B7533" s="8" t="s">
        <v>6623</v>
      </c>
      <c r="C7533" s="8" t="s">
        <v>4</v>
      </c>
      <c r="D7533" s="50" t="s">
        <v>11467</v>
      </c>
      <c r="E7533" s="50" t="s">
        <v>6211</v>
      </c>
    </row>
    <row r="7534" spans="1:5" ht="16" x14ac:dyDescent="0.2">
      <c r="A7534" s="8" t="s">
        <v>9307</v>
      </c>
      <c r="B7534" s="8" t="s">
        <v>6623</v>
      </c>
      <c r="C7534" s="8" t="s">
        <v>5</v>
      </c>
      <c r="D7534" s="50" t="s">
        <v>11469</v>
      </c>
      <c r="E7534" s="50" t="s">
        <v>6215</v>
      </c>
    </row>
    <row r="7535" spans="1:5" ht="16" x14ac:dyDescent="0.2">
      <c r="A7535" s="8" t="s">
        <v>9307</v>
      </c>
      <c r="B7535" s="8" t="s">
        <v>6623</v>
      </c>
      <c r="C7535" s="8" t="s">
        <v>6</v>
      </c>
      <c r="D7535" s="50" t="s">
        <v>11470</v>
      </c>
      <c r="E7535" s="50" t="s">
        <v>6216</v>
      </c>
    </row>
    <row r="7536" spans="1:5" ht="16" x14ac:dyDescent="0.2">
      <c r="A7536" s="8" t="s">
        <v>9307</v>
      </c>
      <c r="B7536" s="8" t="s">
        <v>6623</v>
      </c>
      <c r="C7536" s="8" t="s">
        <v>7</v>
      </c>
      <c r="D7536" s="50" t="s">
        <v>9547</v>
      </c>
      <c r="E7536" s="50" t="s">
        <v>802</v>
      </c>
    </row>
    <row r="7537" spans="1:5" ht="16" x14ac:dyDescent="0.2">
      <c r="A7537" s="8" t="s">
        <v>9307</v>
      </c>
      <c r="B7537" s="8" t="s">
        <v>6625</v>
      </c>
      <c r="C7537" s="8" t="s">
        <v>4</v>
      </c>
      <c r="D7537" s="50" t="s">
        <v>11467</v>
      </c>
      <c r="E7537" s="50" t="s">
        <v>6211</v>
      </c>
    </row>
    <row r="7538" spans="1:5" ht="16" x14ac:dyDescent="0.2">
      <c r="A7538" s="8" t="s">
        <v>9307</v>
      </c>
      <c r="B7538" s="8" t="s">
        <v>6625</v>
      </c>
      <c r="C7538" s="8" t="s">
        <v>5</v>
      </c>
      <c r="D7538" s="50" t="s">
        <v>11469</v>
      </c>
      <c r="E7538" s="50" t="s">
        <v>6215</v>
      </c>
    </row>
    <row r="7539" spans="1:5" ht="16" x14ac:dyDescent="0.2">
      <c r="A7539" s="8" t="s">
        <v>9307</v>
      </c>
      <c r="B7539" s="8" t="s">
        <v>6625</v>
      </c>
      <c r="C7539" s="8" t="s">
        <v>6</v>
      </c>
      <c r="D7539" s="50" t="s">
        <v>11470</v>
      </c>
      <c r="E7539" s="50" t="s">
        <v>6216</v>
      </c>
    </row>
    <row r="7540" spans="1:5" ht="16" x14ac:dyDescent="0.2">
      <c r="A7540" s="8" t="s">
        <v>9307</v>
      </c>
      <c r="B7540" s="8" t="s">
        <v>6625</v>
      </c>
      <c r="C7540" s="8" t="s">
        <v>7</v>
      </c>
      <c r="D7540" s="50" t="s">
        <v>9516</v>
      </c>
      <c r="E7540" s="50" t="s">
        <v>643</v>
      </c>
    </row>
    <row r="7541" spans="1:5" ht="16" x14ac:dyDescent="0.2">
      <c r="A7541" s="8" t="s">
        <v>9307</v>
      </c>
      <c r="B7541" s="8" t="s">
        <v>6628</v>
      </c>
      <c r="C7541" s="8" t="s">
        <v>4</v>
      </c>
      <c r="D7541" s="50" t="s">
        <v>11467</v>
      </c>
      <c r="E7541" s="50" t="s">
        <v>6211</v>
      </c>
    </row>
    <row r="7542" spans="1:5" ht="16" x14ac:dyDescent="0.2">
      <c r="A7542" s="8" t="s">
        <v>9307</v>
      </c>
      <c r="B7542" s="8" t="s">
        <v>6628</v>
      </c>
      <c r="C7542" s="8" t="s">
        <v>5</v>
      </c>
      <c r="D7542" s="50" t="s">
        <v>11469</v>
      </c>
      <c r="E7542" s="50" t="s">
        <v>6215</v>
      </c>
    </row>
    <row r="7543" spans="1:5" ht="16" x14ac:dyDescent="0.2">
      <c r="A7543" s="8" t="s">
        <v>9307</v>
      </c>
      <c r="B7543" s="8" t="s">
        <v>6628</v>
      </c>
      <c r="C7543" s="8" t="s">
        <v>6</v>
      </c>
      <c r="D7543" s="50" t="s">
        <v>11470</v>
      </c>
      <c r="E7543" s="50" t="s">
        <v>6216</v>
      </c>
    </row>
    <row r="7544" spans="1:5" ht="32" x14ac:dyDescent="0.2">
      <c r="A7544" s="8" t="s">
        <v>9307</v>
      </c>
      <c r="B7544" s="8" t="s">
        <v>6628</v>
      </c>
      <c r="C7544" s="8" t="s">
        <v>7</v>
      </c>
      <c r="D7544" s="50" t="s">
        <v>11600</v>
      </c>
      <c r="E7544" s="50" t="s">
        <v>6630</v>
      </c>
    </row>
    <row r="7545" spans="1:5" ht="16" x14ac:dyDescent="0.2">
      <c r="A7545" s="8" t="s">
        <v>9307</v>
      </c>
      <c r="B7545" s="8" t="s">
        <v>6631</v>
      </c>
      <c r="C7545" s="8" t="s">
        <v>4</v>
      </c>
      <c r="D7545" s="50" t="s">
        <v>11467</v>
      </c>
      <c r="E7545" s="50" t="s">
        <v>6211</v>
      </c>
    </row>
    <row r="7546" spans="1:5" ht="16" x14ac:dyDescent="0.2">
      <c r="A7546" s="8" t="s">
        <v>9307</v>
      </c>
      <c r="B7546" s="8" t="s">
        <v>6631</v>
      </c>
      <c r="C7546" s="8" t="s">
        <v>5</v>
      </c>
      <c r="D7546" s="50" t="s">
        <v>11469</v>
      </c>
      <c r="E7546" s="50" t="s">
        <v>6215</v>
      </c>
    </row>
    <row r="7547" spans="1:5" ht="16" x14ac:dyDescent="0.2">
      <c r="A7547" s="8" t="s">
        <v>9307</v>
      </c>
      <c r="B7547" s="8" t="s">
        <v>6631</v>
      </c>
      <c r="C7547" s="8" t="s">
        <v>6</v>
      </c>
      <c r="D7547" s="50" t="s">
        <v>11470</v>
      </c>
      <c r="E7547" s="50" t="s">
        <v>6216</v>
      </c>
    </row>
    <row r="7548" spans="1:5" ht="16" x14ac:dyDescent="0.2">
      <c r="A7548" s="8" t="s">
        <v>9307</v>
      </c>
      <c r="B7548" s="8" t="s">
        <v>6631</v>
      </c>
      <c r="C7548" s="8" t="s">
        <v>7</v>
      </c>
      <c r="D7548" s="50" t="s">
        <v>10249</v>
      </c>
      <c r="E7548" s="50" t="s">
        <v>6633</v>
      </c>
    </row>
    <row r="7549" spans="1:5" ht="16" x14ac:dyDescent="0.2">
      <c r="A7549" s="8" t="s">
        <v>9307</v>
      </c>
      <c r="B7549" s="8" t="s">
        <v>6634</v>
      </c>
      <c r="C7549" s="8" t="s">
        <v>4</v>
      </c>
      <c r="D7549" s="50" t="s">
        <v>11467</v>
      </c>
      <c r="E7549" s="50" t="s">
        <v>6211</v>
      </c>
    </row>
    <row r="7550" spans="1:5" ht="16" x14ac:dyDescent="0.2">
      <c r="A7550" s="8" t="s">
        <v>9307</v>
      </c>
      <c r="B7550" s="8" t="s">
        <v>6634</v>
      </c>
      <c r="C7550" s="8" t="s">
        <v>5</v>
      </c>
      <c r="D7550" s="50" t="s">
        <v>11469</v>
      </c>
      <c r="E7550" s="50" t="s">
        <v>6215</v>
      </c>
    </row>
    <row r="7551" spans="1:5" ht="16" x14ac:dyDescent="0.2">
      <c r="A7551" s="8" t="s">
        <v>9307</v>
      </c>
      <c r="B7551" s="8" t="s">
        <v>6634</v>
      </c>
      <c r="C7551" s="8" t="s">
        <v>6</v>
      </c>
      <c r="D7551" s="50" t="s">
        <v>11470</v>
      </c>
      <c r="E7551" s="50" t="s">
        <v>6216</v>
      </c>
    </row>
    <row r="7552" spans="1:5" ht="16" x14ac:dyDescent="0.2">
      <c r="A7552" s="8" t="s">
        <v>9307</v>
      </c>
      <c r="B7552" s="8" t="s">
        <v>6634</v>
      </c>
      <c r="C7552" s="8" t="s">
        <v>7</v>
      </c>
      <c r="D7552" s="50" t="s">
        <v>11601</v>
      </c>
      <c r="E7552" s="50" t="s">
        <v>6636</v>
      </c>
    </row>
    <row r="7553" spans="1:5" ht="16" x14ac:dyDescent="0.2">
      <c r="A7553" s="8" t="s">
        <v>9307</v>
      </c>
      <c r="B7553" s="8" t="s">
        <v>6637</v>
      </c>
      <c r="C7553" s="8" t="s">
        <v>4</v>
      </c>
      <c r="D7553" s="50" t="s">
        <v>11467</v>
      </c>
      <c r="E7553" s="50" t="s">
        <v>6211</v>
      </c>
    </row>
    <row r="7554" spans="1:5" ht="16" x14ac:dyDescent="0.2">
      <c r="A7554" s="8" t="s">
        <v>9307</v>
      </c>
      <c r="B7554" s="8" t="s">
        <v>6637</v>
      </c>
      <c r="C7554" s="8" t="s">
        <v>5</v>
      </c>
      <c r="D7554" s="50" t="s">
        <v>11469</v>
      </c>
      <c r="E7554" s="50" t="s">
        <v>6215</v>
      </c>
    </row>
    <row r="7555" spans="1:5" ht="16" x14ac:dyDescent="0.2">
      <c r="A7555" s="8" t="s">
        <v>9307</v>
      </c>
      <c r="B7555" s="8" t="s">
        <v>6637</v>
      </c>
      <c r="C7555" s="8" t="s">
        <v>6</v>
      </c>
      <c r="D7555" s="50" t="s">
        <v>11470</v>
      </c>
      <c r="E7555" s="50" t="s">
        <v>6216</v>
      </c>
    </row>
    <row r="7556" spans="1:5" ht="16" x14ac:dyDescent="0.2">
      <c r="A7556" s="8" t="s">
        <v>9307</v>
      </c>
      <c r="B7556" s="8" t="s">
        <v>6637</v>
      </c>
      <c r="C7556" s="8" t="s">
        <v>7</v>
      </c>
      <c r="D7556" s="50" t="s">
        <v>10137</v>
      </c>
      <c r="E7556" s="50" t="s">
        <v>6639</v>
      </c>
    </row>
    <row r="7557" spans="1:5" ht="16" x14ac:dyDescent="0.2">
      <c r="A7557" s="8" t="s">
        <v>9307</v>
      </c>
      <c r="B7557" s="8" t="s">
        <v>6640</v>
      </c>
      <c r="C7557" s="8" t="s">
        <v>4</v>
      </c>
      <c r="D7557" s="50" t="s">
        <v>11467</v>
      </c>
      <c r="E7557" s="50" t="s">
        <v>6211</v>
      </c>
    </row>
    <row r="7558" spans="1:5" ht="16" x14ac:dyDescent="0.2">
      <c r="A7558" s="8" t="s">
        <v>9307</v>
      </c>
      <c r="B7558" s="8" t="s">
        <v>6640</v>
      </c>
      <c r="C7558" s="8" t="s">
        <v>5</v>
      </c>
      <c r="D7558" s="50" t="s">
        <v>11469</v>
      </c>
      <c r="E7558" s="50" t="s">
        <v>6215</v>
      </c>
    </row>
    <row r="7559" spans="1:5" ht="16" x14ac:dyDescent="0.2">
      <c r="A7559" s="8" t="s">
        <v>9307</v>
      </c>
      <c r="B7559" s="8" t="s">
        <v>6640</v>
      </c>
      <c r="C7559" s="8" t="s">
        <v>6</v>
      </c>
      <c r="D7559" s="50" t="s">
        <v>11470</v>
      </c>
      <c r="E7559" s="50" t="s">
        <v>6216</v>
      </c>
    </row>
    <row r="7560" spans="1:5" ht="16" x14ac:dyDescent="0.2">
      <c r="A7560" s="8" t="s">
        <v>9307</v>
      </c>
      <c r="B7560" s="8" t="s">
        <v>6640</v>
      </c>
      <c r="C7560" s="8" t="s">
        <v>7</v>
      </c>
      <c r="D7560" s="50" t="s">
        <v>10160</v>
      </c>
      <c r="E7560" s="50" t="s">
        <v>6642</v>
      </c>
    </row>
    <row r="7561" spans="1:5" ht="16" x14ac:dyDescent="0.2">
      <c r="A7561" s="8" t="s">
        <v>9307</v>
      </c>
      <c r="B7561" s="8" t="s">
        <v>6643</v>
      </c>
      <c r="C7561" s="8" t="s">
        <v>4</v>
      </c>
      <c r="D7561" s="50" t="s">
        <v>11467</v>
      </c>
      <c r="E7561" s="50" t="s">
        <v>6211</v>
      </c>
    </row>
    <row r="7562" spans="1:5" ht="16" x14ac:dyDescent="0.2">
      <c r="A7562" s="8" t="s">
        <v>9307</v>
      </c>
      <c r="B7562" s="8" t="s">
        <v>6643</v>
      </c>
      <c r="C7562" s="8" t="s">
        <v>5</v>
      </c>
      <c r="D7562" s="50" t="s">
        <v>11469</v>
      </c>
      <c r="E7562" s="50" t="s">
        <v>6215</v>
      </c>
    </row>
    <row r="7563" spans="1:5" ht="16" x14ac:dyDescent="0.2">
      <c r="A7563" s="8" t="s">
        <v>9307</v>
      </c>
      <c r="B7563" s="8" t="s">
        <v>6643</v>
      </c>
      <c r="C7563" s="8" t="s">
        <v>6</v>
      </c>
      <c r="D7563" s="50" t="s">
        <v>11470</v>
      </c>
      <c r="E7563" s="50" t="s">
        <v>6216</v>
      </c>
    </row>
    <row r="7564" spans="1:5" ht="16" x14ac:dyDescent="0.2">
      <c r="A7564" s="8" t="s">
        <v>9307</v>
      </c>
      <c r="B7564" s="8" t="s">
        <v>6643</v>
      </c>
      <c r="C7564" s="8" t="s">
        <v>7</v>
      </c>
      <c r="D7564" s="50" t="s">
        <v>11602</v>
      </c>
      <c r="E7564" s="50" t="s">
        <v>6645</v>
      </c>
    </row>
    <row r="7565" spans="1:5" ht="16" x14ac:dyDescent="0.2">
      <c r="A7565" s="8" t="s">
        <v>9307</v>
      </c>
      <c r="B7565" s="8" t="s">
        <v>6646</v>
      </c>
      <c r="C7565" s="8" t="s">
        <v>4</v>
      </c>
      <c r="D7565" s="50" t="s">
        <v>11467</v>
      </c>
      <c r="E7565" s="50" t="s">
        <v>6211</v>
      </c>
    </row>
    <row r="7566" spans="1:5" ht="16" x14ac:dyDescent="0.2">
      <c r="A7566" s="8" t="s">
        <v>9307</v>
      </c>
      <c r="B7566" s="8" t="s">
        <v>6646</v>
      </c>
      <c r="C7566" s="8" t="s">
        <v>5</v>
      </c>
      <c r="D7566" s="50" t="s">
        <v>11469</v>
      </c>
      <c r="E7566" s="50" t="s">
        <v>6215</v>
      </c>
    </row>
    <row r="7567" spans="1:5" ht="16" x14ac:dyDescent="0.2">
      <c r="A7567" s="8" t="s">
        <v>9307</v>
      </c>
      <c r="B7567" s="8" t="s">
        <v>6646</v>
      </c>
      <c r="C7567" s="8" t="s">
        <v>6</v>
      </c>
      <c r="D7567" s="50" t="s">
        <v>11470</v>
      </c>
      <c r="E7567" s="50" t="s">
        <v>6216</v>
      </c>
    </row>
    <row r="7568" spans="1:5" ht="16" x14ac:dyDescent="0.2">
      <c r="A7568" s="8" t="s">
        <v>9307</v>
      </c>
      <c r="B7568" s="8" t="s">
        <v>6646</v>
      </c>
      <c r="C7568" s="8" t="s">
        <v>7</v>
      </c>
      <c r="D7568" s="50" t="s">
        <v>10368</v>
      </c>
      <c r="E7568" s="50" t="s">
        <v>3134</v>
      </c>
    </row>
    <row r="7569" spans="1:5" ht="16" x14ac:dyDescent="0.2">
      <c r="A7569" s="8" t="s">
        <v>9307</v>
      </c>
      <c r="B7569" s="8" t="s">
        <v>6648</v>
      </c>
      <c r="C7569" s="8" t="s">
        <v>4</v>
      </c>
      <c r="D7569" s="50" t="s">
        <v>11467</v>
      </c>
      <c r="E7569" s="50" t="s">
        <v>6211</v>
      </c>
    </row>
    <row r="7570" spans="1:5" ht="16" x14ac:dyDescent="0.2">
      <c r="A7570" s="8" t="s">
        <v>9307</v>
      </c>
      <c r="B7570" s="8" t="s">
        <v>6648</v>
      </c>
      <c r="C7570" s="8" t="s">
        <v>5</v>
      </c>
      <c r="D7570" s="50" t="s">
        <v>11469</v>
      </c>
      <c r="E7570" s="50" t="s">
        <v>6215</v>
      </c>
    </row>
    <row r="7571" spans="1:5" ht="16" x14ac:dyDescent="0.2">
      <c r="A7571" s="8" t="s">
        <v>9307</v>
      </c>
      <c r="B7571" s="8" t="s">
        <v>6648</v>
      </c>
      <c r="C7571" s="8" t="s">
        <v>6</v>
      </c>
      <c r="D7571" s="50" t="s">
        <v>11470</v>
      </c>
      <c r="E7571" s="50" t="s">
        <v>6216</v>
      </c>
    </row>
    <row r="7572" spans="1:5" ht="16" x14ac:dyDescent="0.2">
      <c r="A7572" s="8" t="s">
        <v>9307</v>
      </c>
      <c r="B7572" s="8" t="s">
        <v>6648</v>
      </c>
      <c r="C7572" s="8" t="s">
        <v>7</v>
      </c>
      <c r="D7572" s="50" t="s">
        <v>10370</v>
      </c>
      <c r="E7572" s="50" t="s">
        <v>3138</v>
      </c>
    </row>
    <row r="7573" spans="1:5" ht="16" x14ac:dyDescent="0.2">
      <c r="A7573" s="8" t="s">
        <v>9307</v>
      </c>
      <c r="B7573" s="8" t="s">
        <v>6650</v>
      </c>
      <c r="C7573" s="8" t="s">
        <v>4</v>
      </c>
      <c r="D7573" s="50" t="s">
        <v>11467</v>
      </c>
      <c r="E7573" s="50" t="s">
        <v>6211</v>
      </c>
    </row>
    <row r="7574" spans="1:5" ht="16" x14ac:dyDescent="0.2">
      <c r="A7574" s="8" t="s">
        <v>9307</v>
      </c>
      <c r="B7574" s="8" t="s">
        <v>6650</v>
      </c>
      <c r="C7574" s="8" t="s">
        <v>5</v>
      </c>
      <c r="D7574" s="50" t="s">
        <v>11469</v>
      </c>
      <c r="E7574" s="50" t="s">
        <v>6215</v>
      </c>
    </row>
    <row r="7575" spans="1:5" ht="16" x14ac:dyDescent="0.2">
      <c r="A7575" s="8" t="s">
        <v>9307</v>
      </c>
      <c r="B7575" s="8" t="s">
        <v>6650</v>
      </c>
      <c r="C7575" s="8" t="s">
        <v>6</v>
      </c>
      <c r="D7575" s="50" t="s">
        <v>11470</v>
      </c>
      <c r="E7575" s="50" t="s">
        <v>6216</v>
      </c>
    </row>
    <row r="7576" spans="1:5" ht="16" x14ac:dyDescent="0.2">
      <c r="A7576" s="8" t="s">
        <v>9307</v>
      </c>
      <c r="B7576" s="8" t="s">
        <v>6650</v>
      </c>
      <c r="C7576" s="8" t="s">
        <v>7</v>
      </c>
      <c r="D7576" s="50" t="s">
        <v>10371</v>
      </c>
      <c r="E7576" s="50" t="s">
        <v>3141</v>
      </c>
    </row>
    <row r="7577" spans="1:5" ht="16" x14ac:dyDescent="0.2">
      <c r="A7577" s="8" t="s">
        <v>9307</v>
      </c>
      <c r="B7577" s="8" t="s">
        <v>6652</v>
      </c>
      <c r="C7577" s="8" t="s">
        <v>4</v>
      </c>
      <c r="D7577" s="50" t="s">
        <v>11467</v>
      </c>
      <c r="E7577" s="50" t="s">
        <v>6211</v>
      </c>
    </row>
    <row r="7578" spans="1:5" ht="16" x14ac:dyDescent="0.2">
      <c r="A7578" s="8" t="s">
        <v>9307</v>
      </c>
      <c r="B7578" s="8" t="s">
        <v>6652</v>
      </c>
      <c r="C7578" s="8" t="s">
        <v>5</v>
      </c>
      <c r="D7578" s="50" t="s">
        <v>11469</v>
      </c>
      <c r="E7578" s="50" t="s">
        <v>6215</v>
      </c>
    </row>
    <row r="7579" spans="1:5" ht="16" x14ac:dyDescent="0.2">
      <c r="A7579" s="8" t="s">
        <v>9307</v>
      </c>
      <c r="B7579" s="8" t="s">
        <v>6652</v>
      </c>
      <c r="C7579" s="8" t="s">
        <v>6</v>
      </c>
      <c r="D7579" s="50" t="s">
        <v>11470</v>
      </c>
      <c r="E7579" s="50" t="s">
        <v>6216</v>
      </c>
    </row>
    <row r="7580" spans="1:5" ht="16" x14ac:dyDescent="0.2">
      <c r="A7580" s="8" t="s">
        <v>9307</v>
      </c>
      <c r="B7580" s="8" t="s">
        <v>6652</v>
      </c>
      <c r="C7580" s="8" t="s">
        <v>7</v>
      </c>
      <c r="D7580" s="50" t="s">
        <v>10372</v>
      </c>
      <c r="E7580" s="50" t="s">
        <v>3144</v>
      </c>
    </row>
    <row r="7581" spans="1:5" ht="16" x14ac:dyDescent="0.2">
      <c r="A7581" s="8" t="s">
        <v>9307</v>
      </c>
      <c r="B7581" s="8" t="s">
        <v>6654</v>
      </c>
      <c r="C7581" s="8" t="s">
        <v>4</v>
      </c>
      <c r="D7581" s="50" t="s">
        <v>11467</v>
      </c>
      <c r="E7581" s="50" t="s">
        <v>6211</v>
      </c>
    </row>
    <row r="7582" spans="1:5" ht="16" x14ac:dyDescent="0.2">
      <c r="A7582" s="8" t="s">
        <v>9307</v>
      </c>
      <c r="B7582" s="8" t="s">
        <v>6654</v>
      </c>
      <c r="C7582" s="8" t="s">
        <v>5</v>
      </c>
      <c r="D7582" s="50" t="s">
        <v>11469</v>
      </c>
      <c r="E7582" s="50" t="s">
        <v>6215</v>
      </c>
    </row>
    <row r="7583" spans="1:5" ht="16" x14ac:dyDescent="0.2">
      <c r="A7583" s="8" t="s">
        <v>9307</v>
      </c>
      <c r="B7583" s="8" t="s">
        <v>6654</v>
      </c>
      <c r="C7583" s="8" t="s">
        <v>6</v>
      </c>
      <c r="D7583" s="50" t="s">
        <v>11470</v>
      </c>
      <c r="E7583" s="50" t="s">
        <v>6216</v>
      </c>
    </row>
    <row r="7584" spans="1:5" ht="16" x14ac:dyDescent="0.2">
      <c r="A7584" s="8" t="s">
        <v>9307</v>
      </c>
      <c r="B7584" s="8" t="s">
        <v>6654</v>
      </c>
      <c r="C7584" s="8" t="s">
        <v>7</v>
      </c>
      <c r="D7584" s="50" t="s">
        <v>11603</v>
      </c>
      <c r="E7584" s="50" t="s">
        <v>6656</v>
      </c>
    </row>
    <row r="7585" spans="1:5" ht="16" x14ac:dyDescent="0.2">
      <c r="A7585" s="8" t="s">
        <v>9307</v>
      </c>
      <c r="B7585" s="8" t="s">
        <v>6657</v>
      </c>
      <c r="C7585" s="8" t="s">
        <v>4</v>
      </c>
      <c r="D7585" s="50" t="s">
        <v>11467</v>
      </c>
      <c r="E7585" s="50" t="s">
        <v>6211</v>
      </c>
    </row>
    <row r="7586" spans="1:5" ht="16" x14ac:dyDescent="0.2">
      <c r="A7586" s="8" t="s">
        <v>9307</v>
      </c>
      <c r="B7586" s="8" t="s">
        <v>6657</v>
      </c>
      <c r="C7586" s="8" t="s">
        <v>5</v>
      </c>
      <c r="D7586" s="50" t="s">
        <v>11469</v>
      </c>
      <c r="E7586" s="50" t="s">
        <v>6215</v>
      </c>
    </row>
    <row r="7587" spans="1:5" ht="16" x14ac:dyDescent="0.2">
      <c r="A7587" s="8" t="s">
        <v>9307</v>
      </c>
      <c r="B7587" s="8" t="s">
        <v>6657</v>
      </c>
      <c r="C7587" s="8" t="s">
        <v>6</v>
      </c>
      <c r="D7587" s="50" t="s">
        <v>11470</v>
      </c>
      <c r="E7587" s="50" t="s">
        <v>6216</v>
      </c>
    </row>
    <row r="7588" spans="1:5" ht="16" x14ac:dyDescent="0.2">
      <c r="A7588" s="8" t="s">
        <v>9307</v>
      </c>
      <c r="B7588" s="8" t="s">
        <v>6657</v>
      </c>
      <c r="C7588" s="8" t="s">
        <v>7</v>
      </c>
      <c r="D7588" s="50" t="s">
        <v>10512</v>
      </c>
      <c r="E7588" s="50" t="s">
        <v>3735</v>
      </c>
    </row>
    <row r="7589" spans="1:5" ht="16" x14ac:dyDescent="0.2">
      <c r="A7589" s="8" t="s">
        <v>9307</v>
      </c>
      <c r="B7589" s="8" t="s">
        <v>6659</v>
      </c>
      <c r="C7589" s="8" t="s">
        <v>4</v>
      </c>
      <c r="D7589" s="50" t="s">
        <v>11467</v>
      </c>
      <c r="E7589" s="50" t="s">
        <v>6211</v>
      </c>
    </row>
    <row r="7590" spans="1:5" ht="16" x14ac:dyDescent="0.2">
      <c r="A7590" s="8" t="s">
        <v>9307</v>
      </c>
      <c r="B7590" s="8" t="s">
        <v>6659</v>
      </c>
      <c r="C7590" s="8" t="s">
        <v>5</v>
      </c>
      <c r="D7590" s="50" t="s">
        <v>11469</v>
      </c>
      <c r="E7590" s="50" t="s">
        <v>6215</v>
      </c>
    </row>
    <row r="7591" spans="1:5" ht="16" x14ac:dyDescent="0.2">
      <c r="A7591" s="8" t="s">
        <v>9307</v>
      </c>
      <c r="B7591" s="8" t="s">
        <v>6659</v>
      </c>
      <c r="C7591" s="8" t="s">
        <v>6</v>
      </c>
      <c r="D7591" s="50" t="s">
        <v>11470</v>
      </c>
      <c r="E7591" s="50" t="s">
        <v>6216</v>
      </c>
    </row>
    <row r="7592" spans="1:5" ht="16" x14ac:dyDescent="0.2">
      <c r="A7592" s="8" t="s">
        <v>9307</v>
      </c>
      <c r="B7592" s="8" t="s">
        <v>6659</v>
      </c>
      <c r="C7592" s="8" t="s">
        <v>7</v>
      </c>
      <c r="D7592" s="50" t="s">
        <v>10305</v>
      </c>
      <c r="E7592" s="50" t="s">
        <v>2886</v>
      </c>
    </row>
    <row r="7593" spans="1:5" ht="16" x14ac:dyDescent="0.2">
      <c r="A7593" s="8" t="s">
        <v>9307</v>
      </c>
      <c r="B7593" s="8" t="s">
        <v>6661</v>
      </c>
      <c r="C7593" s="8" t="s">
        <v>4</v>
      </c>
      <c r="D7593" s="50" t="s">
        <v>11467</v>
      </c>
      <c r="E7593" s="50" t="s">
        <v>6211</v>
      </c>
    </row>
    <row r="7594" spans="1:5" ht="16" x14ac:dyDescent="0.2">
      <c r="A7594" s="8" t="s">
        <v>9307</v>
      </c>
      <c r="B7594" s="8" t="s">
        <v>6661</v>
      </c>
      <c r="C7594" s="8" t="s">
        <v>5</v>
      </c>
      <c r="D7594" s="50" t="s">
        <v>11469</v>
      </c>
      <c r="E7594" s="50" t="s">
        <v>6215</v>
      </c>
    </row>
    <row r="7595" spans="1:5" ht="16" x14ac:dyDescent="0.2">
      <c r="A7595" s="8" t="s">
        <v>9307</v>
      </c>
      <c r="B7595" s="8" t="s">
        <v>6661</v>
      </c>
      <c r="C7595" s="8" t="s">
        <v>6</v>
      </c>
      <c r="D7595" s="50" t="s">
        <v>11470</v>
      </c>
      <c r="E7595" s="50" t="s">
        <v>6216</v>
      </c>
    </row>
    <row r="7596" spans="1:5" ht="16" x14ac:dyDescent="0.2">
      <c r="A7596" s="8" t="s">
        <v>9307</v>
      </c>
      <c r="B7596" s="8" t="s">
        <v>6661</v>
      </c>
      <c r="C7596" s="8" t="s">
        <v>7</v>
      </c>
      <c r="D7596" s="50" t="s">
        <v>9547</v>
      </c>
      <c r="E7596" s="50" t="s">
        <v>802</v>
      </c>
    </row>
    <row r="7597" spans="1:5" ht="16" x14ac:dyDescent="0.2">
      <c r="A7597" s="8" t="s">
        <v>9307</v>
      </c>
      <c r="B7597" s="8" t="s">
        <v>6663</v>
      </c>
      <c r="C7597" s="8" t="s">
        <v>4</v>
      </c>
      <c r="D7597" s="50" t="s">
        <v>11467</v>
      </c>
      <c r="E7597" s="50" t="s">
        <v>6211</v>
      </c>
    </row>
    <row r="7598" spans="1:5" ht="16" x14ac:dyDescent="0.2">
      <c r="A7598" s="8" t="s">
        <v>9307</v>
      </c>
      <c r="B7598" s="8" t="s">
        <v>6663</v>
      </c>
      <c r="C7598" s="8" t="s">
        <v>5</v>
      </c>
      <c r="D7598" s="50" t="s">
        <v>11469</v>
      </c>
      <c r="E7598" s="50" t="s">
        <v>6215</v>
      </c>
    </row>
    <row r="7599" spans="1:5" ht="16" x14ac:dyDescent="0.2">
      <c r="A7599" s="8" t="s">
        <v>9307</v>
      </c>
      <c r="B7599" s="8" t="s">
        <v>6663</v>
      </c>
      <c r="C7599" s="8" t="s">
        <v>6</v>
      </c>
      <c r="D7599" s="50" t="s">
        <v>11470</v>
      </c>
      <c r="E7599" s="50" t="s">
        <v>6216</v>
      </c>
    </row>
    <row r="7600" spans="1:5" ht="16" x14ac:dyDescent="0.2">
      <c r="A7600" s="8" t="s">
        <v>9307</v>
      </c>
      <c r="B7600" s="8" t="s">
        <v>6663</v>
      </c>
      <c r="C7600" s="8" t="s">
        <v>7</v>
      </c>
      <c r="D7600" s="50" t="s">
        <v>9516</v>
      </c>
      <c r="E7600" s="50" t="s">
        <v>643</v>
      </c>
    </row>
    <row r="7601" spans="1:5" ht="16" x14ac:dyDescent="0.2">
      <c r="A7601" s="8" t="s">
        <v>9307</v>
      </c>
      <c r="B7601" s="8" t="s">
        <v>6666</v>
      </c>
      <c r="C7601" s="8" t="s">
        <v>4</v>
      </c>
      <c r="D7601" s="50" t="s">
        <v>11467</v>
      </c>
      <c r="E7601" s="50" t="s">
        <v>6211</v>
      </c>
    </row>
    <row r="7602" spans="1:5" ht="16" x14ac:dyDescent="0.2">
      <c r="A7602" s="8" t="s">
        <v>9307</v>
      </c>
      <c r="B7602" s="8" t="s">
        <v>6666</v>
      </c>
      <c r="C7602" s="8" t="s">
        <v>5</v>
      </c>
      <c r="D7602" s="50" t="s">
        <v>11469</v>
      </c>
      <c r="E7602" s="50" t="s">
        <v>6215</v>
      </c>
    </row>
    <row r="7603" spans="1:5" ht="16" x14ac:dyDescent="0.2">
      <c r="A7603" s="8" t="s">
        <v>9307</v>
      </c>
      <c r="B7603" s="8" t="s">
        <v>6666</v>
      </c>
      <c r="C7603" s="8" t="s">
        <v>6</v>
      </c>
      <c r="D7603" s="50" t="s">
        <v>11470</v>
      </c>
      <c r="E7603" s="50" t="s">
        <v>6216</v>
      </c>
    </row>
    <row r="7604" spans="1:5" ht="32" x14ac:dyDescent="0.2">
      <c r="A7604" s="8" t="s">
        <v>9307</v>
      </c>
      <c r="B7604" s="8" t="s">
        <v>6666</v>
      </c>
      <c r="C7604" s="8" t="s">
        <v>7</v>
      </c>
      <c r="D7604" s="50" t="s">
        <v>11604</v>
      </c>
      <c r="E7604" s="50" t="s">
        <v>6668</v>
      </c>
    </row>
    <row r="7605" spans="1:5" ht="16" x14ac:dyDescent="0.2">
      <c r="A7605" s="8" t="s">
        <v>9307</v>
      </c>
      <c r="B7605" s="8" t="s">
        <v>6669</v>
      </c>
      <c r="C7605" s="8" t="s">
        <v>4</v>
      </c>
      <c r="D7605" s="50" t="s">
        <v>11467</v>
      </c>
      <c r="E7605" s="50" t="s">
        <v>6211</v>
      </c>
    </row>
    <row r="7606" spans="1:5" ht="16" x14ac:dyDescent="0.2">
      <c r="A7606" s="8" t="s">
        <v>9307</v>
      </c>
      <c r="B7606" s="8" t="s">
        <v>6669</v>
      </c>
      <c r="C7606" s="8" t="s">
        <v>5</v>
      </c>
      <c r="D7606" s="50" t="s">
        <v>11469</v>
      </c>
      <c r="E7606" s="50" t="s">
        <v>6215</v>
      </c>
    </row>
    <row r="7607" spans="1:5" ht="16" x14ac:dyDescent="0.2">
      <c r="A7607" s="8" t="s">
        <v>9307</v>
      </c>
      <c r="B7607" s="8" t="s">
        <v>6669</v>
      </c>
      <c r="C7607" s="8" t="s">
        <v>6</v>
      </c>
      <c r="D7607" s="50" t="s">
        <v>11470</v>
      </c>
      <c r="E7607" s="50" t="s">
        <v>6216</v>
      </c>
    </row>
    <row r="7608" spans="1:5" ht="16" x14ac:dyDescent="0.2">
      <c r="A7608" s="8" t="s">
        <v>9307</v>
      </c>
      <c r="B7608" s="8" t="s">
        <v>6669</v>
      </c>
      <c r="C7608" s="8" t="s">
        <v>7</v>
      </c>
      <c r="D7608" s="50" t="s">
        <v>11605</v>
      </c>
      <c r="E7608" s="50" t="s">
        <v>6671</v>
      </c>
    </row>
    <row r="7609" spans="1:5" ht="16" x14ac:dyDescent="0.2">
      <c r="A7609" s="8" t="s">
        <v>9307</v>
      </c>
      <c r="B7609" s="8" t="s">
        <v>6672</v>
      </c>
      <c r="C7609" s="8" t="s">
        <v>4</v>
      </c>
      <c r="D7609" s="50" t="s">
        <v>11467</v>
      </c>
      <c r="E7609" s="50" t="s">
        <v>6211</v>
      </c>
    </row>
    <row r="7610" spans="1:5" ht="16" x14ac:dyDescent="0.2">
      <c r="A7610" s="8" t="s">
        <v>9307</v>
      </c>
      <c r="B7610" s="8" t="s">
        <v>6672</v>
      </c>
      <c r="C7610" s="8" t="s">
        <v>5</v>
      </c>
      <c r="D7610" s="50" t="s">
        <v>11469</v>
      </c>
      <c r="E7610" s="50" t="s">
        <v>6215</v>
      </c>
    </row>
    <row r="7611" spans="1:5" ht="16" x14ac:dyDescent="0.2">
      <c r="A7611" s="8" t="s">
        <v>9307</v>
      </c>
      <c r="B7611" s="8" t="s">
        <v>6672</v>
      </c>
      <c r="C7611" s="8" t="s">
        <v>6</v>
      </c>
      <c r="D7611" s="50" t="s">
        <v>11470</v>
      </c>
      <c r="E7611" s="50" t="s">
        <v>6216</v>
      </c>
    </row>
    <row r="7612" spans="1:5" ht="16" x14ac:dyDescent="0.2">
      <c r="A7612" s="8" t="s">
        <v>9307</v>
      </c>
      <c r="B7612" s="8" t="s">
        <v>6672</v>
      </c>
      <c r="C7612" s="8" t="s">
        <v>7</v>
      </c>
      <c r="D7612" s="50" t="s">
        <v>11606</v>
      </c>
      <c r="E7612" s="50" t="s">
        <v>6674</v>
      </c>
    </row>
    <row r="7613" spans="1:5" ht="16" x14ac:dyDescent="0.2">
      <c r="A7613" s="8" t="s">
        <v>9307</v>
      </c>
      <c r="B7613" s="8" t="s">
        <v>6675</v>
      </c>
      <c r="C7613" s="8" t="s">
        <v>4</v>
      </c>
      <c r="D7613" s="50" t="s">
        <v>11467</v>
      </c>
      <c r="E7613" s="50" t="s">
        <v>6211</v>
      </c>
    </row>
    <row r="7614" spans="1:5" ht="16" x14ac:dyDescent="0.2">
      <c r="A7614" s="8" t="s">
        <v>9307</v>
      </c>
      <c r="B7614" s="8" t="s">
        <v>6675</v>
      </c>
      <c r="C7614" s="8" t="s">
        <v>5</v>
      </c>
      <c r="D7614" s="50" t="s">
        <v>11469</v>
      </c>
      <c r="E7614" s="50" t="s">
        <v>6215</v>
      </c>
    </row>
    <row r="7615" spans="1:5" ht="16" x14ac:dyDescent="0.2">
      <c r="A7615" s="8" t="s">
        <v>9307</v>
      </c>
      <c r="B7615" s="8" t="s">
        <v>6675</v>
      </c>
      <c r="C7615" s="8" t="s">
        <v>6</v>
      </c>
      <c r="D7615" s="50" t="s">
        <v>11470</v>
      </c>
      <c r="E7615" s="50" t="s">
        <v>6216</v>
      </c>
    </row>
    <row r="7616" spans="1:5" ht="16" x14ac:dyDescent="0.2">
      <c r="A7616" s="8" t="s">
        <v>9307</v>
      </c>
      <c r="B7616" s="8" t="s">
        <v>6675</v>
      </c>
      <c r="C7616" s="8" t="s">
        <v>7</v>
      </c>
      <c r="D7616" s="50" t="s">
        <v>11607</v>
      </c>
      <c r="E7616" s="50" t="s">
        <v>6677</v>
      </c>
    </row>
    <row r="7617" spans="1:5" ht="16" x14ac:dyDescent="0.2">
      <c r="A7617" s="8" t="s">
        <v>9307</v>
      </c>
      <c r="B7617" s="8" t="s">
        <v>6678</v>
      </c>
      <c r="C7617" s="8" t="s">
        <v>4</v>
      </c>
      <c r="D7617" s="50" t="s">
        <v>11467</v>
      </c>
      <c r="E7617" s="50" t="s">
        <v>6211</v>
      </c>
    </row>
    <row r="7618" spans="1:5" ht="16" x14ac:dyDescent="0.2">
      <c r="A7618" s="8" t="s">
        <v>9307</v>
      </c>
      <c r="B7618" s="8" t="s">
        <v>6678</v>
      </c>
      <c r="C7618" s="8" t="s">
        <v>5</v>
      </c>
      <c r="D7618" s="50" t="s">
        <v>11469</v>
      </c>
      <c r="E7618" s="50" t="s">
        <v>6215</v>
      </c>
    </row>
    <row r="7619" spans="1:5" ht="16" x14ac:dyDescent="0.2">
      <c r="A7619" s="8" t="s">
        <v>9307</v>
      </c>
      <c r="B7619" s="8" t="s">
        <v>6678</v>
      </c>
      <c r="C7619" s="8" t="s">
        <v>6</v>
      </c>
      <c r="D7619" s="50" t="s">
        <v>11470</v>
      </c>
      <c r="E7619" s="50" t="s">
        <v>6216</v>
      </c>
    </row>
    <row r="7620" spans="1:5" ht="16" x14ac:dyDescent="0.2">
      <c r="A7620" s="8" t="s">
        <v>9307</v>
      </c>
      <c r="B7620" s="8" t="s">
        <v>6678</v>
      </c>
      <c r="C7620" s="8" t="s">
        <v>7</v>
      </c>
      <c r="D7620" s="50" t="s">
        <v>9547</v>
      </c>
      <c r="E7620" s="50" t="s">
        <v>802</v>
      </c>
    </row>
    <row r="7621" spans="1:5" ht="16" x14ac:dyDescent="0.2">
      <c r="A7621" s="8" t="s">
        <v>9307</v>
      </c>
      <c r="B7621" s="8" t="s">
        <v>6680</v>
      </c>
      <c r="C7621" s="8" t="s">
        <v>4</v>
      </c>
      <c r="D7621" s="50" t="s">
        <v>11467</v>
      </c>
      <c r="E7621" s="50" t="s">
        <v>6211</v>
      </c>
    </row>
    <row r="7622" spans="1:5" ht="16" x14ac:dyDescent="0.2">
      <c r="A7622" s="8" t="s">
        <v>9307</v>
      </c>
      <c r="B7622" s="8" t="s">
        <v>6680</v>
      </c>
      <c r="C7622" s="8" t="s">
        <v>5</v>
      </c>
      <c r="D7622" s="50" t="s">
        <v>11469</v>
      </c>
      <c r="E7622" s="50" t="s">
        <v>6215</v>
      </c>
    </row>
    <row r="7623" spans="1:5" ht="16" x14ac:dyDescent="0.2">
      <c r="A7623" s="8" t="s">
        <v>9307</v>
      </c>
      <c r="B7623" s="8" t="s">
        <v>6680</v>
      </c>
      <c r="C7623" s="8" t="s">
        <v>6</v>
      </c>
      <c r="D7623" s="50" t="s">
        <v>11470</v>
      </c>
      <c r="E7623" s="50" t="s">
        <v>6216</v>
      </c>
    </row>
    <row r="7624" spans="1:5" ht="16" x14ac:dyDescent="0.2">
      <c r="A7624" s="8" t="s">
        <v>9307</v>
      </c>
      <c r="B7624" s="8" t="s">
        <v>6680</v>
      </c>
      <c r="C7624" s="8" t="s">
        <v>7</v>
      </c>
      <c r="D7624" s="50" t="s">
        <v>9516</v>
      </c>
      <c r="E7624" s="50" t="s">
        <v>643</v>
      </c>
    </row>
    <row r="7625" spans="1:5" ht="16" x14ac:dyDescent="0.2">
      <c r="A7625" s="8" t="s">
        <v>9307</v>
      </c>
      <c r="B7625" s="8" t="s">
        <v>6683</v>
      </c>
      <c r="C7625" s="8" t="s">
        <v>4</v>
      </c>
      <c r="D7625" s="50" t="s">
        <v>11467</v>
      </c>
      <c r="E7625" s="50" t="s">
        <v>6211</v>
      </c>
    </row>
    <row r="7626" spans="1:5" ht="16" x14ac:dyDescent="0.2">
      <c r="A7626" s="8" t="s">
        <v>9307</v>
      </c>
      <c r="B7626" s="8" t="s">
        <v>6683</v>
      </c>
      <c r="C7626" s="8" t="s">
        <v>5</v>
      </c>
      <c r="D7626" s="50" t="s">
        <v>11469</v>
      </c>
      <c r="E7626" s="50" t="s">
        <v>6215</v>
      </c>
    </row>
    <row r="7627" spans="1:5" ht="16" x14ac:dyDescent="0.2">
      <c r="A7627" s="8" t="s">
        <v>9307</v>
      </c>
      <c r="B7627" s="8" t="s">
        <v>6683</v>
      </c>
      <c r="C7627" s="8" t="s">
        <v>6</v>
      </c>
      <c r="D7627" s="50" t="s">
        <v>11470</v>
      </c>
      <c r="E7627" s="50" t="s">
        <v>6216</v>
      </c>
    </row>
    <row r="7628" spans="1:5" ht="32" x14ac:dyDescent="0.2">
      <c r="A7628" s="8" t="s">
        <v>9307</v>
      </c>
      <c r="B7628" s="8" t="s">
        <v>6683</v>
      </c>
      <c r="C7628" s="8" t="s">
        <v>7</v>
      </c>
      <c r="D7628" s="50" t="s">
        <v>11608</v>
      </c>
      <c r="E7628" s="50" t="s">
        <v>6685</v>
      </c>
    </row>
    <row r="7629" spans="1:5" ht="16" x14ac:dyDescent="0.2">
      <c r="A7629" s="8" t="s">
        <v>9307</v>
      </c>
      <c r="B7629" s="8" t="s">
        <v>6686</v>
      </c>
      <c r="C7629" s="8" t="s">
        <v>4</v>
      </c>
      <c r="D7629" s="50" t="s">
        <v>11467</v>
      </c>
      <c r="E7629" s="50" t="s">
        <v>6211</v>
      </c>
    </row>
    <row r="7630" spans="1:5" ht="16" x14ac:dyDescent="0.2">
      <c r="A7630" s="8" t="s">
        <v>9307</v>
      </c>
      <c r="B7630" s="8" t="s">
        <v>6686</v>
      </c>
      <c r="C7630" s="8" t="s">
        <v>5</v>
      </c>
      <c r="D7630" s="50" t="s">
        <v>11469</v>
      </c>
      <c r="E7630" s="50" t="s">
        <v>6215</v>
      </c>
    </row>
    <row r="7631" spans="1:5" ht="16" x14ac:dyDescent="0.2">
      <c r="A7631" s="8" t="s">
        <v>9307</v>
      </c>
      <c r="B7631" s="8" t="s">
        <v>6686</v>
      </c>
      <c r="C7631" s="8" t="s">
        <v>6</v>
      </c>
      <c r="D7631" s="50" t="s">
        <v>11470</v>
      </c>
      <c r="E7631" s="50" t="s">
        <v>6216</v>
      </c>
    </row>
    <row r="7632" spans="1:5" ht="16" x14ac:dyDescent="0.2">
      <c r="A7632" s="8" t="s">
        <v>9307</v>
      </c>
      <c r="B7632" s="8" t="s">
        <v>6686</v>
      </c>
      <c r="C7632" s="8" t="s">
        <v>7</v>
      </c>
      <c r="D7632" s="50" t="s">
        <v>11609</v>
      </c>
      <c r="E7632" s="50" t="s">
        <v>6688</v>
      </c>
    </row>
    <row r="7633" spans="1:5" ht="16" x14ac:dyDescent="0.2">
      <c r="A7633" s="8" t="s">
        <v>9307</v>
      </c>
      <c r="B7633" s="8" t="s">
        <v>6689</v>
      </c>
      <c r="C7633" s="8" t="s">
        <v>4</v>
      </c>
      <c r="D7633" s="50" t="s">
        <v>11467</v>
      </c>
      <c r="E7633" s="50" t="s">
        <v>6211</v>
      </c>
    </row>
    <row r="7634" spans="1:5" ht="16" x14ac:dyDescent="0.2">
      <c r="A7634" s="8" t="s">
        <v>9307</v>
      </c>
      <c r="B7634" s="8" t="s">
        <v>6689</v>
      </c>
      <c r="C7634" s="8" t="s">
        <v>5</v>
      </c>
      <c r="D7634" s="50" t="s">
        <v>11469</v>
      </c>
      <c r="E7634" s="50" t="s">
        <v>6215</v>
      </c>
    </row>
    <row r="7635" spans="1:5" ht="16" x14ac:dyDescent="0.2">
      <c r="A7635" s="8" t="s">
        <v>9307</v>
      </c>
      <c r="B7635" s="8" t="s">
        <v>6689</v>
      </c>
      <c r="C7635" s="8" t="s">
        <v>6</v>
      </c>
      <c r="D7635" s="50" t="s">
        <v>11470</v>
      </c>
      <c r="E7635" s="50" t="s">
        <v>6216</v>
      </c>
    </row>
    <row r="7636" spans="1:5" ht="16" x14ac:dyDescent="0.2">
      <c r="A7636" s="8" t="s">
        <v>9307</v>
      </c>
      <c r="B7636" s="8" t="s">
        <v>6689</v>
      </c>
      <c r="C7636" s="8" t="s">
        <v>7</v>
      </c>
      <c r="D7636" s="50" t="s">
        <v>11610</v>
      </c>
      <c r="E7636" s="50" t="s">
        <v>6691</v>
      </c>
    </row>
    <row r="7637" spans="1:5" ht="16" x14ac:dyDescent="0.2">
      <c r="A7637" s="8" t="s">
        <v>9307</v>
      </c>
      <c r="B7637" s="8" t="s">
        <v>6692</v>
      </c>
      <c r="C7637" s="8" t="s">
        <v>4</v>
      </c>
      <c r="D7637" s="50" t="s">
        <v>11467</v>
      </c>
      <c r="E7637" s="50" t="s">
        <v>6211</v>
      </c>
    </row>
    <row r="7638" spans="1:5" ht="16" x14ac:dyDescent="0.2">
      <c r="A7638" s="8" t="s">
        <v>9307</v>
      </c>
      <c r="B7638" s="8" t="s">
        <v>6692</v>
      </c>
      <c r="C7638" s="8" t="s">
        <v>5</v>
      </c>
      <c r="D7638" s="50" t="s">
        <v>11469</v>
      </c>
      <c r="E7638" s="50" t="s">
        <v>6215</v>
      </c>
    </row>
    <row r="7639" spans="1:5" ht="16" x14ac:dyDescent="0.2">
      <c r="A7639" s="8" t="s">
        <v>9307</v>
      </c>
      <c r="B7639" s="8" t="s">
        <v>6692</v>
      </c>
      <c r="C7639" s="8" t="s">
        <v>6</v>
      </c>
      <c r="D7639" s="50" t="s">
        <v>11470</v>
      </c>
      <c r="E7639" s="50" t="s">
        <v>6216</v>
      </c>
    </row>
    <row r="7640" spans="1:5" ht="16" x14ac:dyDescent="0.2">
      <c r="A7640" s="8" t="s">
        <v>9307</v>
      </c>
      <c r="B7640" s="8" t="s">
        <v>6692</v>
      </c>
      <c r="C7640" s="8" t="s">
        <v>7</v>
      </c>
      <c r="D7640" s="50" t="s">
        <v>11611</v>
      </c>
      <c r="E7640" s="50" t="s">
        <v>6694</v>
      </c>
    </row>
    <row r="7641" spans="1:5" ht="16" x14ac:dyDescent="0.2">
      <c r="A7641" s="8" t="s">
        <v>9307</v>
      </c>
      <c r="B7641" s="8" t="s">
        <v>6695</v>
      </c>
      <c r="C7641" s="8" t="s">
        <v>4</v>
      </c>
      <c r="D7641" s="50" t="s">
        <v>11467</v>
      </c>
      <c r="E7641" s="50" t="s">
        <v>6211</v>
      </c>
    </row>
    <row r="7642" spans="1:5" ht="16" x14ac:dyDescent="0.2">
      <c r="A7642" s="8" t="s">
        <v>9307</v>
      </c>
      <c r="B7642" s="8" t="s">
        <v>6695</v>
      </c>
      <c r="C7642" s="8" t="s">
        <v>5</v>
      </c>
      <c r="D7642" s="50" t="s">
        <v>11469</v>
      </c>
      <c r="E7642" s="50" t="s">
        <v>6215</v>
      </c>
    </row>
    <row r="7643" spans="1:5" ht="16" x14ac:dyDescent="0.2">
      <c r="A7643" s="8" t="s">
        <v>9307</v>
      </c>
      <c r="B7643" s="8" t="s">
        <v>6695</v>
      </c>
      <c r="C7643" s="8" t="s">
        <v>6</v>
      </c>
      <c r="D7643" s="50" t="s">
        <v>11470</v>
      </c>
      <c r="E7643" s="50" t="s">
        <v>6216</v>
      </c>
    </row>
    <row r="7644" spans="1:5" ht="16" x14ac:dyDescent="0.2">
      <c r="A7644" s="8" t="s">
        <v>9307</v>
      </c>
      <c r="B7644" s="8" t="s">
        <v>6695</v>
      </c>
      <c r="C7644" s="8" t="s">
        <v>7</v>
      </c>
      <c r="D7644" s="50" t="s">
        <v>11612</v>
      </c>
      <c r="E7644" s="50" t="s">
        <v>6697</v>
      </c>
    </row>
    <row r="7645" spans="1:5" ht="16" x14ac:dyDescent="0.2">
      <c r="A7645" s="8" t="s">
        <v>9307</v>
      </c>
      <c r="B7645" s="8" t="s">
        <v>6698</v>
      </c>
      <c r="C7645" s="8" t="s">
        <v>4</v>
      </c>
      <c r="D7645" s="50" t="s">
        <v>11467</v>
      </c>
      <c r="E7645" s="50" t="s">
        <v>6211</v>
      </c>
    </row>
    <row r="7646" spans="1:5" ht="16" x14ac:dyDescent="0.2">
      <c r="A7646" s="8" t="s">
        <v>9307</v>
      </c>
      <c r="B7646" s="8" t="s">
        <v>6698</v>
      </c>
      <c r="C7646" s="8" t="s">
        <v>5</v>
      </c>
      <c r="D7646" s="50" t="s">
        <v>11469</v>
      </c>
      <c r="E7646" s="50" t="s">
        <v>6215</v>
      </c>
    </row>
    <row r="7647" spans="1:5" ht="16" x14ac:dyDescent="0.2">
      <c r="A7647" s="8" t="s">
        <v>9307</v>
      </c>
      <c r="B7647" s="8" t="s">
        <v>6698</v>
      </c>
      <c r="C7647" s="8" t="s">
        <v>6</v>
      </c>
      <c r="D7647" s="50" t="s">
        <v>11470</v>
      </c>
      <c r="E7647" s="50" t="s">
        <v>6216</v>
      </c>
    </row>
    <row r="7648" spans="1:5" ht="16" x14ac:dyDescent="0.2">
      <c r="A7648" s="8" t="s">
        <v>9307</v>
      </c>
      <c r="B7648" s="8" t="s">
        <v>6698</v>
      </c>
      <c r="C7648" s="8" t="s">
        <v>7</v>
      </c>
      <c r="D7648" s="50" t="s">
        <v>11613</v>
      </c>
      <c r="E7648" s="50" t="s">
        <v>6700</v>
      </c>
    </row>
    <row r="7649" spans="1:5" ht="16" x14ac:dyDescent="0.2">
      <c r="A7649" s="8" t="s">
        <v>9307</v>
      </c>
      <c r="B7649" s="8" t="s">
        <v>6701</v>
      </c>
      <c r="C7649" s="8" t="s">
        <v>4</v>
      </c>
      <c r="D7649" s="50" t="s">
        <v>11467</v>
      </c>
      <c r="E7649" s="50" t="s">
        <v>6211</v>
      </c>
    </row>
    <row r="7650" spans="1:5" ht="16" x14ac:dyDescent="0.2">
      <c r="A7650" s="8" t="s">
        <v>9307</v>
      </c>
      <c r="B7650" s="8" t="s">
        <v>6701</v>
      </c>
      <c r="C7650" s="8" t="s">
        <v>5</v>
      </c>
      <c r="D7650" s="50" t="s">
        <v>11469</v>
      </c>
      <c r="E7650" s="50" t="s">
        <v>6215</v>
      </c>
    </row>
    <row r="7651" spans="1:5" ht="16" x14ac:dyDescent="0.2">
      <c r="A7651" s="8" t="s">
        <v>9307</v>
      </c>
      <c r="B7651" s="8" t="s">
        <v>6701</v>
      </c>
      <c r="C7651" s="8" t="s">
        <v>6</v>
      </c>
      <c r="D7651" s="50" t="s">
        <v>11470</v>
      </c>
      <c r="E7651" s="50" t="s">
        <v>6216</v>
      </c>
    </row>
    <row r="7652" spans="1:5" ht="16" x14ac:dyDescent="0.2">
      <c r="A7652" s="8" t="s">
        <v>9307</v>
      </c>
      <c r="B7652" s="8" t="s">
        <v>6701</v>
      </c>
      <c r="C7652" s="8" t="s">
        <v>7</v>
      </c>
      <c r="D7652" s="50" t="s">
        <v>11614</v>
      </c>
      <c r="E7652" s="50" t="s">
        <v>6703</v>
      </c>
    </row>
    <row r="7653" spans="1:5" ht="16" x14ac:dyDescent="0.2">
      <c r="A7653" s="8" t="s">
        <v>9307</v>
      </c>
      <c r="B7653" s="8" t="s">
        <v>6704</v>
      </c>
      <c r="C7653" s="8" t="s">
        <v>4</v>
      </c>
      <c r="D7653" s="50" t="s">
        <v>11467</v>
      </c>
      <c r="E7653" s="50" t="s">
        <v>6211</v>
      </c>
    </row>
    <row r="7654" spans="1:5" ht="16" x14ac:dyDescent="0.2">
      <c r="A7654" s="8" t="s">
        <v>9307</v>
      </c>
      <c r="B7654" s="8" t="s">
        <v>6704</v>
      </c>
      <c r="C7654" s="8" t="s">
        <v>5</v>
      </c>
      <c r="D7654" s="50" t="s">
        <v>11469</v>
      </c>
      <c r="E7654" s="50" t="s">
        <v>6215</v>
      </c>
    </row>
    <row r="7655" spans="1:5" ht="16" x14ac:dyDescent="0.2">
      <c r="A7655" s="8" t="s">
        <v>9307</v>
      </c>
      <c r="B7655" s="8" t="s">
        <v>6704</v>
      </c>
      <c r="C7655" s="8" t="s">
        <v>6</v>
      </c>
      <c r="D7655" s="50" t="s">
        <v>11470</v>
      </c>
      <c r="E7655" s="50" t="s">
        <v>6216</v>
      </c>
    </row>
    <row r="7656" spans="1:5" ht="16" x14ac:dyDescent="0.2">
      <c r="A7656" s="8" t="s">
        <v>9307</v>
      </c>
      <c r="B7656" s="8" t="s">
        <v>6704</v>
      </c>
      <c r="C7656" s="8" t="s">
        <v>7</v>
      </c>
      <c r="D7656" s="50" t="s">
        <v>11615</v>
      </c>
      <c r="E7656" s="50" t="s">
        <v>6706</v>
      </c>
    </row>
    <row r="7657" spans="1:5" ht="16" x14ac:dyDescent="0.2">
      <c r="A7657" s="8" t="s">
        <v>9307</v>
      </c>
      <c r="B7657" s="8" t="s">
        <v>6707</v>
      </c>
      <c r="C7657" s="8" t="s">
        <v>4</v>
      </c>
      <c r="D7657" s="50" t="s">
        <v>11467</v>
      </c>
      <c r="E7657" s="50" t="s">
        <v>6211</v>
      </c>
    </row>
    <row r="7658" spans="1:5" ht="16" x14ac:dyDescent="0.2">
      <c r="A7658" s="8" t="s">
        <v>9307</v>
      </c>
      <c r="B7658" s="8" t="s">
        <v>6707</v>
      </c>
      <c r="C7658" s="8" t="s">
        <v>5</v>
      </c>
      <c r="D7658" s="50" t="s">
        <v>11469</v>
      </c>
      <c r="E7658" s="50" t="s">
        <v>6215</v>
      </c>
    </row>
    <row r="7659" spans="1:5" ht="16" x14ac:dyDescent="0.2">
      <c r="A7659" s="8" t="s">
        <v>9307</v>
      </c>
      <c r="B7659" s="8" t="s">
        <v>6707</v>
      </c>
      <c r="C7659" s="8" t="s">
        <v>6</v>
      </c>
      <c r="D7659" s="50" t="s">
        <v>11470</v>
      </c>
      <c r="E7659" s="50" t="s">
        <v>6216</v>
      </c>
    </row>
    <row r="7660" spans="1:5" ht="16" x14ac:dyDescent="0.2">
      <c r="A7660" s="8" t="s">
        <v>9307</v>
      </c>
      <c r="B7660" s="8" t="s">
        <v>6707</v>
      </c>
      <c r="C7660" s="8" t="s">
        <v>7</v>
      </c>
      <c r="D7660" s="50" t="s">
        <v>11616</v>
      </c>
      <c r="E7660" s="50" t="s">
        <v>6709</v>
      </c>
    </row>
    <row r="7661" spans="1:5" ht="16" x14ac:dyDescent="0.2">
      <c r="A7661" s="8" t="s">
        <v>9307</v>
      </c>
      <c r="B7661" s="8" t="s">
        <v>6710</v>
      </c>
      <c r="C7661" s="8" t="s">
        <v>4</v>
      </c>
      <c r="D7661" s="50" t="s">
        <v>11467</v>
      </c>
      <c r="E7661" s="50" t="s">
        <v>6211</v>
      </c>
    </row>
    <row r="7662" spans="1:5" ht="16" x14ac:dyDescent="0.2">
      <c r="A7662" s="8" t="s">
        <v>9307</v>
      </c>
      <c r="B7662" s="8" t="s">
        <v>6710</v>
      </c>
      <c r="C7662" s="8" t="s">
        <v>5</v>
      </c>
      <c r="D7662" s="50" t="s">
        <v>11469</v>
      </c>
      <c r="E7662" s="50" t="s">
        <v>6215</v>
      </c>
    </row>
    <row r="7663" spans="1:5" ht="16" x14ac:dyDescent="0.2">
      <c r="A7663" s="8" t="s">
        <v>9307</v>
      </c>
      <c r="B7663" s="8" t="s">
        <v>6710</v>
      </c>
      <c r="C7663" s="8" t="s">
        <v>6</v>
      </c>
      <c r="D7663" s="50" t="s">
        <v>11470</v>
      </c>
      <c r="E7663" s="50" t="s">
        <v>6216</v>
      </c>
    </row>
    <row r="7664" spans="1:5" ht="16" x14ac:dyDescent="0.2">
      <c r="A7664" s="8" t="s">
        <v>9307</v>
      </c>
      <c r="B7664" s="8" t="s">
        <v>6710</v>
      </c>
      <c r="C7664" s="8" t="s">
        <v>7</v>
      </c>
      <c r="D7664" s="50" t="s">
        <v>9547</v>
      </c>
      <c r="E7664" s="50" t="s">
        <v>802</v>
      </c>
    </row>
    <row r="7665" spans="1:5" ht="16" x14ac:dyDescent="0.2">
      <c r="A7665" s="8" t="s">
        <v>9307</v>
      </c>
      <c r="B7665" s="8" t="s">
        <v>6712</v>
      </c>
      <c r="C7665" s="8" t="s">
        <v>4</v>
      </c>
      <c r="D7665" s="50" t="s">
        <v>11467</v>
      </c>
      <c r="E7665" s="50" t="s">
        <v>6211</v>
      </c>
    </row>
    <row r="7666" spans="1:5" ht="16" x14ac:dyDescent="0.2">
      <c r="A7666" s="8" t="s">
        <v>9307</v>
      </c>
      <c r="B7666" s="8" t="s">
        <v>6712</v>
      </c>
      <c r="C7666" s="8" t="s">
        <v>5</v>
      </c>
      <c r="D7666" s="50" t="s">
        <v>11469</v>
      </c>
      <c r="E7666" s="50" t="s">
        <v>6215</v>
      </c>
    </row>
    <row r="7667" spans="1:5" ht="16" x14ac:dyDescent="0.2">
      <c r="A7667" s="8" t="s">
        <v>9307</v>
      </c>
      <c r="B7667" s="8" t="s">
        <v>6712</v>
      </c>
      <c r="C7667" s="8" t="s">
        <v>6</v>
      </c>
      <c r="D7667" s="50" t="s">
        <v>11470</v>
      </c>
      <c r="E7667" s="50" t="s">
        <v>6216</v>
      </c>
    </row>
    <row r="7668" spans="1:5" ht="16" x14ac:dyDescent="0.2">
      <c r="A7668" s="8" t="s">
        <v>9307</v>
      </c>
      <c r="B7668" s="8" t="s">
        <v>6712</v>
      </c>
      <c r="C7668" s="8" t="s">
        <v>7</v>
      </c>
      <c r="D7668" s="50" t="s">
        <v>9516</v>
      </c>
      <c r="E7668" s="50" t="s">
        <v>643</v>
      </c>
    </row>
    <row r="7669" spans="1:5" ht="16" x14ac:dyDescent="0.2">
      <c r="A7669" s="8" t="s">
        <v>9307</v>
      </c>
      <c r="B7669" s="8" t="s">
        <v>6715</v>
      </c>
      <c r="C7669" s="8" t="s">
        <v>4</v>
      </c>
      <c r="D7669" s="50" t="s">
        <v>11467</v>
      </c>
      <c r="E7669" s="50" t="s">
        <v>6211</v>
      </c>
    </row>
    <row r="7670" spans="1:5" ht="16" x14ac:dyDescent="0.2">
      <c r="A7670" s="8" t="s">
        <v>9307</v>
      </c>
      <c r="B7670" s="8" t="s">
        <v>6715</v>
      </c>
      <c r="C7670" s="8" t="s">
        <v>5</v>
      </c>
      <c r="D7670" s="50" t="s">
        <v>11469</v>
      </c>
      <c r="E7670" s="50" t="s">
        <v>6215</v>
      </c>
    </row>
    <row r="7671" spans="1:5" ht="16" x14ac:dyDescent="0.2">
      <c r="A7671" s="8" t="s">
        <v>9307</v>
      </c>
      <c r="B7671" s="8" t="s">
        <v>6715</v>
      </c>
      <c r="C7671" s="8" t="s">
        <v>6</v>
      </c>
      <c r="D7671" s="50" t="s">
        <v>11470</v>
      </c>
      <c r="E7671" s="50" t="s">
        <v>6216</v>
      </c>
    </row>
    <row r="7672" spans="1:5" ht="32" x14ac:dyDescent="0.2">
      <c r="A7672" s="8" t="s">
        <v>9307</v>
      </c>
      <c r="B7672" s="8" t="s">
        <v>6715</v>
      </c>
      <c r="C7672" s="8" t="s">
        <v>7</v>
      </c>
      <c r="D7672" s="50" t="s">
        <v>11617</v>
      </c>
      <c r="E7672" s="50" t="s">
        <v>6717</v>
      </c>
    </row>
    <row r="7673" spans="1:5" ht="16" x14ac:dyDescent="0.2">
      <c r="A7673" s="8" t="s">
        <v>9307</v>
      </c>
      <c r="B7673" s="8" t="s">
        <v>6718</v>
      </c>
      <c r="C7673" s="8" t="s">
        <v>4</v>
      </c>
      <c r="D7673" s="50" t="s">
        <v>11467</v>
      </c>
      <c r="E7673" s="50" t="s">
        <v>6211</v>
      </c>
    </row>
    <row r="7674" spans="1:5" ht="16" x14ac:dyDescent="0.2">
      <c r="A7674" s="8" t="s">
        <v>9307</v>
      </c>
      <c r="B7674" s="8" t="s">
        <v>6718</v>
      </c>
      <c r="C7674" s="8" t="s">
        <v>5</v>
      </c>
      <c r="D7674" s="50" t="s">
        <v>11469</v>
      </c>
      <c r="E7674" s="50" t="s">
        <v>6215</v>
      </c>
    </row>
    <row r="7675" spans="1:5" ht="16" x14ac:dyDescent="0.2">
      <c r="A7675" s="8" t="s">
        <v>9307</v>
      </c>
      <c r="B7675" s="8" t="s">
        <v>6718</v>
      </c>
      <c r="C7675" s="8" t="s">
        <v>6</v>
      </c>
      <c r="D7675" s="50" t="s">
        <v>11470</v>
      </c>
      <c r="E7675" s="50" t="s">
        <v>6216</v>
      </c>
    </row>
    <row r="7676" spans="1:5" ht="16" x14ac:dyDescent="0.2">
      <c r="A7676" s="8" t="s">
        <v>9307</v>
      </c>
      <c r="B7676" s="8" t="s">
        <v>6718</v>
      </c>
      <c r="C7676" s="8" t="s">
        <v>7</v>
      </c>
      <c r="D7676" s="50" t="s">
        <v>11618</v>
      </c>
      <c r="E7676" s="50" t="s">
        <v>6720</v>
      </c>
    </row>
    <row r="7677" spans="1:5" ht="16" x14ac:dyDescent="0.2">
      <c r="A7677" s="8" t="s">
        <v>9307</v>
      </c>
      <c r="B7677" s="8" t="s">
        <v>6721</v>
      </c>
      <c r="C7677" s="8" t="s">
        <v>4</v>
      </c>
      <c r="D7677" s="50" t="s">
        <v>11467</v>
      </c>
      <c r="E7677" s="50" t="s">
        <v>6211</v>
      </c>
    </row>
    <row r="7678" spans="1:5" ht="16" x14ac:dyDescent="0.2">
      <c r="A7678" s="8" t="s">
        <v>9307</v>
      </c>
      <c r="B7678" s="8" t="s">
        <v>6721</v>
      </c>
      <c r="C7678" s="8" t="s">
        <v>5</v>
      </c>
      <c r="D7678" s="50" t="s">
        <v>11469</v>
      </c>
      <c r="E7678" s="50" t="s">
        <v>6215</v>
      </c>
    </row>
    <row r="7679" spans="1:5" ht="16" x14ac:dyDescent="0.2">
      <c r="A7679" s="8" t="s">
        <v>9307</v>
      </c>
      <c r="B7679" s="8" t="s">
        <v>6721</v>
      </c>
      <c r="C7679" s="8" t="s">
        <v>6</v>
      </c>
      <c r="D7679" s="50" t="s">
        <v>11470</v>
      </c>
      <c r="E7679" s="50" t="s">
        <v>6216</v>
      </c>
    </row>
    <row r="7680" spans="1:5" ht="16" x14ac:dyDescent="0.2">
      <c r="A7680" s="8" t="s">
        <v>9307</v>
      </c>
      <c r="B7680" s="8" t="s">
        <v>6721</v>
      </c>
      <c r="C7680" s="8" t="s">
        <v>7</v>
      </c>
      <c r="D7680" s="50" t="s">
        <v>11619</v>
      </c>
      <c r="E7680" s="50" t="s">
        <v>6723</v>
      </c>
    </row>
    <row r="7681" spans="1:5" ht="16" x14ac:dyDescent="0.2">
      <c r="A7681" s="8" t="s">
        <v>9307</v>
      </c>
      <c r="B7681" s="8" t="s">
        <v>6724</v>
      </c>
      <c r="C7681" s="8" t="s">
        <v>4</v>
      </c>
      <c r="D7681" s="50" t="s">
        <v>11467</v>
      </c>
      <c r="E7681" s="50" t="s">
        <v>6211</v>
      </c>
    </row>
    <row r="7682" spans="1:5" ht="16" x14ac:dyDescent="0.2">
      <c r="A7682" s="8" t="s">
        <v>9307</v>
      </c>
      <c r="B7682" s="8" t="s">
        <v>6724</v>
      </c>
      <c r="C7682" s="8" t="s">
        <v>5</v>
      </c>
      <c r="D7682" s="50" t="s">
        <v>11469</v>
      </c>
      <c r="E7682" s="50" t="s">
        <v>6215</v>
      </c>
    </row>
    <row r="7683" spans="1:5" ht="16" x14ac:dyDescent="0.2">
      <c r="A7683" s="8" t="s">
        <v>9307</v>
      </c>
      <c r="B7683" s="8" t="s">
        <v>6724</v>
      </c>
      <c r="C7683" s="8" t="s">
        <v>6</v>
      </c>
      <c r="D7683" s="50" t="s">
        <v>11470</v>
      </c>
      <c r="E7683" s="50" t="s">
        <v>6216</v>
      </c>
    </row>
    <row r="7684" spans="1:5" ht="16" x14ac:dyDescent="0.2">
      <c r="A7684" s="8" t="s">
        <v>9307</v>
      </c>
      <c r="B7684" s="8" t="s">
        <v>6724</v>
      </c>
      <c r="C7684" s="8" t="s">
        <v>7</v>
      </c>
      <c r="D7684" s="50" t="s">
        <v>11620</v>
      </c>
      <c r="E7684" s="50" t="s">
        <v>6726</v>
      </c>
    </row>
    <row r="7685" spans="1:5" ht="16" x14ac:dyDescent="0.2">
      <c r="A7685" s="8" t="s">
        <v>9307</v>
      </c>
      <c r="B7685" s="8" t="s">
        <v>6727</v>
      </c>
      <c r="C7685" s="8" t="s">
        <v>4</v>
      </c>
      <c r="D7685" s="50" t="s">
        <v>11467</v>
      </c>
      <c r="E7685" s="50" t="s">
        <v>6211</v>
      </c>
    </row>
    <row r="7686" spans="1:5" ht="16" x14ac:dyDescent="0.2">
      <c r="A7686" s="8" t="s">
        <v>9307</v>
      </c>
      <c r="B7686" s="8" t="s">
        <v>6727</v>
      </c>
      <c r="C7686" s="8" t="s">
        <v>5</v>
      </c>
      <c r="D7686" s="50" t="s">
        <v>11469</v>
      </c>
      <c r="E7686" s="50" t="s">
        <v>6215</v>
      </c>
    </row>
    <row r="7687" spans="1:5" ht="16" x14ac:dyDescent="0.2">
      <c r="A7687" s="8" t="s">
        <v>9307</v>
      </c>
      <c r="B7687" s="8" t="s">
        <v>6727</v>
      </c>
      <c r="C7687" s="8" t="s">
        <v>6</v>
      </c>
      <c r="D7687" s="50" t="s">
        <v>11470</v>
      </c>
      <c r="E7687" s="50" t="s">
        <v>6216</v>
      </c>
    </row>
    <row r="7688" spans="1:5" ht="16" x14ac:dyDescent="0.2">
      <c r="A7688" s="8" t="s">
        <v>9307</v>
      </c>
      <c r="B7688" s="8" t="s">
        <v>6727</v>
      </c>
      <c r="C7688" s="8" t="s">
        <v>7</v>
      </c>
      <c r="D7688" s="50" t="s">
        <v>10782</v>
      </c>
      <c r="E7688" s="50" t="s">
        <v>4427</v>
      </c>
    </row>
    <row r="7689" spans="1:5" ht="16" x14ac:dyDescent="0.2">
      <c r="A7689" s="8" t="s">
        <v>9307</v>
      </c>
      <c r="B7689" s="8" t="s">
        <v>6730</v>
      </c>
      <c r="C7689" s="8" t="s">
        <v>4</v>
      </c>
      <c r="D7689" s="50" t="s">
        <v>11467</v>
      </c>
      <c r="E7689" s="50" t="s">
        <v>6211</v>
      </c>
    </row>
    <row r="7690" spans="1:5" ht="16" x14ac:dyDescent="0.2">
      <c r="A7690" s="8" t="s">
        <v>9307</v>
      </c>
      <c r="B7690" s="8" t="s">
        <v>6730</v>
      </c>
      <c r="C7690" s="8" t="s">
        <v>5</v>
      </c>
      <c r="D7690" s="50" t="s">
        <v>11469</v>
      </c>
      <c r="E7690" s="50" t="s">
        <v>6215</v>
      </c>
    </row>
    <row r="7691" spans="1:5" ht="16" x14ac:dyDescent="0.2">
      <c r="A7691" s="8" t="s">
        <v>9307</v>
      </c>
      <c r="B7691" s="8" t="s">
        <v>6730</v>
      </c>
      <c r="C7691" s="8" t="s">
        <v>6</v>
      </c>
      <c r="D7691" s="50" t="s">
        <v>11470</v>
      </c>
      <c r="E7691" s="50" t="s">
        <v>6216</v>
      </c>
    </row>
    <row r="7692" spans="1:5" ht="16" x14ac:dyDescent="0.2">
      <c r="A7692" s="8" t="s">
        <v>9307</v>
      </c>
      <c r="B7692" s="8" t="s">
        <v>6730</v>
      </c>
      <c r="C7692" s="8" t="s">
        <v>7</v>
      </c>
      <c r="D7692" s="50" t="s">
        <v>11621</v>
      </c>
      <c r="E7692" s="50" t="s">
        <v>6732</v>
      </c>
    </row>
    <row r="7693" spans="1:5" ht="16" x14ac:dyDescent="0.2">
      <c r="A7693" s="8" t="s">
        <v>9307</v>
      </c>
      <c r="B7693" s="8" t="s">
        <v>6733</v>
      </c>
      <c r="C7693" s="8" t="s">
        <v>4</v>
      </c>
      <c r="D7693" s="50" t="s">
        <v>11467</v>
      </c>
      <c r="E7693" s="50" t="s">
        <v>6211</v>
      </c>
    </row>
    <row r="7694" spans="1:5" ht="16" x14ac:dyDescent="0.2">
      <c r="A7694" s="8" t="s">
        <v>9307</v>
      </c>
      <c r="B7694" s="8" t="s">
        <v>6733</v>
      </c>
      <c r="C7694" s="8" t="s">
        <v>5</v>
      </c>
      <c r="D7694" s="50" t="s">
        <v>11469</v>
      </c>
      <c r="E7694" s="50" t="s">
        <v>6215</v>
      </c>
    </row>
    <row r="7695" spans="1:5" ht="16" x14ac:dyDescent="0.2">
      <c r="A7695" s="8" t="s">
        <v>9307</v>
      </c>
      <c r="B7695" s="8" t="s">
        <v>6733</v>
      </c>
      <c r="C7695" s="8" t="s">
        <v>6</v>
      </c>
      <c r="D7695" s="50" t="s">
        <v>11470</v>
      </c>
      <c r="E7695" s="50" t="s">
        <v>6216</v>
      </c>
    </row>
    <row r="7696" spans="1:5" ht="16" x14ac:dyDescent="0.2">
      <c r="A7696" s="8" t="s">
        <v>9307</v>
      </c>
      <c r="B7696" s="8" t="s">
        <v>6733</v>
      </c>
      <c r="C7696" s="8" t="s">
        <v>7</v>
      </c>
      <c r="D7696" s="50" t="s">
        <v>11622</v>
      </c>
      <c r="E7696" s="50" t="s">
        <v>6735</v>
      </c>
    </row>
    <row r="7697" spans="1:5" ht="16" x14ac:dyDescent="0.2">
      <c r="A7697" s="8" t="s">
        <v>9307</v>
      </c>
      <c r="B7697" s="8" t="s">
        <v>6736</v>
      </c>
      <c r="C7697" s="8" t="s">
        <v>4</v>
      </c>
      <c r="D7697" s="50" t="s">
        <v>11467</v>
      </c>
      <c r="E7697" s="50" t="s">
        <v>6211</v>
      </c>
    </row>
    <row r="7698" spans="1:5" ht="16" x14ac:dyDescent="0.2">
      <c r="A7698" s="8" t="s">
        <v>9307</v>
      </c>
      <c r="B7698" s="8" t="s">
        <v>6736</v>
      </c>
      <c r="C7698" s="8" t="s">
        <v>5</v>
      </c>
      <c r="D7698" s="50" t="s">
        <v>11469</v>
      </c>
      <c r="E7698" s="50" t="s">
        <v>6215</v>
      </c>
    </row>
    <row r="7699" spans="1:5" ht="16" x14ac:dyDescent="0.2">
      <c r="A7699" s="8" t="s">
        <v>9307</v>
      </c>
      <c r="B7699" s="8" t="s">
        <v>6736</v>
      </c>
      <c r="C7699" s="8" t="s">
        <v>6</v>
      </c>
      <c r="D7699" s="50" t="s">
        <v>11470</v>
      </c>
      <c r="E7699" s="50" t="s">
        <v>6216</v>
      </c>
    </row>
    <row r="7700" spans="1:5" ht="16" x14ac:dyDescent="0.2">
      <c r="A7700" s="8" t="s">
        <v>9307</v>
      </c>
      <c r="B7700" s="8" t="s">
        <v>6736</v>
      </c>
      <c r="C7700" s="8" t="s">
        <v>7</v>
      </c>
      <c r="D7700" s="50" t="s">
        <v>11623</v>
      </c>
      <c r="E7700" s="50" t="s">
        <v>6738</v>
      </c>
    </row>
    <row r="7701" spans="1:5" ht="16" x14ac:dyDescent="0.2">
      <c r="A7701" s="8" t="s">
        <v>9307</v>
      </c>
      <c r="B7701" s="8" t="s">
        <v>6739</v>
      </c>
      <c r="C7701" s="8" t="s">
        <v>4</v>
      </c>
      <c r="D7701" s="50" t="s">
        <v>11467</v>
      </c>
      <c r="E7701" s="50" t="s">
        <v>6211</v>
      </c>
    </row>
    <row r="7702" spans="1:5" ht="16" x14ac:dyDescent="0.2">
      <c r="A7702" s="8" t="s">
        <v>9307</v>
      </c>
      <c r="B7702" s="8" t="s">
        <v>6739</v>
      </c>
      <c r="C7702" s="8" t="s">
        <v>5</v>
      </c>
      <c r="D7702" s="50" t="s">
        <v>11469</v>
      </c>
      <c r="E7702" s="50" t="s">
        <v>6215</v>
      </c>
    </row>
    <row r="7703" spans="1:5" ht="16" x14ac:dyDescent="0.2">
      <c r="A7703" s="8" t="s">
        <v>9307</v>
      </c>
      <c r="B7703" s="8" t="s">
        <v>6739</v>
      </c>
      <c r="C7703" s="8" t="s">
        <v>6</v>
      </c>
      <c r="D7703" s="50" t="s">
        <v>11470</v>
      </c>
      <c r="E7703" s="50" t="s">
        <v>6216</v>
      </c>
    </row>
    <row r="7704" spans="1:5" ht="16" x14ac:dyDescent="0.2">
      <c r="A7704" s="8" t="s">
        <v>9307</v>
      </c>
      <c r="B7704" s="8" t="s">
        <v>6739</v>
      </c>
      <c r="C7704" s="8" t="s">
        <v>7</v>
      </c>
      <c r="D7704" s="50" t="s">
        <v>9547</v>
      </c>
      <c r="E7704" s="50" t="s">
        <v>802</v>
      </c>
    </row>
    <row r="7705" spans="1:5" ht="16" x14ac:dyDescent="0.2">
      <c r="A7705" s="8" t="s">
        <v>9307</v>
      </c>
      <c r="B7705" s="8" t="s">
        <v>6741</v>
      </c>
      <c r="C7705" s="8" t="s">
        <v>4</v>
      </c>
      <c r="D7705" s="50" t="s">
        <v>11467</v>
      </c>
      <c r="E7705" s="50" t="s">
        <v>6211</v>
      </c>
    </row>
    <row r="7706" spans="1:5" ht="16" x14ac:dyDescent="0.2">
      <c r="A7706" s="8" t="s">
        <v>9307</v>
      </c>
      <c r="B7706" s="8" t="s">
        <v>6741</v>
      </c>
      <c r="C7706" s="8" t="s">
        <v>5</v>
      </c>
      <c r="D7706" s="50" t="s">
        <v>11469</v>
      </c>
      <c r="E7706" s="50" t="s">
        <v>6215</v>
      </c>
    </row>
    <row r="7707" spans="1:5" ht="16" x14ac:dyDescent="0.2">
      <c r="A7707" s="8" t="s">
        <v>9307</v>
      </c>
      <c r="B7707" s="8" t="s">
        <v>6741</v>
      </c>
      <c r="C7707" s="8" t="s">
        <v>6</v>
      </c>
      <c r="D7707" s="50" t="s">
        <v>11470</v>
      </c>
      <c r="E7707" s="50" t="s">
        <v>6216</v>
      </c>
    </row>
    <row r="7708" spans="1:5" ht="16" x14ac:dyDescent="0.2">
      <c r="A7708" s="8" t="s">
        <v>9307</v>
      </c>
      <c r="B7708" s="8" t="s">
        <v>6741</v>
      </c>
      <c r="C7708" s="8" t="s">
        <v>7</v>
      </c>
      <c r="D7708" s="50" t="s">
        <v>9516</v>
      </c>
      <c r="E7708" s="50" t="s">
        <v>643</v>
      </c>
    </row>
    <row r="7709" spans="1:5" ht="16" x14ac:dyDescent="0.2">
      <c r="A7709" s="8" t="s">
        <v>9307</v>
      </c>
      <c r="B7709" s="8" t="s">
        <v>6744</v>
      </c>
      <c r="C7709" s="8" t="s">
        <v>4</v>
      </c>
      <c r="D7709" s="50" t="s">
        <v>11467</v>
      </c>
      <c r="E7709" s="50" t="s">
        <v>6211</v>
      </c>
    </row>
    <row r="7710" spans="1:5" ht="16" x14ac:dyDescent="0.2">
      <c r="A7710" s="8" t="s">
        <v>9307</v>
      </c>
      <c r="B7710" s="8" t="s">
        <v>6744</v>
      </c>
      <c r="C7710" s="8" t="s">
        <v>5</v>
      </c>
      <c r="D7710" s="50" t="s">
        <v>11469</v>
      </c>
      <c r="E7710" s="50" t="s">
        <v>6215</v>
      </c>
    </row>
    <row r="7711" spans="1:5" ht="16" x14ac:dyDescent="0.2">
      <c r="A7711" s="8" t="s">
        <v>9307</v>
      </c>
      <c r="B7711" s="8" t="s">
        <v>6744</v>
      </c>
      <c r="C7711" s="8" t="s">
        <v>6</v>
      </c>
      <c r="D7711" s="50" t="s">
        <v>11470</v>
      </c>
      <c r="E7711" s="50" t="s">
        <v>6216</v>
      </c>
    </row>
    <row r="7712" spans="1:5" ht="32" x14ac:dyDescent="0.2">
      <c r="A7712" s="8" t="s">
        <v>9307</v>
      </c>
      <c r="B7712" s="8" t="s">
        <v>6744</v>
      </c>
      <c r="C7712" s="8" t="s">
        <v>7</v>
      </c>
      <c r="D7712" s="50" t="s">
        <v>11624</v>
      </c>
      <c r="E7712" s="50" t="s">
        <v>6746</v>
      </c>
    </row>
    <row r="7713" spans="1:5" ht="16" x14ac:dyDescent="0.2">
      <c r="A7713" s="8" t="s">
        <v>9307</v>
      </c>
      <c r="B7713" s="8" t="s">
        <v>6747</v>
      </c>
      <c r="C7713" s="8" t="s">
        <v>4</v>
      </c>
      <c r="D7713" s="50" t="s">
        <v>11467</v>
      </c>
      <c r="E7713" s="50" t="s">
        <v>6211</v>
      </c>
    </row>
    <row r="7714" spans="1:5" ht="16" x14ac:dyDescent="0.2">
      <c r="A7714" s="8" t="s">
        <v>9307</v>
      </c>
      <c r="B7714" s="8" t="s">
        <v>6747</v>
      </c>
      <c r="C7714" s="8" t="s">
        <v>5</v>
      </c>
      <c r="D7714" s="50" t="s">
        <v>11469</v>
      </c>
      <c r="E7714" s="50" t="s">
        <v>6215</v>
      </c>
    </row>
    <row r="7715" spans="1:5" ht="16" x14ac:dyDescent="0.2">
      <c r="A7715" s="8" t="s">
        <v>9307</v>
      </c>
      <c r="B7715" s="8" t="s">
        <v>6747</v>
      </c>
      <c r="C7715" s="8" t="s">
        <v>6</v>
      </c>
      <c r="D7715" s="50" t="s">
        <v>11470</v>
      </c>
      <c r="E7715" s="50" t="s">
        <v>6216</v>
      </c>
    </row>
    <row r="7716" spans="1:5" ht="16" x14ac:dyDescent="0.2">
      <c r="A7716" s="8" t="s">
        <v>9307</v>
      </c>
      <c r="B7716" s="8" t="s">
        <v>6747</v>
      </c>
      <c r="C7716" s="8" t="s">
        <v>7</v>
      </c>
      <c r="D7716" s="50" t="s">
        <v>11625</v>
      </c>
      <c r="E7716" s="50" t="s">
        <v>6749</v>
      </c>
    </row>
    <row r="7717" spans="1:5" ht="16" x14ac:dyDescent="0.2">
      <c r="A7717" s="8" t="s">
        <v>9307</v>
      </c>
      <c r="B7717" s="8" t="s">
        <v>6750</v>
      </c>
      <c r="C7717" s="8" t="s">
        <v>4</v>
      </c>
      <c r="D7717" s="50" t="s">
        <v>11467</v>
      </c>
      <c r="E7717" s="50" t="s">
        <v>6211</v>
      </c>
    </row>
    <row r="7718" spans="1:5" ht="16" x14ac:dyDescent="0.2">
      <c r="A7718" s="8" t="s">
        <v>9307</v>
      </c>
      <c r="B7718" s="8" t="s">
        <v>6750</v>
      </c>
      <c r="C7718" s="8" t="s">
        <v>5</v>
      </c>
      <c r="D7718" s="50" t="s">
        <v>11469</v>
      </c>
      <c r="E7718" s="50" t="s">
        <v>6215</v>
      </c>
    </row>
    <row r="7719" spans="1:5" ht="16" x14ac:dyDescent="0.2">
      <c r="A7719" s="8" t="s">
        <v>9307</v>
      </c>
      <c r="B7719" s="8" t="s">
        <v>6750</v>
      </c>
      <c r="C7719" s="8" t="s">
        <v>6</v>
      </c>
      <c r="D7719" s="50" t="s">
        <v>11470</v>
      </c>
      <c r="E7719" s="50" t="s">
        <v>6216</v>
      </c>
    </row>
    <row r="7720" spans="1:5" ht="16" x14ac:dyDescent="0.2">
      <c r="A7720" s="8" t="s">
        <v>9307</v>
      </c>
      <c r="B7720" s="8" t="s">
        <v>6750</v>
      </c>
      <c r="C7720" s="8" t="s">
        <v>7</v>
      </c>
      <c r="D7720" s="50" t="s">
        <v>11626</v>
      </c>
      <c r="E7720" s="50" t="s">
        <v>6752</v>
      </c>
    </row>
    <row r="7721" spans="1:5" ht="32" x14ac:dyDescent="0.2">
      <c r="A7721" s="8" t="s">
        <v>9307</v>
      </c>
      <c r="B7721" s="8" t="s">
        <v>6750</v>
      </c>
      <c r="C7721" s="8" t="s">
        <v>8</v>
      </c>
      <c r="D7721" s="50" t="s">
        <v>11627</v>
      </c>
      <c r="E7721" s="50" t="s">
        <v>6753</v>
      </c>
    </row>
    <row r="7722" spans="1:5" ht="16" x14ac:dyDescent="0.2">
      <c r="A7722" s="8" t="s">
        <v>9307</v>
      </c>
      <c r="B7722" s="8" t="s">
        <v>6754</v>
      </c>
      <c r="C7722" s="8" t="s">
        <v>4</v>
      </c>
      <c r="D7722" s="50" t="s">
        <v>11467</v>
      </c>
      <c r="E7722" s="50" t="s">
        <v>6211</v>
      </c>
    </row>
    <row r="7723" spans="1:5" ht="16" x14ac:dyDescent="0.2">
      <c r="A7723" s="8" t="s">
        <v>9307</v>
      </c>
      <c r="B7723" s="8" t="s">
        <v>6754</v>
      </c>
      <c r="C7723" s="8" t="s">
        <v>5</v>
      </c>
      <c r="D7723" s="50" t="s">
        <v>11469</v>
      </c>
      <c r="E7723" s="50" t="s">
        <v>6215</v>
      </c>
    </row>
    <row r="7724" spans="1:5" ht="16" x14ac:dyDescent="0.2">
      <c r="A7724" s="8" t="s">
        <v>9307</v>
      </c>
      <c r="B7724" s="8" t="s">
        <v>6754</v>
      </c>
      <c r="C7724" s="8" t="s">
        <v>6</v>
      </c>
      <c r="D7724" s="50" t="s">
        <v>11470</v>
      </c>
      <c r="E7724" s="50" t="s">
        <v>6216</v>
      </c>
    </row>
    <row r="7725" spans="1:5" ht="16" x14ac:dyDescent="0.2">
      <c r="A7725" s="8" t="s">
        <v>9307</v>
      </c>
      <c r="B7725" s="8" t="s">
        <v>6754</v>
      </c>
      <c r="C7725" s="8" t="s">
        <v>7</v>
      </c>
      <c r="D7725" s="50" t="s">
        <v>10858</v>
      </c>
      <c r="E7725" s="50" t="s">
        <v>6756</v>
      </c>
    </row>
    <row r="7726" spans="1:5" ht="64" x14ac:dyDescent="0.2">
      <c r="A7726" s="8" t="s">
        <v>9307</v>
      </c>
      <c r="B7726" s="8" t="s">
        <v>6754</v>
      </c>
      <c r="C7726" s="8" t="s">
        <v>8</v>
      </c>
      <c r="D7726" s="50" t="s">
        <v>11628</v>
      </c>
      <c r="E7726" s="50" t="s">
        <v>6757</v>
      </c>
    </row>
    <row r="7727" spans="1:5" ht="16" x14ac:dyDescent="0.2">
      <c r="A7727" s="8" t="s">
        <v>9307</v>
      </c>
      <c r="B7727" s="8" t="s">
        <v>6758</v>
      </c>
      <c r="C7727" s="8" t="s">
        <v>4</v>
      </c>
      <c r="D7727" s="50" t="s">
        <v>11467</v>
      </c>
      <c r="E7727" s="50" t="s">
        <v>6211</v>
      </c>
    </row>
    <row r="7728" spans="1:5" ht="16" x14ac:dyDescent="0.2">
      <c r="A7728" s="8" t="s">
        <v>9307</v>
      </c>
      <c r="B7728" s="8" t="s">
        <v>6758</v>
      </c>
      <c r="C7728" s="8" t="s">
        <v>5</v>
      </c>
      <c r="D7728" s="50" t="s">
        <v>11469</v>
      </c>
      <c r="E7728" s="50" t="s">
        <v>6215</v>
      </c>
    </row>
    <row r="7729" spans="1:5" ht="16" x14ac:dyDescent="0.2">
      <c r="A7729" s="8" t="s">
        <v>9307</v>
      </c>
      <c r="B7729" s="8" t="s">
        <v>6758</v>
      </c>
      <c r="C7729" s="8" t="s">
        <v>6</v>
      </c>
      <c r="D7729" s="50" t="s">
        <v>11470</v>
      </c>
      <c r="E7729" s="50" t="s">
        <v>6216</v>
      </c>
    </row>
    <row r="7730" spans="1:5" ht="16" x14ac:dyDescent="0.2">
      <c r="A7730" s="8" t="s">
        <v>9307</v>
      </c>
      <c r="B7730" s="8" t="s">
        <v>6758</v>
      </c>
      <c r="C7730" s="8" t="s">
        <v>7</v>
      </c>
      <c r="D7730" s="50" t="s">
        <v>11629</v>
      </c>
      <c r="E7730" s="50" t="s">
        <v>6760</v>
      </c>
    </row>
    <row r="7731" spans="1:5" ht="16" x14ac:dyDescent="0.2">
      <c r="A7731" s="8" t="s">
        <v>9307</v>
      </c>
      <c r="B7731" s="8" t="s">
        <v>6761</v>
      </c>
      <c r="C7731" s="8" t="s">
        <v>4</v>
      </c>
      <c r="D7731" s="50" t="s">
        <v>11467</v>
      </c>
      <c r="E7731" s="50" t="s">
        <v>6211</v>
      </c>
    </row>
    <row r="7732" spans="1:5" ht="16" x14ac:dyDescent="0.2">
      <c r="A7732" s="8" t="s">
        <v>9307</v>
      </c>
      <c r="B7732" s="8" t="s">
        <v>6761</v>
      </c>
      <c r="C7732" s="8" t="s">
        <v>5</v>
      </c>
      <c r="D7732" s="50" t="s">
        <v>11469</v>
      </c>
      <c r="E7732" s="50" t="s">
        <v>6215</v>
      </c>
    </row>
    <row r="7733" spans="1:5" ht="16" x14ac:dyDescent="0.2">
      <c r="A7733" s="8" t="s">
        <v>9307</v>
      </c>
      <c r="B7733" s="8" t="s">
        <v>6761</v>
      </c>
      <c r="C7733" s="8" t="s">
        <v>6</v>
      </c>
      <c r="D7733" s="50" t="s">
        <v>11470</v>
      </c>
      <c r="E7733" s="50" t="s">
        <v>6216</v>
      </c>
    </row>
    <row r="7734" spans="1:5" ht="16" x14ac:dyDescent="0.2">
      <c r="A7734" s="8" t="s">
        <v>9307</v>
      </c>
      <c r="B7734" s="8" t="s">
        <v>6761</v>
      </c>
      <c r="C7734" s="8" t="s">
        <v>7</v>
      </c>
      <c r="D7734" s="50" t="s">
        <v>10982</v>
      </c>
      <c r="E7734" s="50" t="s">
        <v>6763</v>
      </c>
    </row>
    <row r="7735" spans="1:5" ht="80" x14ac:dyDescent="0.2">
      <c r="A7735" s="8" t="s">
        <v>9307</v>
      </c>
      <c r="B7735" s="8" t="s">
        <v>6761</v>
      </c>
      <c r="C7735" s="8" t="s">
        <v>8</v>
      </c>
      <c r="D7735" s="50" t="s">
        <v>11630</v>
      </c>
      <c r="E7735" s="50" t="s">
        <v>6764</v>
      </c>
    </row>
    <row r="7736" spans="1:5" ht="16" x14ac:dyDescent="0.2">
      <c r="A7736" s="8" t="s">
        <v>9307</v>
      </c>
      <c r="B7736" s="8" t="s">
        <v>6765</v>
      </c>
      <c r="C7736" s="8" t="s">
        <v>4</v>
      </c>
      <c r="D7736" s="50" t="s">
        <v>11467</v>
      </c>
      <c r="E7736" s="50" t="s">
        <v>6211</v>
      </c>
    </row>
    <row r="7737" spans="1:5" ht="16" x14ac:dyDescent="0.2">
      <c r="A7737" s="8" t="s">
        <v>9307</v>
      </c>
      <c r="B7737" s="8" t="s">
        <v>6765</v>
      </c>
      <c r="C7737" s="8" t="s">
        <v>5</v>
      </c>
      <c r="D7737" s="50" t="s">
        <v>11469</v>
      </c>
      <c r="E7737" s="50" t="s">
        <v>6215</v>
      </c>
    </row>
    <row r="7738" spans="1:5" ht="16" x14ac:dyDescent="0.2">
      <c r="A7738" s="8" t="s">
        <v>9307</v>
      </c>
      <c r="B7738" s="8" t="s">
        <v>6765</v>
      </c>
      <c r="C7738" s="8" t="s">
        <v>6</v>
      </c>
      <c r="D7738" s="50" t="s">
        <v>11470</v>
      </c>
      <c r="E7738" s="50" t="s">
        <v>6216</v>
      </c>
    </row>
    <row r="7739" spans="1:5" ht="16" x14ac:dyDescent="0.2">
      <c r="A7739" s="8" t="s">
        <v>9307</v>
      </c>
      <c r="B7739" s="8" t="s">
        <v>6765</v>
      </c>
      <c r="C7739" s="8" t="s">
        <v>7</v>
      </c>
      <c r="D7739" s="50" t="s">
        <v>11631</v>
      </c>
      <c r="E7739" s="50" t="s">
        <v>6767</v>
      </c>
    </row>
    <row r="7740" spans="1:5" ht="64" x14ac:dyDescent="0.2">
      <c r="A7740" s="8" t="s">
        <v>9307</v>
      </c>
      <c r="B7740" s="8" t="s">
        <v>6765</v>
      </c>
      <c r="C7740" s="8" t="s">
        <v>8</v>
      </c>
      <c r="D7740" s="50" t="s">
        <v>11632</v>
      </c>
      <c r="E7740" s="50" t="s">
        <v>6768</v>
      </c>
    </row>
    <row r="7741" spans="1:5" ht="16" x14ac:dyDescent="0.2">
      <c r="A7741" s="8" t="s">
        <v>9307</v>
      </c>
      <c r="B7741" s="8" t="s">
        <v>6769</v>
      </c>
      <c r="C7741" s="8" t="s">
        <v>4</v>
      </c>
      <c r="D7741" s="50" t="s">
        <v>11467</v>
      </c>
      <c r="E7741" s="50" t="s">
        <v>6211</v>
      </c>
    </row>
    <row r="7742" spans="1:5" ht="16" x14ac:dyDescent="0.2">
      <c r="A7742" s="8" t="s">
        <v>9307</v>
      </c>
      <c r="B7742" s="8" t="s">
        <v>6769</v>
      </c>
      <c r="C7742" s="8" t="s">
        <v>5</v>
      </c>
      <c r="D7742" s="50" t="s">
        <v>11469</v>
      </c>
      <c r="E7742" s="50" t="s">
        <v>6215</v>
      </c>
    </row>
    <row r="7743" spans="1:5" ht="16" x14ac:dyDescent="0.2">
      <c r="A7743" s="8" t="s">
        <v>9307</v>
      </c>
      <c r="B7743" s="8" t="s">
        <v>6769</v>
      </c>
      <c r="C7743" s="8" t="s">
        <v>6</v>
      </c>
      <c r="D7743" s="50" t="s">
        <v>11470</v>
      </c>
      <c r="E7743" s="50" t="s">
        <v>6216</v>
      </c>
    </row>
    <row r="7744" spans="1:5" ht="16" x14ac:dyDescent="0.2">
      <c r="A7744" s="8" t="s">
        <v>9307</v>
      </c>
      <c r="B7744" s="8" t="s">
        <v>6769</v>
      </c>
      <c r="C7744" s="8" t="s">
        <v>7</v>
      </c>
      <c r="D7744" s="50" t="s">
        <v>11633</v>
      </c>
      <c r="E7744" s="50" t="s">
        <v>6771</v>
      </c>
    </row>
    <row r="7745" spans="1:5" ht="16" x14ac:dyDescent="0.2">
      <c r="A7745" s="8" t="s">
        <v>9307</v>
      </c>
      <c r="B7745" s="8" t="s">
        <v>6772</v>
      </c>
      <c r="C7745" s="8" t="s">
        <v>4</v>
      </c>
      <c r="D7745" s="50" t="s">
        <v>11467</v>
      </c>
      <c r="E7745" s="50" t="s">
        <v>6211</v>
      </c>
    </row>
    <row r="7746" spans="1:5" ht="16" x14ac:dyDescent="0.2">
      <c r="A7746" s="8" t="s">
        <v>9307</v>
      </c>
      <c r="B7746" s="8" t="s">
        <v>6772</v>
      </c>
      <c r="C7746" s="8" t="s">
        <v>5</v>
      </c>
      <c r="D7746" s="50" t="s">
        <v>11469</v>
      </c>
      <c r="E7746" s="50" t="s">
        <v>6215</v>
      </c>
    </row>
    <row r="7747" spans="1:5" ht="16" x14ac:dyDescent="0.2">
      <c r="A7747" s="8" t="s">
        <v>9307</v>
      </c>
      <c r="B7747" s="8" t="s">
        <v>6772</v>
      </c>
      <c r="C7747" s="8" t="s">
        <v>6</v>
      </c>
      <c r="D7747" s="50" t="s">
        <v>11470</v>
      </c>
      <c r="E7747" s="50" t="s">
        <v>6216</v>
      </c>
    </row>
    <row r="7748" spans="1:5" ht="16" x14ac:dyDescent="0.2">
      <c r="A7748" s="8" t="s">
        <v>9307</v>
      </c>
      <c r="B7748" s="8" t="s">
        <v>6772</v>
      </c>
      <c r="C7748" s="8" t="s">
        <v>7</v>
      </c>
      <c r="D7748" s="50" t="s">
        <v>11634</v>
      </c>
      <c r="E7748" s="50" t="s">
        <v>6774</v>
      </c>
    </row>
    <row r="7749" spans="1:5" ht="64" x14ac:dyDescent="0.2">
      <c r="A7749" s="8" t="s">
        <v>9307</v>
      </c>
      <c r="B7749" s="8" t="s">
        <v>6772</v>
      </c>
      <c r="C7749" s="8" t="s">
        <v>8</v>
      </c>
      <c r="D7749" s="50" t="s">
        <v>11635</v>
      </c>
      <c r="E7749" s="50" t="s">
        <v>6775</v>
      </c>
    </row>
    <row r="7750" spans="1:5" ht="16" x14ac:dyDescent="0.2">
      <c r="A7750" s="8" t="s">
        <v>9307</v>
      </c>
      <c r="B7750" s="8" t="s">
        <v>6776</v>
      </c>
      <c r="C7750" s="8" t="s">
        <v>4</v>
      </c>
      <c r="D7750" s="50" t="s">
        <v>11467</v>
      </c>
      <c r="E7750" s="50" t="s">
        <v>6211</v>
      </c>
    </row>
    <row r="7751" spans="1:5" ht="16" x14ac:dyDescent="0.2">
      <c r="A7751" s="8" t="s">
        <v>9307</v>
      </c>
      <c r="B7751" s="8" t="s">
        <v>6776</v>
      </c>
      <c r="C7751" s="8" t="s">
        <v>5</v>
      </c>
      <c r="D7751" s="50" t="s">
        <v>11469</v>
      </c>
      <c r="E7751" s="50" t="s">
        <v>6215</v>
      </c>
    </row>
    <row r="7752" spans="1:5" ht="16" x14ac:dyDescent="0.2">
      <c r="A7752" s="8" t="s">
        <v>9307</v>
      </c>
      <c r="B7752" s="8" t="s">
        <v>6776</v>
      </c>
      <c r="C7752" s="8" t="s">
        <v>6</v>
      </c>
      <c r="D7752" s="50" t="s">
        <v>11470</v>
      </c>
      <c r="E7752" s="50" t="s">
        <v>6216</v>
      </c>
    </row>
    <row r="7753" spans="1:5" ht="16" x14ac:dyDescent="0.2">
      <c r="A7753" s="8" t="s">
        <v>9307</v>
      </c>
      <c r="B7753" s="8" t="s">
        <v>6776</v>
      </c>
      <c r="C7753" s="8" t="s">
        <v>7</v>
      </c>
      <c r="D7753" s="50" t="s">
        <v>11636</v>
      </c>
      <c r="E7753" s="50" t="s">
        <v>6778</v>
      </c>
    </row>
    <row r="7754" spans="1:5" ht="16" x14ac:dyDescent="0.2">
      <c r="A7754" s="8" t="s">
        <v>9307</v>
      </c>
      <c r="B7754" s="8" t="s">
        <v>6779</v>
      </c>
      <c r="C7754" s="8" t="s">
        <v>4</v>
      </c>
      <c r="D7754" s="50" t="s">
        <v>11467</v>
      </c>
      <c r="E7754" s="50" t="s">
        <v>6211</v>
      </c>
    </row>
    <row r="7755" spans="1:5" ht="16" x14ac:dyDescent="0.2">
      <c r="A7755" s="8" t="s">
        <v>9307</v>
      </c>
      <c r="B7755" s="8" t="s">
        <v>6779</v>
      </c>
      <c r="C7755" s="8" t="s">
        <v>5</v>
      </c>
      <c r="D7755" s="50" t="s">
        <v>11469</v>
      </c>
      <c r="E7755" s="50" t="s">
        <v>6215</v>
      </c>
    </row>
    <row r="7756" spans="1:5" ht="16" x14ac:dyDescent="0.2">
      <c r="A7756" s="8" t="s">
        <v>9307</v>
      </c>
      <c r="B7756" s="8" t="s">
        <v>6779</v>
      </c>
      <c r="C7756" s="8" t="s">
        <v>6</v>
      </c>
      <c r="D7756" s="50" t="s">
        <v>11470</v>
      </c>
      <c r="E7756" s="50" t="s">
        <v>6216</v>
      </c>
    </row>
    <row r="7757" spans="1:5" ht="16" x14ac:dyDescent="0.2">
      <c r="A7757" s="8" t="s">
        <v>9307</v>
      </c>
      <c r="B7757" s="8" t="s">
        <v>6779</v>
      </c>
      <c r="C7757" s="8" t="s">
        <v>7</v>
      </c>
      <c r="D7757" s="50" t="s">
        <v>11188</v>
      </c>
      <c r="E7757" s="50" t="s">
        <v>6781</v>
      </c>
    </row>
    <row r="7758" spans="1:5" ht="128" x14ac:dyDescent="0.2">
      <c r="A7758" s="8" t="s">
        <v>9307</v>
      </c>
      <c r="B7758" s="8" t="s">
        <v>6779</v>
      </c>
      <c r="C7758" s="8" t="s">
        <v>8</v>
      </c>
      <c r="D7758" s="50" t="s">
        <v>11637</v>
      </c>
      <c r="E7758" s="50" t="s">
        <v>6782</v>
      </c>
    </row>
    <row r="7759" spans="1:5" ht="16" x14ac:dyDescent="0.2">
      <c r="A7759" s="8" t="s">
        <v>9307</v>
      </c>
      <c r="B7759" s="8" t="s">
        <v>6783</v>
      </c>
      <c r="C7759" s="8" t="s">
        <v>4</v>
      </c>
      <c r="D7759" s="50" t="s">
        <v>11467</v>
      </c>
      <c r="E7759" s="50" t="s">
        <v>6211</v>
      </c>
    </row>
    <row r="7760" spans="1:5" ht="16" x14ac:dyDescent="0.2">
      <c r="A7760" s="8" t="s">
        <v>9307</v>
      </c>
      <c r="B7760" s="8" t="s">
        <v>6783</v>
      </c>
      <c r="C7760" s="8" t="s">
        <v>5</v>
      </c>
      <c r="D7760" s="50" t="s">
        <v>11469</v>
      </c>
      <c r="E7760" s="50" t="s">
        <v>6215</v>
      </c>
    </row>
    <row r="7761" spans="1:5" ht="16" x14ac:dyDescent="0.2">
      <c r="A7761" s="8" t="s">
        <v>9307</v>
      </c>
      <c r="B7761" s="8" t="s">
        <v>6783</v>
      </c>
      <c r="C7761" s="8" t="s">
        <v>6</v>
      </c>
      <c r="D7761" s="50" t="s">
        <v>11470</v>
      </c>
      <c r="E7761" s="50" t="s">
        <v>6216</v>
      </c>
    </row>
    <row r="7762" spans="1:5" ht="16" x14ac:dyDescent="0.2">
      <c r="A7762" s="8" t="s">
        <v>9307</v>
      </c>
      <c r="B7762" s="8" t="s">
        <v>6783</v>
      </c>
      <c r="C7762" s="8" t="s">
        <v>7</v>
      </c>
      <c r="D7762" s="50" t="s">
        <v>11638</v>
      </c>
      <c r="E7762" s="50" t="s">
        <v>6785</v>
      </c>
    </row>
    <row r="7763" spans="1:5" ht="16" x14ac:dyDescent="0.2">
      <c r="A7763" s="8" t="s">
        <v>9307</v>
      </c>
      <c r="B7763" s="8" t="s">
        <v>6786</v>
      </c>
      <c r="C7763" s="8" t="s">
        <v>4</v>
      </c>
      <c r="D7763" s="50" t="s">
        <v>11467</v>
      </c>
      <c r="E7763" s="50" t="s">
        <v>6211</v>
      </c>
    </row>
    <row r="7764" spans="1:5" ht="16" x14ac:dyDescent="0.2">
      <c r="A7764" s="8" t="s">
        <v>9307</v>
      </c>
      <c r="B7764" s="8" t="s">
        <v>6786</v>
      </c>
      <c r="C7764" s="8" t="s">
        <v>5</v>
      </c>
      <c r="D7764" s="50" t="s">
        <v>11469</v>
      </c>
      <c r="E7764" s="50" t="s">
        <v>6215</v>
      </c>
    </row>
    <row r="7765" spans="1:5" ht="16" x14ac:dyDescent="0.2">
      <c r="A7765" s="8" t="s">
        <v>9307</v>
      </c>
      <c r="B7765" s="8" t="s">
        <v>6786</v>
      </c>
      <c r="C7765" s="8" t="s">
        <v>6</v>
      </c>
      <c r="D7765" s="50" t="s">
        <v>11470</v>
      </c>
      <c r="E7765" s="50" t="s">
        <v>6216</v>
      </c>
    </row>
    <row r="7766" spans="1:5" ht="16" x14ac:dyDescent="0.2">
      <c r="A7766" s="8" t="s">
        <v>9307</v>
      </c>
      <c r="B7766" s="8" t="s">
        <v>6786</v>
      </c>
      <c r="C7766" s="8" t="s">
        <v>7</v>
      </c>
      <c r="D7766" s="50" t="s">
        <v>11218</v>
      </c>
      <c r="E7766" s="50" t="s">
        <v>6788</v>
      </c>
    </row>
    <row r="7767" spans="1:5" ht="144" x14ac:dyDescent="0.2">
      <c r="A7767" s="8" t="s">
        <v>9307</v>
      </c>
      <c r="B7767" s="8" t="s">
        <v>6786</v>
      </c>
      <c r="C7767" s="8" t="s">
        <v>8</v>
      </c>
      <c r="D7767" s="50" t="s">
        <v>11639</v>
      </c>
      <c r="E7767" s="50" t="s">
        <v>6789</v>
      </c>
    </row>
    <row r="7768" spans="1:5" ht="16" x14ac:dyDescent="0.2">
      <c r="A7768" s="8" t="s">
        <v>9307</v>
      </c>
      <c r="B7768" s="8" t="s">
        <v>6790</v>
      </c>
      <c r="C7768" s="8" t="s">
        <v>4</v>
      </c>
      <c r="D7768" s="50" t="s">
        <v>11467</v>
      </c>
      <c r="E7768" s="50" t="s">
        <v>6211</v>
      </c>
    </row>
    <row r="7769" spans="1:5" ht="16" x14ac:dyDescent="0.2">
      <c r="A7769" s="8" t="s">
        <v>9307</v>
      </c>
      <c r="B7769" s="8" t="s">
        <v>6790</v>
      </c>
      <c r="C7769" s="8" t="s">
        <v>5</v>
      </c>
      <c r="D7769" s="50" t="s">
        <v>11469</v>
      </c>
      <c r="E7769" s="50" t="s">
        <v>6215</v>
      </c>
    </row>
    <row r="7770" spans="1:5" ht="16" x14ac:dyDescent="0.2">
      <c r="A7770" s="8" t="s">
        <v>9307</v>
      </c>
      <c r="B7770" s="8" t="s">
        <v>6790</v>
      </c>
      <c r="C7770" s="8" t="s">
        <v>6</v>
      </c>
      <c r="D7770" s="50" t="s">
        <v>11470</v>
      </c>
      <c r="E7770" s="50" t="s">
        <v>6216</v>
      </c>
    </row>
    <row r="7771" spans="1:5" ht="16" x14ac:dyDescent="0.2">
      <c r="A7771" s="8" t="s">
        <v>9307</v>
      </c>
      <c r="B7771" s="8" t="s">
        <v>6790</v>
      </c>
      <c r="C7771" s="8" t="s">
        <v>7</v>
      </c>
      <c r="D7771" s="50" t="s">
        <v>11640</v>
      </c>
      <c r="E7771" s="50" t="s">
        <v>6792</v>
      </c>
    </row>
    <row r="7772" spans="1:5" ht="112" x14ac:dyDescent="0.2">
      <c r="A7772" s="8" t="s">
        <v>9307</v>
      </c>
      <c r="B7772" s="8" t="s">
        <v>6790</v>
      </c>
      <c r="C7772" s="8" t="s">
        <v>8</v>
      </c>
      <c r="D7772" s="50" t="s">
        <v>11641</v>
      </c>
      <c r="E7772" s="50" t="s">
        <v>6793</v>
      </c>
    </row>
    <row r="7773" spans="1:5" ht="16" x14ac:dyDescent="0.2">
      <c r="A7773" s="8" t="s">
        <v>9307</v>
      </c>
      <c r="B7773" s="8" t="s">
        <v>6794</v>
      </c>
      <c r="C7773" s="8" t="s">
        <v>4</v>
      </c>
      <c r="D7773" s="50" t="s">
        <v>11467</v>
      </c>
      <c r="E7773" s="50" t="s">
        <v>6211</v>
      </c>
    </row>
    <row r="7774" spans="1:5" ht="16" x14ac:dyDescent="0.2">
      <c r="A7774" s="8" t="s">
        <v>9307</v>
      </c>
      <c r="B7774" s="8" t="s">
        <v>6794</v>
      </c>
      <c r="C7774" s="8" t="s">
        <v>5</v>
      </c>
      <c r="D7774" s="50" t="s">
        <v>11469</v>
      </c>
      <c r="E7774" s="50" t="s">
        <v>6215</v>
      </c>
    </row>
    <row r="7775" spans="1:5" ht="16" x14ac:dyDescent="0.2">
      <c r="A7775" s="8" t="s">
        <v>9307</v>
      </c>
      <c r="B7775" s="8" t="s">
        <v>6794</v>
      </c>
      <c r="C7775" s="8" t="s">
        <v>6</v>
      </c>
      <c r="D7775" s="50" t="s">
        <v>11470</v>
      </c>
      <c r="E7775" s="50" t="s">
        <v>6216</v>
      </c>
    </row>
    <row r="7776" spans="1:5" ht="16" x14ac:dyDescent="0.2">
      <c r="A7776" s="8" t="s">
        <v>9307</v>
      </c>
      <c r="B7776" s="8" t="s">
        <v>6794</v>
      </c>
      <c r="C7776" s="8" t="s">
        <v>7</v>
      </c>
      <c r="D7776" s="50" t="s">
        <v>11642</v>
      </c>
      <c r="E7776" s="50" t="s">
        <v>6796</v>
      </c>
    </row>
    <row r="7777" spans="1:5" ht="16" x14ac:dyDescent="0.2">
      <c r="A7777" s="8" t="s">
        <v>9307</v>
      </c>
      <c r="B7777" s="8" t="s">
        <v>6797</v>
      </c>
      <c r="C7777" s="8" t="s">
        <v>4</v>
      </c>
      <c r="D7777" s="50" t="s">
        <v>11467</v>
      </c>
      <c r="E7777" s="50" t="s">
        <v>6211</v>
      </c>
    </row>
    <row r="7778" spans="1:5" ht="16" x14ac:dyDescent="0.2">
      <c r="A7778" s="8" t="s">
        <v>9307</v>
      </c>
      <c r="B7778" s="8" t="s">
        <v>6797</v>
      </c>
      <c r="C7778" s="8" t="s">
        <v>5</v>
      </c>
      <c r="D7778" s="50" t="s">
        <v>11469</v>
      </c>
      <c r="E7778" s="50" t="s">
        <v>6215</v>
      </c>
    </row>
    <row r="7779" spans="1:5" ht="16" x14ac:dyDescent="0.2">
      <c r="A7779" s="8" t="s">
        <v>9307</v>
      </c>
      <c r="B7779" s="8" t="s">
        <v>6797</v>
      </c>
      <c r="C7779" s="8" t="s">
        <v>6</v>
      </c>
      <c r="D7779" s="50" t="s">
        <v>11470</v>
      </c>
      <c r="E7779" s="50" t="s">
        <v>6216</v>
      </c>
    </row>
    <row r="7780" spans="1:5" ht="16" x14ac:dyDescent="0.2">
      <c r="A7780" s="8" t="s">
        <v>9307</v>
      </c>
      <c r="B7780" s="8" t="s">
        <v>6797</v>
      </c>
      <c r="C7780" s="8" t="s">
        <v>7</v>
      </c>
      <c r="D7780" s="50" t="s">
        <v>11331</v>
      </c>
      <c r="E7780" s="50" t="s">
        <v>6799</v>
      </c>
    </row>
    <row r="7781" spans="1:5" ht="16" x14ac:dyDescent="0.2">
      <c r="A7781" s="8" t="s">
        <v>9307</v>
      </c>
      <c r="B7781" s="8" t="s">
        <v>6797</v>
      </c>
      <c r="C7781" s="8" t="s">
        <v>8</v>
      </c>
      <c r="D7781" s="50" t="s">
        <v>11643</v>
      </c>
      <c r="E7781" s="50" t="s">
        <v>6800</v>
      </c>
    </row>
    <row r="7782" spans="1:5" ht="16" x14ac:dyDescent="0.2">
      <c r="A7782" s="8" t="s">
        <v>9307</v>
      </c>
      <c r="B7782" s="8" t="s">
        <v>6801</v>
      </c>
      <c r="C7782" s="8" t="s">
        <v>4</v>
      </c>
      <c r="D7782" s="50" t="s">
        <v>11467</v>
      </c>
      <c r="E7782" s="50" t="s">
        <v>6211</v>
      </c>
    </row>
    <row r="7783" spans="1:5" ht="16" x14ac:dyDescent="0.2">
      <c r="A7783" s="8" t="s">
        <v>9307</v>
      </c>
      <c r="B7783" s="8" t="s">
        <v>6801</v>
      </c>
      <c r="C7783" s="8" t="s">
        <v>5</v>
      </c>
      <c r="D7783" s="50" t="s">
        <v>11469</v>
      </c>
      <c r="E7783" s="50" t="s">
        <v>6215</v>
      </c>
    </row>
    <row r="7784" spans="1:5" ht="16" x14ac:dyDescent="0.2">
      <c r="A7784" s="8" t="s">
        <v>9307</v>
      </c>
      <c r="B7784" s="8" t="s">
        <v>6801</v>
      </c>
      <c r="C7784" s="8" t="s">
        <v>6</v>
      </c>
      <c r="D7784" s="50" t="s">
        <v>11470</v>
      </c>
      <c r="E7784" s="50" t="s">
        <v>6216</v>
      </c>
    </row>
    <row r="7785" spans="1:5" ht="16" x14ac:dyDescent="0.2">
      <c r="A7785" s="8" t="s">
        <v>9307</v>
      </c>
      <c r="B7785" s="8" t="s">
        <v>6801</v>
      </c>
      <c r="C7785" s="8" t="s">
        <v>7</v>
      </c>
      <c r="D7785" s="50" t="s">
        <v>11341</v>
      </c>
      <c r="E7785" s="50" t="s">
        <v>5884</v>
      </c>
    </row>
    <row r="7786" spans="1:5" ht="48" x14ac:dyDescent="0.2">
      <c r="A7786" s="8" t="s">
        <v>9307</v>
      </c>
      <c r="B7786" s="8" t="s">
        <v>6801</v>
      </c>
      <c r="C7786" s="8" t="s">
        <v>8</v>
      </c>
      <c r="D7786" s="50" t="s">
        <v>11644</v>
      </c>
      <c r="E7786" s="50" t="s">
        <v>6803</v>
      </c>
    </row>
    <row r="7787" spans="1:5" ht="16" x14ac:dyDescent="0.2">
      <c r="A7787" s="8" t="s">
        <v>9307</v>
      </c>
      <c r="B7787" s="8" t="s">
        <v>6804</v>
      </c>
      <c r="C7787" s="8" t="s">
        <v>4</v>
      </c>
      <c r="D7787" s="50" t="s">
        <v>11467</v>
      </c>
      <c r="E7787" s="50" t="s">
        <v>6211</v>
      </c>
    </row>
    <row r="7788" spans="1:5" ht="16" x14ac:dyDescent="0.2">
      <c r="A7788" s="8" t="s">
        <v>9307</v>
      </c>
      <c r="B7788" s="8" t="s">
        <v>6804</v>
      </c>
      <c r="C7788" s="8" t="s">
        <v>5</v>
      </c>
      <c r="D7788" s="50" t="s">
        <v>11469</v>
      </c>
      <c r="E7788" s="50" t="s">
        <v>6215</v>
      </c>
    </row>
    <row r="7789" spans="1:5" ht="16" x14ac:dyDescent="0.2">
      <c r="A7789" s="8" t="s">
        <v>9307</v>
      </c>
      <c r="B7789" s="8" t="s">
        <v>6804</v>
      </c>
      <c r="C7789" s="8" t="s">
        <v>6</v>
      </c>
      <c r="D7789" s="50" t="s">
        <v>11470</v>
      </c>
      <c r="E7789" s="50" t="s">
        <v>6216</v>
      </c>
    </row>
    <row r="7790" spans="1:5" ht="16" x14ac:dyDescent="0.2">
      <c r="A7790" s="8" t="s">
        <v>9307</v>
      </c>
      <c r="B7790" s="8" t="s">
        <v>6804</v>
      </c>
      <c r="C7790" s="8" t="s">
        <v>7</v>
      </c>
      <c r="D7790" s="50" t="s">
        <v>11372</v>
      </c>
      <c r="E7790" s="50" t="s">
        <v>5965</v>
      </c>
    </row>
    <row r="7791" spans="1:5" ht="16" x14ac:dyDescent="0.2">
      <c r="A7791" s="8" t="s">
        <v>9307</v>
      </c>
      <c r="B7791" s="8" t="s">
        <v>6804</v>
      </c>
      <c r="C7791" s="8" t="s">
        <v>8</v>
      </c>
      <c r="D7791" s="50" t="s">
        <v>11645</v>
      </c>
      <c r="E7791" s="50" t="s">
        <v>6806</v>
      </c>
    </row>
    <row r="7792" spans="1:5" ht="16" x14ac:dyDescent="0.2">
      <c r="A7792" s="8" t="s">
        <v>9307</v>
      </c>
      <c r="B7792" s="8" t="s">
        <v>6807</v>
      </c>
      <c r="C7792" s="8" t="s">
        <v>4</v>
      </c>
      <c r="D7792" s="50" t="s">
        <v>11467</v>
      </c>
      <c r="E7792" s="50" t="s">
        <v>6211</v>
      </c>
    </row>
    <row r="7793" spans="1:5" ht="16" x14ac:dyDescent="0.2">
      <c r="A7793" s="8" t="s">
        <v>9307</v>
      </c>
      <c r="B7793" s="8" t="s">
        <v>6807</v>
      </c>
      <c r="C7793" s="8" t="s">
        <v>5</v>
      </c>
      <c r="D7793" s="50" t="s">
        <v>11469</v>
      </c>
      <c r="E7793" s="50" t="s">
        <v>6215</v>
      </c>
    </row>
    <row r="7794" spans="1:5" ht="16" x14ac:dyDescent="0.2">
      <c r="A7794" s="8" t="s">
        <v>9307</v>
      </c>
      <c r="B7794" s="8" t="s">
        <v>6807</v>
      </c>
      <c r="C7794" s="8" t="s">
        <v>6</v>
      </c>
      <c r="D7794" s="50" t="s">
        <v>11470</v>
      </c>
      <c r="E7794" s="50" t="s">
        <v>6216</v>
      </c>
    </row>
    <row r="7795" spans="1:5" ht="16" x14ac:dyDescent="0.2">
      <c r="A7795" s="8" t="s">
        <v>9307</v>
      </c>
      <c r="B7795" s="8" t="s">
        <v>6807</v>
      </c>
      <c r="C7795" s="8" t="s">
        <v>7</v>
      </c>
      <c r="D7795" s="50" t="s">
        <v>10340</v>
      </c>
      <c r="E7795" s="50" t="s">
        <v>6004</v>
      </c>
    </row>
    <row r="7796" spans="1:5" ht="16" x14ac:dyDescent="0.2">
      <c r="A7796" s="8" t="s">
        <v>9307</v>
      </c>
      <c r="B7796" s="8" t="s">
        <v>6807</v>
      </c>
      <c r="C7796" s="8" t="s">
        <v>8</v>
      </c>
      <c r="D7796" s="50" t="s">
        <v>11646</v>
      </c>
      <c r="E7796" s="50" t="s">
        <v>6809</v>
      </c>
    </row>
    <row r="7797" spans="1:5" ht="16" x14ac:dyDescent="0.2">
      <c r="A7797" s="8" t="s">
        <v>9307</v>
      </c>
      <c r="B7797" s="8" t="s">
        <v>6810</v>
      </c>
      <c r="C7797" s="8" t="s">
        <v>4</v>
      </c>
      <c r="D7797" s="50" t="s">
        <v>11467</v>
      </c>
      <c r="E7797" s="50" t="s">
        <v>6211</v>
      </c>
    </row>
    <row r="7798" spans="1:5" ht="16" x14ac:dyDescent="0.2">
      <c r="A7798" s="8" t="s">
        <v>9307</v>
      </c>
      <c r="B7798" s="8" t="s">
        <v>6810</v>
      </c>
      <c r="C7798" s="8" t="s">
        <v>5</v>
      </c>
      <c r="D7798" s="50" t="s">
        <v>11469</v>
      </c>
      <c r="E7798" s="50" t="s">
        <v>6215</v>
      </c>
    </row>
    <row r="7799" spans="1:5" ht="16" x14ac:dyDescent="0.2">
      <c r="A7799" s="8" t="s">
        <v>9307</v>
      </c>
      <c r="B7799" s="8" t="s">
        <v>6810</v>
      </c>
      <c r="C7799" s="8" t="s">
        <v>6</v>
      </c>
      <c r="D7799" s="50" t="s">
        <v>11470</v>
      </c>
      <c r="E7799" s="50" t="s">
        <v>6216</v>
      </c>
    </row>
    <row r="7800" spans="1:5" ht="16" x14ac:dyDescent="0.2">
      <c r="A7800" s="8" t="s">
        <v>9307</v>
      </c>
      <c r="B7800" s="8" t="s">
        <v>6810</v>
      </c>
      <c r="C7800" s="8" t="s">
        <v>7</v>
      </c>
      <c r="D7800" s="50" t="s">
        <v>11647</v>
      </c>
      <c r="E7800" s="50" t="s">
        <v>6812</v>
      </c>
    </row>
    <row r="7801" spans="1:5" ht="16" x14ac:dyDescent="0.2">
      <c r="A7801" s="8" t="s">
        <v>9307</v>
      </c>
      <c r="B7801" s="8" t="s">
        <v>6813</v>
      </c>
      <c r="C7801" s="8" t="s">
        <v>4</v>
      </c>
      <c r="D7801" s="50" t="s">
        <v>11467</v>
      </c>
      <c r="E7801" s="50" t="s">
        <v>6211</v>
      </c>
    </row>
    <row r="7802" spans="1:5" ht="16" x14ac:dyDescent="0.2">
      <c r="A7802" s="8" t="s">
        <v>9307</v>
      </c>
      <c r="B7802" s="8" t="s">
        <v>6813</v>
      </c>
      <c r="C7802" s="8" t="s">
        <v>5</v>
      </c>
      <c r="D7802" s="50" t="s">
        <v>11469</v>
      </c>
      <c r="E7802" s="50" t="s">
        <v>6215</v>
      </c>
    </row>
    <row r="7803" spans="1:5" ht="16" x14ac:dyDescent="0.2">
      <c r="A7803" s="8" t="s">
        <v>9307</v>
      </c>
      <c r="B7803" s="8" t="s">
        <v>6813</v>
      </c>
      <c r="C7803" s="8" t="s">
        <v>6</v>
      </c>
      <c r="D7803" s="50" t="s">
        <v>11470</v>
      </c>
      <c r="E7803" s="50" t="s">
        <v>6216</v>
      </c>
    </row>
    <row r="7804" spans="1:5" ht="16" x14ac:dyDescent="0.2">
      <c r="A7804" s="8" t="s">
        <v>9307</v>
      </c>
      <c r="B7804" s="8" t="s">
        <v>6813</v>
      </c>
      <c r="C7804" s="8" t="s">
        <v>7</v>
      </c>
      <c r="D7804" s="50" t="s">
        <v>11648</v>
      </c>
      <c r="E7804" s="50" t="s">
        <v>6815</v>
      </c>
    </row>
    <row r="7805" spans="1:5" ht="16" x14ac:dyDescent="0.2">
      <c r="A7805" s="8" t="s">
        <v>9307</v>
      </c>
      <c r="B7805" s="8" t="s">
        <v>6816</v>
      </c>
      <c r="C7805" s="8" t="s">
        <v>4</v>
      </c>
      <c r="D7805" s="50" t="s">
        <v>11467</v>
      </c>
      <c r="E7805" s="50" t="s">
        <v>6211</v>
      </c>
    </row>
    <row r="7806" spans="1:5" ht="16" x14ac:dyDescent="0.2">
      <c r="A7806" s="8" t="s">
        <v>9307</v>
      </c>
      <c r="B7806" s="8" t="s">
        <v>6816</v>
      </c>
      <c r="C7806" s="8" t="s">
        <v>5</v>
      </c>
      <c r="D7806" s="50" t="s">
        <v>11469</v>
      </c>
      <c r="E7806" s="50" t="s">
        <v>6215</v>
      </c>
    </row>
    <row r="7807" spans="1:5" ht="16" x14ac:dyDescent="0.2">
      <c r="A7807" s="8" t="s">
        <v>9307</v>
      </c>
      <c r="B7807" s="8" t="s">
        <v>6816</v>
      </c>
      <c r="C7807" s="8" t="s">
        <v>6</v>
      </c>
      <c r="D7807" s="50" t="s">
        <v>11470</v>
      </c>
      <c r="E7807" s="50" t="s">
        <v>6216</v>
      </c>
    </row>
    <row r="7808" spans="1:5" ht="16" x14ac:dyDescent="0.2">
      <c r="A7808" s="8" t="s">
        <v>9307</v>
      </c>
      <c r="B7808" s="8" t="s">
        <v>6816</v>
      </c>
      <c r="C7808" s="8" t="s">
        <v>7</v>
      </c>
      <c r="D7808" s="50" t="s">
        <v>11649</v>
      </c>
      <c r="E7808" s="50" t="s">
        <v>6818</v>
      </c>
    </row>
    <row r="7809" spans="1:5" ht="16" x14ac:dyDescent="0.2">
      <c r="A7809" s="8" t="s">
        <v>9307</v>
      </c>
      <c r="B7809" s="8" t="s">
        <v>6819</v>
      </c>
      <c r="C7809" s="8" t="s">
        <v>4</v>
      </c>
      <c r="D7809" s="50" t="s">
        <v>11467</v>
      </c>
      <c r="E7809" s="50" t="s">
        <v>6211</v>
      </c>
    </row>
    <row r="7810" spans="1:5" ht="16" x14ac:dyDescent="0.2">
      <c r="A7810" s="8" t="s">
        <v>9307</v>
      </c>
      <c r="B7810" s="8" t="s">
        <v>6819</v>
      </c>
      <c r="C7810" s="8" t="s">
        <v>5</v>
      </c>
      <c r="D7810" s="50" t="s">
        <v>11469</v>
      </c>
      <c r="E7810" s="50" t="s">
        <v>6215</v>
      </c>
    </row>
    <row r="7811" spans="1:5" ht="16" x14ac:dyDescent="0.2">
      <c r="A7811" s="8" t="s">
        <v>9307</v>
      </c>
      <c r="B7811" s="8" t="s">
        <v>6819</v>
      </c>
      <c r="C7811" s="8" t="s">
        <v>6</v>
      </c>
      <c r="D7811" s="50" t="s">
        <v>11470</v>
      </c>
      <c r="E7811" s="50" t="s">
        <v>6216</v>
      </c>
    </row>
    <row r="7812" spans="1:5" ht="16" x14ac:dyDescent="0.2">
      <c r="A7812" s="8" t="s">
        <v>9307</v>
      </c>
      <c r="B7812" s="8" t="s">
        <v>6819</v>
      </c>
      <c r="C7812" s="8" t="s">
        <v>7</v>
      </c>
      <c r="D7812" s="50" t="s">
        <v>9547</v>
      </c>
      <c r="E7812" s="50" t="s">
        <v>802</v>
      </c>
    </row>
    <row r="7813" spans="1:5" ht="16" x14ac:dyDescent="0.2">
      <c r="A7813" s="8" t="s">
        <v>9307</v>
      </c>
      <c r="B7813" s="8" t="s">
        <v>6821</v>
      </c>
      <c r="C7813" s="8" t="s">
        <v>4</v>
      </c>
      <c r="D7813" s="50" t="s">
        <v>11467</v>
      </c>
      <c r="E7813" s="50" t="s">
        <v>6211</v>
      </c>
    </row>
    <row r="7814" spans="1:5" ht="16" x14ac:dyDescent="0.2">
      <c r="A7814" s="8" t="s">
        <v>9307</v>
      </c>
      <c r="B7814" s="8" t="s">
        <v>6821</v>
      </c>
      <c r="C7814" s="8" t="s">
        <v>5</v>
      </c>
      <c r="D7814" s="50" t="s">
        <v>11469</v>
      </c>
      <c r="E7814" s="50" t="s">
        <v>6215</v>
      </c>
    </row>
    <row r="7815" spans="1:5" ht="16" x14ac:dyDescent="0.2">
      <c r="A7815" s="8" t="s">
        <v>9307</v>
      </c>
      <c r="B7815" s="8" t="s">
        <v>6821</v>
      </c>
      <c r="C7815" s="8" t="s">
        <v>6</v>
      </c>
      <c r="D7815" s="50" t="s">
        <v>11470</v>
      </c>
      <c r="E7815" s="50" t="s">
        <v>6216</v>
      </c>
    </row>
    <row r="7816" spans="1:5" ht="16" x14ac:dyDescent="0.2">
      <c r="A7816" s="8" t="s">
        <v>9307</v>
      </c>
      <c r="B7816" s="8" t="s">
        <v>6821</v>
      </c>
      <c r="C7816" s="8" t="s">
        <v>7</v>
      </c>
      <c r="D7816" s="50" t="s">
        <v>9516</v>
      </c>
      <c r="E7816" s="50" t="s">
        <v>643</v>
      </c>
    </row>
    <row r="7817" spans="1:5" ht="16" x14ac:dyDescent="0.2">
      <c r="A7817" s="8" t="s">
        <v>9307</v>
      </c>
      <c r="B7817" s="8" t="s">
        <v>6824</v>
      </c>
      <c r="C7817" s="8" t="s">
        <v>4</v>
      </c>
      <c r="D7817" s="50" t="s">
        <v>11467</v>
      </c>
      <c r="E7817" s="50" t="s">
        <v>6211</v>
      </c>
    </row>
    <row r="7818" spans="1:5" ht="16" x14ac:dyDescent="0.2">
      <c r="A7818" s="8" t="s">
        <v>9307</v>
      </c>
      <c r="B7818" s="8" t="s">
        <v>6824</v>
      </c>
      <c r="C7818" s="8" t="s">
        <v>5</v>
      </c>
      <c r="D7818" s="50" t="s">
        <v>11469</v>
      </c>
      <c r="E7818" s="50" t="s">
        <v>6215</v>
      </c>
    </row>
    <row r="7819" spans="1:5" ht="16" x14ac:dyDescent="0.2">
      <c r="A7819" s="8" t="s">
        <v>9307</v>
      </c>
      <c r="B7819" s="8" t="s">
        <v>6824</v>
      </c>
      <c r="C7819" s="8" t="s">
        <v>6</v>
      </c>
      <c r="D7819" s="50" t="s">
        <v>11470</v>
      </c>
      <c r="E7819" s="50" t="s">
        <v>6216</v>
      </c>
    </row>
    <row r="7820" spans="1:5" ht="32" x14ac:dyDescent="0.2">
      <c r="A7820" s="8" t="s">
        <v>9307</v>
      </c>
      <c r="B7820" s="8" t="s">
        <v>6824</v>
      </c>
      <c r="C7820" s="8" t="s">
        <v>7</v>
      </c>
      <c r="D7820" s="50" t="s">
        <v>11650</v>
      </c>
      <c r="E7820" s="50" t="s">
        <v>6826</v>
      </c>
    </row>
    <row r="7821" spans="1:5" ht="16" x14ac:dyDescent="0.2">
      <c r="A7821" s="8" t="s">
        <v>9307</v>
      </c>
      <c r="B7821" s="8" t="s">
        <v>6827</v>
      </c>
      <c r="C7821" s="8" t="s">
        <v>4</v>
      </c>
      <c r="D7821" s="50" t="s">
        <v>11467</v>
      </c>
      <c r="E7821" s="50" t="s">
        <v>6211</v>
      </c>
    </row>
    <row r="7822" spans="1:5" ht="16" x14ac:dyDescent="0.2">
      <c r="A7822" s="8" t="s">
        <v>9307</v>
      </c>
      <c r="B7822" s="8" t="s">
        <v>6827</v>
      </c>
      <c r="C7822" s="8" t="s">
        <v>5</v>
      </c>
      <c r="D7822" s="50" t="s">
        <v>11469</v>
      </c>
      <c r="E7822" s="50" t="s">
        <v>6215</v>
      </c>
    </row>
    <row r="7823" spans="1:5" ht="16" x14ac:dyDescent="0.2">
      <c r="A7823" s="8" t="s">
        <v>9307</v>
      </c>
      <c r="B7823" s="8" t="s">
        <v>6827</v>
      </c>
      <c r="C7823" s="8" t="s">
        <v>6</v>
      </c>
      <c r="D7823" s="50" t="s">
        <v>11470</v>
      </c>
      <c r="E7823" s="50" t="s">
        <v>6216</v>
      </c>
    </row>
    <row r="7824" spans="1:5" ht="16" x14ac:dyDescent="0.2">
      <c r="A7824" s="8" t="s">
        <v>9307</v>
      </c>
      <c r="B7824" s="8" t="s">
        <v>6827</v>
      </c>
      <c r="C7824" s="8" t="s">
        <v>7</v>
      </c>
      <c r="D7824" s="50" t="s">
        <v>11651</v>
      </c>
      <c r="E7824" s="50" t="s">
        <v>6829</v>
      </c>
    </row>
    <row r="7825" spans="1:5" ht="16" x14ac:dyDescent="0.2">
      <c r="A7825" s="8" t="s">
        <v>9307</v>
      </c>
      <c r="B7825" s="8" t="s">
        <v>6830</v>
      </c>
      <c r="C7825" s="8" t="s">
        <v>4</v>
      </c>
      <c r="D7825" s="50" t="s">
        <v>11467</v>
      </c>
      <c r="E7825" s="50" t="s">
        <v>6211</v>
      </c>
    </row>
    <row r="7826" spans="1:5" ht="16" x14ac:dyDescent="0.2">
      <c r="A7826" s="8" t="s">
        <v>9307</v>
      </c>
      <c r="B7826" s="8" t="s">
        <v>6830</v>
      </c>
      <c r="C7826" s="8" t="s">
        <v>5</v>
      </c>
      <c r="D7826" s="50" t="s">
        <v>11469</v>
      </c>
      <c r="E7826" s="50" t="s">
        <v>6215</v>
      </c>
    </row>
    <row r="7827" spans="1:5" ht="16" x14ac:dyDescent="0.2">
      <c r="A7827" s="8" t="s">
        <v>9307</v>
      </c>
      <c r="B7827" s="8" t="s">
        <v>6830</v>
      </c>
      <c r="C7827" s="8" t="s">
        <v>6</v>
      </c>
      <c r="D7827" s="50" t="s">
        <v>11470</v>
      </c>
      <c r="E7827" s="50" t="s">
        <v>6216</v>
      </c>
    </row>
    <row r="7828" spans="1:5" ht="16" x14ac:dyDescent="0.2">
      <c r="A7828" s="8" t="s">
        <v>9307</v>
      </c>
      <c r="B7828" s="8" t="s">
        <v>6830</v>
      </c>
      <c r="C7828" s="8" t="s">
        <v>7</v>
      </c>
      <c r="D7828" s="50" t="s">
        <v>11652</v>
      </c>
      <c r="E7828" s="50" t="s">
        <v>6832</v>
      </c>
    </row>
    <row r="7829" spans="1:5" ht="16" x14ac:dyDescent="0.2">
      <c r="A7829" s="8" t="s">
        <v>9307</v>
      </c>
      <c r="B7829" s="8" t="s">
        <v>6833</v>
      </c>
      <c r="C7829" s="8" t="s">
        <v>4</v>
      </c>
      <c r="D7829" s="50" t="s">
        <v>11467</v>
      </c>
      <c r="E7829" s="50" t="s">
        <v>6211</v>
      </c>
    </row>
    <row r="7830" spans="1:5" ht="16" x14ac:dyDescent="0.2">
      <c r="A7830" s="8" t="s">
        <v>9307</v>
      </c>
      <c r="B7830" s="8" t="s">
        <v>6833</v>
      </c>
      <c r="C7830" s="8" t="s">
        <v>5</v>
      </c>
      <c r="D7830" s="50" t="s">
        <v>11469</v>
      </c>
      <c r="E7830" s="50" t="s">
        <v>6215</v>
      </c>
    </row>
    <row r="7831" spans="1:5" ht="16" x14ac:dyDescent="0.2">
      <c r="A7831" s="8" t="s">
        <v>9307</v>
      </c>
      <c r="B7831" s="8" t="s">
        <v>6833</v>
      </c>
      <c r="C7831" s="8" t="s">
        <v>6</v>
      </c>
      <c r="D7831" s="50" t="s">
        <v>11470</v>
      </c>
      <c r="E7831" s="50" t="s">
        <v>6216</v>
      </c>
    </row>
    <row r="7832" spans="1:5" ht="16" x14ac:dyDescent="0.2">
      <c r="A7832" s="8" t="s">
        <v>9307</v>
      </c>
      <c r="B7832" s="8" t="s">
        <v>6833</v>
      </c>
      <c r="C7832" s="8" t="s">
        <v>7</v>
      </c>
      <c r="D7832" s="50" t="s">
        <v>11653</v>
      </c>
      <c r="E7832" s="50" t="s">
        <v>6835</v>
      </c>
    </row>
    <row r="7833" spans="1:5" ht="16" x14ac:dyDescent="0.2">
      <c r="A7833" s="8" t="s">
        <v>9307</v>
      </c>
      <c r="B7833" s="8" t="s">
        <v>6836</v>
      </c>
      <c r="C7833" s="8" t="s">
        <v>4</v>
      </c>
      <c r="D7833" s="50" t="s">
        <v>11467</v>
      </c>
      <c r="E7833" s="50" t="s">
        <v>6211</v>
      </c>
    </row>
    <row r="7834" spans="1:5" ht="16" x14ac:dyDescent="0.2">
      <c r="A7834" s="8" t="s">
        <v>9307</v>
      </c>
      <c r="B7834" s="8" t="s">
        <v>6836</v>
      </c>
      <c r="C7834" s="8" t="s">
        <v>5</v>
      </c>
      <c r="D7834" s="50" t="s">
        <v>11469</v>
      </c>
      <c r="E7834" s="50" t="s">
        <v>6215</v>
      </c>
    </row>
    <row r="7835" spans="1:5" ht="16" x14ac:dyDescent="0.2">
      <c r="A7835" s="8" t="s">
        <v>9307</v>
      </c>
      <c r="B7835" s="8" t="s">
        <v>6836</v>
      </c>
      <c r="C7835" s="8" t="s">
        <v>6</v>
      </c>
      <c r="D7835" s="50" t="s">
        <v>11470</v>
      </c>
      <c r="E7835" s="50" t="s">
        <v>6216</v>
      </c>
    </row>
    <row r="7836" spans="1:5" ht="16" x14ac:dyDescent="0.2">
      <c r="A7836" s="8" t="s">
        <v>9307</v>
      </c>
      <c r="B7836" s="8" t="s">
        <v>6836</v>
      </c>
      <c r="C7836" s="8" t="s">
        <v>7</v>
      </c>
      <c r="D7836" s="50" t="s">
        <v>9751</v>
      </c>
      <c r="E7836" s="50" t="s">
        <v>1472</v>
      </c>
    </row>
    <row r="7837" spans="1:5" ht="16" x14ac:dyDescent="0.2">
      <c r="A7837" s="8" t="s">
        <v>9307</v>
      </c>
      <c r="B7837" s="8" t="s">
        <v>6838</v>
      </c>
      <c r="C7837" s="8" t="s">
        <v>4</v>
      </c>
      <c r="D7837" s="50" t="s">
        <v>11467</v>
      </c>
      <c r="E7837" s="50" t="s">
        <v>6211</v>
      </c>
    </row>
    <row r="7838" spans="1:5" ht="16" x14ac:dyDescent="0.2">
      <c r="A7838" s="8" t="s">
        <v>9307</v>
      </c>
      <c r="B7838" s="8" t="s">
        <v>6838</v>
      </c>
      <c r="C7838" s="8" t="s">
        <v>5</v>
      </c>
      <c r="D7838" s="50" t="s">
        <v>11469</v>
      </c>
      <c r="E7838" s="50" t="s">
        <v>6215</v>
      </c>
    </row>
    <row r="7839" spans="1:5" ht="16" x14ac:dyDescent="0.2">
      <c r="A7839" s="8" t="s">
        <v>9307</v>
      </c>
      <c r="B7839" s="8" t="s">
        <v>6838</v>
      </c>
      <c r="C7839" s="8" t="s">
        <v>6</v>
      </c>
      <c r="D7839" s="50" t="s">
        <v>11470</v>
      </c>
      <c r="E7839" s="50" t="s">
        <v>6216</v>
      </c>
    </row>
    <row r="7840" spans="1:5" ht="16" x14ac:dyDescent="0.2">
      <c r="A7840" s="8" t="s">
        <v>9307</v>
      </c>
      <c r="B7840" s="8" t="s">
        <v>6838</v>
      </c>
      <c r="C7840" s="8" t="s">
        <v>7</v>
      </c>
      <c r="D7840" s="50" t="s">
        <v>11654</v>
      </c>
      <c r="E7840" s="50" t="s">
        <v>6840</v>
      </c>
    </row>
    <row r="7841" spans="1:5" ht="16" x14ac:dyDescent="0.2">
      <c r="A7841" s="8" t="s">
        <v>9307</v>
      </c>
      <c r="B7841" s="8" t="s">
        <v>6841</v>
      </c>
      <c r="C7841" s="8" t="s">
        <v>4</v>
      </c>
      <c r="D7841" s="50" t="s">
        <v>11467</v>
      </c>
      <c r="E7841" s="50" t="s">
        <v>6211</v>
      </c>
    </row>
    <row r="7842" spans="1:5" ht="16" x14ac:dyDescent="0.2">
      <c r="A7842" s="8" t="s">
        <v>9307</v>
      </c>
      <c r="B7842" s="8" t="s">
        <v>6841</v>
      </c>
      <c r="C7842" s="8" t="s">
        <v>5</v>
      </c>
      <c r="D7842" s="50" t="s">
        <v>11469</v>
      </c>
      <c r="E7842" s="50" t="s">
        <v>6215</v>
      </c>
    </row>
    <row r="7843" spans="1:5" ht="16" x14ac:dyDescent="0.2">
      <c r="A7843" s="8" t="s">
        <v>9307</v>
      </c>
      <c r="B7843" s="8" t="s">
        <v>6841</v>
      </c>
      <c r="C7843" s="8" t="s">
        <v>6</v>
      </c>
      <c r="D7843" s="50" t="s">
        <v>11470</v>
      </c>
      <c r="E7843" s="50" t="s">
        <v>6216</v>
      </c>
    </row>
    <row r="7844" spans="1:5" ht="16" x14ac:dyDescent="0.2">
      <c r="A7844" s="8" t="s">
        <v>9307</v>
      </c>
      <c r="B7844" s="8" t="s">
        <v>6841</v>
      </c>
      <c r="C7844" s="8" t="s">
        <v>7</v>
      </c>
      <c r="D7844" s="50" t="s">
        <v>11655</v>
      </c>
      <c r="E7844" s="50" t="s">
        <v>6843</v>
      </c>
    </row>
    <row r="7845" spans="1:5" ht="16" x14ac:dyDescent="0.2">
      <c r="A7845" s="8" t="s">
        <v>9307</v>
      </c>
      <c r="B7845" s="8" t="s">
        <v>6844</v>
      </c>
      <c r="C7845" s="8" t="s">
        <v>4</v>
      </c>
      <c r="D7845" s="50" t="s">
        <v>11467</v>
      </c>
      <c r="E7845" s="50" t="s">
        <v>6211</v>
      </c>
    </row>
    <row r="7846" spans="1:5" ht="16" x14ac:dyDescent="0.2">
      <c r="A7846" s="8" t="s">
        <v>9307</v>
      </c>
      <c r="B7846" s="8" t="s">
        <v>6844</v>
      </c>
      <c r="C7846" s="8" t="s">
        <v>5</v>
      </c>
      <c r="D7846" s="50" t="s">
        <v>11469</v>
      </c>
      <c r="E7846" s="50" t="s">
        <v>6215</v>
      </c>
    </row>
    <row r="7847" spans="1:5" ht="16" x14ac:dyDescent="0.2">
      <c r="A7847" s="8" t="s">
        <v>9307</v>
      </c>
      <c r="B7847" s="8" t="s">
        <v>6844</v>
      </c>
      <c r="C7847" s="8" t="s">
        <v>6</v>
      </c>
      <c r="D7847" s="50" t="s">
        <v>11470</v>
      </c>
      <c r="E7847" s="50" t="s">
        <v>6216</v>
      </c>
    </row>
    <row r="7848" spans="1:5" ht="16" x14ac:dyDescent="0.2">
      <c r="A7848" s="8" t="s">
        <v>9307</v>
      </c>
      <c r="B7848" s="8" t="s">
        <v>6844</v>
      </c>
      <c r="C7848" s="8" t="s">
        <v>7</v>
      </c>
      <c r="D7848" s="50" t="s">
        <v>11656</v>
      </c>
      <c r="E7848" s="50" t="s">
        <v>6846</v>
      </c>
    </row>
    <row r="7849" spans="1:5" ht="16" x14ac:dyDescent="0.2">
      <c r="A7849" s="8" t="s">
        <v>9307</v>
      </c>
      <c r="B7849" s="8" t="s">
        <v>6847</v>
      </c>
      <c r="C7849" s="8" t="s">
        <v>4</v>
      </c>
      <c r="D7849" s="50" t="s">
        <v>11467</v>
      </c>
      <c r="E7849" s="50" t="s">
        <v>6211</v>
      </c>
    </row>
    <row r="7850" spans="1:5" ht="16" x14ac:dyDescent="0.2">
      <c r="A7850" s="8" t="s">
        <v>9307</v>
      </c>
      <c r="B7850" s="8" t="s">
        <v>6847</v>
      </c>
      <c r="C7850" s="8" t="s">
        <v>5</v>
      </c>
      <c r="D7850" s="50" t="s">
        <v>11469</v>
      </c>
      <c r="E7850" s="50" t="s">
        <v>6215</v>
      </c>
    </row>
    <row r="7851" spans="1:5" ht="16" x14ac:dyDescent="0.2">
      <c r="A7851" s="8" t="s">
        <v>9307</v>
      </c>
      <c r="B7851" s="8" t="s">
        <v>6847</v>
      </c>
      <c r="C7851" s="8" t="s">
        <v>6</v>
      </c>
      <c r="D7851" s="50" t="s">
        <v>11470</v>
      </c>
      <c r="E7851" s="50" t="s">
        <v>6216</v>
      </c>
    </row>
    <row r="7852" spans="1:5" ht="16" x14ac:dyDescent="0.2">
      <c r="A7852" s="8" t="s">
        <v>9307</v>
      </c>
      <c r="B7852" s="8" t="s">
        <v>6847</v>
      </c>
      <c r="C7852" s="8" t="s">
        <v>7</v>
      </c>
      <c r="D7852" s="50" t="s">
        <v>11657</v>
      </c>
      <c r="E7852" s="50" t="s">
        <v>6849</v>
      </c>
    </row>
    <row r="7853" spans="1:5" ht="16" x14ac:dyDescent="0.2">
      <c r="A7853" s="8" t="s">
        <v>9307</v>
      </c>
      <c r="B7853" s="8" t="s">
        <v>6850</v>
      </c>
      <c r="C7853" s="8" t="s">
        <v>4</v>
      </c>
      <c r="D7853" s="50" t="s">
        <v>11467</v>
      </c>
      <c r="E7853" s="50" t="s">
        <v>6211</v>
      </c>
    </row>
    <row r="7854" spans="1:5" ht="16" x14ac:dyDescent="0.2">
      <c r="A7854" s="8" t="s">
        <v>9307</v>
      </c>
      <c r="B7854" s="8" t="s">
        <v>6850</v>
      </c>
      <c r="C7854" s="8" t="s">
        <v>5</v>
      </c>
      <c r="D7854" s="50" t="s">
        <v>11469</v>
      </c>
      <c r="E7854" s="50" t="s">
        <v>6215</v>
      </c>
    </row>
    <row r="7855" spans="1:5" ht="16" x14ac:dyDescent="0.2">
      <c r="A7855" s="8" t="s">
        <v>9307</v>
      </c>
      <c r="B7855" s="8" t="s">
        <v>6850</v>
      </c>
      <c r="C7855" s="8" t="s">
        <v>6</v>
      </c>
      <c r="D7855" s="50" t="s">
        <v>11470</v>
      </c>
      <c r="E7855" s="50" t="s">
        <v>6216</v>
      </c>
    </row>
    <row r="7856" spans="1:5" ht="16" x14ac:dyDescent="0.2">
      <c r="A7856" s="8" t="s">
        <v>9307</v>
      </c>
      <c r="B7856" s="8" t="s">
        <v>6850</v>
      </c>
      <c r="C7856" s="8" t="s">
        <v>7</v>
      </c>
      <c r="D7856" s="50" t="s">
        <v>10426</v>
      </c>
      <c r="E7856" s="50" t="s">
        <v>6494</v>
      </c>
    </row>
    <row r="7857" spans="1:5" ht="16" x14ac:dyDescent="0.2">
      <c r="A7857" s="8" t="s">
        <v>9307</v>
      </c>
      <c r="B7857" s="8" t="s">
        <v>6852</v>
      </c>
      <c r="C7857" s="8" t="s">
        <v>4</v>
      </c>
      <c r="D7857" s="50" t="s">
        <v>11467</v>
      </c>
      <c r="E7857" s="50" t="s">
        <v>6211</v>
      </c>
    </row>
    <row r="7858" spans="1:5" ht="16" x14ac:dyDescent="0.2">
      <c r="A7858" s="8" t="s">
        <v>9307</v>
      </c>
      <c r="B7858" s="8" t="s">
        <v>6852</v>
      </c>
      <c r="C7858" s="8" t="s">
        <v>5</v>
      </c>
      <c r="D7858" s="50" t="s">
        <v>11469</v>
      </c>
      <c r="E7858" s="50" t="s">
        <v>6215</v>
      </c>
    </row>
    <row r="7859" spans="1:5" ht="16" x14ac:dyDescent="0.2">
      <c r="A7859" s="8" t="s">
        <v>9307</v>
      </c>
      <c r="B7859" s="8" t="s">
        <v>6852</v>
      </c>
      <c r="C7859" s="8" t="s">
        <v>6</v>
      </c>
      <c r="D7859" s="50" t="s">
        <v>11470</v>
      </c>
      <c r="E7859" s="50" t="s">
        <v>6216</v>
      </c>
    </row>
    <row r="7860" spans="1:5" ht="16" x14ac:dyDescent="0.2">
      <c r="A7860" s="8" t="s">
        <v>9307</v>
      </c>
      <c r="B7860" s="8" t="s">
        <v>6852</v>
      </c>
      <c r="C7860" s="8" t="s">
        <v>7</v>
      </c>
      <c r="D7860" s="50" t="s">
        <v>11658</v>
      </c>
      <c r="E7860" s="50" t="s">
        <v>6854</v>
      </c>
    </row>
    <row r="7861" spans="1:5" ht="16" x14ac:dyDescent="0.2">
      <c r="A7861" s="8" t="s">
        <v>9307</v>
      </c>
      <c r="B7861" s="8" t="s">
        <v>6855</v>
      </c>
      <c r="C7861" s="8" t="s">
        <v>4</v>
      </c>
      <c r="D7861" s="50" t="s">
        <v>11467</v>
      </c>
      <c r="E7861" s="50" t="s">
        <v>6211</v>
      </c>
    </row>
    <row r="7862" spans="1:5" ht="16" x14ac:dyDescent="0.2">
      <c r="A7862" s="8" t="s">
        <v>9307</v>
      </c>
      <c r="B7862" s="8" t="s">
        <v>6855</v>
      </c>
      <c r="C7862" s="8" t="s">
        <v>5</v>
      </c>
      <c r="D7862" s="50" t="s">
        <v>11469</v>
      </c>
      <c r="E7862" s="50" t="s">
        <v>6215</v>
      </c>
    </row>
    <row r="7863" spans="1:5" ht="16" x14ac:dyDescent="0.2">
      <c r="A7863" s="8" t="s">
        <v>9307</v>
      </c>
      <c r="B7863" s="8" t="s">
        <v>6855</v>
      </c>
      <c r="C7863" s="8" t="s">
        <v>6</v>
      </c>
      <c r="D7863" s="50" t="s">
        <v>11470</v>
      </c>
      <c r="E7863" s="50" t="s">
        <v>6216</v>
      </c>
    </row>
    <row r="7864" spans="1:5" ht="16" x14ac:dyDescent="0.2">
      <c r="A7864" s="8" t="s">
        <v>9307</v>
      </c>
      <c r="B7864" s="8" t="s">
        <v>6855</v>
      </c>
      <c r="C7864" s="8" t="s">
        <v>7</v>
      </c>
      <c r="D7864" s="50" t="s">
        <v>11659</v>
      </c>
      <c r="E7864" s="50" t="s">
        <v>6857</v>
      </c>
    </row>
    <row r="7865" spans="1:5" ht="16" x14ac:dyDescent="0.2">
      <c r="A7865" s="8" t="s">
        <v>9307</v>
      </c>
      <c r="B7865" s="8" t="s">
        <v>6858</v>
      </c>
      <c r="C7865" s="8" t="s">
        <v>4</v>
      </c>
      <c r="D7865" s="50" t="s">
        <v>11467</v>
      </c>
      <c r="E7865" s="50" t="s">
        <v>6211</v>
      </c>
    </row>
    <row r="7866" spans="1:5" ht="16" x14ac:dyDescent="0.2">
      <c r="A7866" s="8" t="s">
        <v>9307</v>
      </c>
      <c r="B7866" s="8" t="s">
        <v>6858</v>
      </c>
      <c r="C7866" s="8" t="s">
        <v>5</v>
      </c>
      <c r="D7866" s="50" t="s">
        <v>11469</v>
      </c>
      <c r="E7866" s="50" t="s">
        <v>6215</v>
      </c>
    </row>
    <row r="7867" spans="1:5" ht="16" x14ac:dyDescent="0.2">
      <c r="A7867" s="8" t="s">
        <v>9307</v>
      </c>
      <c r="B7867" s="8" t="s">
        <v>6858</v>
      </c>
      <c r="C7867" s="8" t="s">
        <v>6</v>
      </c>
      <c r="D7867" s="50" t="s">
        <v>11470</v>
      </c>
      <c r="E7867" s="50" t="s">
        <v>6216</v>
      </c>
    </row>
    <row r="7868" spans="1:5" ht="16" x14ac:dyDescent="0.2">
      <c r="A7868" s="8" t="s">
        <v>9307</v>
      </c>
      <c r="B7868" s="8" t="s">
        <v>6858</v>
      </c>
      <c r="C7868" s="8" t="s">
        <v>7</v>
      </c>
      <c r="D7868" s="50" t="s">
        <v>11660</v>
      </c>
      <c r="E7868" s="50" t="s">
        <v>6860</v>
      </c>
    </row>
    <row r="7869" spans="1:5" ht="16" x14ac:dyDescent="0.2">
      <c r="A7869" s="8" t="s">
        <v>9307</v>
      </c>
      <c r="B7869" s="8" t="s">
        <v>6861</v>
      </c>
      <c r="C7869" s="8" t="s">
        <v>4</v>
      </c>
      <c r="D7869" s="50" t="s">
        <v>11467</v>
      </c>
      <c r="E7869" s="50" t="s">
        <v>6211</v>
      </c>
    </row>
    <row r="7870" spans="1:5" ht="16" x14ac:dyDescent="0.2">
      <c r="A7870" s="8" t="s">
        <v>9307</v>
      </c>
      <c r="B7870" s="8" t="s">
        <v>6861</v>
      </c>
      <c r="C7870" s="8" t="s">
        <v>5</v>
      </c>
      <c r="D7870" s="50" t="s">
        <v>11469</v>
      </c>
      <c r="E7870" s="50" t="s">
        <v>6215</v>
      </c>
    </row>
    <row r="7871" spans="1:5" ht="16" x14ac:dyDescent="0.2">
      <c r="A7871" s="8" t="s">
        <v>9307</v>
      </c>
      <c r="B7871" s="8" t="s">
        <v>6861</v>
      </c>
      <c r="C7871" s="8" t="s">
        <v>6</v>
      </c>
      <c r="D7871" s="50" t="s">
        <v>11470</v>
      </c>
      <c r="E7871" s="50" t="s">
        <v>6216</v>
      </c>
    </row>
    <row r="7872" spans="1:5" ht="16" x14ac:dyDescent="0.2">
      <c r="A7872" s="8" t="s">
        <v>9307</v>
      </c>
      <c r="B7872" s="8" t="s">
        <v>6861</v>
      </c>
      <c r="C7872" s="8" t="s">
        <v>7</v>
      </c>
      <c r="D7872" s="50" t="s">
        <v>11661</v>
      </c>
      <c r="E7872" s="50" t="s">
        <v>6863</v>
      </c>
    </row>
    <row r="7873" spans="1:5" ht="16" x14ac:dyDescent="0.2">
      <c r="A7873" s="8" t="s">
        <v>9307</v>
      </c>
      <c r="B7873" s="8" t="s">
        <v>6864</v>
      </c>
      <c r="C7873" s="8" t="s">
        <v>4</v>
      </c>
      <c r="D7873" s="50" t="s">
        <v>11467</v>
      </c>
      <c r="E7873" s="50" t="s">
        <v>6211</v>
      </c>
    </row>
    <row r="7874" spans="1:5" ht="16" x14ac:dyDescent="0.2">
      <c r="A7874" s="8" t="s">
        <v>9307</v>
      </c>
      <c r="B7874" s="8" t="s">
        <v>6864</v>
      </c>
      <c r="C7874" s="8" t="s">
        <v>5</v>
      </c>
      <c r="D7874" s="50" t="s">
        <v>11469</v>
      </c>
      <c r="E7874" s="50" t="s">
        <v>6215</v>
      </c>
    </row>
    <row r="7875" spans="1:5" ht="16" x14ac:dyDescent="0.2">
      <c r="A7875" s="8" t="s">
        <v>9307</v>
      </c>
      <c r="B7875" s="8" t="s">
        <v>6864</v>
      </c>
      <c r="C7875" s="8" t="s">
        <v>6</v>
      </c>
      <c r="D7875" s="50" t="s">
        <v>11470</v>
      </c>
      <c r="E7875" s="50" t="s">
        <v>6216</v>
      </c>
    </row>
    <row r="7876" spans="1:5" ht="16" x14ac:dyDescent="0.2">
      <c r="A7876" s="8" t="s">
        <v>9307</v>
      </c>
      <c r="B7876" s="8" t="s">
        <v>6864</v>
      </c>
      <c r="C7876" s="8" t="s">
        <v>7</v>
      </c>
      <c r="D7876" s="50" t="s">
        <v>11662</v>
      </c>
      <c r="E7876" s="50" t="s">
        <v>6866</v>
      </c>
    </row>
    <row r="7877" spans="1:5" ht="16" x14ac:dyDescent="0.2">
      <c r="A7877" s="8" t="s">
        <v>9307</v>
      </c>
      <c r="B7877" s="8" t="s">
        <v>6867</v>
      </c>
      <c r="C7877" s="8" t="s">
        <v>4</v>
      </c>
      <c r="D7877" s="50" t="s">
        <v>11467</v>
      </c>
      <c r="E7877" s="50" t="s">
        <v>6211</v>
      </c>
    </row>
    <row r="7878" spans="1:5" ht="16" x14ac:dyDescent="0.2">
      <c r="A7878" s="8" t="s">
        <v>9307</v>
      </c>
      <c r="B7878" s="8" t="s">
        <v>6867</v>
      </c>
      <c r="C7878" s="8" t="s">
        <v>5</v>
      </c>
      <c r="D7878" s="50" t="s">
        <v>11469</v>
      </c>
      <c r="E7878" s="50" t="s">
        <v>6215</v>
      </c>
    </row>
    <row r="7879" spans="1:5" ht="16" x14ac:dyDescent="0.2">
      <c r="A7879" s="8" t="s">
        <v>9307</v>
      </c>
      <c r="B7879" s="8" t="s">
        <v>6867</v>
      </c>
      <c r="C7879" s="8" t="s">
        <v>6</v>
      </c>
      <c r="D7879" s="50" t="s">
        <v>11470</v>
      </c>
      <c r="E7879" s="50" t="s">
        <v>6216</v>
      </c>
    </row>
    <row r="7880" spans="1:5" ht="16" x14ac:dyDescent="0.2">
      <c r="A7880" s="8" t="s">
        <v>9307</v>
      </c>
      <c r="B7880" s="8" t="s">
        <v>6867</v>
      </c>
      <c r="C7880" s="8" t="s">
        <v>7</v>
      </c>
      <c r="D7880" s="50" t="s">
        <v>11663</v>
      </c>
      <c r="E7880" s="50" t="s">
        <v>6869</v>
      </c>
    </row>
    <row r="7881" spans="1:5" ht="16" x14ac:dyDescent="0.2">
      <c r="A7881" s="8" t="s">
        <v>9307</v>
      </c>
      <c r="B7881" s="8" t="s">
        <v>6870</v>
      </c>
      <c r="C7881" s="8" t="s">
        <v>4</v>
      </c>
      <c r="D7881" s="50" t="s">
        <v>11467</v>
      </c>
      <c r="E7881" s="50" t="s">
        <v>6211</v>
      </c>
    </row>
    <row r="7882" spans="1:5" ht="16" x14ac:dyDescent="0.2">
      <c r="A7882" s="8" t="s">
        <v>9307</v>
      </c>
      <c r="B7882" s="8" t="s">
        <v>6870</v>
      </c>
      <c r="C7882" s="8" t="s">
        <v>5</v>
      </c>
      <c r="D7882" s="50" t="s">
        <v>11469</v>
      </c>
      <c r="E7882" s="50" t="s">
        <v>6215</v>
      </c>
    </row>
    <row r="7883" spans="1:5" ht="16" x14ac:dyDescent="0.2">
      <c r="A7883" s="8" t="s">
        <v>9307</v>
      </c>
      <c r="B7883" s="8" t="s">
        <v>6870</v>
      </c>
      <c r="C7883" s="8" t="s">
        <v>6</v>
      </c>
      <c r="D7883" s="50" t="s">
        <v>11470</v>
      </c>
      <c r="E7883" s="50" t="s">
        <v>6216</v>
      </c>
    </row>
    <row r="7884" spans="1:5" ht="16" x14ac:dyDescent="0.2">
      <c r="A7884" s="8" t="s">
        <v>9307</v>
      </c>
      <c r="B7884" s="8" t="s">
        <v>6870</v>
      </c>
      <c r="C7884" s="8" t="s">
        <v>7</v>
      </c>
      <c r="D7884" s="50" t="s">
        <v>11664</v>
      </c>
      <c r="E7884" s="50" t="s">
        <v>6872</v>
      </c>
    </row>
    <row r="7885" spans="1:5" ht="16" x14ac:dyDescent="0.2">
      <c r="A7885" s="8" t="s">
        <v>9307</v>
      </c>
      <c r="B7885" s="8" t="s">
        <v>6873</v>
      </c>
      <c r="C7885" s="8" t="s">
        <v>4</v>
      </c>
      <c r="D7885" s="50" t="s">
        <v>11467</v>
      </c>
      <c r="E7885" s="50" t="s">
        <v>6211</v>
      </c>
    </row>
    <row r="7886" spans="1:5" ht="16" x14ac:dyDescent="0.2">
      <c r="A7886" s="8" t="s">
        <v>9307</v>
      </c>
      <c r="B7886" s="8" t="s">
        <v>6873</v>
      </c>
      <c r="C7886" s="8" t="s">
        <v>5</v>
      </c>
      <c r="D7886" s="50" t="s">
        <v>11469</v>
      </c>
      <c r="E7886" s="50" t="s">
        <v>6215</v>
      </c>
    </row>
    <row r="7887" spans="1:5" ht="16" x14ac:dyDescent="0.2">
      <c r="A7887" s="8" t="s">
        <v>9307</v>
      </c>
      <c r="B7887" s="8" t="s">
        <v>6873</v>
      </c>
      <c r="C7887" s="8" t="s">
        <v>6</v>
      </c>
      <c r="D7887" s="50" t="s">
        <v>11470</v>
      </c>
      <c r="E7887" s="50" t="s">
        <v>6216</v>
      </c>
    </row>
    <row r="7888" spans="1:5" ht="16" x14ac:dyDescent="0.2">
      <c r="A7888" s="8" t="s">
        <v>9307</v>
      </c>
      <c r="B7888" s="8" t="s">
        <v>6873</v>
      </c>
      <c r="C7888" s="8" t="s">
        <v>7</v>
      </c>
      <c r="D7888" s="50" t="s">
        <v>9547</v>
      </c>
      <c r="E7888" s="50" t="s">
        <v>802</v>
      </c>
    </row>
    <row r="7889" spans="1:5" ht="16" x14ac:dyDescent="0.2">
      <c r="A7889" s="8" t="s">
        <v>9307</v>
      </c>
      <c r="B7889" s="8" t="s">
        <v>6875</v>
      </c>
      <c r="C7889" s="8" t="s">
        <v>4</v>
      </c>
      <c r="D7889" s="50" t="s">
        <v>11467</v>
      </c>
      <c r="E7889" s="50" t="s">
        <v>6211</v>
      </c>
    </row>
    <row r="7890" spans="1:5" ht="16" x14ac:dyDescent="0.2">
      <c r="A7890" s="8" t="s">
        <v>9307</v>
      </c>
      <c r="B7890" s="8" t="s">
        <v>6875</v>
      </c>
      <c r="C7890" s="8" t="s">
        <v>5</v>
      </c>
      <c r="D7890" s="50" t="s">
        <v>11469</v>
      </c>
      <c r="E7890" s="50" t="s">
        <v>6215</v>
      </c>
    </row>
    <row r="7891" spans="1:5" ht="16" x14ac:dyDescent="0.2">
      <c r="A7891" s="8" t="s">
        <v>9307</v>
      </c>
      <c r="B7891" s="8" t="s">
        <v>6875</v>
      </c>
      <c r="C7891" s="8" t="s">
        <v>6</v>
      </c>
      <c r="D7891" s="50" t="s">
        <v>11470</v>
      </c>
      <c r="E7891" s="50" t="s">
        <v>6216</v>
      </c>
    </row>
    <row r="7892" spans="1:5" ht="16" x14ac:dyDescent="0.2">
      <c r="A7892" s="8" t="s">
        <v>9307</v>
      </c>
      <c r="B7892" s="8" t="s">
        <v>6875</v>
      </c>
      <c r="C7892" s="8" t="s">
        <v>7</v>
      </c>
      <c r="D7892" s="50" t="s">
        <v>9516</v>
      </c>
      <c r="E7892" s="50" t="s">
        <v>643</v>
      </c>
    </row>
    <row r="7893" spans="1:5" ht="16" x14ac:dyDescent="0.2">
      <c r="A7893" s="8" t="s">
        <v>9307</v>
      </c>
      <c r="B7893" s="8" t="s">
        <v>6878</v>
      </c>
      <c r="C7893" s="8" t="s">
        <v>4</v>
      </c>
      <c r="D7893" s="50" t="s">
        <v>11467</v>
      </c>
      <c r="E7893" s="50" t="s">
        <v>6211</v>
      </c>
    </row>
    <row r="7894" spans="1:5" ht="16" x14ac:dyDescent="0.2">
      <c r="A7894" s="8" t="s">
        <v>9307</v>
      </c>
      <c r="B7894" s="8" t="s">
        <v>6878</v>
      </c>
      <c r="C7894" s="8" t="s">
        <v>5</v>
      </c>
      <c r="D7894" s="50" t="s">
        <v>11469</v>
      </c>
      <c r="E7894" s="50" t="s">
        <v>6215</v>
      </c>
    </row>
    <row r="7895" spans="1:5" ht="16" x14ac:dyDescent="0.2">
      <c r="A7895" s="8" t="s">
        <v>9307</v>
      </c>
      <c r="B7895" s="8" t="s">
        <v>6878</v>
      </c>
      <c r="C7895" s="8" t="s">
        <v>6</v>
      </c>
      <c r="D7895" s="50" t="s">
        <v>11470</v>
      </c>
      <c r="E7895" s="50" t="s">
        <v>6216</v>
      </c>
    </row>
    <row r="7896" spans="1:5" ht="32" x14ac:dyDescent="0.2">
      <c r="A7896" s="8" t="s">
        <v>9307</v>
      </c>
      <c r="B7896" s="8" t="s">
        <v>6878</v>
      </c>
      <c r="C7896" s="8" t="s">
        <v>7</v>
      </c>
      <c r="D7896" s="50" t="s">
        <v>11665</v>
      </c>
      <c r="E7896" s="50" t="s">
        <v>6880</v>
      </c>
    </row>
    <row r="7897" spans="1:5" ht="16" x14ac:dyDescent="0.2">
      <c r="A7897" s="8" t="s">
        <v>9307</v>
      </c>
      <c r="B7897" s="8" t="s">
        <v>6881</v>
      </c>
      <c r="C7897" s="8" t="s">
        <v>4</v>
      </c>
      <c r="D7897" s="50" t="s">
        <v>11467</v>
      </c>
      <c r="E7897" s="50" t="s">
        <v>6211</v>
      </c>
    </row>
    <row r="7898" spans="1:5" ht="16" x14ac:dyDescent="0.2">
      <c r="A7898" s="8" t="s">
        <v>9307</v>
      </c>
      <c r="B7898" s="8" t="s">
        <v>6881</v>
      </c>
      <c r="C7898" s="8" t="s">
        <v>5</v>
      </c>
      <c r="D7898" s="50" t="s">
        <v>11469</v>
      </c>
      <c r="E7898" s="50" t="s">
        <v>6215</v>
      </c>
    </row>
    <row r="7899" spans="1:5" ht="16" x14ac:dyDescent="0.2">
      <c r="A7899" s="8" t="s">
        <v>9307</v>
      </c>
      <c r="B7899" s="8" t="s">
        <v>6881</v>
      </c>
      <c r="C7899" s="8" t="s">
        <v>6</v>
      </c>
      <c r="D7899" s="50" t="s">
        <v>11470</v>
      </c>
      <c r="E7899" s="50" t="s">
        <v>6216</v>
      </c>
    </row>
    <row r="7900" spans="1:5" ht="16" x14ac:dyDescent="0.2">
      <c r="A7900" s="8" t="s">
        <v>9307</v>
      </c>
      <c r="B7900" s="8" t="s">
        <v>6881</v>
      </c>
      <c r="C7900" s="8" t="s">
        <v>7</v>
      </c>
      <c r="D7900" s="50" t="s">
        <v>11652</v>
      </c>
      <c r="E7900" s="50" t="s">
        <v>6832</v>
      </c>
    </row>
    <row r="7901" spans="1:5" ht="16" x14ac:dyDescent="0.2">
      <c r="A7901" s="8" t="s">
        <v>9307</v>
      </c>
      <c r="B7901" s="8" t="s">
        <v>6883</v>
      </c>
      <c r="C7901" s="8" t="s">
        <v>4</v>
      </c>
      <c r="D7901" s="50" t="s">
        <v>11467</v>
      </c>
      <c r="E7901" s="50" t="s">
        <v>6211</v>
      </c>
    </row>
    <row r="7902" spans="1:5" ht="16" x14ac:dyDescent="0.2">
      <c r="A7902" s="8" t="s">
        <v>9307</v>
      </c>
      <c r="B7902" s="8" t="s">
        <v>6883</v>
      </c>
      <c r="C7902" s="8" t="s">
        <v>5</v>
      </c>
      <c r="D7902" s="50" t="s">
        <v>11469</v>
      </c>
      <c r="E7902" s="50" t="s">
        <v>6215</v>
      </c>
    </row>
    <row r="7903" spans="1:5" ht="16" x14ac:dyDescent="0.2">
      <c r="A7903" s="8" t="s">
        <v>9307</v>
      </c>
      <c r="B7903" s="8" t="s">
        <v>6883</v>
      </c>
      <c r="C7903" s="8" t="s">
        <v>6</v>
      </c>
      <c r="D7903" s="50" t="s">
        <v>11470</v>
      </c>
      <c r="E7903" s="50" t="s">
        <v>6216</v>
      </c>
    </row>
    <row r="7904" spans="1:5" ht="16" x14ac:dyDescent="0.2">
      <c r="A7904" s="8" t="s">
        <v>9307</v>
      </c>
      <c r="B7904" s="8" t="s">
        <v>6883</v>
      </c>
      <c r="C7904" s="8" t="s">
        <v>7</v>
      </c>
      <c r="D7904" s="50" t="s">
        <v>11653</v>
      </c>
      <c r="E7904" s="50" t="s">
        <v>6835</v>
      </c>
    </row>
    <row r="7905" spans="1:5" ht="16" x14ac:dyDescent="0.2">
      <c r="A7905" s="8" t="s">
        <v>9307</v>
      </c>
      <c r="B7905" s="8" t="s">
        <v>6885</v>
      </c>
      <c r="C7905" s="8" t="s">
        <v>4</v>
      </c>
      <c r="D7905" s="50" t="s">
        <v>11467</v>
      </c>
      <c r="E7905" s="50" t="s">
        <v>6211</v>
      </c>
    </row>
    <row r="7906" spans="1:5" ht="16" x14ac:dyDescent="0.2">
      <c r="A7906" s="8" t="s">
        <v>9307</v>
      </c>
      <c r="B7906" s="8" t="s">
        <v>6885</v>
      </c>
      <c r="C7906" s="8" t="s">
        <v>5</v>
      </c>
      <c r="D7906" s="50" t="s">
        <v>11469</v>
      </c>
      <c r="E7906" s="50" t="s">
        <v>6215</v>
      </c>
    </row>
    <row r="7907" spans="1:5" ht="16" x14ac:dyDescent="0.2">
      <c r="A7907" s="8" t="s">
        <v>9307</v>
      </c>
      <c r="B7907" s="8" t="s">
        <v>6885</v>
      </c>
      <c r="C7907" s="8" t="s">
        <v>6</v>
      </c>
      <c r="D7907" s="50" t="s">
        <v>11470</v>
      </c>
      <c r="E7907" s="50" t="s">
        <v>6216</v>
      </c>
    </row>
    <row r="7908" spans="1:5" ht="16" x14ac:dyDescent="0.2">
      <c r="A7908" s="8" t="s">
        <v>9307</v>
      </c>
      <c r="B7908" s="8" t="s">
        <v>6885</v>
      </c>
      <c r="C7908" s="8" t="s">
        <v>7</v>
      </c>
      <c r="D7908" s="50" t="s">
        <v>9751</v>
      </c>
      <c r="E7908" s="50" t="s">
        <v>1472</v>
      </c>
    </row>
    <row r="7909" spans="1:5" ht="16" x14ac:dyDescent="0.2">
      <c r="A7909" s="8" t="s">
        <v>9307</v>
      </c>
      <c r="B7909" s="8" t="s">
        <v>6887</v>
      </c>
      <c r="C7909" s="8" t="s">
        <v>4</v>
      </c>
      <c r="D7909" s="50" t="s">
        <v>11467</v>
      </c>
      <c r="E7909" s="50" t="s">
        <v>6211</v>
      </c>
    </row>
    <row r="7910" spans="1:5" ht="16" x14ac:dyDescent="0.2">
      <c r="A7910" s="8" t="s">
        <v>9307</v>
      </c>
      <c r="B7910" s="8" t="s">
        <v>6887</v>
      </c>
      <c r="C7910" s="8" t="s">
        <v>5</v>
      </c>
      <c r="D7910" s="50" t="s">
        <v>11469</v>
      </c>
      <c r="E7910" s="50" t="s">
        <v>6215</v>
      </c>
    </row>
    <row r="7911" spans="1:5" ht="16" x14ac:dyDescent="0.2">
      <c r="A7911" s="8" t="s">
        <v>9307</v>
      </c>
      <c r="B7911" s="8" t="s">
        <v>6887</v>
      </c>
      <c r="C7911" s="8" t="s">
        <v>6</v>
      </c>
      <c r="D7911" s="50" t="s">
        <v>11470</v>
      </c>
      <c r="E7911" s="50" t="s">
        <v>6216</v>
      </c>
    </row>
    <row r="7912" spans="1:5" ht="16" x14ac:dyDescent="0.2">
      <c r="A7912" s="8" t="s">
        <v>9307</v>
      </c>
      <c r="B7912" s="8" t="s">
        <v>6887</v>
      </c>
      <c r="C7912" s="8" t="s">
        <v>7</v>
      </c>
      <c r="D7912" s="50" t="s">
        <v>10122</v>
      </c>
      <c r="E7912" s="50" t="s">
        <v>6336</v>
      </c>
    </row>
    <row r="7913" spans="1:5" ht="16" x14ac:dyDescent="0.2">
      <c r="A7913" s="8" t="s">
        <v>9307</v>
      </c>
      <c r="B7913" s="8" t="s">
        <v>6889</v>
      </c>
      <c r="C7913" s="8" t="s">
        <v>4</v>
      </c>
      <c r="D7913" s="50" t="s">
        <v>11467</v>
      </c>
      <c r="E7913" s="50" t="s">
        <v>6211</v>
      </c>
    </row>
    <row r="7914" spans="1:5" ht="16" x14ac:dyDescent="0.2">
      <c r="A7914" s="8" t="s">
        <v>9307</v>
      </c>
      <c r="B7914" s="8" t="s">
        <v>6889</v>
      </c>
      <c r="C7914" s="8" t="s">
        <v>5</v>
      </c>
      <c r="D7914" s="50" t="s">
        <v>11469</v>
      </c>
      <c r="E7914" s="50" t="s">
        <v>6215</v>
      </c>
    </row>
    <row r="7915" spans="1:5" ht="16" x14ac:dyDescent="0.2">
      <c r="A7915" s="8" t="s">
        <v>9307</v>
      </c>
      <c r="B7915" s="8" t="s">
        <v>6889</v>
      </c>
      <c r="C7915" s="8" t="s">
        <v>6</v>
      </c>
      <c r="D7915" s="50" t="s">
        <v>11470</v>
      </c>
      <c r="E7915" s="50" t="s">
        <v>6216</v>
      </c>
    </row>
    <row r="7916" spans="1:5" ht="16" x14ac:dyDescent="0.2">
      <c r="A7916" s="8" t="s">
        <v>9307</v>
      </c>
      <c r="B7916" s="8" t="s">
        <v>6889</v>
      </c>
      <c r="C7916" s="8" t="s">
        <v>7</v>
      </c>
      <c r="D7916" s="50" t="s">
        <v>10011</v>
      </c>
      <c r="E7916" s="50" t="s">
        <v>2089</v>
      </c>
    </row>
    <row r="7917" spans="1:5" ht="16" x14ac:dyDescent="0.2">
      <c r="A7917" s="8" t="s">
        <v>9307</v>
      </c>
      <c r="B7917" s="8" t="s">
        <v>6891</v>
      </c>
      <c r="C7917" s="8" t="s">
        <v>4</v>
      </c>
      <c r="D7917" s="50" t="s">
        <v>11467</v>
      </c>
      <c r="E7917" s="50" t="s">
        <v>6211</v>
      </c>
    </row>
    <row r="7918" spans="1:5" ht="16" x14ac:dyDescent="0.2">
      <c r="A7918" s="8" t="s">
        <v>9307</v>
      </c>
      <c r="B7918" s="8" t="s">
        <v>6891</v>
      </c>
      <c r="C7918" s="8" t="s">
        <v>5</v>
      </c>
      <c r="D7918" s="50" t="s">
        <v>11469</v>
      </c>
      <c r="E7918" s="50" t="s">
        <v>6215</v>
      </c>
    </row>
    <row r="7919" spans="1:5" ht="16" x14ac:dyDescent="0.2">
      <c r="A7919" s="8" t="s">
        <v>9307</v>
      </c>
      <c r="B7919" s="8" t="s">
        <v>6891</v>
      </c>
      <c r="C7919" s="8" t="s">
        <v>6</v>
      </c>
      <c r="D7919" s="50" t="s">
        <v>11470</v>
      </c>
      <c r="E7919" s="50" t="s">
        <v>6216</v>
      </c>
    </row>
    <row r="7920" spans="1:5" ht="16" x14ac:dyDescent="0.2">
      <c r="A7920" s="8" t="s">
        <v>9307</v>
      </c>
      <c r="B7920" s="8" t="s">
        <v>6891</v>
      </c>
      <c r="C7920" s="8" t="s">
        <v>7</v>
      </c>
      <c r="D7920" s="50" t="s">
        <v>11656</v>
      </c>
      <c r="E7920" s="50" t="s">
        <v>6846</v>
      </c>
    </row>
    <row r="7921" spans="1:5" ht="16" x14ac:dyDescent="0.2">
      <c r="A7921" s="8" t="s">
        <v>9307</v>
      </c>
      <c r="B7921" s="8" t="s">
        <v>6893</v>
      </c>
      <c r="C7921" s="8" t="s">
        <v>4</v>
      </c>
      <c r="D7921" s="50" t="s">
        <v>11467</v>
      </c>
      <c r="E7921" s="50" t="s">
        <v>6211</v>
      </c>
    </row>
    <row r="7922" spans="1:5" ht="16" x14ac:dyDescent="0.2">
      <c r="A7922" s="8" t="s">
        <v>9307</v>
      </c>
      <c r="B7922" s="8" t="s">
        <v>6893</v>
      </c>
      <c r="C7922" s="8" t="s">
        <v>5</v>
      </c>
      <c r="D7922" s="50" t="s">
        <v>11469</v>
      </c>
      <c r="E7922" s="50" t="s">
        <v>6215</v>
      </c>
    </row>
    <row r="7923" spans="1:5" ht="16" x14ac:dyDescent="0.2">
      <c r="A7923" s="8" t="s">
        <v>9307</v>
      </c>
      <c r="B7923" s="8" t="s">
        <v>6893</v>
      </c>
      <c r="C7923" s="8" t="s">
        <v>6</v>
      </c>
      <c r="D7923" s="50" t="s">
        <v>11470</v>
      </c>
      <c r="E7923" s="50" t="s">
        <v>6216</v>
      </c>
    </row>
    <row r="7924" spans="1:5" ht="16" x14ac:dyDescent="0.2">
      <c r="A7924" s="8" t="s">
        <v>9307</v>
      </c>
      <c r="B7924" s="8" t="s">
        <v>6893</v>
      </c>
      <c r="C7924" s="8" t="s">
        <v>7</v>
      </c>
      <c r="D7924" s="50" t="s">
        <v>10426</v>
      </c>
      <c r="E7924" s="50" t="s">
        <v>6494</v>
      </c>
    </row>
    <row r="7925" spans="1:5" ht="16" x14ac:dyDescent="0.2">
      <c r="A7925" s="8" t="s">
        <v>9307</v>
      </c>
      <c r="B7925" s="8" t="s">
        <v>6895</v>
      </c>
      <c r="C7925" s="8" t="s">
        <v>4</v>
      </c>
      <c r="D7925" s="50" t="s">
        <v>11467</v>
      </c>
      <c r="E7925" s="50" t="s">
        <v>6211</v>
      </c>
    </row>
    <row r="7926" spans="1:5" ht="16" x14ac:dyDescent="0.2">
      <c r="A7926" s="8" t="s">
        <v>9307</v>
      </c>
      <c r="B7926" s="8" t="s">
        <v>6895</v>
      </c>
      <c r="C7926" s="8" t="s">
        <v>5</v>
      </c>
      <c r="D7926" s="50" t="s">
        <v>11469</v>
      </c>
      <c r="E7926" s="50" t="s">
        <v>6215</v>
      </c>
    </row>
    <row r="7927" spans="1:5" ht="16" x14ac:dyDescent="0.2">
      <c r="A7927" s="8" t="s">
        <v>9307</v>
      </c>
      <c r="B7927" s="8" t="s">
        <v>6895</v>
      </c>
      <c r="C7927" s="8" t="s">
        <v>6</v>
      </c>
      <c r="D7927" s="50" t="s">
        <v>11470</v>
      </c>
      <c r="E7927" s="50" t="s">
        <v>6216</v>
      </c>
    </row>
    <row r="7928" spans="1:5" ht="16" x14ac:dyDescent="0.2">
      <c r="A7928" s="8" t="s">
        <v>9307</v>
      </c>
      <c r="B7928" s="8" t="s">
        <v>6895</v>
      </c>
      <c r="C7928" s="8" t="s">
        <v>7</v>
      </c>
      <c r="D7928" s="50" t="s">
        <v>11658</v>
      </c>
      <c r="E7928" s="50" t="s">
        <v>6854</v>
      </c>
    </row>
    <row r="7929" spans="1:5" ht="16" x14ac:dyDescent="0.2">
      <c r="A7929" s="8" t="s">
        <v>9307</v>
      </c>
      <c r="B7929" s="8" t="s">
        <v>6897</v>
      </c>
      <c r="C7929" s="8" t="s">
        <v>4</v>
      </c>
      <c r="D7929" s="50" t="s">
        <v>11467</v>
      </c>
      <c r="E7929" s="50" t="s">
        <v>6211</v>
      </c>
    </row>
    <row r="7930" spans="1:5" ht="16" x14ac:dyDescent="0.2">
      <c r="A7930" s="8" t="s">
        <v>9307</v>
      </c>
      <c r="B7930" s="8" t="s">
        <v>6897</v>
      </c>
      <c r="C7930" s="8" t="s">
        <v>5</v>
      </c>
      <c r="D7930" s="50" t="s">
        <v>11469</v>
      </c>
      <c r="E7930" s="50" t="s">
        <v>6215</v>
      </c>
    </row>
    <row r="7931" spans="1:5" ht="16" x14ac:dyDescent="0.2">
      <c r="A7931" s="8" t="s">
        <v>9307</v>
      </c>
      <c r="B7931" s="8" t="s">
        <v>6897</v>
      </c>
      <c r="C7931" s="8" t="s">
        <v>6</v>
      </c>
      <c r="D7931" s="50" t="s">
        <v>11470</v>
      </c>
      <c r="E7931" s="50" t="s">
        <v>6216</v>
      </c>
    </row>
    <row r="7932" spans="1:5" ht="16" x14ac:dyDescent="0.2">
      <c r="A7932" s="8" t="s">
        <v>9307</v>
      </c>
      <c r="B7932" s="8" t="s">
        <v>6897</v>
      </c>
      <c r="C7932" s="8" t="s">
        <v>7</v>
      </c>
      <c r="D7932" s="50" t="s">
        <v>11659</v>
      </c>
      <c r="E7932" s="50" t="s">
        <v>6857</v>
      </c>
    </row>
    <row r="7933" spans="1:5" ht="16" x14ac:dyDescent="0.2">
      <c r="A7933" s="8" t="s">
        <v>9307</v>
      </c>
      <c r="B7933" s="8" t="s">
        <v>6899</v>
      </c>
      <c r="C7933" s="8" t="s">
        <v>4</v>
      </c>
      <c r="D7933" s="50" t="s">
        <v>11467</v>
      </c>
      <c r="E7933" s="50" t="s">
        <v>6211</v>
      </c>
    </row>
    <row r="7934" spans="1:5" ht="16" x14ac:dyDescent="0.2">
      <c r="A7934" s="8" t="s">
        <v>9307</v>
      </c>
      <c r="B7934" s="8" t="s">
        <v>6899</v>
      </c>
      <c r="C7934" s="8" t="s">
        <v>5</v>
      </c>
      <c r="D7934" s="50" t="s">
        <v>11469</v>
      </c>
      <c r="E7934" s="50" t="s">
        <v>6215</v>
      </c>
    </row>
    <row r="7935" spans="1:5" ht="16" x14ac:dyDescent="0.2">
      <c r="A7935" s="8" t="s">
        <v>9307</v>
      </c>
      <c r="B7935" s="8" t="s">
        <v>6899</v>
      </c>
      <c r="C7935" s="8" t="s">
        <v>6</v>
      </c>
      <c r="D7935" s="50" t="s">
        <v>11470</v>
      </c>
      <c r="E7935" s="50" t="s">
        <v>6216</v>
      </c>
    </row>
    <row r="7936" spans="1:5" ht="16" x14ac:dyDescent="0.2">
      <c r="A7936" s="8" t="s">
        <v>9307</v>
      </c>
      <c r="B7936" s="8" t="s">
        <v>6899</v>
      </c>
      <c r="C7936" s="8" t="s">
        <v>7</v>
      </c>
      <c r="D7936" s="50" t="s">
        <v>11660</v>
      </c>
      <c r="E7936" s="50" t="s">
        <v>6860</v>
      </c>
    </row>
    <row r="7937" spans="1:5" ht="16" x14ac:dyDescent="0.2">
      <c r="A7937" s="8" t="s">
        <v>9307</v>
      </c>
      <c r="B7937" s="8" t="s">
        <v>6901</v>
      </c>
      <c r="C7937" s="8" t="s">
        <v>4</v>
      </c>
      <c r="D7937" s="50" t="s">
        <v>11467</v>
      </c>
      <c r="E7937" s="50" t="s">
        <v>6211</v>
      </c>
    </row>
    <row r="7938" spans="1:5" ht="16" x14ac:dyDescent="0.2">
      <c r="A7938" s="8" t="s">
        <v>9307</v>
      </c>
      <c r="B7938" s="8" t="s">
        <v>6901</v>
      </c>
      <c r="C7938" s="8" t="s">
        <v>5</v>
      </c>
      <c r="D7938" s="50" t="s">
        <v>11469</v>
      </c>
      <c r="E7938" s="50" t="s">
        <v>6215</v>
      </c>
    </row>
    <row r="7939" spans="1:5" ht="16" x14ac:dyDescent="0.2">
      <c r="A7939" s="8" t="s">
        <v>9307</v>
      </c>
      <c r="B7939" s="8" t="s">
        <v>6901</v>
      </c>
      <c r="C7939" s="8" t="s">
        <v>6</v>
      </c>
      <c r="D7939" s="50" t="s">
        <v>11470</v>
      </c>
      <c r="E7939" s="50" t="s">
        <v>6216</v>
      </c>
    </row>
    <row r="7940" spans="1:5" ht="16" x14ac:dyDescent="0.2">
      <c r="A7940" s="8" t="s">
        <v>9307</v>
      </c>
      <c r="B7940" s="8" t="s">
        <v>6901</v>
      </c>
      <c r="C7940" s="8" t="s">
        <v>7</v>
      </c>
      <c r="D7940" s="50" t="s">
        <v>11666</v>
      </c>
      <c r="E7940" s="50" t="s">
        <v>6903</v>
      </c>
    </row>
    <row r="7941" spans="1:5" ht="16" x14ac:dyDescent="0.2">
      <c r="A7941" s="8" t="s">
        <v>9307</v>
      </c>
      <c r="B7941" s="8" t="s">
        <v>6904</v>
      </c>
      <c r="C7941" s="8" t="s">
        <v>4</v>
      </c>
      <c r="D7941" s="50" t="s">
        <v>11467</v>
      </c>
      <c r="E7941" s="50" t="s">
        <v>6211</v>
      </c>
    </row>
    <row r="7942" spans="1:5" ht="16" x14ac:dyDescent="0.2">
      <c r="A7942" s="8" t="s">
        <v>9307</v>
      </c>
      <c r="B7942" s="8" t="s">
        <v>6904</v>
      </c>
      <c r="C7942" s="8" t="s">
        <v>5</v>
      </c>
      <c r="D7942" s="50" t="s">
        <v>11469</v>
      </c>
      <c r="E7942" s="50" t="s">
        <v>6215</v>
      </c>
    </row>
    <row r="7943" spans="1:5" ht="16" x14ac:dyDescent="0.2">
      <c r="A7943" s="8" t="s">
        <v>9307</v>
      </c>
      <c r="B7943" s="8" t="s">
        <v>6904</v>
      </c>
      <c r="C7943" s="8" t="s">
        <v>6</v>
      </c>
      <c r="D7943" s="50" t="s">
        <v>11470</v>
      </c>
      <c r="E7943" s="50" t="s">
        <v>6216</v>
      </c>
    </row>
    <row r="7944" spans="1:5" ht="16" x14ac:dyDescent="0.2">
      <c r="A7944" s="8" t="s">
        <v>9307</v>
      </c>
      <c r="B7944" s="8" t="s">
        <v>6904</v>
      </c>
      <c r="C7944" s="8" t="s">
        <v>7</v>
      </c>
      <c r="D7944" s="50" t="s">
        <v>11664</v>
      </c>
      <c r="E7944" s="50" t="s">
        <v>6872</v>
      </c>
    </row>
    <row r="7945" spans="1:5" ht="16" x14ac:dyDescent="0.2">
      <c r="A7945" s="8" t="s">
        <v>9307</v>
      </c>
      <c r="B7945" s="8" t="s">
        <v>6906</v>
      </c>
      <c r="C7945" s="8" t="s">
        <v>4</v>
      </c>
      <c r="D7945" s="50" t="s">
        <v>11467</v>
      </c>
      <c r="E7945" s="50" t="s">
        <v>6211</v>
      </c>
    </row>
    <row r="7946" spans="1:5" ht="16" x14ac:dyDescent="0.2">
      <c r="A7946" s="8" t="s">
        <v>9307</v>
      </c>
      <c r="B7946" s="8" t="s">
        <v>6906</v>
      </c>
      <c r="C7946" s="8" t="s">
        <v>5</v>
      </c>
      <c r="D7946" s="50" t="s">
        <v>11469</v>
      </c>
      <c r="E7946" s="50" t="s">
        <v>6215</v>
      </c>
    </row>
    <row r="7947" spans="1:5" ht="16" x14ac:dyDescent="0.2">
      <c r="A7947" s="8" t="s">
        <v>9307</v>
      </c>
      <c r="B7947" s="8" t="s">
        <v>6906</v>
      </c>
      <c r="C7947" s="8" t="s">
        <v>6</v>
      </c>
      <c r="D7947" s="50" t="s">
        <v>11470</v>
      </c>
      <c r="E7947" s="50" t="s">
        <v>6216</v>
      </c>
    </row>
    <row r="7948" spans="1:5" ht="16" x14ac:dyDescent="0.2">
      <c r="A7948" s="8" t="s">
        <v>9307</v>
      </c>
      <c r="B7948" s="8" t="s">
        <v>6906</v>
      </c>
      <c r="C7948" s="8" t="s">
        <v>7</v>
      </c>
      <c r="D7948" s="50" t="s">
        <v>9547</v>
      </c>
      <c r="E7948" s="50" t="s">
        <v>802</v>
      </c>
    </row>
    <row r="7949" spans="1:5" ht="16" x14ac:dyDescent="0.2">
      <c r="A7949" s="8" t="s">
        <v>9307</v>
      </c>
      <c r="B7949" s="8" t="s">
        <v>6908</v>
      </c>
      <c r="C7949" s="8" t="s">
        <v>4</v>
      </c>
      <c r="D7949" s="50" t="s">
        <v>11467</v>
      </c>
      <c r="E7949" s="50" t="s">
        <v>6211</v>
      </c>
    </row>
    <row r="7950" spans="1:5" ht="16" x14ac:dyDescent="0.2">
      <c r="A7950" s="8" t="s">
        <v>9307</v>
      </c>
      <c r="B7950" s="8" t="s">
        <v>6908</v>
      </c>
      <c r="C7950" s="8" t="s">
        <v>5</v>
      </c>
      <c r="D7950" s="50" t="s">
        <v>11469</v>
      </c>
      <c r="E7950" s="50" t="s">
        <v>6215</v>
      </c>
    </row>
    <row r="7951" spans="1:5" ht="16" x14ac:dyDescent="0.2">
      <c r="A7951" s="8" t="s">
        <v>9307</v>
      </c>
      <c r="B7951" s="8" t="s">
        <v>6908</v>
      </c>
      <c r="C7951" s="8" t="s">
        <v>6</v>
      </c>
      <c r="D7951" s="50" t="s">
        <v>11470</v>
      </c>
      <c r="E7951" s="50" t="s">
        <v>6216</v>
      </c>
    </row>
    <row r="7952" spans="1:5" ht="16" x14ac:dyDescent="0.2">
      <c r="A7952" s="8" t="s">
        <v>9307</v>
      </c>
      <c r="B7952" s="8" t="s">
        <v>6908</v>
      </c>
      <c r="C7952" s="8" t="s">
        <v>7</v>
      </c>
      <c r="D7952" s="50" t="s">
        <v>9516</v>
      </c>
      <c r="E7952" s="50" t="s">
        <v>643</v>
      </c>
    </row>
    <row r="7953" spans="1:5" ht="16" x14ac:dyDescent="0.2">
      <c r="A7953" s="8" t="s">
        <v>9307</v>
      </c>
      <c r="B7953" s="8" t="s">
        <v>6911</v>
      </c>
      <c r="C7953" s="8" t="s">
        <v>4</v>
      </c>
      <c r="D7953" s="50" t="s">
        <v>11467</v>
      </c>
      <c r="E7953" s="50" t="s">
        <v>6211</v>
      </c>
    </row>
    <row r="7954" spans="1:5" ht="16" x14ac:dyDescent="0.2">
      <c r="A7954" s="8" t="s">
        <v>9307</v>
      </c>
      <c r="B7954" s="8" t="s">
        <v>6911</v>
      </c>
      <c r="C7954" s="8" t="s">
        <v>5</v>
      </c>
      <c r="D7954" s="50" t="s">
        <v>11469</v>
      </c>
      <c r="E7954" s="50" t="s">
        <v>6215</v>
      </c>
    </row>
    <row r="7955" spans="1:5" ht="16" x14ac:dyDescent="0.2">
      <c r="A7955" s="8" t="s">
        <v>9307</v>
      </c>
      <c r="B7955" s="8" t="s">
        <v>6911</v>
      </c>
      <c r="C7955" s="8" t="s">
        <v>6</v>
      </c>
      <c r="D7955" s="50" t="s">
        <v>11470</v>
      </c>
      <c r="E7955" s="50" t="s">
        <v>6216</v>
      </c>
    </row>
    <row r="7956" spans="1:5" ht="32" x14ac:dyDescent="0.2">
      <c r="A7956" s="8" t="s">
        <v>9307</v>
      </c>
      <c r="B7956" s="8" t="s">
        <v>6911</v>
      </c>
      <c r="C7956" s="8" t="s">
        <v>7</v>
      </c>
      <c r="D7956" s="50" t="s">
        <v>11667</v>
      </c>
      <c r="E7956" s="50" t="s">
        <v>6913</v>
      </c>
    </row>
    <row r="7957" spans="1:5" ht="160" x14ac:dyDescent="0.2">
      <c r="A7957" s="8" t="s">
        <v>9307</v>
      </c>
      <c r="B7957" s="8" t="s">
        <v>6911</v>
      </c>
      <c r="C7957" s="8" t="s">
        <v>8</v>
      </c>
      <c r="D7957" s="50" t="s">
        <v>11668</v>
      </c>
      <c r="E7957" s="50" t="s">
        <v>6914</v>
      </c>
    </row>
    <row r="7958" spans="1:5" ht="16" x14ac:dyDescent="0.2">
      <c r="A7958" s="8" t="s">
        <v>9307</v>
      </c>
      <c r="B7958" s="8" t="s">
        <v>6915</v>
      </c>
      <c r="C7958" s="8" t="s">
        <v>4</v>
      </c>
      <c r="D7958" s="50" t="s">
        <v>11467</v>
      </c>
      <c r="E7958" s="50" t="s">
        <v>6211</v>
      </c>
    </row>
    <row r="7959" spans="1:5" ht="16" x14ac:dyDescent="0.2">
      <c r="A7959" s="8" t="s">
        <v>9307</v>
      </c>
      <c r="B7959" s="8" t="s">
        <v>6915</v>
      </c>
      <c r="C7959" s="8" t="s">
        <v>5</v>
      </c>
      <c r="D7959" s="50" t="s">
        <v>11469</v>
      </c>
      <c r="E7959" s="50" t="s">
        <v>6215</v>
      </c>
    </row>
    <row r="7960" spans="1:5" ht="16" x14ac:dyDescent="0.2">
      <c r="A7960" s="8" t="s">
        <v>9307</v>
      </c>
      <c r="B7960" s="8" t="s">
        <v>6915</v>
      </c>
      <c r="C7960" s="8" t="s">
        <v>6</v>
      </c>
      <c r="D7960" s="50" t="s">
        <v>11470</v>
      </c>
      <c r="E7960" s="50" t="s">
        <v>6216</v>
      </c>
    </row>
    <row r="7961" spans="1:5" ht="16" x14ac:dyDescent="0.2">
      <c r="A7961" s="8" t="s">
        <v>9307</v>
      </c>
      <c r="B7961" s="8" t="s">
        <v>6915</v>
      </c>
      <c r="C7961" s="8" t="s">
        <v>7</v>
      </c>
      <c r="D7961" s="50" t="s">
        <v>11669</v>
      </c>
      <c r="E7961" s="50" t="s">
        <v>6917</v>
      </c>
    </row>
    <row r="7962" spans="1:5" ht="48" x14ac:dyDescent="0.2">
      <c r="A7962" s="8" t="s">
        <v>9307</v>
      </c>
      <c r="B7962" s="8" t="s">
        <v>6915</v>
      </c>
      <c r="C7962" s="8" t="s">
        <v>8</v>
      </c>
      <c r="D7962" s="50" t="s">
        <v>11670</v>
      </c>
      <c r="E7962" s="50" t="s">
        <v>6918</v>
      </c>
    </row>
    <row r="7963" spans="1:5" ht="16" x14ac:dyDescent="0.2">
      <c r="A7963" s="8" t="s">
        <v>9307</v>
      </c>
      <c r="B7963" s="8" t="s">
        <v>6919</v>
      </c>
      <c r="C7963" s="8" t="s">
        <v>4</v>
      </c>
      <c r="D7963" s="50" t="s">
        <v>11467</v>
      </c>
      <c r="E7963" s="50" t="s">
        <v>6211</v>
      </c>
    </row>
    <row r="7964" spans="1:5" ht="16" x14ac:dyDescent="0.2">
      <c r="A7964" s="8" t="s">
        <v>9307</v>
      </c>
      <c r="B7964" s="8" t="s">
        <v>6919</v>
      </c>
      <c r="C7964" s="8" t="s">
        <v>5</v>
      </c>
      <c r="D7964" s="50" t="s">
        <v>11469</v>
      </c>
      <c r="E7964" s="50" t="s">
        <v>6215</v>
      </c>
    </row>
    <row r="7965" spans="1:5" ht="16" x14ac:dyDescent="0.2">
      <c r="A7965" s="8" t="s">
        <v>9307</v>
      </c>
      <c r="B7965" s="8" t="s">
        <v>6919</v>
      </c>
      <c r="C7965" s="8" t="s">
        <v>6</v>
      </c>
      <c r="D7965" s="50" t="s">
        <v>11470</v>
      </c>
      <c r="E7965" s="50" t="s">
        <v>6216</v>
      </c>
    </row>
    <row r="7966" spans="1:5" ht="16" x14ac:dyDescent="0.2">
      <c r="A7966" s="8" t="s">
        <v>9307</v>
      </c>
      <c r="B7966" s="8" t="s">
        <v>6919</v>
      </c>
      <c r="C7966" s="8" t="s">
        <v>7</v>
      </c>
      <c r="D7966" s="50" t="s">
        <v>11671</v>
      </c>
      <c r="E7966" s="50" t="s">
        <v>6921</v>
      </c>
    </row>
    <row r="7967" spans="1:5" ht="80" x14ac:dyDescent="0.2">
      <c r="A7967" s="8" t="s">
        <v>9307</v>
      </c>
      <c r="B7967" s="8" t="s">
        <v>6919</v>
      </c>
      <c r="C7967" s="8" t="s">
        <v>8</v>
      </c>
      <c r="D7967" s="50" t="s">
        <v>11672</v>
      </c>
      <c r="E7967" s="50" t="s">
        <v>6922</v>
      </c>
    </row>
    <row r="7968" spans="1:5" ht="16" x14ac:dyDescent="0.2">
      <c r="A7968" s="8" t="s">
        <v>9307</v>
      </c>
      <c r="B7968" s="8" t="s">
        <v>6923</v>
      </c>
      <c r="C7968" s="8" t="s">
        <v>4</v>
      </c>
      <c r="D7968" s="50" t="s">
        <v>11467</v>
      </c>
      <c r="E7968" s="50" t="s">
        <v>6211</v>
      </c>
    </row>
    <row r="7969" spans="1:5" ht="16" x14ac:dyDescent="0.2">
      <c r="A7969" s="8" t="s">
        <v>9307</v>
      </c>
      <c r="B7969" s="8" t="s">
        <v>6923</v>
      </c>
      <c r="C7969" s="8" t="s">
        <v>5</v>
      </c>
      <c r="D7969" s="50" t="s">
        <v>11469</v>
      </c>
      <c r="E7969" s="50" t="s">
        <v>6215</v>
      </c>
    </row>
    <row r="7970" spans="1:5" ht="16" x14ac:dyDescent="0.2">
      <c r="A7970" s="8" t="s">
        <v>9307</v>
      </c>
      <c r="B7970" s="8" t="s">
        <v>6923</v>
      </c>
      <c r="C7970" s="8" t="s">
        <v>6</v>
      </c>
      <c r="D7970" s="50" t="s">
        <v>11470</v>
      </c>
      <c r="E7970" s="50" t="s">
        <v>6216</v>
      </c>
    </row>
    <row r="7971" spans="1:5" ht="16" x14ac:dyDescent="0.2">
      <c r="A7971" s="8" t="s">
        <v>9307</v>
      </c>
      <c r="B7971" s="8" t="s">
        <v>6923</v>
      </c>
      <c r="C7971" s="8" t="s">
        <v>7</v>
      </c>
      <c r="D7971" s="50" t="s">
        <v>11673</v>
      </c>
      <c r="E7971" s="50" t="s">
        <v>6925</v>
      </c>
    </row>
    <row r="7972" spans="1:5" ht="128" x14ac:dyDescent="0.2">
      <c r="A7972" s="8" t="s">
        <v>9307</v>
      </c>
      <c r="B7972" s="8" t="s">
        <v>6923</v>
      </c>
      <c r="C7972" s="8" t="s">
        <v>8</v>
      </c>
      <c r="D7972" s="50" t="s">
        <v>11674</v>
      </c>
      <c r="E7972" s="50" t="s">
        <v>6926</v>
      </c>
    </row>
    <row r="7973" spans="1:5" ht="16" x14ac:dyDescent="0.2">
      <c r="A7973" s="8" t="s">
        <v>9307</v>
      </c>
      <c r="B7973" s="8" t="s">
        <v>6927</v>
      </c>
      <c r="C7973" s="8" t="s">
        <v>4</v>
      </c>
      <c r="D7973" s="50" t="s">
        <v>11467</v>
      </c>
      <c r="E7973" s="50" t="s">
        <v>6211</v>
      </c>
    </row>
    <row r="7974" spans="1:5" ht="16" x14ac:dyDescent="0.2">
      <c r="A7974" s="8" t="s">
        <v>9307</v>
      </c>
      <c r="B7974" s="8" t="s">
        <v>6927</v>
      </c>
      <c r="C7974" s="8" t="s">
        <v>5</v>
      </c>
      <c r="D7974" s="50" t="s">
        <v>11469</v>
      </c>
      <c r="E7974" s="50" t="s">
        <v>6215</v>
      </c>
    </row>
    <row r="7975" spans="1:5" ht="16" x14ac:dyDescent="0.2">
      <c r="A7975" s="8" t="s">
        <v>9307</v>
      </c>
      <c r="B7975" s="8" t="s">
        <v>6927</v>
      </c>
      <c r="C7975" s="8" t="s">
        <v>6</v>
      </c>
      <c r="D7975" s="50" t="s">
        <v>11470</v>
      </c>
      <c r="E7975" s="50" t="s">
        <v>6216</v>
      </c>
    </row>
    <row r="7976" spans="1:5" ht="16" x14ac:dyDescent="0.2">
      <c r="A7976" s="8" t="s">
        <v>9307</v>
      </c>
      <c r="B7976" s="8" t="s">
        <v>6927</v>
      </c>
      <c r="C7976" s="8" t="s">
        <v>7</v>
      </c>
      <c r="D7976" s="50" t="s">
        <v>11675</v>
      </c>
      <c r="E7976" s="50" t="s">
        <v>6929</v>
      </c>
    </row>
    <row r="7977" spans="1:5" ht="48" x14ac:dyDescent="0.2">
      <c r="A7977" s="8" t="s">
        <v>9307</v>
      </c>
      <c r="B7977" s="8" t="s">
        <v>6927</v>
      </c>
      <c r="C7977" s="8" t="s">
        <v>8</v>
      </c>
      <c r="D7977" s="50" t="s">
        <v>11676</v>
      </c>
      <c r="E7977" s="50" t="s">
        <v>6930</v>
      </c>
    </row>
    <row r="7978" spans="1:5" ht="16" x14ac:dyDescent="0.2">
      <c r="A7978" s="8" t="s">
        <v>9307</v>
      </c>
      <c r="B7978" s="8" t="s">
        <v>6931</v>
      </c>
      <c r="C7978" s="8" t="s">
        <v>4</v>
      </c>
      <c r="D7978" s="50" t="s">
        <v>11467</v>
      </c>
      <c r="E7978" s="50" t="s">
        <v>6211</v>
      </c>
    </row>
    <row r="7979" spans="1:5" ht="16" x14ac:dyDescent="0.2">
      <c r="A7979" s="8" t="s">
        <v>9307</v>
      </c>
      <c r="B7979" s="8" t="s">
        <v>6931</v>
      </c>
      <c r="C7979" s="8" t="s">
        <v>5</v>
      </c>
      <c r="D7979" s="50" t="s">
        <v>11469</v>
      </c>
      <c r="E7979" s="50" t="s">
        <v>6215</v>
      </c>
    </row>
    <row r="7980" spans="1:5" ht="16" x14ac:dyDescent="0.2">
      <c r="A7980" s="8" t="s">
        <v>9307</v>
      </c>
      <c r="B7980" s="8" t="s">
        <v>6931</v>
      </c>
      <c r="C7980" s="8" t="s">
        <v>6</v>
      </c>
      <c r="D7980" s="50" t="s">
        <v>11470</v>
      </c>
      <c r="E7980" s="50" t="s">
        <v>6216</v>
      </c>
    </row>
    <row r="7981" spans="1:5" ht="16" x14ac:dyDescent="0.2">
      <c r="A7981" s="8" t="s">
        <v>9307</v>
      </c>
      <c r="B7981" s="8" t="s">
        <v>6931</v>
      </c>
      <c r="C7981" s="8" t="s">
        <v>7</v>
      </c>
      <c r="D7981" s="50" t="s">
        <v>11677</v>
      </c>
      <c r="E7981" s="50" t="s">
        <v>6933</v>
      </c>
    </row>
    <row r="7982" spans="1:5" ht="128" x14ac:dyDescent="0.2">
      <c r="A7982" s="8" t="s">
        <v>9307</v>
      </c>
      <c r="B7982" s="8" t="s">
        <v>6931</v>
      </c>
      <c r="C7982" s="8" t="s">
        <v>8</v>
      </c>
      <c r="D7982" s="50" t="s">
        <v>11674</v>
      </c>
      <c r="E7982" s="50" t="s">
        <v>6926</v>
      </c>
    </row>
    <row r="7983" spans="1:5" ht="16" x14ac:dyDescent="0.2">
      <c r="A7983" s="8" t="s">
        <v>9307</v>
      </c>
      <c r="B7983" s="8" t="s">
        <v>6934</v>
      </c>
      <c r="C7983" s="8" t="s">
        <v>4</v>
      </c>
      <c r="D7983" s="50" t="s">
        <v>11467</v>
      </c>
      <c r="E7983" s="50" t="s">
        <v>6211</v>
      </c>
    </row>
    <row r="7984" spans="1:5" ht="16" x14ac:dyDescent="0.2">
      <c r="A7984" s="8" t="s">
        <v>9307</v>
      </c>
      <c r="B7984" s="8" t="s">
        <v>6934</v>
      </c>
      <c r="C7984" s="8" t="s">
        <v>5</v>
      </c>
      <c r="D7984" s="50" t="s">
        <v>11469</v>
      </c>
      <c r="E7984" s="50" t="s">
        <v>6215</v>
      </c>
    </row>
    <row r="7985" spans="1:5" ht="16" x14ac:dyDescent="0.2">
      <c r="A7985" s="8" t="s">
        <v>9307</v>
      </c>
      <c r="B7985" s="8" t="s">
        <v>6934</v>
      </c>
      <c r="C7985" s="8" t="s">
        <v>6</v>
      </c>
      <c r="D7985" s="50" t="s">
        <v>11470</v>
      </c>
      <c r="E7985" s="50" t="s">
        <v>6216</v>
      </c>
    </row>
    <row r="7986" spans="1:5" ht="16" x14ac:dyDescent="0.2">
      <c r="A7986" s="8" t="s">
        <v>9307</v>
      </c>
      <c r="B7986" s="8" t="s">
        <v>6934</v>
      </c>
      <c r="C7986" s="8" t="s">
        <v>7</v>
      </c>
      <c r="D7986" s="50" t="s">
        <v>11678</v>
      </c>
      <c r="E7986" s="50" t="s">
        <v>6936</v>
      </c>
    </row>
    <row r="7987" spans="1:5" ht="176" x14ac:dyDescent="0.2">
      <c r="A7987" s="8" t="s">
        <v>9307</v>
      </c>
      <c r="B7987" s="8" t="s">
        <v>6934</v>
      </c>
      <c r="C7987" s="8" t="s">
        <v>8</v>
      </c>
      <c r="D7987" s="50" t="s">
        <v>11679</v>
      </c>
      <c r="E7987" s="50" t="s">
        <v>6937</v>
      </c>
    </row>
    <row r="7988" spans="1:5" ht="16" x14ac:dyDescent="0.2">
      <c r="A7988" s="8" t="s">
        <v>9307</v>
      </c>
      <c r="B7988" s="8" t="s">
        <v>6938</v>
      </c>
      <c r="C7988" s="8" t="s">
        <v>4</v>
      </c>
      <c r="D7988" s="50" t="s">
        <v>11467</v>
      </c>
      <c r="E7988" s="50" t="s">
        <v>6211</v>
      </c>
    </row>
    <row r="7989" spans="1:5" ht="16" x14ac:dyDescent="0.2">
      <c r="A7989" s="8" t="s">
        <v>9307</v>
      </c>
      <c r="B7989" s="8" t="s">
        <v>6938</v>
      </c>
      <c r="C7989" s="8" t="s">
        <v>5</v>
      </c>
      <c r="D7989" s="50" t="s">
        <v>11469</v>
      </c>
      <c r="E7989" s="50" t="s">
        <v>6215</v>
      </c>
    </row>
    <row r="7990" spans="1:5" ht="16" x14ac:dyDescent="0.2">
      <c r="A7990" s="8" t="s">
        <v>9307</v>
      </c>
      <c r="B7990" s="8" t="s">
        <v>6938</v>
      </c>
      <c r="C7990" s="8" t="s">
        <v>6</v>
      </c>
      <c r="D7990" s="50" t="s">
        <v>11470</v>
      </c>
      <c r="E7990" s="50" t="s">
        <v>6216</v>
      </c>
    </row>
    <row r="7991" spans="1:5" ht="16" x14ac:dyDescent="0.2">
      <c r="A7991" s="8" t="s">
        <v>9307</v>
      </c>
      <c r="B7991" s="8" t="s">
        <v>6938</v>
      </c>
      <c r="C7991" s="8" t="s">
        <v>7</v>
      </c>
      <c r="D7991" s="50" t="s">
        <v>9547</v>
      </c>
      <c r="E7991" s="50" t="s">
        <v>802</v>
      </c>
    </row>
    <row r="7992" spans="1:5" ht="16" x14ac:dyDescent="0.2">
      <c r="A7992" s="8" t="s">
        <v>9307</v>
      </c>
      <c r="B7992" s="8" t="s">
        <v>6940</v>
      </c>
      <c r="C7992" s="8" t="s">
        <v>4</v>
      </c>
      <c r="D7992" s="50" t="s">
        <v>11467</v>
      </c>
      <c r="E7992" s="50" t="s">
        <v>6211</v>
      </c>
    </row>
    <row r="7993" spans="1:5" ht="16" x14ac:dyDescent="0.2">
      <c r="A7993" s="8" t="s">
        <v>9307</v>
      </c>
      <c r="B7993" s="8" t="s">
        <v>6940</v>
      </c>
      <c r="C7993" s="8" t="s">
        <v>5</v>
      </c>
      <c r="D7993" s="50" t="s">
        <v>11469</v>
      </c>
      <c r="E7993" s="50" t="s">
        <v>6215</v>
      </c>
    </row>
    <row r="7994" spans="1:5" ht="16" x14ac:dyDescent="0.2">
      <c r="A7994" s="8" t="s">
        <v>9307</v>
      </c>
      <c r="B7994" s="8" t="s">
        <v>6940</v>
      </c>
      <c r="C7994" s="8" t="s">
        <v>6</v>
      </c>
      <c r="D7994" s="50" t="s">
        <v>11470</v>
      </c>
      <c r="E7994" s="50" t="s">
        <v>6216</v>
      </c>
    </row>
    <row r="7995" spans="1:5" ht="16" x14ac:dyDescent="0.2">
      <c r="A7995" s="8" t="s">
        <v>9307</v>
      </c>
      <c r="B7995" s="8" t="s">
        <v>6940</v>
      </c>
      <c r="C7995" s="8" t="s">
        <v>7</v>
      </c>
      <c r="D7995" s="50" t="s">
        <v>9516</v>
      </c>
      <c r="E7995" s="50" t="s">
        <v>643</v>
      </c>
    </row>
    <row r="7996" spans="1:5" ht="16" x14ac:dyDescent="0.2">
      <c r="A7996" s="8" t="s">
        <v>9307</v>
      </c>
      <c r="B7996" s="8" t="s">
        <v>6943</v>
      </c>
      <c r="C7996" s="8" t="s">
        <v>4</v>
      </c>
      <c r="D7996" s="50" t="s">
        <v>11467</v>
      </c>
      <c r="E7996" s="50" t="s">
        <v>6211</v>
      </c>
    </row>
    <row r="7997" spans="1:5" ht="16" x14ac:dyDescent="0.2">
      <c r="A7997" s="8" t="s">
        <v>9307</v>
      </c>
      <c r="B7997" s="8" t="s">
        <v>6943</v>
      </c>
      <c r="C7997" s="8" t="s">
        <v>5</v>
      </c>
      <c r="D7997" s="50" t="s">
        <v>11469</v>
      </c>
      <c r="E7997" s="50" t="s">
        <v>6215</v>
      </c>
    </row>
    <row r="7998" spans="1:5" ht="16" x14ac:dyDescent="0.2">
      <c r="A7998" s="8" t="s">
        <v>9307</v>
      </c>
      <c r="B7998" s="8" t="s">
        <v>6943</v>
      </c>
      <c r="C7998" s="8" t="s">
        <v>6</v>
      </c>
      <c r="D7998" s="50" t="s">
        <v>11470</v>
      </c>
      <c r="E7998" s="50" t="s">
        <v>6216</v>
      </c>
    </row>
    <row r="7999" spans="1:5" ht="32" x14ac:dyDescent="0.2">
      <c r="A7999" s="8" t="s">
        <v>9307</v>
      </c>
      <c r="B7999" s="8" t="s">
        <v>6943</v>
      </c>
      <c r="C7999" s="8" t="s">
        <v>7</v>
      </c>
      <c r="D7999" s="50" t="s">
        <v>11680</v>
      </c>
      <c r="E7999" s="50" t="s">
        <v>6945</v>
      </c>
    </row>
    <row r="8000" spans="1:5" ht="16" x14ac:dyDescent="0.2">
      <c r="A8000" s="8" t="s">
        <v>9307</v>
      </c>
      <c r="B8000" s="8" t="s">
        <v>6946</v>
      </c>
      <c r="C8000" s="8" t="s">
        <v>4</v>
      </c>
      <c r="D8000" s="50" t="s">
        <v>11467</v>
      </c>
      <c r="E8000" s="50" t="s">
        <v>6211</v>
      </c>
    </row>
    <row r="8001" spans="1:5" ht="16" x14ac:dyDescent="0.2">
      <c r="A8001" s="8" t="s">
        <v>9307</v>
      </c>
      <c r="B8001" s="8" t="s">
        <v>6946</v>
      </c>
      <c r="C8001" s="8" t="s">
        <v>5</v>
      </c>
      <c r="D8001" s="50" t="s">
        <v>11469</v>
      </c>
      <c r="E8001" s="50" t="s">
        <v>6215</v>
      </c>
    </row>
    <row r="8002" spans="1:5" ht="16" x14ac:dyDescent="0.2">
      <c r="A8002" s="8" t="s">
        <v>9307</v>
      </c>
      <c r="B8002" s="8" t="s">
        <v>6946</v>
      </c>
      <c r="C8002" s="8" t="s">
        <v>6</v>
      </c>
      <c r="D8002" s="50" t="s">
        <v>11470</v>
      </c>
      <c r="E8002" s="50" t="s">
        <v>6216</v>
      </c>
    </row>
    <row r="8003" spans="1:5" ht="16" x14ac:dyDescent="0.2">
      <c r="A8003" s="8" t="s">
        <v>9307</v>
      </c>
      <c r="B8003" s="8" t="s">
        <v>6946</v>
      </c>
      <c r="C8003" s="8" t="s">
        <v>7</v>
      </c>
      <c r="D8003" s="50" t="s">
        <v>11681</v>
      </c>
      <c r="E8003" s="50" t="s">
        <v>6948</v>
      </c>
    </row>
    <row r="8004" spans="1:5" ht="16" x14ac:dyDescent="0.2">
      <c r="A8004" s="8" t="s">
        <v>9307</v>
      </c>
      <c r="B8004" s="8" t="s">
        <v>6949</v>
      </c>
      <c r="C8004" s="8" t="s">
        <v>4</v>
      </c>
      <c r="D8004" s="50" t="s">
        <v>11467</v>
      </c>
      <c r="E8004" s="50" t="s">
        <v>6211</v>
      </c>
    </row>
    <row r="8005" spans="1:5" ht="16" x14ac:dyDescent="0.2">
      <c r="A8005" s="8" t="s">
        <v>9307</v>
      </c>
      <c r="B8005" s="8" t="s">
        <v>6949</v>
      </c>
      <c r="C8005" s="8" t="s">
        <v>5</v>
      </c>
      <c r="D8005" s="50" t="s">
        <v>11469</v>
      </c>
      <c r="E8005" s="50" t="s">
        <v>6215</v>
      </c>
    </row>
    <row r="8006" spans="1:5" ht="16" x14ac:dyDescent="0.2">
      <c r="A8006" s="8" t="s">
        <v>9307</v>
      </c>
      <c r="B8006" s="8" t="s">
        <v>6949</v>
      </c>
      <c r="C8006" s="8" t="s">
        <v>6</v>
      </c>
      <c r="D8006" s="50" t="s">
        <v>11470</v>
      </c>
      <c r="E8006" s="50" t="s">
        <v>6216</v>
      </c>
    </row>
    <row r="8007" spans="1:5" ht="32" x14ac:dyDescent="0.2">
      <c r="A8007" s="8" t="s">
        <v>9307</v>
      </c>
      <c r="B8007" s="8" t="s">
        <v>6949</v>
      </c>
      <c r="C8007" s="8" t="s">
        <v>7</v>
      </c>
      <c r="D8007" s="50" t="s">
        <v>11682</v>
      </c>
      <c r="E8007" s="50" t="s">
        <v>6951</v>
      </c>
    </row>
    <row r="8008" spans="1:5" ht="16" x14ac:dyDescent="0.2">
      <c r="A8008" s="8" t="s">
        <v>9307</v>
      </c>
      <c r="B8008" s="8" t="s">
        <v>6952</v>
      </c>
      <c r="C8008" s="8" t="s">
        <v>4</v>
      </c>
      <c r="D8008" s="50" t="s">
        <v>11467</v>
      </c>
      <c r="E8008" s="50" t="s">
        <v>6211</v>
      </c>
    </row>
    <row r="8009" spans="1:5" ht="16" x14ac:dyDescent="0.2">
      <c r="A8009" s="8" t="s">
        <v>9307</v>
      </c>
      <c r="B8009" s="8" t="s">
        <v>6952</v>
      </c>
      <c r="C8009" s="8" t="s">
        <v>5</v>
      </c>
      <c r="D8009" s="50" t="s">
        <v>11469</v>
      </c>
      <c r="E8009" s="50" t="s">
        <v>6215</v>
      </c>
    </row>
    <row r="8010" spans="1:5" ht="16" x14ac:dyDescent="0.2">
      <c r="A8010" s="8" t="s">
        <v>9307</v>
      </c>
      <c r="B8010" s="8" t="s">
        <v>6952</v>
      </c>
      <c r="C8010" s="8" t="s">
        <v>6</v>
      </c>
      <c r="D8010" s="50" t="s">
        <v>11470</v>
      </c>
      <c r="E8010" s="50" t="s">
        <v>6216</v>
      </c>
    </row>
    <row r="8011" spans="1:5" ht="16" x14ac:dyDescent="0.2">
      <c r="A8011" s="8" t="s">
        <v>9307</v>
      </c>
      <c r="B8011" s="8" t="s">
        <v>6952</v>
      </c>
      <c r="C8011" s="8" t="s">
        <v>7</v>
      </c>
      <c r="D8011" s="50" t="s">
        <v>11683</v>
      </c>
      <c r="E8011" s="50" t="s">
        <v>6954</v>
      </c>
    </row>
    <row r="8012" spans="1:5" ht="176" x14ac:dyDescent="0.2">
      <c r="A8012" s="8" t="s">
        <v>9307</v>
      </c>
      <c r="B8012" s="8" t="s">
        <v>6952</v>
      </c>
      <c r="C8012" s="8" t="s">
        <v>8</v>
      </c>
      <c r="D8012" s="50" t="s">
        <v>11684</v>
      </c>
      <c r="E8012" s="50" t="s">
        <v>6955</v>
      </c>
    </row>
    <row r="8013" spans="1:5" ht="16" x14ac:dyDescent="0.2">
      <c r="A8013" s="8" t="s">
        <v>9307</v>
      </c>
      <c r="B8013" s="8" t="s">
        <v>6956</v>
      </c>
      <c r="C8013" s="8" t="s">
        <v>4</v>
      </c>
      <c r="D8013" s="50" t="s">
        <v>11467</v>
      </c>
      <c r="E8013" s="50" t="s">
        <v>6211</v>
      </c>
    </row>
    <row r="8014" spans="1:5" ht="16" x14ac:dyDescent="0.2">
      <c r="A8014" s="8" t="s">
        <v>9307</v>
      </c>
      <c r="B8014" s="8" t="s">
        <v>6956</v>
      </c>
      <c r="C8014" s="8" t="s">
        <v>5</v>
      </c>
      <c r="D8014" s="50" t="s">
        <v>11469</v>
      </c>
      <c r="E8014" s="50" t="s">
        <v>6215</v>
      </c>
    </row>
    <row r="8015" spans="1:5" ht="16" x14ac:dyDescent="0.2">
      <c r="A8015" s="8" t="s">
        <v>9307</v>
      </c>
      <c r="B8015" s="8" t="s">
        <v>6956</v>
      </c>
      <c r="C8015" s="8" t="s">
        <v>6</v>
      </c>
      <c r="D8015" s="50" t="s">
        <v>11470</v>
      </c>
      <c r="E8015" s="50" t="s">
        <v>6216</v>
      </c>
    </row>
    <row r="8016" spans="1:5" ht="16" x14ac:dyDescent="0.2">
      <c r="A8016" s="8" t="s">
        <v>9307</v>
      </c>
      <c r="B8016" s="8" t="s">
        <v>6956</v>
      </c>
      <c r="C8016" s="8" t="s">
        <v>7</v>
      </c>
      <c r="D8016" s="50" t="s">
        <v>9547</v>
      </c>
      <c r="E8016" s="50" t="s">
        <v>802</v>
      </c>
    </row>
    <row r="8017" spans="1:5" ht="16" x14ac:dyDescent="0.2">
      <c r="A8017" s="8" t="s">
        <v>9307</v>
      </c>
      <c r="B8017" s="8" t="s">
        <v>6958</v>
      </c>
      <c r="C8017" s="8" t="s">
        <v>4</v>
      </c>
      <c r="D8017" s="50" t="s">
        <v>11467</v>
      </c>
      <c r="E8017" s="50" t="s">
        <v>6211</v>
      </c>
    </row>
    <row r="8018" spans="1:5" ht="16" x14ac:dyDescent="0.2">
      <c r="A8018" s="8" t="s">
        <v>9307</v>
      </c>
      <c r="B8018" s="8" t="s">
        <v>6958</v>
      </c>
      <c r="C8018" s="8" t="s">
        <v>5</v>
      </c>
      <c r="D8018" s="50" t="s">
        <v>11469</v>
      </c>
      <c r="E8018" s="50" t="s">
        <v>6215</v>
      </c>
    </row>
    <row r="8019" spans="1:5" ht="16" x14ac:dyDescent="0.2">
      <c r="A8019" s="8" t="s">
        <v>9307</v>
      </c>
      <c r="B8019" s="8" t="s">
        <v>6958</v>
      </c>
      <c r="C8019" s="8" t="s">
        <v>6</v>
      </c>
      <c r="D8019" s="50" t="s">
        <v>11470</v>
      </c>
      <c r="E8019" s="50" t="s">
        <v>6216</v>
      </c>
    </row>
    <row r="8020" spans="1:5" ht="16" x14ac:dyDescent="0.2">
      <c r="A8020" s="8" t="s">
        <v>9307</v>
      </c>
      <c r="B8020" s="8" t="s">
        <v>6958</v>
      </c>
      <c r="C8020" s="8" t="s">
        <v>7</v>
      </c>
      <c r="D8020" s="50" t="s">
        <v>9516</v>
      </c>
      <c r="E8020" s="50" t="s">
        <v>643</v>
      </c>
    </row>
    <row r="8021" spans="1:5" ht="16" x14ac:dyDescent="0.2">
      <c r="A8021" s="8" t="s">
        <v>9307</v>
      </c>
      <c r="B8021" s="8" t="s">
        <v>6961</v>
      </c>
      <c r="C8021" s="8" t="s">
        <v>4</v>
      </c>
      <c r="D8021" s="50" t="s">
        <v>11467</v>
      </c>
      <c r="E8021" s="50" t="s">
        <v>6211</v>
      </c>
    </row>
    <row r="8022" spans="1:5" ht="16" x14ac:dyDescent="0.2">
      <c r="A8022" s="8" t="s">
        <v>9307</v>
      </c>
      <c r="B8022" s="8" t="s">
        <v>6961</v>
      </c>
      <c r="C8022" s="8" t="s">
        <v>5</v>
      </c>
      <c r="D8022" s="50" t="s">
        <v>11469</v>
      </c>
      <c r="E8022" s="50" t="s">
        <v>6215</v>
      </c>
    </row>
    <row r="8023" spans="1:5" ht="16" x14ac:dyDescent="0.2">
      <c r="A8023" s="8" t="s">
        <v>9307</v>
      </c>
      <c r="B8023" s="8" t="s">
        <v>6961</v>
      </c>
      <c r="C8023" s="8" t="s">
        <v>6</v>
      </c>
      <c r="D8023" s="50" t="s">
        <v>11685</v>
      </c>
      <c r="E8023" s="50" t="s">
        <v>6963</v>
      </c>
    </row>
    <row r="8024" spans="1:5" ht="32" x14ac:dyDescent="0.2">
      <c r="A8024" s="8" t="s">
        <v>9307</v>
      </c>
      <c r="B8024" s="8" t="s">
        <v>6961</v>
      </c>
      <c r="C8024" s="8" t="s">
        <v>7</v>
      </c>
      <c r="D8024" s="50" t="s">
        <v>11686</v>
      </c>
      <c r="E8024" s="50" t="s">
        <v>6964</v>
      </c>
    </row>
    <row r="8025" spans="1:5" ht="112" x14ac:dyDescent="0.2">
      <c r="A8025" s="8" t="s">
        <v>9307</v>
      </c>
      <c r="B8025" s="8" t="s">
        <v>6961</v>
      </c>
      <c r="C8025" s="8" t="s">
        <v>8</v>
      </c>
      <c r="D8025" s="50" t="s">
        <v>11687</v>
      </c>
      <c r="E8025" s="50" t="s">
        <v>6965</v>
      </c>
    </row>
    <row r="8026" spans="1:5" ht="16" x14ac:dyDescent="0.2">
      <c r="A8026" s="8" t="s">
        <v>9307</v>
      </c>
      <c r="B8026" s="8" t="s">
        <v>6966</v>
      </c>
      <c r="C8026" s="8" t="s">
        <v>4</v>
      </c>
      <c r="D8026" s="50" t="s">
        <v>11467</v>
      </c>
      <c r="E8026" s="50" t="s">
        <v>6211</v>
      </c>
    </row>
    <row r="8027" spans="1:5" ht="16" x14ac:dyDescent="0.2">
      <c r="A8027" s="8" t="s">
        <v>9307</v>
      </c>
      <c r="B8027" s="8" t="s">
        <v>6966</v>
      </c>
      <c r="C8027" s="8" t="s">
        <v>5</v>
      </c>
      <c r="D8027" s="50" t="s">
        <v>11469</v>
      </c>
      <c r="E8027" s="50" t="s">
        <v>6215</v>
      </c>
    </row>
    <row r="8028" spans="1:5" ht="16" x14ac:dyDescent="0.2">
      <c r="A8028" s="8" t="s">
        <v>9307</v>
      </c>
      <c r="B8028" s="8" t="s">
        <v>6966</v>
      </c>
      <c r="C8028" s="8" t="s">
        <v>6</v>
      </c>
      <c r="D8028" s="50" t="s">
        <v>11685</v>
      </c>
      <c r="E8028" s="50" t="s">
        <v>6963</v>
      </c>
    </row>
    <row r="8029" spans="1:5" ht="16" x14ac:dyDescent="0.2">
      <c r="A8029" s="8" t="s">
        <v>9307</v>
      </c>
      <c r="B8029" s="8" t="s">
        <v>6966</v>
      </c>
      <c r="C8029" s="8" t="s">
        <v>7</v>
      </c>
      <c r="D8029" s="50" t="s">
        <v>11688</v>
      </c>
      <c r="E8029" s="50" t="s">
        <v>6968</v>
      </c>
    </row>
    <row r="8030" spans="1:5" ht="16" x14ac:dyDescent="0.2">
      <c r="A8030" s="8" t="s">
        <v>9307</v>
      </c>
      <c r="B8030" s="8" t="s">
        <v>6969</v>
      </c>
      <c r="C8030" s="8" t="s">
        <v>4</v>
      </c>
      <c r="D8030" s="50" t="s">
        <v>11467</v>
      </c>
      <c r="E8030" s="50" t="s">
        <v>6211</v>
      </c>
    </row>
    <row r="8031" spans="1:5" ht="16" x14ac:dyDescent="0.2">
      <c r="A8031" s="8" t="s">
        <v>9307</v>
      </c>
      <c r="B8031" s="8" t="s">
        <v>6969</v>
      </c>
      <c r="C8031" s="8" t="s">
        <v>5</v>
      </c>
      <c r="D8031" s="50" t="s">
        <v>11469</v>
      </c>
      <c r="E8031" s="50" t="s">
        <v>6215</v>
      </c>
    </row>
    <row r="8032" spans="1:5" ht="16" x14ac:dyDescent="0.2">
      <c r="A8032" s="8" t="s">
        <v>9307</v>
      </c>
      <c r="B8032" s="8" t="s">
        <v>6969</v>
      </c>
      <c r="C8032" s="8" t="s">
        <v>6</v>
      </c>
      <c r="D8032" s="50" t="s">
        <v>11685</v>
      </c>
      <c r="E8032" s="50" t="s">
        <v>6963</v>
      </c>
    </row>
    <row r="8033" spans="1:5" ht="16" x14ac:dyDescent="0.2">
      <c r="A8033" s="8" t="s">
        <v>9307</v>
      </c>
      <c r="B8033" s="8" t="s">
        <v>6969</v>
      </c>
      <c r="C8033" s="8" t="s">
        <v>7</v>
      </c>
      <c r="D8033" s="50" t="s">
        <v>11689</v>
      </c>
      <c r="E8033" s="50" t="s">
        <v>6971</v>
      </c>
    </row>
    <row r="8034" spans="1:5" ht="16" x14ac:dyDescent="0.2">
      <c r="A8034" s="8" t="s">
        <v>9307</v>
      </c>
      <c r="B8034" s="8" t="s">
        <v>6973</v>
      </c>
      <c r="C8034" s="8" t="s">
        <v>4</v>
      </c>
      <c r="D8034" s="50" t="s">
        <v>11467</v>
      </c>
      <c r="E8034" s="50" t="s">
        <v>6211</v>
      </c>
    </row>
    <row r="8035" spans="1:5" ht="16" x14ac:dyDescent="0.2">
      <c r="A8035" s="8" t="s">
        <v>9307</v>
      </c>
      <c r="B8035" s="8" t="s">
        <v>6973</v>
      </c>
      <c r="C8035" s="8" t="s">
        <v>5</v>
      </c>
      <c r="D8035" s="50" t="s">
        <v>11469</v>
      </c>
      <c r="E8035" s="50" t="s">
        <v>6215</v>
      </c>
    </row>
    <row r="8036" spans="1:5" ht="16" x14ac:dyDescent="0.2">
      <c r="A8036" s="8" t="s">
        <v>9307</v>
      </c>
      <c r="B8036" s="8" t="s">
        <v>6973</v>
      </c>
      <c r="C8036" s="8" t="s">
        <v>6</v>
      </c>
      <c r="D8036" s="50" t="s">
        <v>11685</v>
      </c>
      <c r="E8036" s="50" t="s">
        <v>6963</v>
      </c>
    </row>
    <row r="8037" spans="1:5" ht="16" x14ac:dyDescent="0.2">
      <c r="A8037" s="8" t="s">
        <v>9307</v>
      </c>
      <c r="B8037" s="8" t="s">
        <v>6973</v>
      </c>
      <c r="C8037" s="8" t="s">
        <v>7</v>
      </c>
      <c r="D8037" s="50" t="s">
        <v>11483</v>
      </c>
      <c r="E8037" s="50" t="s">
        <v>6249</v>
      </c>
    </row>
    <row r="8038" spans="1:5" ht="16" x14ac:dyDescent="0.2">
      <c r="A8038" s="8" t="s">
        <v>9307</v>
      </c>
      <c r="B8038" s="8" t="s">
        <v>6975</v>
      </c>
      <c r="C8038" s="8" t="s">
        <v>4</v>
      </c>
      <c r="D8038" s="50" t="s">
        <v>11467</v>
      </c>
      <c r="E8038" s="50" t="s">
        <v>6211</v>
      </c>
    </row>
    <row r="8039" spans="1:5" ht="16" x14ac:dyDescent="0.2">
      <c r="A8039" s="8" t="s">
        <v>9307</v>
      </c>
      <c r="B8039" s="8" t="s">
        <v>6975</v>
      </c>
      <c r="C8039" s="8" t="s">
        <v>5</v>
      </c>
      <c r="D8039" s="50" t="s">
        <v>11469</v>
      </c>
      <c r="E8039" s="50" t="s">
        <v>6215</v>
      </c>
    </row>
    <row r="8040" spans="1:5" ht="16" x14ac:dyDescent="0.2">
      <c r="A8040" s="8" t="s">
        <v>9307</v>
      </c>
      <c r="B8040" s="8" t="s">
        <v>6975</v>
      </c>
      <c r="C8040" s="8" t="s">
        <v>6</v>
      </c>
      <c r="D8040" s="50" t="s">
        <v>11685</v>
      </c>
      <c r="E8040" s="50" t="s">
        <v>6963</v>
      </c>
    </row>
    <row r="8041" spans="1:5" ht="16" x14ac:dyDescent="0.2">
      <c r="A8041" s="8" t="s">
        <v>9307</v>
      </c>
      <c r="B8041" s="8" t="s">
        <v>6975</v>
      </c>
      <c r="C8041" s="8" t="s">
        <v>7</v>
      </c>
      <c r="D8041" s="50" t="s">
        <v>11485</v>
      </c>
      <c r="E8041" s="50" t="s">
        <v>6253</v>
      </c>
    </row>
    <row r="8042" spans="1:5" ht="16" x14ac:dyDescent="0.2">
      <c r="A8042" s="8" t="s">
        <v>9307</v>
      </c>
      <c r="B8042" s="8" t="s">
        <v>6977</v>
      </c>
      <c r="C8042" s="8" t="s">
        <v>4</v>
      </c>
      <c r="D8042" s="50" t="s">
        <v>11467</v>
      </c>
      <c r="E8042" s="50" t="s">
        <v>6211</v>
      </c>
    </row>
    <row r="8043" spans="1:5" ht="16" x14ac:dyDescent="0.2">
      <c r="A8043" s="8" t="s">
        <v>9307</v>
      </c>
      <c r="B8043" s="8" t="s">
        <v>6977</v>
      </c>
      <c r="C8043" s="8" t="s">
        <v>5</v>
      </c>
      <c r="D8043" s="50" t="s">
        <v>11469</v>
      </c>
      <c r="E8043" s="50" t="s">
        <v>6215</v>
      </c>
    </row>
    <row r="8044" spans="1:5" ht="16" x14ac:dyDescent="0.2">
      <c r="A8044" s="8" t="s">
        <v>9307</v>
      </c>
      <c r="B8044" s="8" t="s">
        <v>6977</v>
      </c>
      <c r="C8044" s="8" t="s">
        <v>6</v>
      </c>
      <c r="D8044" s="50" t="s">
        <v>11685</v>
      </c>
      <c r="E8044" s="50" t="s">
        <v>6963</v>
      </c>
    </row>
    <row r="8045" spans="1:5" ht="16" x14ac:dyDescent="0.2">
      <c r="A8045" s="8" t="s">
        <v>9307</v>
      </c>
      <c r="B8045" s="8" t="s">
        <v>6977</v>
      </c>
      <c r="C8045" s="8" t="s">
        <v>7</v>
      </c>
      <c r="D8045" s="50" t="s">
        <v>11488</v>
      </c>
      <c r="E8045" s="50" t="s">
        <v>6261</v>
      </c>
    </row>
    <row r="8046" spans="1:5" ht="16" x14ac:dyDescent="0.2">
      <c r="A8046" s="8" t="s">
        <v>9307</v>
      </c>
      <c r="B8046" s="8" t="s">
        <v>6979</v>
      </c>
      <c r="C8046" s="8" t="s">
        <v>4</v>
      </c>
      <c r="D8046" s="50" t="s">
        <v>11467</v>
      </c>
      <c r="E8046" s="50" t="s">
        <v>6211</v>
      </c>
    </row>
    <row r="8047" spans="1:5" ht="16" x14ac:dyDescent="0.2">
      <c r="A8047" s="8" t="s">
        <v>9307</v>
      </c>
      <c r="B8047" s="8" t="s">
        <v>6979</v>
      </c>
      <c r="C8047" s="8" t="s">
        <v>5</v>
      </c>
      <c r="D8047" s="50" t="s">
        <v>11469</v>
      </c>
      <c r="E8047" s="50" t="s">
        <v>6215</v>
      </c>
    </row>
    <row r="8048" spans="1:5" ht="16" x14ac:dyDescent="0.2">
      <c r="A8048" s="8" t="s">
        <v>9307</v>
      </c>
      <c r="B8048" s="8" t="s">
        <v>6979</v>
      </c>
      <c r="C8048" s="8" t="s">
        <v>6</v>
      </c>
      <c r="D8048" s="50" t="s">
        <v>11685</v>
      </c>
      <c r="E8048" s="50" t="s">
        <v>6963</v>
      </c>
    </row>
    <row r="8049" spans="1:5" ht="16" x14ac:dyDescent="0.2">
      <c r="A8049" s="8" t="s">
        <v>9307</v>
      </c>
      <c r="B8049" s="8" t="s">
        <v>6979</v>
      </c>
      <c r="C8049" s="8" t="s">
        <v>7</v>
      </c>
      <c r="D8049" s="50" t="s">
        <v>11690</v>
      </c>
      <c r="E8049" s="50" t="s">
        <v>6981</v>
      </c>
    </row>
    <row r="8050" spans="1:5" ht="16" x14ac:dyDescent="0.2">
      <c r="A8050" s="8" t="s">
        <v>9307</v>
      </c>
      <c r="B8050" s="8" t="s">
        <v>6982</v>
      </c>
      <c r="C8050" s="8" t="s">
        <v>4</v>
      </c>
      <c r="D8050" s="50" t="s">
        <v>11467</v>
      </c>
      <c r="E8050" s="50" t="s">
        <v>6211</v>
      </c>
    </row>
    <row r="8051" spans="1:5" ht="16" x14ac:dyDescent="0.2">
      <c r="A8051" s="8" t="s">
        <v>9307</v>
      </c>
      <c r="B8051" s="8" t="s">
        <v>6982</v>
      </c>
      <c r="C8051" s="8" t="s">
        <v>5</v>
      </c>
      <c r="D8051" s="50" t="s">
        <v>11469</v>
      </c>
      <c r="E8051" s="50" t="s">
        <v>6215</v>
      </c>
    </row>
    <row r="8052" spans="1:5" ht="16" x14ac:dyDescent="0.2">
      <c r="A8052" s="8" t="s">
        <v>9307</v>
      </c>
      <c r="B8052" s="8" t="s">
        <v>6982</v>
      </c>
      <c r="C8052" s="8" t="s">
        <v>6</v>
      </c>
      <c r="D8052" s="50" t="s">
        <v>11685</v>
      </c>
      <c r="E8052" s="50" t="s">
        <v>6963</v>
      </c>
    </row>
    <row r="8053" spans="1:5" ht="16" x14ac:dyDescent="0.2">
      <c r="A8053" s="8" t="s">
        <v>9307</v>
      </c>
      <c r="B8053" s="8" t="s">
        <v>6982</v>
      </c>
      <c r="C8053" s="8" t="s">
        <v>7</v>
      </c>
      <c r="D8053" s="50" t="s">
        <v>11691</v>
      </c>
      <c r="E8053" s="50" t="s">
        <v>6984</v>
      </c>
    </row>
    <row r="8054" spans="1:5" ht="16" x14ac:dyDescent="0.2">
      <c r="A8054" s="8" t="s">
        <v>9307</v>
      </c>
      <c r="B8054" s="8" t="s">
        <v>6985</v>
      </c>
      <c r="C8054" s="8" t="s">
        <v>4</v>
      </c>
      <c r="D8054" s="50" t="s">
        <v>11467</v>
      </c>
      <c r="E8054" s="50" t="s">
        <v>6211</v>
      </c>
    </row>
    <row r="8055" spans="1:5" ht="16" x14ac:dyDescent="0.2">
      <c r="A8055" s="8" t="s">
        <v>9307</v>
      </c>
      <c r="B8055" s="8" t="s">
        <v>6985</v>
      </c>
      <c r="C8055" s="8" t="s">
        <v>5</v>
      </c>
      <c r="D8055" s="50" t="s">
        <v>11469</v>
      </c>
      <c r="E8055" s="50" t="s">
        <v>6215</v>
      </c>
    </row>
    <row r="8056" spans="1:5" ht="16" x14ac:dyDescent="0.2">
      <c r="A8056" s="8" t="s">
        <v>9307</v>
      </c>
      <c r="B8056" s="8" t="s">
        <v>6985</v>
      </c>
      <c r="C8056" s="8" t="s">
        <v>6</v>
      </c>
      <c r="D8056" s="50" t="s">
        <v>11685</v>
      </c>
      <c r="E8056" s="50" t="s">
        <v>6963</v>
      </c>
    </row>
    <row r="8057" spans="1:5" ht="16" x14ac:dyDescent="0.2">
      <c r="A8057" s="8" t="s">
        <v>9307</v>
      </c>
      <c r="B8057" s="8" t="s">
        <v>6985</v>
      </c>
      <c r="C8057" s="8" t="s">
        <v>7</v>
      </c>
      <c r="D8057" s="50" t="s">
        <v>11692</v>
      </c>
      <c r="E8057" s="50" t="s">
        <v>6987</v>
      </c>
    </row>
    <row r="8058" spans="1:5" ht="288" x14ac:dyDescent="0.2">
      <c r="A8058" s="8" t="s">
        <v>9307</v>
      </c>
      <c r="B8058" s="8" t="s">
        <v>6985</v>
      </c>
      <c r="C8058" s="8" t="s">
        <v>8</v>
      </c>
      <c r="D8058" s="50" t="s">
        <v>11693</v>
      </c>
      <c r="E8058" s="50" t="s">
        <v>6988</v>
      </c>
    </row>
    <row r="8059" spans="1:5" ht="16" x14ac:dyDescent="0.2">
      <c r="A8059" s="8" t="s">
        <v>9307</v>
      </c>
      <c r="B8059" s="8" t="s">
        <v>6989</v>
      </c>
      <c r="C8059" s="8" t="s">
        <v>4</v>
      </c>
      <c r="D8059" s="50" t="s">
        <v>11467</v>
      </c>
      <c r="E8059" s="50" t="s">
        <v>6211</v>
      </c>
    </row>
    <row r="8060" spans="1:5" ht="16" x14ac:dyDescent="0.2">
      <c r="A8060" s="8" t="s">
        <v>9307</v>
      </c>
      <c r="B8060" s="8" t="s">
        <v>6989</v>
      </c>
      <c r="C8060" s="8" t="s">
        <v>5</v>
      </c>
      <c r="D8060" s="50" t="s">
        <v>11469</v>
      </c>
      <c r="E8060" s="50" t="s">
        <v>6215</v>
      </c>
    </row>
    <row r="8061" spans="1:5" ht="16" x14ac:dyDescent="0.2">
      <c r="A8061" s="8" t="s">
        <v>9307</v>
      </c>
      <c r="B8061" s="8" t="s">
        <v>6989</v>
      </c>
      <c r="C8061" s="8" t="s">
        <v>6</v>
      </c>
      <c r="D8061" s="50" t="s">
        <v>11685</v>
      </c>
      <c r="E8061" s="50" t="s">
        <v>6963</v>
      </c>
    </row>
    <row r="8062" spans="1:5" ht="16" x14ac:dyDescent="0.2">
      <c r="A8062" s="8" t="s">
        <v>9307</v>
      </c>
      <c r="B8062" s="8" t="s">
        <v>6989</v>
      </c>
      <c r="C8062" s="8" t="s">
        <v>7</v>
      </c>
      <c r="D8062" s="50" t="s">
        <v>11694</v>
      </c>
      <c r="E8062" s="50" t="s">
        <v>6991</v>
      </c>
    </row>
    <row r="8063" spans="1:5" ht="16" x14ac:dyDescent="0.2">
      <c r="A8063" s="8" t="s">
        <v>9307</v>
      </c>
      <c r="B8063" s="8" t="s">
        <v>6992</v>
      </c>
      <c r="C8063" s="8" t="s">
        <v>4</v>
      </c>
      <c r="D8063" s="50" t="s">
        <v>11467</v>
      </c>
      <c r="E8063" s="50" t="s">
        <v>6211</v>
      </c>
    </row>
    <row r="8064" spans="1:5" ht="16" x14ac:dyDescent="0.2">
      <c r="A8064" s="8" t="s">
        <v>9307</v>
      </c>
      <c r="B8064" s="8" t="s">
        <v>6992</v>
      </c>
      <c r="C8064" s="8" t="s">
        <v>5</v>
      </c>
      <c r="D8064" s="50" t="s">
        <v>11469</v>
      </c>
      <c r="E8064" s="50" t="s">
        <v>6215</v>
      </c>
    </row>
    <row r="8065" spans="1:5" ht="16" x14ac:dyDescent="0.2">
      <c r="A8065" s="8" t="s">
        <v>9307</v>
      </c>
      <c r="B8065" s="8" t="s">
        <v>6992</v>
      </c>
      <c r="C8065" s="8" t="s">
        <v>6</v>
      </c>
      <c r="D8065" s="50" t="s">
        <v>11685</v>
      </c>
      <c r="E8065" s="50" t="s">
        <v>6963</v>
      </c>
    </row>
    <row r="8066" spans="1:5" ht="16" x14ac:dyDescent="0.2">
      <c r="A8066" s="8" t="s">
        <v>9307</v>
      </c>
      <c r="B8066" s="8" t="s">
        <v>6992</v>
      </c>
      <c r="C8066" s="8" t="s">
        <v>7</v>
      </c>
      <c r="D8066" s="50" t="s">
        <v>11695</v>
      </c>
      <c r="E8066" s="50" t="s">
        <v>6994</v>
      </c>
    </row>
    <row r="8067" spans="1:5" ht="16" x14ac:dyDescent="0.2">
      <c r="A8067" s="8" t="s">
        <v>9307</v>
      </c>
      <c r="B8067" s="8" t="s">
        <v>6995</v>
      </c>
      <c r="C8067" s="8" t="s">
        <v>4</v>
      </c>
      <c r="D8067" s="50" t="s">
        <v>11467</v>
      </c>
      <c r="E8067" s="50" t="s">
        <v>6211</v>
      </c>
    </row>
    <row r="8068" spans="1:5" ht="16" x14ac:dyDescent="0.2">
      <c r="A8068" s="8" t="s">
        <v>9307</v>
      </c>
      <c r="B8068" s="8" t="s">
        <v>6995</v>
      </c>
      <c r="C8068" s="8" t="s">
        <v>5</v>
      </c>
      <c r="D8068" s="50" t="s">
        <v>11469</v>
      </c>
      <c r="E8068" s="50" t="s">
        <v>6215</v>
      </c>
    </row>
    <row r="8069" spans="1:5" ht="16" x14ac:dyDescent="0.2">
      <c r="A8069" s="8" t="s">
        <v>9307</v>
      </c>
      <c r="B8069" s="8" t="s">
        <v>6995</v>
      </c>
      <c r="C8069" s="8" t="s">
        <v>6</v>
      </c>
      <c r="D8069" s="50" t="s">
        <v>11685</v>
      </c>
      <c r="E8069" s="50" t="s">
        <v>6963</v>
      </c>
    </row>
    <row r="8070" spans="1:5" ht="16" x14ac:dyDescent="0.2">
      <c r="A8070" s="8" t="s">
        <v>9307</v>
      </c>
      <c r="B8070" s="8" t="s">
        <v>6995</v>
      </c>
      <c r="C8070" s="8" t="s">
        <v>7</v>
      </c>
      <c r="D8070" s="50" t="s">
        <v>11696</v>
      </c>
      <c r="E8070" s="50" t="s">
        <v>6997</v>
      </c>
    </row>
    <row r="8071" spans="1:5" ht="16" x14ac:dyDescent="0.2">
      <c r="A8071" s="8" t="s">
        <v>9307</v>
      </c>
      <c r="B8071" s="8" t="s">
        <v>6999</v>
      </c>
      <c r="C8071" s="8" t="s">
        <v>4</v>
      </c>
      <c r="D8071" s="50" t="s">
        <v>11467</v>
      </c>
      <c r="E8071" s="50" t="s">
        <v>6211</v>
      </c>
    </row>
    <row r="8072" spans="1:5" ht="16" x14ac:dyDescent="0.2">
      <c r="A8072" s="8" t="s">
        <v>9307</v>
      </c>
      <c r="B8072" s="8" t="s">
        <v>6999</v>
      </c>
      <c r="C8072" s="8" t="s">
        <v>5</v>
      </c>
      <c r="D8072" s="50" t="s">
        <v>11469</v>
      </c>
      <c r="E8072" s="50" t="s">
        <v>6215</v>
      </c>
    </row>
    <row r="8073" spans="1:5" ht="16" x14ac:dyDescent="0.2">
      <c r="A8073" s="8" t="s">
        <v>9307</v>
      </c>
      <c r="B8073" s="8" t="s">
        <v>6999</v>
      </c>
      <c r="C8073" s="8" t="s">
        <v>6</v>
      </c>
      <c r="D8073" s="50" t="s">
        <v>11685</v>
      </c>
      <c r="E8073" s="50" t="s">
        <v>6963</v>
      </c>
    </row>
    <row r="8074" spans="1:5" ht="16" x14ac:dyDescent="0.2">
      <c r="A8074" s="8" t="s">
        <v>9307</v>
      </c>
      <c r="B8074" s="8" t="s">
        <v>6999</v>
      </c>
      <c r="C8074" s="8" t="s">
        <v>7</v>
      </c>
      <c r="D8074" s="50" t="s">
        <v>11697</v>
      </c>
      <c r="E8074" s="2" t="s">
        <v>7001</v>
      </c>
    </row>
    <row r="8075" spans="1:5" ht="16" x14ac:dyDescent="0.2">
      <c r="A8075" s="8" t="s">
        <v>9307</v>
      </c>
      <c r="B8075" s="8" t="s">
        <v>7002</v>
      </c>
      <c r="C8075" s="8" t="s">
        <v>4</v>
      </c>
      <c r="D8075" s="50" t="s">
        <v>11467</v>
      </c>
      <c r="E8075" s="50" t="s">
        <v>6211</v>
      </c>
    </row>
    <row r="8076" spans="1:5" ht="16" x14ac:dyDescent="0.2">
      <c r="A8076" s="8" t="s">
        <v>9307</v>
      </c>
      <c r="B8076" s="8" t="s">
        <v>7002</v>
      </c>
      <c r="C8076" s="8" t="s">
        <v>5</v>
      </c>
      <c r="D8076" s="50" t="s">
        <v>11469</v>
      </c>
      <c r="E8076" s="50" t="s">
        <v>6215</v>
      </c>
    </row>
    <row r="8077" spans="1:5" ht="16" x14ac:dyDescent="0.2">
      <c r="A8077" s="8" t="s">
        <v>9307</v>
      </c>
      <c r="B8077" s="8" t="s">
        <v>7002</v>
      </c>
      <c r="C8077" s="8" t="s">
        <v>6</v>
      </c>
      <c r="D8077" s="50" t="s">
        <v>11685</v>
      </c>
      <c r="E8077" s="50" t="s">
        <v>6963</v>
      </c>
    </row>
    <row r="8078" spans="1:5" ht="16" x14ac:dyDescent="0.2">
      <c r="A8078" s="8" t="s">
        <v>9307</v>
      </c>
      <c r="B8078" s="8" t="s">
        <v>7002</v>
      </c>
      <c r="C8078" s="8" t="s">
        <v>7</v>
      </c>
      <c r="D8078" s="50" t="s">
        <v>11698</v>
      </c>
      <c r="E8078" s="50" t="s">
        <v>7004</v>
      </c>
    </row>
    <row r="8079" spans="1:5" ht="96" x14ac:dyDescent="0.2">
      <c r="A8079" s="8" t="s">
        <v>9307</v>
      </c>
      <c r="B8079" s="8" t="s">
        <v>7002</v>
      </c>
      <c r="C8079" s="8" t="s">
        <v>8</v>
      </c>
      <c r="D8079" s="50" t="s">
        <v>11699</v>
      </c>
      <c r="E8079" s="50" t="s">
        <v>7005</v>
      </c>
    </row>
    <row r="8080" spans="1:5" ht="16" x14ac:dyDescent="0.2">
      <c r="A8080" s="8" t="s">
        <v>9307</v>
      </c>
      <c r="B8080" s="8" t="s">
        <v>7006</v>
      </c>
      <c r="C8080" s="8" t="s">
        <v>4</v>
      </c>
      <c r="D8080" s="50" t="s">
        <v>11467</v>
      </c>
      <c r="E8080" s="50" t="s">
        <v>6211</v>
      </c>
    </row>
    <row r="8081" spans="1:5" ht="16" x14ac:dyDescent="0.2">
      <c r="A8081" s="8" t="s">
        <v>9307</v>
      </c>
      <c r="B8081" s="8" t="s">
        <v>7006</v>
      </c>
      <c r="C8081" s="8" t="s">
        <v>5</v>
      </c>
      <c r="D8081" s="50" t="s">
        <v>11469</v>
      </c>
      <c r="E8081" s="50" t="s">
        <v>6215</v>
      </c>
    </row>
    <row r="8082" spans="1:5" ht="16" x14ac:dyDescent="0.2">
      <c r="A8082" s="8" t="s">
        <v>9307</v>
      </c>
      <c r="B8082" s="8" t="s">
        <v>7006</v>
      </c>
      <c r="C8082" s="8" t="s">
        <v>6</v>
      </c>
      <c r="D8082" s="50" t="s">
        <v>11685</v>
      </c>
      <c r="E8082" s="50" t="s">
        <v>6963</v>
      </c>
    </row>
    <row r="8083" spans="1:5" ht="16" x14ac:dyDescent="0.2">
      <c r="A8083" s="8" t="s">
        <v>9307</v>
      </c>
      <c r="B8083" s="8" t="s">
        <v>7006</v>
      </c>
      <c r="C8083" s="8" t="s">
        <v>7</v>
      </c>
      <c r="D8083" s="50" t="s">
        <v>11498</v>
      </c>
      <c r="E8083" s="50" t="s">
        <v>6296</v>
      </c>
    </row>
    <row r="8084" spans="1:5" ht="96" x14ac:dyDescent="0.2">
      <c r="A8084" s="8" t="s">
        <v>9307</v>
      </c>
      <c r="B8084" s="8" t="s">
        <v>7006</v>
      </c>
      <c r="C8084" s="8" t="s">
        <v>8</v>
      </c>
      <c r="D8084" s="50" t="s">
        <v>11700</v>
      </c>
      <c r="E8084" s="50" t="s">
        <v>7008</v>
      </c>
    </row>
    <row r="8085" spans="1:5" ht="16" x14ac:dyDescent="0.2">
      <c r="A8085" s="8" t="s">
        <v>9307</v>
      </c>
      <c r="B8085" s="8" t="s">
        <v>7009</v>
      </c>
      <c r="C8085" s="8" t="s">
        <v>4</v>
      </c>
      <c r="D8085" s="50" t="s">
        <v>11467</v>
      </c>
      <c r="E8085" s="50" t="s">
        <v>6211</v>
      </c>
    </row>
    <row r="8086" spans="1:5" ht="16" x14ac:dyDescent="0.2">
      <c r="A8086" s="8" t="s">
        <v>9307</v>
      </c>
      <c r="B8086" s="8" t="s">
        <v>7009</v>
      </c>
      <c r="C8086" s="8" t="s">
        <v>5</v>
      </c>
      <c r="D8086" s="50" t="s">
        <v>11469</v>
      </c>
      <c r="E8086" s="50" t="s">
        <v>6215</v>
      </c>
    </row>
    <row r="8087" spans="1:5" ht="16" x14ac:dyDescent="0.2">
      <c r="A8087" s="8" t="s">
        <v>9307</v>
      </c>
      <c r="B8087" s="8" t="s">
        <v>7009</v>
      </c>
      <c r="C8087" s="8" t="s">
        <v>6</v>
      </c>
      <c r="D8087" s="50" t="s">
        <v>11685</v>
      </c>
      <c r="E8087" s="50" t="s">
        <v>6963</v>
      </c>
    </row>
    <row r="8088" spans="1:5" ht="16" x14ac:dyDescent="0.2">
      <c r="A8088" s="8" t="s">
        <v>9307</v>
      </c>
      <c r="B8088" s="8" t="s">
        <v>7009</v>
      </c>
      <c r="C8088" s="8" t="s">
        <v>7</v>
      </c>
      <c r="D8088" s="50" t="s">
        <v>11701</v>
      </c>
      <c r="E8088" s="50" t="s">
        <v>7011</v>
      </c>
    </row>
    <row r="8089" spans="1:5" ht="16" x14ac:dyDescent="0.2">
      <c r="A8089" s="8" t="s">
        <v>9307</v>
      </c>
      <c r="B8089" s="8" t="s">
        <v>7013</v>
      </c>
      <c r="C8089" s="8" t="s">
        <v>4</v>
      </c>
      <c r="D8089" s="50" t="s">
        <v>11467</v>
      </c>
      <c r="E8089" s="50" t="s">
        <v>6211</v>
      </c>
    </row>
    <row r="8090" spans="1:5" ht="16" x14ac:dyDescent="0.2">
      <c r="A8090" s="8" t="s">
        <v>9307</v>
      </c>
      <c r="B8090" s="8" t="s">
        <v>7013</v>
      </c>
      <c r="C8090" s="8" t="s">
        <v>5</v>
      </c>
      <c r="D8090" s="50" t="s">
        <v>11469</v>
      </c>
      <c r="E8090" s="50" t="s">
        <v>6215</v>
      </c>
    </row>
    <row r="8091" spans="1:5" ht="16" x14ac:dyDescent="0.2">
      <c r="A8091" s="8" t="s">
        <v>9307</v>
      </c>
      <c r="B8091" s="8" t="s">
        <v>7013</v>
      </c>
      <c r="C8091" s="8" t="s">
        <v>6</v>
      </c>
      <c r="D8091" s="50" t="s">
        <v>11685</v>
      </c>
      <c r="E8091" s="50" t="s">
        <v>6963</v>
      </c>
    </row>
    <row r="8092" spans="1:5" ht="16" x14ac:dyDescent="0.2">
      <c r="A8092" s="8" t="s">
        <v>9307</v>
      </c>
      <c r="B8092" s="8" t="s">
        <v>7013</v>
      </c>
      <c r="C8092" s="8" t="s">
        <v>7</v>
      </c>
      <c r="D8092" s="50" t="s">
        <v>11501</v>
      </c>
      <c r="E8092" s="50" t="s">
        <v>6304</v>
      </c>
    </row>
    <row r="8093" spans="1:5" ht="64" x14ac:dyDescent="0.2">
      <c r="A8093" s="8" t="s">
        <v>9307</v>
      </c>
      <c r="B8093" s="8" t="s">
        <v>7013</v>
      </c>
      <c r="C8093" s="8" t="s">
        <v>8</v>
      </c>
      <c r="D8093" s="50" t="s">
        <v>11702</v>
      </c>
      <c r="E8093" s="50" t="s">
        <v>7015</v>
      </c>
    </row>
    <row r="8094" spans="1:5" ht="16" x14ac:dyDescent="0.2">
      <c r="A8094" s="8" t="s">
        <v>9307</v>
      </c>
      <c r="B8094" s="8" t="s">
        <v>7016</v>
      </c>
      <c r="C8094" s="8" t="s">
        <v>4</v>
      </c>
      <c r="D8094" s="50" t="s">
        <v>11467</v>
      </c>
      <c r="E8094" s="50" t="s">
        <v>6211</v>
      </c>
    </row>
    <row r="8095" spans="1:5" ht="16" x14ac:dyDescent="0.2">
      <c r="A8095" s="8" t="s">
        <v>9307</v>
      </c>
      <c r="B8095" s="8" t="s">
        <v>7016</v>
      </c>
      <c r="C8095" s="8" t="s">
        <v>5</v>
      </c>
      <c r="D8095" s="50" t="s">
        <v>11469</v>
      </c>
      <c r="E8095" s="50" t="s">
        <v>6215</v>
      </c>
    </row>
    <row r="8096" spans="1:5" ht="16" x14ac:dyDescent="0.2">
      <c r="A8096" s="8" t="s">
        <v>9307</v>
      </c>
      <c r="B8096" s="8" t="s">
        <v>7016</v>
      </c>
      <c r="C8096" s="8" t="s">
        <v>6</v>
      </c>
      <c r="D8096" s="50" t="s">
        <v>11685</v>
      </c>
      <c r="E8096" s="50" t="s">
        <v>6963</v>
      </c>
    </row>
    <row r="8097" spans="1:5" ht="16" x14ac:dyDescent="0.2">
      <c r="A8097" s="8" t="s">
        <v>9307</v>
      </c>
      <c r="B8097" s="8" t="s">
        <v>7016</v>
      </c>
      <c r="C8097" s="8" t="s">
        <v>7</v>
      </c>
      <c r="D8097" s="50" t="s">
        <v>11701</v>
      </c>
      <c r="E8097" s="50" t="s">
        <v>7011</v>
      </c>
    </row>
    <row r="8098" spans="1:5" ht="16" x14ac:dyDescent="0.2">
      <c r="A8098" s="8" t="s">
        <v>9307</v>
      </c>
      <c r="B8098" s="8" t="s">
        <v>7019</v>
      </c>
      <c r="C8098" s="8" t="s">
        <v>4</v>
      </c>
      <c r="D8098" s="50" t="s">
        <v>11467</v>
      </c>
      <c r="E8098" s="50" t="s">
        <v>6211</v>
      </c>
    </row>
    <row r="8099" spans="1:5" ht="16" x14ac:dyDescent="0.2">
      <c r="A8099" s="8" t="s">
        <v>9307</v>
      </c>
      <c r="B8099" s="8" t="s">
        <v>7019</v>
      </c>
      <c r="C8099" s="8" t="s">
        <v>5</v>
      </c>
      <c r="D8099" s="50" t="s">
        <v>11469</v>
      </c>
      <c r="E8099" s="50" t="s">
        <v>6215</v>
      </c>
    </row>
    <row r="8100" spans="1:5" ht="16" x14ac:dyDescent="0.2">
      <c r="A8100" s="8" t="s">
        <v>9307</v>
      </c>
      <c r="B8100" s="8" t="s">
        <v>7019</v>
      </c>
      <c r="C8100" s="8" t="s">
        <v>6</v>
      </c>
      <c r="D8100" s="50" t="s">
        <v>11685</v>
      </c>
      <c r="E8100" s="50" t="s">
        <v>6963</v>
      </c>
    </row>
    <row r="8101" spans="1:5" ht="16" x14ac:dyDescent="0.2">
      <c r="A8101" s="8" t="s">
        <v>9307</v>
      </c>
      <c r="B8101" s="8" t="s">
        <v>7019</v>
      </c>
      <c r="C8101" s="8" t="s">
        <v>7</v>
      </c>
      <c r="D8101" s="50" t="s">
        <v>11504</v>
      </c>
      <c r="E8101" s="50" t="s">
        <v>6312</v>
      </c>
    </row>
    <row r="8102" spans="1:5" ht="80" x14ac:dyDescent="0.2">
      <c r="A8102" s="8" t="s">
        <v>9307</v>
      </c>
      <c r="B8102" s="8" t="s">
        <v>7019</v>
      </c>
      <c r="C8102" s="8" t="s">
        <v>8</v>
      </c>
      <c r="D8102" s="50" t="s">
        <v>11703</v>
      </c>
      <c r="E8102" s="50" t="s">
        <v>7021</v>
      </c>
    </row>
    <row r="8103" spans="1:5" ht="16" x14ac:dyDescent="0.2">
      <c r="A8103" s="8" t="s">
        <v>9307</v>
      </c>
      <c r="B8103" s="8" t="s">
        <v>7022</v>
      </c>
      <c r="C8103" s="8" t="s">
        <v>4</v>
      </c>
      <c r="D8103" s="50" t="s">
        <v>11467</v>
      </c>
      <c r="E8103" s="50" t="s">
        <v>6211</v>
      </c>
    </row>
    <row r="8104" spans="1:5" ht="16" x14ac:dyDescent="0.2">
      <c r="A8104" s="8" t="s">
        <v>9307</v>
      </c>
      <c r="B8104" s="8" t="s">
        <v>7022</v>
      </c>
      <c r="C8104" s="8" t="s">
        <v>5</v>
      </c>
      <c r="D8104" s="50" t="s">
        <v>11469</v>
      </c>
      <c r="E8104" s="50" t="s">
        <v>6215</v>
      </c>
    </row>
    <row r="8105" spans="1:5" ht="16" x14ac:dyDescent="0.2">
      <c r="A8105" s="8" t="s">
        <v>9307</v>
      </c>
      <c r="B8105" s="8" t="s">
        <v>7022</v>
      </c>
      <c r="C8105" s="8" t="s">
        <v>6</v>
      </c>
      <c r="D8105" s="50" t="s">
        <v>11685</v>
      </c>
      <c r="E8105" s="50" t="s">
        <v>6963</v>
      </c>
    </row>
    <row r="8106" spans="1:5" ht="16" x14ac:dyDescent="0.2">
      <c r="A8106" s="8" t="s">
        <v>9307</v>
      </c>
      <c r="B8106" s="8" t="s">
        <v>7022</v>
      </c>
      <c r="C8106" s="8" t="s">
        <v>7</v>
      </c>
      <c r="D8106" s="50" t="s">
        <v>11701</v>
      </c>
      <c r="E8106" s="50" t="s">
        <v>7011</v>
      </c>
    </row>
    <row r="8107" spans="1:5" ht="16" x14ac:dyDescent="0.2">
      <c r="A8107" s="8" t="s">
        <v>9307</v>
      </c>
      <c r="B8107" s="8" t="s">
        <v>7025</v>
      </c>
      <c r="C8107" s="8" t="s">
        <v>4</v>
      </c>
      <c r="D8107" s="50" t="s">
        <v>11467</v>
      </c>
      <c r="E8107" s="50" t="s">
        <v>6211</v>
      </c>
    </row>
    <row r="8108" spans="1:5" ht="16" x14ac:dyDescent="0.2">
      <c r="A8108" s="8" t="s">
        <v>9307</v>
      </c>
      <c r="B8108" s="8" t="s">
        <v>7025</v>
      </c>
      <c r="C8108" s="8" t="s">
        <v>5</v>
      </c>
      <c r="D8108" s="50" t="s">
        <v>11469</v>
      </c>
      <c r="E8108" s="50" t="s">
        <v>6215</v>
      </c>
    </row>
    <row r="8109" spans="1:5" ht="16" x14ac:dyDescent="0.2">
      <c r="A8109" s="8" t="s">
        <v>9307</v>
      </c>
      <c r="B8109" s="8" t="s">
        <v>7025</v>
      </c>
      <c r="C8109" s="8" t="s">
        <v>6</v>
      </c>
      <c r="D8109" s="50" t="s">
        <v>11685</v>
      </c>
      <c r="E8109" s="50" t="s">
        <v>6963</v>
      </c>
    </row>
    <row r="8110" spans="1:5" ht="16" x14ac:dyDescent="0.2">
      <c r="A8110" s="8" t="s">
        <v>9307</v>
      </c>
      <c r="B8110" s="8" t="s">
        <v>7025</v>
      </c>
      <c r="C8110" s="8" t="s">
        <v>7</v>
      </c>
      <c r="D8110" s="50" t="s">
        <v>11507</v>
      </c>
      <c r="E8110" s="50" t="s">
        <v>6320</v>
      </c>
    </row>
    <row r="8111" spans="1:5" ht="96" x14ac:dyDescent="0.2">
      <c r="A8111" s="8" t="s">
        <v>9307</v>
      </c>
      <c r="B8111" s="8" t="s">
        <v>7025</v>
      </c>
      <c r="C8111" s="8" t="s">
        <v>8</v>
      </c>
      <c r="D8111" s="50" t="s">
        <v>11704</v>
      </c>
      <c r="E8111" s="50" t="s">
        <v>7027</v>
      </c>
    </row>
    <row r="8112" spans="1:5" ht="16" x14ac:dyDescent="0.2">
      <c r="A8112" s="8" t="s">
        <v>9307</v>
      </c>
      <c r="B8112" s="8" t="s">
        <v>7028</v>
      </c>
      <c r="C8112" s="8" t="s">
        <v>4</v>
      </c>
      <c r="D8112" s="50" t="s">
        <v>11467</v>
      </c>
      <c r="E8112" s="50" t="s">
        <v>6211</v>
      </c>
    </row>
    <row r="8113" spans="1:5" ht="16" x14ac:dyDescent="0.2">
      <c r="A8113" s="8" t="s">
        <v>9307</v>
      </c>
      <c r="B8113" s="8" t="s">
        <v>7028</v>
      </c>
      <c r="C8113" s="8" t="s">
        <v>5</v>
      </c>
      <c r="D8113" s="50" t="s">
        <v>11469</v>
      </c>
      <c r="E8113" s="50" t="s">
        <v>6215</v>
      </c>
    </row>
    <row r="8114" spans="1:5" ht="16" x14ac:dyDescent="0.2">
      <c r="A8114" s="8" t="s">
        <v>9307</v>
      </c>
      <c r="B8114" s="8" t="s">
        <v>7028</v>
      </c>
      <c r="C8114" s="8" t="s">
        <v>6</v>
      </c>
      <c r="D8114" s="50" t="s">
        <v>11685</v>
      </c>
      <c r="E8114" s="50" t="s">
        <v>6963</v>
      </c>
    </row>
    <row r="8115" spans="1:5" ht="16" x14ac:dyDescent="0.2">
      <c r="A8115" s="8" t="s">
        <v>9307</v>
      </c>
      <c r="B8115" s="8" t="s">
        <v>7028</v>
      </c>
      <c r="C8115" s="8" t="s">
        <v>7</v>
      </c>
      <c r="D8115" s="50" t="s">
        <v>11701</v>
      </c>
      <c r="E8115" s="50" t="s">
        <v>7011</v>
      </c>
    </row>
    <row r="8116" spans="1:5" ht="16" x14ac:dyDescent="0.2">
      <c r="A8116" s="8" t="s">
        <v>9307</v>
      </c>
      <c r="B8116" s="8" t="s">
        <v>7031</v>
      </c>
      <c r="C8116" s="8" t="s">
        <v>4</v>
      </c>
      <c r="D8116" s="50" t="s">
        <v>11467</v>
      </c>
      <c r="E8116" s="50" t="s">
        <v>6211</v>
      </c>
    </row>
    <row r="8117" spans="1:5" ht="16" x14ac:dyDescent="0.2">
      <c r="A8117" s="8" t="s">
        <v>9307</v>
      </c>
      <c r="B8117" s="8" t="s">
        <v>7031</v>
      </c>
      <c r="C8117" s="8" t="s">
        <v>5</v>
      </c>
      <c r="D8117" s="50" t="s">
        <v>11469</v>
      </c>
      <c r="E8117" s="50" t="s">
        <v>6215</v>
      </c>
    </row>
    <row r="8118" spans="1:5" ht="16" x14ac:dyDescent="0.2">
      <c r="A8118" s="8" t="s">
        <v>9307</v>
      </c>
      <c r="B8118" s="8" t="s">
        <v>7031</v>
      </c>
      <c r="C8118" s="8" t="s">
        <v>6</v>
      </c>
      <c r="D8118" s="50" t="s">
        <v>11685</v>
      </c>
      <c r="E8118" s="50" t="s">
        <v>6963</v>
      </c>
    </row>
    <row r="8119" spans="1:5" ht="16" x14ac:dyDescent="0.2">
      <c r="A8119" s="8" t="s">
        <v>9307</v>
      </c>
      <c r="B8119" s="8" t="s">
        <v>7031</v>
      </c>
      <c r="C8119" s="8" t="s">
        <v>7</v>
      </c>
      <c r="D8119" s="50" t="s">
        <v>10011</v>
      </c>
      <c r="E8119" s="50" t="s">
        <v>6328</v>
      </c>
    </row>
    <row r="8120" spans="1:5" ht="64" x14ac:dyDescent="0.2">
      <c r="A8120" s="8" t="s">
        <v>9307</v>
      </c>
      <c r="B8120" s="8" t="s">
        <v>7031</v>
      </c>
      <c r="C8120" s="8" t="s">
        <v>8</v>
      </c>
      <c r="D8120" s="50" t="s">
        <v>11705</v>
      </c>
      <c r="E8120" s="50" t="s">
        <v>7033</v>
      </c>
    </row>
    <row r="8121" spans="1:5" ht="16" x14ac:dyDescent="0.2">
      <c r="A8121" s="8" t="s">
        <v>9307</v>
      </c>
      <c r="B8121" s="8" t="s">
        <v>7034</v>
      </c>
      <c r="C8121" s="8" t="s">
        <v>4</v>
      </c>
      <c r="D8121" s="50" t="s">
        <v>11467</v>
      </c>
      <c r="E8121" s="50" t="s">
        <v>6211</v>
      </c>
    </row>
    <row r="8122" spans="1:5" ht="16" x14ac:dyDescent="0.2">
      <c r="A8122" s="8" t="s">
        <v>9307</v>
      </c>
      <c r="B8122" s="8" t="s">
        <v>7034</v>
      </c>
      <c r="C8122" s="8" t="s">
        <v>5</v>
      </c>
      <c r="D8122" s="50" t="s">
        <v>11469</v>
      </c>
      <c r="E8122" s="50" t="s">
        <v>6215</v>
      </c>
    </row>
    <row r="8123" spans="1:5" ht="16" x14ac:dyDescent="0.2">
      <c r="A8123" s="8" t="s">
        <v>9307</v>
      </c>
      <c r="B8123" s="8" t="s">
        <v>7034</v>
      </c>
      <c r="C8123" s="8" t="s">
        <v>6</v>
      </c>
      <c r="D8123" s="50" t="s">
        <v>11685</v>
      </c>
      <c r="E8123" s="50" t="s">
        <v>6963</v>
      </c>
    </row>
    <row r="8124" spans="1:5" ht="16" x14ac:dyDescent="0.2">
      <c r="A8124" s="8" t="s">
        <v>9307</v>
      </c>
      <c r="B8124" s="8" t="s">
        <v>7034</v>
      </c>
      <c r="C8124" s="8" t="s">
        <v>7</v>
      </c>
      <c r="D8124" s="50" t="s">
        <v>11701</v>
      </c>
      <c r="E8124" s="50" t="s">
        <v>7011</v>
      </c>
    </row>
    <row r="8125" spans="1:5" ht="16" x14ac:dyDescent="0.2">
      <c r="A8125" s="8" t="s">
        <v>9307</v>
      </c>
      <c r="B8125" s="8" t="s">
        <v>7037</v>
      </c>
      <c r="C8125" s="8" t="s">
        <v>4</v>
      </c>
      <c r="D8125" s="50" t="s">
        <v>11467</v>
      </c>
      <c r="E8125" s="50" t="s">
        <v>6211</v>
      </c>
    </row>
    <row r="8126" spans="1:5" ht="16" x14ac:dyDescent="0.2">
      <c r="A8126" s="8" t="s">
        <v>9307</v>
      </c>
      <c r="B8126" s="8" t="s">
        <v>7037</v>
      </c>
      <c r="C8126" s="8" t="s">
        <v>5</v>
      </c>
      <c r="D8126" s="50" t="s">
        <v>11469</v>
      </c>
      <c r="E8126" s="50" t="s">
        <v>6215</v>
      </c>
    </row>
    <row r="8127" spans="1:5" ht="16" x14ac:dyDescent="0.2">
      <c r="A8127" s="8" t="s">
        <v>9307</v>
      </c>
      <c r="B8127" s="8" t="s">
        <v>7037</v>
      </c>
      <c r="C8127" s="8" t="s">
        <v>6</v>
      </c>
      <c r="D8127" s="50" t="s">
        <v>11685</v>
      </c>
      <c r="E8127" s="50" t="s">
        <v>6963</v>
      </c>
    </row>
    <row r="8128" spans="1:5" ht="16" x14ac:dyDescent="0.2">
      <c r="A8128" s="8" t="s">
        <v>9307</v>
      </c>
      <c r="B8128" s="8" t="s">
        <v>7037</v>
      </c>
      <c r="C8128" s="8" t="s">
        <v>7</v>
      </c>
      <c r="D8128" s="50" t="s">
        <v>10122</v>
      </c>
      <c r="E8128" s="50" t="s">
        <v>6336</v>
      </c>
    </row>
    <row r="8129" spans="1:5" ht="80" x14ac:dyDescent="0.2">
      <c r="A8129" s="8" t="s">
        <v>9307</v>
      </c>
      <c r="B8129" s="8" t="s">
        <v>7037</v>
      </c>
      <c r="C8129" s="8" t="s">
        <v>8</v>
      </c>
      <c r="D8129" s="50" t="s">
        <v>11706</v>
      </c>
      <c r="E8129" s="50" t="s">
        <v>7039</v>
      </c>
    </row>
    <row r="8130" spans="1:5" ht="16" x14ac:dyDescent="0.2">
      <c r="A8130" s="8" t="s">
        <v>9307</v>
      </c>
      <c r="B8130" s="8" t="s">
        <v>7040</v>
      </c>
      <c r="C8130" s="8" t="s">
        <v>4</v>
      </c>
      <c r="D8130" s="50" t="s">
        <v>11467</v>
      </c>
      <c r="E8130" s="50" t="s">
        <v>6211</v>
      </c>
    </row>
    <row r="8131" spans="1:5" ht="16" x14ac:dyDescent="0.2">
      <c r="A8131" s="8" t="s">
        <v>9307</v>
      </c>
      <c r="B8131" s="8" t="s">
        <v>7040</v>
      </c>
      <c r="C8131" s="8" t="s">
        <v>5</v>
      </c>
      <c r="D8131" s="50" t="s">
        <v>11469</v>
      </c>
      <c r="E8131" s="50" t="s">
        <v>6215</v>
      </c>
    </row>
    <row r="8132" spans="1:5" ht="16" x14ac:dyDescent="0.2">
      <c r="A8132" s="8" t="s">
        <v>9307</v>
      </c>
      <c r="B8132" s="8" t="s">
        <v>7040</v>
      </c>
      <c r="C8132" s="8" t="s">
        <v>6</v>
      </c>
      <c r="D8132" s="50" t="s">
        <v>11685</v>
      </c>
      <c r="E8132" s="50" t="s">
        <v>6963</v>
      </c>
    </row>
    <row r="8133" spans="1:5" ht="16" x14ac:dyDescent="0.2">
      <c r="A8133" s="8" t="s">
        <v>9307</v>
      </c>
      <c r="B8133" s="8" t="s">
        <v>7040</v>
      </c>
      <c r="C8133" s="8" t="s">
        <v>7</v>
      </c>
      <c r="D8133" s="50" t="s">
        <v>11701</v>
      </c>
      <c r="E8133" s="50" t="s">
        <v>7011</v>
      </c>
    </row>
    <row r="8134" spans="1:5" ht="16" x14ac:dyDescent="0.2">
      <c r="A8134" s="8" t="s">
        <v>9307</v>
      </c>
      <c r="B8134" s="8" t="s">
        <v>7043</v>
      </c>
      <c r="C8134" s="8" t="s">
        <v>4</v>
      </c>
      <c r="D8134" s="50" t="s">
        <v>11467</v>
      </c>
      <c r="E8134" s="50" t="s">
        <v>6211</v>
      </c>
    </row>
    <row r="8135" spans="1:5" ht="16" x14ac:dyDescent="0.2">
      <c r="A8135" s="8" t="s">
        <v>9307</v>
      </c>
      <c r="B8135" s="8" t="s">
        <v>7043</v>
      </c>
      <c r="C8135" s="8" t="s">
        <v>5</v>
      </c>
      <c r="D8135" s="50" t="s">
        <v>11469</v>
      </c>
      <c r="E8135" s="50" t="s">
        <v>6215</v>
      </c>
    </row>
    <row r="8136" spans="1:5" ht="16" x14ac:dyDescent="0.2">
      <c r="A8136" s="8" t="s">
        <v>9307</v>
      </c>
      <c r="B8136" s="8" t="s">
        <v>7043</v>
      </c>
      <c r="C8136" s="8" t="s">
        <v>6</v>
      </c>
      <c r="D8136" s="50" t="s">
        <v>11685</v>
      </c>
      <c r="E8136" s="50" t="s">
        <v>6963</v>
      </c>
    </row>
    <row r="8137" spans="1:5" ht="16" x14ac:dyDescent="0.2">
      <c r="A8137" s="8" t="s">
        <v>9307</v>
      </c>
      <c r="B8137" s="8" t="s">
        <v>7043</v>
      </c>
      <c r="C8137" s="8" t="s">
        <v>7</v>
      </c>
      <c r="D8137" s="50" t="s">
        <v>10446</v>
      </c>
      <c r="E8137" s="50" t="s">
        <v>3368</v>
      </c>
    </row>
    <row r="8138" spans="1:5" ht="48" x14ac:dyDescent="0.2">
      <c r="A8138" s="8" t="s">
        <v>9307</v>
      </c>
      <c r="B8138" s="8" t="s">
        <v>7043</v>
      </c>
      <c r="C8138" s="8" t="s">
        <v>8</v>
      </c>
      <c r="D8138" s="50" t="s">
        <v>11707</v>
      </c>
      <c r="E8138" s="21" t="s">
        <v>7045</v>
      </c>
    </row>
    <row r="8139" spans="1:5" ht="16" x14ac:dyDescent="0.2">
      <c r="A8139" s="8" t="s">
        <v>9307</v>
      </c>
      <c r="B8139" s="8" t="s">
        <v>7046</v>
      </c>
      <c r="C8139" s="8" t="s">
        <v>4</v>
      </c>
      <c r="D8139" s="50" t="s">
        <v>11467</v>
      </c>
      <c r="E8139" s="50" t="s">
        <v>6211</v>
      </c>
    </row>
    <row r="8140" spans="1:5" ht="16" x14ac:dyDescent="0.2">
      <c r="A8140" s="8" t="s">
        <v>9307</v>
      </c>
      <c r="B8140" s="8" t="s">
        <v>7046</v>
      </c>
      <c r="C8140" s="8" t="s">
        <v>5</v>
      </c>
      <c r="D8140" s="50" t="s">
        <v>11469</v>
      </c>
      <c r="E8140" s="50" t="s">
        <v>6215</v>
      </c>
    </row>
    <row r="8141" spans="1:5" ht="16" x14ac:dyDescent="0.2">
      <c r="A8141" s="8" t="s">
        <v>9307</v>
      </c>
      <c r="B8141" s="8" t="s">
        <v>7046</v>
      </c>
      <c r="C8141" s="8" t="s">
        <v>6</v>
      </c>
      <c r="D8141" s="50" t="s">
        <v>11685</v>
      </c>
      <c r="E8141" s="50" t="s">
        <v>6963</v>
      </c>
    </row>
    <row r="8142" spans="1:5" ht="16" x14ac:dyDescent="0.2">
      <c r="A8142" s="8" t="s">
        <v>9307</v>
      </c>
      <c r="B8142" s="8" t="s">
        <v>7046</v>
      </c>
      <c r="C8142" s="8" t="s">
        <v>7</v>
      </c>
      <c r="D8142" s="50" t="s">
        <v>11701</v>
      </c>
      <c r="E8142" s="50" t="s">
        <v>7011</v>
      </c>
    </row>
    <row r="8143" spans="1:5" ht="16" x14ac:dyDescent="0.2">
      <c r="A8143" s="8" t="s">
        <v>9307</v>
      </c>
      <c r="B8143" s="8" t="s">
        <v>7049</v>
      </c>
      <c r="C8143" s="8" t="s">
        <v>4</v>
      </c>
      <c r="D8143" s="50" t="s">
        <v>11467</v>
      </c>
      <c r="E8143" s="50" t="s">
        <v>6211</v>
      </c>
    </row>
    <row r="8144" spans="1:5" ht="16" x14ac:dyDescent="0.2">
      <c r="A8144" s="8" t="s">
        <v>9307</v>
      </c>
      <c r="B8144" s="8" t="s">
        <v>7049</v>
      </c>
      <c r="C8144" s="8" t="s">
        <v>5</v>
      </c>
      <c r="D8144" s="50" t="s">
        <v>11469</v>
      </c>
      <c r="E8144" s="50" t="s">
        <v>6215</v>
      </c>
    </row>
    <row r="8145" spans="1:5" ht="16" x14ac:dyDescent="0.2">
      <c r="A8145" s="8" t="s">
        <v>9307</v>
      </c>
      <c r="B8145" s="8" t="s">
        <v>7049</v>
      </c>
      <c r="C8145" s="8" t="s">
        <v>6</v>
      </c>
      <c r="D8145" s="50" t="s">
        <v>11685</v>
      </c>
      <c r="E8145" s="50" t="s">
        <v>6963</v>
      </c>
    </row>
    <row r="8146" spans="1:5" ht="16" x14ac:dyDescent="0.2">
      <c r="A8146" s="8" t="s">
        <v>9307</v>
      </c>
      <c r="B8146" s="8" t="s">
        <v>7049</v>
      </c>
      <c r="C8146" s="8" t="s">
        <v>7</v>
      </c>
      <c r="D8146" s="50" t="s">
        <v>10572</v>
      </c>
      <c r="E8146" s="50" t="s">
        <v>6351</v>
      </c>
    </row>
    <row r="8147" spans="1:5" ht="48" x14ac:dyDescent="0.2">
      <c r="A8147" s="8" t="s">
        <v>9307</v>
      </c>
      <c r="B8147" s="8" t="s">
        <v>7049</v>
      </c>
      <c r="C8147" s="8" t="s">
        <v>8</v>
      </c>
      <c r="D8147" s="50" t="s">
        <v>11708</v>
      </c>
      <c r="E8147" s="21" t="s">
        <v>7051</v>
      </c>
    </row>
    <row r="8148" spans="1:5" ht="16" x14ac:dyDescent="0.2">
      <c r="A8148" s="8" t="s">
        <v>9307</v>
      </c>
      <c r="B8148" s="8" t="s">
        <v>7052</v>
      </c>
      <c r="C8148" s="8" t="s">
        <v>4</v>
      </c>
      <c r="D8148" s="50" t="s">
        <v>11467</v>
      </c>
      <c r="E8148" s="50" t="s">
        <v>6211</v>
      </c>
    </row>
    <row r="8149" spans="1:5" ht="16" x14ac:dyDescent="0.2">
      <c r="A8149" s="8" t="s">
        <v>9307</v>
      </c>
      <c r="B8149" s="8" t="s">
        <v>7052</v>
      </c>
      <c r="C8149" s="8" t="s">
        <v>5</v>
      </c>
      <c r="D8149" s="50" t="s">
        <v>11469</v>
      </c>
      <c r="E8149" s="50" t="s">
        <v>6215</v>
      </c>
    </row>
    <row r="8150" spans="1:5" ht="16" x14ac:dyDescent="0.2">
      <c r="A8150" s="8" t="s">
        <v>9307</v>
      </c>
      <c r="B8150" s="8" t="s">
        <v>7052</v>
      </c>
      <c r="C8150" s="8" t="s">
        <v>6</v>
      </c>
      <c r="D8150" s="50" t="s">
        <v>11685</v>
      </c>
      <c r="E8150" s="50" t="s">
        <v>6963</v>
      </c>
    </row>
    <row r="8151" spans="1:5" ht="16" x14ac:dyDescent="0.2">
      <c r="A8151" s="8" t="s">
        <v>9307</v>
      </c>
      <c r="B8151" s="8" t="s">
        <v>7052</v>
      </c>
      <c r="C8151" s="8" t="s">
        <v>7</v>
      </c>
      <c r="D8151" s="50" t="s">
        <v>11701</v>
      </c>
      <c r="E8151" s="50" t="s">
        <v>7011</v>
      </c>
    </row>
    <row r="8152" spans="1:5" ht="16" x14ac:dyDescent="0.2">
      <c r="A8152" s="8" t="s">
        <v>9307</v>
      </c>
      <c r="B8152" s="8" t="s">
        <v>7055</v>
      </c>
      <c r="C8152" s="8" t="s">
        <v>4</v>
      </c>
      <c r="D8152" s="50" t="s">
        <v>11467</v>
      </c>
      <c r="E8152" s="50" t="s">
        <v>6211</v>
      </c>
    </row>
    <row r="8153" spans="1:5" ht="16" x14ac:dyDescent="0.2">
      <c r="A8153" s="8" t="s">
        <v>9307</v>
      </c>
      <c r="B8153" s="8" t="s">
        <v>7055</v>
      </c>
      <c r="C8153" s="8" t="s">
        <v>5</v>
      </c>
      <c r="D8153" s="50" t="s">
        <v>11469</v>
      </c>
      <c r="E8153" s="50" t="s">
        <v>6215</v>
      </c>
    </row>
    <row r="8154" spans="1:5" ht="16" x14ac:dyDescent="0.2">
      <c r="A8154" s="8" t="s">
        <v>9307</v>
      </c>
      <c r="B8154" s="8" t="s">
        <v>7055</v>
      </c>
      <c r="C8154" s="8" t="s">
        <v>6</v>
      </c>
      <c r="D8154" s="50" t="s">
        <v>11685</v>
      </c>
      <c r="E8154" s="50" t="s">
        <v>6963</v>
      </c>
    </row>
    <row r="8155" spans="1:5" ht="16" x14ac:dyDescent="0.2">
      <c r="A8155" s="8" t="s">
        <v>9307</v>
      </c>
      <c r="B8155" s="8" t="s">
        <v>7055</v>
      </c>
      <c r="C8155" s="8" t="s">
        <v>7</v>
      </c>
      <c r="D8155" s="50" t="s">
        <v>10782</v>
      </c>
      <c r="E8155" s="50" t="s">
        <v>4427</v>
      </c>
    </row>
    <row r="8156" spans="1:5" ht="64" x14ac:dyDescent="0.2">
      <c r="A8156" s="8" t="s">
        <v>9307</v>
      </c>
      <c r="B8156" s="8" t="s">
        <v>7055</v>
      </c>
      <c r="C8156" s="8" t="s">
        <v>8</v>
      </c>
      <c r="D8156" s="50" t="s">
        <v>11709</v>
      </c>
      <c r="E8156" s="21" t="s">
        <v>7057</v>
      </c>
    </row>
    <row r="8157" spans="1:5" ht="16" x14ac:dyDescent="0.2">
      <c r="A8157" s="8" t="s">
        <v>9307</v>
      </c>
      <c r="B8157" s="8" t="s">
        <v>7058</v>
      </c>
      <c r="C8157" s="8" t="s">
        <v>4</v>
      </c>
      <c r="D8157" s="50" t="s">
        <v>11467</v>
      </c>
      <c r="E8157" s="50" t="s">
        <v>6211</v>
      </c>
    </row>
    <row r="8158" spans="1:5" ht="16" x14ac:dyDescent="0.2">
      <c r="A8158" s="8" t="s">
        <v>9307</v>
      </c>
      <c r="B8158" s="8" t="s">
        <v>7058</v>
      </c>
      <c r="C8158" s="8" t="s">
        <v>5</v>
      </c>
      <c r="D8158" s="50" t="s">
        <v>11469</v>
      </c>
      <c r="E8158" s="50" t="s">
        <v>6215</v>
      </c>
    </row>
    <row r="8159" spans="1:5" ht="16" x14ac:dyDescent="0.2">
      <c r="A8159" s="8" t="s">
        <v>9307</v>
      </c>
      <c r="B8159" s="8" t="s">
        <v>7058</v>
      </c>
      <c r="C8159" s="8" t="s">
        <v>6</v>
      </c>
      <c r="D8159" s="50" t="s">
        <v>11685</v>
      </c>
      <c r="E8159" s="50" t="s">
        <v>6963</v>
      </c>
    </row>
    <row r="8160" spans="1:5" ht="16" x14ac:dyDescent="0.2">
      <c r="A8160" s="8" t="s">
        <v>9307</v>
      </c>
      <c r="B8160" s="8" t="s">
        <v>7058</v>
      </c>
      <c r="C8160" s="8" t="s">
        <v>7</v>
      </c>
      <c r="D8160" s="50" t="s">
        <v>11701</v>
      </c>
      <c r="E8160" s="50" t="s">
        <v>7011</v>
      </c>
    </row>
    <row r="8161" spans="1:5" ht="16" x14ac:dyDescent="0.2">
      <c r="A8161" s="8" t="s">
        <v>9307</v>
      </c>
      <c r="B8161" s="8" t="s">
        <v>7061</v>
      </c>
      <c r="C8161" s="8" t="s">
        <v>4</v>
      </c>
      <c r="D8161" s="50" t="s">
        <v>11467</v>
      </c>
      <c r="E8161" s="50" t="s">
        <v>6211</v>
      </c>
    </row>
    <row r="8162" spans="1:5" ht="16" x14ac:dyDescent="0.2">
      <c r="A8162" s="8" t="s">
        <v>9307</v>
      </c>
      <c r="B8162" s="8" t="s">
        <v>7061</v>
      </c>
      <c r="C8162" s="8" t="s">
        <v>5</v>
      </c>
      <c r="D8162" s="50" t="s">
        <v>11469</v>
      </c>
      <c r="E8162" s="50" t="s">
        <v>6215</v>
      </c>
    </row>
    <row r="8163" spans="1:5" ht="16" x14ac:dyDescent="0.2">
      <c r="A8163" s="8" t="s">
        <v>9307</v>
      </c>
      <c r="B8163" s="8" t="s">
        <v>7061</v>
      </c>
      <c r="C8163" s="8" t="s">
        <v>6</v>
      </c>
      <c r="D8163" s="50" t="s">
        <v>11685</v>
      </c>
      <c r="E8163" s="50" t="s">
        <v>6963</v>
      </c>
    </row>
    <row r="8164" spans="1:5" ht="16" x14ac:dyDescent="0.2">
      <c r="A8164" s="8" t="s">
        <v>9307</v>
      </c>
      <c r="B8164" s="8" t="s">
        <v>7061</v>
      </c>
      <c r="C8164" s="8" t="s">
        <v>7</v>
      </c>
      <c r="D8164" s="50" t="s">
        <v>10737</v>
      </c>
      <c r="E8164" s="50" t="s">
        <v>6359</v>
      </c>
    </row>
    <row r="8165" spans="1:5" ht="48" x14ac:dyDescent="0.2">
      <c r="A8165" s="8" t="s">
        <v>9307</v>
      </c>
      <c r="B8165" s="8" t="s">
        <v>7061</v>
      </c>
      <c r="C8165" s="8" t="s">
        <v>8</v>
      </c>
      <c r="D8165" s="50" t="s">
        <v>11710</v>
      </c>
      <c r="E8165" s="21" t="s">
        <v>7063</v>
      </c>
    </row>
    <row r="8166" spans="1:5" ht="16" x14ac:dyDescent="0.2">
      <c r="A8166" s="8" t="s">
        <v>9307</v>
      </c>
      <c r="B8166" s="8" t="s">
        <v>7064</v>
      </c>
      <c r="C8166" s="8" t="s">
        <v>4</v>
      </c>
      <c r="D8166" s="50" t="s">
        <v>11467</v>
      </c>
      <c r="E8166" s="50" t="s">
        <v>6211</v>
      </c>
    </row>
    <row r="8167" spans="1:5" ht="16" x14ac:dyDescent="0.2">
      <c r="A8167" s="8" t="s">
        <v>9307</v>
      </c>
      <c r="B8167" s="8" t="s">
        <v>7064</v>
      </c>
      <c r="C8167" s="8" t="s">
        <v>5</v>
      </c>
      <c r="D8167" s="50" t="s">
        <v>11469</v>
      </c>
      <c r="E8167" s="50" t="s">
        <v>6215</v>
      </c>
    </row>
    <row r="8168" spans="1:5" ht="16" x14ac:dyDescent="0.2">
      <c r="A8168" s="8" t="s">
        <v>9307</v>
      </c>
      <c r="B8168" s="8" t="s">
        <v>7064</v>
      </c>
      <c r="C8168" s="8" t="s">
        <v>6</v>
      </c>
      <c r="D8168" s="50" t="s">
        <v>11685</v>
      </c>
      <c r="E8168" s="50" t="s">
        <v>6963</v>
      </c>
    </row>
    <row r="8169" spans="1:5" ht="16" x14ac:dyDescent="0.2">
      <c r="A8169" s="8" t="s">
        <v>9307</v>
      </c>
      <c r="B8169" s="8" t="s">
        <v>7064</v>
      </c>
      <c r="C8169" s="8" t="s">
        <v>7</v>
      </c>
      <c r="D8169" s="50" t="s">
        <v>11701</v>
      </c>
      <c r="E8169" s="50" t="s">
        <v>7011</v>
      </c>
    </row>
    <row r="8170" spans="1:5" ht="16" x14ac:dyDescent="0.2">
      <c r="A8170" s="8" t="s">
        <v>9307</v>
      </c>
      <c r="B8170" s="8" t="s">
        <v>7067</v>
      </c>
      <c r="C8170" s="8" t="s">
        <v>4</v>
      </c>
      <c r="D8170" s="50" t="s">
        <v>11467</v>
      </c>
      <c r="E8170" s="50" t="s">
        <v>6211</v>
      </c>
    </row>
    <row r="8171" spans="1:5" ht="16" x14ac:dyDescent="0.2">
      <c r="A8171" s="8" t="s">
        <v>9307</v>
      </c>
      <c r="B8171" s="8" t="s">
        <v>7067</v>
      </c>
      <c r="C8171" s="8" t="s">
        <v>5</v>
      </c>
      <c r="D8171" s="50" t="s">
        <v>11469</v>
      </c>
      <c r="E8171" s="50" t="s">
        <v>6215</v>
      </c>
    </row>
    <row r="8172" spans="1:5" ht="16" x14ac:dyDescent="0.2">
      <c r="A8172" s="8" t="s">
        <v>9307</v>
      </c>
      <c r="B8172" s="8" t="s">
        <v>7067</v>
      </c>
      <c r="C8172" s="8" t="s">
        <v>6</v>
      </c>
      <c r="D8172" s="50" t="s">
        <v>11685</v>
      </c>
      <c r="E8172" s="50" t="s">
        <v>6963</v>
      </c>
    </row>
    <row r="8173" spans="1:5" ht="16" x14ac:dyDescent="0.2">
      <c r="A8173" s="8" t="s">
        <v>9307</v>
      </c>
      <c r="B8173" s="8" t="s">
        <v>7067</v>
      </c>
      <c r="C8173" s="8" t="s">
        <v>7</v>
      </c>
      <c r="D8173" s="50" t="s">
        <v>10794</v>
      </c>
      <c r="E8173" s="50" t="s">
        <v>6376</v>
      </c>
    </row>
    <row r="8174" spans="1:5" ht="48" x14ac:dyDescent="0.2">
      <c r="A8174" s="8" t="s">
        <v>9307</v>
      </c>
      <c r="B8174" s="8" t="s">
        <v>7067</v>
      </c>
      <c r="C8174" s="8" t="s">
        <v>8</v>
      </c>
      <c r="D8174" s="50" t="s">
        <v>11711</v>
      </c>
      <c r="E8174" s="21" t="s">
        <v>7069</v>
      </c>
    </row>
    <row r="8175" spans="1:5" ht="16" x14ac:dyDescent="0.2">
      <c r="A8175" s="8" t="s">
        <v>9307</v>
      </c>
      <c r="B8175" s="8" t="s">
        <v>7070</v>
      </c>
      <c r="C8175" s="8" t="s">
        <v>4</v>
      </c>
      <c r="D8175" s="50" t="s">
        <v>11467</v>
      </c>
      <c r="E8175" s="50" t="s">
        <v>6211</v>
      </c>
    </row>
    <row r="8176" spans="1:5" ht="16" x14ac:dyDescent="0.2">
      <c r="A8176" s="8" t="s">
        <v>9307</v>
      </c>
      <c r="B8176" s="8" t="s">
        <v>7070</v>
      </c>
      <c r="C8176" s="8" t="s">
        <v>5</v>
      </c>
      <c r="D8176" s="50" t="s">
        <v>11469</v>
      </c>
      <c r="E8176" s="50" t="s">
        <v>6215</v>
      </c>
    </row>
    <row r="8177" spans="1:5" ht="16" x14ac:dyDescent="0.2">
      <c r="A8177" s="8" t="s">
        <v>9307</v>
      </c>
      <c r="B8177" s="8" t="s">
        <v>7070</v>
      </c>
      <c r="C8177" s="8" t="s">
        <v>6</v>
      </c>
      <c r="D8177" s="50" t="s">
        <v>11685</v>
      </c>
      <c r="E8177" s="50" t="s">
        <v>6963</v>
      </c>
    </row>
    <row r="8178" spans="1:5" ht="16" x14ac:dyDescent="0.2">
      <c r="A8178" s="8" t="s">
        <v>9307</v>
      </c>
      <c r="B8178" s="8" t="s">
        <v>7070</v>
      </c>
      <c r="C8178" s="8" t="s">
        <v>7</v>
      </c>
      <c r="D8178" s="50" t="s">
        <v>11701</v>
      </c>
      <c r="E8178" s="50" t="s">
        <v>7011</v>
      </c>
    </row>
    <row r="8179" spans="1:5" ht="16" x14ac:dyDescent="0.2">
      <c r="A8179" s="8" t="s">
        <v>9307</v>
      </c>
      <c r="B8179" s="8" t="s">
        <v>7073</v>
      </c>
      <c r="C8179" s="8" t="s">
        <v>4</v>
      </c>
      <c r="D8179" s="50" t="s">
        <v>11467</v>
      </c>
      <c r="E8179" s="50" t="s">
        <v>6211</v>
      </c>
    </row>
    <row r="8180" spans="1:5" ht="16" x14ac:dyDescent="0.2">
      <c r="A8180" s="8" t="s">
        <v>9307</v>
      </c>
      <c r="B8180" s="8" t="s">
        <v>7073</v>
      </c>
      <c r="C8180" s="8" t="s">
        <v>5</v>
      </c>
      <c r="D8180" s="50" t="s">
        <v>11469</v>
      </c>
      <c r="E8180" s="50" t="s">
        <v>6215</v>
      </c>
    </row>
    <row r="8181" spans="1:5" ht="16" x14ac:dyDescent="0.2">
      <c r="A8181" s="8" t="s">
        <v>9307</v>
      </c>
      <c r="B8181" s="8" t="s">
        <v>7073</v>
      </c>
      <c r="C8181" s="8" t="s">
        <v>6</v>
      </c>
      <c r="D8181" s="50" t="s">
        <v>11685</v>
      </c>
      <c r="E8181" s="50" t="s">
        <v>6963</v>
      </c>
    </row>
    <row r="8182" spans="1:5" ht="16" x14ac:dyDescent="0.2">
      <c r="A8182" s="8" t="s">
        <v>9307</v>
      </c>
      <c r="B8182" s="8" t="s">
        <v>7073</v>
      </c>
      <c r="C8182" s="8" t="s">
        <v>7</v>
      </c>
      <c r="D8182" s="50" t="s">
        <v>9759</v>
      </c>
      <c r="E8182" s="50" t="s">
        <v>6384</v>
      </c>
    </row>
    <row r="8183" spans="1:5" ht="64" x14ac:dyDescent="0.2">
      <c r="A8183" s="8" t="s">
        <v>9307</v>
      </c>
      <c r="B8183" s="8" t="s">
        <v>7073</v>
      </c>
      <c r="C8183" s="8" t="s">
        <v>8</v>
      </c>
      <c r="D8183" s="50" t="s">
        <v>11712</v>
      </c>
      <c r="E8183" s="21" t="s">
        <v>7075</v>
      </c>
    </row>
    <row r="8184" spans="1:5" ht="16" x14ac:dyDescent="0.2">
      <c r="A8184" s="8" t="s">
        <v>9307</v>
      </c>
      <c r="B8184" s="8" t="s">
        <v>7076</v>
      </c>
      <c r="C8184" s="8" t="s">
        <v>4</v>
      </c>
      <c r="D8184" s="50" t="s">
        <v>11467</v>
      </c>
      <c r="E8184" s="50" t="s">
        <v>6211</v>
      </c>
    </row>
    <row r="8185" spans="1:5" ht="16" x14ac:dyDescent="0.2">
      <c r="A8185" s="8" t="s">
        <v>9307</v>
      </c>
      <c r="B8185" s="8" t="s">
        <v>7076</v>
      </c>
      <c r="C8185" s="8" t="s">
        <v>5</v>
      </c>
      <c r="D8185" s="50" t="s">
        <v>11469</v>
      </c>
      <c r="E8185" s="50" t="s">
        <v>6215</v>
      </c>
    </row>
    <row r="8186" spans="1:5" ht="16" x14ac:dyDescent="0.2">
      <c r="A8186" s="8" t="s">
        <v>9307</v>
      </c>
      <c r="B8186" s="8" t="s">
        <v>7076</v>
      </c>
      <c r="C8186" s="8" t="s">
        <v>6</v>
      </c>
      <c r="D8186" s="50" t="s">
        <v>11685</v>
      </c>
      <c r="E8186" s="50" t="s">
        <v>6963</v>
      </c>
    </row>
    <row r="8187" spans="1:5" ht="16" x14ac:dyDescent="0.2">
      <c r="A8187" s="8" t="s">
        <v>9307</v>
      </c>
      <c r="B8187" s="8" t="s">
        <v>7076</v>
      </c>
      <c r="C8187" s="8" t="s">
        <v>7</v>
      </c>
      <c r="D8187" s="50" t="s">
        <v>11701</v>
      </c>
      <c r="E8187" s="50" t="s">
        <v>7011</v>
      </c>
    </row>
    <row r="8188" spans="1:5" ht="16" x14ac:dyDescent="0.2">
      <c r="A8188" s="8" t="s">
        <v>9307</v>
      </c>
      <c r="B8188" s="8" t="s">
        <v>7079</v>
      </c>
      <c r="C8188" s="8" t="s">
        <v>4</v>
      </c>
      <c r="D8188" s="50" t="s">
        <v>11467</v>
      </c>
      <c r="E8188" s="50" t="s">
        <v>6211</v>
      </c>
    </row>
    <row r="8189" spans="1:5" ht="16" x14ac:dyDescent="0.2">
      <c r="A8189" s="8" t="s">
        <v>9307</v>
      </c>
      <c r="B8189" s="8" t="s">
        <v>7079</v>
      </c>
      <c r="C8189" s="8" t="s">
        <v>5</v>
      </c>
      <c r="D8189" s="50" t="s">
        <v>11469</v>
      </c>
      <c r="E8189" s="50" t="s">
        <v>6215</v>
      </c>
    </row>
    <row r="8190" spans="1:5" ht="16" x14ac:dyDescent="0.2">
      <c r="A8190" s="8" t="s">
        <v>9307</v>
      </c>
      <c r="B8190" s="8" t="s">
        <v>7079</v>
      </c>
      <c r="C8190" s="8" t="s">
        <v>6</v>
      </c>
      <c r="D8190" s="50" t="s">
        <v>11685</v>
      </c>
      <c r="E8190" s="50" t="s">
        <v>6963</v>
      </c>
    </row>
    <row r="8191" spans="1:5" ht="16" x14ac:dyDescent="0.2">
      <c r="A8191" s="8" t="s">
        <v>9307</v>
      </c>
      <c r="B8191" s="8" t="s">
        <v>7079</v>
      </c>
      <c r="C8191" s="8" t="s">
        <v>7</v>
      </c>
      <c r="D8191" s="50" t="s">
        <v>11526</v>
      </c>
      <c r="E8191" s="50" t="s">
        <v>6392</v>
      </c>
    </row>
    <row r="8192" spans="1:5" ht="64" x14ac:dyDescent="0.2">
      <c r="A8192" s="8" t="s">
        <v>9307</v>
      </c>
      <c r="B8192" s="8" t="s">
        <v>7079</v>
      </c>
      <c r="C8192" s="8" t="s">
        <v>8</v>
      </c>
      <c r="D8192" s="50" t="s">
        <v>11713</v>
      </c>
      <c r="E8192" s="50" t="s">
        <v>7081</v>
      </c>
    </row>
    <row r="8193" spans="1:5" ht="16" x14ac:dyDescent="0.2">
      <c r="A8193" s="8" t="s">
        <v>9307</v>
      </c>
      <c r="B8193" s="8" t="s">
        <v>7082</v>
      </c>
      <c r="C8193" s="8" t="s">
        <v>4</v>
      </c>
      <c r="D8193" s="50" t="s">
        <v>11467</v>
      </c>
      <c r="E8193" s="50" t="s">
        <v>6211</v>
      </c>
    </row>
    <row r="8194" spans="1:5" ht="16" x14ac:dyDescent="0.2">
      <c r="A8194" s="8" t="s">
        <v>9307</v>
      </c>
      <c r="B8194" s="8" t="s">
        <v>7082</v>
      </c>
      <c r="C8194" s="8" t="s">
        <v>5</v>
      </c>
      <c r="D8194" s="50" t="s">
        <v>11469</v>
      </c>
      <c r="E8194" s="50" t="s">
        <v>6215</v>
      </c>
    </row>
    <row r="8195" spans="1:5" ht="16" x14ac:dyDescent="0.2">
      <c r="A8195" s="8" t="s">
        <v>9307</v>
      </c>
      <c r="B8195" s="8" t="s">
        <v>7082</v>
      </c>
      <c r="C8195" s="8" t="s">
        <v>6</v>
      </c>
      <c r="D8195" s="50" t="s">
        <v>11685</v>
      </c>
      <c r="E8195" s="50" t="s">
        <v>6963</v>
      </c>
    </row>
    <row r="8196" spans="1:5" ht="16" x14ac:dyDescent="0.2">
      <c r="A8196" s="8" t="s">
        <v>9307</v>
      </c>
      <c r="B8196" s="8" t="s">
        <v>7082</v>
      </c>
      <c r="C8196" s="8" t="s">
        <v>7</v>
      </c>
      <c r="D8196" s="50" t="s">
        <v>11701</v>
      </c>
      <c r="E8196" s="50" t="s">
        <v>7011</v>
      </c>
    </row>
    <row r="8197" spans="1:5" ht="16" x14ac:dyDescent="0.2">
      <c r="A8197" s="8" t="s">
        <v>9307</v>
      </c>
      <c r="B8197" s="8" t="s">
        <v>7085</v>
      </c>
      <c r="C8197" s="8" t="s">
        <v>4</v>
      </c>
      <c r="D8197" s="50" t="s">
        <v>11467</v>
      </c>
      <c r="E8197" s="50" t="s">
        <v>6211</v>
      </c>
    </row>
    <row r="8198" spans="1:5" ht="16" x14ac:dyDescent="0.2">
      <c r="A8198" s="8" t="s">
        <v>9307</v>
      </c>
      <c r="B8198" s="8" t="s">
        <v>7085</v>
      </c>
      <c r="C8198" s="8" t="s">
        <v>5</v>
      </c>
      <c r="D8198" s="50" t="s">
        <v>11469</v>
      </c>
      <c r="E8198" s="50" t="s">
        <v>6215</v>
      </c>
    </row>
    <row r="8199" spans="1:5" ht="16" x14ac:dyDescent="0.2">
      <c r="A8199" s="8" t="s">
        <v>9307</v>
      </c>
      <c r="B8199" s="8" t="s">
        <v>7085</v>
      </c>
      <c r="C8199" s="8" t="s">
        <v>6</v>
      </c>
      <c r="D8199" s="50" t="s">
        <v>11685</v>
      </c>
      <c r="E8199" s="50" t="s">
        <v>6963</v>
      </c>
    </row>
    <row r="8200" spans="1:5" ht="16" x14ac:dyDescent="0.2">
      <c r="A8200" s="8" t="s">
        <v>9307</v>
      </c>
      <c r="B8200" s="8" t="s">
        <v>7085</v>
      </c>
      <c r="C8200" s="8" t="s">
        <v>7</v>
      </c>
      <c r="D8200" s="50" t="s">
        <v>10008</v>
      </c>
      <c r="E8200" s="50" t="s">
        <v>2080</v>
      </c>
    </row>
    <row r="8201" spans="1:5" ht="48" x14ac:dyDescent="0.2">
      <c r="A8201" s="8" t="s">
        <v>9307</v>
      </c>
      <c r="B8201" s="8" t="s">
        <v>7085</v>
      </c>
      <c r="C8201" s="8" t="s">
        <v>8</v>
      </c>
      <c r="D8201" s="50" t="s">
        <v>11714</v>
      </c>
      <c r="E8201" s="50" t="s">
        <v>7087</v>
      </c>
    </row>
    <row r="8202" spans="1:5" ht="16" x14ac:dyDescent="0.2">
      <c r="A8202" s="8" t="s">
        <v>9307</v>
      </c>
      <c r="B8202" s="8" t="s">
        <v>7088</v>
      </c>
      <c r="C8202" s="8" t="s">
        <v>4</v>
      </c>
      <c r="D8202" s="50" t="s">
        <v>11467</v>
      </c>
      <c r="E8202" s="50" t="s">
        <v>6211</v>
      </c>
    </row>
    <row r="8203" spans="1:5" ht="16" x14ac:dyDescent="0.2">
      <c r="A8203" s="8" t="s">
        <v>9307</v>
      </c>
      <c r="B8203" s="8" t="s">
        <v>7088</v>
      </c>
      <c r="C8203" s="8" t="s">
        <v>5</v>
      </c>
      <c r="D8203" s="50" t="s">
        <v>11469</v>
      </c>
      <c r="E8203" s="50" t="s">
        <v>6215</v>
      </c>
    </row>
    <row r="8204" spans="1:5" ht="16" x14ac:dyDescent="0.2">
      <c r="A8204" s="8" t="s">
        <v>9307</v>
      </c>
      <c r="B8204" s="8" t="s">
        <v>7088</v>
      </c>
      <c r="C8204" s="8" t="s">
        <v>6</v>
      </c>
      <c r="D8204" s="50" t="s">
        <v>11685</v>
      </c>
      <c r="E8204" s="50" t="s">
        <v>6963</v>
      </c>
    </row>
    <row r="8205" spans="1:5" ht="16" x14ac:dyDescent="0.2">
      <c r="A8205" s="8" t="s">
        <v>9307</v>
      </c>
      <c r="B8205" s="8" t="s">
        <v>7088</v>
      </c>
      <c r="C8205" s="8" t="s">
        <v>7</v>
      </c>
      <c r="D8205" s="50" t="s">
        <v>11701</v>
      </c>
      <c r="E8205" s="50" t="s">
        <v>7011</v>
      </c>
    </row>
    <row r="8206" spans="1:5" ht="16" x14ac:dyDescent="0.2">
      <c r="A8206" s="8" t="s">
        <v>9307</v>
      </c>
      <c r="B8206" s="8" t="s">
        <v>7091</v>
      </c>
      <c r="C8206" s="8" t="s">
        <v>4</v>
      </c>
      <c r="D8206" s="50" t="s">
        <v>11467</v>
      </c>
      <c r="E8206" s="50" t="s">
        <v>6211</v>
      </c>
    </row>
    <row r="8207" spans="1:5" ht="16" x14ac:dyDescent="0.2">
      <c r="A8207" s="8" t="s">
        <v>9307</v>
      </c>
      <c r="B8207" s="8" t="s">
        <v>7091</v>
      </c>
      <c r="C8207" s="8" t="s">
        <v>5</v>
      </c>
      <c r="D8207" s="50" t="s">
        <v>11469</v>
      </c>
      <c r="E8207" s="50" t="s">
        <v>6215</v>
      </c>
    </row>
    <row r="8208" spans="1:5" ht="16" x14ac:dyDescent="0.2">
      <c r="A8208" s="8" t="s">
        <v>9307</v>
      </c>
      <c r="B8208" s="8" t="s">
        <v>7091</v>
      </c>
      <c r="C8208" s="8" t="s">
        <v>6</v>
      </c>
      <c r="D8208" s="50" t="s">
        <v>11685</v>
      </c>
      <c r="E8208" s="50" t="s">
        <v>6963</v>
      </c>
    </row>
    <row r="8209" spans="1:5" ht="16" x14ac:dyDescent="0.2">
      <c r="A8209" s="8" t="s">
        <v>9307</v>
      </c>
      <c r="B8209" s="8" t="s">
        <v>7091</v>
      </c>
      <c r="C8209" s="8" t="s">
        <v>7</v>
      </c>
      <c r="D8209" s="50" t="s">
        <v>11715</v>
      </c>
      <c r="E8209" s="50" t="s">
        <v>7093</v>
      </c>
    </row>
    <row r="8210" spans="1:5" ht="80" x14ac:dyDescent="0.2">
      <c r="A8210" s="8" t="s">
        <v>9307</v>
      </c>
      <c r="B8210" s="8" t="s">
        <v>7091</v>
      </c>
      <c r="C8210" s="8" t="s">
        <v>8</v>
      </c>
      <c r="D8210" s="50" t="s">
        <v>11716</v>
      </c>
      <c r="E8210" s="50" t="s">
        <v>7094</v>
      </c>
    </row>
    <row r="8211" spans="1:5" ht="16" x14ac:dyDescent="0.2">
      <c r="A8211" s="8" t="s">
        <v>9307</v>
      </c>
      <c r="B8211" s="8" t="s">
        <v>7095</v>
      </c>
      <c r="C8211" s="8" t="s">
        <v>4</v>
      </c>
      <c r="D8211" s="50" t="s">
        <v>11467</v>
      </c>
      <c r="E8211" s="50" t="s">
        <v>6211</v>
      </c>
    </row>
    <row r="8212" spans="1:5" ht="16" x14ac:dyDescent="0.2">
      <c r="A8212" s="8" t="s">
        <v>9307</v>
      </c>
      <c r="B8212" s="8" t="s">
        <v>7095</v>
      </c>
      <c r="C8212" s="8" t="s">
        <v>5</v>
      </c>
      <c r="D8212" s="50" t="s">
        <v>11469</v>
      </c>
      <c r="E8212" s="50" t="s">
        <v>6215</v>
      </c>
    </row>
    <row r="8213" spans="1:5" ht="16" x14ac:dyDescent="0.2">
      <c r="A8213" s="8" t="s">
        <v>9307</v>
      </c>
      <c r="B8213" s="8" t="s">
        <v>7095</v>
      </c>
      <c r="C8213" s="8" t="s">
        <v>6</v>
      </c>
      <c r="D8213" s="50" t="s">
        <v>11685</v>
      </c>
      <c r="E8213" s="50" t="s">
        <v>6963</v>
      </c>
    </row>
    <row r="8214" spans="1:5" ht="16" x14ac:dyDescent="0.2">
      <c r="A8214" s="8" t="s">
        <v>9307</v>
      </c>
      <c r="B8214" s="8" t="s">
        <v>7095</v>
      </c>
      <c r="C8214" s="8" t="s">
        <v>7</v>
      </c>
      <c r="D8214" s="50" t="s">
        <v>11701</v>
      </c>
      <c r="E8214" s="50" t="s">
        <v>7011</v>
      </c>
    </row>
    <row r="8215" spans="1:5" ht="16" x14ac:dyDescent="0.2">
      <c r="A8215" s="8" t="s">
        <v>9307</v>
      </c>
      <c r="B8215" s="8" t="s">
        <v>7098</v>
      </c>
      <c r="C8215" s="8" t="s">
        <v>4</v>
      </c>
      <c r="D8215" s="50" t="s">
        <v>11467</v>
      </c>
      <c r="E8215" s="50" t="s">
        <v>6211</v>
      </c>
    </row>
    <row r="8216" spans="1:5" ht="16" x14ac:dyDescent="0.2">
      <c r="A8216" s="8" t="s">
        <v>9307</v>
      </c>
      <c r="B8216" s="8" t="s">
        <v>7098</v>
      </c>
      <c r="C8216" s="8" t="s">
        <v>5</v>
      </c>
      <c r="D8216" s="50" t="s">
        <v>11469</v>
      </c>
      <c r="E8216" s="50" t="s">
        <v>6215</v>
      </c>
    </row>
    <row r="8217" spans="1:5" ht="16" x14ac:dyDescent="0.2">
      <c r="A8217" s="8" t="s">
        <v>9307</v>
      </c>
      <c r="B8217" s="8" t="s">
        <v>7098</v>
      </c>
      <c r="C8217" s="8" t="s">
        <v>6</v>
      </c>
      <c r="D8217" s="50" t="s">
        <v>11685</v>
      </c>
      <c r="E8217" s="50" t="s">
        <v>6963</v>
      </c>
    </row>
    <row r="8218" spans="1:5" ht="16" x14ac:dyDescent="0.2">
      <c r="A8218" s="8" t="s">
        <v>9307</v>
      </c>
      <c r="B8218" s="8" t="s">
        <v>7098</v>
      </c>
      <c r="C8218" s="8" t="s">
        <v>7</v>
      </c>
      <c r="D8218" s="50" t="s">
        <v>11537</v>
      </c>
      <c r="E8218" s="50" t="s">
        <v>6423</v>
      </c>
    </row>
    <row r="8219" spans="1:5" ht="48" x14ac:dyDescent="0.2">
      <c r="A8219" s="8" t="s">
        <v>9307</v>
      </c>
      <c r="B8219" s="8" t="s">
        <v>7098</v>
      </c>
      <c r="C8219" s="8" t="s">
        <v>8</v>
      </c>
      <c r="D8219" s="50" t="s">
        <v>11717</v>
      </c>
      <c r="E8219" s="50" t="s">
        <v>7100</v>
      </c>
    </row>
    <row r="8220" spans="1:5" ht="16" x14ac:dyDescent="0.2">
      <c r="A8220" s="8" t="s">
        <v>9307</v>
      </c>
      <c r="B8220" s="8" t="s">
        <v>7101</v>
      </c>
      <c r="C8220" s="8" t="s">
        <v>4</v>
      </c>
      <c r="D8220" s="50" t="s">
        <v>11467</v>
      </c>
      <c r="E8220" s="50" t="s">
        <v>6211</v>
      </c>
    </row>
    <row r="8221" spans="1:5" ht="16" x14ac:dyDescent="0.2">
      <c r="A8221" s="8" t="s">
        <v>9307</v>
      </c>
      <c r="B8221" s="8" t="s">
        <v>7101</v>
      </c>
      <c r="C8221" s="8" t="s">
        <v>5</v>
      </c>
      <c r="D8221" s="50" t="s">
        <v>11469</v>
      </c>
      <c r="E8221" s="50" t="s">
        <v>6215</v>
      </c>
    </row>
    <row r="8222" spans="1:5" ht="16" x14ac:dyDescent="0.2">
      <c r="A8222" s="8" t="s">
        <v>9307</v>
      </c>
      <c r="B8222" s="8" t="s">
        <v>7101</v>
      </c>
      <c r="C8222" s="8" t="s">
        <v>6</v>
      </c>
      <c r="D8222" s="50" t="s">
        <v>11685</v>
      </c>
      <c r="E8222" s="50" t="s">
        <v>6963</v>
      </c>
    </row>
    <row r="8223" spans="1:5" ht="16" x14ac:dyDescent="0.2">
      <c r="A8223" s="8" t="s">
        <v>9307</v>
      </c>
      <c r="B8223" s="8" t="s">
        <v>7101</v>
      </c>
      <c r="C8223" s="8" t="s">
        <v>7</v>
      </c>
      <c r="D8223" s="50" t="s">
        <v>11701</v>
      </c>
      <c r="E8223" s="50" t="s">
        <v>7011</v>
      </c>
    </row>
    <row r="8224" spans="1:5" ht="16" x14ac:dyDescent="0.2">
      <c r="A8224" s="8" t="s">
        <v>9307</v>
      </c>
      <c r="B8224" s="8" t="s">
        <v>7104</v>
      </c>
      <c r="C8224" s="8" t="s">
        <v>4</v>
      </c>
      <c r="D8224" s="50" t="s">
        <v>11467</v>
      </c>
      <c r="E8224" s="50" t="s">
        <v>6211</v>
      </c>
    </row>
    <row r="8225" spans="1:5" ht="16" x14ac:dyDescent="0.2">
      <c r="A8225" s="8" t="s">
        <v>9307</v>
      </c>
      <c r="B8225" s="8" t="s">
        <v>7104</v>
      </c>
      <c r="C8225" s="8" t="s">
        <v>5</v>
      </c>
      <c r="D8225" s="50" t="s">
        <v>11469</v>
      </c>
      <c r="E8225" s="50" t="s">
        <v>6215</v>
      </c>
    </row>
    <row r="8226" spans="1:5" ht="16" x14ac:dyDescent="0.2">
      <c r="A8226" s="8" t="s">
        <v>9307</v>
      </c>
      <c r="B8226" s="8" t="s">
        <v>7104</v>
      </c>
      <c r="C8226" s="8" t="s">
        <v>6</v>
      </c>
      <c r="D8226" s="50" t="s">
        <v>11685</v>
      </c>
      <c r="E8226" s="50" t="s">
        <v>6963</v>
      </c>
    </row>
    <row r="8227" spans="1:5" ht="16" x14ac:dyDescent="0.2">
      <c r="A8227" s="8" t="s">
        <v>9307</v>
      </c>
      <c r="B8227" s="8" t="s">
        <v>7104</v>
      </c>
      <c r="C8227" s="8" t="s">
        <v>7</v>
      </c>
      <c r="D8227" s="50" t="s">
        <v>11531</v>
      </c>
      <c r="E8227" s="50" t="s">
        <v>6407</v>
      </c>
    </row>
    <row r="8228" spans="1:5" ht="80" x14ac:dyDescent="0.2">
      <c r="A8228" s="8" t="s">
        <v>9307</v>
      </c>
      <c r="B8228" s="8" t="s">
        <v>7104</v>
      </c>
      <c r="C8228" s="8" t="s">
        <v>8</v>
      </c>
      <c r="D8228" s="50" t="s">
        <v>11718</v>
      </c>
      <c r="E8228" s="50" t="s">
        <v>7106</v>
      </c>
    </row>
    <row r="8229" spans="1:5" ht="16" x14ac:dyDescent="0.2">
      <c r="A8229" s="8" t="s">
        <v>9307</v>
      </c>
      <c r="B8229" s="8" t="s">
        <v>7107</v>
      </c>
      <c r="C8229" s="8" t="s">
        <v>4</v>
      </c>
      <c r="D8229" s="50" t="s">
        <v>11467</v>
      </c>
      <c r="E8229" s="50" t="s">
        <v>6211</v>
      </c>
    </row>
    <row r="8230" spans="1:5" ht="16" x14ac:dyDescent="0.2">
      <c r="A8230" s="8" t="s">
        <v>9307</v>
      </c>
      <c r="B8230" s="8" t="s">
        <v>7107</v>
      </c>
      <c r="C8230" s="8" t="s">
        <v>5</v>
      </c>
      <c r="D8230" s="50" t="s">
        <v>11469</v>
      </c>
      <c r="E8230" s="50" t="s">
        <v>6215</v>
      </c>
    </row>
    <row r="8231" spans="1:5" ht="16" x14ac:dyDescent="0.2">
      <c r="A8231" s="8" t="s">
        <v>9307</v>
      </c>
      <c r="B8231" s="8" t="s">
        <v>7107</v>
      </c>
      <c r="C8231" s="8" t="s">
        <v>6</v>
      </c>
      <c r="D8231" s="50" t="s">
        <v>11685</v>
      </c>
      <c r="E8231" s="50" t="s">
        <v>6963</v>
      </c>
    </row>
    <row r="8232" spans="1:5" ht="16" x14ac:dyDescent="0.2">
      <c r="A8232" s="8" t="s">
        <v>9307</v>
      </c>
      <c r="B8232" s="8" t="s">
        <v>7107</v>
      </c>
      <c r="C8232" s="8" t="s">
        <v>7</v>
      </c>
      <c r="D8232" s="50" t="s">
        <v>11701</v>
      </c>
      <c r="E8232" s="50" t="s">
        <v>7011</v>
      </c>
    </row>
    <row r="8233" spans="1:5" ht="16" x14ac:dyDescent="0.2">
      <c r="A8233" s="8" t="s">
        <v>9307</v>
      </c>
      <c r="B8233" s="8" t="s">
        <v>7110</v>
      </c>
      <c r="C8233" s="8" t="s">
        <v>4</v>
      </c>
      <c r="D8233" s="50" t="s">
        <v>11467</v>
      </c>
      <c r="E8233" s="50" t="s">
        <v>6211</v>
      </c>
    </row>
    <row r="8234" spans="1:5" ht="16" x14ac:dyDescent="0.2">
      <c r="A8234" s="8" t="s">
        <v>9307</v>
      </c>
      <c r="B8234" s="8" t="s">
        <v>7110</v>
      </c>
      <c r="C8234" s="8" t="s">
        <v>5</v>
      </c>
      <c r="D8234" s="50" t="s">
        <v>11469</v>
      </c>
      <c r="E8234" s="50" t="s">
        <v>6215</v>
      </c>
    </row>
    <row r="8235" spans="1:5" ht="16" x14ac:dyDescent="0.2">
      <c r="A8235" s="8" t="s">
        <v>9307</v>
      </c>
      <c r="B8235" s="8" t="s">
        <v>7110</v>
      </c>
      <c r="C8235" s="8" t="s">
        <v>6</v>
      </c>
      <c r="D8235" s="50" t="s">
        <v>11685</v>
      </c>
      <c r="E8235" s="50" t="s">
        <v>6963</v>
      </c>
    </row>
    <row r="8236" spans="1:5" ht="16" x14ac:dyDescent="0.2">
      <c r="A8236" s="8" t="s">
        <v>9307</v>
      </c>
      <c r="B8236" s="8" t="s">
        <v>7110</v>
      </c>
      <c r="C8236" s="8" t="s">
        <v>7</v>
      </c>
      <c r="D8236" s="50" t="s">
        <v>9547</v>
      </c>
      <c r="E8236" s="50" t="s">
        <v>802</v>
      </c>
    </row>
    <row r="8237" spans="1:5" ht="16" x14ac:dyDescent="0.2">
      <c r="A8237" s="8" t="s">
        <v>9307</v>
      </c>
      <c r="B8237" s="8" t="s">
        <v>7112</v>
      </c>
      <c r="C8237" s="8" t="s">
        <v>4</v>
      </c>
      <c r="D8237" s="50" t="s">
        <v>11467</v>
      </c>
      <c r="E8237" s="50" t="s">
        <v>6211</v>
      </c>
    </row>
    <row r="8238" spans="1:5" ht="16" x14ac:dyDescent="0.2">
      <c r="A8238" s="8" t="s">
        <v>9307</v>
      </c>
      <c r="B8238" s="8" t="s">
        <v>7112</v>
      </c>
      <c r="C8238" s="8" t="s">
        <v>5</v>
      </c>
      <c r="D8238" s="50" t="s">
        <v>11469</v>
      </c>
      <c r="E8238" s="50" t="s">
        <v>6215</v>
      </c>
    </row>
    <row r="8239" spans="1:5" ht="16" x14ac:dyDescent="0.2">
      <c r="A8239" s="8" t="s">
        <v>9307</v>
      </c>
      <c r="B8239" s="8" t="s">
        <v>7112</v>
      </c>
      <c r="C8239" s="8" t="s">
        <v>6</v>
      </c>
      <c r="D8239" s="50" t="s">
        <v>11685</v>
      </c>
      <c r="E8239" s="50" t="s">
        <v>6963</v>
      </c>
    </row>
    <row r="8240" spans="1:5" ht="16" x14ac:dyDescent="0.2">
      <c r="A8240" s="8" t="s">
        <v>9307</v>
      </c>
      <c r="B8240" s="8" t="s">
        <v>7112</v>
      </c>
      <c r="C8240" s="8" t="s">
        <v>7</v>
      </c>
      <c r="D8240" s="50" t="s">
        <v>9516</v>
      </c>
      <c r="E8240" s="50" t="s">
        <v>643</v>
      </c>
    </row>
    <row r="8241" spans="1:5" ht="16" x14ac:dyDescent="0.2">
      <c r="A8241" s="8" t="s">
        <v>9307</v>
      </c>
      <c r="B8241" s="8" t="s">
        <v>7115</v>
      </c>
      <c r="C8241" s="8" t="s">
        <v>4</v>
      </c>
      <c r="D8241" s="50" t="s">
        <v>11467</v>
      </c>
      <c r="E8241" s="50" t="s">
        <v>6211</v>
      </c>
    </row>
    <row r="8242" spans="1:5" ht="16" x14ac:dyDescent="0.2">
      <c r="A8242" s="8" t="s">
        <v>9307</v>
      </c>
      <c r="B8242" s="8" t="s">
        <v>7115</v>
      </c>
      <c r="C8242" s="8" t="s">
        <v>5</v>
      </c>
      <c r="D8242" s="50" t="s">
        <v>11469</v>
      </c>
      <c r="E8242" s="50" t="s">
        <v>6215</v>
      </c>
    </row>
    <row r="8243" spans="1:5" ht="16" x14ac:dyDescent="0.2">
      <c r="A8243" s="8" t="s">
        <v>9307</v>
      </c>
      <c r="B8243" s="8" t="s">
        <v>7115</v>
      </c>
      <c r="C8243" s="8" t="s">
        <v>6</v>
      </c>
      <c r="D8243" s="50" t="s">
        <v>11685</v>
      </c>
      <c r="E8243" s="50" t="s">
        <v>6963</v>
      </c>
    </row>
    <row r="8244" spans="1:5" ht="16" x14ac:dyDescent="0.2">
      <c r="A8244" s="8" t="s">
        <v>9307</v>
      </c>
      <c r="B8244" s="8" t="s">
        <v>7115</v>
      </c>
      <c r="C8244" s="8" t="s">
        <v>7</v>
      </c>
      <c r="D8244" s="50" t="s">
        <v>11719</v>
      </c>
      <c r="E8244" s="50" t="s">
        <v>7117</v>
      </c>
    </row>
    <row r="8245" spans="1:5" ht="16" x14ac:dyDescent="0.2">
      <c r="A8245" s="8" t="s">
        <v>9307</v>
      </c>
      <c r="B8245" s="8" t="s">
        <v>7118</v>
      </c>
      <c r="C8245" s="8" t="s">
        <v>4</v>
      </c>
      <c r="D8245" s="50" t="s">
        <v>11467</v>
      </c>
      <c r="E8245" s="50" t="s">
        <v>6211</v>
      </c>
    </row>
    <row r="8246" spans="1:5" ht="16" x14ac:dyDescent="0.2">
      <c r="A8246" s="8" t="s">
        <v>9307</v>
      </c>
      <c r="B8246" s="8" t="s">
        <v>7118</v>
      </c>
      <c r="C8246" s="8" t="s">
        <v>5</v>
      </c>
      <c r="D8246" s="50" t="s">
        <v>11720</v>
      </c>
      <c r="E8246" s="50" t="s">
        <v>7120</v>
      </c>
    </row>
    <row r="8247" spans="1:5" ht="16" x14ac:dyDescent="0.2">
      <c r="A8247" s="8" t="s">
        <v>9307</v>
      </c>
      <c r="B8247" s="8" t="s">
        <v>7118</v>
      </c>
      <c r="C8247" s="8" t="s">
        <v>6</v>
      </c>
      <c r="D8247" s="50" t="s">
        <v>11721</v>
      </c>
      <c r="E8247" s="50" t="s">
        <v>7121</v>
      </c>
    </row>
    <row r="8248" spans="1:5" ht="32" x14ac:dyDescent="0.2">
      <c r="A8248" s="8" t="s">
        <v>9307</v>
      </c>
      <c r="B8248" s="8" t="s">
        <v>7118</v>
      </c>
      <c r="C8248" s="8" t="s">
        <v>7</v>
      </c>
      <c r="D8248" s="50" t="s">
        <v>11722</v>
      </c>
      <c r="E8248" s="50" t="s">
        <v>7122</v>
      </c>
    </row>
    <row r="8249" spans="1:5" ht="16" x14ac:dyDescent="0.2">
      <c r="A8249" s="8" t="s">
        <v>9307</v>
      </c>
      <c r="B8249" s="8" t="s">
        <v>7123</v>
      </c>
      <c r="C8249" s="8" t="s">
        <v>4</v>
      </c>
      <c r="D8249" s="50" t="s">
        <v>11467</v>
      </c>
      <c r="E8249" s="50" t="s">
        <v>6211</v>
      </c>
    </row>
    <row r="8250" spans="1:5" ht="16" x14ac:dyDescent="0.2">
      <c r="A8250" s="8" t="s">
        <v>9307</v>
      </c>
      <c r="B8250" s="8" t="s">
        <v>7123</v>
      </c>
      <c r="C8250" s="8" t="s">
        <v>5</v>
      </c>
      <c r="D8250" s="50" t="s">
        <v>11720</v>
      </c>
      <c r="E8250" s="50" t="s">
        <v>7120</v>
      </c>
    </row>
    <row r="8251" spans="1:5" ht="16" x14ac:dyDescent="0.2">
      <c r="A8251" s="8" t="s">
        <v>9307</v>
      </c>
      <c r="B8251" s="8" t="s">
        <v>7123</v>
      </c>
      <c r="C8251" s="8" t="s">
        <v>6</v>
      </c>
      <c r="D8251" s="50" t="s">
        <v>11721</v>
      </c>
      <c r="E8251" s="50" t="s">
        <v>7121</v>
      </c>
    </row>
    <row r="8252" spans="1:5" ht="16" x14ac:dyDescent="0.2">
      <c r="A8252" s="8" t="s">
        <v>9307</v>
      </c>
      <c r="B8252" s="8" t="s">
        <v>7123</v>
      </c>
      <c r="C8252" s="8" t="s">
        <v>7</v>
      </c>
      <c r="D8252" s="50" t="s">
        <v>11723</v>
      </c>
      <c r="E8252" s="50" t="s">
        <v>7125</v>
      </c>
    </row>
    <row r="8253" spans="1:5" ht="16" x14ac:dyDescent="0.2">
      <c r="A8253" s="8" t="s">
        <v>9307</v>
      </c>
      <c r="B8253" s="8" t="s">
        <v>7126</v>
      </c>
      <c r="C8253" s="8" t="s">
        <v>4</v>
      </c>
      <c r="D8253" s="50" t="s">
        <v>11467</v>
      </c>
      <c r="E8253" s="50" t="s">
        <v>6211</v>
      </c>
    </row>
    <row r="8254" spans="1:5" ht="16" x14ac:dyDescent="0.2">
      <c r="A8254" s="8" t="s">
        <v>9307</v>
      </c>
      <c r="B8254" s="8" t="s">
        <v>7126</v>
      </c>
      <c r="C8254" s="8" t="s">
        <v>5</v>
      </c>
      <c r="D8254" s="50" t="s">
        <v>11720</v>
      </c>
      <c r="E8254" s="50" t="s">
        <v>7120</v>
      </c>
    </row>
    <row r="8255" spans="1:5" ht="16" x14ac:dyDescent="0.2">
      <c r="A8255" s="8" t="s">
        <v>9307</v>
      </c>
      <c r="B8255" s="8" t="s">
        <v>7126</v>
      </c>
      <c r="C8255" s="8" t="s">
        <v>6</v>
      </c>
      <c r="D8255" s="50" t="s">
        <v>11721</v>
      </c>
      <c r="E8255" s="50" t="s">
        <v>7121</v>
      </c>
    </row>
    <row r="8256" spans="1:5" ht="16" x14ac:dyDescent="0.2">
      <c r="A8256" s="8" t="s">
        <v>9307</v>
      </c>
      <c r="B8256" s="8" t="s">
        <v>7126</v>
      </c>
      <c r="C8256" s="8" t="s">
        <v>7</v>
      </c>
      <c r="D8256" s="50" t="s">
        <v>11724</v>
      </c>
      <c r="E8256" s="50" t="s">
        <v>7128</v>
      </c>
    </row>
    <row r="8257" spans="1:5" ht="16" x14ac:dyDescent="0.2">
      <c r="A8257" s="8" t="s">
        <v>9307</v>
      </c>
      <c r="B8257" s="8" t="s">
        <v>7129</v>
      </c>
      <c r="C8257" s="8" t="s">
        <v>4</v>
      </c>
      <c r="D8257" s="50" t="s">
        <v>11467</v>
      </c>
      <c r="E8257" s="50" t="s">
        <v>6211</v>
      </c>
    </row>
    <row r="8258" spans="1:5" ht="16" x14ac:dyDescent="0.2">
      <c r="A8258" s="8" t="s">
        <v>9307</v>
      </c>
      <c r="B8258" s="8" t="s">
        <v>7129</v>
      </c>
      <c r="C8258" s="8" t="s">
        <v>5</v>
      </c>
      <c r="D8258" s="50" t="s">
        <v>11720</v>
      </c>
      <c r="E8258" s="50" t="s">
        <v>7120</v>
      </c>
    </row>
    <row r="8259" spans="1:5" ht="16" x14ac:dyDescent="0.2">
      <c r="A8259" s="8" t="s">
        <v>9307</v>
      </c>
      <c r="B8259" s="8" t="s">
        <v>7129</v>
      </c>
      <c r="C8259" s="8" t="s">
        <v>6</v>
      </c>
      <c r="D8259" s="50" t="s">
        <v>11721</v>
      </c>
      <c r="E8259" s="50" t="s">
        <v>7121</v>
      </c>
    </row>
    <row r="8260" spans="1:5" ht="16" x14ac:dyDescent="0.2">
      <c r="A8260" s="8" t="s">
        <v>9307</v>
      </c>
      <c r="B8260" s="8" t="s">
        <v>7129</v>
      </c>
      <c r="C8260" s="8" t="s">
        <v>7</v>
      </c>
      <c r="D8260" s="50" t="s">
        <v>11725</v>
      </c>
      <c r="E8260" s="50" t="s">
        <v>7131</v>
      </c>
    </row>
    <row r="8261" spans="1:5" ht="16" x14ac:dyDescent="0.2">
      <c r="A8261" s="8" t="s">
        <v>9307</v>
      </c>
      <c r="B8261" s="8" t="s">
        <v>7132</v>
      </c>
      <c r="C8261" s="8" t="s">
        <v>4</v>
      </c>
      <c r="D8261" s="50" t="s">
        <v>11467</v>
      </c>
      <c r="E8261" s="50" t="s">
        <v>6211</v>
      </c>
    </row>
    <row r="8262" spans="1:5" ht="16" x14ac:dyDescent="0.2">
      <c r="A8262" s="8" t="s">
        <v>9307</v>
      </c>
      <c r="B8262" s="8" t="s">
        <v>7132</v>
      </c>
      <c r="C8262" s="8" t="s">
        <v>5</v>
      </c>
      <c r="D8262" s="50" t="s">
        <v>11720</v>
      </c>
      <c r="E8262" s="50" t="s">
        <v>7120</v>
      </c>
    </row>
    <row r="8263" spans="1:5" ht="16" x14ac:dyDescent="0.2">
      <c r="A8263" s="8" t="s">
        <v>9307</v>
      </c>
      <c r="B8263" s="8" t="s">
        <v>7132</v>
      </c>
      <c r="C8263" s="8" t="s">
        <v>6</v>
      </c>
      <c r="D8263" s="50" t="s">
        <v>11721</v>
      </c>
      <c r="E8263" s="50" t="s">
        <v>7121</v>
      </c>
    </row>
    <row r="8264" spans="1:5" ht="16" x14ac:dyDescent="0.2">
      <c r="A8264" s="8" t="s">
        <v>9307</v>
      </c>
      <c r="B8264" s="8" t="s">
        <v>7132</v>
      </c>
      <c r="C8264" s="8" t="s">
        <v>7</v>
      </c>
      <c r="D8264" s="50" t="s">
        <v>11726</v>
      </c>
      <c r="E8264" s="50" t="s">
        <v>7134</v>
      </c>
    </row>
    <row r="8265" spans="1:5" ht="16" x14ac:dyDescent="0.2">
      <c r="A8265" s="8" t="s">
        <v>9307</v>
      </c>
      <c r="B8265" s="8" t="s">
        <v>7136</v>
      </c>
      <c r="C8265" s="8" t="s">
        <v>4</v>
      </c>
      <c r="D8265" s="50" t="s">
        <v>11467</v>
      </c>
      <c r="E8265" s="50" t="s">
        <v>6211</v>
      </c>
    </row>
    <row r="8266" spans="1:5" ht="16" x14ac:dyDescent="0.2">
      <c r="A8266" s="8" t="s">
        <v>9307</v>
      </c>
      <c r="B8266" s="8" t="s">
        <v>7136</v>
      </c>
      <c r="C8266" s="8" t="s">
        <v>5</v>
      </c>
      <c r="D8266" s="50" t="s">
        <v>11720</v>
      </c>
      <c r="E8266" s="50" t="s">
        <v>7120</v>
      </c>
    </row>
    <row r="8267" spans="1:5" ht="16" x14ac:dyDescent="0.2">
      <c r="A8267" s="8" t="s">
        <v>9307</v>
      </c>
      <c r="B8267" s="8" t="s">
        <v>7136</v>
      </c>
      <c r="C8267" s="8" t="s">
        <v>6</v>
      </c>
      <c r="D8267" s="50" t="s">
        <v>11721</v>
      </c>
      <c r="E8267" s="50" t="s">
        <v>7121</v>
      </c>
    </row>
    <row r="8268" spans="1:5" ht="16" x14ac:dyDescent="0.2">
      <c r="A8268" s="8" t="s">
        <v>9307</v>
      </c>
      <c r="B8268" s="8" t="s">
        <v>7136</v>
      </c>
      <c r="C8268" s="8" t="s">
        <v>7</v>
      </c>
      <c r="D8268" s="50" t="s">
        <v>9654</v>
      </c>
      <c r="E8268" s="50" t="s">
        <v>6275</v>
      </c>
    </row>
    <row r="8269" spans="1:5" ht="16" x14ac:dyDescent="0.2">
      <c r="A8269" s="8" t="s">
        <v>9307</v>
      </c>
      <c r="B8269" s="8" t="s">
        <v>7138</v>
      </c>
      <c r="C8269" s="8" t="s">
        <v>4</v>
      </c>
      <c r="D8269" s="50" t="s">
        <v>11467</v>
      </c>
      <c r="E8269" s="50" t="s">
        <v>6211</v>
      </c>
    </row>
    <row r="8270" spans="1:5" ht="16" x14ac:dyDescent="0.2">
      <c r="A8270" s="8" t="s">
        <v>9307</v>
      </c>
      <c r="B8270" s="8" t="s">
        <v>7138</v>
      </c>
      <c r="C8270" s="8" t="s">
        <v>5</v>
      </c>
      <c r="D8270" s="50" t="s">
        <v>11720</v>
      </c>
      <c r="E8270" s="50" t="s">
        <v>7120</v>
      </c>
    </row>
    <row r="8271" spans="1:5" ht="16" x14ac:dyDescent="0.2">
      <c r="A8271" s="8" t="s">
        <v>9307</v>
      </c>
      <c r="B8271" s="8" t="s">
        <v>7138</v>
      </c>
      <c r="C8271" s="8" t="s">
        <v>6</v>
      </c>
      <c r="D8271" s="50" t="s">
        <v>11721</v>
      </c>
      <c r="E8271" s="50" t="s">
        <v>7121</v>
      </c>
    </row>
    <row r="8272" spans="1:5" ht="16" x14ac:dyDescent="0.2">
      <c r="A8272" s="8" t="s">
        <v>9307</v>
      </c>
      <c r="B8272" s="8" t="s">
        <v>7138</v>
      </c>
      <c r="C8272" s="8" t="s">
        <v>7</v>
      </c>
      <c r="D8272" s="50" t="s">
        <v>11494</v>
      </c>
      <c r="E8272" s="50" t="s">
        <v>6282</v>
      </c>
    </row>
    <row r="8273" spans="1:5" ht="16" x14ac:dyDescent="0.2">
      <c r="A8273" s="8" t="s">
        <v>9307</v>
      </c>
      <c r="B8273" s="8" t="s">
        <v>7140</v>
      </c>
      <c r="C8273" s="8" t="s">
        <v>4</v>
      </c>
      <c r="D8273" s="50" t="s">
        <v>11467</v>
      </c>
      <c r="E8273" s="50" t="s">
        <v>6211</v>
      </c>
    </row>
    <row r="8274" spans="1:5" ht="16" x14ac:dyDescent="0.2">
      <c r="A8274" s="8" t="s">
        <v>9307</v>
      </c>
      <c r="B8274" s="8" t="s">
        <v>7140</v>
      </c>
      <c r="C8274" s="8" t="s">
        <v>5</v>
      </c>
      <c r="D8274" s="50" t="s">
        <v>11720</v>
      </c>
      <c r="E8274" s="50" t="s">
        <v>7120</v>
      </c>
    </row>
    <row r="8275" spans="1:5" ht="16" x14ac:dyDescent="0.2">
      <c r="A8275" s="8" t="s">
        <v>9307</v>
      </c>
      <c r="B8275" s="8" t="s">
        <v>7140</v>
      </c>
      <c r="C8275" s="8" t="s">
        <v>6</v>
      </c>
      <c r="D8275" s="50" t="s">
        <v>11721</v>
      </c>
      <c r="E8275" s="50" t="s">
        <v>7121</v>
      </c>
    </row>
    <row r="8276" spans="1:5" ht="16" x14ac:dyDescent="0.2">
      <c r="A8276" s="8" t="s">
        <v>9307</v>
      </c>
      <c r="B8276" s="8" t="s">
        <v>7140</v>
      </c>
      <c r="C8276" s="8" t="s">
        <v>7</v>
      </c>
      <c r="D8276" s="50" t="s">
        <v>11496</v>
      </c>
      <c r="E8276" s="50" t="s">
        <v>6289</v>
      </c>
    </row>
    <row r="8277" spans="1:5" ht="16" x14ac:dyDescent="0.2">
      <c r="A8277" s="8" t="s">
        <v>9307</v>
      </c>
      <c r="B8277" s="8" t="s">
        <v>7142</v>
      </c>
      <c r="C8277" s="8" t="s">
        <v>4</v>
      </c>
      <c r="D8277" s="50" t="s">
        <v>11467</v>
      </c>
      <c r="E8277" s="50" t="s">
        <v>6211</v>
      </c>
    </row>
    <row r="8278" spans="1:5" ht="16" x14ac:dyDescent="0.2">
      <c r="A8278" s="8" t="s">
        <v>9307</v>
      </c>
      <c r="B8278" s="8" t="s">
        <v>7142</v>
      </c>
      <c r="C8278" s="8" t="s">
        <v>5</v>
      </c>
      <c r="D8278" s="50" t="s">
        <v>11720</v>
      </c>
      <c r="E8278" s="50" t="s">
        <v>7120</v>
      </c>
    </row>
    <row r="8279" spans="1:5" ht="16" x14ac:dyDescent="0.2">
      <c r="A8279" s="8" t="s">
        <v>9307</v>
      </c>
      <c r="B8279" s="8" t="s">
        <v>7142</v>
      </c>
      <c r="C8279" s="8" t="s">
        <v>6</v>
      </c>
      <c r="D8279" s="50" t="s">
        <v>11721</v>
      </c>
      <c r="E8279" s="50" t="s">
        <v>7121</v>
      </c>
    </row>
    <row r="8280" spans="1:5" ht="16" x14ac:dyDescent="0.2">
      <c r="A8280" s="8" t="s">
        <v>9307</v>
      </c>
      <c r="B8280" s="8" t="s">
        <v>7142</v>
      </c>
      <c r="C8280" s="8" t="s">
        <v>7</v>
      </c>
      <c r="D8280" s="50" t="s">
        <v>11727</v>
      </c>
      <c r="E8280" s="50" t="s">
        <v>7144</v>
      </c>
    </row>
    <row r="8281" spans="1:5" ht="16" x14ac:dyDescent="0.2">
      <c r="A8281" s="8" t="s">
        <v>9307</v>
      </c>
      <c r="B8281" s="8" t="s">
        <v>7145</v>
      </c>
      <c r="C8281" s="8" t="s">
        <v>4</v>
      </c>
      <c r="D8281" s="50" t="s">
        <v>11467</v>
      </c>
      <c r="E8281" s="50" t="s">
        <v>6211</v>
      </c>
    </row>
    <row r="8282" spans="1:5" ht="16" x14ac:dyDescent="0.2">
      <c r="A8282" s="8" t="s">
        <v>9307</v>
      </c>
      <c r="B8282" s="8" t="s">
        <v>7145</v>
      </c>
      <c r="C8282" s="8" t="s">
        <v>5</v>
      </c>
      <c r="D8282" s="50" t="s">
        <v>11720</v>
      </c>
      <c r="E8282" s="50" t="s">
        <v>7120</v>
      </c>
    </row>
    <row r="8283" spans="1:5" ht="16" x14ac:dyDescent="0.2">
      <c r="A8283" s="8" t="s">
        <v>9307</v>
      </c>
      <c r="B8283" s="8" t="s">
        <v>7145</v>
      </c>
      <c r="C8283" s="8" t="s">
        <v>6</v>
      </c>
      <c r="D8283" s="50" t="s">
        <v>11721</v>
      </c>
      <c r="E8283" s="50" t="s">
        <v>7121</v>
      </c>
    </row>
    <row r="8284" spans="1:5" ht="16" x14ac:dyDescent="0.2">
      <c r="A8284" s="8" t="s">
        <v>9307</v>
      </c>
      <c r="B8284" s="8" t="s">
        <v>7145</v>
      </c>
      <c r="C8284" s="8" t="s">
        <v>7</v>
      </c>
      <c r="D8284" s="50" t="s">
        <v>11501</v>
      </c>
      <c r="E8284" s="50" t="s">
        <v>6304</v>
      </c>
    </row>
    <row r="8285" spans="1:5" ht="16" x14ac:dyDescent="0.2">
      <c r="A8285" s="8" t="s">
        <v>9307</v>
      </c>
      <c r="B8285" s="8" t="s">
        <v>7147</v>
      </c>
      <c r="C8285" s="8" t="s">
        <v>4</v>
      </c>
      <c r="D8285" s="50" t="s">
        <v>11467</v>
      </c>
      <c r="E8285" s="50" t="s">
        <v>6211</v>
      </c>
    </row>
    <row r="8286" spans="1:5" ht="16" x14ac:dyDescent="0.2">
      <c r="A8286" s="8" t="s">
        <v>9307</v>
      </c>
      <c r="B8286" s="8" t="s">
        <v>7147</v>
      </c>
      <c r="C8286" s="8" t="s">
        <v>5</v>
      </c>
      <c r="D8286" s="50" t="s">
        <v>11720</v>
      </c>
      <c r="E8286" s="50" t="s">
        <v>7120</v>
      </c>
    </row>
    <row r="8287" spans="1:5" ht="16" x14ac:dyDescent="0.2">
      <c r="A8287" s="8" t="s">
        <v>9307</v>
      </c>
      <c r="B8287" s="8" t="s">
        <v>7147</v>
      </c>
      <c r="C8287" s="8" t="s">
        <v>6</v>
      </c>
      <c r="D8287" s="50" t="s">
        <v>11721</v>
      </c>
      <c r="E8287" s="50" t="s">
        <v>7121</v>
      </c>
    </row>
    <row r="8288" spans="1:5" ht="16" x14ac:dyDescent="0.2">
      <c r="A8288" s="8" t="s">
        <v>9307</v>
      </c>
      <c r="B8288" s="8" t="s">
        <v>7147</v>
      </c>
      <c r="C8288" s="8" t="s">
        <v>7</v>
      </c>
      <c r="D8288" s="50" t="s">
        <v>11504</v>
      </c>
      <c r="E8288" s="50" t="s">
        <v>6312</v>
      </c>
    </row>
    <row r="8289" spans="1:5" ht="16" x14ac:dyDescent="0.2">
      <c r="A8289" s="8" t="s">
        <v>9307</v>
      </c>
      <c r="B8289" s="8" t="s">
        <v>7149</v>
      </c>
      <c r="C8289" s="8" t="s">
        <v>4</v>
      </c>
      <c r="D8289" s="50" t="s">
        <v>11467</v>
      </c>
      <c r="E8289" s="50" t="s">
        <v>6211</v>
      </c>
    </row>
    <row r="8290" spans="1:5" ht="16" x14ac:dyDescent="0.2">
      <c r="A8290" s="8" t="s">
        <v>9307</v>
      </c>
      <c r="B8290" s="8" t="s">
        <v>7149</v>
      </c>
      <c r="C8290" s="8" t="s">
        <v>5</v>
      </c>
      <c r="D8290" s="50" t="s">
        <v>11720</v>
      </c>
      <c r="E8290" s="50" t="s">
        <v>7120</v>
      </c>
    </row>
    <row r="8291" spans="1:5" ht="16" x14ac:dyDescent="0.2">
      <c r="A8291" s="8" t="s">
        <v>9307</v>
      </c>
      <c r="B8291" s="8" t="s">
        <v>7149</v>
      </c>
      <c r="C8291" s="8" t="s">
        <v>6</v>
      </c>
      <c r="D8291" s="50" t="s">
        <v>11721</v>
      </c>
      <c r="E8291" s="50" t="s">
        <v>7121</v>
      </c>
    </row>
    <row r="8292" spans="1:5" ht="16" x14ac:dyDescent="0.2">
      <c r="A8292" s="8" t="s">
        <v>9307</v>
      </c>
      <c r="B8292" s="8" t="s">
        <v>7149</v>
      </c>
      <c r="C8292" s="8" t="s">
        <v>7</v>
      </c>
      <c r="D8292" s="50" t="s">
        <v>11507</v>
      </c>
      <c r="E8292" s="50" t="s">
        <v>6320</v>
      </c>
    </row>
    <row r="8293" spans="1:5" ht="16" x14ac:dyDescent="0.2">
      <c r="A8293" s="8" t="s">
        <v>9307</v>
      </c>
      <c r="B8293" s="8" t="s">
        <v>7151</v>
      </c>
      <c r="C8293" s="8" t="s">
        <v>4</v>
      </c>
      <c r="D8293" s="50" t="s">
        <v>11467</v>
      </c>
      <c r="E8293" s="50" t="s">
        <v>6211</v>
      </c>
    </row>
    <row r="8294" spans="1:5" ht="16" x14ac:dyDescent="0.2">
      <c r="A8294" s="8" t="s">
        <v>9307</v>
      </c>
      <c r="B8294" s="8" t="s">
        <v>7151</v>
      </c>
      <c r="C8294" s="8" t="s">
        <v>5</v>
      </c>
      <c r="D8294" s="50" t="s">
        <v>11720</v>
      </c>
      <c r="E8294" s="50" t="s">
        <v>7120</v>
      </c>
    </row>
    <row r="8295" spans="1:5" ht="16" x14ac:dyDescent="0.2">
      <c r="A8295" s="8" t="s">
        <v>9307</v>
      </c>
      <c r="B8295" s="8" t="s">
        <v>7151</v>
      </c>
      <c r="C8295" s="8" t="s">
        <v>6</v>
      </c>
      <c r="D8295" s="50" t="s">
        <v>11721</v>
      </c>
      <c r="E8295" s="50" t="s">
        <v>7121</v>
      </c>
    </row>
    <row r="8296" spans="1:5" ht="16" x14ac:dyDescent="0.2">
      <c r="A8296" s="8" t="s">
        <v>9307</v>
      </c>
      <c r="B8296" s="8" t="s">
        <v>7151</v>
      </c>
      <c r="C8296" s="8" t="s">
        <v>7</v>
      </c>
      <c r="D8296" s="50" t="s">
        <v>10011</v>
      </c>
      <c r="E8296" s="50" t="s">
        <v>6328</v>
      </c>
    </row>
    <row r="8297" spans="1:5" ht="16" x14ac:dyDescent="0.2">
      <c r="A8297" s="8" t="s">
        <v>9307</v>
      </c>
      <c r="B8297" s="8" t="s">
        <v>7153</v>
      </c>
      <c r="C8297" s="8" t="s">
        <v>4</v>
      </c>
      <c r="D8297" s="50" t="s">
        <v>11467</v>
      </c>
      <c r="E8297" s="50" t="s">
        <v>6211</v>
      </c>
    </row>
    <row r="8298" spans="1:5" ht="16" x14ac:dyDescent="0.2">
      <c r="A8298" s="8" t="s">
        <v>9307</v>
      </c>
      <c r="B8298" s="8" t="s">
        <v>7153</v>
      </c>
      <c r="C8298" s="8" t="s">
        <v>5</v>
      </c>
      <c r="D8298" s="50" t="s">
        <v>11720</v>
      </c>
      <c r="E8298" s="50" t="s">
        <v>7120</v>
      </c>
    </row>
    <row r="8299" spans="1:5" ht="16" x14ac:dyDescent="0.2">
      <c r="A8299" s="8" t="s">
        <v>9307</v>
      </c>
      <c r="B8299" s="8" t="s">
        <v>7153</v>
      </c>
      <c r="C8299" s="8" t="s">
        <v>6</v>
      </c>
      <c r="D8299" s="50" t="s">
        <v>11721</v>
      </c>
      <c r="E8299" s="50" t="s">
        <v>7121</v>
      </c>
    </row>
    <row r="8300" spans="1:5" ht="16" x14ac:dyDescent="0.2">
      <c r="A8300" s="8" t="s">
        <v>9307</v>
      </c>
      <c r="B8300" s="8" t="s">
        <v>7153</v>
      </c>
      <c r="C8300" s="8" t="s">
        <v>7</v>
      </c>
      <c r="D8300" s="50" t="s">
        <v>10122</v>
      </c>
      <c r="E8300" s="50" t="s">
        <v>6336</v>
      </c>
    </row>
    <row r="8301" spans="1:5" ht="16" x14ac:dyDescent="0.2">
      <c r="A8301" s="8" t="s">
        <v>9307</v>
      </c>
      <c r="B8301" s="8" t="s">
        <v>7155</v>
      </c>
      <c r="C8301" s="8" t="s">
        <v>4</v>
      </c>
      <c r="D8301" s="50" t="s">
        <v>11467</v>
      </c>
      <c r="E8301" s="50" t="s">
        <v>6211</v>
      </c>
    </row>
    <row r="8302" spans="1:5" ht="16" x14ac:dyDescent="0.2">
      <c r="A8302" s="8" t="s">
        <v>9307</v>
      </c>
      <c r="B8302" s="8" t="s">
        <v>7155</v>
      </c>
      <c r="C8302" s="8" t="s">
        <v>5</v>
      </c>
      <c r="D8302" s="50" t="s">
        <v>11720</v>
      </c>
      <c r="E8302" s="50" t="s">
        <v>7120</v>
      </c>
    </row>
    <row r="8303" spans="1:5" ht="16" x14ac:dyDescent="0.2">
      <c r="A8303" s="8" t="s">
        <v>9307</v>
      </c>
      <c r="B8303" s="8" t="s">
        <v>7155</v>
      </c>
      <c r="C8303" s="8" t="s">
        <v>6</v>
      </c>
      <c r="D8303" s="50" t="s">
        <v>11721</v>
      </c>
      <c r="E8303" s="50" t="s">
        <v>7121</v>
      </c>
    </row>
    <row r="8304" spans="1:5" ht="16" x14ac:dyDescent="0.2">
      <c r="A8304" s="8" t="s">
        <v>9307</v>
      </c>
      <c r="B8304" s="8" t="s">
        <v>7155</v>
      </c>
      <c r="C8304" s="8" t="s">
        <v>7</v>
      </c>
      <c r="D8304" s="50" t="s">
        <v>10446</v>
      </c>
      <c r="E8304" s="50" t="s">
        <v>3368</v>
      </c>
    </row>
    <row r="8305" spans="1:5" ht="16" x14ac:dyDescent="0.2">
      <c r="A8305" s="8" t="s">
        <v>9307</v>
      </c>
      <c r="B8305" s="8" t="s">
        <v>7157</v>
      </c>
      <c r="C8305" s="8" t="s">
        <v>4</v>
      </c>
      <c r="D8305" s="50" t="s">
        <v>11467</v>
      </c>
      <c r="E8305" s="50" t="s">
        <v>6211</v>
      </c>
    </row>
    <row r="8306" spans="1:5" ht="16" x14ac:dyDescent="0.2">
      <c r="A8306" s="8" t="s">
        <v>9307</v>
      </c>
      <c r="B8306" s="8" t="s">
        <v>7157</v>
      </c>
      <c r="C8306" s="8" t="s">
        <v>5</v>
      </c>
      <c r="D8306" s="50" t="s">
        <v>11720</v>
      </c>
      <c r="E8306" s="50" t="s">
        <v>7120</v>
      </c>
    </row>
    <row r="8307" spans="1:5" ht="16" x14ac:dyDescent="0.2">
      <c r="A8307" s="8" t="s">
        <v>9307</v>
      </c>
      <c r="B8307" s="8" t="s">
        <v>7157</v>
      </c>
      <c r="C8307" s="8" t="s">
        <v>6</v>
      </c>
      <c r="D8307" s="50" t="s">
        <v>11721</v>
      </c>
      <c r="E8307" s="50" t="s">
        <v>7121</v>
      </c>
    </row>
    <row r="8308" spans="1:5" ht="16" x14ac:dyDescent="0.2">
      <c r="A8308" s="8" t="s">
        <v>9307</v>
      </c>
      <c r="B8308" s="8" t="s">
        <v>7157</v>
      </c>
      <c r="C8308" s="8" t="s">
        <v>7</v>
      </c>
      <c r="D8308" s="50" t="s">
        <v>10572</v>
      </c>
      <c r="E8308" s="50" t="s">
        <v>6351</v>
      </c>
    </row>
    <row r="8309" spans="1:5" ht="16" x14ac:dyDescent="0.2">
      <c r="A8309" s="8" t="s">
        <v>9307</v>
      </c>
      <c r="B8309" s="8" t="s">
        <v>7159</v>
      </c>
      <c r="C8309" s="8" t="s">
        <v>4</v>
      </c>
      <c r="D8309" s="50" t="s">
        <v>11467</v>
      </c>
      <c r="E8309" s="50" t="s">
        <v>6211</v>
      </c>
    </row>
    <row r="8310" spans="1:5" ht="16" x14ac:dyDescent="0.2">
      <c r="A8310" s="8" t="s">
        <v>9307</v>
      </c>
      <c r="B8310" s="8" t="s">
        <v>7159</v>
      </c>
      <c r="C8310" s="8" t="s">
        <v>5</v>
      </c>
      <c r="D8310" s="50" t="s">
        <v>11720</v>
      </c>
      <c r="E8310" s="50" t="s">
        <v>7120</v>
      </c>
    </row>
    <row r="8311" spans="1:5" ht="16" x14ac:dyDescent="0.2">
      <c r="A8311" s="8" t="s">
        <v>9307</v>
      </c>
      <c r="B8311" s="8" t="s">
        <v>7159</v>
      </c>
      <c r="C8311" s="8" t="s">
        <v>6</v>
      </c>
      <c r="D8311" s="50" t="s">
        <v>11721</v>
      </c>
      <c r="E8311" s="50" t="s">
        <v>7121</v>
      </c>
    </row>
    <row r="8312" spans="1:5" ht="16" x14ac:dyDescent="0.2">
      <c r="A8312" s="8" t="s">
        <v>9307</v>
      </c>
      <c r="B8312" s="8" t="s">
        <v>7159</v>
      </c>
      <c r="C8312" s="8" t="s">
        <v>7</v>
      </c>
      <c r="D8312" s="50" t="s">
        <v>10737</v>
      </c>
      <c r="E8312" s="50" t="s">
        <v>6359</v>
      </c>
    </row>
    <row r="8313" spans="1:5" ht="16" x14ac:dyDescent="0.2">
      <c r="A8313" s="8" t="s">
        <v>9307</v>
      </c>
      <c r="B8313" s="8" t="s">
        <v>7161</v>
      </c>
      <c r="C8313" s="8" t="s">
        <v>4</v>
      </c>
      <c r="D8313" s="50" t="s">
        <v>11467</v>
      </c>
      <c r="E8313" s="50" t="s">
        <v>6211</v>
      </c>
    </row>
    <row r="8314" spans="1:5" ht="16" x14ac:dyDescent="0.2">
      <c r="A8314" s="8" t="s">
        <v>9307</v>
      </c>
      <c r="B8314" s="8" t="s">
        <v>7161</v>
      </c>
      <c r="C8314" s="8" t="s">
        <v>5</v>
      </c>
      <c r="D8314" s="50" t="s">
        <v>11720</v>
      </c>
      <c r="E8314" s="50" t="s">
        <v>7120</v>
      </c>
    </row>
    <row r="8315" spans="1:5" ht="16" x14ac:dyDescent="0.2">
      <c r="A8315" s="8" t="s">
        <v>9307</v>
      </c>
      <c r="B8315" s="8" t="s">
        <v>7161</v>
      </c>
      <c r="C8315" s="8" t="s">
        <v>6</v>
      </c>
      <c r="D8315" s="50" t="s">
        <v>11721</v>
      </c>
      <c r="E8315" s="50" t="s">
        <v>7121</v>
      </c>
    </row>
    <row r="8316" spans="1:5" ht="16" x14ac:dyDescent="0.2">
      <c r="A8316" s="8" t="s">
        <v>9307</v>
      </c>
      <c r="B8316" s="8" t="s">
        <v>7161</v>
      </c>
      <c r="C8316" s="8" t="s">
        <v>7</v>
      </c>
      <c r="D8316" s="50" t="s">
        <v>10782</v>
      </c>
      <c r="E8316" s="50" t="s">
        <v>6367</v>
      </c>
    </row>
    <row r="8317" spans="1:5" ht="16" x14ac:dyDescent="0.2">
      <c r="A8317" s="8" t="s">
        <v>9307</v>
      </c>
      <c r="B8317" s="8" t="s">
        <v>7164</v>
      </c>
      <c r="C8317" s="8" t="s">
        <v>4</v>
      </c>
      <c r="D8317" s="50" t="s">
        <v>11467</v>
      </c>
      <c r="E8317" s="50" t="s">
        <v>6211</v>
      </c>
    </row>
    <row r="8318" spans="1:5" ht="16" x14ac:dyDescent="0.2">
      <c r="A8318" s="8" t="s">
        <v>9307</v>
      </c>
      <c r="B8318" s="8" t="s">
        <v>7164</v>
      </c>
      <c r="C8318" s="8" t="s">
        <v>5</v>
      </c>
      <c r="D8318" s="50" t="s">
        <v>11720</v>
      </c>
      <c r="E8318" s="50" t="s">
        <v>7120</v>
      </c>
    </row>
    <row r="8319" spans="1:5" ht="16" x14ac:dyDescent="0.2">
      <c r="A8319" s="8" t="s">
        <v>9307</v>
      </c>
      <c r="B8319" s="8" t="s">
        <v>7164</v>
      </c>
      <c r="C8319" s="8" t="s">
        <v>6</v>
      </c>
      <c r="D8319" s="50" t="s">
        <v>11721</v>
      </c>
      <c r="E8319" s="50" t="s">
        <v>7121</v>
      </c>
    </row>
    <row r="8320" spans="1:5" ht="16" x14ac:dyDescent="0.2">
      <c r="A8320" s="8" t="s">
        <v>9307</v>
      </c>
      <c r="B8320" s="8" t="s">
        <v>7164</v>
      </c>
      <c r="C8320" s="8" t="s">
        <v>7</v>
      </c>
      <c r="D8320" s="50" t="s">
        <v>10794</v>
      </c>
      <c r="E8320" s="50" t="s">
        <v>6376</v>
      </c>
    </row>
    <row r="8321" spans="1:5" ht="16" x14ac:dyDescent="0.2">
      <c r="A8321" s="8" t="s">
        <v>9307</v>
      </c>
      <c r="B8321" s="8" t="s">
        <v>7166</v>
      </c>
      <c r="C8321" s="8" t="s">
        <v>4</v>
      </c>
      <c r="D8321" s="50" t="s">
        <v>11467</v>
      </c>
      <c r="E8321" s="50" t="s">
        <v>6211</v>
      </c>
    </row>
    <row r="8322" spans="1:5" ht="16" x14ac:dyDescent="0.2">
      <c r="A8322" s="8" t="s">
        <v>9307</v>
      </c>
      <c r="B8322" s="8" t="s">
        <v>7166</v>
      </c>
      <c r="C8322" s="8" t="s">
        <v>5</v>
      </c>
      <c r="D8322" s="50" t="s">
        <v>11720</v>
      </c>
      <c r="E8322" s="50" t="s">
        <v>7120</v>
      </c>
    </row>
    <row r="8323" spans="1:5" ht="16" x14ac:dyDescent="0.2">
      <c r="A8323" s="8" t="s">
        <v>9307</v>
      </c>
      <c r="B8323" s="8" t="s">
        <v>7166</v>
      </c>
      <c r="C8323" s="8" t="s">
        <v>6</v>
      </c>
      <c r="D8323" s="50" t="s">
        <v>11721</v>
      </c>
      <c r="E8323" s="50" t="s">
        <v>7121</v>
      </c>
    </row>
    <row r="8324" spans="1:5" ht="16" x14ac:dyDescent="0.2">
      <c r="A8324" s="8" t="s">
        <v>9307</v>
      </c>
      <c r="B8324" s="8" t="s">
        <v>7166</v>
      </c>
      <c r="C8324" s="8" t="s">
        <v>7</v>
      </c>
      <c r="D8324" s="50" t="s">
        <v>9759</v>
      </c>
      <c r="E8324" s="50" t="s">
        <v>6384</v>
      </c>
    </row>
    <row r="8325" spans="1:5" ht="16" x14ac:dyDescent="0.2">
      <c r="A8325" s="8" t="s">
        <v>9307</v>
      </c>
      <c r="B8325" s="8" t="s">
        <v>7168</v>
      </c>
      <c r="C8325" s="8" t="s">
        <v>4</v>
      </c>
      <c r="D8325" s="50" t="s">
        <v>11467</v>
      </c>
      <c r="E8325" s="50" t="s">
        <v>6211</v>
      </c>
    </row>
    <row r="8326" spans="1:5" ht="16" x14ac:dyDescent="0.2">
      <c r="A8326" s="8" t="s">
        <v>9307</v>
      </c>
      <c r="B8326" s="8" t="s">
        <v>7168</v>
      </c>
      <c r="C8326" s="8" t="s">
        <v>5</v>
      </c>
      <c r="D8326" s="50" t="s">
        <v>11720</v>
      </c>
      <c r="E8326" s="50" t="s">
        <v>7120</v>
      </c>
    </row>
    <row r="8327" spans="1:5" ht="16" x14ac:dyDescent="0.2">
      <c r="A8327" s="8" t="s">
        <v>9307</v>
      </c>
      <c r="B8327" s="8" t="s">
        <v>7168</v>
      </c>
      <c r="C8327" s="8" t="s">
        <v>6</v>
      </c>
      <c r="D8327" s="50" t="s">
        <v>11721</v>
      </c>
      <c r="E8327" s="50" t="s">
        <v>7121</v>
      </c>
    </row>
    <row r="8328" spans="1:5" ht="16" x14ac:dyDescent="0.2">
      <c r="A8328" s="8" t="s">
        <v>9307</v>
      </c>
      <c r="B8328" s="8" t="s">
        <v>7168</v>
      </c>
      <c r="C8328" s="8" t="s">
        <v>7</v>
      </c>
      <c r="D8328" s="50" t="s">
        <v>11526</v>
      </c>
      <c r="E8328" s="50" t="s">
        <v>6392</v>
      </c>
    </row>
    <row r="8329" spans="1:5" ht="16" x14ac:dyDescent="0.2">
      <c r="A8329" s="8" t="s">
        <v>9307</v>
      </c>
      <c r="B8329" s="8" t="s">
        <v>7170</v>
      </c>
      <c r="C8329" s="8" t="s">
        <v>4</v>
      </c>
      <c r="D8329" s="50" t="s">
        <v>11467</v>
      </c>
      <c r="E8329" s="50" t="s">
        <v>6211</v>
      </c>
    </row>
    <row r="8330" spans="1:5" ht="16" x14ac:dyDescent="0.2">
      <c r="A8330" s="8" t="s">
        <v>9307</v>
      </c>
      <c r="B8330" s="8" t="s">
        <v>7170</v>
      </c>
      <c r="C8330" s="8" t="s">
        <v>5</v>
      </c>
      <c r="D8330" s="50" t="s">
        <v>11720</v>
      </c>
      <c r="E8330" s="50" t="s">
        <v>7120</v>
      </c>
    </row>
    <row r="8331" spans="1:5" ht="16" x14ac:dyDescent="0.2">
      <c r="A8331" s="8" t="s">
        <v>9307</v>
      </c>
      <c r="B8331" s="8" t="s">
        <v>7170</v>
      </c>
      <c r="C8331" s="8" t="s">
        <v>6</v>
      </c>
      <c r="D8331" s="50" t="s">
        <v>11721</v>
      </c>
      <c r="E8331" s="50" t="s">
        <v>7121</v>
      </c>
    </row>
    <row r="8332" spans="1:5" ht="16" x14ac:dyDescent="0.2">
      <c r="A8332" s="8" t="s">
        <v>9307</v>
      </c>
      <c r="B8332" s="8" t="s">
        <v>7170</v>
      </c>
      <c r="C8332" s="8" t="s">
        <v>7</v>
      </c>
      <c r="D8332" s="50" t="s">
        <v>10008</v>
      </c>
      <c r="E8332" s="50" t="s">
        <v>2080</v>
      </c>
    </row>
    <row r="8333" spans="1:5" ht="16" x14ac:dyDescent="0.2">
      <c r="A8333" s="8" t="s">
        <v>9307</v>
      </c>
      <c r="B8333" s="8" t="s">
        <v>7172</v>
      </c>
      <c r="C8333" s="8" t="s">
        <v>4</v>
      </c>
      <c r="D8333" s="50" t="s">
        <v>11467</v>
      </c>
      <c r="E8333" s="50" t="s">
        <v>6211</v>
      </c>
    </row>
    <row r="8334" spans="1:5" ht="16" x14ac:dyDescent="0.2">
      <c r="A8334" s="8" t="s">
        <v>9307</v>
      </c>
      <c r="B8334" s="8" t="s">
        <v>7172</v>
      </c>
      <c r="C8334" s="8" t="s">
        <v>5</v>
      </c>
      <c r="D8334" s="50" t="s">
        <v>11720</v>
      </c>
      <c r="E8334" s="50" t="s">
        <v>7120</v>
      </c>
    </row>
    <row r="8335" spans="1:5" ht="16" x14ac:dyDescent="0.2">
      <c r="A8335" s="8" t="s">
        <v>9307</v>
      </c>
      <c r="B8335" s="8" t="s">
        <v>7172</v>
      </c>
      <c r="C8335" s="8" t="s">
        <v>6</v>
      </c>
      <c r="D8335" s="50" t="s">
        <v>11721</v>
      </c>
      <c r="E8335" s="50" t="s">
        <v>7121</v>
      </c>
    </row>
    <row r="8336" spans="1:5" ht="16" x14ac:dyDescent="0.2">
      <c r="A8336" s="8" t="s">
        <v>9307</v>
      </c>
      <c r="B8336" s="8" t="s">
        <v>7172</v>
      </c>
      <c r="C8336" s="8" t="s">
        <v>7</v>
      </c>
      <c r="D8336" s="50" t="s">
        <v>11531</v>
      </c>
      <c r="E8336" s="50" t="s">
        <v>6407</v>
      </c>
    </row>
    <row r="8337" spans="1:5" ht="16" x14ac:dyDescent="0.2">
      <c r="A8337" s="8" t="s">
        <v>9307</v>
      </c>
      <c r="B8337" s="8" t="s">
        <v>7174</v>
      </c>
      <c r="C8337" s="8" t="s">
        <v>4</v>
      </c>
      <c r="D8337" s="50" t="s">
        <v>11467</v>
      </c>
      <c r="E8337" s="50" t="s">
        <v>6211</v>
      </c>
    </row>
    <row r="8338" spans="1:5" ht="16" x14ac:dyDescent="0.2">
      <c r="A8338" s="8" t="s">
        <v>9307</v>
      </c>
      <c r="B8338" s="8" t="s">
        <v>7174</v>
      </c>
      <c r="C8338" s="8" t="s">
        <v>5</v>
      </c>
      <c r="D8338" s="50" t="s">
        <v>11720</v>
      </c>
      <c r="E8338" s="50" t="s">
        <v>7120</v>
      </c>
    </row>
    <row r="8339" spans="1:5" ht="16" x14ac:dyDescent="0.2">
      <c r="A8339" s="8" t="s">
        <v>9307</v>
      </c>
      <c r="B8339" s="8" t="s">
        <v>7174</v>
      </c>
      <c r="C8339" s="8" t="s">
        <v>6</v>
      </c>
      <c r="D8339" s="50" t="s">
        <v>11721</v>
      </c>
      <c r="E8339" s="50" t="s">
        <v>7121</v>
      </c>
    </row>
    <row r="8340" spans="1:5" ht="16" x14ac:dyDescent="0.2">
      <c r="A8340" s="8" t="s">
        <v>9307</v>
      </c>
      <c r="B8340" s="8" t="s">
        <v>7174</v>
      </c>
      <c r="C8340" s="8" t="s">
        <v>7</v>
      </c>
      <c r="D8340" s="50" t="s">
        <v>11534</v>
      </c>
      <c r="E8340" s="50" t="s">
        <v>6415</v>
      </c>
    </row>
    <row r="8341" spans="1:5" ht="16" x14ac:dyDescent="0.2">
      <c r="A8341" s="8" t="s">
        <v>9307</v>
      </c>
      <c r="B8341" s="8" t="s">
        <v>7176</v>
      </c>
      <c r="C8341" s="8" t="s">
        <v>4</v>
      </c>
      <c r="D8341" s="50" t="s">
        <v>11467</v>
      </c>
      <c r="E8341" s="50" t="s">
        <v>6211</v>
      </c>
    </row>
    <row r="8342" spans="1:5" ht="16" x14ac:dyDescent="0.2">
      <c r="A8342" s="8" t="s">
        <v>9307</v>
      </c>
      <c r="B8342" s="8" t="s">
        <v>7176</v>
      </c>
      <c r="C8342" s="8" t="s">
        <v>5</v>
      </c>
      <c r="D8342" s="50" t="s">
        <v>11720</v>
      </c>
      <c r="E8342" s="50" t="s">
        <v>7120</v>
      </c>
    </row>
    <row r="8343" spans="1:5" ht="16" x14ac:dyDescent="0.2">
      <c r="A8343" s="8" t="s">
        <v>9307</v>
      </c>
      <c r="B8343" s="8" t="s">
        <v>7176</v>
      </c>
      <c r="C8343" s="8" t="s">
        <v>6</v>
      </c>
      <c r="D8343" s="50" t="s">
        <v>11721</v>
      </c>
      <c r="E8343" s="50" t="s">
        <v>7121</v>
      </c>
    </row>
    <row r="8344" spans="1:5" ht="16" x14ac:dyDescent="0.2">
      <c r="A8344" s="8" t="s">
        <v>9307</v>
      </c>
      <c r="B8344" s="8" t="s">
        <v>7176</v>
      </c>
      <c r="C8344" s="8" t="s">
        <v>7</v>
      </c>
      <c r="D8344" s="50" t="s">
        <v>11537</v>
      </c>
      <c r="E8344" s="50" t="s">
        <v>6423</v>
      </c>
    </row>
    <row r="8345" spans="1:5" ht="16" x14ac:dyDescent="0.2">
      <c r="A8345" s="8" t="s">
        <v>9307</v>
      </c>
      <c r="B8345" s="8" t="s">
        <v>7178</v>
      </c>
      <c r="C8345" s="8" t="s">
        <v>4</v>
      </c>
      <c r="D8345" s="50" t="s">
        <v>11467</v>
      </c>
      <c r="E8345" s="50" t="s">
        <v>6211</v>
      </c>
    </row>
    <row r="8346" spans="1:5" ht="16" x14ac:dyDescent="0.2">
      <c r="A8346" s="8" t="s">
        <v>9307</v>
      </c>
      <c r="B8346" s="8" t="s">
        <v>7178</v>
      </c>
      <c r="C8346" s="8" t="s">
        <v>5</v>
      </c>
      <c r="D8346" s="50" t="s">
        <v>11720</v>
      </c>
      <c r="E8346" s="50" t="s">
        <v>7120</v>
      </c>
    </row>
    <row r="8347" spans="1:5" ht="16" x14ac:dyDescent="0.2">
      <c r="A8347" s="8" t="s">
        <v>9307</v>
      </c>
      <c r="B8347" s="8" t="s">
        <v>7178</v>
      </c>
      <c r="C8347" s="8" t="s">
        <v>6</v>
      </c>
      <c r="D8347" s="50" t="s">
        <v>11721</v>
      </c>
      <c r="E8347" s="50" t="s">
        <v>7121</v>
      </c>
    </row>
    <row r="8348" spans="1:5" ht="16" x14ac:dyDescent="0.2">
      <c r="A8348" s="8" t="s">
        <v>9307</v>
      </c>
      <c r="B8348" s="8" t="s">
        <v>7178</v>
      </c>
      <c r="C8348" s="8" t="s">
        <v>7</v>
      </c>
      <c r="D8348" s="50" t="s">
        <v>9547</v>
      </c>
      <c r="E8348" s="50" t="s">
        <v>802</v>
      </c>
    </row>
    <row r="8349" spans="1:5" ht="16" x14ac:dyDescent="0.2">
      <c r="A8349" s="8" t="s">
        <v>9307</v>
      </c>
      <c r="B8349" s="8" t="s">
        <v>7180</v>
      </c>
      <c r="C8349" s="8" t="s">
        <v>4</v>
      </c>
      <c r="D8349" s="50" t="s">
        <v>11467</v>
      </c>
      <c r="E8349" s="50" t="s">
        <v>6211</v>
      </c>
    </row>
    <row r="8350" spans="1:5" ht="16" x14ac:dyDescent="0.2">
      <c r="A8350" s="8" t="s">
        <v>9307</v>
      </c>
      <c r="B8350" s="8" t="s">
        <v>7180</v>
      </c>
      <c r="C8350" s="8" t="s">
        <v>5</v>
      </c>
      <c r="D8350" s="50" t="s">
        <v>11720</v>
      </c>
      <c r="E8350" s="50" t="s">
        <v>7120</v>
      </c>
    </row>
    <row r="8351" spans="1:5" ht="16" x14ac:dyDescent="0.2">
      <c r="A8351" s="8" t="s">
        <v>9307</v>
      </c>
      <c r="B8351" s="8" t="s">
        <v>7180</v>
      </c>
      <c r="C8351" s="8" t="s">
        <v>6</v>
      </c>
      <c r="D8351" s="50" t="s">
        <v>11721</v>
      </c>
      <c r="E8351" s="50" t="s">
        <v>7121</v>
      </c>
    </row>
    <row r="8352" spans="1:5" ht="16" x14ac:dyDescent="0.2">
      <c r="A8352" s="8" t="s">
        <v>9307</v>
      </c>
      <c r="B8352" s="8" t="s">
        <v>7180</v>
      </c>
      <c r="C8352" s="8" t="s">
        <v>7</v>
      </c>
      <c r="D8352" s="50" t="s">
        <v>9516</v>
      </c>
      <c r="E8352" s="50" t="s">
        <v>7182</v>
      </c>
    </row>
    <row r="8353" spans="1:5" ht="16" x14ac:dyDescent="0.2">
      <c r="A8353" s="8" t="s">
        <v>9307</v>
      </c>
      <c r="B8353" s="8" t="s">
        <v>7184</v>
      </c>
      <c r="C8353" s="8" t="s">
        <v>4</v>
      </c>
      <c r="D8353" s="50" t="s">
        <v>11467</v>
      </c>
      <c r="E8353" s="50" t="s">
        <v>6211</v>
      </c>
    </row>
    <row r="8354" spans="1:5" ht="16" x14ac:dyDescent="0.2">
      <c r="A8354" s="8" t="s">
        <v>9307</v>
      </c>
      <c r="B8354" s="8" t="s">
        <v>7184</v>
      </c>
      <c r="C8354" s="8" t="s">
        <v>5</v>
      </c>
      <c r="D8354" s="50" t="s">
        <v>11720</v>
      </c>
      <c r="E8354" s="50" t="s">
        <v>7120</v>
      </c>
    </row>
    <row r="8355" spans="1:5" ht="16" x14ac:dyDescent="0.2">
      <c r="A8355" s="8" t="s">
        <v>9307</v>
      </c>
      <c r="B8355" s="8" t="s">
        <v>7184</v>
      </c>
      <c r="C8355" s="8" t="s">
        <v>6</v>
      </c>
      <c r="D8355" s="50" t="s">
        <v>11721</v>
      </c>
      <c r="E8355" s="50" t="s">
        <v>7121</v>
      </c>
    </row>
    <row r="8356" spans="1:5" ht="16" x14ac:dyDescent="0.2">
      <c r="A8356" s="8" t="s">
        <v>9307</v>
      </c>
      <c r="B8356" s="8" t="s">
        <v>7184</v>
      </c>
      <c r="C8356" s="8" t="s">
        <v>7</v>
      </c>
      <c r="D8356" s="50" t="s">
        <v>11728</v>
      </c>
      <c r="E8356" s="50" t="s">
        <v>7186</v>
      </c>
    </row>
    <row r="8357" spans="1:5" ht="16" x14ac:dyDescent="0.2">
      <c r="A8357" s="8" t="s">
        <v>9307</v>
      </c>
      <c r="B8357" s="8" t="s">
        <v>7187</v>
      </c>
      <c r="C8357" s="8" t="s">
        <v>4</v>
      </c>
      <c r="D8357" s="50" t="s">
        <v>11467</v>
      </c>
      <c r="E8357" s="50" t="s">
        <v>6211</v>
      </c>
    </row>
    <row r="8358" spans="1:5" ht="16" x14ac:dyDescent="0.2">
      <c r="A8358" s="8" t="s">
        <v>9307</v>
      </c>
      <c r="B8358" s="8" t="s">
        <v>7187</v>
      </c>
      <c r="C8358" s="8" t="s">
        <v>5</v>
      </c>
      <c r="D8358" s="50" t="s">
        <v>11720</v>
      </c>
      <c r="E8358" s="50" t="s">
        <v>7120</v>
      </c>
    </row>
    <row r="8359" spans="1:5" ht="16" x14ac:dyDescent="0.2">
      <c r="A8359" s="8" t="s">
        <v>9307</v>
      </c>
      <c r="B8359" s="8" t="s">
        <v>7187</v>
      </c>
      <c r="C8359" s="8" t="s">
        <v>6</v>
      </c>
      <c r="D8359" s="50" t="s">
        <v>11721</v>
      </c>
      <c r="E8359" s="50" t="s">
        <v>7121</v>
      </c>
    </row>
    <row r="8360" spans="1:5" ht="16" x14ac:dyDescent="0.2">
      <c r="A8360" s="8" t="s">
        <v>9307</v>
      </c>
      <c r="B8360" s="8" t="s">
        <v>7187</v>
      </c>
      <c r="C8360" s="8" t="s">
        <v>7</v>
      </c>
      <c r="D8360" s="50" t="s">
        <v>11729</v>
      </c>
      <c r="E8360" s="50" t="s">
        <v>7189</v>
      </c>
    </row>
    <row r="8361" spans="1:5" ht="16" x14ac:dyDescent="0.2">
      <c r="A8361" s="8" t="s">
        <v>9307</v>
      </c>
      <c r="B8361" s="8" t="s">
        <v>7192</v>
      </c>
      <c r="C8361" s="8" t="s">
        <v>4</v>
      </c>
      <c r="D8361" s="50" t="s">
        <v>11467</v>
      </c>
      <c r="E8361" s="50" t="s">
        <v>6211</v>
      </c>
    </row>
    <row r="8362" spans="1:5" ht="16" x14ac:dyDescent="0.2">
      <c r="A8362" s="8" t="s">
        <v>9307</v>
      </c>
      <c r="B8362" s="8" t="s">
        <v>7192</v>
      </c>
      <c r="C8362" s="8" t="s">
        <v>5</v>
      </c>
      <c r="D8362" s="50" t="s">
        <v>11720</v>
      </c>
      <c r="E8362" s="50" t="s">
        <v>7120</v>
      </c>
    </row>
    <row r="8363" spans="1:5" ht="16" x14ac:dyDescent="0.2">
      <c r="A8363" s="8" t="s">
        <v>9307</v>
      </c>
      <c r="B8363" s="8" t="s">
        <v>7192</v>
      </c>
      <c r="C8363" s="8" t="s">
        <v>6</v>
      </c>
      <c r="D8363" s="50" t="s">
        <v>11730</v>
      </c>
      <c r="E8363" s="50" t="s">
        <v>7194</v>
      </c>
    </row>
    <row r="8364" spans="1:5" ht="16" x14ac:dyDescent="0.2">
      <c r="A8364" s="8" t="s">
        <v>9307</v>
      </c>
      <c r="B8364" s="8" t="s">
        <v>7192</v>
      </c>
      <c r="C8364" s="8" t="s">
        <v>7</v>
      </c>
      <c r="D8364" s="50" t="s">
        <v>11731</v>
      </c>
      <c r="E8364" s="50" t="s">
        <v>7195</v>
      </c>
    </row>
    <row r="8365" spans="1:5" ht="16" x14ac:dyDescent="0.2">
      <c r="A8365" s="8" t="s">
        <v>9307</v>
      </c>
      <c r="B8365" s="8" t="s">
        <v>7196</v>
      </c>
      <c r="C8365" s="8" t="s">
        <v>4</v>
      </c>
      <c r="D8365" s="50" t="s">
        <v>11467</v>
      </c>
      <c r="E8365" s="50" t="s">
        <v>6211</v>
      </c>
    </row>
    <row r="8366" spans="1:5" ht="16" x14ac:dyDescent="0.2">
      <c r="A8366" s="8" t="s">
        <v>9307</v>
      </c>
      <c r="B8366" s="8" t="s">
        <v>7196</v>
      </c>
      <c r="C8366" s="8" t="s">
        <v>5</v>
      </c>
      <c r="D8366" s="50" t="s">
        <v>11720</v>
      </c>
      <c r="E8366" s="50" t="s">
        <v>7120</v>
      </c>
    </row>
    <row r="8367" spans="1:5" ht="16" x14ac:dyDescent="0.2">
      <c r="A8367" s="8" t="s">
        <v>9307</v>
      </c>
      <c r="B8367" s="8" t="s">
        <v>7196</v>
      </c>
      <c r="C8367" s="8" t="s">
        <v>6</v>
      </c>
      <c r="D8367" s="50" t="s">
        <v>11730</v>
      </c>
      <c r="E8367" s="50" t="s">
        <v>7194</v>
      </c>
    </row>
    <row r="8368" spans="1:5" ht="16" x14ac:dyDescent="0.2">
      <c r="A8368" s="8" t="s">
        <v>9307</v>
      </c>
      <c r="B8368" s="8" t="s">
        <v>7196</v>
      </c>
      <c r="C8368" s="8" t="s">
        <v>7</v>
      </c>
      <c r="D8368" s="50" t="s">
        <v>11732</v>
      </c>
      <c r="E8368" s="50" t="s">
        <v>7198</v>
      </c>
    </row>
    <row r="8369" spans="1:5" ht="16" x14ac:dyDescent="0.2">
      <c r="A8369" s="8" t="s">
        <v>9307</v>
      </c>
      <c r="B8369" s="8" t="s">
        <v>7199</v>
      </c>
      <c r="C8369" s="8" t="s">
        <v>4</v>
      </c>
      <c r="D8369" s="50" t="s">
        <v>11467</v>
      </c>
      <c r="E8369" s="50" t="s">
        <v>6211</v>
      </c>
    </row>
    <row r="8370" spans="1:5" ht="16" x14ac:dyDescent="0.2">
      <c r="A8370" s="8" t="s">
        <v>9307</v>
      </c>
      <c r="B8370" s="8" t="s">
        <v>7199</v>
      </c>
      <c r="C8370" s="8" t="s">
        <v>5</v>
      </c>
      <c r="D8370" s="50" t="s">
        <v>11720</v>
      </c>
      <c r="E8370" s="50" t="s">
        <v>7120</v>
      </c>
    </row>
    <row r="8371" spans="1:5" ht="16" x14ac:dyDescent="0.2">
      <c r="A8371" s="8" t="s">
        <v>9307</v>
      </c>
      <c r="B8371" s="8" t="s">
        <v>7199</v>
      </c>
      <c r="C8371" s="8" t="s">
        <v>6</v>
      </c>
      <c r="D8371" s="50" t="s">
        <v>11730</v>
      </c>
      <c r="E8371" s="50" t="s">
        <v>7194</v>
      </c>
    </row>
    <row r="8372" spans="1:5" ht="16" x14ac:dyDescent="0.2">
      <c r="A8372" s="8" t="s">
        <v>9307</v>
      </c>
      <c r="B8372" s="8" t="s">
        <v>7199</v>
      </c>
      <c r="C8372" s="8" t="s">
        <v>7</v>
      </c>
      <c r="D8372" s="50" t="s">
        <v>11733</v>
      </c>
      <c r="E8372" s="50" t="s">
        <v>7201</v>
      </c>
    </row>
    <row r="8373" spans="1:5" ht="16" x14ac:dyDescent="0.2">
      <c r="A8373" s="8" t="s">
        <v>9307</v>
      </c>
      <c r="B8373" s="8" t="s">
        <v>7202</v>
      </c>
      <c r="C8373" s="8" t="s">
        <v>4</v>
      </c>
      <c r="D8373" s="50" t="s">
        <v>11467</v>
      </c>
      <c r="E8373" s="50" t="s">
        <v>6211</v>
      </c>
    </row>
    <row r="8374" spans="1:5" ht="16" x14ac:dyDescent="0.2">
      <c r="A8374" s="8" t="s">
        <v>9307</v>
      </c>
      <c r="B8374" s="8" t="s">
        <v>7202</v>
      </c>
      <c r="C8374" s="8" t="s">
        <v>5</v>
      </c>
      <c r="D8374" s="50" t="s">
        <v>11720</v>
      </c>
      <c r="E8374" s="50" t="s">
        <v>7120</v>
      </c>
    </row>
    <row r="8375" spans="1:5" ht="16" x14ac:dyDescent="0.2">
      <c r="A8375" s="8" t="s">
        <v>9307</v>
      </c>
      <c r="B8375" s="8" t="s">
        <v>7202</v>
      </c>
      <c r="C8375" s="8" t="s">
        <v>6</v>
      </c>
      <c r="D8375" s="50" t="s">
        <v>11730</v>
      </c>
      <c r="E8375" s="50" t="s">
        <v>7194</v>
      </c>
    </row>
    <row r="8376" spans="1:5" ht="16" x14ac:dyDescent="0.2">
      <c r="A8376" s="8" t="s">
        <v>9307</v>
      </c>
      <c r="B8376" s="8" t="s">
        <v>7202</v>
      </c>
      <c r="C8376" s="8" t="s">
        <v>7</v>
      </c>
      <c r="D8376" s="50" t="s">
        <v>11734</v>
      </c>
      <c r="E8376" s="50" t="s">
        <v>7204</v>
      </c>
    </row>
    <row r="8377" spans="1:5" ht="16" x14ac:dyDescent="0.2">
      <c r="A8377" s="8" t="s">
        <v>9307</v>
      </c>
      <c r="B8377" s="8" t="s">
        <v>7205</v>
      </c>
      <c r="C8377" s="8" t="s">
        <v>4</v>
      </c>
      <c r="D8377" s="50" t="s">
        <v>11467</v>
      </c>
      <c r="E8377" s="50" t="s">
        <v>6211</v>
      </c>
    </row>
    <row r="8378" spans="1:5" ht="16" x14ac:dyDescent="0.2">
      <c r="A8378" s="8" t="s">
        <v>9307</v>
      </c>
      <c r="B8378" s="8" t="s">
        <v>7205</v>
      </c>
      <c r="C8378" s="8" t="s">
        <v>5</v>
      </c>
      <c r="D8378" s="50" t="s">
        <v>11720</v>
      </c>
      <c r="E8378" s="50" t="s">
        <v>7120</v>
      </c>
    </row>
    <row r="8379" spans="1:5" ht="16" x14ac:dyDescent="0.2">
      <c r="A8379" s="8" t="s">
        <v>9307</v>
      </c>
      <c r="B8379" s="8" t="s">
        <v>7205</v>
      </c>
      <c r="C8379" s="8" t="s">
        <v>6</v>
      </c>
      <c r="D8379" s="50" t="s">
        <v>11730</v>
      </c>
      <c r="E8379" s="50" t="s">
        <v>7194</v>
      </c>
    </row>
    <row r="8380" spans="1:5" ht="16" x14ac:dyDescent="0.2">
      <c r="A8380" s="8" t="s">
        <v>9307</v>
      </c>
      <c r="B8380" s="8" t="s">
        <v>7205</v>
      </c>
      <c r="C8380" s="8" t="s">
        <v>7</v>
      </c>
      <c r="D8380" s="50" t="s">
        <v>11735</v>
      </c>
      <c r="E8380" s="50" t="s">
        <v>7207</v>
      </c>
    </row>
    <row r="8381" spans="1:5" ht="16" x14ac:dyDescent="0.2">
      <c r="A8381" s="8" t="s">
        <v>9307</v>
      </c>
      <c r="B8381" s="8" t="s">
        <v>7209</v>
      </c>
      <c r="C8381" s="8" t="s">
        <v>4</v>
      </c>
      <c r="D8381" s="50" t="s">
        <v>11467</v>
      </c>
      <c r="E8381" s="50" t="s">
        <v>6211</v>
      </c>
    </row>
    <row r="8382" spans="1:5" ht="16" x14ac:dyDescent="0.2">
      <c r="A8382" s="8" t="s">
        <v>9307</v>
      </c>
      <c r="B8382" s="8" t="s">
        <v>7209</v>
      </c>
      <c r="C8382" s="8" t="s">
        <v>5</v>
      </c>
      <c r="D8382" s="50" t="s">
        <v>11720</v>
      </c>
      <c r="E8382" s="50" t="s">
        <v>7120</v>
      </c>
    </row>
    <row r="8383" spans="1:5" ht="16" x14ac:dyDescent="0.2">
      <c r="A8383" s="8" t="s">
        <v>9307</v>
      </c>
      <c r="B8383" s="8" t="s">
        <v>7209</v>
      </c>
      <c r="C8383" s="8" t="s">
        <v>6</v>
      </c>
      <c r="D8383" s="50" t="s">
        <v>11730</v>
      </c>
      <c r="E8383" s="50" t="s">
        <v>7194</v>
      </c>
    </row>
    <row r="8384" spans="1:5" ht="16" x14ac:dyDescent="0.2">
      <c r="A8384" s="8" t="s">
        <v>9307</v>
      </c>
      <c r="B8384" s="8" t="s">
        <v>7209</v>
      </c>
      <c r="C8384" s="8" t="s">
        <v>7</v>
      </c>
      <c r="D8384" s="50" t="s">
        <v>11736</v>
      </c>
      <c r="E8384" s="50" t="s">
        <v>7211</v>
      </c>
    </row>
    <row r="8385" spans="1:5" ht="16" x14ac:dyDescent="0.2">
      <c r="A8385" s="8" t="s">
        <v>9307</v>
      </c>
      <c r="B8385" s="8" t="s">
        <v>7212</v>
      </c>
      <c r="C8385" s="8" t="s">
        <v>4</v>
      </c>
      <c r="D8385" s="50" t="s">
        <v>11467</v>
      </c>
      <c r="E8385" s="50" t="s">
        <v>6211</v>
      </c>
    </row>
    <row r="8386" spans="1:5" ht="16" x14ac:dyDescent="0.2">
      <c r="A8386" s="8" t="s">
        <v>9307</v>
      </c>
      <c r="B8386" s="8" t="s">
        <v>7212</v>
      </c>
      <c r="C8386" s="8" t="s">
        <v>5</v>
      </c>
      <c r="D8386" s="50" t="s">
        <v>11720</v>
      </c>
      <c r="E8386" s="50" t="s">
        <v>7120</v>
      </c>
    </row>
    <row r="8387" spans="1:5" ht="16" x14ac:dyDescent="0.2">
      <c r="A8387" s="8" t="s">
        <v>9307</v>
      </c>
      <c r="B8387" s="8" t="s">
        <v>7212</v>
      </c>
      <c r="C8387" s="8" t="s">
        <v>6</v>
      </c>
      <c r="D8387" s="50" t="s">
        <v>11730</v>
      </c>
      <c r="E8387" s="50" t="s">
        <v>7194</v>
      </c>
    </row>
    <row r="8388" spans="1:5" ht="16" x14ac:dyDescent="0.2">
      <c r="A8388" s="8" t="s">
        <v>9307</v>
      </c>
      <c r="B8388" s="8" t="s">
        <v>7212</v>
      </c>
      <c r="C8388" s="8" t="s">
        <v>7</v>
      </c>
      <c r="D8388" s="50" t="s">
        <v>11737</v>
      </c>
      <c r="E8388" s="50" t="s">
        <v>7214</v>
      </c>
    </row>
    <row r="8389" spans="1:5" ht="32" x14ac:dyDescent="0.2">
      <c r="A8389" s="8" t="s">
        <v>9307</v>
      </c>
      <c r="B8389" s="8" t="s">
        <v>7212</v>
      </c>
      <c r="C8389" s="8" t="s">
        <v>8</v>
      </c>
      <c r="D8389" s="50" t="s">
        <v>11738</v>
      </c>
      <c r="E8389" s="50" t="s">
        <v>7215</v>
      </c>
    </row>
    <row r="8390" spans="1:5" ht="16" x14ac:dyDescent="0.2">
      <c r="A8390" s="8" t="s">
        <v>9307</v>
      </c>
      <c r="B8390" s="8" t="s">
        <v>7216</v>
      </c>
      <c r="C8390" s="8" t="s">
        <v>4</v>
      </c>
      <c r="D8390" s="50" t="s">
        <v>11467</v>
      </c>
      <c r="E8390" s="50" t="s">
        <v>6211</v>
      </c>
    </row>
    <row r="8391" spans="1:5" ht="16" x14ac:dyDescent="0.2">
      <c r="A8391" s="8" t="s">
        <v>9307</v>
      </c>
      <c r="B8391" s="8" t="s">
        <v>7216</v>
      </c>
      <c r="C8391" s="8" t="s">
        <v>5</v>
      </c>
      <c r="D8391" s="50" t="s">
        <v>11720</v>
      </c>
      <c r="E8391" s="50" t="s">
        <v>7120</v>
      </c>
    </row>
    <row r="8392" spans="1:5" ht="16" x14ac:dyDescent="0.2">
      <c r="A8392" s="8" t="s">
        <v>9307</v>
      </c>
      <c r="B8392" s="8" t="s">
        <v>7216</v>
      </c>
      <c r="C8392" s="8" t="s">
        <v>6</v>
      </c>
      <c r="D8392" s="50" t="s">
        <v>11730</v>
      </c>
      <c r="E8392" s="50" t="s">
        <v>7194</v>
      </c>
    </row>
    <row r="8393" spans="1:5" ht="16" x14ac:dyDescent="0.2">
      <c r="A8393" s="8" t="s">
        <v>9307</v>
      </c>
      <c r="B8393" s="8" t="s">
        <v>7216</v>
      </c>
      <c r="C8393" s="8" t="s">
        <v>7</v>
      </c>
      <c r="D8393" s="50" t="s">
        <v>11739</v>
      </c>
      <c r="E8393" s="50" t="s">
        <v>7218</v>
      </c>
    </row>
    <row r="8394" spans="1:5" ht="16" x14ac:dyDescent="0.2">
      <c r="A8394" s="8" t="s">
        <v>9307</v>
      </c>
      <c r="B8394" s="8" t="s">
        <v>7219</v>
      </c>
      <c r="C8394" s="8" t="s">
        <v>4</v>
      </c>
      <c r="D8394" s="50" t="s">
        <v>11467</v>
      </c>
      <c r="E8394" s="50" t="s">
        <v>6211</v>
      </c>
    </row>
    <row r="8395" spans="1:5" ht="16" x14ac:dyDescent="0.2">
      <c r="A8395" s="8" t="s">
        <v>9307</v>
      </c>
      <c r="B8395" s="8" t="s">
        <v>7219</v>
      </c>
      <c r="C8395" s="8" t="s">
        <v>5</v>
      </c>
      <c r="D8395" s="50" t="s">
        <v>11720</v>
      </c>
      <c r="E8395" s="50" t="s">
        <v>7120</v>
      </c>
    </row>
    <row r="8396" spans="1:5" ht="16" x14ac:dyDescent="0.2">
      <c r="A8396" s="8" t="s">
        <v>9307</v>
      </c>
      <c r="B8396" s="8" t="s">
        <v>7219</v>
      </c>
      <c r="C8396" s="8" t="s">
        <v>6</v>
      </c>
      <c r="D8396" s="50" t="s">
        <v>11730</v>
      </c>
      <c r="E8396" s="50" t="s">
        <v>7194</v>
      </c>
    </row>
    <row r="8397" spans="1:5" ht="16" x14ac:dyDescent="0.2">
      <c r="A8397" s="8" t="s">
        <v>9307</v>
      </c>
      <c r="B8397" s="8" t="s">
        <v>7219</v>
      </c>
      <c r="C8397" s="8" t="s">
        <v>7</v>
      </c>
      <c r="D8397" s="50" t="s">
        <v>10450</v>
      </c>
      <c r="E8397" s="50" t="s">
        <v>7221</v>
      </c>
    </row>
    <row r="8398" spans="1:5" ht="16" x14ac:dyDescent="0.2">
      <c r="A8398" s="8" t="s">
        <v>9307</v>
      </c>
      <c r="B8398" s="8" t="s">
        <v>7222</v>
      </c>
      <c r="C8398" s="8" t="s">
        <v>4</v>
      </c>
      <c r="D8398" s="50" t="s">
        <v>11467</v>
      </c>
      <c r="E8398" s="50" t="s">
        <v>6211</v>
      </c>
    </row>
    <row r="8399" spans="1:5" ht="16" x14ac:dyDescent="0.2">
      <c r="A8399" s="8" t="s">
        <v>9307</v>
      </c>
      <c r="B8399" s="8" t="s">
        <v>7222</v>
      </c>
      <c r="C8399" s="8" t="s">
        <v>5</v>
      </c>
      <c r="D8399" s="50" t="s">
        <v>11720</v>
      </c>
      <c r="E8399" s="50" t="s">
        <v>7120</v>
      </c>
    </row>
    <row r="8400" spans="1:5" ht="16" x14ac:dyDescent="0.2">
      <c r="A8400" s="8" t="s">
        <v>9307</v>
      </c>
      <c r="B8400" s="8" t="s">
        <v>7222</v>
      </c>
      <c r="C8400" s="8" t="s">
        <v>6</v>
      </c>
      <c r="D8400" s="50" t="s">
        <v>11730</v>
      </c>
      <c r="E8400" s="50" t="s">
        <v>7194</v>
      </c>
    </row>
    <row r="8401" spans="1:5" ht="16" x14ac:dyDescent="0.2">
      <c r="A8401" s="8" t="s">
        <v>9307</v>
      </c>
      <c r="B8401" s="8" t="s">
        <v>7222</v>
      </c>
      <c r="C8401" s="8" t="s">
        <v>7</v>
      </c>
      <c r="D8401" s="50" t="s">
        <v>11740</v>
      </c>
      <c r="E8401" s="50" t="s">
        <v>7224</v>
      </c>
    </row>
    <row r="8402" spans="1:5" ht="16" x14ac:dyDescent="0.2">
      <c r="A8402" s="8" t="s">
        <v>9307</v>
      </c>
      <c r="B8402" s="8" t="s">
        <v>7225</v>
      </c>
      <c r="C8402" s="8" t="s">
        <v>4</v>
      </c>
      <c r="D8402" s="50" t="s">
        <v>11467</v>
      </c>
      <c r="E8402" s="50" t="s">
        <v>6211</v>
      </c>
    </row>
    <row r="8403" spans="1:5" ht="16" x14ac:dyDescent="0.2">
      <c r="A8403" s="8" t="s">
        <v>9307</v>
      </c>
      <c r="B8403" s="8" t="s">
        <v>7225</v>
      </c>
      <c r="C8403" s="8" t="s">
        <v>5</v>
      </c>
      <c r="D8403" s="50" t="s">
        <v>11720</v>
      </c>
      <c r="E8403" s="50" t="s">
        <v>7120</v>
      </c>
    </row>
    <row r="8404" spans="1:5" ht="16" x14ac:dyDescent="0.2">
      <c r="A8404" s="8" t="s">
        <v>9307</v>
      </c>
      <c r="B8404" s="8" t="s">
        <v>7225</v>
      </c>
      <c r="C8404" s="8" t="s">
        <v>6</v>
      </c>
      <c r="D8404" s="50" t="s">
        <v>11730</v>
      </c>
      <c r="E8404" s="50" t="s">
        <v>7194</v>
      </c>
    </row>
    <row r="8405" spans="1:5" ht="16" x14ac:dyDescent="0.2">
      <c r="A8405" s="8" t="s">
        <v>9307</v>
      </c>
      <c r="B8405" s="8" t="s">
        <v>7225</v>
      </c>
      <c r="C8405" s="8" t="s">
        <v>7</v>
      </c>
      <c r="D8405" s="50" t="s">
        <v>9547</v>
      </c>
      <c r="E8405" s="50" t="s">
        <v>802</v>
      </c>
    </row>
    <row r="8406" spans="1:5" ht="16" x14ac:dyDescent="0.2">
      <c r="A8406" s="8" t="s">
        <v>9307</v>
      </c>
      <c r="B8406" s="8" t="s">
        <v>7227</v>
      </c>
      <c r="C8406" s="8" t="s">
        <v>4</v>
      </c>
      <c r="D8406" s="50" t="s">
        <v>11467</v>
      </c>
      <c r="E8406" s="50" t="s">
        <v>6211</v>
      </c>
    </row>
    <row r="8407" spans="1:5" ht="16" x14ac:dyDescent="0.2">
      <c r="A8407" s="8" t="s">
        <v>9307</v>
      </c>
      <c r="B8407" s="8" t="s">
        <v>7227</v>
      </c>
      <c r="C8407" s="8" t="s">
        <v>5</v>
      </c>
      <c r="D8407" s="50" t="s">
        <v>11720</v>
      </c>
      <c r="E8407" s="50" t="s">
        <v>7120</v>
      </c>
    </row>
    <row r="8408" spans="1:5" ht="16" x14ac:dyDescent="0.2">
      <c r="A8408" s="8" t="s">
        <v>9307</v>
      </c>
      <c r="B8408" s="8" t="s">
        <v>7227</v>
      </c>
      <c r="C8408" s="8" t="s">
        <v>6</v>
      </c>
      <c r="D8408" s="50" t="s">
        <v>11730</v>
      </c>
      <c r="E8408" s="50" t="s">
        <v>7194</v>
      </c>
    </row>
    <row r="8409" spans="1:5" ht="16" x14ac:dyDescent="0.2">
      <c r="A8409" s="8" t="s">
        <v>9307</v>
      </c>
      <c r="B8409" s="8" t="s">
        <v>7227</v>
      </c>
      <c r="C8409" s="8" t="s">
        <v>7</v>
      </c>
      <c r="D8409" s="50" t="s">
        <v>9516</v>
      </c>
      <c r="E8409" s="50" t="s">
        <v>643</v>
      </c>
    </row>
    <row r="8410" spans="1:5" ht="16" x14ac:dyDescent="0.2">
      <c r="A8410" s="8" t="s">
        <v>9307</v>
      </c>
      <c r="B8410" s="8" t="s">
        <v>7230</v>
      </c>
      <c r="C8410" s="8" t="s">
        <v>4</v>
      </c>
      <c r="D8410" s="50" t="s">
        <v>11467</v>
      </c>
      <c r="E8410" s="50" t="s">
        <v>6211</v>
      </c>
    </row>
    <row r="8411" spans="1:5" ht="16" x14ac:dyDescent="0.2">
      <c r="A8411" s="8" t="s">
        <v>9307</v>
      </c>
      <c r="B8411" s="8" t="s">
        <v>7230</v>
      </c>
      <c r="C8411" s="8" t="s">
        <v>5</v>
      </c>
      <c r="D8411" s="50" t="s">
        <v>11720</v>
      </c>
      <c r="E8411" s="50" t="s">
        <v>7120</v>
      </c>
    </row>
    <row r="8412" spans="1:5" ht="16" x14ac:dyDescent="0.2">
      <c r="A8412" s="8" t="s">
        <v>9307</v>
      </c>
      <c r="B8412" s="8" t="s">
        <v>7230</v>
      </c>
      <c r="C8412" s="8" t="s">
        <v>6</v>
      </c>
      <c r="D8412" s="50" t="s">
        <v>11730</v>
      </c>
      <c r="E8412" s="50" t="s">
        <v>7194</v>
      </c>
    </row>
    <row r="8413" spans="1:5" ht="16" x14ac:dyDescent="0.2">
      <c r="A8413" s="8" t="s">
        <v>9307</v>
      </c>
      <c r="B8413" s="8" t="s">
        <v>7230</v>
      </c>
      <c r="C8413" s="8" t="s">
        <v>7</v>
      </c>
      <c r="D8413" s="50" t="s">
        <v>11741</v>
      </c>
      <c r="E8413" s="50" t="s">
        <v>7232</v>
      </c>
    </row>
    <row r="8414" spans="1:5" ht="16" x14ac:dyDescent="0.2">
      <c r="A8414" s="8" t="s">
        <v>9307</v>
      </c>
      <c r="B8414" s="8" t="s">
        <v>7234</v>
      </c>
      <c r="C8414" s="8" t="s">
        <v>4</v>
      </c>
      <c r="D8414" s="50" t="s">
        <v>11467</v>
      </c>
      <c r="E8414" s="50" t="s">
        <v>6211</v>
      </c>
    </row>
    <row r="8415" spans="1:5" ht="16" x14ac:dyDescent="0.2">
      <c r="A8415" s="8" t="s">
        <v>9307</v>
      </c>
      <c r="B8415" s="8" t="s">
        <v>7234</v>
      </c>
      <c r="C8415" s="8" t="s">
        <v>5</v>
      </c>
      <c r="D8415" s="50" t="s">
        <v>11720</v>
      </c>
      <c r="E8415" s="50" t="s">
        <v>7120</v>
      </c>
    </row>
    <row r="8416" spans="1:5" ht="16" x14ac:dyDescent="0.2">
      <c r="A8416" s="8" t="s">
        <v>9307</v>
      </c>
      <c r="B8416" s="8" t="s">
        <v>7234</v>
      </c>
      <c r="C8416" s="8" t="s">
        <v>6</v>
      </c>
      <c r="D8416" s="50" t="s">
        <v>11730</v>
      </c>
      <c r="E8416" s="50" t="s">
        <v>7194</v>
      </c>
    </row>
    <row r="8417" spans="1:5" ht="16" x14ac:dyDescent="0.2">
      <c r="A8417" s="8" t="s">
        <v>9307</v>
      </c>
      <c r="B8417" s="8" t="s">
        <v>7234</v>
      </c>
      <c r="C8417" s="8" t="s">
        <v>7</v>
      </c>
      <c r="D8417" s="50" t="s">
        <v>11742</v>
      </c>
      <c r="E8417" s="50" t="s">
        <v>7236</v>
      </c>
    </row>
    <row r="8418" spans="1:5" ht="16" x14ac:dyDescent="0.2">
      <c r="A8418" s="8" t="s">
        <v>9307</v>
      </c>
      <c r="B8418" s="8" t="s">
        <v>7237</v>
      </c>
      <c r="C8418" s="8" t="s">
        <v>4</v>
      </c>
      <c r="D8418" s="50" t="s">
        <v>11467</v>
      </c>
      <c r="E8418" s="50" t="s">
        <v>6211</v>
      </c>
    </row>
    <row r="8419" spans="1:5" ht="16" x14ac:dyDescent="0.2">
      <c r="A8419" s="8" t="s">
        <v>9307</v>
      </c>
      <c r="B8419" s="8" t="s">
        <v>7237</v>
      </c>
      <c r="C8419" s="8" t="s">
        <v>5</v>
      </c>
      <c r="D8419" s="50" t="s">
        <v>11720</v>
      </c>
      <c r="E8419" s="50" t="s">
        <v>7120</v>
      </c>
    </row>
    <row r="8420" spans="1:5" ht="16" x14ac:dyDescent="0.2">
      <c r="A8420" s="8" t="s">
        <v>9307</v>
      </c>
      <c r="B8420" s="8" t="s">
        <v>7237</v>
      </c>
      <c r="C8420" s="8" t="s">
        <v>6</v>
      </c>
      <c r="D8420" s="50" t="s">
        <v>11730</v>
      </c>
      <c r="E8420" s="50" t="s">
        <v>7194</v>
      </c>
    </row>
    <row r="8421" spans="1:5" ht="16" x14ac:dyDescent="0.2">
      <c r="A8421" s="8" t="s">
        <v>9307</v>
      </c>
      <c r="B8421" s="8" t="s">
        <v>7237</v>
      </c>
      <c r="C8421" s="8" t="s">
        <v>7</v>
      </c>
      <c r="D8421" s="50" t="s">
        <v>11743</v>
      </c>
      <c r="E8421" s="50" t="s">
        <v>7239</v>
      </c>
    </row>
    <row r="8422" spans="1:5" ht="16" x14ac:dyDescent="0.2">
      <c r="A8422" s="8" t="s">
        <v>9307</v>
      </c>
      <c r="B8422" s="8" t="s">
        <v>7240</v>
      </c>
      <c r="C8422" s="8" t="s">
        <v>4</v>
      </c>
      <c r="D8422" s="50" t="s">
        <v>11467</v>
      </c>
      <c r="E8422" s="50" t="s">
        <v>6211</v>
      </c>
    </row>
    <row r="8423" spans="1:5" ht="16" x14ac:dyDescent="0.2">
      <c r="A8423" s="8" t="s">
        <v>9307</v>
      </c>
      <c r="B8423" s="8" t="s">
        <v>7240</v>
      </c>
      <c r="C8423" s="8" t="s">
        <v>5</v>
      </c>
      <c r="D8423" s="50" t="s">
        <v>11720</v>
      </c>
      <c r="E8423" s="50" t="s">
        <v>7120</v>
      </c>
    </row>
    <row r="8424" spans="1:5" ht="16" x14ac:dyDescent="0.2">
      <c r="A8424" s="8" t="s">
        <v>9307</v>
      </c>
      <c r="B8424" s="8" t="s">
        <v>7240</v>
      </c>
      <c r="C8424" s="8" t="s">
        <v>6</v>
      </c>
      <c r="D8424" s="50" t="s">
        <v>11730</v>
      </c>
      <c r="E8424" s="50" t="s">
        <v>7194</v>
      </c>
    </row>
    <row r="8425" spans="1:5" ht="16" x14ac:dyDescent="0.2">
      <c r="A8425" s="8" t="s">
        <v>9307</v>
      </c>
      <c r="B8425" s="8" t="s">
        <v>7240</v>
      </c>
      <c r="C8425" s="8" t="s">
        <v>7</v>
      </c>
      <c r="D8425" s="50" t="s">
        <v>11744</v>
      </c>
      <c r="E8425" s="50" t="s">
        <v>7242</v>
      </c>
    </row>
    <row r="8426" spans="1:5" ht="16" x14ac:dyDescent="0.2">
      <c r="A8426" s="8" t="s">
        <v>9307</v>
      </c>
      <c r="B8426" s="8" t="s">
        <v>7243</v>
      </c>
      <c r="C8426" s="8" t="s">
        <v>4</v>
      </c>
      <c r="D8426" s="50" t="s">
        <v>11467</v>
      </c>
      <c r="E8426" s="50" t="s">
        <v>6211</v>
      </c>
    </row>
    <row r="8427" spans="1:5" ht="16" x14ac:dyDescent="0.2">
      <c r="A8427" s="8" t="s">
        <v>9307</v>
      </c>
      <c r="B8427" s="8" t="s">
        <v>7243</v>
      </c>
      <c r="C8427" s="8" t="s">
        <v>5</v>
      </c>
      <c r="D8427" s="50" t="s">
        <v>11720</v>
      </c>
      <c r="E8427" s="50" t="s">
        <v>7120</v>
      </c>
    </row>
    <row r="8428" spans="1:5" ht="16" x14ac:dyDescent="0.2">
      <c r="A8428" s="8" t="s">
        <v>9307</v>
      </c>
      <c r="B8428" s="8" t="s">
        <v>7243</v>
      </c>
      <c r="C8428" s="8" t="s">
        <v>6</v>
      </c>
      <c r="D8428" s="50" t="s">
        <v>11730</v>
      </c>
      <c r="E8428" s="50" t="s">
        <v>7194</v>
      </c>
    </row>
    <row r="8429" spans="1:5" ht="16" x14ac:dyDescent="0.2">
      <c r="A8429" s="8" t="s">
        <v>9307</v>
      </c>
      <c r="B8429" s="8" t="s">
        <v>7243</v>
      </c>
      <c r="C8429" s="8" t="s">
        <v>7</v>
      </c>
      <c r="D8429" s="50" t="s">
        <v>11745</v>
      </c>
      <c r="E8429" s="50" t="s">
        <v>7245</v>
      </c>
    </row>
    <row r="8430" spans="1:5" ht="16" x14ac:dyDescent="0.2">
      <c r="A8430" s="8" t="s">
        <v>9307</v>
      </c>
      <c r="B8430" s="8" t="s">
        <v>7246</v>
      </c>
      <c r="C8430" s="8" t="s">
        <v>4</v>
      </c>
      <c r="D8430" s="50" t="s">
        <v>11467</v>
      </c>
      <c r="E8430" s="50" t="s">
        <v>6211</v>
      </c>
    </row>
    <row r="8431" spans="1:5" ht="16" x14ac:dyDescent="0.2">
      <c r="A8431" s="8" t="s">
        <v>9307</v>
      </c>
      <c r="B8431" s="8" t="s">
        <v>7246</v>
      </c>
      <c r="C8431" s="8" t="s">
        <v>5</v>
      </c>
      <c r="D8431" s="50" t="s">
        <v>11720</v>
      </c>
      <c r="E8431" s="50" t="s">
        <v>7120</v>
      </c>
    </row>
    <row r="8432" spans="1:5" ht="16" x14ac:dyDescent="0.2">
      <c r="A8432" s="8" t="s">
        <v>9307</v>
      </c>
      <c r="B8432" s="8" t="s">
        <v>7246</v>
      </c>
      <c r="C8432" s="8" t="s">
        <v>6</v>
      </c>
      <c r="D8432" s="50" t="s">
        <v>11730</v>
      </c>
      <c r="E8432" s="50" t="s">
        <v>7194</v>
      </c>
    </row>
    <row r="8433" spans="1:5" ht="16" x14ac:dyDescent="0.2">
      <c r="A8433" s="8" t="s">
        <v>9307</v>
      </c>
      <c r="B8433" s="8" t="s">
        <v>7246</v>
      </c>
      <c r="C8433" s="8" t="s">
        <v>7</v>
      </c>
      <c r="D8433" s="50" t="s">
        <v>9547</v>
      </c>
      <c r="E8433" s="50" t="s">
        <v>802</v>
      </c>
    </row>
    <row r="8434" spans="1:5" ht="16" x14ac:dyDescent="0.2">
      <c r="A8434" s="8" t="s">
        <v>9307</v>
      </c>
      <c r="B8434" s="8" t="s">
        <v>7248</v>
      </c>
      <c r="C8434" s="8" t="s">
        <v>4</v>
      </c>
      <c r="D8434" s="50" t="s">
        <v>11467</v>
      </c>
      <c r="E8434" s="50" t="s">
        <v>6211</v>
      </c>
    </row>
    <row r="8435" spans="1:5" ht="16" x14ac:dyDescent="0.2">
      <c r="A8435" s="8" t="s">
        <v>9307</v>
      </c>
      <c r="B8435" s="8" t="s">
        <v>7248</v>
      </c>
      <c r="C8435" s="8" t="s">
        <v>5</v>
      </c>
      <c r="D8435" s="50" t="s">
        <v>11720</v>
      </c>
      <c r="E8435" s="50" t="s">
        <v>7120</v>
      </c>
    </row>
    <row r="8436" spans="1:5" ht="16" x14ac:dyDescent="0.2">
      <c r="A8436" s="8" t="s">
        <v>9307</v>
      </c>
      <c r="B8436" s="8" t="s">
        <v>7248</v>
      </c>
      <c r="C8436" s="8" t="s">
        <v>6</v>
      </c>
      <c r="D8436" s="50" t="s">
        <v>11730</v>
      </c>
      <c r="E8436" s="50" t="s">
        <v>7194</v>
      </c>
    </row>
    <row r="8437" spans="1:5" ht="16" x14ac:dyDescent="0.2">
      <c r="A8437" s="8" t="s">
        <v>9307</v>
      </c>
      <c r="B8437" s="8" t="s">
        <v>7248</v>
      </c>
      <c r="C8437" s="8" t="s">
        <v>7</v>
      </c>
      <c r="D8437" s="50" t="s">
        <v>9516</v>
      </c>
      <c r="E8437" s="50" t="s">
        <v>643</v>
      </c>
    </row>
    <row r="8438" spans="1:5" ht="16" x14ac:dyDescent="0.2">
      <c r="A8438" s="8" t="s">
        <v>9307</v>
      </c>
      <c r="B8438" s="8" t="s">
        <v>7251</v>
      </c>
      <c r="C8438" s="8" t="s">
        <v>4</v>
      </c>
      <c r="D8438" s="50" t="s">
        <v>11467</v>
      </c>
      <c r="E8438" s="50" t="s">
        <v>6211</v>
      </c>
    </row>
    <row r="8439" spans="1:5" ht="16" x14ac:dyDescent="0.2">
      <c r="A8439" s="8" t="s">
        <v>9307</v>
      </c>
      <c r="B8439" s="8" t="s">
        <v>7251</v>
      </c>
      <c r="C8439" s="8" t="s">
        <v>5</v>
      </c>
      <c r="D8439" s="50" t="s">
        <v>11720</v>
      </c>
      <c r="E8439" s="50" t="s">
        <v>7120</v>
      </c>
    </row>
    <row r="8440" spans="1:5" ht="16" x14ac:dyDescent="0.2">
      <c r="A8440" s="8" t="s">
        <v>9307</v>
      </c>
      <c r="B8440" s="8" t="s">
        <v>7251</v>
      </c>
      <c r="C8440" s="8" t="s">
        <v>6</v>
      </c>
      <c r="D8440" s="50" t="s">
        <v>11730</v>
      </c>
      <c r="E8440" s="50" t="s">
        <v>7194</v>
      </c>
    </row>
    <row r="8441" spans="1:5" ht="16" x14ac:dyDescent="0.2">
      <c r="A8441" s="8" t="s">
        <v>9307</v>
      </c>
      <c r="B8441" s="8" t="s">
        <v>7251</v>
      </c>
      <c r="C8441" s="8" t="s">
        <v>7</v>
      </c>
      <c r="D8441" s="50" t="s">
        <v>11746</v>
      </c>
      <c r="E8441" s="50" t="s">
        <v>7253</v>
      </c>
    </row>
    <row r="8442" spans="1:5" ht="32" x14ac:dyDescent="0.2">
      <c r="A8442" s="8" t="s">
        <v>9307</v>
      </c>
      <c r="B8442" s="8" t="s">
        <v>7251</v>
      </c>
      <c r="C8442" s="8" t="s">
        <v>8</v>
      </c>
      <c r="D8442" s="50" t="s">
        <v>11747</v>
      </c>
      <c r="E8442" s="50" t="s">
        <v>7254</v>
      </c>
    </row>
    <row r="8443" spans="1:5" ht="16" x14ac:dyDescent="0.2">
      <c r="A8443" s="8" t="s">
        <v>9307</v>
      </c>
      <c r="B8443" s="8" t="s">
        <v>7256</v>
      </c>
      <c r="C8443" s="8" t="s">
        <v>4</v>
      </c>
      <c r="D8443" s="50" t="s">
        <v>11467</v>
      </c>
      <c r="E8443" s="50" t="s">
        <v>6211</v>
      </c>
    </row>
    <row r="8444" spans="1:5" ht="16" x14ac:dyDescent="0.2">
      <c r="A8444" s="8" t="s">
        <v>9307</v>
      </c>
      <c r="B8444" s="8" t="s">
        <v>7256</v>
      </c>
      <c r="C8444" s="8" t="s">
        <v>5</v>
      </c>
      <c r="D8444" s="50" t="s">
        <v>11720</v>
      </c>
      <c r="E8444" s="50" t="s">
        <v>7120</v>
      </c>
    </row>
    <row r="8445" spans="1:5" ht="16" x14ac:dyDescent="0.2">
      <c r="A8445" s="8" t="s">
        <v>9307</v>
      </c>
      <c r="B8445" s="8" t="s">
        <v>7256</v>
      </c>
      <c r="C8445" s="8" t="s">
        <v>6</v>
      </c>
      <c r="D8445" s="50" t="s">
        <v>11730</v>
      </c>
      <c r="E8445" s="50" t="s">
        <v>7194</v>
      </c>
    </row>
    <row r="8446" spans="1:5" ht="16" x14ac:dyDescent="0.2">
      <c r="A8446" s="8" t="s">
        <v>9307</v>
      </c>
      <c r="B8446" s="8" t="s">
        <v>7256</v>
      </c>
      <c r="C8446" s="8" t="s">
        <v>7</v>
      </c>
      <c r="D8446" s="50" t="s">
        <v>9654</v>
      </c>
      <c r="E8446" s="50" t="s">
        <v>6275</v>
      </c>
    </row>
    <row r="8447" spans="1:5" ht="16" x14ac:dyDescent="0.2">
      <c r="A8447" s="8" t="s">
        <v>9307</v>
      </c>
      <c r="B8447" s="8" t="s">
        <v>7258</v>
      </c>
      <c r="C8447" s="8" t="s">
        <v>4</v>
      </c>
      <c r="D8447" s="50" t="s">
        <v>11467</v>
      </c>
      <c r="E8447" s="50" t="s">
        <v>6211</v>
      </c>
    </row>
    <row r="8448" spans="1:5" ht="16" x14ac:dyDescent="0.2">
      <c r="A8448" s="8" t="s">
        <v>9307</v>
      </c>
      <c r="B8448" s="8" t="s">
        <v>7258</v>
      </c>
      <c r="C8448" s="8" t="s">
        <v>5</v>
      </c>
      <c r="D8448" s="50" t="s">
        <v>11720</v>
      </c>
      <c r="E8448" s="50" t="s">
        <v>7120</v>
      </c>
    </row>
    <row r="8449" spans="1:5" ht="16" x14ac:dyDescent="0.2">
      <c r="A8449" s="8" t="s">
        <v>9307</v>
      </c>
      <c r="B8449" s="8" t="s">
        <v>7258</v>
      </c>
      <c r="C8449" s="8" t="s">
        <v>6</v>
      </c>
      <c r="D8449" s="50" t="s">
        <v>11730</v>
      </c>
      <c r="E8449" s="50" t="s">
        <v>7194</v>
      </c>
    </row>
    <row r="8450" spans="1:5" ht="16" x14ac:dyDescent="0.2">
      <c r="A8450" s="8" t="s">
        <v>9307</v>
      </c>
      <c r="B8450" s="8" t="s">
        <v>7258</v>
      </c>
      <c r="C8450" s="8" t="s">
        <v>7</v>
      </c>
      <c r="D8450" s="50" t="s">
        <v>11494</v>
      </c>
      <c r="E8450" s="50" t="s">
        <v>6282</v>
      </c>
    </row>
    <row r="8451" spans="1:5" ht="16" x14ac:dyDescent="0.2">
      <c r="A8451" s="8" t="s">
        <v>9307</v>
      </c>
      <c r="B8451" s="8" t="s">
        <v>7260</v>
      </c>
      <c r="C8451" s="8" t="s">
        <v>4</v>
      </c>
      <c r="D8451" s="50" t="s">
        <v>11467</v>
      </c>
      <c r="E8451" s="50" t="s">
        <v>6211</v>
      </c>
    </row>
    <row r="8452" spans="1:5" ht="16" x14ac:dyDescent="0.2">
      <c r="A8452" s="8" t="s">
        <v>9307</v>
      </c>
      <c r="B8452" s="8" t="s">
        <v>7260</v>
      </c>
      <c r="C8452" s="8" t="s">
        <v>5</v>
      </c>
      <c r="D8452" s="50" t="s">
        <v>11720</v>
      </c>
      <c r="E8452" s="50" t="s">
        <v>7120</v>
      </c>
    </row>
    <row r="8453" spans="1:5" ht="16" x14ac:dyDescent="0.2">
      <c r="A8453" s="8" t="s">
        <v>9307</v>
      </c>
      <c r="B8453" s="8" t="s">
        <v>7260</v>
      </c>
      <c r="C8453" s="8" t="s">
        <v>6</v>
      </c>
      <c r="D8453" s="50" t="s">
        <v>11730</v>
      </c>
      <c r="E8453" s="50" t="s">
        <v>7194</v>
      </c>
    </row>
    <row r="8454" spans="1:5" ht="16" x14ac:dyDescent="0.2">
      <c r="A8454" s="8" t="s">
        <v>9307</v>
      </c>
      <c r="B8454" s="8" t="s">
        <v>7260</v>
      </c>
      <c r="C8454" s="8" t="s">
        <v>7</v>
      </c>
      <c r="D8454" s="50" t="s">
        <v>11496</v>
      </c>
      <c r="E8454" s="50" t="s">
        <v>6289</v>
      </c>
    </row>
    <row r="8455" spans="1:5" ht="16" x14ac:dyDescent="0.2">
      <c r="A8455" s="8" t="s">
        <v>9307</v>
      </c>
      <c r="B8455" s="8" t="s">
        <v>7262</v>
      </c>
      <c r="C8455" s="8" t="s">
        <v>4</v>
      </c>
      <c r="D8455" s="50" t="s">
        <v>11467</v>
      </c>
      <c r="E8455" s="50" t="s">
        <v>6211</v>
      </c>
    </row>
    <row r="8456" spans="1:5" ht="16" x14ac:dyDescent="0.2">
      <c r="A8456" s="8" t="s">
        <v>9307</v>
      </c>
      <c r="B8456" s="8" t="s">
        <v>7262</v>
      </c>
      <c r="C8456" s="8" t="s">
        <v>5</v>
      </c>
      <c r="D8456" s="50" t="s">
        <v>11720</v>
      </c>
      <c r="E8456" s="50" t="s">
        <v>7120</v>
      </c>
    </row>
    <row r="8457" spans="1:5" ht="16" x14ac:dyDescent="0.2">
      <c r="A8457" s="8" t="s">
        <v>9307</v>
      </c>
      <c r="B8457" s="8" t="s">
        <v>7262</v>
      </c>
      <c r="C8457" s="8" t="s">
        <v>6</v>
      </c>
      <c r="D8457" s="50" t="s">
        <v>11730</v>
      </c>
      <c r="E8457" s="50" t="s">
        <v>7194</v>
      </c>
    </row>
    <row r="8458" spans="1:5" ht="16" x14ac:dyDescent="0.2">
      <c r="A8458" s="8" t="s">
        <v>9307</v>
      </c>
      <c r="B8458" s="8" t="s">
        <v>7262</v>
      </c>
      <c r="C8458" s="8" t="s">
        <v>7</v>
      </c>
      <c r="D8458" s="50" t="s">
        <v>11727</v>
      </c>
      <c r="E8458" s="50" t="s">
        <v>7144</v>
      </c>
    </row>
    <row r="8459" spans="1:5" ht="16" x14ac:dyDescent="0.2">
      <c r="A8459" s="8" t="s">
        <v>9307</v>
      </c>
      <c r="B8459" s="8" t="s">
        <v>7264</v>
      </c>
      <c r="C8459" s="8" t="s">
        <v>4</v>
      </c>
      <c r="D8459" s="50" t="s">
        <v>11467</v>
      </c>
      <c r="E8459" s="50" t="s">
        <v>6211</v>
      </c>
    </row>
    <row r="8460" spans="1:5" ht="16" x14ac:dyDescent="0.2">
      <c r="A8460" s="8" t="s">
        <v>9307</v>
      </c>
      <c r="B8460" s="8" t="s">
        <v>7264</v>
      </c>
      <c r="C8460" s="8" t="s">
        <v>5</v>
      </c>
      <c r="D8460" s="50" t="s">
        <v>11720</v>
      </c>
      <c r="E8460" s="50" t="s">
        <v>7120</v>
      </c>
    </row>
    <row r="8461" spans="1:5" ht="16" x14ac:dyDescent="0.2">
      <c r="A8461" s="8" t="s">
        <v>9307</v>
      </c>
      <c r="B8461" s="8" t="s">
        <v>7264</v>
      </c>
      <c r="C8461" s="8" t="s">
        <v>6</v>
      </c>
      <c r="D8461" s="50" t="s">
        <v>11730</v>
      </c>
      <c r="E8461" s="50" t="s">
        <v>7194</v>
      </c>
    </row>
    <row r="8462" spans="1:5" ht="16" x14ac:dyDescent="0.2">
      <c r="A8462" s="8" t="s">
        <v>9307</v>
      </c>
      <c r="B8462" s="8" t="s">
        <v>7264</v>
      </c>
      <c r="C8462" s="8" t="s">
        <v>7</v>
      </c>
      <c r="D8462" s="50" t="s">
        <v>11501</v>
      </c>
      <c r="E8462" s="50" t="s">
        <v>6304</v>
      </c>
    </row>
    <row r="8463" spans="1:5" ht="16" x14ac:dyDescent="0.2">
      <c r="A8463" s="8" t="s">
        <v>9307</v>
      </c>
      <c r="B8463" s="8" t="s">
        <v>7266</v>
      </c>
      <c r="C8463" s="8" t="s">
        <v>4</v>
      </c>
      <c r="D8463" s="50" t="s">
        <v>11467</v>
      </c>
      <c r="E8463" s="50" t="s">
        <v>6211</v>
      </c>
    </row>
    <row r="8464" spans="1:5" ht="16" x14ac:dyDescent="0.2">
      <c r="A8464" s="8" t="s">
        <v>9307</v>
      </c>
      <c r="B8464" s="8" t="s">
        <v>7266</v>
      </c>
      <c r="C8464" s="8" t="s">
        <v>5</v>
      </c>
      <c r="D8464" s="50" t="s">
        <v>11720</v>
      </c>
      <c r="E8464" s="50" t="s">
        <v>7120</v>
      </c>
    </row>
    <row r="8465" spans="1:5" ht="16" x14ac:dyDescent="0.2">
      <c r="A8465" s="8" t="s">
        <v>9307</v>
      </c>
      <c r="B8465" s="8" t="s">
        <v>7266</v>
      </c>
      <c r="C8465" s="8" t="s">
        <v>6</v>
      </c>
      <c r="D8465" s="50" t="s">
        <v>11730</v>
      </c>
      <c r="E8465" s="50" t="s">
        <v>7194</v>
      </c>
    </row>
    <row r="8466" spans="1:5" ht="16" x14ac:dyDescent="0.2">
      <c r="A8466" s="8" t="s">
        <v>9307</v>
      </c>
      <c r="B8466" s="8" t="s">
        <v>7266</v>
      </c>
      <c r="C8466" s="8" t="s">
        <v>7</v>
      </c>
      <c r="D8466" s="50" t="s">
        <v>11504</v>
      </c>
      <c r="E8466" s="50" t="s">
        <v>6312</v>
      </c>
    </row>
    <row r="8467" spans="1:5" ht="16" x14ac:dyDescent="0.2">
      <c r="A8467" s="8" t="s">
        <v>9307</v>
      </c>
      <c r="B8467" s="8" t="s">
        <v>7268</v>
      </c>
      <c r="C8467" s="8" t="s">
        <v>4</v>
      </c>
      <c r="D8467" s="50" t="s">
        <v>11467</v>
      </c>
      <c r="E8467" s="50" t="s">
        <v>6211</v>
      </c>
    </row>
    <row r="8468" spans="1:5" ht="16" x14ac:dyDescent="0.2">
      <c r="A8468" s="8" t="s">
        <v>9307</v>
      </c>
      <c r="B8468" s="8" t="s">
        <v>7268</v>
      </c>
      <c r="C8468" s="8" t="s">
        <v>5</v>
      </c>
      <c r="D8468" s="50" t="s">
        <v>11720</v>
      </c>
      <c r="E8468" s="50" t="s">
        <v>7120</v>
      </c>
    </row>
    <row r="8469" spans="1:5" ht="16" x14ac:dyDescent="0.2">
      <c r="A8469" s="8" t="s">
        <v>9307</v>
      </c>
      <c r="B8469" s="8" t="s">
        <v>7268</v>
      </c>
      <c r="C8469" s="8" t="s">
        <v>6</v>
      </c>
      <c r="D8469" s="50" t="s">
        <v>11730</v>
      </c>
      <c r="E8469" s="50" t="s">
        <v>7194</v>
      </c>
    </row>
    <row r="8470" spans="1:5" ht="16" x14ac:dyDescent="0.2">
      <c r="A8470" s="8" t="s">
        <v>9307</v>
      </c>
      <c r="B8470" s="8" t="s">
        <v>7268</v>
      </c>
      <c r="C8470" s="8" t="s">
        <v>7</v>
      </c>
      <c r="D8470" s="50" t="s">
        <v>11507</v>
      </c>
      <c r="E8470" s="50" t="s">
        <v>6320</v>
      </c>
    </row>
    <row r="8471" spans="1:5" ht="16" x14ac:dyDescent="0.2">
      <c r="A8471" s="8" t="s">
        <v>9307</v>
      </c>
      <c r="B8471" s="8" t="s">
        <v>7270</v>
      </c>
      <c r="C8471" s="8" t="s">
        <v>4</v>
      </c>
      <c r="D8471" s="50" t="s">
        <v>11467</v>
      </c>
      <c r="E8471" s="50" t="s">
        <v>6211</v>
      </c>
    </row>
    <row r="8472" spans="1:5" ht="16" x14ac:dyDescent="0.2">
      <c r="A8472" s="8" t="s">
        <v>9307</v>
      </c>
      <c r="B8472" s="8" t="s">
        <v>7270</v>
      </c>
      <c r="C8472" s="8" t="s">
        <v>5</v>
      </c>
      <c r="D8472" s="50" t="s">
        <v>11720</v>
      </c>
      <c r="E8472" s="50" t="s">
        <v>7120</v>
      </c>
    </row>
    <row r="8473" spans="1:5" ht="16" x14ac:dyDescent="0.2">
      <c r="A8473" s="8" t="s">
        <v>9307</v>
      </c>
      <c r="B8473" s="8" t="s">
        <v>7270</v>
      </c>
      <c r="C8473" s="8" t="s">
        <v>6</v>
      </c>
      <c r="D8473" s="50" t="s">
        <v>11730</v>
      </c>
      <c r="E8473" s="50" t="s">
        <v>7194</v>
      </c>
    </row>
    <row r="8474" spans="1:5" ht="16" x14ac:dyDescent="0.2">
      <c r="A8474" s="8" t="s">
        <v>9307</v>
      </c>
      <c r="B8474" s="8" t="s">
        <v>7270</v>
      </c>
      <c r="C8474" s="8" t="s">
        <v>7</v>
      </c>
      <c r="D8474" s="50" t="s">
        <v>11748</v>
      </c>
      <c r="E8474" s="50" t="s">
        <v>7272</v>
      </c>
    </row>
    <row r="8475" spans="1:5" ht="16" x14ac:dyDescent="0.2">
      <c r="A8475" s="8" t="s">
        <v>9307</v>
      </c>
      <c r="B8475" s="8" t="s">
        <v>7273</v>
      </c>
      <c r="C8475" s="8" t="s">
        <v>4</v>
      </c>
      <c r="D8475" s="50" t="s">
        <v>11467</v>
      </c>
      <c r="E8475" s="50" t="s">
        <v>6211</v>
      </c>
    </row>
    <row r="8476" spans="1:5" ht="16" x14ac:dyDescent="0.2">
      <c r="A8476" s="8" t="s">
        <v>9307</v>
      </c>
      <c r="B8476" s="8" t="s">
        <v>7273</v>
      </c>
      <c r="C8476" s="8" t="s">
        <v>5</v>
      </c>
      <c r="D8476" s="50" t="s">
        <v>11720</v>
      </c>
      <c r="E8476" s="50" t="s">
        <v>7120</v>
      </c>
    </row>
    <row r="8477" spans="1:5" ht="16" x14ac:dyDescent="0.2">
      <c r="A8477" s="8" t="s">
        <v>9307</v>
      </c>
      <c r="B8477" s="8" t="s">
        <v>7273</v>
      </c>
      <c r="C8477" s="8" t="s">
        <v>6</v>
      </c>
      <c r="D8477" s="50" t="s">
        <v>11730</v>
      </c>
      <c r="E8477" s="50" t="s">
        <v>7194</v>
      </c>
    </row>
    <row r="8478" spans="1:5" ht="16" x14ac:dyDescent="0.2">
      <c r="A8478" s="8" t="s">
        <v>9307</v>
      </c>
      <c r="B8478" s="8" t="s">
        <v>7273</v>
      </c>
      <c r="C8478" s="8" t="s">
        <v>7</v>
      </c>
      <c r="D8478" s="50" t="s">
        <v>10011</v>
      </c>
      <c r="E8478" s="50" t="s">
        <v>2089</v>
      </c>
    </row>
    <row r="8479" spans="1:5" ht="16" x14ac:dyDescent="0.2">
      <c r="A8479" s="8" t="s">
        <v>9307</v>
      </c>
      <c r="B8479" s="8" t="s">
        <v>7275</v>
      </c>
      <c r="C8479" s="8" t="s">
        <v>4</v>
      </c>
      <c r="D8479" s="50" t="s">
        <v>11467</v>
      </c>
      <c r="E8479" s="50" t="s">
        <v>6211</v>
      </c>
    </row>
    <row r="8480" spans="1:5" ht="16" x14ac:dyDescent="0.2">
      <c r="A8480" s="8" t="s">
        <v>9307</v>
      </c>
      <c r="B8480" s="8" t="s">
        <v>7275</v>
      </c>
      <c r="C8480" s="8" t="s">
        <v>5</v>
      </c>
      <c r="D8480" s="50" t="s">
        <v>11720</v>
      </c>
      <c r="E8480" s="50" t="s">
        <v>7120</v>
      </c>
    </row>
    <row r="8481" spans="1:5" ht="16" x14ac:dyDescent="0.2">
      <c r="A8481" s="8" t="s">
        <v>9307</v>
      </c>
      <c r="B8481" s="8" t="s">
        <v>7275</v>
      </c>
      <c r="C8481" s="8" t="s">
        <v>6</v>
      </c>
      <c r="D8481" s="50" t="s">
        <v>11730</v>
      </c>
      <c r="E8481" s="50" t="s">
        <v>7194</v>
      </c>
    </row>
    <row r="8482" spans="1:5" ht="16" x14ac:dyDescent="0.2">
      <c r="A8482" s="8" t="s">
        <v>9307</v>
      </c>
      <c r="B8482" s="8" t="s">
        <v>7275</v>
      </c>
      <c r="C8482" s="8" t="s">
        <v>7</v>
      </c>
      <c r="D8482" s="50" t="s">
        <v>10122</v>
      </c>
      <c r="E8482" s="50" t="s">
        <v>2355</v>
      </c>
    </row>
    <row r="8483" spans="1:5" ht="16" x14ac:dyDescent="0.2">
      <c r="A8483" s="8" t="s">
        <v>9307</v>
      </c>
      <c r="B8483" s="8" t="s">
        <v>7277</v>
      </c>
      <c r="C8483" s="8" t="s">
        <v>4</v>
      </c>
      <c r="D8483" s="50" t="s">
        <v>11467</v>
      </c>
      <c r="E8483" s="50" t="s">
        <v>6211</v>
      </c>
    </row>
    <row r="8484" spans="1:5" ht="16" x14ac:dyDescent="0.2">
      <c r="A8484" s="8" t="s">
        <v>9307</v>
      </c>
      <c r="B8484" s="8" t="s">
        <v>7277</v>
      </c>
      <c r="C8484" s="8" t="s">
        <v>5</v>
      </c>
      <c r="D8484" s="50" t="s">
        <v>11720</v>
      </c>
      <c r="E8484" s="50" t="s">
        <v>7120</v>
      </c>
    </row>
    <row r="8485" spans="1:5" ht="16" x14ac:dyDescent="0.2">
      <c r="A8485" s="8" t="s">
        <v>9307</v>
      </c>
      <c r="B8485" s="8" t="s">
        <v>7277</v>
      </c>
      <c r="C8485" s="8" t="s">
        <v>6</v>
      </c>
      <c r="D8485" s="50" t="s">
        <v>11730</v>
      </c>
      <c r="E8485" s="50" t="s">
        <v>7194</v>
      </c>
    </row>
    <row r="8486" spans="1:5" ht="16" x14ac:dyDescent="0.2">
      <c r="A8486" s="8" t="s">
        <v>9307</v>
      </c>
      <c r="B8486" s="8" t="s">
        <v>7277</v>
      </c>
      <c r="C8486" s="8" t="s">
        <v>7</v>
      </c>
      <c r="D8486" s="50" t="s">
        <v>10446</v>
      </c>
      <c r="E8486" s="50" t="s">
        <v>3368</v>
      </c>
    </row>
    <row r="8487" spans="1:5" ht="16" x14ac:dyDescent="0.2">
      <c r="A8487" s="8" t="s">
        <v>9307</v>
      </c>
      <c r="B8487" s="8" t="s">
        <v>7279</v>
      </c>
      <c r="C8487" s="8" t="s">
        <v>4</v>
      </c>
      <c r="D8487" s="50" t="s">
        <v>11467</v>
      </c>
      <c r="E8487" s="50" t="s">
        <v>6211</v>
      </c>
    </row>
    <row r="8488" spans="1:5" ht="16" x14ac:dyDescent="0.2">
      <c r="A8488" s="8" t="s">
        <v>9307</v>
      </c>
      <c r="B8488" s="8" t="s">
        <v>7279</v>
      </c>
      <c r="C8488" s="8" t="s">
        <v>5</v>
      </c>
      <c r="D8488" s="50" t="s">
        <v>11720</v>
      </c>
      <c r="E8488" s="50" t="s">
        <v>7120</v>
      </c>
    </row>
    <row r="8489" spans="1:5" ht="16" x14ac:dyDescent="0.2">
      <c r="A8489" s="8" t="s">
        <v>9307</v>
      </c>
      <c r="B8489" s="8" t="s">
        <v>7279</v>
      </c>
      <c r="C8489" s="8" t="s">
        <v>6</v>
      </c>
      <c r="D8489" s="50" t="s">
        <v>11730</v>
      </c>
      <c r="E8489" s="50" t="s">
        <v>7194</v>
      </c>
    </row>
    <row r="8490" spans="1:5" ht="16" x14ac:dyDescent="0.2">
      <c r="A8490" s="8" t="s">
        <v>9307</v>
      </c>
      <c r="B8490" s="8" t="s">
        <v>7279</v>
      </c>
      <c r="C8490" s="8" t="s">
        <v>7</v>
      </c>
      <c r="D8490" s="50" t="s">
        <v>10572</v>
      </c>
      <c r="E8490" s="50" t="s">
        <v>6351</v>
      </c>
    </row>
    <row r="8491" spans="1:5" ht="16" x14ac:dyDescent="0.2">
      <c r="A8491" s="8" t="s">
        <v>9307</v>
      </c>
      <c r="B8491" s="8" t="s">
        <v>7281</v>
      </c>
      <c r="C8491" s="8" t="s">
        <v>4</v>
      </c>
      <c r="D8491" s="50" t="s">
        <v>11467</v>
      </c>
      <c r="E8491" s="50" t="s">
        <v>6211</v>
      </c>
    </row>
    <row r="8492" spans="1:5" ht="16" x14ac:dyDescent="0.2">
      <c r="A8492" s="8" t="s">
        <v>9307</v>
      </c>
      <c r="B8492" s="8" t="s">
        <v>7281</v>
      </c>
      <c r="C8492" s="8" t="s">
        <v>5</v>
      </c>
      <c r="D8492" s="50" t="s">
        <v>11720</v>
      </c>
      <c r="E8492" s="50" t="s">
        <v>7120</v>
      </c>
    </row>
    <row r="8493" spans="1:5" ht="16" x14ac:dyDescent="0.2">
      <c r="A8493" s="8" t="s">
        <v>9307</v>
      </c>
      <c r="B8493" s="8" t="s">
        <v>7281</v>
      </c>
      <c r="C8493" s="8" t="s">
        <v>6</v>
      </c>
      <c r="D8493" s="50" t="s">
        <v>11730</v>
      </c>
      <c r="E8493" s="50" t="s">
        <v>7194</v>
      </c>
    </row>
    <row r="8494" spans="1:5" ht="16" x14ac:dyDescent="0.2">
      <c r="A8494" s="8" t="s">
        <v>9307</v>
      </c>
      <c r="B8494" s="8" t="s">
        <v>7281</v>
      </c>
      <c r="C8494" s="8" t="s">
        <v>7</v>
      </c>
      <c r="D8494" s="50" t="s">
        <v>10737</v>
      </c>
      <c r="E8494" s="50" t="s">
        <v>6359</v>
      </c>
    </row>
    <row r="8495" spans="1:5" ht="16" x14ac:dyDescent="0.2">
      <c r="A8495" s="8" t="s">
        <v>9307</v>
      </c>
      <c r="B8495" s="8" t="s">
        <v>7283</v>
      </c>
      <c r="C8495" s="8" t="s">
        <v>4</v>
      </c>
      <c r="D8495" s="50" t="s">
        <v>11467</v>
      </c>
      <c r="E8495" s="50" t="s">
        <v>6211</v>
      </c>
    </row>
    <row r="8496" spans="1:5" ht="16" x14ac:dyDescent="0.2">
      <c r="A8496" s="8" t="s">
        <v>9307</v>
      </c>
      <c r="B8496" s="8" t="s">
        <v>7283</v>
      </c>
      <c r="C8496" s="8" t="s">
        <v>5</v>
      </c>
      <c r="D8496" s="50" t="s">
        <v>11720</v>
      </c>
      <c r="E8496" s="50" t="s">
        <v>7120</v>
      </c>
    </row>
    <row r="8497" spans="1:5" ht="16" x14ac:dyDescent="0.2">
      <c r="A8497" s="8" t="s">
        <v>9307</v>
      </c>
      <c r="B8497" s="8" t="s">
        <v>7283</v>
      </c>
      <c r="C8497" s="8" t="s">
        <v>6</v>
      </c>
      <c r="D8497" s="50" t="s">
        <v>11730</v>
      </c>
      <c r="E8497" s="50" t="s">
        <v>7194</v>
      </c>
    </row>
    <row r="8498" spans="1:5" ht="16" x14ac:dyDescent="0.2">
      <c r="A8498" s="8" t="s">
        <v>9307</v>
      </c>
      <c r="B8498" s="8" t="s">
        <v>7283</v>
      </c>
      <c r="C8498" s="8" t="s">
        <v>7</v>
      </c>
      <c r="D8498" s="50" t="s">
        <v>10782</v>
      </c>
      <c r="E8498" s="50" t="s">
        <v>4427</v>
      </c>
    </row>
    <row r="8499" spans="1:5" ht="16" x14ac:dyDescent="0.2">
      <c r="A8499" s="8" t="s">
        <v>9307</v>
      </c>
      <c r="B8499" s="8" t="s">
        <v>7285</v>
      </c>
      <c r="C8499" s="8" t="s">
        <v>4</v>
      </c>
      <c r="D8499" s="50" t="s">
        <v>11467</v>
      </c>
      <c r="E8499" s="50" t="s">
        <v>6211</v>
      </c>
    </row>
    <row r="8500" spans="1:5" ht="16" x14ac:dyDescent="0.2">
      <c r="A8500" s="8" t="s">
        <v>9307</v>
      </c>
      <c r="B8500" s="8" t="s">
        <v>7285</v>
      </c>
      <c r="C8500" s="8" t="s">
        <v>5</v>
      </c>
      <c r="D8500" s="50" t="s">
        <v>11720</v>
      </c>
      <c r="E8500" s="50" t="s">
        <v>7120</v>
      </c>
    </row>
    <row r="8501" spans="1:5" ht="16" x14ac:dyDescent="0.2">
      <c r="A8501" s="8" t="s">
        <v>9307</v>
      </c>
      <c r="B8501" s="8" t="s">
        <v>7285</v>
      </c>
      <c r="C8501" s="8" t="s">
        <v>6</v>
      </c>
      <c r="D8501" s="50" t="s">
        <v>11730</v>
      </c>
      <c r="E8501" s="50" t="s">
        <v>7194</v>
      </c>
    </row>
    <row r="8502" spans="1:5" ht="16" x14ac:dyDescent="0.2">
      <c r="A8502" s="8" t="s">
        <v>9307</v>
      </c>
      <c r="B8502" s="8" t="s">
        <v>7285</v>
      </c>
      <c r="C8502" s="8" t="s">
        <v>7</v>
      </c>
      <c r="D8502" s="50" t="s">
        <v>10794</v>
      </c>
      <c r="E8502" s="50" t="s">
        <v>6376</v>
      </c>
    </row>
    <row r="8503" spans="1:5" ht="16" x14ac:dyDescent="0.2">
      <c r="A8503" s="8" t="s">
        <v>9307</v>
      </c>
      <c r="B8503" s="8" t="s">
        <v>7287</v>
      </c>
      <c r="C8503" s="8" t="s">
        <v>4</v>
      </c>
      <c r="D8503" s="50" t="s">
        <v>11467</v>
      </c>
      <c r="E8503" s="50" t="s">
        <v>6211</v>
      </c>
    </row>
    <row r="8504" spans="1:5" ht="16" x14ac:dyDescent="0.2">
      <c r="A8504" s="8" t="s">
        <v>9307</v>
      </c>
      <c r="B8504" s="8" t="s">
        <v>7287</v>
      </c>
      <c r="C8504" s="8" t="s">
        <v>5</v>
      </c>
      <c r="D8504" s="50" t="s">
        <v>11720</v>
      </c>
      <c r="E8504" s="50" t="s">
        <v>7120</v>
      </c>
    </row>
    <row r="8505" spans="1:5" ht="16" x14ac:dyDescent="0.2">
      <c r="A8505" s="8" t="s">
        <v>9307</v>
      </c>
      <c r="B8505" s="8" t="s">
        <v>7287</v>
      </c>
      <c r="C8505" s="8" t="s">
        <v>6</v>
      </c>
      <c r="D8505" s="50" t="s">
        <v>11730</v>
      </c>
      <c r="E8505" s="50" t="s">
        <v>7194</v>
      </c>
    </row>
    <row r="8506" spans="1:5" ht="16" x14ac:dyDescent="0.2">
      <c r="A8506" s="8" t="s">
        <v>9307</v>
      </c>
      <c r="B8506" s="8" t="s">
        <v>7287</v>
      </c>
      <c r="C8506" s="8" t="s">
        <v>7</v>
      </c>
      <c r="D8506" s="50" t="s">
        <v>11749</v>
      </c>
      <c r="E8506" s="50" t="s">
        <v>7289</v>
      </c>
    </row>
    <row r="8507" spans="1:5" ht="16" x14ac:dyDescent="0.2">
      <c r="A8507" s="8" t="s">
        <v>9307</v>
      </c>
      <c r="B8507" s="8" t="s">
        <v>7290</v>
      </c>
      <c r="C8507" s="8" t="s">
        <v>4</v>
      </c>
      <c r="D8507" s="50" t="s">
        <v>11467</v>
      </c>
      <c r="E8507" s="50" t="s">
        <v>6211</v>
      </c>
    </row>
    <row r="8508" spans="1:5" ht="16" x14ac:dyDescent="0.2">
      <c r="A8508" s="8" t="s">
        <v>9307</v>
      </c>
      <c r="B8508" s="8" t="s">
        <v>7290</v>
      </c>
      <c r="C8508" s="8" t="s">
        <v>5</v>
      </c>
      <c r="D8508" s="50" t="s">
        <v>11720</v>
      </c>
      <c r="E8508" s="50" t="s">
        <v>7120</v>
      </c>
    </row>
    <row r="8509" spans="1:5" ht="16" x14ac:dyDescent="0.2">
      <c r="A8509" s="8" t="s">
        <v>9307</v>
      </c>
      <c r="B8509" s="8" t="s">
        <v>7290</v>
      </c>
      <c r="C8509" s="8" t="s">
        <v>6</v>
      </c>
      <c r="D8509" s="50" t="s">
        <v>11730</v>
      </c>
      <c r="E8509" s="50" t="s">
        <v>7194</v>
      </c>
    </row>
    <row r="8510" spans="1:5" ht="16" x14ac:dyDescent="0.2">
      <c r="A8510" s="8" t="s">
        <v>9307</v>
      </c>
      <c r="B8510" s="8" t="s">
        <v>7290</v>
      </c>
      <c r="C8510" s="8" t="s">
        <v>7</v>
      </c>
      <c r="D8510" s="50" t="s">
        <v>10008</v>
      </c>
      <c r="E8510" s="50" t="s">
        <v>2080</v>
      </c>
    </row>
    <row r="8511" spans="1:5" ht="16" x14ac:dyDescent="0.2">
      <c r="A8511" s="8" t="s">
        <v>9307</v>
      </c>
      <c r="B8511" s="8" t="s">
        <v>7292</v>
      </c>
      <c r="C8511" s="8" t="s">
        <v>4</v>
      </c>
      <c r="D8511" s="50" t="s">
        <v>11467</v>
      </c>
      <c r="E8511" s="50" t="s">
        <v>6211</v>
      </c>
    </row>
    <row r="8512" spans="1:5" ht="16" x14ac:dyDescent="0.2">
      <c r="A8512" s="8" t="s">
        <v>9307</v>
      </c>
      <c r="B8512" s="8" t="s">
        <v>7292</v>
      </c>
      <c r="C8512" s="8" t="s">
        <v>5</v>
      </c>
      <c r="D8512" s="50" t="s">
        <v>11720</v>
      </c>
      <c r="E8512" s="50" t="s">
        <v>7120</v>
      </c>
    </row>
    <row r="8513" spans="1:5" ht="16" x14ac:dyDescent="0.2">
      <c r="A8513" s="8" t="s">
        <v>9307</v>
      </c>
      <c r="B8513" s="8" t="s">
        <v>7292</v>
      </c>
      <c r="C8513" s="8" t="s">
        <v>6</v>
      </c>
      <c r="D8513" s="50" t="s">
        <v>11730</v>
      </c>
      <c r="E8513" s="50" t="s">
        <v>7194</v>
      </c>
    </row>
    <row r="8514" spans="1:5" ht="16" x14ac:dyDescent="0.2">
      <c r="A8514" s="8" t="s">
        <v>9307</v>
      </c>
      <c r="B8514" s="8" t="s">
        <v>7292</v>
      </c>
      <c r="C8514" s="8" t="s">
        <v>7</v>
      </c>
      <c r="D8514" s="50" t="s">
        <v>11531</v>
      </c>
      <c r="E8514" s="50" t="s">
        <v>6407</v>
      </c>
    </row>
    <row r="8515" spans="1:5" ht="16" x14ac:dyDescent="0.2">
      <c r="A8515" s="8" t="s">
        <v>9307</v>
      </c>
      <c r="B8515" s="8" t="s">
        <v>7294</v>
      </c>
      <c r="C8515" s="8" t="s">
        <v>4</v>
      </c>
      <c r="D8515" s="50" t="s">
        <v>11467</v>
      </c>
      <c r="E8515" s="50" t="s">
        <v>6211</v>
      </c>
    </row>
    <row r="8516" spans="1:5" ht="16" x14ac:dyDescent="0.2">
      <c r="A8516" s="8" t="s">
        <v>9307</v>
      </c>
      <c r="B8516" s="8" t="s">
        <v>7294</v>
      </c>
      <c r="C8516" s="8" t="s">
        <v>5</v>
      </c>
      <c r="D8516" s="50" t="s">
        <v>11720</v>
      </c>
      <c r="E8516" s="50" t="s">
        <v>7120</v>
      </c>
    </row>
    <row r="8517" spans="1:5" ht="16" x14ac:dyDescent="0.2">
      <c r="A8517" s="8" t="s">
        <v>9307</v>
      </c>
      <c r="B8517" s="8" t="s">
        <v>7294</v>
      </c>
      <c r="C8517" s="8" t="s">
        <v>6</v>
      </c>
      <c r="D8517" s="50" t="s">
        <v>11730</v>
      </c>
      <c r="E8517" s="50" t="s">
        <v>7194</v>
      </c>
    </row>
    <row r="8518" spans="1:5" ht="16" x14ac:dyDescent="0.2">
      <c r="A8518" s="8" t="s">
        <v>9307</v>
      </c>
      <c r="B8518" s="8" t="s">
        <v>7294</v>
      </c>
      <c r="C8518" s="8" t="s">
        <v>7</v>
      </c>
      <c r="D8518" s="50" t="s">
        <v>11534</v>
      </c>
      <c r="E8518" s="50" t="s">
        <v>6415</v>
      </c>
    </row>
    <row r="8519" spans="1:5" ht="16" x14ac:dyDescent="0.2">
      <c r="A8519" s="8" t="s">
        <v>9307</v>
      </c>
      <c r="B8519" s="8" t="s">
        <v>7296</v>
      </c>
      <c r="C8519" s="8" t="s">
        <v>4</v>
      </c>
      <c r="D8519" s="50" t="s">
        <v>11467</v>
      </c>
      <c r="E8519" s="50" t="s">
        <v>6211</v>
      </c>
    </row>
    <row r="8520" spans="1:5" ht="16" x14ac:dyDescent="0.2">
      <c r="A8520" s="8" t="s">
        <v>9307</v>
      </c>
      <c r="B8520" s="8" t="s">
        <v>7296</v>
      </c>
      <c r="C8520" s="8" t="s">
        <v>5</v>
      </c>
      <c r="D8520" s="50" t="s">
        <v>11720</v>
      </c>
      <c r="E8520" s="50" t="s">
        <v>7120</v>
      </c>
    </row>
    <row r="8521" spans="1:5" ht="16" x14ac:dyDescent="0.2">
      <c r="A8521" s="8" t="s">
        <v>9307</v>
      </c>
      <c r="B8521" s="8" t="s">
        <v>7296</v>
      </c>
      <c r="C8521" s="8" t="s">
        <v>6</v>
      </c>
      <c r="D8521" s="50" t="s">
        <v>11730</v>
      </c>
      <c r="E8521" s="50" t="s">
        <v>7194</v>
      </c>
    </row>
    <row r="8522" spans="1:5" ht="16" x14ac:dyDescent="0.2">
      <c r="A8522" s="8" t="s">
        <v>9307</v>
      </c>
      <c r="B8522" s="8" t="s">
        <v>7296</v>
      </c>
      <c r="C8522" s="8" t="s">
        <v>7</v>
      </c>
      <c r="D8522" s="50" t="s">
        <v>11537</v>
      </c>
      <c r="E8522" s="50" t="s">
        <v>6423</v>
      </c>
    </row>
    <row r="8523" spans="1:5" ht="16" x14ac:dyDescent="0.2">
      <c r="A8523" s="8" t="s">
        <v>9307</v>
      </c>
      <c r="B8523" s="8" t="s">
        <v>7298</v>
      </c>
      <c r="C8523" s="8" t="s">
        <v>4</v>
      </c>
      <c r="D8523" s="50" t="s">
        <v>11467</v>
      </c>
      <c r="E8523" s="50" t="s">
        <v>6211</v>
      </c>
    </row>
    <row r="8524" spans="1:5" ht="16" x14ac:dyDescent="0.2">
      <c r="A8524" s="8" t="s">
        <v>9307</v>
      </c>
      <c r="B8524" s="8" t="s">
        <v>7298</v>
      </c>
      <c r="C8524" s="8" t="s">
        <v>5</v>
      </c>
      <c r="D8524" s="50" t="s">
        <v>11720</v>
      </c>
      <c r="E8524" s="50" t="s">
        <v>7120</v>
      </c>
    </row>
    <row r="8525" spans="1:5" ht="16" x14ac:dyDescent="0.2">
      <c r="A8525" s="8" t="s">
        <v>9307</v>
      </c>
      <c r="B8525" s="8" t="s">
        <v>7298</v>
      </c>
      <c r="C8525" s="8" t="s">
        <v>6</v>
      </c>
      <c r="D8525" s="50" t="s">
        <v>11730</v>
      </c>
      <c r="E8525" s="50" t="s">
        <v>7194</v>
      </c>
    </row>
    <row r="8526" spans="1:5" ht="16" x14ac:dyDescent="0.2">
      <c r="A8526" s="8" t="s">
        <v>9307</v>
      </c>
      <c r="B8526" s="8" t="s">
        <v>7298</v>
      </c>
      <c r="C8526" s="8" t="s">
        <v>7</v>
      </c>
      <c r="D8526" s="50" t="s">
        <v>9547</v>
      </c>
      <c r="E8526" s="50" t="s">
        <v>802</v>
      </c>
    </row>
    <row r="8527" spans="1:5" ht="16" x14ac:dyDescent="0.2">
      <c r="A8527" s="8" t="s">
        <v>9307</v>
      </c>
      <c r="B8527" s="8" t="s">
        <v>7300</v>
      </c>
      <c r="C8527" s="8" t="s">
        <v>4</v>
      </c>
      <c r="D8527" s="50" t="s">
        <v>11467</v>
      </c>
      <c r="E8527" s="50" t="s">
        <v>6211</v>
      </c>
    </row>
    <row r="8528" spans="1:5" ht="16" x14ac:dyDescent="0.2">
      <c r="A8528" s="8" t="s">
        <v>9307</v>
      </c>
      <c r="B8528" s="8" t="s">
        <v>7300</v>
      </c>
      <c r="C8528" s="8" t="s">
        <v>5</v>
      </c>
      <c r="D8528" s="50" t="s">
        <v>11720</v>
      </c>
      <c r="E8528" s="50" t="s">
        <v>7120</v>
      </c>
    </row>
    <row r="8529" spans="1:5" ht="16" x14ac:dyDescent="0.2">
      <c r="A8529" s="8" t="s">
        <v>9307</v>
      </c>
      <c r="B8529" s="8" t="s">
        <v>7300</v>
      </c>
      <c r="C8529" s="8" t="s">
        <v>6</v>
      </c>
      <c r="D8529" s="50" t="s">
        <v>11730</v>
      </c>
      <c r="E8529" s="50" t="s">
        <v>7194</v>
      </c>
    </row>
    <row r="8530" spans="1:5" ht="16" x14ac:dyDescent="0.2">
      <c r="A8530" s="8" t="s">
        <v>9307</v>
      </c>
      <c r="B8530" s="8" t="s">
        <v>7300</v>
      </c>
      <c r="C8530" s="8" t="s">
        <v>7</v>
      </c>
      <c r="D8530" s="50" t="s">
        <v>9516</v>
      </c>
      <c r="E8530" s="50" t="s">
        <v>643</v>
      </c>
    </row>
    <row r="8531" spans="1:5" ht="16" x14ac:dyDescent="0.2">
      <c r="A8531" s="8" t="s">
        <v>9307</v>
      </c>
      <c r="B8531" s="8" t="s">
        <v>7303</v>
      </c>
      <c r="C8531" s="8" t="s">
        <v>4</v>
      </c>
      <c r="D8531" s="50" t="s">
        <v>11467</v>
      </c>
      <c r="E8531" s="50" t="s">
        <v>6211</v>
      </c>
    </row>
    <row r="8532" spans="1:5" ht="16" x14ac:dyDescent="0.2">
      <c r="A8532" s="8" t="s">
        <v>9307</v>
      </c>
      <c r="B8532" s="8" t="s">
        <v>7303</v>
      </c>
      <c r="C8532" s="8" t="s">
        <v>5</v>
      </c>
      <c r="D8532" s="50" t="s">
        <v>11720</v>
      </c>
      <c r="E8532" s="50" t="s">
        <v>7120</v>
      </c>
    </row>
    <row r="8533" spans="1:5" ht="16" x14ac:dyDescent="0.2">
      <c r="A8533" s="8" t="s">
        <v>9307</v>
      </c>
      <c r="B8533" s="8" t="s">
        <v>7303</v>
      </c>
      <c r="C8533" s="8" t="s">
        <v>6</v>
      </c>
      <c r="D8533" s="50" t="s">
        <v>11730</v>
      </c>
      <c r="E8533" s="50" t="s">
        <v>7194</v>
      </c>
    </row>
    <row r="8534" spans="1:5" ht="16" x14ac:dyDescent="0.2">
      <c r="A8534" s="8" t="s">
        <v>9307</v>
      </c>
      <c r="B8534" s="8" t="s">
        <v>7303</v>
      </c>
      <c r="C8534" s="8" t="s">
        <v>7</v>
      </c>
      <c r="D8534" s="50" t="s">
        <v>11750</v>
      </c>
      <c r="E8534" s="50" t="s">
        <v>7305</v>
      </c>
    </row>
    <row r="8535" spans="1:5" ht="16" x14ac:dyDescent="0.2">
      <c r="A8535" s="8" t="s">
        <v>9307</v>
      </c>
      <c r="B8535" s="8" t="s">
        <v>7307</v>
      </c>
      <c r="C8535" s="8" t="s">
        <v>4</v>
      </c>
      <c r="D8535" s="50" t="s">
        <v>11467</v>
      </c>
      <c r="E8535" s="50" t="s">
        <v>6211</v>
      </c>
    </row>
    <row r="8536" spans="1:5" ht="16" x14ac:dyDescent="0.2">
      <c r="A8536" s="8" t="s">
        <v>9307</v>
      </c>
      <c r="B8536" s="8" t="s">
        <v>7307</v>
      </c>
      <c r="C8536" s="8" t="s">
        <v>5</v>
      </c>
      <c r="D8536" s="50" t="s">
        <v>11720</v>
      </c>
      <c r="E8536" s="50" t="s">
        <v>7120</v>
      </c>
    </row>
    <row r="8537" spans="1:5" ht="16" x14ac:dyDescent="0.2">
      <c r="A8537" s="8" t="s">
        <v>9307</v>
      </c>
      <c r="B8537" s="8" t="s">
        <v>7307</v>
      </c>
      <c r="C8537" s="8" t="s">
        <v>6</v>
      </c>
      <c r="D8537" s="50" t="s">
        <v>11730</v>
      </c>
      <c r="E8537" s="50" t="s">
        <v>7194</v>
      </c>
    </row>
    <row r="8538" spans="1:5" ht="16" x14ac:dyDescent="0.2">
      <c r="A8538" s="8" t="s">
        <v>9307</v>
      </c>
      <c r="B8538" s="8" t="s">
        <v>7307</v>
      </c>
      <c r="C8538" s="8" t="s">
        <v>7</v>
      </c>
      <c r="D8538" s="50" t="s">
        <v>11742</v>
      </c>
      <c r="E8538" s="50" t="s">
        <v>7236</v>
      </c>
    </row>
    <row r="8539" spans="1:5" ht="16" x14ac:dyDescent="0.2">
      <c r="A8539" s="8" t="s">
        <v>9307</v>
      </c>
      <c r="B8539" s="8" t="s">
        <v>7309</v>
      </c>
      <c r="C8539" s="8" t="s">
        <v>4</v>
      </c>
      <c r="D8539" s="50" t="s">
        <v>11467</v>
      </c>
      <c r="E8539" s="50" t="s">
        <v>6211</v>
      </c>
    </row>
    <row r="8540" spans="1:5" ht="16" x14ac:dyDescent="0.2">
      <c r="A8540" s="8" t="s">
        <v>9307</v>
      </c>
      <c r="B8540" s="8" t="s">
        <v>7309</v>
      </c>
      <c r="C8540" s="8" t="s">
        <v>5</v>
      </c>
      <c r="D8540" s="50" t="s">
        <v>11720</v>
      </c>
      <c r="E8540" s="50" t="s">
        <v>7120</v>
      </c>
    </row>
    <row r="8541" spans="1:5" ht="16" x14ac:dyDescent="0.2">
      <c r="A8541" s="8" t="s">
        <v>9307</v>
      </c>
      <c r="B8541" s="8" t="s">
        <v>7309</v>
      </c>
      <c r="C8541" s="8" t="s">
        <v>6</v>
      </c>
      <c r="D8541" s="50" t="s">
        <v>11730</v>
      </c>
      <c r="E8541" s="50" t="s">
        <v>7194</v>
      </c>
    </row>
    <row r="8542" spans="1:5" ht="16" x14ac:dyDescent="0.2">
      <c r="A8542" s="8" t="s">
        <v>9307</v>
      </c>
      <c r="B8542" s="8" t="s">
        <v>7309</v>
      </c>
      <c r="C8542" s="8" t="s">
        <v>7</v>
      </c>
      <c r="D8542" s="50" t="s">
        <v>11743</v>
      </c>
      <c r="E8542" s="50" t="s">
        <v>7311</v>
      </c>
    </row>
    <row r="8543" spans="1:5" ht="16" x14ac:dyDescent="0.2">
      <c r="A8543" s="8" t="s">
        <v>9307</v>
      </c>
      <c r="B8543" s="8" t="s">
        <v>7312</v>
      </c>
      <c r="C8543" s="8" t="s">
        <v>4</v>
      </c>
      <c r="D8543" s="50" t="s">
        <v>11467</v>
      </c>
      <c r="E8543" s="50" t="s">
        <v>6211</v>
      </c>
    </row>
    <row r="8544" spans="1:5" ht="16" x14ac:dyDescent="0.2">
      <c r="A8544" s="8" t="s">
        <v>9307</v>
      </c>
      <c r="B8544" s="8" t="s">
        <v>7312</v>
      </c>
      <c r="C8544" s="8" t="s">
        <v>5</v>
      </c>
      <c r="D8544" s="50" t="s">
        <v>11720</v>
      </c>
      <c r="E8544" s="50" t="s">
        <v>7120</v>
      </c>
    </row>
    <row r="8545" spans="1:5" ht="16" x14ac:dyDescent="0.2">
      <c r="A8545" s="8" t="s">
        <v>9307</v>
      </c>
      <c r="B8545" s="8" t="s">
        <v>7312</v>
      </c>
      <c r="C8545" s="8" t="s">
        <v>6</v>
      </c>
      <c r="D8545" s="50" t="s">
        <v>11730</v>
      </c>
      <c r="E8545" s="50" t="s">
        <v>7194</v>
      </c>
    </row>
    <row r="8546" spans="1:5" ht="16" x14ac:dyDescent="0.2">
      <c r="A8546" s="8" t="s">
        <v>9307</v>
      </c>
      <c r="B8546" s="8" t="s">
        <v>7312</v>
      </c>
      <c r="C8546" s="8" t="s">
        <v>7</v>
      </c>
      <c r="D8546" s="50" t="s">
        <v>11744</v>
      </c>
      <c r="E8546" s="50" t="s">
        <v>7242</v>
      </c>
    </row>
    <row r="8547" spans="1:5" ht="16" x14ac:dyDescent="0.2">
      <c r="A8547" s="8" t="s">
        <v>9307</v>
      </c>
      <c r="B8547" s="8" t="s">
        <v>7314</v>
      </c>
      <c r="C8547" s="8" t="s">
        <v>4</v>
      </c>
      <c r="D8547" s="50" t="s">
        <v>11467</v>
      </c>
      <c r="E8547" s="50" t="s">
        <v>6211</v>
      </c>
    </row>
    <row r="8548" spans="1:5" ht="16" x14ac:dyDescent="0.2">
      <c r="A8548" s="8" t="s">
        <v>9307</v>
      </c>
      <c r="B8548" s="8" t="s">
        <v>7314</v>
      </c>
      <c r="C8548" s="8" t="s">
        <v>5</v>
      </c>
      <c r="D8548" s="50" t="s">
        <v>11720</v>
      </c>
      <c r="E8548" s="50" t="s">
        <v>7120</v>
      </c>
    </row>
    <row r="8549" spans="1:5" ht="16" x14ac:dyDescent="0.2">
      <c r="A8549" s="8" t="s">
        <v>9307</v>
      </c>
      <c r="B8549" s="8" t="s">
        <v>7314</v>
      </c>
      <c r="C8549" s="8" t="s">
        <v>6</v>
      </c>
      <c r="D8549" s="50" t="s">
        <v>11730</v>
      </c>
      <c r="E8549" s="50" t="s">
        <v>7194</v>
      </c>
    </row>
    <row r="8550" spans="1:5" ht="16" x14ac:dyDescent="0.2">
      <c r="A8550" s="8" t="s">
        <v>9307</v>
      </c>
      <c r="B8550" s="8" t="s">
        <v>7314</v>
      </c>
      <c r="C8550" s="8" t="s">
        <v>7</v>
      </c>
      <c r="D8550" s="50" t="s">
        <v>11745</v>
      </c>
      <c r="E8550" s="50" t="s">
        <v>7245</v>
      </c>
    </row>
    <row r="8551" spans="1:5" ht="16" x14ac:dyDescent="0.2">
      <c r="A8551" s="8" t="s">
        <v>9307</v>
      </c>
      <c r="B8551" s="8" t="s">
        <v>7316</v>
      </c>
      <c r="C8551" s="8" t="s">
        <v>4</v>
      </c>
      <c r="D8551" s="50" t="s">
        <v>11467</v>
      </c>
      <c r="E8551" s="50" t="s">
        <v>6211</v>
      </c>
    </row>
    <row r="8552" spans="1:5" ht="16" x14ac:dyDescent="0.2">
      <c r="A8552" s="8" t="s">
        <v>9307</v>
      </c>
      <c r="B8552" s="8" t="s">
        <v>7316</v>
      </c>
      <c r="C8552" s="8" t="s">
        <v>5</v>
      </c>
      <c r="D8552" s="50" t="s">
        <v>11720</v>
      </c>
      <c r="E8552" s="50" t="s">
        <v>7120</v>
      </c>
    </row>
    <row r="8553" spans="1:5" ht="16" x14ac:dyDescent="0.2">
      <c r="A8553" s="8" t="s">
        <v>9307</v>
      </c>
      <c r="B8553" s="8" t="s">
        <v>7316</v>
      </c>
      <c r="C8553" s="8" t="s">
        <v>6</v>
      </c>
      <c r="D8553" s="50" t="s">
        <v>11730</v>
      </c>
      <c r="E8553" s="50" t="s">
        <v>7194</v>
      </c>
    </row>
    <row r="8554" spans="1:5" ht="16" x14ac:dyDescent="0.2">
      <c r="A8554" s="8" t="s">
        <v>9307</v>
      </c>
      <c r="B8554" s="8" t="s">
        <v>7316</v>
      </c>
      <c r="C8554" s="8" t="s">
        <v>7</v>
      </c>
      <c r="D8554" s="50" t="s">
        <v>11751</v>
      </c>
      <c r="E8554" s="50" t="s">
        <v>7318</v>
      </c>
    </row>
    <row r="8555" spans="1:5" ht="16" x14ac:dyDescent="0.2">
      <c r="A8555" s="8" t="s">
        <v>9307</v>
      </c>
      <c r="B8555" s="8" t="s">
        <v>7319</v>
      </c>
      <c r="C8555" s="8" t="s">
        <v>4</v>
      </c>
      <c r="D8555" s="50" t="s">
        <v>11467</v>
      </c>
      <c r="E8555" s="50" t="s">
        <v>6211</v>
      </c>
    </row>
    <row r="8556" spans="1:5" ht="16" x14ac:dyDescent="0.2">
      <c r="A8556" s="8" t="s">
        <v>9307</v>
      </c>
      <c r="B8556" s="8" t="s">
        <v>7319</v>
      </c>
      <c r="C8556" s="8" t="s">
        <v>5</v>
      </c>
      <c r="D8556" s="50" t="s">
        <v>11720</v>
      </c>
      <c r="E8556" s="50" t="s">
        <v>7120</v>
      </c>
    </row>
    <row r="8557" spans="1:5" ht="16" x14ac:dyDescent="0.2">
      <c r="A8557" s="8" t="s">
        <v>9307</v>
      </c>
      <c r="B8557" s="8" t="s">
        <v>7319</v>
      </c>
      <c r="C8557" s="8" t="s">
        <v>6</v>
      </c>
      <c r="D8557" s="50" t="s">
        <v>11730</v>
      </c>
      <c r="E8557" s="50" t="s">
        <v>7194</v>
      </c>
    </row>
    <row r="8558" spans="1:5" ht="16" x14ac:dyDescent="0.2">
      <c r="A8558" s="8" t="s">
        <v>9307</v>
      </c>
      <c r="B8558" s="8" t="s">
        <v>7319</v>
      </c>
      <c r="C8558" s="8" t="s">
        <v>7</v>
      </c>
      <c r="D8558" s="50" t="s">
        <v>9547</v>
      </c>
      <c r="E8558" s="50" t="s">
        <v>802</v>
      </c>
    </row>
    <row r="8559" spans="1:5" ht="16" x14ac:dyDescent="0.2">
      <c r="A8559" s="8" t="s">
        <v>9307</v>
      </c>
      <c r="B8559" s="8" t="s">
        <v>7321</v>
      </c>
      <c r="C8559" s="8" t="s">
        <v>4</v>
      </c>
      <c r="D8559" s="50" t="s">
        <v>11467</v>
      </c>
      <c r="E8559" s="50" t="s">
        <v>6211</v>
      </c>
    </row>
    <row r="8560" spans="1:5" ht="16" x14ac:dyDescent="0.2">
      <c r="A8560" s="8" t="s">
        <v>9307</v>
      </c>
      <c r="B8560" s="8" t="s">
        <v>7321</v>
      </c>
      <c r="C8560" s="8" t="s">
        <v>5</v>
      </c>
      <c r="D8560" s="50" t="s">
        <v>11720</v>
      </c>
      <c r="E8560" s="50" t="s">
        <v>7120</v>
      </c>
    </row>
    <row r="8561" spans="1:5" ht="16" x14ac:dyDescent="0.2">
      <c r="A8561" s="8" t="s">
        <v>9307</v>
      </c>
      <c r="B8561" s="8" t="s">
        <v>7321</v>
      </c>
      <c r="C8561" s="8" t="s">
        <v>6</v>
      </c>
      <c r="D8561" s="50" t="s">
        <v>11730</v>
      </c>
      <c r="E8561" s="50" t="s">
        <v>7194</v>
      </c>
    </row>
    <row r="8562" spans="1:5" ht="16" x14ac:dyDescent="0.2">
      <c r="A8562" s="8" t="s">
        <v>9307</v>
      </c>
      <c r="B8562" s="8" t="s">
        <v>7321</v>
      </c>
      <c r="C8562" s="8" t="s">
        <v>7</v>
      </c>
      <c r="D8562" s="50" t="s">
        <v>9516</v>
      </c>
      <c r="E8562" s="50" t="s">
        <v>643</v>
      </c>
    </row>
    <row r="8563" spans="1:5" ht="16" x14ac:dyDescent="0.2">
      <c r="A8563" s="8" t="s">
        <v>9307</v>
      </c>
      <c r="B8563" s="8" t="s">
        <v>7324</v>
      </c>
      <c r="C8563" s="8" t="s">
        <v>4</v>
      </c>
      <c r="D8563" s="50" t="s">
        <v>11467</v>
      </c>
      <c r="E8563" s="50" t="s">
        <v>6211</v>
      </c>
    </row>
    <row r="8564" spans="1:5" ht="16" x14ac:dyDescent="0.2">
      <c r="A8564" s="8" t="s">
        <v>9307</v>
      </c>
      <c r="B8564" s="8" t="s">
        <v>7324</v>
      </c>
      <c r="C8564" s="8" t="s">
        <v>5</v>
      </c>
      <c r="D8564" s="50" t="s">
        <v>11720</v>
      </c>
      <c r="E8564" s="50" t="s">
        <v>7120</v>
      </c>
    </row>
    <row r="8565" spans="1:5" ht="16" x14ac:dyDescent="0.2">
      <c r="A8565" s="8" t="s">
        <v>9307</v>
      </c>
      <c r="B8565" s="8" t="s">
        <v>7324</v>
      </c>
      <c r="C8565" s="8" t="s">
        <v>6</v>
      </c>
      <c r="D8565" s="50" t="s">
        <v>11730</v>
      </c>
      <c r="E8565" s="50" t="s">
        <v>7194</v>
      </c>
    </row>
    <row r="8566" spans="1:5" ht="32" x14ac:dyDescent="0.2">
      <c r="A8566" s="8" t="s">
        <v>9307</v>
      </c>
      <c r="B8566" s="8" t="s">
        <v>7324</v>
      </c>
      <c r="C8566" s="8" t="s">
        <v>7</v>
      </c>
      <c r="D8566" s="50" t="s">
        <v>11752</v>
      </c>
      <c r="E8566" s="50" t="s">
        <v>7326</v>
      </c>
    </row>
    <row r="8567" spans="1:5" ht="32" x14ac:dyDescent="0.2">
      <c r="A8567" s="8" t="s">
        <v>9307</v>
      </c>
      <c r="B8567" s="8" t="s">
        <v>7324</v>
      </c>
      <c r="C8567" s="8" t="s">
        <v>8</v>
      </c>
      <c r="D8567" s="50" t="s">
        <v>11738</v>
      </c>
      <c r="E8567" s="50" t="s">
        <v>7215</v>
      </c>
    </row>
    <row r="8568" spans="1:5" ht="16" x14ac:dyDescent="0.2">
      <c r="A8568" s="8" t="s">
        <v>9307</v>
      </c>
      <c r="B8568" s="8" t="s">
        <v>7328</v>
      </c>
      <c r="C8568" s="8" t="s">
        <v>4</v>
      </c>
      <c r="D8568" s="50" t="s">
        <v>11467</v>
      </c>
      <c r="E8568" s="50" t="s">
        <v>6211</v>
      </c>
    </row>
    <row r="8569" spans="1:5" ht="16" x14ac:dyDescent="0.2">
      <c r="A8569" s="8" t="s">
        <v>9307</v>
      </c>
      <c r="B8569" s="8" t="s">
        <v>7328</v>
      </c>
      <c r="C8569" s="8" t="s">
        <v>5</v>
      </c>
      <c r="D8569" s="50" t="s">
        <v>11720</v>
      </c>
      <c r="E8569" s="50" t="s">
        <v>7120</v>
      </c>
    </row>
    <row r="8570" spans="1:5" ht="16" x14ac:dyDescent="0.2">
      <c r="A8570" s="8" t="s">
        <v>9307</v>
      </c>
      <c r="B8570" s="8" t="s">
        <v>7328</v>
      </c>
      <c r="C8570" s="8" t="s">
        <v>6</v>
      </c>
      <c r="D8570" s="50" t="s">
        <v>11730</v>
      </c>
      <c r="E8570" s="50" t="s">
        <v>7194</v>
      </c>
    </row>
    <row r="8571" spans="1:5" ht="16" x14ac:dyDescent="0.2">
      <c r="A8571" s="8" t="s">
        <v>9307</v>
      </c>
      <c r="B8571" s="8" t="s">
        <v>7328</v>
      </c>
      <c r="C8571" s="8" t="s">
        <v>7</v>
      </c>
      <c r="D8571" s="50" t="s">
        <v>9654</v>
      </c>
      <c r="E8571" s="50" t="s">
        <v>6275</v>
      </c>
    </row>
    <row r="8572" spans="1:5" ht="16" x14ac:dyDescent="0.2">
      <c r="A8572" s="8" t="s">
        <v>9307</v>
      </c>
      <c r="B8572" s="8" t="s">
        <v>7330</v>
      </c>
      <c r="C8572" s="8" t="s">
        <v>4</v>
      </c>
      <c r="D8572" s="50" t="s">
        <v>11467</v>
      </c>
      <c r="E8572" s="50" t="s">
        <v>6211</v>
      </c>
    </row>
    <row r="8573" spans="1:5" ht="16" x14ac:dyDescent="0.2">
      <c r="A8573" s="8" t="s">
        <v>9307</v>
      </c>
      <c r="B8573" s="8" t="s">
        <v>7330</v>
      </c>
      <c r="C8573" s="8" t="s">
        <v>5</v>
      </c>
      <c r="D8573" s="50" t="s">
        <v>11720</v>
      </c>
      <c r="E8573" s="50" t="s">
        <v>7120</v>
      </c>
    </row>
    <row r="8574" spans="1:5" ht="16" x14ac:dyDescent="0.2">
      <c r="A8574" s="8" t="s">
        <v>9307</v>
      </c>
      <c r="B8574" s="8" t="s">
        <v>7330</v>
      </c>
      <c r="C8574" s="8" t="s">
        <v>6</v>
      </c>
      <c r="D8574" s="50" t="s">
        <v>11730</v>
      </c>
      <c r="E8574" s="50" t="s">
        <v>7194</v>
      </c>
    </row>
    <row r="8575" spans="1:5" ht="16" x14ac:dyDescent="0.2">
      <c r="A8575" s="8" t="s">
        <v>9307</v>
      </c>
      <c r="B8575" s="8" t="s">
        <v>7330</v>
      </c>
      <c r="C8575" s="8" t="s">
        <v>7</v>
      </c>
      <c r="D8575" s="50" t="s">
        <v>11753</v>
      </c>
      <c r="E8575" s="50" t="s">
        <v>7332</v>
      </c>
    </row>
    <row r="8576" spans="1:5" ht="16" x14ac:dyDescent="0.2">
      <c r="A8576" s="8" t="s">
        <v>9307</v>
      </c>
      <c r="B8576" s="8" t="s">
        <v>7333</v>
      </c>
      <c r="C8576" s="8" t="s">
        <v>4</v>
      </c>
      <c r="D8576" s="50" t="s">
        <v>11467</v>
      </c>
      <c r="E8576" s="50" t="s">
        <v>6211</v>
      </c>
    </row>
    <row r="8577" spans="1:5" ht="16" x14ac:dyDescent="0.2">
      <c r="A8577" s="8" t="s">
        <v>9307</v>
      </c>
      <c r="B8577" s="8" t="s">
        <v>7333</v>
      </c>
      <c r="C8577" s="8" t="s">
        <v>5</v>
      </c>
      <c r="D8577" s="50" t="s">
        <v>11720</v>
      </c>
      <c r="E8577" s="50" t="s">
        <v>7120</v>
      </c>
    </row>
    <row r="8578" spans="1:5" ht="16" x14ac:dyDescent="0.2">
      <c r="A8578" s="8" t="s">
        <v>9307</v>
      </c>
      <c r="B8578" s="8" t="s">
        <v>7333</v>
      </c>
      <c r="C8578" s="8" t="s">
        <v>6</v>
      </c>
      <c r="D8578" s="50" t="s">
        <v>11730</v>
      </c>
      <c r="E8578" s="50" t="s">
        <v>7194</v>
      </c>
    </row>
    <row r="8579" spans="1:5" ht="16" x14ac:dyDescent="0.2">
      <c r="A8579" s="8" t="s">
        <v>9307</v>
      </c>
      <c r="B8579" s="8" t="s">
        <v>7333</v>
      </c>
      <c r="C8579" s="8" t="s">
        <v>7</v>
      </c>
      <c r="D8579" s="50" t="s">
        <v>11494</v>
      </c>
      <c r="E8579" s="50" t="s">
        <v>6282</v>
      </c>
    </row>
    <row r="8580" spans="1:5" ht="16" x14ac:dyDescent="0.2">
      <c r="A8580" s="8" t="s">
        <v>9307</v>
      </c>
      <c r="B8580" s="8" t="s">
        <v>7335</v>
      </c>
      <c r="C8580" s="8" t="s">
        <v>4</v>
      </c>
      <c r="D8580" s="50" t="s">
        <v>11467</v>
      </c>
      <c r="E8580" s="50" t="s">
        <v>6211</v>
      </c>
    </row>
    <row r="8581" spans="1:5" ht="16" x14ac:dyDescent="0.2">
      <c r="A8581" s="8" t="s">
        <v>9307</v>
      </c>
      <c r="B8581" s="8" t="s">
        <v>7335</v>
      </c>
      <c r="C8581" s="8" t="s">
        <v>5</v>
      </c>
      <c r="D8581" s="50" t="s">
        <v>11720</v>
      </c>
      <c r="E8581" s="50" t="s">
        <v>7120</v>
      </c>
    </row>
    <row r="8582" spans="1:5" ht="16" x14ac:dyDescent="0.2">
      <c r="A8582" s="8" t="s">
        <v>9307</v>
      </c>
      <c r="B8582" s="8" t="s">
        <v>7335</v>
      </c>
      <c r="C8582" s="8" t="s">
        <v>6</v>
      </c>
      <c r="D8582" s="50" t="s">
        <v>11730</v>
      </c>
      <c r="E8582" s="50" t="s">
        <v>7194</v>
      </c>
    </row>
    <row r="8583" spans="1:5" ht="16" x14ac:dyDescent="0.2">
      <c r="A8583" s="8" t="s">
        <v>9307</v>
      </c>
      <c r="B8583" s="8" t="s">
        <v>7335</v>
      </c>
      <c r="C8583" s="8" t="s">
        <v>7</v>
      </c>
      <c r="D8583" s="50" t="s">
        <v>11496</v>
      </c>
      <c r="E8583" s="50" t="s">
        <v>6289</v>
      </c>
    </row>
    <row r="8584" spans="1:5" ht="16" x14ac:dyDescent="0.2">
      <c r="A8584" s="8" t="s">
        <v>9307</v>
      </c>
      <c r="B8584" s="8" t="s">
        <v>7337</v>
      </c>
      <c r="C8584" s="8" t="s">
        <v>4</v>
      </c>
      <c r="D8584" s="50" t="s">
        <v>11467</v>
      </c>
      <c r="E8584" s="50" t="s">
        <v>6211</v>
      </c>
    </row>
    <row r="8585" spans="1:5" ht="16" x14ac:dyDescent="0.2">
      <c r="A8585" s="8" t="s">
        <v>9307</v>
      </c>
      <c r="B8585" s="8" t="s">
        <v>7337</v>
      </c>
      <c r="C8585" s="8" t="s">
        <v>5</v>
      </c>
      <c r="D8585" s="50" t="s">
        <v>11720</v>
      </c>
      <c r="E8585" s="50" t="s">
        <v>7120</v>
      </c>
    </row>
    <row r="8586" spans="1:5" ht="16" x14ac:dyDescent="0.2">
      <c r="A8586" s="8" t="s">
        <v>9307</v>
      </c>
      <c r="B8586" s="8" t="s">
        <v>7337</v>
      </c>
      <c r="C8586" s="8" t="s">
        <v>6</v>
      </c>
      <c r="D8586" s="50" t="s">
        <v>11730</v>
      </c>
      <c r="E8586" s="50" t="s">
        <v>7194</v>
      </c>
    </row>
    <row r="8587" spans="1:5" ht="16" x14ac:dyDescent="0.2">
      <c r="A8587" s="8" t="s">
        <v>9307</v>
      </c>
      <c r="B8587" s="8" t="s">
        <v>7337</v>
      </c>
      <c r="C8587" s="8" t="s">
        <v>7</v>
      </c>
      <c r="D8587" s="50" t="s">
        <v>11727</v>
      </c>
      <c r="E8587" s="50" t="s">
        <v>7144</v>
      </c>
    </row>
    <row r="8588" spans="1:5" ht="16" x14ac:dyDescent="0.2">
      <c r="A8588" s="8" t="s">
        <v>9307</v>
      </c>
      <c r="B8588" s="8" t="s">
        <v>7339</v>
      </c>
      <c r="C8588" s="8" t="s">
        <v>4</v>
      </c>
      <c r="D8588" s="50" t="s">
        <v>11467</v>
      </c>
      <c r="E8588" s="50" t="s">
        <v>6211</v>
      </c>
    </row>
    <row r="8589" spans="1:5" ht="16" x14ac:dyDescent="0.2">
      <c r="A8589" s="8" t="s">
        <v>9307</v>
      </c>
      <c r="B8589" s="8" t="s">
        <v>7339</v>
      </c>
      <c r="C8589" s="8" t="s">
        <v>5</v>
      </c>
      <c r="D8589" s="50" t="s">
        <v>11720</v>
      </c>
      <c r="E8589" s="50" t="s">
        <v>7120</v>
      </c>
    </row>
    <row r="8590" spans="1:5" ht="16" x14ac:dyDescent="0.2">
      <c r="A8590" s="8" t="s">
        <v>9307</v>
      </c>
      <c r="B8590" s="8" t="s">
        <v>7339</v>
      </c>
      <c r="C8590" s="8" t="s">
        <v>6</v>
      </c>
      <c r="D8590" s="50" t="s">
        <v>11730</v>
      </c>
      <c r="E8590" s="50" t="s">
        <v>7194</v>
      </c>
    </row>
    <row r="8591" spans="1:5" ht="16" x14ac:dyDescent="0.2">
      <c r="A8591" s="8" t="s">
        <v>9307</v>
      </c>
      <c r="B8591" s="8" t="s">
        <v>7339</v>
      </c>
      <c r="C8591" s="8" t="s">
        <v>7</v>
      </c>
      <c r="D8591" s="50" t="s">
        <v>11501</v>
      </c>
      <c r="E8591" s="50" t="s">
        <v>6304</v>
      </c>
    </row>
    <row r="8592" spans="1:5" ht="16" x14ac:dyDescent="0.2">
      <c r="A8592" s="8" t="s">
        <v>9307</v>
      </c>
      <c r="B8592" s="8" t="s">
        <v>7341</v>
      </c>
      <c r="C8592" s="8" t="s">
        <v>4</v>
      </c>
      <c r="D8592" s="50" t="s">
        <v>11467</v>
      </c>
      <c r="E8592" s="50" t="s">
        <v>6211</v>
      </c>
    </row>
    <row r="8593" spans="1:5" ht="16" x14ac:dyDescent="0.2">
      <c r="A8593" s="8" t="s">
        <v>9307</v>
      </c>
      <c r="B8593" s="8" t="s">
        <v>7341</v>
      </c>
      <c r="C8593" s="8" t="s">
        <v>5</v>
      </c>
      <c r="D8593" s="50" t="s">
        <v>11720</v>
      </c>
      <c r="E8593" s="50" t="s">
        <v>7120</v>
      </c>
    </row>
    <row r="8594" spans="1:5" ht="16" x14ac:dyDescent="0.2">
      <c r="A8594" s="8" t="s">
        <v>9307</v>
      </c>
      <c r="B8594" s="8" t="s">
        <v>7341</v>
      </c>
      <c r="C8594" s="8" t="s">
        <v>6</v>
      </c>
      <c r="D8594" s="50" t="s">
        <v>11730</v>
      </c>
      <c r="E8594" s="50" t="s">
        <v>7194</v>
      </c>
    </row>
    <row r="8595" spans="1:5" ht="16" x14ac:dyDescent="0.2">
      <c r="A8595" s="8" t="s">
        <v>9307</v>
      </c>
      <c r="B8595" s="8" t="s">
        <v>7341</v>
      </c>
      <c r="C8595" s="8" t="s">
        <v>7</v>
      </c>
      <c r="D8595" s="50" t="s">
        <v>11504</v>
      </c>
      <c r="E8595" s="50" t="s">
        <v>6312</v>
      </c>
    </row>
    <row r="8596" spans="1:5" ht="16" x14ac:dyDescent="0.2">
      <c r="A8596" s="8" t="s">
        <v>9307</v>
      </c>
      <c r="B8596" s="8" t="s">
        <v>7343</v>
      </c>
      <c r="C8596" s="8" t="s">
        <v>4</v>
      </c>
      <c r="D8596" s="50" t="s">
        <v>11467</v>
      </c>
      <c r="E8596" s="50" t="s">
        <v>6211</v>
      </c>
    </row>
    <row r="8597" spans="1:5" ht="16" x14ac:dyDescent="0.2">
      <c r="A8597" s="8" t="s">
        <v>9307</v>
      </c>
      <c r="B8597" s="8" t="s">
        <v>7343</v>
      </c>
      <c r="C8597" s="8" t="s">
        <v>5</v>
      </c>
      <c r="D8597" s="50" t="s">
        <v>11720</v>
      </c>
      <c r="E8597" s="50" t="s">
        <v>7120</v>
      </c>
    </row>
    <row r="8598" spans="1:5" ht="16" x14ac:dyDescent="0.2">
      <c r="A8598" s="8" t="s">
        <v>9307</v>
      </c>
      <c r="B8598" s="8" t="s">
        <v>7343</v>
      </c>
      <c r="C8598" s="8" t="s">
        <v>6</v>
      </c>
      <c r="D8598" s="50" t="s">
        <v>11730</v>
      </c>
      <c r="E8598" s="50" t="s">
        <v>7194</v>
      </c>
    </row>
    <row r="8599" spans="1:5" ht="16" x14ac:dyDescent="0.2">
      <c r="A8599" s="8" t="s">
        <v>9307</v>
      </c>
      <c r="B8599" s="8" t="s">
        <v>7343</v>
      </c>
      <c r="C8599" s="8" t="s">
        <v>7</v>
      </c>
      <c r="D8599" s="50" t="s">
        <v>11507</v>
      </c>
      <c r="E8599" s="50" t="s">
        <v>6320</v>
      </c>
    </row>
    <row r="8600" spans="1:5" ht="16" x14ac:dyDescent="0.2">
      <c r="A8600" s="8" t="s">
        <v>9307</v>
      </c>
      <c r="B8600" s="8" t="s">
        <v>7345</v>
      </c>
      <c r="C8600" s="8" t="s">
        <v>4</v>
      </c>
      <c r="D8600" s="50" t="s">
        <v>11467</v>
      </c>
      <c r="E8600" s="50" t="s">
        <v>6211</v>
      </c>
    </row>
    <row r="8601" spans="1:5" ht="16" x14ac:dyDescent="0.2">
      <c r="A8601" s="8" t="s">
        <v>9307</v>
      </c>
      <c r="B8601" s="8" t="s">
        <v>7345</v>
      </c>
      <c r="C8601" s="8" t="s">
        <v>5</v>
      </c>
      <c r="D8601" s="50" t="s">
        <v>11720</v>
      </c>
      <c r="E8601" s="50" t="s">
        <v>7120</v>
      </c>
    </row>
    <row r="8602" spans="1:5" ht="16" x14ac:dyDescent="0.2">
      <c r="A8602" s="8" t="s">
        <v>9307</v>
      </c>
      <c r="B8602" s="8" t="s">
        <v>7345</v>
      </c>
      <c r="C8602" s="8" t="s">
        <v>6</v>
      </c>
      <c r="D8602" s="50" t="s">
        <v>11730</v>
      </c>
      <c r="E8602" s="50" t="s">
        <v>7194</v>
      </c>
    </row>
    <row r="8603" spans="1:5" ht="16" x14ac:dyDescent="0.2">
      <c r="A8603" s="8" t="s">
        <v>9307</v>
      </c>
      <c r="B8603" s="8" t="s">
        <v>7345</v>
      </c>
      <c r="C8603" s="8" t="s">
        <v>7</v>
      </c>
      <c r="D8603" s="50" t="s">
        <v>10011</v>
      </c>
      <c r="E8603" s="50" t="s">
        <v>2089</v>
      </c>
    </row>
    <row r="8604" spans="1:5" ht="16" x14ac:dyDescent="0.2">
      <c r="A8604" s="8" t="s">
        <v>9307</v>
      </c>
      <c r="B8604" s="8" t="s">
        <v>7347</v>
      </c>
      <c r="C8604" s="8" t="s">
        <v>4</v>
      </c>
      <c r="D8604" s="50" t="s">
        <v>11467</v>
      </c>
      <c r="E8604" s="50" t="s">
        <v>6211</v>
      </c>
    </row>
    <row r="8605" spans="1:5" ht="16" x14ac:dyDescent="0.2">
      <c r="A8605" s="8" t="s">
        <v>9307</v>
      </c>
      <c r="B8605" s="8" t="s">
        <v>7347</v>
      </c>
      <c r="C8605" s="8" t="s">
        <v>5</v>
      </c>
      <c r="D8605" s="50" t="s">
        <v>11720</v>
      </c>
      <c r="E8605" s="50" t="s">
        <v>7120</v>
      </c>
    </row>
    <row r="8606" spans="1:5" ht="16" x14ac:dyDescent="0.2">
      <c r="A8606" s="8" t="s">
        <v>9307</v>
      </c>
      <c r="B8606" s="8" t="s">
        <v>7347</v>
      </c>
      <c r="C8606" s="8" t="s">
        <v>6</v>
      </c>
      <c r="D8606" s="50" t="s">
        <v>11730</v>
      </c>
      <c r="E8606" s="50" t="s">
        <v>7194</v>
      </c>
    </row>
    <row r="8607" spans="1:5" ht="16" x14ac:dyDescent="0.2">
      <c r="A8607" s="8" t="s">
        <v>9307</v>
      </c>
      <c r="B8607" s="8" t="s">
        <v>7347</v>
      </c>
      <c r="C8607" s="8" t="s">
        <v>7</v>
      </c>
      <c r="D8607" s="50" t="s">
        <v>10122</v>
      </c>
      <c r="E8607" s="50" t="s">
        <v>2355</v>
      </c>
    </row>
    <row r="8608" spans="1:5" ht="16" x14ac:dyDescent="0.2">
      <c r="A8608" s="8" t="s">
        <v>9307</v>
      </c>
      <c r="B8608" s="8" t="s">
        <v>7349</v>
      </c>
      <c r="C8608" s="8" t="s">
        <v>4</v>
      </c>
      <c r="D8608" s="50" t="s">
        <v>11467</v>
      </c>
      <c r="E8608" s="50" t="s">
        <v>6211</v>
      </c>
    </row>
    <row r="8609" spans="1:5" ht="16" x14ac:dyDescent="0.2">
      <c r="A8609" s="8" t="s">
        <v>9307</v>
      </c>
      <c r="B8609" s="8" t="s">
        <v>7349</v>
      </c>
      <c r="C8609" s="8" t="s">
        <v>5</v>
      </c>
      <c r="D8609" s="50" t="s">
        <v>11720</v>
      </c>
      <c r="E8609" s="50" t="s">
        <v>7120</v>
      </c>
    </row>
    <row r="8610" spans="1:5" ht="16" x14ac:dyDescent="0.2">
      <c r="A8610" s="8" t="s">
        <v>9307</v>
      </c>
      <c r="B8610" s="8" t="s">
        <v>7349</v>
      </c>
      <c r="C8610" s="8" t="s">
        <v>6</v>
      </c>
      <c r="D8610" s="50" t="s">
        <v>11730</v>
      </c>
      <c r="E8610" s="50" t="s">
        <v>7194</v>
      </c>
    </row>
    <row r="8611" spans="1:5" ht="16" x14ac:dyDescent="0.2">
      <c r="A8611" s="8" t="s">
        <v>9307</v>
      </c>
      <c r="B8611" s="8" t="s">
        <v>7349</v>
      </c>
      <c r="C8611" s="8" t="s">
        <v>7</v>
      </c>
      <c r="D8611" s="50" t="s">
        <v>10446</v>
      </c>
      <c r="E8611" s="50" t="s">
        <v>3368</v>
      </c>
    </row>
    <row r="8612" spans="1:5" ht="16" x14ac:dyDescent="0.2">
      <c r="A8612" s="8" t="s">
        <v>9307</v>
      </c>
      <c r="B8612" s="8" t="s">
        <v>7351</v>
      </c>
      <c r="C8612" s="8" t="s">
        <v>4</v>
      </c>
      <c r="D8612" s="50" t="s">
        <v>11467</v>
      </c>
      <c r="E8612" s="50" t="s">
        <v>6211</v>
      </c>
    </row>
    <row r="8613" spans="1:5" ht="16" x14ac:dyDescent="0.2">
      <c r="A8613" s="8" t="s">
        <v>9307</v>
      </c>
      <c r="B8613" s="8" t="s">
        <v>7351</v>
      </c>
      <c r="C8613" s="8" t="s">
        <v>5</v>
      </c>
      <c r="D8613" s="50" t="s">
        <v>11720</v>
      </c>
      <c r="E8613" s="50" t="s">
        <v>7120</v>
      </c>
    </row>
    <row r="8614" spans="1:5" ht="16" x14ac:dyDescent="0.2">
      <c r="A8614" s="8" t="s">
        <v>9307</v>
      </c>
      <c r="B8614" s="8" t="s">
        <v>7351</v>
      </c>
      <c r="C8614" s="8" t="s">
        <v>6</v>
      </c>
      <c r="D8614" s="50" t="s">
        <v>11730</v>
      </c>
      <c r="E8614" s="50" t="s">
        <v>7194</v>
      </c>
    </row>
    <row r="8615" spans="1:5" ht="16" x14ac:dyDescent="0.2">
      <c r="A8615" s="8" t="s">
        <v>9307</v>
      </c>
      <c r="B8615" s="8" t="s">
        <v>7351</v>
      </c>
      <c r="C8615" s="8" t="s">
        <v>7</v>
      </c>
      <c r="D8615" s="50" t="s">
        <v>10572</v>
      </c>
      <c r="E8615" s="50" t="s">
        <v>6351</v>
      </c>
    </row>
    <row r="8616" spans="1:5" ht="16" x14ac:dyDescent="0.2">
      <c r="A8616" s="8" t="s">
        <v>9307</v>
      </c>
      <c r="B8616" s="8" t="s">
        <v>7353</v>
      </c>
      <c r="C8616" s="8" t="s">
        <v>4</v>
      </c>
      <c r="D8616" s="50" t="s">
        <v>11467</v>
      </c>
      <c r="E8616" s="50" t="s">
        <v>6211</v>
      </c>
    </row>
    <row r="8617" spans="1:5" ht="16" x14ac:dyDescent="0.2">
      <c r="A8617" s="8" t="s">
        <v>9307</v>
      </c>
      <c r="B8617" s="8" t="s">
        <v>7353</v>
      </c>
      <c r="C8617" s="8" t="s">
        <v>5</v>
      </c>
      <c r="D8617" s="50" t="s">
        <v>11720</v>
      </c>
      <c r="E8617" s="50" t="s">
        <v>7120</v>
      </c>
    </row>
    <row r="8618" spans="1:5" ht="16" x14ac:dyDescent="0.2">
      <c r="A8618" s="8" t="s">
        <v>9307</v>
      </c>
      <c r="B8618" s="8" t="s">
        <v>7353</v>
      </c>
      <c r="C8618" s="8" t="s">
        <v>6</v>
      </c>
      <c r="D8618" s="50" t="s">
        <v>11730</v>
      </c>
      <c r="E8618" s="50" t="s">
        <v>7194</v>
      </c>
    </row>
    <row r="8619" spans="1:5" ht="16" x14ac:dyDescent="0.2">
      <c r="A8619" s="8" t="s">
        <v>9307</v>
      </c>
      <c r="B8619" s="8" t="s">
        <v>7353</v>
      </c>
      <c r="C8619" s="8" t="s">
        <v>7</v>
      </c>
      <c r="D8619" s="50" t="s">
        <v>10737</v>
      </c>
      <c r="E8619" s="50" t="s">
        <v>6359</v>
      </c>
    </row>
    <row r="8620" spans="1:5" ht="16" x14ac:dyDescent="0.2">
      <c r="A8620" s="8" t="s">
        <v>9307</v>
      </c>
      <c r="B8620" s="8" t="s">
        <v>7355</v>
      </c>
      <c r="C8620" s="8" t="s">
        <v>4</v>
      </c>
      <c r="D8620" s="50" t="s">
        <v>11467</v>
      </c>
      <c r="E8620" s="50" t="s">
        <v>6211</v>
      </c>
    </row>
    <row r="8621" spans="1:5" ht="16" x14ac:dyDescent="0.2">
      <c r="A8621" s="8" t="s">
        <v>9307</v>
      </c>
      <c r="B8621" s="8" t="s">
        <v>7355</v>
      </c>
      <c r="C8621" s="8" t="s">
        <v>5</v>
      </c>
      <c r="D8621" s="50" t="s">
        <v>11720</v>
      </c>
      <c r="E8621" s="50" t="s">
        <v>7120</v>
      </c>
    </row>
    <row r="8622" spans="1:5" ht="16" x14ac:dyDescent="0.2">
      <c r="A8622" s="8" t="s">
        <v>9307</v>
      </c>
      <c r="B8622" s="8" t="s">
        <v>7355</v>
      </c>
      <c r="C8622" s="8" t="s">
        <v>6</v>
      </c>
      <c r="D8622" s="50" t="s">
        <v>11730</v>
      </c>
      <c r="E8622" s="50" t="s">
        <v>7194</v>
      </c>
    </row>
    <row r="8623" spans="1:5" ht="16" x14ac:dyDescent="0.2">
      <c r="A8623" s="8" t="s">
        <v>9307</v>
      </c>
      <c r="B8623" s="8" t="s">
        <v>7355</v>
      </c>
      <c r="C8623" s="8" t="s">
        <v>7</v>
      </c>
      <c r="D8623" s="50" t="s">
        <v>10782</v>
      </c>
      <c r="E8623" s="50" t="s">
        <v>4427</v>
      </c>
    </row>
    <row r="8624" spans="1:5" ht="16" x14ac:dyDescent="0.2">
      <c r="A8624" s="8" t="s">
        <v>9307</v>
      </c>
      <c r="B8624" s="8" t="s">
        <v>7357</v>
      </c>
      <c r="C8624" s="8" t="s">
        <v>4</v>
      </c>
      <c r="D8624" s="50" t="s">
        <v>11467</v>
      </c>
      <c r="E8624" s="50" t="s">
        <v>6211</v>
      </c>
    </row>
    <row r="8625" spans="1:5" ht="16" x14ac:dyDescent="0.2">
      <c r="A8625" s="8" t="s">
        <v>9307</v>
      </c>
      <c r="B8625" s="8" t="s">
        <v>7357</v>
      </c>
      <c r="C8625" s="8" t="s">
        <v>5</v>
      </c>
      <c r="D8625" s="50" t="s">
        <v>11720</v>
      </c>
      <c r="E8625" s="50" t="s">
        <v>7120</v>
      </c>
    </row>
    <row r="8626" spans="1:5" ht="16" x14ac:dyDescent="0.2">
      <c r="A8626" s="8" t="s">
        <v>9307</v>
      </c>
      <c r="B8626" s="8" t="s">
        <v>7357</v>
      </c>
      <c r="C8626" s="8" t="s">
        <v>6</v>
      </c>
      <c r="D8626" s="50" t="s">
        <v>11730</v>
      </c>
      <c r="E8626" s="50" t="s">
        <v>7194</v>
      </c>
    </row>
    <row r="8627" spans="1:5" ht="16" x14ac:dyDescent="0.2">
      <c r="A8627" s="8" t="s">
        <v>9307</v>
      </c>
      <c r="B8627" s="8" t="s">
        <v>7357</v>
      </c>
      <c r="C8627" s="8" t="s">
        <v>7</v>
      </c>
      <c r="D8627" s="50" t="s">
        <v>10794</v>
      </c>
      <c r="E8627" s="50" t="s">
        <v>6376</v>
      </c>
    </row>
    <row r="8628" spans="1:5" ht="16" x14ac:dyDescent="0.2">
      <c r="A8628" s="8" t="s">
        <v>9307</v>
      </c>
      <c r="B8628" s="8" t="s">
        <v>7359</v>
      </c>
      <c r="C8628" s="8" t="s">
        <v>4</v>
      </c>
      <c r="D8628" s="50" t="s">
        <v>11467</v>
      </c>
      <c r="E8628" s="50" t="s">
        <v>6211</v>
      </c>
    </row>
    <row r="8629" spans="1:5" ht="16" x14ac:dyDescent="0.2">
      <c r="A8629" s="8" t="s">
        <v>9307</v>
      </c>
      <c r="B8629" s="8" t="s">
        <v>7359</v>
      </c>
      <c r="C8629" s="8" t="s">
        <v>5</v>
      </c>
      <c r="D8629" s="50" t="s">
        <v>11720</v>
      </c>
      <c r="E8629" s="50" t="s">
        <v>7120</v>
      </c>
    </row>
    <row r="8630" spans="1:5" ht="16" x14ac:dyDescent="0.2">
      <c r="A8630" s="8" t="s">
        <v>9307</v>
      </c>
      <c r="B8630" s="8" t="s">
        <v>7359</v>
      </c>
      <c r="C8630" s="8" t="s">
        <v>6</v>
      </c>
      <c r="D8630" s="50" t="s">
        <v>11730</v>
      </c>
      <c r="E8630" s="50" t="s">
        <v>7194</v>
      </c>
    </row>
    <row r="8631" spans="1:5" ht="16" x14ac:dyDescent="0.2">
      <c r="A8631" s="8" t="s">
        <v>9307</v>
      </c>
      <c r="B8631" s="8" t="s">
        <v>7359</v>
      </c>
      <c r="C8631" s="8" t="s">
        <v>7</v>
      </c>
      <c r="D8631" s="50" t="s">
        <v>11754</v>
      </c>
      <c r="E8631" s="50" t="s">
        <v>7361</v>
      </c>
    </row>
    <row r="8632" spans="1:5" ht="16" x14ac:dyDescent="0.2">
      <c r="A8632" s="8" t="s">
        <v>9307</v>
      </c>
      <c r="B8632" s="8" t="s">
        <v>7363</v>
      </c>
      <c r="C8632" s="8" t="s">
        <v>4</v>
      </c>
      <c r="D8632" s="50" t="s">
        <v>11467</v>
      </c>
      <c r="E8632" s="50" t="s">
        <v>6211</v>
      </c>
    </row>
    <row r="8633" spans="1:5" ht="16" x14ac:dyDescent="0.2">
      <c r="A8633" s="8" t="s">
        <v>9307</v>
      </c>
      <c r="B8633" s="8" t="s">
        <v>7363</v>
      </c>
      <c r="C8633" s="8" t="s">
        <v>5</v>
      </c>
      <c r="D8633" s="50" t="s">
        <v>11720</v>
      </c>
      <c r="E8633" s="50" t="s">
        <v>7120</v>
      </c>
    </row>
    <row r="8634" spans="1:5" ht="16" x14ac:dyDescent="0.2">
      <c r="A8634" s="8" t="s">
        <v>9307</v>
      </c>
      <c r="B8634" s="8" t="s">
        <v>7363</v>
      </c>
      <c r="C8634" s="8" t="s">
        <v>6</v>
      </c>
      <c r="D8634" s="50" t="s">
        <v>11730</v>
      </c>
      <c r="E8634" s="50" t="s">
        <v>7194</v>
      </c>
    </row>
    <row r="8635" spans="1:5" ht="16" x14ac:dyDescent="0.2">
      <c r="A8635" s="8" t="s">
        <v>9307</v>
      </c>
      <c r="B8635" s="8" t="s">
        <v>7363</v>
      </c>
      <c r="C8635" s="8" t="s">
        <v>7</v>
      </c>
      <c r="D8635" s="50" t="s">
        <v>11749</v>
      </c>
      <c r="E8635" s="50" t="s">
        <v>7289</v>
      </c>
    </row>
    <row r="8636" spans="1:5" ht="16" x14ac:dyDescent="0.2">
      <c r="A8636" s="8" t="s">
        <v>9307</v>
      </c>
      <c r="B8636" s="8" t="s">
        <v>7365</v>
      </c>
      <c r="C8636" s="8" t="s">
        <v>4</v>
      </c>
      <c r="D8636" s="50" t="s">
        <v>11467</v>
      </c>
      <c r="E8636" s="50" t="s">
        <v>6211</v>
      </c>
    </row>
    <row r="8637" spans="1:5" ht="16" x14ac:dyDescent="0.2">
      <c r="A8637" s="8" t="s">
        <v>9307</v>
      </c>
      <c r="B8637" s="8" t="s">
        <v>7365</v>
      </c>
      <c r="C8637" s="8" t="s">
        <v>5</v>
      </c>
      <c r="D8637" s="50" t="s">
        <v>11720</v>
      </c>
      <c r="E8637" s="50" t="s">
        <v>7120</v>
      </c>
    </row>
    <row r="8638" spans="1:5" ht="16" x14ac:dyDescent="0.2">
      <c r="A8638" s="8" t="s">
        <v>9307</v>
      </c>
      <c r="B8638" s="8" t="s">
        <v>7365</v>
      </c>
      <c r="C8638" s="8" t="s">
        <v>6</v>
      </c>
      <c r="D8638" s="50" t="s">
        <v>11730</v>
      </c>
      <c r="E8638" s="50" t="s">
        <v>7194</v>
      </c>
    </row>
    <row r="8639" spans="1:5" ht="16" x14ac:dyDescent="0.2">
      <c r="A8639" s="8" t="s">
        <v>9307</v>
      </c>
      <c r="B8639" s="8" t="s">
        <v>7365</v>
      </c>
      <c r="C8639" s="8" t="s">
        <v>7</v>
      </c>
      <c r="D8639" s="50" t="s">
        <v>10008</v>
      </c>
      <c r="E8639" s="50" t="s">
        <v>2080</v>
      </c>
    </row>
    <row r="8640" spans="1:5" ht="16" x14ac:dyDescent="0.2">
      <c r="A8640" s="8" t="s">
        <v>9307</v>
      </c>
      <c r="B8640" s="8" t="s">
        <v>7367</v>
      </c>
      <c r="C8640" s="8" t="s">
        <v>4</v>
      </c>
      <c r="D8640" s="50" t="s">
        <v>11467</v>
      </c>
      <c r="E8640" s="50" t="s">
        <v>6211</v>
      </c>
    </row>
    <row r="8641" spans="1:5" ht="16" x14ac:dyDescent="0.2">
      <c r="A8641" s="8" t="s">
        <v>9307</v>
      </c>
      <c r="B8641" s="8" t="s">
        <v>7367</v>
      </c>
      <c r="C8641" s="8" t="s">
        <v>5</v>
      </c>
      <c r="D8641" s="50" t="s">
        <v>11720</v>
      </c>
      <c r="E8641" s="50" t="s">
        <v>7120</v>
      </c>
    </row>
    <row r="8642" spans="1:5" ht="16" x14ac:dyDescent="0.2">
      <c r="A8642" s="8" t="s">
        <v>9307</v>
      </c>
      <c r="B8642" s="8" t="s">
        <v>7367</v>
      </c>
      <c r="C8642" s="8" t="s">
        <v>6</v>
      </c>
      <c r="D8642" s="50" t="s">
        <v>11730</v>
      </c>
      <c r="E8642" s="50" t="s">
        <v>7194</v>
      </c>
    </row>
    <row r="8643" spans="1:5" ht="16" x14ac:dyDescent="0.2">
      <c r="A8643" s="8" t="s">
        <v>9307</v>
      </c>
      <c r="B8643" s="8" t="s">
        <v>7367</v>
      </c>
      <c r="C8643" s="8" t="s">
        <v>7</v>
      </c>
      <c r="D8643" s="50" t="s">
        <v>11531</v>
      </c>
      <c r="E8643" s="50" t="s">
        <v>6407</v>
      </c>
    </row>
    <row r="8644" spans="1:5" ht="16" x14ac:dyDescent="0.2">
      <c r="A8644" s="8" t="s">
        <v>9307</v>
      </c>
      <c r="B8644" s="8" t="s">
        <v>7369</v>
      </c>
      <c r="C8644" s="8" t="s">
        <v>4</v>
      </c>
      <c r="D8644" s="50" t="s">
        <v>11467</v>
      </c>
      <c r="E8644" s="50" t="s">
        <v>6211</v>
      </c>
    </row>
    <row r="8645" spans="1:5" ht="16" x14ac:dyDescent="0.2">
      <c r="A8645" s="8" t="s">
        <v>9307</v>
      </c>
      <c r="B8645" s="8" t="s">
        <v>7369</v>
      </c>
      <c r="C8645" s="8" t="s">
        <v>5</v>
      </c>
      <c r="D8645" s="50" t="s">
        <v>11720</v>
      </c>
      <c r="E8645" s="50" t="s">
        <v>7120</v>
      </c>
    </row>
    <row r="8646" spans="1:5" ht="16" x14ac:dyDescent="0.2">
      <c r="A8646" s="8" t="s">
        <v>9307</v>
      </c>
      <c r="B8646" s="8" t="s">
        <v>7369</v>
      </c>
      <c r="C8646" s="8" t="s">
        <v>6</v>
      </c>
      <c r="D8646" s="50" t="s">
        <v>11730</v>
      </c>
      <c r="E8646" s="50" t="s">
        <v>7194</v>
      </c>
    </row>
    <row r="8647" spans="1:5" ht="16" x14ac:dyDescent="0.2">
      <c r="A8647" s="8" t="s">
        <v>9307</v>
      </c>
      <c r="B8647" s="8" t="s">
        <v>7369</v>
      </c>
      <c r="C8647" s="8" t="s">
        <v>7</v>
      </c>
      <c r="D8647" s="50" t="s">
        <v>11534</v>
      </c>
      <c r="E8647" s="50" t="s">
        <v>6415</v>
      </c>
    </row>
    <row r="8648" spans="1:5" ht="16" x14ac:dyDescent="0.2">
      <c r="A8648" s="8" t="s">
        <v>9307</v>
      </c>
      <c r="B8648" s="8" t="s">
        <v>7371</v>
      </c>
      <c r="C8648" s="8" t="s">
        <v>4</v>
      </c>
      <c r="D8648" s="50" t="s">
        <v>11467</v>
      </c>
      <c r="E8648" s="50" t="s">
        <v>6211</v>
      </c>
    </row>
    <row r="8649" spans="1:5" ht="16" x14ac:dyDescent="0.2">
      <c r="A8649" s="8" t="s">
        <v>9307</v>
      </c>
      <c r="B8649" s="8" t="s">
        <v>7371</v>
      </c>
      <c r="C8649" s="8" t="s">
        <v>5</v>
      </c>
      <c r="D8649" s="50" t="s">
        <v>11720</v>
      </c>
      <c r="E8649" s="50" t="s">
        <v>7120</v>
      </c>
    </row>
    <row r="8650" spans="1:5" ht="16" x14ac:dyDescent="0.2">
      <c r="A8650" s="8" t="s">
        <v>9307</v>
      </c>
      <c r="B8650" s="8" t="s">
        <v>7371</v>
      </c>
      <c r="C8650" s="8" t="s">
        <v>6</v>
      </c>
      <c r="D8650" s="50" t="s">
        <v>11730</v>
      </c>
      <c r="E8650" s="50" t="s">
        <v>7194</v>
      </c>
    </row>
    <row r="8651" spans="1:5" ht="16" x14ac:dyDescent="0.2">
      <c r="A8651" s="8" t="s">
        <v>9307</v>
      </c>
      <c r="B8651" s="8" t="s">
        <v>7371</v>
      </c>
      <c r="C8651" s="8" t="s">
        <v>7</v>
      </c>
      <c r="D8651" s="50" t="s">
        <v>11537</v>
      </c>
      <c r="E8651" s="50" t="s">
        <v>6423</v>
      </c>
    </row>
    <row r="8652" spans="1:5" ht="16" x14ac:dyDescent="0.2">
      <c r="A8652" s="8" t="s">
        <v>9307</v>
      </c>
      <c r="B8652" s="8" t="s">
        <v>7373</v>
      </c>
      <c r="C8652" s="8" t="s">
        <v>4</v>
      </c>
      <c r="D8652" s="50" t="s">
        <v>11467</v>
      </c>
      <c r="E8652" s="50" t="s">
        <v>6211</v>
      </c>
    </row>
    <row r="8653" spans="1:5" ht="16" x14ac:dyDescent="0.2">
      <c r="A8653" s="8" t="s">
        <v>9307</v>
      </c>
      <c r="B8653" s="8" t="s">
        <v>7373</v>
      </c>
      <c r="C8653" s="8" t="s">
        <v>5</v>
      </c>
      <c r="D8653" s="50" t="s">
        <v>11720</v>
      </c>
      <c r="E8653" s="50" t="s">
        <v>7120</v>
      </c>
    </row>
    <row r="8654" spans="1:5" ht="16" x14ac:dyDescent="0.2">
      <c r="A8654" s="8" t="s">
        <v>9307</v>
      </c>
      <c r="B8654" s="8" t="s">
        <v>7373</v>
      </c>
      <c r="C8654" s="8" t="s">
        <v>6</v>
      </c>
      <c r="D8654" s="50" t="s">
        <v>11730</v>
      </c>
      <c r="E8654" s="50" t="s">
        <v>7194</v>
      </c>
    </row>
    <row r="8655" spans="1:5" ht="16" x14ac:dyDescent="0.2">
      <c r="A8655" s="8" t="s">
        <v>9307</v>
      </c>
      <c r="B8655" s="8" t="s">
        <v>7373</v>
      </c>
      <c r="C8655" s="8" t="s">
        <v>7</v>
      </c>
      <c r="D8655" s="50" t="s">
        <v>9547</v>
      </c>
      <c r="E8655" s="50" t="s">
        <v>802</v>
      </c>
    </row>
    <row r="8656" spans="1:5" ht="16" x14ac:dyDescent="0.2">
      <c r="A8656" s="8" t="s">
        <v>9307</v>
      </c>
      <c r="B8656" s="8" t="s">
        <v>7375</v>
      </c>
      <c r="C8656" s="8" t="s">
        <v>4</v>
      </c>
      <c r="D8656" s="50" t="s">
        <v>11467</v>
      </c>
      <c r="E8656" s="50" t="s">
        <v>6211</v>
      </c>
    </row>
    <row r="8657" spans="1:5" ht="16" x14ac:dyDescent="0.2">
      <c r="A8657" s="8" t="s">
        <v>9307</v>
      </c>
      <c r="B8657" s="8" t="s">
        <v>7375</v>
      </c>
      <c r="C8657" s="8" t="s">
        <v>5</v>
      </c>
      <c r="D8657" s="50" t="s">
        <v>11720</v>
      </c>
      <c r="E8657" s="50" t="s">
        <v>7120</v>
      </c>
    </row>
    <row r="8658" spans="1:5" ht="16" x14ac:dyDescent="0.2">
      <c r="A8658" s="8" t="s">
        <v>9307</v>
      </c>
      <c r="B8658" s="8" t="s">
        <v>7375</v>
      </c>
      <c r="C8658" s="8" t="s">
        <v>6</v>
      </c>
      <c r="D8658" s="50" t="s">
        <v>11730</v>
      </c>
      <c r="E8658" s="50" t="s">
        <v>7194</v>
      </c>
    </row>
    <row r="8659" spans="1:5" ht="16" x14ac:dyDescent="0.2">
      <c r="A8659" s="8" t="s">
        <v>9307</v>
      </c>
      <c r="B8659" s="8" t="s">
        <v>7375</v>
      </c>
      <c r="C8659" s="8" t="s">
        <v>7</v>
      </c>
      <c r="D8659" s="50" t="s">
        <v>9516</v>
      </c>
      <c r="E8659" s="50" t="s">
        <v>643</v>
      </c>
    </row>
    <row r="8660" spans="1:5" ht="16" x14ac:dyDescent="0.2">
      <c r="A8660" s="8" t="s">
        <v>9307</v>
      </c>
      <c r="B8660" s="8" t="s">
        <v>7378</v>
      </c>
      <c r="C8660" s="8" t="s">
        <v>4</v>
      </c>
      <c r="D8660" s="50" t="s">
        <v>11467</v>
      </c>
      <c r="E8660" s="50" t="s">
        <v>6211</v>
      </c>
    </row>
    <row r="8661" spans="1:5" ht="16" x14ac:dyDescent="0.2">
      <c r="A8661" s="8" t="s">
        <v>9307</v>
      </c>
      <c r="B8661" s="8" t="s">
        <v>7378</v>
      </c>
      <c r="C8661" s="8" t="s">
        <v>5</v>
      </c>
      <c r="D8661" s="50" t="s">
        <v>11720</v>
      </c>
      <c r="E8661" s="50" t="s">
        <v>7120</v>
      </c>
    </row>
    <row r="8662" spans="1:5" ht="16" x14ac:dyDescent="0.2">
      <c r="A8662" s="8" t="s">
        <v>9307</v>
      </c>
      <c r="B8662" s="8" t="s">
        <v>7378</v>
      </c>
      <c r="C8662" s="8" t="s">
        <v>6</v>
      </c>
      <c r="D8662" s="50" t="s">
        <v>11730</v>
      </c>
      <c r="E8662" s="50" t="s">
        <v>7194</v>
      </c>
    </row>
    <row r="8663" spans="1:5" ht="16" x14ac:dyDescent="0.2">
      <c r="A8663" s="8" t="s">
        <v>9307</v>
      </c>
      <c r="B8663" s="8" t="s">
        <v>7378</v>
      </c>
      <c r="C8663" s="8" t="s">
        <v>7</v>
      </c>
      <c r="D8663" s="50" t="s">
        <v>11755</v>
      </c>
      <c r="E8663" s="50" t="s">
        <v>7380</v>
      </c>
    </row>
    <row r="8664" spans="1:5" ht="16" x14ac:dyDescent="0.2">
      <c r="A8664" s="8" t="s">
        <v>9307</v>
      </c>
      <c r="B8664" s="8" t="s">
        <v>7382</v>
      </c>
      <c r="C8664" s="8" t="s">
        <v>4</v>
      </c>
      <c r="D8664" s="50" t="s">
        <v>11467</v>
      </c>
      <c r="E8664" s="50" t="s">
        <v>6211</v>
      </c>
    </row>
    <row r="8665" spans="1:5" ht="16" x14ac:dyDescent="0.2">
      <c r="A8665" s="8" t="s">
        <v>9307</v>
      </c>
      <c r="B8665" s="8" t="s">
        <v>7382</v>
      </c>
      <c r="C8665" s="8" t="s">
        <v>5</v>
      </c>
      <c r="D8665" s="50" t="s">
        <v>11720</v>
      </c>
      <c r="E8665" s="50" t="s">
        <v>7120</v>
      </c>
    </row>
    <row r="8666" spans="1:5" ht="16" x14ac:dyDescent="0.2">
      <c r="A8666" s="8" t="s">
        <v>9307</v>
      </c>
      <c r="B8666" s="8" t="s">
        <v>7382</v>
      </c>
      <c r="C8666" s="8" t="s">
        <v>6</v>
      </c>
      <c r="D8666" s="50" t="s">
        <v>11730</v>
      </c>
      <c r="E8666" s="50" t="s">
        <v>7194</v>
      </c>
    </row>
    <row r="8667" spans="1:5" ht="16" x14ac:dyDescent="0.2">
      <c r="A8667" s="8" t="s">
        <v>9307</v>
      </c>
      <c r="B8667" s="8" t="s">
        <v>7382</v>
      </c>
      <c r="C8667" s="8" t="s">
        <v>7</v>
      </c>
      <c r="D8667" s="50" t="s">
        <v>11742</v>
      </c>
      <c r="E8667" s="50" t="s">
        <v>7236</v>
      </c>
    </row>
    <row r="8668" spans="1:5" ht="16" x14ac:dyDescent="0.2">
      <c r="A8668" s="8" t="s">
        <v>9307</v>
      </c>
      <c r="B8668" s="8" t="s">
        <v>7384</v>
      </c>
      <c r="C8668" s="8" t="s">
        <v>4</v>
      </c>
      <c r="D8668" s="50" t="s">
        <v>11467</v>
      </c>
      <c r="E8668" s="50" t="s">
        <v>6211</v>
      </c>
    </row>
    <row r="8669" spans="1:5" ht="16" x14ac:dyDescent="0.2">
      <c r="A8669" s="8" t="s">
        <v>9307</v>
      </c>
      <c r="B8669" s="8" t="s">
        <v>7384</v>
      </c>
      <c r="C8669" s="8" t="s">
        <v>5</v>
      </c>
      <c r="D8669" s="50" t="s">
        <v>11720</v>
      </c>
      <c r="E8669" s="50" t="s">
        <v>7120</v>
      </c>
    </row>
    <row r="8670" spans="1:5" ht="16" x14ac:dyDescent="0.2">
      <c r="A8670" s="8" t="s">
        <v>9307</v>
      </c>
      <c r="B8670" s="8" t="s">
        <v>7384</v>
      </c>
      <c r="C8670" s="8" t="s">
        <v>6</v>
      </c>
      <c r="D8670" s="50" t="s">
        <v>11730</v>
      </c>
      <c r="E8670" s="50" t="s">
        <v>7194</v>
      </c>
    </row>
    <row r="8671" spans="1:5" ht="32" x14ac:dyDescent="0.2">
      <c r="A8671" s="8" t="s">
        <v>9307</v>
      </c>
      <c r="B8671" s="8" t="s">
        <v>7384</v>
      </c>
      <c r="C8671" s="8" t="s">
        <v>7</v>
      </c>
      <c r="D8671" s="50" t="s">
        <v>11756</v>
      </c>
      <c r="E8671" s="50" t="s">
        <v>7386</v>
      </c>
    </row>
    <row r="8672" spans="1:5" ht="16" x14ac:dyDescent="0.2">
      <c r="A8672" s="8" t="s">
        <v>9307</v>
      </c>
      <c r="B8672" s="8" t="s">
        <v>7387</v>
      </c>
      <c r="C8672" s="8" t="s">
        <v>4</v>
      </c>
      <c r="D8672" s="50" t="s">
        <v>11467</v>
      </c>
      <c r="E8672" s="50" t="s">
        <v>6211</v>
      </c>
    </row>
    <row r="8673" spans="1:5" ht="16" x14ac:dyDescent="0.2">
      <c r="A8673" s="8" t="s">
        <v>9307</v>
      </c>
      <c r="B8673" s="8" t="s">
        <v>7387</v>
      </c>
      <c r="C8673" s="8" t="s">
        <v>5</v>
      </c>
      <c r="D8673" s="50" t="s">
        <v>11720</v>
      </c>
      <c r="E8673" s="50" t="s">
        <v>7120</v>
      </c>
    </row>
    <row r="8674" spans="1:5" ht="16" x14ac:dyDescent="0.2">
      <c r="A8674" s="8" t="s">
        <v>9307</v>
      </c>
      <c r="B8674" s="8" t="s">
        <v>7387</v>
      </c>
      <c r="C8674" s="8" t="s">
        <v>6</v>
      </c>
      <c r="D8674" s="50" t="s">
        <v>11730</v>
      </c>
      <c r="E8674" s="50" t="s">
        <v>7194</v>
      </c>
    </row>
    <row r="8675" spans="1:5" ht="16" x14ac:dyDescent="0.2">
      <c r="A8675" s="8" t="s">
        <v>9307</v>
      </c>
      <c r="B8675" s="8" t="s">
        <v>7387</v>
      </c>
      <c r="C8675" s="8" t="s">
        <v>7</v>
      </c>
      <c r="D8675" s="50" t="s">
        <v>11757</v>
      </c>
      <c r="E8675" s="50" t="s">
        <v>7389</v>
      </c>
    </row>
    <row r="8676" spans="1:5" ht="16" x14ac:dyDescent="0.2">
      <c r="A8676" s="8" t="s">
        <v>9307</v>
      </c>
      <c r="B8676" s="8" t="s">
        <v>7390</v>
      </c>
      <c r="C8676" s="8" t="s">
        <v>4</v>
      </c>
      <c r="D8676" s="50" t="s">
        <v>11467</v>
      </c>
      <c r="E8676" s="50" t="s">
        <v>6211</v>
      </c>
    </row>
    <row r="8677" spans="1:5" ht="16" x14ac:dyDescent="0.2">
      <c r="A8677" s="8" t="s">
        <v>9307</v>
      </c>
      <c r="B8677" s="8" t="s">
        <v>7390</v>
      </c>
      <c r="C8677" s="8" t="s">
        <v>5</v>
      </c>
      <c r="D8677" s="50" t="s">
        <v>11720</v>
      </c>
      <c r="E8677" s="50" t="s">
        <v>7120</v>
      </c>
    </row>
    <row r="8678" spans="1:5" ht="16" x14ac:dyDescent="0.2">
      <c r="A8678" s="8" t="s">
        <v>9307</v>
      </c>
      <c r="B8678" s="8" t="s">
        <v>7390</v>
      </c>
      <c r="C8678" s="8" t="s">
        <v>6</v>
      </c>
      <c r="D8678" s="50" t="s">
        <v>11730</v>
      </c>
      <c r="E8678" s="50" t="s">
        <v>7194</v>
      </c>
    </row>
    <row r="8679" spans="1:5" ht="16" x14ac:dyDescent="0.2">
      <c r="A8679" s="8" t="s">
        <v>9307</v>
      </c>
      <c r="B8679" s="8" t="s">
        <v>7390</v>
      </c>
      <c r="C8679" s="8" t="s">
        <v>7</v>
      </c>
      <c r="D8679" s="50" t="s">
        <v>11758</v>
      </c>
      <c r="E8679" s="50" t="s">
        <v>7392</v>
      </c>
    </row>
    <row r="8680" spans="1:5" ht="16" x14ac:dyDescent="0.2">
      <c r="A8680" s="8" t="s">
        <v>9307</v>
      </c>
      <c r="B8680" s="8" t="s">
        <v>7393</v>
      </c>
      <c r="C8680" s="8" t="s">
        <v>4</v>
      </c>
      <c r="D8680" s="50" t="s">
        <v>11467</v>
      </c>
      <c r="E8680" s="50" t="s">
        <v>6211</v>
      </c>
    </row>
    <row r="8681" spans="1:5" ht="16" x14ac:dyDescent="0.2">
      <c r="A8681" s="8" t="s">
        <v>9307</v>
      </c>
      <c r="B8681" s="8" t="s">
        <v>7393</v>
      </c>
      <c r="C8681" s="8" t="s">
        <v>5</v>
      </c>
      <c r="D8681" s="50" t="s">
        <v>11720</v>
      </c>
      <c r="E8681" s="50" t="s">
        <v>7120</v>
      </c>
    </row>
    <row r="8682" spans="1:5" ht="16" x14ac:dyDescent="0.2">
      <c r="A8682" s="8" t="s">
        <v>9307</v>
      </c>
      <c r="B8682" s="8" t="s">
        <v>7393</v>
      </c>
      <c r="C8682" s="8" t="s">
        <v>6</v>
      </c>
      <c r="D8682" s="50" t="s">
        <v>11730</v>
      </c>
      <c r="E8682" s="50" t="s">
        <v>7194</v>
      </c>
    </row>
    <row r="8683" spans="1:5" ht="16" x14ac:dyDescent="0.2">
      <c r="A8683" s="8" t="s">
        <v>9307</v>
      </c>
      <c r="B8683" s="8" t="s">
        <v>7393</v>
      </c>
      <c r="C8683" s="8" t="s">
        <v>7</v>
      </c>
      <c r="D8683" s="50" t="s">
        <v>11759</v>
      </c>
      <c r="E8683" s="50" t="s">
        <v>7395</v>
      </c>
    </row>
    <row r="8684" spans="1:5" ht="16" x14ac:dyDescent="0.2">
      <c r="A8684" s="8" t="s">
        <v>9307</v>
      </c>
      <c r="B8684" s="8" t="s">
        <v>7396</v>
      </c>
      <c r="C8684" s="8" t="s">
        <v>4</v>
      </c>
      <c r="D8684" s="50" t="s">
        <v>11467</v>
      </c>
      <c r="E8684" s="50" t="s">
        <v>6211</v>
      </c>
    </row>
    <row r="8685" spans="1:5" ht="16" x14ac:dyDescent="0.2">
      <c r="A8685" s="8" t="s">
        <v>9307</v>
      </c>
      <c r="B8685" s="8" t="s">
        <v>7396</v>
      </c>
      <c r="C8685" s="8" t="s">
        <v>5</v>
      </c>
      <c r="D8685" s="50" t="s">
        <v>11720</v>
      </c>
      <c r="E8685" s="50" t="s">
        <v>7120</v>
      </c>
    </row>
    <row r="8686" spans="1:5" ht="16" x14ac:dyDescent="0.2">
      <c r="A8686" s="8" t="s">
        <v>9307</v>
      </c>
      <c r="B8686" s="8" t="s">
        <v>7396</v>
      </c>
      <c r="C8686" s="8" t="s">
        <v>6</v>
      </c>
      <c r="D8686" s="50" t="s">
        <v>11730</v>
      </c>
      <c r="E8686" s="50" t="s">
        <v>7194</v>
      </c>
    </row>
    <row r="8687" spans="1:5" ht="16" x14ac:dyDescent="0.2">
      <c r="A8687" s="8" t="s">
        <v>9307</v>
      </c>
      <c r="B8687" s="8" t="s">
        <v>7396</v>
      </c>
      <c r="C8687" s="8" t="s">
        <v>7</v>
      </c>
      <c r="D8687" s="50" t="s">
        <v>11760</v>
      </c>
      <c r="E8687" s="2" t="s">
        <v>7398</v>
      </c>
    </row>
    <row r="8688" spans="1:5" ht="96" x14ac:dyDescent="0.2">
      <c r="A8688" s="8" t="s">
        <v>9307</v>
      </c>
      <c r="B8688" s="8" t="s">
        <v>7396</v>
      </c>
      <c r="C8688" s="8" t="s">
        <v>8</v>
      </c>
      <c r="D8688" s="50" t="s">
        <v>11761</v>
      </c>
      <c r="E8688" s="50" t="s">
        <v>7399</v>
      </c>
    </row>
    <row r="8689" spans="1:5" ht="16" x14ac:dyDescent="0.2">
      <c r="A8689" s="8" t="s">
        <v>9307</v>
      </c>
      <c r="B8689" s="8" t="s">
        <v>7400</v>
      </c>
      <c r="C8689" s="8" t="s">
        <v>4</v>
      </c>
      <c r="D8689" s="50" t="s">
        <v>11467</v>
      </c>
      <c r="E8689" s="50" t="s">
        <v>6211</v>
      </c>
    </row>
    <row r="8690" spans="1:5" ht="16" x14ac:dyDescent="0.2">
      <c r="A8690" s="8" t="s">
        <v>9307</v>
      </c>
      <c r="B8690" s="8" t="s">
        <v>7400</v>
      </c>
      <c r="C8690" s="8" t="s">
        <v>5</v>
      </c>
      <c r="D8690" s="50" t="s">
        <v>11720</v>
      </c>
      <c r="E8690" s="50" t="s">
        <v>7120</v>
      </c>
    </row>
    <row r="8691" spans="1:5" ht="16" x14ac:dyDescent="0.2">
      <c r="A8691" s="8" t="s">
        <v>9307</v>
      </c>
      <c r="B8691" s="8" t="s">
        <v>7400</v>
      </c>
      <c r="C8691" s="8" t="s">
        <v>6</v>
      </c>
      <c r="D8691" s="50" t="s">
        <v>11730</v>
      </c>
      <c r="E8691" s="50" t="s">
        <v>7194</v>
      </c>
    </row>
    <row r="8692" spans="1:5" ht="16" x14ac:dyDescent="0.2">
      <c r="A8692" s="8" t="s">
        <v>9307</v>
      </c>
      <c r="B8692" s="8" t="s">
        <v>7400</v>
      </c>
      <c r="C8692" s="8" t="s">
        <v>7</v>
      </c>
      <c r="D8692" s="50" t="s">
        <v>9547</v>
      </c>
      <c r="E8692" s="50" t="s">
        <v>802</v>
      </c>
    </row>
    <row r="8693" spans="1:5" ht="16" x14ac:dyDescent="0.2">
      <c r="A8693" s="8" t="s">
        <v>9307</v>
      </c>
      <c r="B8693" s="8" t="s">
        <v>7402</v>
      </c>
      <c r="C8693" s="8" t="s">
        <v>4</v>
      </c>
      <c r="D8693" s="50" t="s">
        <v>11467</v>
      </c>
      <c r="E8693" s="50" t="s">
        <v>6211</v>
      </c>
    </row>
    <row r="8694" spans="1:5" ht="16" x14ac:dyDescent="0.2">
      <c r="A8694" s="8" t="s">
        <v>9307</v>
      </c>
      <c r="B8694" s="8" t="s">
        <v>7402</v>
      </c>
      <c r="C8694" s="8" t="s">
        <v>5</v>
      </c>
      <c r="D8694" s="50" t="s">
        <v>11720</v>
      </c>
      <c r="E8694" s="50" t="s">
        <v>7120</v>
      </c>
    </row>
    <row r="8695" spans="1:5" ht="16" x14ac:dyDescent="0.2">
      <c r="A8695" s="8" t="s">
        <v>9307</v>
      </c>
      <c r="B8695" s="8" t="s">
        <v>7402</v>
      </c>
      <c r="C8695" s="8" t="s">
        <v>6</v>
      </c>
      <c r="D8695" s="50" t="s">
        <v>11730</v>
      </c>
      <c r="E8695" s="50" t="s">
        <v>7194</v>
      </c>
    </row>
    <row r="8696" spans="1:5" ht="16" x14ac:dyDescent="0.2">
      <c r="A8696" s="8" t="s">
        <v>9307</v>
      </c>
      <c r="B8696" s="8" t="s">
        <v>7402</v>
      </c>
      <c r="C8696" s="8" t="s">
        <v>7</v>
      </c>
      <c r="D8696" s="50" t="s">
        <v>9516</v>
      </c>
      <c r="E8696" s="50" t="s">
        <v>643</v>
      </c>
    </row>
    <row r="8697" spans="1:5" ht="16" x14ac:dyDescent="0.2">
      <c r="A8697" s="8" t="s">
        <v>9307</v>
      </c>
      <c r="B8697" s="8" t="s">
        <v>7405</v>
      </c>
      <c r="C8697" s="8" t="s">
        <v>4</v>
      </c>
      <c r="D8697" s="50" t="s">
        <v>11467</v>
      </c>
      <c r="E8697" s="50" t="s">
        <v>6211</v>
      </c>
    </row>
    <row r="8698" spans="1:5" ht="16" x14ac:dyDescent="0.2">
      <c r="A8698" s="8" t="s">
        <v>9307</v>
      </c>
      <c r="B8698" s="8" t="s">
        <v>7405</v>
      </c>
      <c r="C8698" s="8" t="s">
        <v>5</v>
      </c>
      <c r="D8698" s="50" t="s">
        <v>11720</v>
      </c>
      <c r="E8698" s="50" t="s">
        <v>7120</v>
      </c>
    </row>
    <row r="8699" spans="1:5" ht="16" x14ac:dyDescent="0.2">
      <c r="A8699" s="8" t="s">
        <v>9307</v>
      </c>
      <c r="B8699" s="8" t="s">
        <v>7405</v>
      </c>
      <c r="C8699" s="8" t="s">
        <v>6</v>
      </c>
      <c r="D8699" s="50" t="s">
        <v>11730</v>
      </c>
      <c r="E8699" s="50" t="s">
        <v>7194</v>
      </c>
    </row>
    <row r="8700" spans="1:5" ht="16" x14ac:dyDescent="0.2">
      <c r="A8700" s="8" t="s">
        <v>9307</v>
      </c>
      <c r="B8700" s="8" t="s">
        <v>7405</v>
      </c>
      <c r="C8700" s="8" t="s">
        <v>7</v>
      </c>
      <c r="D8700" s="50" t="s">
        <v>11762</v>
      </c>
      <c r="E8700" s="50" t="s">
        <v>7407</v>
      </c>
    </row>
    <row r="8701" spans="1:5" ht="16" x14ac:dyDescent="0.2">
      <c r="A8701" s="8" t="s">
        <v>9307</v>
      </c>
      <c r="B8701" s="8" t="s">
        <v>7409</v>
      </c>
      <c r="C8701" s="8" t="s">
        <v>4</v>
      </c>
      <c r="D8701" s="50" t="s">
        <v>11467</v>
      </c>
      <c r="E8701" s="50" t="s">
        <v>6211</v>
      </c>
    </row>
    <row r="8702" spans="1:5" ht="16" x14ac:dyDescent="0.2">
      <c r="A8702" s="8" t="s">
        <v>9307</v>
      </c>
      <c r="B8702" s="8" t="s">
        <v>7409</v>
      </c>
      <c r="C8702" s="8" t="s">
        <v>5</v>
      </c>
      <c r="D8702" s="50" t="s">
        <v>11720</v>
      </c>
      <c r="E8702" s="50" t="s">
        <v>7120</v>
      </c>
    </row>
    <row r="8703" spans="1:5" ht="16" x14ac:dyDescent="0.2">
      <c r="A8703" s="8" t="s">
        <v>9307</v>
      </c>
      <c r="B8703" s="8" t="s">
        <v>7409</v>
      </c>
      <c r="C8703" s="8" t="s">
        <v>6</v>
      </c>
      <c r="D8703" s="50" t="s">
        <v>11730</v>
      </c>
      <c r="E8703" s="50" t="s">
        <v>7194</v>
      </c>
    </row>
    <row r="8704" spans="1:5" ht="16" x14ac:dyDescent="0.2">
      <c r="A8704" s="8" t="s">
        <v>9307</v>
      </c>
      <c r="B8704" s="8" t="s">
        <v>7409</v>
      </c>
      <c r="C8704" s="8" t="s">
        <v>7</v>
      </c>
      <c r="D8704" s="50" t="s">
        <v>9654</v>
      </c>
      <c r="E8704" s="50" t="s">
        <v>6275</v>
      </c>
    </row>
    <row r="8705" spans="1:5" ht="16" x14ac:dyDescent="0.2">
      <c r="A8705" s="8" t="s">
        <v>9307</v>
      </c>
      <c r="B8705" s="8" t="s">
        <v>7411</v>
      </c>
      <c r="C8705" s="8" t="s">
        <v>4</v>
      </c>
      <c r="D8705" s="50" t="s">
        <v>11467</v>
      </c>
      <c r="E8705" s="50" t="s">
        <v>6211</v>
      </c>
    </row>
    <row r="8706" spans="1:5" ht="16" x14ac:dyDescent="0.2">
      <c r="A8706" s="8" t="s">
        <v>9307</v>
      </c>
      <c r="B8706" s="8" t="s">
        <v>7411</v>
      </c>
      <c r="C8706" s="8" t="s">
        <v>5</v>
      </c>
      <c r="D8706" s="50" t="s">
        <v>11720</v>
      </c>
      <c r="E8706" s="50" t="s">
        <v>7120</v>
      </c>
    </row>
    <row r="8707" spans="1:5" ht="16" x14ac:dyDescent="0.2">
      <c r="A8707" s="8" t="s">
        <v>9307</v>
      </c>
      <c r="B8707" s="8" t="s">
        <v>7411</v>
      </c>
      <c r="C8707" s="8" t="s">
        <v>6</v>
      </c>
      <c r="D8707" s="50" t="s">
        <v>11730</v>
      </c>
      <c r="E8707" s="50" t="s">
        <v>7194</v>
      </c>
    </row>
    <row r="8708" spans="1:5" ht="16" x14ac:dyDescent="0.2">
      <c r="A8708" s="8" t="s">
        <v>9307</v>
      </c>
      <c r="B8708" s="8" t="s">
        <v>7411</v>
      </c>
      <c r="C8708" s="8" t="s">
        <v>7</v>
      </c>
      <c r="D8708" s="50" t="s">
        <v>11494</v>
      </c>
      <c r="E8708" s="50" t="s">
        <v>6282</v>
      </c>
    </row>
    <row r="8709" spans="1:5" ht="16" x14ac:dyDescent="0.2">
      <c r="A8709" s="8" t="s">
        <v>9307</v>
      </c>
      <c r="B8709" s="8" t="s">
        <v>7413</v>
      </c>
      <c r="C8709" s="8" t="s">
        <v>4</v>
      </c>
      <c r="D8709" s="50" t="s">
        <v>11467</v>
      </c>
      <c r="E8709" s="50" t="s">
        <v>6211</v>
      </c>
    </row>
    <row r="8710" spans="1:5" ht="16" x14ac:dyDescent="0.2">
      <c r="A8710" s="8" t="s">
        <v>9307</v>
      </c>
      <c r="B8710" s="8" t="s">
        <v>7413</v>
      </c>
      <c r="C8710" s="8" t="s">
        <v>5</v>
      </c>
      <c r="D8710" s="50" t="s">
        <v>11720</v>
      </c>
      <c r="E8710" s="50" t="s">
        <v>7120</v>
      </c>
    </row>
    <row r="8711" spans="1:5" ht="16" x14ac:dyDescent="0.2">
      <c r="A8711" s="8" t="s">
        <v>9307</v>
      </c>
      <c r="B8711" s="8" t="s">
        <v>7413</v>
      </c>
      <c r="C8711" s="8" t="s">
        <v>6</v>
      </c>
      <c r="D8711" s="50" t="s">
        <v>11730</v>
      </c>
      <c r="E8711" s="50" t="s">
        <v>7194</v>
      </c>
    </row>
    <row r="8712" spans="1:5" ht="16" x14ac:dyDescent="0.2">
      <c r="A8712" s="8" t="s">
        <v>9307</v>
      </c>
      <c r="B8712" s="8" t="s">
        <v>7413</v>
      </c>
      <c r="C8712" s="8" t="s">
        <v>7</v>
      </c>
      <c r="D8712" s="50" t="s">
        <v>11496</v>
      </c>
      <c r="E8712" s="50" t="s">
        <v>6289</v>
      </c>
    </row>
    <row r="8713" spans="1:5" ht="16" x14ac:dyDescent="0.2">
      <c r="A8713" s="8" t="s">
        <v>9307</v>
      </c>
      <c r="B8713" s="8" t="s">
        <v>7415</v>
      </c>
      <c r="C8713" s="8" t="s">
        <v>4</v>
      </c>
      <c r="D8713" s="50" t="s">
        <v>11467</v>
      </c>
      <c r="E8713" s="50" t="s">
        <v>6211</v>
      </c>
    </row>
    <row r="8714" spans="1:5" ht="16" x14ac:dyDescent="0.2">
      <c r="A8714" s="8" t="s">
        <v>9307</v>
      </c>
      <c r="B8714" s="8" t="s">
        <v>7415</v>
      </c>
      <c r="C8714" s="8" t="s">
        <v>5</v>
      </c>
      <c r="D8714" s="50" t="s">
        <v>11720</v>
      </c>
      <c r="E8714" s="50" t="s">
        <v>7120</v>
      </c>
    </row>
    <row r="8715" spans="1:5" ht="16" x14ac:dyDescent="0.2">
      <c r="A8715" s="8" t="s">
        <v>9307</v>
      </c>
      <c r="B8715" s="8" t="s">
        <v>7415</v>
      </c>
      <c r="C8715" s="8" t="s">
        <v>6</v>
      </c>
      <c r="D8715" s="50" t="s">
        <v>11730</v>
      </c>
      <c r="E8715" s="50" t="s">
        <v>7194</v>
      </c>
    </row>
    <row r="8716" spans="1:5" ht="16" x14ac:dyDescent="0.2">
      <c r="A8716" s="8" t="s">
        <v>9307</v>
      </c>
      <c r="B8716" s="8" t="s">
        <v>7415</v>
      </c>
      <c r="C8716" s="8" t="s">
        <v>7</v>
      </c>
      <c r="D8716" s="50" t="s">
        <v>11727</v>
      </c>
      <c r="E8716" s="50" t="s">
        <v>7144</v>
      </c>
    </row>
    <row r="8717" spans="1:5" ht="16" x14ac:dyDescent="0.2">
      <c r="A8717" s="8" t="s">
        <v>9307</v>
      </c>
      <c r="B8717" s="8" t="s">
        <v>7417</v>
      </c>
      <c r="C8717" s="8" t="s">
        <v>4</v>
      </c>
      <c r="D8717" s="50" t="s">
        <v>11467</v>
      </c>
      <c r="E8717" s="50" t="s">
        <v>6211</v>
      </c>
    </row>
    <row r="8718" spans="1:5" ht="16" x14ac:dyDescent="0.2">
      <c r="A8718" s="8" t="s">
        <v>9307</v>
      </c>
      <c r="B8718" s="8" t="s">
        <v>7417</v>
      </c>
      <c r="C8718" s="8" t="s">
        <v>5</v>
      </c>
      <c r="D8718" s="50" t="s">
        <v>11720</v>
      </c>
      <c r="E8718" s="50" t="s">
        <v>7120</v>
      </c>
    </row>
    <row r="8719" spans="1:5" ht="16" x14ac:dyDescent="0.2">
      <c r="A8719" s="8" t="s">
        <v>9307</v>
      </c>
      <c r="B8719" s="8" t="s">
        <v>7417</v>
      </c>
      <c r="C8719" s="8" t="s">
        <v>6</v>
      </c>
      <c r="D8719" s="50" t="s">
        <v>11730</v>
      </c>
      <c r="E8719" s="50" t="s">
        <v>7194</v>
      </c>
    </row>
    <row r="8720" spans="1:5" ht="16" x14ac:dyDescent="0.2">
      <c r="A8720" s="8" t="s">
        <v>9307</v>
      </c>
      <c r="B8720" s="8" t="s">
        <v>7417</v>
      </c>
      <c r="C8720" s="8" t="s">
        <v>7</v>
      </c>
      <c r="D8720" s="50" t="s">
        <v>11501</v>
      </c>
      <c r="E8720" s="50" t="s">
        <v>6304</v>
      </c>
    </row>
    <row r="8721" spans="1:5" ht="16" x14ac:dyDescent="0.2">
      <c r="A8721" s="8" t="s">
        <v>9307</v>
      </c>
      <c r="B8721" s="8" t="s">
        <v>7419</v>
      </c>
      <c r="C8721" s="8" t="s">
        <v>4</v>
      </c>
      <c r="D8721" s="50" t="s">
        <v>11467</v>
      </c>
      <c r="E8721" s="50" t="s">
        <v>6211</v>
      </c>
    </row>
    <row r="8722" spans="1:5" ht="16" x14ac:dyDescent="0.2">
      <c r="A8722" s="8" t="s">
        <v>9307</v>
      </c>
      <c r="B8722" s="8" t="s">
        <v>7419</v>
      </c>
      <c r="C8722" s="8" t="s">
        <v>5</v>
      </c>
      <c r="D8722" s="50" t="s">
        <v>11720</v>
      </c>
      <c r="E8722" s="50" t="s">
        <v>7120</v>
      </c>
    </row>
    <row r="8723" spans="1:5" ht="16" x14ac:dyDescent="0.2">
      <c r="A8723" s="8" t="s">
        <v>9307</v>
      </c>
      <c r="B8723" s="8" t="s">
        <v>7419</v>
      </c>
      <c r="C8723" s="8" t="s">
        <v>6</v>
      </c>
      <c r="D8723" s="50" t="s">
        <v>11730</v>
      </c>
      <c r="E8723" s="50" t="s">
        <v>7194</v>
      </c>
    </row>
    <row r="8724" spans="1:5" ht="16" x14ac:dyDescent="0.2">
      <c r="A8724" s="8" t="s">
        <v>9307</v>
      </c>
      <c r="B8724" s="8" t="s">
        <v>7419</v>
      </c>
      <c r="C8724" s="8" t="s">
        <v>7</v>
      </c>
      <c r="D8724" s="50" t="s">
        <v>11504</v>
      </c>
      <c r="E8724" s="50" t="s">
        <v>6312</v>
      </c>
    </row>
    <row r="8725" spans="1:5" ht="16" x14ac:dyDescent="0.2">
      <c r="A8725" s="8" t="s">
        <v>9307</v>
      </c>
      <c r="B8725" s="8" t="s">
        <v>7421</v>
      </c>
      <c r="C8725" s="8" t="s">
        <v>4</v>
      </c>
      <c r="D8725" s="50" t="s">
        <v>11467</v>
      </c>
      <c r="E8725" s="50" t="s">
        <v>6211</v>
      </c>
    </row>
    <row r="8726" spans="1:5" ht="16" x14ac:dyDescent="0.2">
      <c r="A8726" s="8" t="s">
        <v>9307</v>
      </c>
      <c r="B8726" s="8" t="s">
        <v>7421</v>
      </c>
      <c r="C8726" s="8" t="s">
        <v>5</v>
      </c>
      <c r="D8726" s="50" t="s">
        <v>11720</v>
      </c>
      <c r="E8726" s="50" t="s">
        <v>7120</v>
      </c>
    </row>
    <row r="8727" spans="1:5" ht="16" x14ac:dyDescent="0.2">
      <c r="A8727" s="8" t="s">
        <v>9307</v>
      </c>
      <c r="B8727" s="8" t="s">
        <v>7421</v>
      </c>
      <c r="C8727" s="8" t="s">
        <v>6</v>
      </c>
      <c r="D8727" s="50" t="s">
        <v>11730</v>
      </c>
      <c r="E8727" s="50" t="s">
        <v>7194</v>
      </c>
    </row>
    <row r="8728" spans="1:5" ht="16" x14ac:dyDescent="0.2">
      <c r="A8728" s="8" t="s">
        <v>9307</v>
      </c>
      <c r="B8728" s="8" t="s">
        <v>7421</v>
      </c>
      <c r="C8728" s="8" t="s">
        <v>7</v>
      </c>
      <c r="D8728" s="50" t="s">
        <v>11507</v>
      </c>
      <c r="E8728" s="50" t="s">
        <v>6320</v>
      </c>
    </row>
    <row r="8729" spans="1:5" ht="16" x14ac:dyDescent="0.2">
      <c r="A8729" s="8" t="s">
        <v>9307</v>
      </c>
      <c r="B8729" s="8" t="s">
        <v>7423</v>
      </c>
      <c r="C8729" s="8" t="s">
        <v>4</v>
      </c>
      <c r="D8729" s="50" t="s">
        <v>11467</v>
      </c>
      <c r="E8729" s="50" t="s">
        <v>6211</v>
      </c>
    </row>
    <row r="8730" spans="1:5" ht="16" x14ac:dyDescent="0.2">
      <c r="A8730" s="8" t="s">
        <v>9307</v>
      </c>
      <c r="B8730" s="8" t="s">
        <v>7423</v>
      </c>
      <c r="C8730" s="8" t="s">
        <v>5</v>
      </c>
      <c r="D8730" s="50" t="s">
        <v>11720</v>
      </c>
      <c r="E8730" s="50" t="s">
        <v>7120</v>
      </c>
    </row>
    <row r="8731" spans="1:5" ht="16" x14ac:dyDescent="0.2">
      <c r="A8731" s="8" t="s">
        <v>9307</v>
      </c>
      <c r="B8731" s="8" t="s">
        <v>7423</v>
      </c>
      <c r="C8731" s="8" t="s">
        <v>6</v>
      </c>
      <c r="D8731" s="50" t="s">
        <v>11730</v>
      </c>
      <c r="E8731" s="50" t="s">
        <v>7194</v>
      </c>
    </row>
    <row r="8732" spans="1:5" ht="16" x14ac:dyDescent="0.2">
      <c r="A8732" s="8" t="s">
        <v>9307</v>
      </c>
      <c r="B8732" s="8" t="s">
        <v>7423</v>
      </c>
      <c r="C8732" s="8" t="s">
        <v>7</v>
      </c>
      <c r="D8732" s="50" t="s">
        <v>10011</v>
      </c>
      <c r="E8732" s="50" t="s">
        <v>2089</v>
      </c>
    </row>
    <row r="8733" spans="1:5" ht="16" x14ac:dyDescent="0.2">
      <c r="A8733" s="8" t="s">
        <v>9307</v>
      </c>
      <c r="B8733" s="8" t="s">
        <v>7425</v>
      </c>
      <c r="C8733" s="8" t="s">
        <v>4</v>
      </c>
      <c r="D8733" s="50" t="s">
        <v>11467</v>
      </c>
      <c r="E8733" s="50" t="s">
        <v>6211</v>
      </c>
    </row>
    <row r="8734" spans="1:5" ht="16" x14ac:dyDescent="0.2">
      <c r="A8734" s="8" t="s">
        <v>9307</v>
      </c>
      <c r="B8734" s="8" t="s">
        <v>7425</v>
      </c>
      <c r="C8734" s="8" t="s">
        <v>5</v>
      </c>
      <c r="D8734" s="50" t="s">
        <v>11720</v>
      </c>
      <c r="E8734" s="50" t="s">
        <v>7120</v>
      </c>
    </row>
    <row r="8735" spans="1:5" ht="16" x14ac:dyDescent="0.2">
      <c r="A8735" s="8" t="s">
        <v>9307</v>
      </c>
      <c r="B8735" s="8" t="s">
        <v>7425</v>
      </c>
      <c r="C8735" s="8" t="s">
        <v>6</v>
      </c>
      <c r="D8735" s="50" t="s">
        <v>11730</v>
      </c>
      <c r="E8735" s="50" t="s">
        <v>7194</v>
      </c>
    </row>
    <row r="8736" spans="1:5" ht="16" x14ac:dyDescent="0.2">
      <c r="A8736" s="8" t="s">
        <v>9307</v>
      </c>
      <c r="B8736" s="8" t="s">
        <v>7425</v>
      </c>
      <c r="C8736" s="8" t="s">
        <v>7</v>
      </c>
      <c r="D8736" s="50" t="s">
        <v>10122</v>
      </c>
      <c r="E8736" s="50" t="s">
        <v>2355</v>
      </c>
    </row>
    <row r="8737" spans="1:5" ht="16" x14ac:dyDescent="0.2">
      <c r="A8737" s="8" t="s">
        <v>9307</v>
      </c>
      <c r="B8737" s="8" t="s">
        <v>7427</v>
      </c>
      <c r="C8737" s="8" t="s">
        <v>4</v>
      </c>
      <c r="D8737" s="50" t="s">
        <v>11467</v>
      </c>
      <c r="E8737" s="50" t="s">
        <v>6211</v>
      </c>
    </row>
    <row r="8738" spans="1:5" ht="16" x14ac:dyDescent="0.2">
      <c r="A8738" s="8" t="s">
        <v>9307</v>
      </c>
      <c r="B8738" s="8" t="s">
        <v>7427</v>
      </c>
      <c r="C8738" s="8" t="s">
        <v>5</v>
      </c>
      <c r="D8738" s="50" t="s">
        <v>11720</v>
      </c>
      <c r="E8738" s="50" t="s">
        <v>7120</v>
      </c>
    </row>
    <row r="8739" spans="1:5" ht="16" x14ac:dyDescent="0.2">
      <c r="A8739" s="8" t="s">
        <v>9307</v>
      </c>
      <c r="B8739" s="8" t="s">
        <v>7427</v>
      </c>
      <c r="C8739" s="8" t="s">
        <v>6</v>
      </c>
      <c r="D8739" s="50" t="s">
        <v>11730</v>
      </c>
      <c r="E8739" s="50" t="s">
        <v>7194</v>
      </c>
    </row>
    <row r="8740" spans="1:5" ht="16" x14ac:dyDescent="0.2">
      <c r="A8740" s="8" t="s">
        <v>9307</v>
      </c>
      <c r="B8740" s="8" t="s">
        <v>7427</v>
      </c>
      <c r="C8740" s="8" t="s">
        <v>7</v>
      </c>
      <c r="D8740" s="50" t="s">
        <v>10446</v>
      </c>
      <c r="E8740" s="50" t="s">
        <v>3368</v>
      </c>
    </row>
    <row r="8741" spans="1:5" ht="16" x14ac:dyDescent="0.2">
      <c r="A8741" s="8" t="s">
        <v>9307</v>
      </c>
      <c r="B8741" s="8" t="s">
        <v>7429</v>
      </c>
      <c r="C8741" s="8" t="s">
        <v>4</v>
      </c>
      <c r="D8741" s="50" t="s">
        <v>11467</v>
      </c>
      <c r="E8741" s="50" t="s">
        <v>6211</v>
      </c>
    </row>
    <row r="8742" spans="1:5" ht="16" x14ac:dyDescent="0.2">
      <c r="A8742" s="8" t="s">
        <v>9307</v>
      </c>
      <c r="B8742" s="8" t="s">
        <v>7429</v>
      </c>
      <c r="C8742" s="8" t="s">
        <v>5</v>
      </c>
      <c r="D8742" s="50" t="s">
        <v>11720</v>
      </c>
      <c r="E8742" s="50" t="s">
        <v>7120</v>
      </c>
    </row>
    <row r="8743" spans="1:5" ht="16" x14ac:dyDescent="0.2">
      <c r="A8743" s="8" t="s">
        <v>9307</v>
      </c>
      <c r="B8743" s="8" t="s">
        <v>7429</v>
      </c>
      <c r="C8743" s="8" t="s">
        <v>6</v>
      </c>
      <c r="D8743" s="50" t="s">
        <v>11730</v>
      </c>
      <c r="E8743" s="50" t="s">
        <v>7194</v>
      </c>
    </row>
    <row r="8744" spans="1:5" ht="16" x14ac:dyDescent="0.2">
      <c r="A8744" s="8" t="s">
        <v>9307</v>
      </c>
      <c r="B8744" s="8" t="s">
        <v>7429</v>
      </c>
      <c r="C8744" s="8" t="s">
        <v>7</v>
      </c>
      <c r="D8744" s="50" t="s">
        <v>10572</v>
      </c>
      <c r="E8744" s="50" t="s">
        <v>6351</v>
      </c>
    </row>
    <row r="8745" spans="1:5" ht="16" x14ac:dyDescent="0.2">
      <c r="A8745" s="8" t="s">
        <v>9307</v>
      </c>
      <c r="B8745" s="8" t="s">
        <v>7431</v>
      </c>
      <c r="C8745" s="8" t="s">
        <v>4</v>
      </c>
      <c r="D8745" s="50" t="s">
        <v>11467</v>
      </c>
      <c r="E8745" s="50" t="s">
        <v>6211</v>
      </c>
    </row>
    <row r="8746" spans="1:5" ht="16" x14ac:dyDescent="0.2">
      <c r="A8746" s="8" t="s">
        <v>9307</v>
      </c>
      <c r="B8746" s="8" t="s">
        <v>7431</v>
      </c>
      <c r="C8746" s="8" t="s">
        <v>5</v>
      </c>
      <c r="D8746" s="50" t="s">
        <v>11720</v>
      </c>
      <c r="E8746" s="50" t="s">
        <v>7120</v>
      </c>
    </row>
    <row r="8747" spans="1:5" ht="16" x14ac:dyDescent="0.2">
      <c r="A8747" s="8" t="s">
        <v>9307</v>
      </c>
      <c r="B8747" s="8" t="s">
        <v>7431</v>
      </c>
      <c r="C8747" s="8" t="s">
        <v>6</v>
      </c>
      <c r="D8747" s="50" t="s">
        <v>11730</v>
      </c>
      <c r="E8747" s="50" t="s">
        <v>7194</v>
      </c>
    </row>
    <row r="8748" spans="1:5" ht="16" x14ac:dyDescent="0.2">
      <c r="A8748" s="8" t="s">
        <v>9307</v>
      </c>
      <c r="B8748" s="8" t="s">
        <v>7431</v>
      </c>
      <c r="C8748" s="8" t="s">
        <v>7</v>
      </c>
      <c r="D8748" s="50" t="s">
        <v>10737</v>
      </c>
      <c r="E8748" s="50" t="s">
        <v>6359</v>
      </c>
    </row>
    <row r="8749" spans="1:5" ht="16" x14ac:dyDescent="0.2">
      <c r="A8749" s="8" t="s">
        <v>9307</v>
      </c>
      <c r="B8749" s="8" t="s">
        <v>7433</v>
      </c>
      <c r="C8749" s="8" t="s">
        <v>4</v>
      </c>
      <c r="D8749" s="50" t="s">
        <v>11467</v>
      </c>
      <c r="E8749" s="50" t="s">
        <v>6211</v>
      </c>
    </row>
    <row r="8750" spans="1:5" ht="16" x14ac:dyDescent="0.2">
      <c r="A8750" s="8" t="s">
        <v>9307</v>
      </c>
      <c r="B8750" s="8" t="s">
        <v>7433</v>
      </c>
      <c r="C8750" s="8" t="s">
        <v>5</v>
      </c>
      <c r="D8750" s="50" t="s">
        <v>11720</v>
      </c>
      <c r="E8750" s="50" t="s">
        <v>7120</v>
      </c>
    </row>
    <row r="8751" spans="1:5" ht="16" x14ac:dyDescent="0.2">
      <c r="A8751" s="8" t="s">
        <v>9307</v>
      </c>
      <c r="B8751" s="8" t="s">
        <v>7433</v>
      </c>
      <c r="C8751" s="8" t="s">
        <v>6</v>
      </c>
      <c r="D8751" s="50" t="s">
        <v>11730</v>
      </c>
      <c r="E8751" s="50" t="s">
        <v>7194</v>
      </c>
    </row>
    <row r="8752" spans="1:5" ht="16" x14ac:dyDescent="0.2">
      <c r="A8752" s="8" t="s">
        <v>9307</v>
      </c>
      <c r="B8752" s="8" t="s">
        <v>7433</v>
      </c>
      <c r="C8752" s="8" t="s">
        <v>7</v>
      </c>
      <c r="D8752" s="50" t="s">
        <v>10782</v>
      </c>
      <c r="E8752" s="50" t="s">
        <v>4427</v>
      </c>
    </row>
    <row r="8753" spans="1:5" ht="16" x14ac:dyDescent="0.2">
      <c r="A8753" s="8" t="s">
        <v>9307</v>
      </c>
      <c r="B8753" s="8" t="s">
        <v>7435</v>
      </c>
      <c r="C8753" s="8" t="s">
        <v>4</v>
      </c>
      <c r="D8753" s="50" t="s">
        <v>11467</v>
      </c>
      <c r="E8753" s="50" t="s">
        <v>6211</v>
      </c>
    </row>
    <row r="8754" spans="1:5" ht="16" x14ac:dyDescent="0.2">
      <c r="A8754" s="8" t="s">
        <v>9307</v>
      </c>
      <c r="B8754" s="8" t="s">
        <v>7435</v>
      </c>
      <c r="C8754" s="8" t="s">
        <v>5</v>
      </c>
      <c r="D8754" s="50" t="s">
        <v>11720</v>
      </c>
      <c r="E8754" s="50" t="s">
        <v>7120</v>
      </c>
    </row>
    <row r="8755" spans="1:5" ht="16" x14ac:dyDescent="0.2">
      <c r="A8755" s="8" t="s">
        <v>9307</v>
      </c>
      <c r="B8755" s="8" t="s">
        <v>7435</v>
      </c>
      <c r="C8755" s="8" t="s">
        <v>6</v>
      </c>
      <c r="D8755" s="50" t="s">
        <v>11730</v>
      </c>
      <c r="E8755" s="50" t="s">
        <v>7194</v>
      </c>
    </row>
    <row r="8756" spans="1:5" ht="16" x14ac:dyDescent="0.2">
      <c r="A8756" s="8" t="s">
        <v>9307</v>
      </c>
      <c r="B8756" s="8" t="s">
        <v>7435</v>
      </c>
      <c r="C8756" s="8" t="s">
        <v>7</v>
      </c>
      <c r="D8756" s="50" t="s">
        <v>10794</v>
      </c>
      <c r="E8756" s="50" t="s">
        <v>6376</v>
      </c>
    </row>
    <row r="8757" spans="1:5" ht="16" x14ac:dyDescent="0.2">
      <c r="A8757" s="8" t="s">
        <v>9307</v>
      </c>
      <c r="B8757" s="8" t="s">
        <v>7437</v>
      </c>
      <c r="C8757" s="8" t="s">
        <v>4</v>
      </c>
      <c r="D8757" s="50" t="s">
        <v>11467</v>
      </c>
      <c r="E8757" s="50" t="s">
        <v>6211</v>
      </c>
    </row>
    <row r="8758" spans="1:5" ht="16" x14ac:dyDescent="0.2">
      <c r="A8758" s="8" t="s">
        <v>9307</v>
      </c>
      <c r="B8758" s="8" t="s">
        <v>7437</v>
      </c>
      <c r="C8758" s="8" t="s">
        <v>5</v>
      </c>
      <c r="D8758" s="50" t="s">
        <v>11720</v>
      </c>
      <c r="E8758" s="50" t="s">
        <v>7120</v>
      </c>
    </row>
    <row r="8759" spans="1:5" ht="16" x14ac:dyDescent="0.2">
      <c r="A8759" s="8" t="s">
        <v>9307</v>
      </c>
      <c r="B8759" s="8" t="s">
        <v>7437</v>
      </c>
      <c r="C8759" s="8" t="s">
        <v>6</v>
      </c>
      <c r="D8759" s="50" t="s">
        <v>11730</v>
      </c>
      <c r="E8759" s="50" t="s">
        <v>7194</v>
      </c>
    </row>
    <row r="8760" spans="1:5" ht="16" x14ac:dyDescent="0.2">
      <c r="A8760" s="8" t="s">
        <v>9307</v>
      </c>
      <c r="B8760" s="8" t="s">
        <v>7437</v>
      </c>
      <c r="C8760" s="8" t="s">
        <v>7</v>
      </c>
      <c r="D8760" s="50" t="s">
        <v>11763</v>
      </c>
      <c r="E8760" s="50" t="s">
        <v>7439</v>
      </c>
    </row>
    <row r="8761" spans="1:5" ht="16" x14ac:dyDescent="0.2">
      <c r="A8761" s="8" t="s">
        <v>9307</v>
      </c>
      <c r="B8761" s="8" t="s">
        <v>7441</v>
      </c>
      <c r="C8761" s="8" t="s">
        <v>4</v>
      </c>
      <c r="D8761" s="50" t="s">
        <v>11467</v>
      </c>
      <c r="E8761" s="50" t="s">
        <v>6211</v>
      </c>
    </row>
    <row r="8762" spans="1:5" ht="16" x14ac:dyDescent="0.2">
      <c r="A8762" s="8" t="s">
        <v>9307</v>
      </c>
      <c r="B8762" s="8" t="s">
        <v>7441</v>
      </c>
      <c r="C8762" s="8" t="s">
        <v>5</v>
      </c>
      <c r="D8762" s="50" t="s">
        <v>11720</v>
      </c>
      <c r="E8762" s="50" t="s">
        <v>7120</v>
      </c>
    </row>
    <row r="8763" spans="1:5" ht="16" x14ac:dyDescent="0.2">
      <c r="A8763" s="8" t="s">
        <v>9307</v>
      </c>
      <c r="B8763" s="8" t="s">
        <v>7441</v>
      </c>
      <c r="C8763" s="8" t="s">
        <v>6</v>
      </c>
      <c r="D8763" s="50" t="s">
        <v>11730</v>
      </c>
      <c r="E8763" s="50" t="s">
        <v>7194</v>
      </c>
    </row>
    <row r="8764" spans="1:5" ht="16" x14ac:dyDescent="0.2">
      <c r="A8764" s="8" t="s">
        <v>9307</v>
      </c>
      <c r="B8764" s="8" t="s">
        <v>7441</v>
      </c>
      <c r="C8764" s="8" t="s">
        <v>7</v>
      </c>
      <c r="D8764" s="50" t="s">
        <v>11749</v>
      </c>
      <c r="E8764" s="50" t="s">
        <v>7289</v>
      </c>
    </row>
    <row r="8765" spans="1:5" ht="16" x14ac:dyDescent="0.2">
      <c r="A8765" s="8" t="s">
        <v>9307</v>
      </c>
      <c r="B8765" s="8" t="s">
        <v>7443</v>
      </c>
      <c r="C8765" s="8" t="s">
        <v>4</v>
      </c>
      <c r="D8765" s="50" t="s">
        <v>11467</v>
      </c>
      <c r="E8765" s="50" t="s">
        <v>6211</v>
      </c>
    </row>
    <row r="8766" spans="1:5" ht="16" x14ac:dyDescent="0.2">
      <c r="A8766" s="8" t="s">
        <v>9307</v>
      </c>
      <c r="B8766" s="8" t="s">
        <v>7443</v>
      </c>
      <c r="C8766" s="8" t="s">
        <v>5</v>
      </c>
      <c r="D8766" s="50" t="s">
        <v>11720</v>
      </c>
      <c r="E8766" s="50" t="s">
        <v>7120</v>
      </c>
    </row>
    <row r="8767" spans="1:5" ht="16" x14ac:dyDescent="0.2">
      <c r="A8767" s="8" t="s">
        <v>9307</v>
      </c>
      <c r="B8767" s="8" t="s">
        <v>7443</v>
      </c>
      <c r="C8767" s="8" t="s">
        <v>6</v>
      </c>
      <c r="D8767" s="50" t="s">
        <v>11730</v>
      </c>
      <c r="E8767" s="50" t="s">
        <v>7194</v>
      </c>
    </row>
    <row r="8768" spans="1:5" ht="16" x14ac:dyDescent="0.2">
      <c r="A8768" s="8" t="s">
        <v>9307</v>
      </c>
      <c r="B8768" s="8" t="s">
        <v>7443</v>
      </c>
      <c r="C8768" s="8" t="s">
        <v>7</v>
      </c>
      <c r="D8768" s="50" t="s">
        <v>10008</v>
      </c>
      <c r="E8768" s="50" t="s">
        <v>2080</v>
      </c>
    </row>
    <row r="8769" spans="1:5" ht="16" x14ac:dyDescent="0.2">
      <c r="A8769" s="8" t="s">
        <v>9307</v>
      </c>
      <c r="B8769" s="8" t="s">
        <v>7445</v>
      </c>
      <c r="C8769" s="8" t="s">
        <v>4</v>
      </c>
      <c r="D8769" s="50" t="s">
        <v>11467</v>
      </c>
      <c r="E8769" s="50" t="s">
        <v>6211</v>
      </c>
    </row>
    <row r="8770" spans="1:5" ht="16" x14ac:dyDescent="0.2">
      <c r="A8770" s="8" t="s">
        <v>9307</v>
      </c>
      <c r="B8770" s="8" t="s">
        <v>7445</v>
      </c>
      <c r="C8770" s="8" t="s">
        <v>5</v>
      </c>
      <c r="D8770" s="50" t="s">
        <v>11720</v>
      </c>
      <c r="E8770" s="50" t="s">
        <v>7120</v>
      </c>
    </row>
    <row r="8771" spans="1:5" ht="16" x14ac:dyDescent="0.2">
      <c r="A8771" s="8" t="s">
        <v>9307</v>
      </c>
      <c r="B8771" s="8" t="s">
        <v>7445</v>
      </c>
      <c r="C8771" s="8" t="s">
        <v>6</v>
      </c>
      <c r="D8771" s="50" t="s">
        <v>11730</v>
      </c>
      <c r="E8771" s="50" t="s">
        <v>7194</v>
      </c>
    </row>
    <row r="8772" spans="1:5" ht="16" x14ac:dyDescent="0.2">
      <c r="A8772" s="8" t="s">
        <v>9307</v>
      </c>
      <c r="B8772" s="8" t="s">
        <v>7445</v>
      </c>
      <c r="C8772" s="8" t="s">
        <v>7</v>
      </c>
      <c r="D8772" s="50" t="s">
        <v>11531</v>
      </c>
      <c r="E8772" s="50" t="s">
        <v>6407</v>
      </c>
    </row>
    <row r="8773" spans="1:5" ht="16" x14ac:dyDescent="0.2">
      <c r="A8773" s="8" t="s">
        <v>9307</v>
      </c>
      <c r="B8773" s="8" t="s">
        <v>7447</v>
      </c>
      <c r="C8773" s="8" t="s">
        <v>4</v>
      </c>
      <c r="D8773" s="50" t="s">
        <v>11467</v>
      </c>
      <c r="E8773" s="50" t="s">
        <v>6211</v>
      </c>
    </row>
    <row r="8774" spans="1:5" ht="16" x14ac:dyDescent="0.2">
      <c r="A8774" s="8" t="s">
        <v>9307</v>
      </c>
      <c r="B8774" s="8" t="s">
        <v>7447</v>
      </c>
      <c r="C8774" s="8" t="s">
        <v>5</v>
      </c>
      <c r="D8774" s="50" t="s">
        <v>11720</v>
      </c>
      <c r="E8774" s="50" t="s">
        <v>7120</v>
      </c>
    </row>
    <row r="8775" spans="1:5" ht="16" x14ac:dyDescent="0.2">
      <c r="A8775" s="8" t="s">
        <v>9307</v>
      </c>
      <c r="B8775" s="8" t="s">
        <v>7447</v>
      </c>
      <c r="C8775" s="8" t="s">
        <v>6</v>
      </c>
      <c r="D8775" s="50" t="s">
        <v>11730</v>
      </c>
      <c r="E8775" s="50" t="s">
        <v>7194</v>
      </c>
    </row>
    <row r="8776" spans="1:5" ht="16" x14ac:dyDescent="0.2">
      <c r="A8776" s="8" t="s">
        <v>9307</v>
      </c>
      <c r="B8776" s="8" t="s">
        <v>7447</v>
      </c>
      <c r="C8776" s="8" t="s">
        <v>7</v>
      </c>
      <c r="D8776" s="50" t="s">
        <v>11537</v>
      </c>
      <c r="E8776" s="50" t="s">
        <v>6423</v>
      </c>
    </row>
    <row r="8777" spans="1:5" ht="16" x14ac:dyDescent="0.2">
      <c r="A8777" s="8" t="s">
        <v>9307</v>
      </c>
      <c r="B8777" s="8" t="s">
        <v>7449</v>
      </c>
      <c r="C8777" s="8" t="s">
        <v>4</v>
      </c>
      <c r="D8777" s="50" t="s">
        <v>11467</v>
      </c>
      <c r="E8777" s="50" t="s">
        <v>6211</v>
      </c>
    </row>
    <row r="8778" spans="1:5" ht="16" x14ac:dyDescent="0.2">
      <c r="A8778" s="8" t="s">
        <v>9307</v>
      </c>
      <c r="B8778" s="8" t="s">
        <v>7449</v>
      </c>
      <c r="C8778" s="8" t="s">
        <v>5</v>
      </c>
      <c r="D8778" s="50" t="s">
        <v>11720</v>
      </c>
      <c r="E8778" s="50" t="s">
        <v>7120</v>
      </c>
    </row>
    <row r="8779" spans="1:5" ht="16" x14ac:dyDescent="0.2">
      <c r="A8779" s="8" t="s">
        <v>9307</v>
      </c>
      <c r="B8779" s="8" t="s">
        <v>7449</v>
      </c>
      <c r="C8779" s="8" t="s">
        <v>6</v>
      </c>
      <c r="D8779" s="50" t="s">
        <v>11730</v>
      </c>
      <c r="E8779" s="50" t="s">
        <v>7194</v>
      </c>
    </row>
    <row r="8780" spans="1:5" ht="16" x14ac:dyDescent="0.2">
      <c r="A8780" s="8" t="s">
        <v>9307</v>
      </c>
      <c r="B8780" s="8" t="s">
        <v>7449</v>
      </c>
      <c r="C8780" s="8" t="s">
        <v>7</v>
      </c>
      <c r="D8780" s="50" t="s">
        <v>9547</v>
      </c>
      <c r="E8780" s="50" t="s">
        <v>802</v>
      </c>
    </row>
    <row r="8781" spans="1:5" ht="16" x14ac:dyDescent="0.2">
      <c r="A8781" s="8" t="s">
        <v>9307</v>
      </c>
      <c r="B8781" s="8" t="s">
        <v>7451</v>
      </c>
      <c r="C8781" s="8" t="s">
        <v>4</v>
      </c>
      <c r="D8781" s="50" t="s">
        <v>11467</v>
      </c>
      <c r="E8781" s="50" t="s">
        <v>6211</v>
      </c>
    </row>
    <row r="8782" spans="1:5" ht="16" x14ac:dyDescent="0.2">
      <c r="A8782" s="8" t="s">
        <v>9307</v>
      </c>
      <c r="B8782" s="8" t="s">
        <v>7451</v>
      </c>
      <c r="C8782" s="8" t="s">
        <v>5</v>
      </c>
      <c r="D8782" s="50" t="s">
        <v>11720</v>
      </c>
      <c r="E8782" s="50" t="s">
        <v>7120</v>
      </c>
    </row>
    <row r="8783" spans="1:5" ht="16" x14ac:dyDescent="0.2">
      <c r="A8783" s="8" t="s">
        <v>9307</v>
      </c>
      <c r="B8783" s="8" t="s">
        <v>7451</v>
      </c>
      <c r="C8783" s="8" t="s">
        <v>6</v>
      </c>
      <c r="D8783" s="50" t="s">
        <v>11730</v>
      </c>
      <c r="E8783" s="50" t="s">
        <v>7194</v>
      </c>
    </row>
    <row r="8784" spans="1:5" ht="16" x14ac:dyDescent="0.2">
      <c r="A8784" s="8" t="s">
        <v>9307</v>
      </c>
      <c r="B8784" s="8" t="s">
        <v>7451</v>
      </c>
      <c r="C8784" s="8" t="s">
        <v>7</v>
      </c>
      <c r="D8784" s="50" t="s">
        <v>9516</v>
      </c>
      <c r="E8784" s="50" t="s">
        <v>643</v>
      </c>
    </row>
    <row r="8785" spans="1:5" ht="16" x14ac:dyDescent="0.2">
      <c r="A8785" s="8" t="s">
        <v>9307</v>
      </c>
      <c r="B8785" s="8" t="s">
        <v>7454</v>
      </c>
      <c r="C8785" s="8" t="s">
        <v>4</v>
      </c>
      <c r="D8785" s="50" t="s">
        <v>11467</v>
      </c>
      <c r="E8785" s="50" t="s">
        <v>6211</v>
      </c>
    </row>
    <row r="8786" spans="1:5" ht="16" x14ac:dyDescent="0.2">
      <c r="A8786" s="8" t="s">
        <v>9307</v>
      </c>
      <c r="B8786" s="8" t="s">
        <v>7454</v>
      </c>
      <c r="C8786" s="8" t="s">
        <v>5</v>
      </c>
      <c r="D8786" s="50" t="s">
        <v>11720</v>
      </c>
      <c r="E8786" s="50" t="s">
        <v>7120</v>
      </c>
    </row>
    <row r="8787" spans="1:5" ht="16" x14ac:dyDescent="0.2">
      <c r="A8787" s="8" t="s">
        <v>9307</v>
      </c>
      <c r="B8787" s="8" t="s">
        <v>7454</v>
      </c>
      <c r="C8787" s="8" t="s">
        <v>6</v>
      </c>
      <c r="D8787" s="50" t="s">
        <v>11730</v>
      </c>
      <c r="E8787" s="50" t="s">
        <v>7194</v>
      </c>
    </row>
    <row r="8788" spans="1:5" ht="16" x14ac:dyDescent="0.2">
      <c r="A8788" s="8" t="s">
        <v>9307</v>
      </c>
      <c r="B8788" s="8" t="s">
        <v>7454</v>
      </c>
      <c r="C8788" s="8" t="s">
        <v>7</v>
      </c>
      <c r="D8788" s="50" t="s">
        <v>11764</v>
      </c>
      <c r="E8788" s="50" t="s">
        <v>7456</v>
      </c>
    </row>
    <row r="8789" spans="1:5" ht="16" x14ac:dyDescent="0.2">
      <c r="A8789" s="8" t="s">
        <v>9307</v>
      </c>
      <c r="B8789" s="8" t="s">
        <v>7457</v>
      </c>
      <c r="C8789" s="8" t="s">
        <v>4</v>
      </c>
      <c r="D8789" s="50" t="s">
        <v>11467</v>
      </c>
      <c r="E8789" s="50" t="s">
        <v>6211</v>
      </c>
    </row>
    <row r="8790" spans="1:5" ht="16" x14ac:dyDescent="0.2">
      <c r="A8790" s="8" t="s">
        <v>9307</v>
      </c>
      <c r="B8790" s="8" t="s">
        <v>7457</v>
      </c>
      <c r="C8790" s="8" t="s">
        <v>5</v>
      </c>
      <c r="D8790" s="50" t="s">
        <v>11720</v>
      </c>
      <c r="E8790" s="50" t="s">
        <v>7120</v>
      </c>
    </row>
    <row r="8791" spans="1:5" ht="16" x14ac:dyDescent="0.2">
      <c r="A8791" s="8" t="s">
        <v>9307</v>
      </c>
      <c r="B8791" s="8" t="s">
        <v>7457</v>
      </c>
      <c r="C8791" s="8" t="s">
        <v>6</v>
      </c>
      <c r="D8791" s="50" t="s">
        <v>11730</v>
      </c>
      <c r="E8791" s="50" t="s">
        <v>7194</v>
      </c>
    </row>
    <row r="8792" spans="1:5" ht="16" x14ac:dyDescent="0.2">
      <c r="A8792" s="8" t="s">
        <v>9307</v>
      </c>
      <c r="B8792" s="8" t="s">
        <v>7457</v>
      </c>
      <c r="C8792" s="8" t="s">
        <v>7</v>
      </c>
      <c r="D8792" s="50" t="s">
        <v>11742</v>
      </c>
      <c r="E8792" s="50" t="s">
        <v>7236</v>
      </c>
    </row>
    <row r="8793" spans="1:5" ht="16" x14ac:dyDescent="0.2">
      <c r="A8793" s="8" t="s">
        <v>9307</v>
      </c>
      <c r="B8793" s="8" t="s">
        <v>7459</v>
      </c>
      <c r="C8793" s="8" t="s">
        <v>4</v>
      </c>
      <c r="D8793" s="50" t="s">
        <v>11467</v>
      </c>
      <c r="E8793" s="50" t="s">
        <v>6211</v>
      </c>
    </row>
    <row r="8794" spans="1:5" ht="16" x14ac:dyDescent="0.2">
      <c r="A8794" s="8" t="s">
        <v>9307</v>
      </c>
      <c r="B8794" s="8" t="s">
        <v>7459</v>
      </c>
      <c r="C8794" s="8" t="s">
        <v>5</v>
      </c>
      <c r="D8794" s="50" t="s">
        <v>11720</v>
      </c>
      <c r="E8794" s="50" t="s">
        <v>7120</v>
      </c>
    </row>
    <row r="8795" spans="1:5" ht="16" x14ac:dyDescent="0.2">
      <c r="A8795" s="8" t="s">
        <v>9307</v>
      </c>
      <c r="B8795" s="8" t="s">
        <v>7459</v>
      </c>
      <c r="C8795" s="8" t="s">
        <v>6</v>
      </c>
      <c r="D8795" s="50" t="s">
        <v>11730</v>
      </c>
      <c r="E8795" s="50" t="s">
        <v>7194</v>
      </c>
    </row>
    <row r="8796" spans="1:5" ht="16" x14ac:dyDescent="0.2">
      <c r="A8796" s="8" t="s">
        <v>9307</v>
      </c>
      <c r="B8796" s="8" t="s">
        <v>7459</v>
      </c>
      <c r="C8796" s="8" t="s">
        <v>7</v>
      </c>
      <c r="D8796" s="50" t="s">
        <v>11765</v>
      </c>
      <c r="E8796" s="50" t="s">
        <v>7461</v>
      </c>
    </row>
    <row r="8797" spans="1:5" ht="16" x14ac:dyDescent="0.2">
      <c r="A8797" s="8" t="s">
        <v>9307</v>
      </c>
      <c r="B8797" s="8" t="s">
        <v>7462</v>
      </c>
      <c r="C8797" s="8" t="s">
        <v>4</v>
      </c>
      <c r="D8797" s="50" t="s">
        <v>11467</v>
      </c>
      <c r="E8797" s="50" t="s">
        <v>6211</v>
      </c>
    </row>
    <row r="8798" spans="1:5" ht="16" x14ac:dyDescent="0.2">
      <c r="A8798" s="8" t="s">
        <v>9307</v>
      </c>
      <c r="B8798" s="8" t="s">
        <v>7462</v>
      </c>
      <c r="C8798" s="8" t="s">
        <v>5</v>
      </c>
      <c r="D8798" s="50" t="s">
        <v>11720</v>
      </c>
      <c r="E8798" s="50" t="s">
        <v>7120</v>
      </c>
    </row>
    <row r="8799" spans="1:5" ht="16" x14ac:dyDescent="0.2">
      <c r="A8799" s="8" t="s">
        <v>9307</v>
      </c>
      <c r="B8799" s="8" t="s">
        <v>7462</v>
      </c>
      <c r="C8799" s="8" t="s">
        <v>6</v>
      </c>
      <c r="D8799" s="50" t="s">
        <v>11730</v>
      </c>
      <c r="E8799" s="50" t="s">
        <v>7194</v>
      </c>
    </row>
    <row r="8800" spans="1:5" ht="16" x14ac:dyDescent="0.2">
      <c r="A8800" s="8" t="s">
        <v>9307</v>
      </c>
      <c r="B8800" s="8" t="s">
        <v>7462</v>
      </c>
      <c r="C8800" s="8" t="s">
        <v>7</v>
      </c>
      <c r="D8800" s="50" t="s">
        <v>11757</v>
      </c>
      <c r="E8800" s="50" t="s">
        <v>7389</v>
      </c>
    </row>
    <row r="8801" spans="1:5" ht="16" x14ac:dyDescent="0.2">
      <c r="A8801" s="8" t="s">
        <v>9307</v>
      </c>
      <c r="B8801" s="8" t="s">
        <v>7464</v>
      </c>
      <c r="C8801" s="8" t="s">
        <v>4</v>
      </c>
      <c r="D8801" s="50" t="s">
        <v>11467</v>
      </c>
      <c r="E8801" s="50" t="s">
        <v>6211</v>
      </c>
    </row>
    <row r="8802" spans="1:5" ht="16" x14ac:dyDescent="0.2">
      <c r="A8802" s="8" t="s">
        <v>9307</v>
      </c>
      <c r="B8802" s="8" t="s">
        <v>7464</v>
      </c>
      <c r="C8802" s="8" t="s">
        <v>5</v>
      </c>
      <c r="D8802" s="50" t="s">
        <v>11720</v>
      </c>
      <c r="E8802" s="50" t="s">
        <v>7120</v>
      </c>
    </row>
    <row r="8803" spans="1:5" ht="16" x14ac:dyDescent="0.2">
      <c r="A8803" s="8" t="s">
        <v>9307</v>
      </c>
      <c r="B8803" s="8" t="s">
        <v>7464</v>
      </c>
      <c r="C8803" s="8" t="s">
        <v>6</v>
      </c>
      <c r="D8803" s="50" t="s">
        <v>11730</v>
      </c>
      <c r="E8803" s="50" t="s">
        <v>7194</v>
      </c>
    </row>
    <row r="8804" spans="1:5" ht="16" x14ac:dyDescent="0.2">
      <c r="A8804" s="8" t="s">
        <v>9307</v>
      </c>
      <c r="B8804" s="8" t="s">
        <v>7464</v>
      </c>
      <c r="C8804" s="8" t="s">
        <v>7</v>
      </c>
      <c r="D8804" s="50" t="s">
        <v>11766</v>
      </c>
      <c r="E8804" s="50" t="s">
        <v>7466</v>
      </c>
    </row>
    <row r="8805" spans="1:5" ht="16" x14ac:dyDescent="0.2">
      <c r="A8805" s="8" t="s">
        <v>9307</v>
      </c>
      <c r="B8805" s="8" t="s">
        <v>7467</v>
      </c>
      <c r="C8805" s="8" t="s">
        <v>4</v>
      </c>
      <c r="D8805" s="50" t="s">
        <v>11467</v>
      </c>
      <c r="E8805" s="50" t="s">
        <v>6211</v>
      </c>
    </row>
    <row r="8806" spans="1:5" ht="16" x14ac:dyDescent="0.2">
      <c r="A8806" s="8" t="s">
        <v>9307</v>
      </c>
      <c r="B8806" s="8" t="s">
        <v>7467</v>
      </c>
      <c r="C8806" s="8" t="s">
        <v>5</v>
      </c>
      <c r="D8806" s="50" t="s">
        <v>11720</v>
      </c>
      <c r="E8806" s="50" t="s">
        <v>7120</v>
      </c>
    </row>
    <row r="8807" spans="1:5" ht="16" x14ac:dyDescent="0.2">
      <c r="A8807" s="8" t="s">
        <v>9307</v>
      </c>
      <c r="B8807" s="8" t="s">
        <v>7467</v>
      </c>
      <c r="C8807" s="8" t="s">
        <v>6</v>
      </c>
      <c r="D8807" s="50" t="s">
        <v>11730</v>
      </c>
      <c r="E8807" s="50" t="s">
        <v>7194</v>
      </c>
    </row>
    <row r="8808" spans="1:5" ht="16" x14ac:dyDescent="0.2">
      <c r="A8808" s="8" t="s">
        <v>9307</v>
      </c>
      <c r="B8808" s="8" t="s">
        <v>7467</v>
      </c>
      <c r="C8808" s="8" t="s">
        <v>7</v>
      </c>
      <c r="D8808" s="50" t="s">
        <v>11767</v>
      </c>
      <c r="E8808" s="50" t="s">
        <v>7469</v>
      </c>
    </row>
    <row r="8809" spans="1:5" ht="16" x14ac:dyDescent="0.2">
      <c r="A8809" s="8" t="s">
        <v>9307</v>
      </c>
      <c r="B8809" s="8" t="s">
        <v>7470</v>
      </c>
      <c r="C8809" s="8" t="s">
        <v>4</v>
      </c>
      <c r="D8809" s="50" t="s">
        <v>11467</v>
      </c>
      <c r="E8809" s="50" t="s">
        <v>6211</v>
      </c>
    </row>
    <row r="8810" spans="1:5" ht="16" x14ac:dyDescent="0.2">
      <c r="A8810" s="8" t="s">
        <v>9307</v>
      </c>
      <c r="B8810" s="8" t="s">
        <v>7470</v>
      </c>
      <c r="C8810" s="8" t="s">
        <v>5</v>
      </c>
      <c r="D8810" s="50" t="s">
        <v>11720</v>
      </c>
      <c r="E8810" s="50" t="s">
        <v>7120</v>
      </c>
    </row>
    <row r="8811" spans="1:5" ht="16" x14ac:dyDescent="0.2">
      <c r="A8811" s="8" t="s">
        <v>9307</v>
      </c>
      <c r="B8811" s="8" t="s">
        <v>7470</v>
      </c>
      <c r="C8811" s="8" t="s">
        <v>6</v>
      </c>
      <c r="D8811" s="50" t="s">
        <v>11730</v>
      </c>
      <c r="E8811" s="50" t="s">
        <v>7194</v>
      </c>
    </row>
    <row r="8812" spans="1:5" ht="16" x14ac:dyDescent="0.2">
      <c r="A8812" s="8" t="s">
        <v>9307</v>
      </c>
      <c r="B8812" s="8" t="s">
        <v>7470</v>
      </c>
      <c r="C8812" s="8" t="s">
        <v>7</v>
      </c>
      <c r="D8812" s="50" t="s">
        <v>11760</v>
      </c>
      <c r="E8812" s="50" t="s">
        <v>7398</v>
      </c>
    </row>
    <row r="8813" spans="1:5" ht="48" x14ac:dyDescent="0.2">
      <c r="A8813" s="8" t="s">
        <v>9307</v>
      </c>
      <c r="B8813" s="8" t="s">
        <v>7470</v>
      </c>
      <c r="C8813" s="8" t="s">
        <v>8</v>
      </c>
      <c r="D8813" s="50" t="s">
        <v>11768</v>
      </c>
      <c r="E8813" s="50" t="s">
        <v>7472</v>
      </c>
    </row>
    <row r="8814" spans="1:5" ht="16" x14ac:dyDescent="0.2">
      <c r="A8814" s="8" t="s">
        <v>9307</v>
      </c>
      <c r="B8814" s="8" t="s">
        <v>7473</v>
      </c>
      <c r="C8814" s="8" t="s">
        <v>4</v>
      </c>
      <c r="D8814" s="50" t="s">
        <v>11467</v>
      </c>
      <c r="E8814" s="50" t="s">
        <v>6211</v>
      </c>
    </row>
    <row r="8815" spans="1:5" ht="16" x14ac:dyDescent="0.2">
      <c r="A8815" s="8" t="s">
        <v>9307</v>
      </c>
      <c r="B8815" s="8" t="s">
        <v>7473</v>
      </c>
      <c r="C8815" s="8" t="s">
        <v>5</v>
      </c>
      <c r="D8815" s="50" t="s">
        <v>11720</v>
      </c>
      <c r="E8815" s="50" t="s">
        <v>7120</v>
      </c>
    </row>
    <row r="8816" spans="1:5" ht="16" x14ac:dyDescent="0.2">
      <c r="A8816" s="8" t="s">
        <v>9307</v>
      </c>
      <c r="B8816" s="8" t="s">
        <v>7473</v>
      </c>
      <c r="C8816" s="8" t="s">
        <v>6</v>
      </c>
      <c r="D8816" s="50" t="s">
        <v>11730</v>
      </c>
      <c r="E8816" s="50" t="s">
        <v>7194</v>
      </c>
    </row>
    <row r="8817" spans="1:5" ht="16" x14ac:dyDescent="0.2">
      <c r="A8817" s="8" t="s">
        <v>9307</v>
      </c>
      <c r="B8817" s="8" t="s">
        <v>7473</v>
      </c>
      <c r="C8817" s="8" t="s">
        <v>7</v>
      </c>
      <c r="D8817" s="50" t="s">
        <v>9547</v>
      </c>
      <c r="E8817" s="50" t="s">
        <v>802</v>
      </c>
    </row>
    <row r="8818" spans="1:5" ht="16" x14ac:dyDescent="0.2">
      <c r="A8818" s="8" t="s">
        <v>9307</v>
      </c>
      <c r="B8818" s="8" t="s">
        <v>7475</v>
      </c>
      <c r="C8818" s="8" t="s">
        <v>4</v>
      </c>
      <c r="D8818" s="50" t="s">
        <v>11467</v>
      </c>
      <c r="E8818" s="50" t="s">
        <v>6211</v>
      </c>
    </row>
    <row r="8819" spans="1:5" ht="16" x14ac:dyDescent="0.2">
      <c r="A8819" s="8" t="s">
        <v>9307</v>
      </c>
      <c r="B8819" s="8" t="s">
        <v>7475</v>
      </c>
      <c r="C8819" s="8" t="s">
        <v>5</v>
      </c>
      <c r="D8819" s="50" t="s">
        <v>11720</v>
      </c>
      <c r="E8819" s="50" t="s">
        <v>7120</v>
      </c>
    </row>
    <row r="8820" spans="1:5" ht="16" x14ac:dyDescent="0.2">
      <c r="A8820" s="8" t="s">
        <v>9307</v>
      </c>
      <c r="B8820" s="8" t="s">
        <v>7475</v>
      </c>
      <c r="C8820" s="8" t="s">
        <v>6</v>
      </c>
      <c r="D8820" s="50" t="s">
        <v>11730</v>
      </c>
      <c r="E8820" s="50" t="s">
        <v>7194</v>
      </c>
    </row>
    <row r="8821" spans="1:5" ht="16" x14ac:dyDescent="0.2">
      <c r="A8821" s="8" t="s">
        <v>9307</v>
      </c>
      <c r="B8821" s="8" t="s">
        <v>7475</v>
      </c>
      <c r="C8821" s="8" t="s">
        <v>7</v>
      </c>
      <c r="D8821" s="50" t="s">
        <v>9516</v>
      </c>
      <c r="E8821" s="50" t="s">
        <v>643</v>
      </c>
    </row>
    <row r="8822" spans="1:5" ht="16" x14ac:dyDescent="0.2">
      <c r="A8822" s="8" t="s">
        <v>9307</v>
      </c>
      <c r="B8822" s="8" t="s">
        <v>7478</v>
      </c>
      <c r="C8822" s="8" t="s">
        <v>4</v>
      </c>
      <c r="D8822" s="50" t="s">
        <v>11467</v>
      </c>
      <c r="E8822" s="50" t="s">
        <v>6211</v>
      </c>
    </row>
    <row r="8823" spans="1:5" ht="16" x14ac:dyDescent="0.2">
      <c r="A8823" s="8" t="s">
        <v>9307</v>
      </c>
      <c r="B8823" s="8" t="s">
        <v>7478</v>
      </c>
      <c r="C8823" s="8" t="s">
        <v>5</v>
      </c>
      <c r="D8823" s="50" t="s">
        <v>11720</v>
      </c>
      <c r="E8823" s="50" t="s">
        <v>7120</v>
      </c>
    </row>
    <row r="8824" spans="1:5" ht="16" x14ac:dyDescent="0.2">
      <c r="A8824" s="8" t="s">
        <v>9307</v>
      </c>
      <c r="B8824" s="8" t="s">
        <v>7478</v>
      </c>
      <c r="C8824" s="8" t="s">
        <v>6</v>
      </c>
      <c r="D8824" s="50" t="s">
        <v>11730</v>
      </c>
      <c r="E8824" s="50" t="s">
        <v>7194</v>
      </c>
    </row>
    <row r="8825" spans="1:5" ht="32" x14ac:dyDescent="0.2">
      <c r="A8825" s="8" t="s">
        <v>9307</v>
      </c>
      <c r="B8825" s="8" t="s">
        <v>7478</v>
      </c>
      <c r="C8825" s="8" t="s">
        <v>7</v>
      </c>
      <c r="D8825" s="50" t="s">
        <v>11769</v>
      </c>
      <c r="E8825" s="50" t="s">
        <v>7480</v>
      </c>
    </row>
    <row r="8826" spans="1:5" ht="16" x14ac:dyDescent="0.2">
      <c r="A8826" s="8" t="s">
        <v>9307</v>
      </c>
      <c r="B8826" s="8" t="s">
        <v>7481</v>
      </c>
      <c r="C8826" s="8" t="s">
        <v>4</v>
      </c>
      <c r="D8826" s="50" t="s">
        <v>11467</v>
      </c>
      <c r="E8826" s="50" t="s">
        <v>6211</v>
      </c>
    </row>
    <row r="8827" spans="1:5" ht="16" x14ac:dyDescent="0.2">
      <c r="A8827" s="8" t="s">
        <v>9307</v>
      </c>
      <c r="B8827" s="8" t="s">
        <v>7481</v>
      </c>
      <c r="C8827" s="8" t="s">
        <v>5</v>
      </c>
      <c r="D8827" s="50" t="s">
        <v>11720</v>
      </c>
      <c r="E8827" s="50" t="s">
        <v>7120</v>
      </c>
    </row>
    <row r="8828" spans="1:5" ht="16" x14ac:dyDescent="0.2">
      <c r="A8828" s="8" t="s">
        <v>9307</v>
      </c>
      <c r="B8828" s="8" t="s">
        <v>7481</v>
      </c>
      <c r="C8828" s="8" t="s">
        <v>6</v>
      </c>
      <c r="D8828" s="50" t="s">
        <v>11730</v>
      </c>
      <c r="E8828" s="50" t="s">
        <v>7194</v>
      </c>
    </row>
    <row r="8829" spans="1:5" ht="16" x14ac:dyDescent="0.2">
      <c r="A8829" s="8" t="s">
        <v>9307</v>
      </c>
      <c r="B8829" s="8" t="s">
        <v>7481</v>
      </c>
      <c r="C8829" s="8" t="s">
        <v>7</v>
      </c>
      <c r="D8829" s="50" t="s">
        <v>9654</v>
      </c>
      <c r="E8829" s="50" t="s">
        <v>6275</v>
      </c>
    </row>
    <row r="8830" spans="1:5" ht="16" x14ac:dyDescent="0.2">
      <c r="A8830" s="8" t="s">
        <v>9307</v>
      </c>
      <c r="B8830" s="8" t="s">
        <v>7483</v>
      </c>
      <c r="C8830" s="8" t="s">
        <v>4</v>
      </c>
      <c r="D8830" s="50" t="s">
        <v>11467</v>
      </c>
      <c r="E8830" s="50" t="s">
        <v>6211</v>
      </c>
    </row>
    <row r="8831" spans="1:5" ht="16" x14ac:dyDescent="0.2">
      <c r="A8831" s="8" t="s">
        <v>9307</v>
      </c>
      <c r="B8831" s="8" t="s">
        <v>7483</v>
      </c>
      <c r="C8831" s="8" t="s">
        <v>5</v>
      </c>
      <c r="D8831" s="50" t="s">
        <v>11720</v>
      </c>
      <c r="E8831" s="50" t="s">
        <v>7120</v>
      </c>
    </row>
    <row r="8832" spans="1:5" ht="16" x14ac:dyDescent="0.2">
      <c r="A8832" s="8" t="s">
        <v>9307</v>
      </c>
      <c r="B8832" s="8" t="s">
        <v>7483</v>
      </c>
      <c r="C8832" s="8" t="s">
        <v>6</v>
      </c>
      <c r="D8832" s="50" t="s">
        <v>11730</v>
      </c>
      <c r="E8832" s="50" t="s">
        <v>7194</v>
      </c>
    </row>
    <row r="8833" spans="1:5" ht="16" x14ac:dyDescent="0.2">
      <c r="A8833" s="8" t="s">
        <v>9307</v>
      </c>
      <c r="B8833" s="8" t="s">
        <v>7483</v>
      </c>
      <c r="C8833" s="8" t="s">
        <v>7</v>
      </c>
      <c r="D8833" s="50" t="s">
        <v>11494</v>
      </c>
      <c r="E8833" s="50" t="s">
        <v>6282</v>
      </c>
    </row>
    <row r="8834" spans="1:5" ht="16" x14ac:dyDescent="0.2">
      <c r="A8834" s="8" t="s">
        <v>9307</v>
      </c>
      <c r="B8834" s="8" t="s">
        <v>7485</v>
      </c>
      <c r="C8834" s="8" t="s">
        <v>4</v>
      </c>
      <c r="D8834" s="50" t="s">
        <v>11467</v>
      </c>
      <c r="E8834" s="50" t="s">
        <v>6211</v>
      </c>
    </row>
    <row r="8835" spans="1:5" ht="16" x14ac:dyDescent="0.2">
      <c r="A8835" s="8" t="s">
        <v>9307</v>
      </c>
      <c r="B8835" s="8" t="s">
        <v>7485</v>
      </c>
      <c r="C8835" s="8" t="s">
        <v>5</v>
      </c>
      <c r="D8835" s="50" t="s">
        <v>11720</v>
      </c>
      <c r="E8835" s="50" t="s">
        <v>7120</v>
      </c>
    </row>
    <row r="8836" spans="1:5" ht="16" x14ac:dyDescent="0.2">
      <c r="A8836" s="8" t="s">
        <v>9307</v>
      </c>
      <c r="B8836" s="8" t="s">
        <v>7485</v>
      </c>
      <c r="C8836" s="8" t="s">
        <v>6</v>
      </c>
      <c r="D8836" s="50" t="s">
        <v>11730</v>
      </c>
      <c r="E8836" s="50" t="s">
        <v>7194</v>
      </c>
    </row>
    <row r="8837" spans="1:5" ht="16" x14ac:dyDescent="0.2">
      <c r="A8837" s="8" t="s">
        <v>9307</v>
      </c>
      <c r="B8837" s="8" t="s">
        <v>7485</v>
      </c>
      <c r="C8837" s="8" t="s">
        <v>7</v>
      </c>
      <c r="D8837" s="50" t="s">
        <v>11496</v>
      </c>
      <c r="E8837" s="50" t="s">
        <v>6289</v>
      </c>
    </row>
    <row r="8838" spans="1:5" ht="16" x14ac:dyDescent="0.2">
      <c r="A8838" s="8" t="s">
        <v>9307</v>
      </c>
      <c r="B8838" s="8" t="s">
        <v>7487</v>
      </c>
      <c r="C8838" s="8" t="s">
        <v>4</v>
      </c>
      <c r="D8838" s="50" t="s">
        <v>11467</v>
      </c>
      <c r="E8838" s="50" t="s">
        <v>6211</v>
      </c>
    </row>
    <row r="8839" spans="1:5" ht="16" x14ac:dyDescent="0.2">
      <c r="A8839" s="8" t="s">
        <v>9307</v>
      </c>
      <c r="B8839" s="8" t="s">
        <v>7487</v>
      </c>
      <c r="C8839" s="8" t="s">
        <v>5</v>
      </c>
      <c r="D8839" s="50" t="s">
        <v>11720</v>
      </c>
      <c r="E8839" s="50" t="s">
        <v>7120</v>
      </c>
    </row>
    <row r="8840" spans="1:5" ht="16" x14ac:dyDescent="0.2">
      <c r="A8840" s="8" t="s">
        <v>9307</v>
      </c>
      <c r="B8840" s="8" t="s">
        <v>7487</v>
      </c>
      <c r="C8840" s="8" t="s">
        <v>6</v>
      </c>
      <c r="D8840" s="50" t="s">
        <v>11730</v>
      </c>
      <c r="E8840" s="50" t="s">
        <v>7194</v>
      </c>
    </row>
    <row r="8841" spans="1:5" ht="16" x14ac:dyDescent="0.2">
      <c r="A8841" s="8" t="s">
        <v>9307</v>
      </c>
      <c r="B8841" s="8" t="s">
        <v>7487</v>
      </c>
      <c r="C8841" s="8" t="s">
        <v>7</v>
      </c>
      <c r="D8841" s="50" t="s">
        <v>11727</v>
      </c>
      <c r="E8841" s="50" t="s">
        <v>7144</v>
      </c>
    </row>
    <row r="8842" spans="1:5" ht="16" x14ac:dyDescent="0.2">
      <c r="A8842" s="8" t="s">
        <v>9307</v>
      </c>
      <c r="B8842" s="8" t="s">
        <v>7489</v>
      </c>
      <c r="C8842" s="8" t="s">
        <v>4</v>
      </c>
      <c r="D8842" s="50" t="s">
        <v>11467</v>
      </c>
      <c r="E8842" s="50" t="s">
        <v>6211</v>
      </c>
    </row>
    <row r="8843" spans="1:5" ht="16" x14ac:dyDescent="0.2">
      <c r="A8843" s="8" t="s">
        <v>9307</v>
      </c>
      <c r="B8843" s="8" t="s">
        <v>7489</v>
      </c>
      <c r="C8843" s="8" t="s">
        <v>5</v>
      </c>
      <c r="D8843" s="50" t="s">
        <v>11720</v>
      </c>
      <c r="E8843" s="50" t="s">
        <v>7120</v>
      </c>
    </row>
    <row r="8844" spans="1:5" ht="16" x14ac:dyDescent="0.2">
      <c r="A8844" s="8" t="s">
        <v>9307</v>
      </c>
      <c r="B8844" s="8" t="s">
        <v>7489</v>
      </c>
      <c r="C8844" s="8" t="s">
        <v>6</v>
      </c>
      <c r="D8844" s="50" t="s">
        <v>11730</v>
      </c>
      <c r="E8844" s="50" t="s">
        <v>7194</v>
      </c>
    </row>
    <row r="8845" spans="1:5" ht="16" x14ac:dyDescent="0.2">
      <c r="A8845" s="8" t="s">
        <v>9307</v>
      </c>
      <c r="B8845" s="8" t="s">
        <v>7489</v>
      </c>
      <c r="C8845" s="8" t="s">
        <v>7</v>
      </c>
      <c r="D8845" s="50" t="s">
        <v>11501</v>
      </c>
      <c r="E8845" s="50" t="s">
        <v>6304</v>
      </c>
    </row>
    <row r="8846" spans="1:5" ht="16" x14ac:dyDescent="0.2">
      <c r="A8846" s="8" t="s">
        <v>9307</v>
      </c>
      <c r="B8846" s="8" t="s">
        <v>7491</v>
      </c>
      <c r="C8846" s="8" t="s">
        <v>4</v>
      </c>
      <c r="D8846" s="50" t="s">
        <v>11467</v>
      </c>
      <c r="E8846" s="50" t="s">
        <v>6211</v>
      </c>
    </row>
    <row r="8847" spans="1:5" ht="16" x14ac:dyDescent="0.2">
      <c r="A8847" s="8" t="s">
        <v>9307</v>
      </c>
      <c r="B8847" s="8" t="s">
        <v>7491</v>
      </c>
      <c r="C8847" s="8" t="s">
        <v>5</v>
      </c>
      <c r="D8847" s="50" t="s">
        <v>11720</v>
      </c>
      <c r="E8847" s="50" t="s">
        <v>7120</v>
      </c>
    </row>
    <row r="8848" spans="1:5" ht="16" x14ac:dyDescent="0.2">
      <c r="A8848" s="8" t="s">
        <v>9307</v>
      </c>
      <c r="B8848" s="8" t="s">
        <v>7491</v>
      </c>
      <c r="C8848" s="8" t="s">
        <v>6</v>
      </c>
      <c r="D8848" s="50" t="s">
        <v>11730</v>
      </c>
      <c r="E8848" s="50" t="s">
        <v>7194</v>
      </c>
    </row>
    <row r="8849" spans="1:5" ht="16" x14ac:dyDescent="0.2">
      <c r="A8849" s="8" t="s">
        <v>9307</v>
      </c>
      <c r="B8849" s="8" t="s">
        <v>7491</v>
      </c>
      <c r="C8849" s="8" t="s">
        <v>7</v>
      </c>
      <c r="D8849" s="50" t="s">
        <v>11504</v>
      </c>
      <c r="E8849" s="50" t="s">
        <v>6312</v>
      </c>
    </row>
    <row r="8850" spans="1:5" ht="16" x14ac:dyDescent="0.2">
      <c r="A8850" s="8" t="s">
        <v>9307</v>
      </c>
      <c r="B8850" s="8" t="s">
        <v>7493</v>
      </c>
      <c r="C8850" s="8" t="s">
        <v>4</v>
      </c>
      <c r="D8850" s="50" t="s">
        <v>11467</v>
      </c>
      <c r="E8850" s="50" t="s">
        <v>6211</v>
      </c>
    </row>
    <row r="8851" spans="1:5" ht="16" x14ac:dyDescent="0.2">
      <c r="A8851" s="8" t="s">
        <v>9307</v>
      </c>
      <c r="B8851" s="8" t="s">
        <v>7493</v>
      </c>
      <c r="C8851" s="8" t="s">
        <v>5</v>
      </c>
      <c r="D8851" s="50" t="s">
        <v>11720</v>
      </c>
      <c r="E8851" s="50" t="s">
        <v>7120</v>
      </c>
    </row>
    <row r="8852" spans="1:5" ht="16" x14ac:dyDescent="0.2">
      <c r="A8852" s="8" t="s">
        <v>9307</v>
      </c>
      <c r="B8852" s="8" t="s">
        <v>7493</v>
      </c>
      <c r="C8852" s="8" t="s">
        <v>6</v>
      </c>
      <c r="D8852" s="50" t="s">
        <v>11730</v>
      </c>
      <c r="E8852" s="50" t="s">
        <v>7194</v>
      </c>
    </row>
    <row r="8853" spans="1:5" ht="16" x14ac:dyDescent="0.2">
      <c r="A8853" s="8" t="s">
        <v>9307</v>
      </c>
      <c r="B8853" s="8" t="s">
        <v>7493</v>
      </c>
      <c r="C8853" s="8" t="s">
        <v>7</v>
      </c>
      <c r="D8853" s="50" t="s">
        <v>11507</v>
      </c>
      <c r="E8853" s="50" t="s">
        <v>6320</v>
      </c>
    </row>
    <row r="8854" spans="1:5" ht="16" x14ac:dyDescent="0.2">
      <c r="A8854" s="8" t="s">
        <v>9307</v>
      </c>
      <c r="B8854" s="8" t="s">
        <v>7495</v>
      </c>
      <c r="C8854" s="8" t="s">
        <v>4</v>
      </c>
      <c r="D8854" s="50" t="s">
        <v>11467</v>
      </c>
      <c r="E8854" s="50" t="s">
        <v>6211</v>
      </c>
    </row>
    <row r="8855" spans="1:5" ht="16" x14ac:dyDescent="0.2">
      <c r="A8855" s="8" t="s">
        <v>9307</v>
      </c>
      <c r="B8855" s="8" t="s">
        <v>7495</v>
      </c>
      <c r="C8855" s="8" t="s">
        <v>5</v>
      </c>
      <c r="D8855" s="50" t="s">
        <v>11720</v>
      </c>
      <c r="E8855" s="50" t="s">
        <v>7120</v>
      </c>
    </row>
    <row r="8856" spans="1:5" ht="16" x14ac:dyDescent="0.2">
      <c r="A8856" s="8" t="s">
        <v>9307</v>
      </c>
      <c r="B8856" s="8" t="s">
        <v>7495</v>
      </c>
      <c r="C8856" s="8" t="s">
        <v>6</v>
      </c>
      <c r="D8856" s="50" t="s">
        <v>11730</v>
      </c>
      <c r="E8856" s="50" t="s">
        <v>7194</v>
      </c>
    </row>
    <row r="8857" spans="1:5" ht="16" x14ac:dyDescent="0.2">
      <c r="A8857" s="8" t="s">
        <v>9307</v>
      </c>
      <c r="B8857" s="8" t="s">
        <v>7495</v>
      </c>
      <c r="C8857" s="8" t="s">
        <v>7</v>
      </c>
      <c r="D8857" s="50" t="s">
        <v>10011</v>
      </c>
      <c r="E8857" s="50" t="s">
        <v>2089</v>
      </c>
    </row>
    <row r="8858" spans="1:5" ht="16" x14ac:dyDescent="0.2">
      <c r="A8858" s="8" t="s">
        <v>9307</v>
      </c>
      <c r="B8858" s="8" t="s">
        <v>7497</v>
      </c>
      <c r="C8858" s="8" t="s">
        <v>4</v>
      </c>
      <c r="D8858" s="50" t="s">
        <v>11467</v>
      </c>
      <c r="E8858" s="50" t="s">
        <v>6211</v>
      </c>
    </row>
    <row r="8859" spans="1:5" ht="16" x14ac:dyDescent="0.2">
      <c r="A8859" s="8" t="s">
        <v>9307</v>
      </c>
      <c r="B8859" s="8" t="s">
        <v>7497</v>
      </c>
      <c r="C8859" s="8" t="s">
        <v>5</v>
      </c>
      <c r="D8859" s="50" t="s">
        <v>11720</v>
      </c>
      <c r="E8859" s="50" t="s">
        <v>7120</v>
      </c>
    </row>
    <row r="8860" spans="1:5" ht="16" x14ac:dyDescent="0.2">
      <c r="A8860" s="8" t="s">
        <v>9307</v>
      </c>
      <c r="B8860" s="8" t="s">
        <v>7497</v>
      </c>
      <c r="C8860" s="8" t="s">
        <v>6</v>
      </c>
      <c r="D8860" s="50" t="s">
        <v>11730</v>
      </c>
      <c r="E8860" s="50" t="s">
        <v>7194</v>
      </c>
    </row>
    <row r="8861" spans="1:5" ht="16" x14ac:dyDescent="0.2">
      <c r="A8861" s="8" t="s">
        <v>9307</v>
      </c>
      <c r="B8861" s="8" t="s">
        <v>7497</v>
      </c>
      <c r="C8861" s="8" t="s">
        <v>7</v>
      </c>
      <c r="D8861" s="50" t="s">
        <v>10122</v>
      </c>
      <c r="E8861" s="50" t="s">
        <v>2355</v>
      </c>
    </row>
    <row r="8862" spans="1:5" ht="16" x14ac:dyDescent="0.2">
      <c r="A8862" s="8" t="s">
        <v>9307</v>
      </c>
      <c r="B8862" s="8" t="s">
        <v>7499</v>
      </c>
      <c r="C8862" s="8" t="s">
        <v>4</v>
      </c>
      <c r="D8862" s="50" t="s">
        <v>11467</v>
      </c>
      <c r="E8862" s="50" t="s">
        <v>6211</v>
      </c>
    </row>
    <row r="8863" spans="1:5" ht="16" x14ac:dyDescent="0.2">
      <c r="A8863" s="8" t="s">
        <v>9307</v>
      </c>
      <c r="B8863" s="8" t="s">
        <v>7499</v>
      </c>
      <c r="C8863" s="8" t="s">
        <v>5</v>
      </c>
      <c r="D8863" s="50" t="s">
        <v>11720</v>
      </c>
      <c r="E8863" s="50" t="s">
        <v>7120</v>
      </c>
    </row>
    <row r="8864" spans="1:5" ht="16" x14ac:dyDescent="0.2">
      <c r="A8864" s="8" t="s">
        <v>9307</v>
      </c>
      <c r="B8864" s="8" t="s">
        <v>7499</v>
      </c>
      <c r="C8864" s="8" t="s">
        <v>6</v>
      </c>
      <c r="D8864" s="50" t="s">
        <v>11730</v>
      </c>
      <c r="E8864" s="50" t="s">
        <v>7194</v>
      </c>
    </row>
    <row r="8865" spans="1:5" ht="16" x14ac:dyDescent="0.2">
      <c r="A8865" s="8" t="s">
        <v>9307</v>
      </c>
      <c r="B8865" s="8" t="s">
        <v>7499</v>
      </c>
      <c r="C8865" s="8" t="s">
        <v>7</v>
      </c>
      <c r="D8865" s="50" t="s">
        <v>10446</v>
      </c>
      <c r="E8865" s="50" t="s">
        <v>3368</v>
      </c>
    </row>
    <row r="8866" spans="1:5" ht="16" x14ac:dyDescent="0.2">
      <c r="A8866" s="8" t="s">
        <v>9307</v>
      </c>
      <c r="B8866" s="8" t="s">
        <v>7501</v>
      </c>
      <c r="C8866" s="8" t="s">
        <v>4</v>
      </c>
      <c r="D8866" s="50" t="s">
        <v>11467</v>
      </c>
      <c r="E8866" s="50" t="s">
        <v>6211</v>
      </c>
    </row>
    <row r="8867" spans="1:5" ht="16" x14ac:dyDescent="0.2">
      <c r="A8867" s="8" t="s">
        <v>9307</v>
      </c>
      <c r="B8867" s="8" t="s">
        <v>7501</v>
      </c>
      <c r="C8867" s="8" t="s">
        <v>5</v>
      </c>
      <c r="D8867" s="50" t="s">
        <v>11720</v>
      </c>
      <c r="E8867" s="50" t="s">
        <v>7120</v>
      </c>
    </row>
    <row r="8868" spans="1:5" ht="16" x14ac:dyDescent="0.2">
      <c r="A8868" s="8" t="s">
        <v>9307</v>
      </c>
      <c r="B8868" s="8" t="s">
        <v>7501</v>
      </c>
      <c r="C8868" s="8" t="s">
        <v>6</v>
      </c>
      <c r="D8868" s="50" t="s">
        <v>11730</v>
      </c>
      <c r="E8868" s="50" t="s">
        <v>7194</v>
      </c>
    </row>
    <row r="8869" spans="1:5" ht="16" x14ac:dyDescent="0.2">
      <c r="A8869" s="8" t="s">
        <v>9307</v>
      </c>
      <c r="B8869" s="8" t="s">
        <v>7501</v>
      </c>
      <c r="C8869" s="8" t="s">
        <v>7</v>
      </c>
      <c r="D8869" s="50" t="s">
        <v>10572</v>
      </c>
      <c r="E8869" s="50" t="s">
        <v>6351</v>
      </c>
    </row>
    <row r="8870" spans="1:5" ht="16" x14ac:dyDescent="0.2">
      <c r="A8870" s="8" t="s">
        <v>9307</v>
      </c>
      <c r="B8870" s="8" t="s">
        <v>7503</v>
      </c>
      <c r="C8870" s="8" t="s">
        <v>4</v>
      </c>
      <c r="D8870" s="50" t="s">
        <v>11467</v>
      </c>
      <c r="E8870" s="50" t="s">
        <v>6211</v>
      </c>
    </row>
    <row r="8871" spans="1:5" ht="16" x14ac:dyDescent="0.2">
      <c r="A8871" s="8" t="s">
        <v>9307</v>
      </c>
      <c r="B8871" s="8" t="s">
        <v>7503</v>
      </c>
      <c r="C8871" s="8" t="s">
        <v>5</v>
      </c>
      <c r="D8871" s="50" t="s">
        <v>11720</v>
      </c>
      <c r="E8871" s="50" t="s">
        <v>7120</v>
      </c>
    </row>
    <row r="8872" spans="1:5" ht="16" x14ac:dyDescent="0.2">
      <c r="A8872" s="8" t="s">
        <v>9307</v>
      </c>
      <c r="B8872" s="8" t="s">
        <v>7503</v>
      </c>
      <c r="C8872" s="8" t="s">
        <v>6</v>
      </c>
      <c r="D8872" s="50" t="s">
        <v>11730</v>
      </c>
      <c r="E8872" s="50" t="s">
        <v>7194</v>
      </c>
    </row>
    <row r="8873" spans="1:5" ht="16" x14ac:dyDescent="0.2">
      <c r="A8873" s="8" t="s">
        <v>9307</v>
      </c>
      <c r="B8873" s="8" t="s">
        <v>7503</v>
      </c>
      <c r="C8873" s="8" t="s">
        <v>7</v>
      </c>
      <c r="D8873" s="50" t="s">
        <v>10737</v>
      </c>
      <c r="E8873" s="50" t="s">
        <v>6359</v>
      </c>
    </row>
    <row r="8874" spans="1:5" ht="16" x14ac:dyDescent="0.2">
      <c r="A8874" s="8" t="s">
        <v>9307</v>
      </c>
      <c r="B8874" s="8" t="s">
        <v>7505</v>
      </c>
      <c r="C8874" s="8" t="s">
        <v>4</v>
      </c>
      <c r="D8874" s="50" t="s">
        <v>11467</v>
      </c>
      <c r="E8874" s="50" t="s">
        <v>6211</v>
      </c>
    </row>
    <row r="8875" spans="1:5" ht="16" x14ac:dyDescent="0.2">
      <c r="A8875" s="8" t="s">
        <v>9307</v>
      </c>
      <c r="B8875" s="8" t="s">
        <v>7505</v>
      </c>
      <c r="C8875" s="8" t="s">
        <v>5</v>
      </c>
      <c r="D8875" s="50" t="s">
        <v>11720</v>
      </c>
      <c r="E8875" s="50" t="s">
        <v>7120</v>
      </c>
    </row>
    <row r="8876" spans="1:5" ht="16" x14ac:dyDescent="0.2">
      <c r="A8876" s="8" t="s">
        <v>9307</v>
      </c>
      <c r="B8876" s="8" t="s">
        <v>7505</v>
      </c>
      <c r="C8876" s="8" t="s">
        <v>6</v>
      </c>
      <c r="D8876" s="50" t="s">
        <v>11730</v>
      </c>
      <c r="E8876" s="50" t="s">
        <v>7194</v>
      </c>
    </row>
    <row r="8877" spans="1:5" ht="16" x14ac:dyDescent="0.2">
      <c r="A8877" s="8" t="s">
        <v>9307</v>
      </c>
      <c r="B8877" s="8" t="s">
        <v>7505</v>
      </c>
      <c r="C8877" s="8" t="s">
        <v>7</v>
      </c>
      <c r="D8877" s="50" t="s">
        <v>10782</v>
      </c>
      <c r="E8877" s="50" t="s">
        <v>4427</v>
      </c>
    </row>
    <row r="8878" spans="1:5" ht="16" x14ac:dyDescent="0.2">
      <c r="A8878" s="8" t="s">
        <v>9307</v>
      </c>
      <c r="B8878" s="8" t="s">
        <v>7507</v>
      </c>
      <c r="C8878" s="8" t="s">
        <v>4</v>
      </c>
      <c r="D8878" s="50" t="s">
        <v>11467</v>
      </c>
      <c r="E8878" s="50" t="s">
        <v>6211</v>
      </c>
    </row>
    <row r="8879" spans="1:5" ht="16" x14ac:dyDescent="0.2">
      <c r="A8879" s="8" t="s">
        <v>9307</v>
      </c>
      <c r="B8879" s="8" t="s">
        <v>7507</v>
      </c>
      <c r="C8879" s="8" t="s">
        <v>5</v>
      </c>
      <c r="D8879" s="50" t="s">
        <v>11720</v>
      </c>
      <c r="E8879" s="50" t="s">
        <v>7120</v>
      </c>
    </row>
    <row r="8880" spans="1:5" ht="16" x14ac:dyDescent="0.2">
      <c r="A8880" s="8" t="s">
        <v>9307</v>
      </c>
      <c r="B8880" s="8" t="s">
        <v>7507</v>
      </c>
      <c r="C8880" s="8" t="s">
        <v>6</v>
      </c>
      <c r="D8880" s="50" t="s">
        <v>11730</v>
      </c>
      <c r="E8880" s="50" t="s">
        <v>7194</v>
      </c>
    </row>
    <row r="8881" spans="1:5" ht="16" x14ac:dyDescent="0.2">
      <c r="A8881" s="8" t="s">
        <v>9307</v>
      </c>
      <c r="B8881" s="8" t="s">
        <v>7507</v>
      </c>
      <c r="C8881" s="8" t="s">
        <v>7</v>
      </c>
      <c r="D8881" s="50" t="s">
        <v>10794</v>
      </c>
      <c r="E8881" s="50" t="s">
        <v>6376</v>
      </c>
    </row>
    <row r="8882" spans="1:5" ht="16" x14ac:dyDescent="0.2">
      <c r="A8882" s="8" t="s">
        <v>9307</v>
      </c>
      <c r="B8882" s="8" t="s">
        <v>7509</v>
      </c>
      <c r="C8882" s="8" t="s">
        <v>4</v>
      </c>
      <c r="D8882" s="50" t="s">
        <v>11467</v>
      </c>
      <c r="E8882" s="50" t="s">
        <v>6211</v>
      </c>
    </row>
    <row r="8883" spans="1:5" ht="16" x14ac:dyDescent="0.2">
      <c r="A8883" s="8" t="s">
        <v>9307</v>
      </c>
      <c r="B8883" s="8" t="s">
        <v>7509</v>
      </c>
      <c r="C8883" s="8" t="s">
        <v>5</v>
      </c>
      <c r="D8883" s="50" t="s">
        <v>11720</v>
      </c>
      <c r="E8883" s="50" t="s">
        <v>7120</v>
      </c>
    </row>
    <row r="8884" spans="1:5" ht="16" x14ac:dyDescent="0.2">
      <c r="A8884" s="8" t="s">
        <v>9307</v>
      </c>
      <c r="B8884" s="8" t="s">
        <v>7509</v>
      </c>
      <c r="C8884" s="8" t="s">
        <v>6</v>
      </c>
      <c r="D8884" s="50" t="s">
        <v>11730</v>
      </c>
      <c r="E8884" s="50" t="s">
        <v>7194</v>
      </c>
    </row>
    <row r="8885" spans="1:5" ht="16" x14ac:dyDescent="0.2">
      <c r="A8885" s="8" t="s">
        <v>9307</v>
      </c>
      <c r="B8885" s="8" t="s">
        <v>7509</v>
      </c>
      <c r="C8885" s="8" t="s">
        <v>7</v>
      </c>
      <c r="D8885" s="50" t="s">
        <v>11770</v>
      </c>
      <c r="E8885" s="50" t="s">
        <v>7511</v>
      </c>
    </row>
    <row r="8886" spans="1:5" ht="16" x14ac:dyDescent="0.2">
      <c r="A8886" s="8" t="s">
        <v>9307</v>
      </c>
      <c r="B8886" s="8" t="s">
        <v>7513</v>
      </c>
      <c r="C8886" s="8" t="s">
        <v>4</v>
      </c>
      <c r="D8886" s="50" t="s">
        <v>11467</v>
      </c>
      <c r="E8886" s="50" t="s">
        <v>6211</v>
      </c>
    </row>
    <row r="8887" spans="1:5" ht="16" x14ac:dyDescent="0.2">
      <c r="A8887" s="8" t="s">
        <v>9307</v>
      </c>
      <c r="B8887" s="8" t="s">
        <v>7513</v>
      </c>
      <c r="C8887" s="8" t="s">
        <v>5</v>
      </c>
      <c r="D8887" s="50" t="s">
        <v>11720</v>
      </c>
      <c r="E8887" s="50" t="s">
        <v>7120</v>
      </c>
    </row>
    <row r="8888" spans="1:5" ht="16" x14ac:dyDescent="0.2">
      <c r="A8888" s="8" t="s">
        <v>9307</v>
      </c>
      <c r="B8888" s="8" t="s">
        <v>7513</v>
      </c>
      <c r="C8888" s="8" t="s">
        <v>6</v>
      </c>
      <c r="D8888" s="50" t="s">
        <v>11730</v>
      </c>
      <c r="E8888" s="50" t="s">
        <v>7194</v>
      </c>
    </row>
    <row r="8889" spans="1:5" ht="16" x14ac:dyDescent="0.2">
      <c r="A8889" s="8" t="s">
        <v>9307</v>
      </c>
      <c r="B8889" s="8" t="s">
        <v>7513</v>
      </c>
      <c r="C8889" s="8" t="s">
        <v>7</v>
      </c>
      <c r="D8889" s="50" t="s">
        <v>11749</v>
      </c>
      <c r="E8889" s="50" t="s">
        <v>7289</v>
      </c>
    </row>
    <row r="8890" spans="1:5" ht="16" x14ac:dyDescent="0.2">
      <c r="A8890" s="8" t="s">
        <v>9307</v>
      </c>
      <c r="B8890" s="8" t="s">
        <v>7515</v>
      </c>
      <c r="C8890" s="8" t="s">
        <v>4</v>
      </c>
      <c r="D8890" s="50" t="s">
        <v>11467</v>
      </c>
      <c r="E8890" s="50" t="s">
        <v>6211</v>
      </c>
    </row>
    <row r="8891" spans="1:5" ht="16" x14ac:dyDescent="0.2">
      <c r="A8891" s="8" t="s">
        <v>9307</v>
      </c>
      <c r="B8891" s="8" t="s">
        <v>7515</v>
      </c>
      <c r="C8891" s="8" t="s">
        <v>5</v>
      </c>
      <c r="D8891" s="50" t="s">
        <v>11720</v>
      </c>
      <c r="E8891" s="50" t="s">
        <v>7120</v>
      </c>
    </row>
    <row r="8892" spans="1:5" ht="16" x14ac:dyDescent="0.2">
      <c r="A8892" s="8" t="s">
        <v>9307</v>
      </c>
      <c r="B8892" s="8" t="s">
        <v>7515</v>
      </c>
      <c r="C8892" s="8" t="s">
        <v>6</v>
      </c>
      <c r="D8892" s="50" t="s">
        <v>11730</v>
      </c>
      <c r="E8892" s="50" t="s">
        <v>7194</v>
      </c>
    </row>
    <row r="8893" spans="1:5" ht="16" x14ac:dyDescent="0.2">
      <c r="A8893" s="8" t="s">
        <v>9307</v>
      </c>
      <c r="B8893" s="8" t="s">
        <v>7515</v>
      </c>
      <c r="C8893" s="8" t="s">
        <v>7</v>
      </c>
      <c r="D8893" s="50" t="s">
        <v>10008</v>
      </c>
      <c r="E8893" s="50" t="s">
        <v>2080</v>
      </c>
    </row>
    <row r="8894" spans="1:5" ht="16" x14ac:dyDescent="0.2">
      <c r="A8894" s="8" t="s">
        <v>9307</v>
      </c>
      <c r="B8894" s="8" t="s">
        <v>7517</v>
      </c>
      <c r="C8894" s="8" t="s">
        <v>4</v>
      </c>
      <c r="D8894" s="50" t="s">
        <v>11467</v>
      </c>
      <c r="E8894" s="50" t="s">
        <v>6211</v>
      </c>
    </row>
    <row r="8895" spans="1:5" ht="16" x14ac:dyDescent="0.2">
      <c r="A8895" s="8" t="s">
        <v>9307</v>
      </c>
      <c r="B8895" s="8" t="s">
        <v>7517</v>
      </c>
      <c r="C8895" s="8" t="s">
        <v>5</v>
      </c>
      <c r="D8895" s="50" t="s">
        <v>11720</v>
      </c>
      <c r="E8895" s="50" t="s">
        <v>7120</v>
      </c>
    </row>
    <row r="8896" spans="1:5" ht="16" x14ac:dyDescent="0.2">
      <c r="A8896" s="8" t="s">
        <v>9307</v>
      </c>
      <c r="B8896" s="8" t="s">
        <v>7517</v>
      </c>
      <c r="C8896" s="8" t="s">
        <v>6</v>
      </c>
      <c r="D8896" s="50" t="s">
        <v>11730</v>
      </c>
      <c r="E8896" s="50" t="s">
        <v>7194</v>
      </c>
    </row>
    <row r="8897" spans="1:5" ht="16" x14ac:dyDescent="0.2">
      <c r="A8897" s="8" t="s">
        <v>9307</v>
      </c>
      <c r="B8897" s="8" t="s">
        <v>7517</v>
      </c>
      <c r="C8897" s="8" t="s">
        <v>7</v>
      </c>
      <c r="D8897" s="50" t="s">
        <v>11531</v>
      </c>
      <c r="E8897" s="50" t="s">
        <v>6407</v>
      </c>
    </row>
    <row r="8898" spans="1:5" ht="16" x14ac:dyDescent="0.2">
      <c r="A8898" s="8" t="s">
        <v>9307</v>
      </c>
      <c r="B8898" s="8" t="s">
        <v>7519</v>
      </c>
      <c r="C8898" s="8" t="s">
        <v>4</v>
      </c>
      <c r="D8898" s="50" t="s">
        <v>11467</v>
      </c>
      <c r="E8898" s="50" t="s">
        <v>6211</v>
      </c>
    </row>
    <row r="8899" spans="1:5" ht="16" x14ac:dyDescent="0.2">
      <c r="A8899" s="8" t="s">
        <v>9307</v>
      </c>
      <c r="B8899" s="8" t="s">
        <v>7519</v>
      </c>
      <c r="C8899" s="8" t="s">
        <v>5</v>
      </c>
      <c r="D8899" s="50" t="s">
        <v>11720</v>
      </c>
      <c r="E8899" s="50" t="s">
        <v>7120</v>
      </c>
    </row>
    <row r="8900" spans="1:5" ht="16" x14ac:dyDescent="0.2">
      <c r="A8900" s="8" t="s">
        <v>9307</v>
      </c>
      <c r="B8900" s="8" t="s">
        <v>7519</v>
      </c>
      <c r="C8900" s="8" t="s">
        <v>6</v>
      </c>
      <c r="D8900" s="50" t="s">
        <v>11730</v>
      </c>
      <c r="E8900" s="50" t="s">
        <v>7194</v>
      </c>
    </row>
    <row r="8901" spans="1:5" ht="16" x14ac:dyDescent="0.2">
      <c r="A8901" s="8" t="s">
        <v>9307</v>
      </c>
      <c r="B8901" s="8" t="s">
        <v>7519</v>
      </c>
      <c r="C8901" s="8" t="s">
        <v>7</v>
      </c>
      <c r="D8901" s="50" t="s">
        <v>11537</v>
      </c>
      <c r="E8901" s="50" t="s">
        <v>6423</v>
      </c>
    </row>
    <row r="8902" spans="1:5" ht="16" x14ac:dyDescent="0.2">
      <c r="A8902" s="8" t="s">
        <v>9307</v>
      </c>
      <c r="B8902" s="8" t="s">
        <v>7521</v>
      </c>
      <c r="C8902" s="8" t="s">
        <v>4</v>
      </c>
      <c r="D8902" s="50" t="s">
        <v>11467</v>
      </c>
      <c r="E8902" s="50" t="s">
        <v>6211</v>
      </c>
    </row>
    <row r="8903" spans="1:5" ht="16" x14ac:dyDescent="0.2">
      <c r="A8903" s="8" t="s">
        <v>9307</v>
      </c>
      <c r="B8903" s="8" t="s">
        <v>7521</v>
      </c>
      <c r="C8903" s="8" t="s">
        <v>5</v>
      </c>
      <c r="D8903" s="50" t="s">
        <v>11720</v>
      </c>
      <c r="E8903" s="50" t="s">
        <v>7120</v>
      </c>
    </row>
    <row r="8904" spans="1:5" ht="16" x14ac:dyDescent="0.2">
      <c r="A8904" s="8" t="s">
        <v>9307</v>
      </c>
      <c r="B8904" s="8" t="s">
        <v>7521</v>
      </c>
      <c r="C8904" s="8" t="s">
        <v>6</v>
      </c>
      <c r="D8904" s="50" t="s">
        <v>11730</v>
      </c>
      <c r="E8904" s="50" t="s">
        <v>7194</v>
      </c>
    </row>
    <row r="8905" spans="1:5" ht="16" x14ac:dyDescent="0.2">
      <c r="A8905" s="8" t="s">
        <v>9307</v>
      </c>
      <c r="B8905" s="8" t="s">
        <v>7521</v>
      </c>
      <c r="C8905" s="8" t="s">
        <v>7</v>
      </c>
      <c r="D8905" s="50" t="s">
        <v>9547</v>
      </c>
      <c r="E8905" s="50" t="s">
        <v>802</v>
      </c>
    </row>
    <row r="8906" spans="1:5" ht="16" x14ac:dyDescent="0.2">
      <c r="A8906" s="8" t="s">
        <v>9307</v>
      </c>
      <c r="B8906" s="8" t="s">
        <v>7523</v>
      </c>
      <c r="C8906" s="8" t="s">
        <v>4</v>
      </c>
      <c r="D8906" s="50" t="s">
        <v>11467</v>
      </c>
      <c r="E8906" s="50" t="s">
        <v>6211</v>
      </c>
    </row>
    <row r="8907" spans="1:5" ht="16" x14ac:dyDescent="0.2">
      <c r="A8907" s="8" t="s">
        <v>9307</v>
      </c>
      <c r="B8907" s="8" t="s">
        <v>7523</v>
      </c>
      <c r="C8907" s="8" t="s">
        <v>5</v>
      </c>
      <c r="D8907" s="50" t="s">
        <v>11720</v>
      </c>
      <c r="E8907" s="50" t="s">
        <v>7120</v>
      </c>
    </row>
    <row r="8908" spans="1:5" ht="16" x14ac:dyDescent="0.2">
      <c r="A8908" s="8" t="s">
        <v>9307</v>
      </c>
      <c r="B8908" s="8" t="s">
        <v>7523</v>
      </c>
      <c r="C8908" s="8" t="s">
        <v>6</v>
      </c>
      <c r="D8908" s="50" t="s">
        <v>11730</v>
      </c>
      <c r="E8908" s="50" t="s">
        <v>7194</v>
      </c>
    </row>
    <row r="8909" spans="1:5" ht="16" x14ac:dyDescent="0.2">
      <c r="A8909" s="8" t="s">
        <v>9307</v>
      </c>
      <c r="B8909" s="8" t="s">
        <v>7523</v>
      </c>
      <c r="C8909" s="8" t="s">
        <v>7</v>
      </c>
      <c r="D8909" s="50" t="s">
        <v>9516</v>
      </c>
      <c r="E8909" s="50" t="s">
        <v>643</v>
      </c>
    </row>
    <row r="8910" spans="1:5" ht="16" x14ac:dyDescent="0.2">
      <c r="A8910" s="8" t="s">
        <v>9307</v>
      </c>
      <c r="B8910" s="8" t="s">
        <v>7526</v>
      </c>
      <c r="C8910" s="8" t="s">
        <v>4</v>
      </c>
      <c r="D8910" s="50" t="s">
        <v>11467</v>
      </c>
      <c r="E8910" s="50" t="s">
        <v>6211</v>
      </c>
    </row>
    <row r="8911" spans="1:5" ht="16" x14ac:dyDescent="0.2">
      <c r="A8911" s="8" t="s">
        <v>9307</v>
      </c>
      <c r="B8911" s="8" t="s">
        <v>7526</v>
      </c>
      <c r="C8911" s="8" t="s">
        <v>5</v>
      </c>
      <c r="D8911" s="50" t="s">
        <v>11720</v>
      </c>
      <c r="E8911" s="50" t="s">
        <v>7120</v>
      </c>
    </row>
    <row r="8912" spans="1:5" ht="16" x14ac:dyDescent="0.2">
      <c r="A8912" s="8" t="s">
        <v>9307</v>
      </c>
      <c r="B8912" s="8" t="s">
        <v>7526</v>
      </c>
      <c r="C8912" s="8" t="s">
        <v>6</v>
      </c>
      <c r="D8912" s="50" t="s">
        <v>11730</v>
      </c>
      <c r="E8912" s="50" t="s">
        <v>7194</v>
      </c>
    </row>
    <row r="8913" spans="1:5" ht="16" x14ac:dyDescent="0.2">
      <c r="A8913" s="8" t="s">
        <v>9307</v>
      </c>
      <c r="B8913" s="8" t="s">
        <v>7526</v>
      </c>
      <c r="C8913" s="8" t="s">
        <v>7</v>
      </c>
      <c r="D8913" s="50" t="s">
        <v>11771</v>
      </c>
      <c r="E8913" s="50" t="s">
        <v>7528</v>
      </c>
    </row>
    <row r="8914" spans="1:5" ht="16" x14ac:dyDescent="0.2">
      <c r="A8914" s="8" t="s">
        <v>9307</v>
      </c>
      <c r="B8914" s="8" t="s">
        <v>7530</v>
      </c>
      <c r="C8914" s="8" t="s">
        <v>4</v>
      </c>
      <c r="D8914" s="50" t="s">
        <v>11467</v>
      </c>
      <c r="E8914" s="50" t="s">
        <v>6211</v>
      </c>
    </row>
    <row r="8915" spans="1:5" ht="16" x14ac:dyDescent="0.2">
      <c r="A8915" s="8" t="s">
        <v>9307</v>
      </c>
      <c r="B8915" s="8" t="s">
        <v>7530</v>
      </c>
      <c r="C8915" s="8" t="s">
        <v>5</v>
      </c>
      <c r="D8915" s="50" t="s">
        <v>11720</v>
      </c>
      <c r="E8915" s="50" t="s">
        <v>7120</v>
      </c>
    </row>
    <row r="8916" spans="1:5" ht="16" x14ac:dyDescent="0.2">
      <c r="A8916" s="8" t="s">
        <v>9307</v>
      </c>
      <c r="B8916" s="8" t="s">
        <v>7530</v>
      </c>
      <c r="C8916" s="8" t="s">
        <v>6</v>
      </c>
      <c r="D8916" s="50" t="s">
        <v>11730</v>
      </c>
      <c r="E8916" s="50" t="s">
        <v>7194</v>
      </c>
    </row>
    <row r="8917" spans="1:5" ht="16" x14ac:dyDescent="0.2">
      <c r="A8917" s="8" t="s">
        <v>9307</v>
      </c>
      <c r="B8917" s="8" t="s">
        <v>7530</v>
      </c>
      <c r="C8917" s="8" t="s">
        <v>7</v>
      </c>
      <c r="D8917" s="50" t="s">
        <v>11742</v>
      </c>
      <c r="E8917" s="50" t="s">
        <v>7236</v>
      </c>
    </row>
    <row r="8918" spans="1:5" ht="16" x14ac:dyDescent="0.2">
      <c r="A8918" s="8" t="s">
        <v>9307</v>
      </c>
      <c r="B8918" s="8" t="s">
        <v>7532</v>
      </c>
      <c r="C8918" s="8" t="s">
        <v>4</v>
      </c>
      <c r="D8918" s="50" t="s">
        <v>11467</v>
      </c>
      <c r="E8918" s="50" t="s">
        <v>6211</v>
      </c>
    </row>
    <row r="8919" spans="1:5" ht="16" x14ac:dyDescent="0.2">
      <c r="A8919" s="8" t="s">
        <v>9307</v>
      </c>
      <c r="B8919" s="8" t="s">
        <v>7532</v>
      </c>
      <c r="C8919" s="8" t="s">
        <v>5</v>
      </c>
      <c r="D8919" s="50" t="s">
        <v>11720</v>
      </c>
      <c r="E8919" s="50" t="s">
        <v>7120</v>
      </c>
    </row>
    <row r="8920" spans="1:5" ht="16" x14ac:dyDescent="0.2">
      <c r="A8920" s="8" t="s">
        <v>9307</v>
      </c>
      <c r="B8920" s="8" t="s">
        <v>7532</v>
      </c>
      <c r="C8920" s="8" t="s">
        <v>6</v>
      </c>
      <c r="D8920" s="50" t="s">
        <v>11730</v>
      </c>
      <c r="E8920" s="50" t="s">
        <v>7194</v>
      </c>
    </row>
    <row r="8921" spans="1:5" ht="32" x14ac:dyDescent="0.2">
      <c r="A8921" s="8" t="s">
        <v>9307</v>
      </c>
      <c r="B8921" s="8" t="s">
        <v>7532</v>
      </c>
      <c r="C8921" s="8" t="s">
        <v>7</v>
      </c>
      <c r="D8921" s="50" t="s">
        <v>11756</v>
      </c>
      <c r="E8921" s="50" t="s">
        <v>7386</v>
      </c>
    </row>
    <row r="8922" spans="1:5" ht="16" x14ac:dyDescent="0.2">
      <c r="A8922" s="8" t="s">
        <v>9307</v>
      </c>
      <c r="B8922" s="8" t="s">
        <v>7534</v>
      </c>
      <c r="C8922" s="8" t="s">
        <v>4</v>
      </c>
      <c r="D8922" s="50" t="s">
        <v>11467</v>
      </c>
      <c r="E8922" s="50" t="s">
        <v>6211</v>
      </c>
    </row>
    <row r="8923" spans="1:5" ht="16" x14ac:dyDescent="0.2">
      <c r="A8923" s="8" t="s">
        <v>9307</v>
      </c>
      <c r="B8923" s="8" t="s">
        <v>7534</v>
      </c>
      <c r="C8923" s="8" t="s">
        <v>5</v>
      </c>
      <c r="D8923" s="50" t="s">
        <v>11720</v>
      </c>
      <c r="E8923" s="50" t="s">
        <v>7120</v>
      </c>
    </row>
    <row r="8924" spans="1:5" ht="16" x14ac:dyDescent="0.2">
      <c r="A8924" s="8" t="s">
        <v>9307</v>
      </c>
      <c r="B8924" s="8" t="s">
        <v>7534</v>
      </c>
      <c r="C8924" s="8" t="s">
        <v>6</v>
      </c>
      <c r="D8924" s="50" t="s">
        <v>11730</v>
      </c>
      <c r="E8924" s="50" t="s">
        <v>7194</v>
      </c>
    </row>
    <row r="8925" spans="1:5" ht="16" x14ac:dyDescent="0.2">
      <c r="A8925" s="8" t="s">
        <v>9307</v>
      </c>
      <c r="B8925" s="8" t="s">
        <v>7534</v>
      </c>
      <c r="C8925" s="8" t="s">
        <v>7</v>
      </c>
      <c r="D8925" s="50" t="s">
        <v>11757</v>
      </c>
      <c r="E8925" s="50" t="s">
        <v>7389</v>
      </c>
    </row>
    <row r="8926" spans="1:5" ht="16" x14ac:dyDescent="0.2">
      <c r="A8926" s="8" t="s">
        <v>9307</v>
      </c>
      <c r="B8926" s="8" t="s">
        <v>7536</v>
      </c>
      <c r="C8926" s="8" t="s">
        <v>4</v>
      </c>
      <c r="D8926" s="50" t="s">
        <v>11467</v>
      </c>
      <c r="E8926" s="50" t="s">
        <v>6211</v>
      </c>
    </row>
    <row r="8927" spans="1:5" ht="16" x14ac:dyDescent="0.2">
      <c r="A8927" s="8" t="s">
        <v>9307</v>
      </c>
      <c r="B8927" s="8" t="s">
        <v>7536</v>
      </c>
      <c r="C8927" s="8" t="s">
        <v>5</v>
      </c>
      <c r="D8927" s="50" t="s">
        <v>11720</v>
      </c>
      <c r="E8927" s="50" t="s">
        <v>7120</v>
      </c>
    </row>
    <row r="8928" spans="1:5" ht="16" x14ac:dyDescent="0.2">
      <c r="A8928" s="8" t="s">
        <v>9307</v>
      </c>
      <c r="B8928" s="8" t="s">
        <v>7536</v>
      </c>
      <c r="C8928" s="8" t="s">
        <v>6</v>
      </c>
      <c r="D8928" s="50" t="s">
        <v>11730</v>
      </c>
      <c r="E8928" s="50" t="s">
        <v>7194</v>
      </c>
    </row>
    <row r="8929" spans="1:5" ht="16" x14ac:dyDescent="0.2">
      <c r="A8929" s="8" t="s">
        <v>9307</v>
      </c>
      <c r="B8929" s="8" t="s">
        <v>7536</v>
      </c>
      <c r="C8929" s="8" t="s">
        <v>7</v>
      </c>
      <c r="D8929" s="50" t="s">
        <v>11758</v>
      </c>
      <c r="E8929" s="50" t="s">
        <v>7392</v>
      </c>
    </row>
    <row r="8930" spans="1:5" ht="16" x14ac:dyDescent="0.2">
      <c r="A8930" s="8" t="s">
        <v>9307</v>
      </c>
      <c r="B8930" s="8" t="s">
        <v>7538</v>
      </c>
      <c r="C8930" s="8" t="s">
        <v>4</v>
      </c>
      <c r="D8930" s="50" t="s">
        <v>11467</v>
      </c>
      <c r="E8930" s="50" t="s">
        <v>6211</v>
      </c>
    </row>
    <row r="8931" spans="1:5" ht="16" x14ac:dyDescent="0.2">
      <c r="A8931" s="8" t="s">
        <v>9307</v>
      </c>
      <c r="B8931" s="8" t="s">
        <v>7538</v>
      </c>
      <c r="C8931" s="8" t="s">
        <v>5</v>
      </c>
      <c r="D8931" s="50" t="s">
        <v>11720</v>
      </c>
      <c r="E8931" s="50" t="s">
        <v>7120</v>
      </c>
    </row>
    <row r="8932" spans="1:5" ht="16" x14ac:dyDescent="0.2">
      <c r="A8932" s="8" t="s">
        <v>9307</v>
      </c>
      <c r="B8932" s="8" t="s">
        <v>7538</v>
      </c>
      <c r="C8932" s="8" t="s">
        <v>6</v>
      </c>
      <c r="D8932" s="50" t="s">
        <v>11730</v>
      </c>
      <c r="E8932" s="50" t="s">
        <v>7194</v>
      </c>
    </row>
    <row r="8933" spans="1:5" ht="16" x14ac:dyDescent="0.2">
      <c r="A8933" s="8" t="s">
        <v>9307</v>
      </c>
      <c r="B8933" s="8" t="s">
        <v>7538</v>
      </c>
      <c r="C8933" s="8" t="s">
        <v>7</v>
      </c>
      <c r="D8933" s="50" t="s">
        <v>11759</v>
      </c>
      <c r="E8933" s="50" t="s">
        <v>7395</v>
      </c>
    </row>
    <row r="8934" spans="1:5" ht="16" x14ac:dyDescent="0.2">
      <c r="A8934" s="8" t="s">
        <v>9307</v>
      </c>
      <c r="B8934" s="8" t="s">
        <v>7540</v>
      </c>
      <c r="C8934" s="8" t="s">
        <v>4</v>
      </c>
      <c r="D8934" s="50" t="s">
        <v>11467</v>
      </c>
      <c r="E8934" s="50" t="s">
        <v>6211</v>
      </c>
    </row>
    <row r="8935" spans="1:5" ht="16" x14ac:dyDescent="0.2">
      <c r="A8935" s="8" t="s">
        <v>9307</v>
      </c>
      <c r="B8935" s="8" t="s">
        <v>7540</v>
      </c>
      <c r="C8935" s="8" t="s">
        <v>5</v>
      </c>
      <c r="D8935" s="50" t="s">
        <v>11720</v>
      </c>
      <c r="E8935" s="50" t="s">
        <v>7120</v>
      </c>
    </row>
    <row r="8936" spans="1:5" ht="16" x14ac:dyDescent="0.2">
      <c r="A8936" s="8" t="s">
        <v>9307</v>
      </c>
      <c r="B8936" s="8" t="s">
        <v>7540</v>
      </c>
      <c r="C8936" s="8" t="s">
        <v>6</v>
      </c>
      <c r="D8936" s="50" t="s">
        <v>11730</v>
      </c>
      <c r="E8936" s="50" t="s">
        <v>7194</v>
      </c>
    </row>
    <row r="8937" spans="1:5" ht="16" x14ac:dyDescent="0.2">
      <c r="A8937" s="8" t="s">
        <v>9307</v>
      </c>
      <c r="B8937" s="8" t="s">
        <v>7540</v>
      </c>
      <c r="C8937" s="8" t="s">
        <v>7</v>
      </c>
      <c r="D8937" s="50" t="s">
        <v>11767</v>
      </c>
      <c r="E8937" s="50" t="s">
        <v>7469</v>
      </c>
    </row>
    <row r="8938" spans="1:5" ht="16" x14ac:dyDescent="0.2">
      <c r="A8938" s="8" t="s">
        <v>9307</v>
      </c>
      <c r="B8938" s="8" t="s">
        <v>7542</v>
      </c>
      <c r="C8938" s="8" t="s">
        <v>4</v>
      </c>
      <c r="D8938" s="50" t="s">
        <v>11467</v>
      </c>
      <c r="E8938" s="50" t="s">
        <v>6211</v>
      </c>
    </row>
    <row r="8939" spans="1:5" ht="16" x14ac:dyDescent="0.2">
      <c r="A8939" s="8" t="s">
        <v>9307</v>
      </c>
      <c r="B8939" s="8" t="s">
        <v>7542</v>
      </c>
      <c r="C8939" s="8" t="s">
        <v>5</v>
      </c>
      <c r="D8939" s="50" t="s">
        <v>11720</v>
      </c>
      <c r="E8939" s="50" t="s">
        <v>7120</v>
      </c>
    </row>
    <row r="8940" spans="1:5" ht="16" x14ac:dyDescent="0.2">
      <c r="A8940" s="8" t="s">
        <v>9307</v>
      </c>
      <c r="B8940" s="8" t="s">
        <v>7542</v>
      </c>
      <c r="C8940" s="8" t="s">
        <v>6</v>
      </c>
      <c r="D8940" s="50" t="s">
        <v>11730</v>
      </c>
      <c r="E8940" s="50" t="s">
        <v>7194</v>
      </c>
    </row>
    <row r="8941" spans="1:5" ht="16" x14ac:dyDescent="0.2">
      <c r="A8941" s="8" t="s">
        <v>9307</v>
      </c>
      <c r="B8941" s="8" t="s">
        <v>7542</v>
      </c>
      <c r="C8941" s="8" t="s">
        <v>7</v>
      </c>
      <c r="D8941" s="50" t="s">
        <v>9547</v>
      </c>
      <c r="E8941" s="50" t="s">
        <v>802</v>
      </c>
    </row>
    <row r="8942" spans="1:5" ht="16" x14ac:dyDescent="0.2">
      <c r="A8942" s="8" t="s">
        <v>9307</v>
      </c>
      <c r="B8942" s="8" t="s">
        <v>7544</v>
      </c>
      <c r="C8942" s="8" t="s">
        <v>4</v>
      </c>
      <c r="D8942" s="50" t="s">
        <v>11467</v>
      </c>
      <c r="E8942" s="50" t="s">
        <v>6211</v>
      </c>
    </row>
    <row r="8943" spans="1:5" ht="16" x14ac:dyDescent="0.2">
      <c r="A8943" s="8" t="s">
        <v>9307</v>
      </c>
      <c r="B8943" s="8" t="s">
        <v>7544</v>
      </c>
      <c r="C8943" s="8" t="s">
        <v>5</v>
      </c>
      <c r="D8943" s="50" t="s">
        <v>11720</v>
      </c>
      <c r="E8943" s="50" t="s">
        <v>7120</v>
      </c>
    </row>
    <row r="8944" spans="1:5" ht="16" x14ac:dyDescent="0.2">
      <c r="A8944" s="8" t="s">
        <v>9307</v>
      </c>
      <c r="B8944" s="8" t="s">
        <v>7544</v>
      </c>
      <c r="C8944" s="8" t="s">
        <v>6</v>
      </c>
      <c r="D8944" s="50" t="s">
        <v>11730</v>
      </c>
      <c r="E8944" s="50" t="s">
        <v>7194</v>
      </c>
    </row>
    <row r="8945" spans="1:5" ht="16" x14ac:dyDescent="0.2">
      <c r="A8945" s="8" t="s">
        <v>9307</v>
      </c>
      <c r="B8945" s="8" t="s">
        <v>7544</v>
      </c>
      <c r="C8945" s="8" t="s">
        <v>7</v>
      </c>
      <c r="D8945" s="50" t="s">
        <v>9516</v>
      </c>
      <c r="E8945" s="50" t="s">
        <v>643</v>
      </c>
    </row>
    <row r="8946" spans="1:5" ht="16" x14ac:dyDescent="0.2">
      <c r="A8946" s="8" t="s">
        <v>9307</v>
      </c>
      <c r="B8946" s="8" t="s">
        <v>7547</v>
      </c>
      <c r="C8946" s="8" t="s">
        <v>4</v>
      </c>
      <c r="D8946" s="50" t="s">
        <v>11467</v>
      </c>
      <c r="E8946" s="50" t="s">
        <v>6211</v>
      </c>
    </row>
    <row r="8947" spans="1:5" ht="16" x14ac:dyDescent="0.2">
      <c r="A8947" s="8" t="s">
        <v>9307</v>
      </c>
      <c r="B8947" s="8" t="s">
        <v>7547</v>
      </c>
      <c r="C8947" s="8" t="s">
        <v>5</v>
      </c>
      <c r="D8947" s="50" t="s">
        <v>11720</v>
      </c>
      <c r="E8947" s="50" t="s">
        <v>7120</v>
      </c>
    </row>
    <row r="8948" spans="1:5" ht="16" x14ac:dyDescent="0.2">
      <c r="A8948" s="8" t="s">
        <v>9307</v>
      </c>
      <c r="B8948" s="8" t="s">
        <v>7547</v>
      </c>
      <c r="C8948" s="8" t="s">
        <v>6</v>
      </c>
      <c r="D8948" s="50" t="s">
        <v>11730</v>
      </c>
      <c r="E8948" s="50" t="s">
        <v>7194</v>
      </c>
    </row>
    <row r="8949" spans="1:5" ht="16" x14ac:dyDescent="0.2">
      <c r="A8949" s="8" t="s">
        <v>9307</v>
      </c>
      <c r="B8949" s="8" t="s">
        <v>7547</v>
      </c>
      <c r="C8949" s="8" t="s">
        <v>7</v>
      </c>
      <c r="D8949" s="50" t="s">
        <v>11772</v>
      </c>
      <c r="E8949" s="50" t="s">
        <v>7549</v>
      </c>
    </row>
    <row r="8950" spans="1:5" ht="16" x14ac:dyDescent="0.2">
      <c r="A8950" s="8" t="s">
        <v>9307</v>
      </c>
      <c r="B8950" s="8" t="s">
        <v>7551</v>
      </c>
      <c r="C8950" s="8" t="s">
        <v>4</v>
      </c>
      <c r="D8950" s="50" t="s">
        <v>11467</v>
      </c>
      <c r="E8950" s="50" t="s">
        <v>6211</v>
      </c>
    </row>
    <row r="8951" spans="1:5" ht="16" x14ac:dyDescent="0.2">
      <c r="A8951" s="8" t="s">
        <v>9307</v>
      </c>
      <c r="B8951" s="8" t="s">
        <v>7551</v>
      </c>
      <c r="C8951" s="8" t="s">
        <v>5</v>
      </c>
      <c r="D8951" s="50" t="s">
        <v>11720</v>
      </c>
      <c r="E8951" s="50" t="s">
        <v>7120</v>
      </c>
    </row>
    <row r="8952" spans="1:5" ht="16" x14ac:dyDescent="0.2">
      <c r="A8952" s="8" t="s">
        <v>9307</v>
      </c>
      <c r="B8952" s="8" t="s">
        <v>7551</v>
      </c>
      <c r="C8952" s="8" t="s">
        <v>6</v>
      </c>
      <c r="D8952" s="50" t="s">
        <v>11730</v>
      </c>
      <c r="E8952" s="50" t="s">
        <v>7194</v>
      </c>
    </row>
    <row r="8953" spans="1:5" ht="16" x14ac:dyDescent="0.2">
      <c r="A8953" s="8" t="s">
        <v>9307</v>
      </c>
      <c r="B8953" s="8" t="s">
        <v>7551</v>
      </c>
      <c r="C8953" s="8" t="s">
        <v>7</v>
      </c>
      <c r="D8953" s="50" t="s">
        <v>11501</v>
      </c>
      <c r="E8953" s="50" t="s">
        <v>6304</v>
      </c>
    </row>
    <row r="8954" spans="1:5" ht="16" x14ac:dyDescent="0.2">
      <c r="A8954" s="8" t="s">
        <v>9307</v>
      </c>
      <c r="B8954" s="8" t="s">
        <v>7553</v>
      </c>
      <c r="C8954" s="8" t="s">
        <v>4</v>
      </c>
      <c r="D8954" s="50" t="s">
        <v>11467</v>
      </c>
      <c r="E8954" s="50" t="s">
        <v>6211</v>
      </c>
    </row>
    <row r="8955" spans="1:5" ht="16" x14ac:dyDescent="0.2">
      <c r="A8955" s="8" t="s">
        <v>9307</v>
      </c>
      <c r="B8955" s="8" t="s">
        <v>7553</v>
      </c>
      <c r="C8955" s="8" t="s">
        <v>5</v>
      </c>
      <c r="D8955" s="50" t="s">
        <v>11720</v>
      </c>
      <c r="E8955" s="50" t="s">
        <v>7120</v>
      </c>
    </row>
    <row r="8956" spans="1:5" ht="16" x14ac:dyDescent="0.2">
      <c r="A8956" s="8" t="s">
        <v>9307</v>
      </c>
      <c r="B8956" s="8" t="s">
        <v>7553</v>
      </c>
      <c r="C8956" s="8" t="s">
        <v>6</v>
      </c>
      <c r="D8956" s="50" t="s">
        <v>11730</v>
      </c>
      <c r="E8956" s="50" t="s">
        <v>7194</v>
      </c>
    </row>
    <row r="8957" spans="1:5" ht="16" x14ac:dyDescent="0.2">
      <c r="A8957" s="8" t="s">
        <v>9307</v>
      </c>
      <c r="B8957" s="8" t="s">
        <v>7553</v>
      </c>
      <c r="C8957" s="8" t="s">
        <v>7</v>
      </c>
      <c r="D8957" s="50" t="s">
        <v>11504</v>
      </c>
      <c r="E8957" s="50" t="s">
        <v>6312</v>
      </c>
    </row>
    <row r="8958" spans="1:5" ht="16" x14ac:dyDescent="0.2">
      <c r="A8958" s="8" t="s">
        <v>9307</v>
      </c>
      <c r="B8958" s="8" t="s">
        <v>7555</v>
      </c>
      <c r="C8958" s="8" t="s">
        <v>4</v>
      </c>
      <c r="D8958" s="50" t="s">
        <v>11467</v>
      </c>
      <c r="E8958" s="50" t="s">
        <v>6211</v>
      </c>
    </row>
    <row r="8959" spans="1:5" ht="16" x14ac:dyDescent="0.2">
      <c r="A8959" s="8" t="s">
        <v>9307</v>
      </c>
      <c r="B8959" s="8" t="s">
        <v>7555</v>
      </c>
      <c r="C8959" s="8" t="s">
        <v>5</v>
      </c>
      <c r="D8959" s="50" t="s">
        <v>11720</v>
      </c>
      <c r="E8959" s="50" t="s">
        <v>7120</v>
      </c>
    </row>
    <row r="8960" spans="1:5" ht="16" x14ac:dyDescent="0.2">
      <c r="A8960" s="8" t="s">
        <v>9307</v>
      </c>
      <c r="B8960" s="8" t="s">
        <v>7555</v>
      </c>
      <c r="C8960" s="8" t="s">
        <v>6</v>
      </c>
      <c r="D8960" s="50" t="s">
        <v>11730</v>
      </c>
      <c r="E8960" s="50" t="s">
        <v>7194</v>
      </c>
    </row>
    <row r="8961" spans="1:5" ht="16" x14ac:dyDescent="0.2">
      <c r="A8961" s="8" t="s">
        <v>9307</v>
      </c>
      <c r="B8961" s="8" t="s">
        <v>7555</v>
      </c>
      <c r="C8961" s="8" t="s">
        <v>7</v>
      </c>
      <c r="D8961" s="50" t="s">
        <v>11507</v>
      </c>
      <c r="E8961" s="50" t="s">
        <v>6320</v>
      </c>
    </row>
    <row r="8962" spans="1:5" ht="16" x14ac:dyDescent="0.2">
      <c r="A8962" s="8" t="s">
        <v>9307</v>
      </c>
      <c r="B8962" s="8" t="s">
        <v>7557</v>
      </c>
      <c r="C8962" s="8" t="s">
        <v>4</v>
      </c>
      <c r="D8962" s="50" t="s">
        <v>11467</v>
      </c>
      <c r="E8962" s="50" t="s">
        <v>6211</v>
      </c>
    </row>
    <row r="8963" spans="1:5" ht="16" x14ac:dyDescent="0.2">
      <c r="A8963" s="8" t="s">
        <v>9307</v>
      </c>
      <c r="B8963" s="8" t="s">
        <v>7557</v>
      </c>
      <c r="C8963" s="8" t="s">
        <v>5</v>
      </c>
      <c r="D8963" s="50" t="s">
        <v>11720</v>
      </c>
      <c r="E8963" s="50" t="s">
        <v>7120</v>
      </c>
    </row>
    <row r="8964" spans="1:5" ht="16" x14ac:dyDescent="0.2">
      <c r="A8964" s="8" t="s">
        <v>9307</v>
      </c>
      <c r="B8964" s="8" t="s">
        <v>7557</v>
      </c>
      <c r="C8964" s="8" t="s">
        <v>6</v>
      </c>
      <c r="D8964" s="50" t="s">
        <v>11730</v>
      </c>
      <c r="E8964" s="50" t="s">
        <v>7194</v>
      </c>
    </row>
    <row r="8965" spans="1:5" ht="16" x14ac:dyDescent="0.2">
      <c r="A8965" s="8" t="s">
        <v>9307</v>
      </c>
      <c r="B8965" s="8" t="s">
        <v>7557</v>
      </c>
      <c r="C8965" s="8" t="s">
        <v>7</v>
      </c>
      <c r="D8965" s="50" t="s">
        <v>11537</v>
      </c>
      <c r="E8965" s="50" t="s">
        <v>6423</v>
      </c>
    </row>
    <row r="8966" spans="1:5" ht="16" x14ac:dyDescent="0.2">
      <c r="A8966" s="8" t="s">
        <v>9307</v>
      </c>
      <c r="B8966" s="8" t="s">
        <v>7559</v>
      </c>
      <c r="C8966" s="8" t="s">
        <v>4</v>
      </c>
      <c r="D8966" s="50" t="s">
        <v>11467</v>
      </c>
      <c r="E8966" s="50" t="s">
        <v>6211</v>
      </c>
    </row>
    <row r="8967" spans="1:5" ht="16" x14ac:dyDescent="0.2">
      <c r="A8967" s="8" t="s">
        <v>9307</v>
      </c>
      <c r="B8967" s="8" t="s">
        <v>7559</v>
      </c>
      <c r="C8967" s="8" t="s">
        <v>5</v>
      </c>
      <c r="D8967" s="50" t="s">
        <v>11720</v>
      </c>
      <c r="E8967" s="50" t="s">
        <v>7120</v>
      </c>
    </row>
    <row r="8968" spans="1:5" ht="16" x14ac:dyDescent="0.2">
      <c r="A8968" s="8" t="s">
        <v>9307</v>
      </c>
      <c r="B8968" s="8" t="s">
        <v>7559</v>
      </c>
      <c r="C8968" s="8" t="s">
        <v>6</v>
      </c>
      <c r="D8968" s="50" t="s">
        <v>11730</v>
      </c>
      <c r="E8968" s="50" t="s">
        <v>7194</v>
      </c>
    </row>
    <row r="8969" spans="1:5" ht="16" x14ac:dyDescent="0.2">
      <c r="A8969" s="8" t="s">
        <v>9307</v>
      </c>
      <c r="B8969" s="8" t="s">
        <v>7559</v>
      </c>
      <c r="C8969" s="8" t="s">
        <v>7</v>
      </c>
      <c r="D8969" s="50" t="s">
        <v>9547</v>
      </c>
      <c r="E8969" s="50" t="s">
        <v>802</v>
      </c>
    </row>
    <row r="8970" spans="1:5" ht="16" x14ac:dyDescent="0.2">
      <c r="A8970" s="8" t="s">
        <v>9307</v>
      </c>
      <c r="B8970" s="8" t="s">
        <v>7561</v>
      </c>
      <c r="C8970" s="8" t="s">
        <v>4</v>
      </c>
      <c r="D8970" s="50" t="s">
        <v>11467</v>
      </c>
      <c r="E8970" s="50" t="s">
        <v>6211</v>
      </c>
    </row>
    <row r="8971" spans="1:5" ht="16" x14ac:dyDescent="0.2">
      <c r="A8971" s="8" t="s">
        <v>9307</v>
      </c>
      <c r="B8971" s="8" t="s">
        <v>7561</v>
      </c>
      <c r="C8971" s="8" t="s">
        <v>5</v>
      </c>
      <c r="D8971" s="50" t="s">
        <v>11720</v>
      </c>
      <c r="E8971" s="50" t="s">
        <v>7120</v>
      </c>
    </row>
    <row r="8972" spans="1:5" ht="16" x14ac:dyDescent="0.2">
      <c r="A8972" s="8" t="s">
        <v>9307</v>
      </c>
      <c r="B8972" s="8" t="s">
        <v>7561</v>
      </c>
      <c r="C8972" s="8" t="s">
        <v>6</v>
      </c>
      <c r="D8972" s="50" t="s">
        <v>11730</v>
      </c>
      <c r="E8972" s="50" t="s">
        <v>7194</v>
      </c>
    </row>
    <row r="8973" spans="1:5" ht="16" x14ac:dyDescent="0.2">
      <c r="A8973" s="8" t="s">
        <v>9307</v>
      </c>
      <c r="B8973" s="8" t="s">
        <v>7561</v>
      </c>
      <c r="C8973" s="8" t="s">
        <v>7</v>
      </c>
      <c r="D8973" s="50" t="s">
        <v>9516</v>
      </c>
      <c r="E8973" s="50" t="s">
        <v>643</v>
      </c>
    </row>
    <row r="8974" spans="1:5" ht="16" x14ac:dyDescent="0.2">
      <c r="A8974" s="8" t="s">
        <v>9307</v>
      </c>
      <c r="B8974" s="8" t="s">
        <v>7564</v>
      </c>
      <c r="C8974" s="8" t="s">
        <v>4</v>
      </c>
      <c r="D8974" s="50" t="s">
        <v>11467</v>
      </c>
      <c r="E8974" s="50" t="s">
        <v>6211</v>
      </c>
    </row>
    <row r="8975" spans="1:5" ht="16" x14ac:dyDescent="0.2">
      <c r="A8975" s="8" t="s">
        <v>9307</v>
      </c>
      <c r="B8975" s="8" t="s">
        <v>7564</v>
      </c>
      <c r="C8975" s="8" t="s">
        <v>5</v>
      </c>
      <c r="D8975" s="50" t="s">
        <v>11720</v>
      </c>
      <c r="E8975" s="50" t="s">
        <v>7120</v>
      </c>
    </row>
    <row r="8976" spans="1:5" ht="16" x14ac:dyDescent="0.2">
      <c r="A8976" s="8" t="s">
        <v>9307</v>
      </c>
      <c r="B8976" s="8" t="s">
        <v>7564</v>
      </c>
      <c r="C8976" s="8" t="s">
        <v>6</v>
      </c>
      <c r="D8976" s="50" t="s">
        <v>11730</v>
      </c>
      <c r="E8976" s="50" t="s">
        <v>7194</v>
      </c>
    </row>
    <row r="8977" spans="1:5" ht="16" x14ac:dyDescent="0.2">
      <c r="A8977" s="8" t="s">
        <v>9307</v>
      </c>
      <c r="B8977" s="8" t="s">
        <v>7564</v>
      </c>
      <c r="C8977" s="8" t="s">
        <v>7</v>
      </c>
      <c r="D8977" s="50" t="s">
        <v>11773</v>
      </c>
      <c r="E8977" s="50" t="s">
        <v>7566</v>
      </c>
    </row>
    <row r="8978" spans="1:5" ht="16" x14ac:dyDescent="0.2">
      <c r="A8978" s="8" t="s">
        <v>9307</v>
      </c>
      <c r="B8978" s="8" t="s">
        <v>7568</v>
      </c>
      <c r="C8978" s="8" t="s">
        <v>4</v>
      </c>
      <c r="D8978" s="50" t="s">
        <v>11467</v>
      </c>
      <c r="E8978" s="50" t="s">
        <v>6211</v>
      </c>
    </row>
    <row r="8979" spans="1:5" ht="16" x14ac:dyDescent="0.2">
      <c r="A8979" s="8" t="s">
        <v>9307</v>
      </c>
      <c r="B8979" s="8" t="s">
        <v>7568</v>
      </c>
      <c r="C8979" s="8" t="s">
        <v>5</v>
      </c>
      <c r="D8979" s="50" t="s">
        <v>11720</v>
      </c>
      <c r="E8979" s="50" t="s">
        <v>7120</v>
      </c>
    </row>
    <row r="8980" spans="1:5" ht="16" x14ac:dyDescent="0.2">
      <c r="A8980" s="8" t="s">
        <v>9307</v>
      </c>
      <c r="B8980" s="8" t="s">
        <v>7568</v>
      </c>
      <c r="C8980" s="8" t="s">
        <v>6</v>
      </c>
      <c r="D8980" s="50" t="s">
        <v>11730</v>
      </c>
      <c r="E8980" s="50" t="s">
        <v>7194</v>
      </c>
    </row>
    <row r="8981" spans="1:5" ht="16" x14ac:dyDescent="0.2">
      <c r="A8981" s="8" t="s">
        <v>9307</v>
      </c>
      <c r="B8981" s="8" t="s">
        <v>7568</v>
      </c>
      <c r="C8981" s="8" t="s">
        <v>7</v>
      </c>
      <c r="D8981" s="50" t="s">
        <v>11742</v>
      </c>
      <c r="E8981" s="50" t="s">
        <v>7236</v>
      </c>
    </row>
    <row r="8982" spans="1:5" ht="16" x14ac:dyDescent="0.2">
      <c r="A8982" s="8" t="s">
        <v>9307</v>
      </c>
      <c r="B8982" s="8" t="s">
        <v>7570</v>
      </c>
      <c r="C8982" s="8" t="s">
        <v>4</v>
      </c>
      <c r="D8982" s="50" t="s">
        <v>11467</v>
      </c>
      <c r="E8982" s="50" t="s">
        <v>6211</v>
      </c>
    </row>
    <row r="8983" spans="1:5" ht="16" x14ac:dyDescent="0.2">
      <c r="A8983" s="8" t="s">
        <v>9307</v>
      </c>
      <c r="B8983" s="8" t="s">
        <v>7570</v>
      </c>
      <c r="C8983" s="8" t="s">
        <v>5</v>
      </c>
      <c r="D8983" s="50" t="s">
        <v>11720</v>
      </c>
      <c r="E8983" s="50" t="s">
        <v>7120</v>
      </c>
    </row>
    <row r="8984" spans="1:5" ht="16" x14ac:dyDescent="0.2">
      <c r="A8984" s="8" t="s">
        <v>9307</v>
      </c>
      <c r="B8984" s="8" t="s">
        <v>7570</v>
      </c>
      <c r="C8984" s="8" t="s">
        <v>6</v>
      </c>
      <c r="D8984" s="50" t="s">
        <v>11730</v>
      </c>
      <c r="E8984" s="50" t="s">
        <v>7194</v>
      </c>
    </row>
    <row r="8985" spans="1:5" ht="16" x14ac:dyDescent="0.2">
      <c r="A8985" s="8" t="s">
        <v>9307</v>
      </c>
      <c r="B8985" s="8" t="s">
        <v>7570</v>
      </c>
      <c r="C8985" s="8" t="s">
        <v>7</v>
      </c>
      <c r="D8985" s="50" t="s">
        <v>11774</v>
      </c>
      <c r="E8985" s="50" t="s">
        <v>7572</v>
      </c>
    </row>
    <row r="8986" spans="1:5" ht="16" x14ac:dyDescent="0.2">
      <c r="A8986" s="8" t="s">
        <v>9307</v>
      </c>
      <c r="B8986" s="8" t="s">
        <v>7573</v>
      </c>
      <c r="C8986" s="8" t="s">
        <v>4</v>
      </c>
      <c r="D8986" s="50" t="s">
        <v>11467</v>
      </c>
      <c r="E8986" s="50" t="s">
        <v>6211</v>
      </c>
    </row>
    <row r="8987" spans="1:5" ht="16" x14ac:dyDescent="0.2">
      <c r="A8987" s="8" t="s">
        <v>9307</v>
      </c>
      <c r="B8987" s="8" t="s">
        <v>7573</v>
      </c>
      <c r="C8987" s="8" t="s">
        <v>5</v>
      </c>
      <c r="D8987" s="50" t="s">
        <v>11720</v>
      </c>
      <c r="E8987" s="50" t="s">
        <v>7120</v>
      </c>
    </row>
    <row r="8988" spans="1:5" ht="16" x14ac:dyDescent="0.2">
      <c r="A8988" s="8" t="s">
        <v>9307</v>
      </c>
      <c r="B8988" s="8" t="s">
        <v>7573</v>
      </c>
      <c r="C8988" s="8" t="s">
        <v>6</v>
      </c>
      <c r="D8988" s="50" t="s">
        <v>11730</v>
      </c>
      <c r="E8988" s="50" t="s">
        <v>7194</v>
      </c>
    </row>
    <row r="8989" spans="1:5" ht="16" x14ac:dyDescent="0.2">
      <c r="A8989" s="8" t="s">
        <v>9307</v>
      </c>
      <c r="B8989" s="8" t="s">
        <v>7573</v>
      </c>
      <c r="C8989" s="8" t="s">
        <v>7</v>
      </c>
      <c r="D8989" s="50" t="s">
        <v>11775</v>
      </c>
      <c r="E8989" s="50" t="s">
        <v>7575</v>
      </c>
    </row>
    <row r="8990" spans="1:5" ht="16" x14ac:dyDescent="0.2">
      <c r="A8990" s="8" t="s">
        <v>9307</v>
      </c>
      <c r="B8990" s="8" t="s">
        <v>7576</v>
      </c>
      <c r="C8990" s="8" t="s">
        <v>4</v>
      </c>
      <c r="D8990" s="50" t="s">
        <v>11467</v>
      </c>
      <c r="E8990" s="50" t="s">
        <v>6211</v>
      </c>
    </row>
    <row r="8991" spans="1:5" ht="16" x14ac:dyDescent="0.2">
      <c r="A8991" s="8" t="s">
        <v>9307</v>
      </c>
      <c r="B8991" s="8" t="s">
        <v>7576</v>
      </c>
      <c r="C8991" s="8" t="s">
        <v>5</v>
      </c>
      <c r="D8991" s="50" t="s">
        <v>11720</v>
      </c>
      <c r="E8991" s="50" t="s">
        <v>7120</v>
      </c>
    </row>
    <row r="8992" spans="1:5" ht="16" x14ac:dyDescent="0.2">
      <c r="A8992" s="8" t="s">
        <v>9307</v>
      </c>
      <c r="B8992" s="8" t="s">
        <v>7576</v>
      </c>
      <c r="C8992" s="8" t="s">
        <v>6</v>
      </c>
      <c r="D8992" s="50" t="s">
        <v>11730</v>
      </c>
      <c r="E8992" s="50" t="s">
        <v>7194</v>
      </c>
    </row>
    <row r="8993" spans="1:5" ht="16" x14ac:dyDescent="0.2">
      <c r="A8993" s="8" t="s">
        <v>9307</v>
      </c>
      <c r="B8993" s="8" t="s">
        <v>7576</v>
      </c>
      <c r="C8993" s="8" t="s">
        <v>7</v>
      </c>
      <c r="D8993" s="50" t="s">
        <v>11776</v>
      </c>
      <c r="E8993" s="50" t="s">
        <v>7578</v>
      </c>
    </row>
    <row r="8994" spans="1:5" ht="16" x14ac:dyDescent="0.2">
      <c r="A8994" s="8" t="s">
        <v>9307</v>
      </c>
      <c r="B8994" s="8" t="s">
        <v>7579</v>
      </c>
      <c r="C8994" s="8" t="s">
        <v>4</v>
      </c>
      <c r="D8994" s="50" t="s">
        <v>11467</v>
      </c>
      <c r="E8994" s="50" t="s">
        <v>6211</v>
      </c>
    </row>
    <row r="8995" spans="1:5" ht="16" x14ac:dyDescent="0.2">
      <c r="A8995" s="8" t="s">
        <v>9307</v>
      </c>
      <c r="B8995" s="8" t="s">
        <v>7579</v>
      </c>
      <c r="C8995" s="8" t="s">
        <v>5</v>
      </c>
      <c r="D8995" s="50" t="s">
        <v>11720</v>
      </c>
      <c r="E8995" s="50" t="s">
        <v>7120</v>
      </c>
    </row>
    <row r="8996" spans="1:5" ht="16" x14ac:dyDescent="0.2">
      <c r="A8996" s="8" t="s">
        <v>9307</v>
      </c>
      <c r="B8996" s="8" t="s">
        <v>7579</v>
      </c>
      <c r="C8996" s="8" t="s">
        <v>6</v>
      </c>
      <c r="D8996" s="50" t="s">
        <v>11730</v>
      </c>
      <c r="E8996" s="50" t="s">
        <v>7194</v>
      </c>
    </row>
    <row r="8997" spans="1:5" ht="16" x14ac:dyDescent="0.2">
      <c r="A8997" s="8" t="s">
        <v>9307</v>
      </c>
      <c r="B8997" s="8" t="s">
        <v>7579</v>
      </c>
      <c r="C8997" s="8" t="s">
        <v>7</v>
      </c>
      <c r="D8997" s="50" t="s">
        <v>11777</v>
      </c>
      <c r="E8997" s="50" t="s">
        <v>7581</v>
      </c>
    </row>
    <row r="8998" spans="1:5" ht="16" x14ac:dyDescent="0.2">
      <c r="A8998" s="8" t="s">
        <v>9307</v>
      </c>
      <c r="B8998" s="8" t="s">
        <v>7582</v>
      </c>
      <c r="C8998" s="8" t="s">
        <v>4</v>
      </c>
      <c r="D8998" s="50" t="s">
        <v>11467</v>
      </c>
      <c r="E8998" s="50" t="s">
        <v>6211</v>
      </c>
    </row>
    <row r="8999" spans="1:5" ht="16" x14ac:dyDescent="0.2">
      <c r="A8999" s="8" t="s">
        <v>9307</v>
      </c>
      <c r="B8999" s="8" t="s">
        <v>7582</v>
      </c>
      <c r="C8999" s="8" t="s">
        <v>5</v>
      </c>
      <c r="D8999" s="50" t="s">
        <v>11720</v>
      </c>
      <c r="E8999" s="50" t="s">
        <v>7120</v>
      </c>
    </row>
    <row r="9000" spans="1:5" ht="16" x14ac:dyDescent="0.2">
      <c r="A9000" s="8" t="s">
        <v>9307</v>
      </c>
      <c r="B9000" s="8" t="s">
        <v>7582</v>
      </c>
      <c r="C9000" s="8" t="s">
        <v>6</v>
      </c>
      <c r="D9000" s="50" t="s">
        <v>11730</v>
      </c>
      <c r="E9000" s="50" t="s">
        <v>7194</v>
      </c>
    </row>
    <row r="9001" spans="1:5" ht="16" x14ac:dyDescent="0.2">
      <c r="A9001" s="8" t="s">
        <v>9307</v>
      </c>
      <c r="B9001" s="8" t="s">
        <v>7582</v>
      </c>
      <c r="C9001" s="8" t="s">
        <v>7</v>
      </c>
      <c r="D9001" s="50" t="s">
        <v>9547</v>
      </c>
      <c r="E9001" s="50" t="s">
        <v>802</v>
      </c>
    </row>
    <row r="9002" spans="1:5" ht="16" x14ac:dyDescent="0.2">
      <c r="A9002" s="8" t="s">
        <v>9307</v>
      </c>
      <c r="B9002" s="8" t="s">
        <v>7584</v>
      </c>
      <c r="C9002" s="8" t="s">
        <v>4</v>
      </c>
      <c r="D9002" s="50" t="s">
        <v>11467</v>
      </c>
      <c r="E9002" s="50" t="s">
        <v>6211</v>
      </c>
    </row>
    <row r="9003" spans="1:5" ht="16" x14ac:dyDescent="0.2">
      <c r="A9003" s="8" t="s">
        <v>9307</v>
      </c>
      <c r="B9003" s="8" t="s">
        <v>7584</v>
      </c>
      <c r="C9003" s="8" t="s">
        <v>5</v>
      </c>
      <c r="D9003" s="50" t="s">
        <v>11720</v>
      </c>
      <c r="E9003" s="50" t="s">
        <v>7120</v>
      </c>
    </row>
    <row r="9004" spans="1:5" ht="16" x14ac:dyDescent="0.2">
      <c r="A9004" s="8" t="s">
        <v>9307</v>
      </c>
      <c r="B9004" s="8" t="s">
        <v>7584</v>
      </c>
      <c r="C9004" s="8" t="s">
        <v>6</v>
      </c>
      <c r="D9004" s="50" t="s">
        <v>11730</v>
      </c>
      <c r="E9004" s="50" t="s">
        <v>7194</v>
      </c>
    </row>
    <row r="9005" spans="1:5" ht="16" x14ac:dyDescent="0.2">
      <c r="A9005" s="8" t="s">
        <v>9307</v>
      </c>
      <c r="B9005" s="8" t="s">
        <v>7584</v>
      </c>
      <c r="C9005" s="8" t="s">
        <v>7</v>
      </c>
      <c r="D9005" s="50" t="s">
        <v>9516</v>
      </c>
      <c r="E9005" s="50" t="s">
        <v>643</v>
      </c>
    </row>
    <row r="9006" spans="1:5" ht="16" x14ac:dyDescent="0.2">
      <c r="A9006" s="8" t="s">
        <v>9307</v>
      </c>
      <c r="B9006" s="8" t="s">
        <v>7587</v>
      </c>
      <c r="C9006" s="8" t="s">
        <v>4</v>
      </c>
      <c r="D9006" s="50" t="s">
        <v>11467</v>
      </c>
      <c r="E9006" s="50" t="s">
        <v>6211</v>
      </c>
    </row>
    <row r="9007" spans="1:5" ht="16" x14ac:dyDescent="0.2">
      <c r="A9007" s="8" t="s">
        <v>9307</v>
      </c>
      <c r="B9007" s="8" t="s">
        <v>7587</v>
      </c>
      <c r="C9007" s="8" t="s">
        <v>5</v>
      </c>
      <c r="D9007" s="50" t="s">
        <v>11720</v>
      </c>
      <c r="E9007" s="50" t="s">
        <v>7120</v>
      </c>
    </row>
    <row r="9008" spans="1:5" ht="16" x14ac:dyDescent="0.2">
      <c r="A9008" s="8" t="s">
        <v>9307</v>
      </c>
      <c r="B9008" s="8" t="s">
        <v>7587</v>
      </c>
      <c r="C9008" s="8" t="s">
        <v>6</v>
      </c>
      <c r="D9008" s="50" t="s">
        <v>11730</v>
      </c>
      <c r="E9008" s="50" t="s">
        <v>7194</v>
      </c>
    </row>
    <row r="9009" spans="1:5" ht="16" x14ac:dyDescent="0.2">
      <c r="A9009" s="8" t="s">
        <v>9307</v>
      </c>
      <c r="B9009" s="8" t="s">
        <v>7587</v>
      </c>
      <c r="C9009" s="8" t="s">
        <v>7</v>
      </c>
      <c r="D9009" s="50" t="s">
        <v>11778</v>
      </c>
      <c r="E9009" s="50" t="s">
        <v>7589</v>
      </c>
    </row>
    <row r="9010" spans="1:5" ht="16" x14ac:dyDescent="0.2">
      <c r="A9010" s="8" t="s">
        <v>9307</v>
      </c>
      <c r="B9010" s="8" t="s">
        <v>7590</v>
      </c>
      <c r="C9010" s="8" t="s">
        <v>4</v>
      </c>
      <c r="D9010" s="50" t="s">
        <v>11467</v>
      </c>
      <c r="E9010" s="50" t="s">
        <v>6211</v>
      </c>
    </row>
    <row r="9011" spans="1:5" ht="16" x14ac:dyDescent="0.2">
      <c r="A9011" s="8" t="s">
        <v>9307</v>
      </c>
      <c r="B9011" s="8" t="s">
        <v>7590</v>
      </c>
      <c r="C9011" s="8" t="s">
        <v>5</v>
      </c>
      <c r="D9011" s="50" t="s">
        <v>11720</v>
      </c>
      <c r="E9011" s="50" t="s">
        <v>7120</v>
      </c>
    </row>
    <row r="9012" spans="1:5" ht="16" x14ac:dyDescent="0.2">
      <c r="A9012" s="8" t="s">
        <v>9307</v>
      </c>
      <c r="B9012" s="8" t="s">
        <v>7590</v>
      </c>
      <c r="C9012" s="8" t="s">
        <v>6</v>
      </c>
      <c r="D9012" s="50" t="s">
        <v>11730</v>
      </c>
      <c r="E9012" s="50" t="s">
        <v>7194</v>
      </c>
    </row>
    <row r="9013" spans="1:5" ht="16" x14ac:dyDescent="0.2">
      <c r="A9013" s="8" t="s">
        <v>9307</v>
      </c>
      <c r="B9013" s="8" t="s">
        <v>7590</v>
      </c>
      <c r="C9013" s="8" t="s">
        <v>7</v>
      </c>
      <c r="D9013" s="50" t="s">
        <v>11727</v>
      </c>
      <c r="E9013" s="50" t="s">
        <v>7144</v>
      </c>
    </row>
    <row r="9014" spans="1:5" ht="16" x14ac:dyDescent="0.2">
      <c r="A9014" s="8" t="s">
        <v>9307</v>
      </c>
      <c r="B9014" s="8" t="s">
        <v>7592</v>
      </c>
      <c r="C9014" s="8" t="s">
        <v>4</v>
      </c>
      <c r="D9014" s="50" t="s">
        <v>11467</v>
      </c>
      <c r="E9014" s="50" t="s">
        <v>6211</v>
      </c>
    </row>
    <row r="9015" spans="1:5" ht="16" x14ac:dyDescent="0.2">
      <c r="A9015" s="8" t="s">
        <v>9307</v>
      </c>
      <c r="B9015" s="8" t="s">
        <v>7592</v>
      </c>
      <c r="C9015" s="8" t="s">
        <v>5</v>
      </c>
      <c r="D9015" s="50" t="s">
        <v>11720</v>
      </c>
      <c r="E9015" s="50" t="s">
        <v>7120</v>
      </c>
    </row>
    <row r="9016" spans="1:5" ht="16" x14ac:dyDescent="0.2">
      <c r="A9016" s="8" t="s">
        <v>9307</v>
      </c>
      <c r="B9016" s="8" t="s">
        <v>7592</v>
      </c>
      <c r="C9016" s="8" t="s">
        <v>6</v>
      </c>
      <c r="D9016" s="50" t="s">
        <v>11730</v>
      </c>
      <c r="E9016" s="50" t="s">
        <v>7194</v>
      </c>
    </row>
    <row r="9017" spans="1:5" ht="16" x14ac:dyDescent="0.2">
      <c r="A9017" s="8" t="s">
        <v>9307</v>
      </c>
      <c r="B9017" s="8" t="s">
        <v>7592</v>
      </c>
      <c r="C9017" s="8" t="s">
        <v>7</v>
      </c>
      <c r="D9017" s="50" t="s">
        <v>11501</v>
      </c>
      <c r="E9017" s="50" t="s">
        <v>6304</v>
      </c>
    </row>
    <row r="9018" spans="1:5" ht="16" x14ac:dyDescent="0.2">
      <c r="A9018" s="8" t="s">
        <v>9307</v>
      </c>
      <c r="B9018" s="8" t="s">
        <v>7594</v>
      </c>
      <c r="C9018" s="8" t="s">
        <v>4</v>
      </c>
      <c r="D9018" s="50" t="s">
        <v>11467</v>
      </c>
      <c r="E9018" s="50" t="s">
        <v>6211</v>
      </c>
    </row>
    <row r="9019" spans="1:5" ht="16" x14ac:dyDescent="0.2">
      <c r="A9019" s="8" t="s">
        <v>9307</v>
      </c>
      <c r="B9019" s="8" t="s">
        <v>7594</v>
      </c>
      <c r="C9019" s="8" t="s">
        <v>5</v>
      </c>
      <c r="D9019" s="50" t="s">
        <v>11720</v>
      </c>
      <c r="E9019" s="50" t="s">
        <v>7120</v>
      </c>
    </row>
    <row r="9020" spans="1:5" ht="16" x14ac:dyDescent="0.2">
      <c r="A9020" s="8" t="s">
        <v>9307</v>
      </c>
      <c r="B9020" s="8" t="s">
        <v>7594</v>
      </c>
      <c r="C9020" s="8" t="s">
        <v>6</v>
      </c>
      <c r="D9020" s="50" t="s">
        <v>11730</v>
      </c>
      <c r="E9020" s="50" t="s">
        <v>7194</v>
      </c>
    </row>
    <row r="9021" spans="1:5" ht="16" x14ac:dyDescent="0.2">
      <c r="A9021" s="8" t="s">
        <v>9307</v>
      </c>
      <c r="B9021" s="8" t="s">
        <v>7594</v>
      </c>
      <c r="C9021" s="8" t="s">
        <v>7</v>
      </c>
      <c r="D9021" s="50" t="s">
        <v>11504</v>
      </c>
      <c r="E9021" s="50" t="s">
        <v>6312</v>
      </c>
    </row>
    <row r="9022" spans="1:5" ht="16" x14ac:dyDescent="0.2">
      <c r="A9022" s="8" t="s">
        <v>9307</v>
      </c>
      <c r="B9022" s="8" t="s">
        <v>7596</v>
      </c>
      <c r="C9022" s="8" t="s">
        <v>4</v>
      </c>
      <c r="D9022" s="50" t="s">
        <v>11467</v>
      </c>
      <c r="E9022" s="50" t="s">
        <v>6211</v>
      </c>
    </row>
    <row r="9023" spans="1:5" ht="16" x14ac:dyDescent="0.2">
      <c r="A9023" s="8" t="s">
        <v>9307</v>
      </c>
      <c r="B9023" s="8" t="s">
        <v>7596</v>
      </c>
      <c r="C9023" s="8" t="s">
        <v>5</v>
      </c>
      <c r="D9023" s="50" t="s">
        <v>11720</v>
      </c>
      <c r="E9023" s="50" t="s">
        <v>7120</v>
      </c>
    </row>
    <row r="9024" spans="1:5" ht="16" x14ac:dyDescent="0.2">
      <c r="A9024" s="8" t="s">
        <v>9307</v>
      </c>
      <c r="B9024" s="8" t="s">
        <v>7596</v>
      </c>
      <c r="C9024" s="8" t="s">
        <v>6</v>
      </c>
      <c r="D9024" s="50" t="s">
        <v>11730</v>
      </c>
      <c r="E9024" s="50" t="s">
        <v>7194</v>
      </c>
    </row>
    <row r="9025" spans="1:5" ht="16" x14ac:dyDescent="0.2">
      <c r="A9025" s="8" t="s">
        <v>9307</v>
      </c>
      <c r="B9025" s="8" t="s">
        <v>7596</v>
      </c>
      <c r="C9025" s="8" t="s">
        <v>7</v>
      </c>
      <c r="D9025" s="50" t="s">
        <v>11507</v>
      </c>
      <c r="E9025" s="50" t="s">
        <v>6320</v>
      </c>
    </row>
    <row r="9026" spans="1:5" ht="16" x14ac:dyDescent="0.2">
      <c r="A9026" s="8" t="s">
        <v>9307</v>
      </c>
      <c r="B9026" s="8" t="s">
        <v>7598</v>
      </c>
      <c r="C9026" s="8" t="s">
        <v>4</v>
      </c>
      <c r="D9026" s="50" t="s">
        <v>11467</v>
      </c>
      <c r="E9026" s="50" t="s">
        <v>6211</v>
      </c>
    </row>
    <row r="9027" spans="1:5" ht="16" x14ac:dyDescent="0.2">
      <c r="A9027" s="8" t="s">
        <v>9307</v>
      </c>
      <c r="B9027" s="8" t="s">
        <v>7598</v>
      </c>
      <c r="C9027" s="8" t="s">
        <v>5</v>
      </c>
      <c r="D9027" s="50" t="s">
        <v>11720</v>
      </c>
      <c r="E9027" s="50" t="s">
        <v>7120</v>
      </c>
    </row>
    <row r="9028" spans="1:5" ht="16" x14ac:dyDescent="0.2">
      <c r="A9028" s="8" t="s">
        <v>9307</v>
      </c>
      <c r="B9028" s="8" t="s">
        <v>7598</v>
      </c>
      <c r="C9028" s="8" t="s">
        <v>6</v>
      </c>
      <c r="D9028" s="50" t="s">
        <v>11730</v>
      </c>
      <c r="E9028" s="50" t="s">
        <v>7194</v>
      </c>
    </row>
    <row r="9029" spans="1:5" ht="16" x14ac:dyDescent="0.2">
      <c r="A9029" s="8" t="s">
        <v>9307</v>
      </c>
      <c r="B9029" s="8" t="s">
        <v>7598</v>
      </c>
      <c r="C9029" s="8" t="s">
        <v>7</v>
      </c>
      <c r="D9029" s="50" t="s">
        <v>10011</v>
      </c>
      <c r="E9029" s="50" t="s">
        <v>2089</v>
      </c>
    </row>
    <row r="9030" spans="1:5" ht="16" x14ac:dyDescent="0.2">
      <c r="A9030" s="8" t="s">
        <v>9307</v>
      </c>
      <c r="B9030" s="8" t="s">
        <v>7600</v>
      </c>
      <c r="C9030" s="8" t="s">
        <v>4</v>
      </c>
      <c r="D9030" s="50" t="s">
        <v>11467</v>
      </c>
      <c r="E9030" s="50" t="s">
        <v>6211</v>
      </c>
    </row>
    <row r="9031" spans="1:5" ht="16" x14ac:dyDescent="0.2">
      <c r="A9031" s="8" t="s">
        <v>9307</v>
      </c>
      <c r="B9031" s="8" t="s">
        <v>7600</v>
      </c>
      <c r="C9031" s="8" t="s">
        <v>5</v>
      </c>
      <c r="D9031" s="50" t="s">
        <v>11720</v>
      </c>
      <c r="E9031" s="50" t="s">
        <v>7120</v>
      </c>
    </row>
    <row r="9032" spans="1:5" ht="16" x14ac:dyDescent="0.2">
      <c r="A9032" s="8" t="s">
        <v>9307</v>
      </c>
      <c r="B9032" s="8" t="s">
        <v>7600</v>
      </c>
      <c r="C9032" s="8" t="s">
        <v>6</v>
      </c>
      <c r="D9032" s="50" t="s">
        <v>11730</v>
      </c>
      <c r="E9032" s="50" t="s">
        <v>7194</v>
      </c>
    </row>
    <row r="9033" spans="1:5" ht="16" x14ac:dyDescent="0.2">
      <c r="A9033" s="8" t="s">
        <v>9307</v>
      </c>
      <c r="B9033" s="8" t="s">
        <v>7600</v>
      </c>
      <c r="C9033" s="8" t="s">
        <v>7</v>
      </c>
      <c r="D9033" s="50" t="s">
        <v>10122</v>
      </c>
      <c r="E9033" s="50" t="s">
        <v>2355</v>
      </c>
    </row>
    <row r="9034" spans="1:5" ht="16" x14ac:dyDescent="0.2">
      <c r="A9034" s="8" t="s">
        <v>9307</v>
      </c>
      <c r="B9034" s="8" t="s">
        <v>7602</v>
      </c>
      <c r="C9034" s="8" t="s">
        <v>4</v>
      </c>
      <c r="D9034" s="50" t="s">
        <v>11467</v>
      </c>
      <c r="E9034" s="50" t="s">
        <v>6211</v>
      </c>
    </row>
    <row r="9035" spans="1:5" ht="16" x14ac:dyDescent="0.2">
      <c r="A9035" s="8" t="s">
        <v>9307</v>
      </c>
      <c r="B9035" s="8" t="s">
        <v>7602</v>
      </c>
      <c r="C9035" s="8" t="s">
        <v>5</v>
      </c>
      <c r="D9035" s="50" t="s">
        <v>11720</v>
      </c>
      <c r="E9035" s="50" t="s">
        <v>7120</v>
      </c>
    </row>
    <row r="9036" spans="1:5" ht="16" x14ac:dyDescent="0.2">
      <c r="A9036" s="8" t="s">
        <v>9307</v>
      </c>
      <c r="B9036" s="8" t="s">
        <v>7602</v>
      </c>
      <c r="C9036" s="8" t="s">
        <v>6</v>
      </c>
      <c r="D9036" s="50" t="s">
        <v>11730</v>
      </c>
      <c r="E9036" s="50" t="s">
        <v>7194</v>
      </c>
    </row>
    <row r="9037" spans="1:5" ht="16" x14ac:dyDescent="0.2">
      <c r="A9037" s="8" t="s">
        <v>9307</v>
      </c>
      <c r="B9037" s="8" t="s">
        <v>7602</v>
      </c>
      <c r="C9037" s="8" t="s">
        <v>7</v>
      </c>
      <c r="D9037" s="50" t="s">
        <v>10446</v>
      </c>
      <c r="E9037" s="50" t="s">
        <v>3368</v>
      </c>
    </row>
    <row r="9038" spans="1:5" ht="16" x14ac:dyDescent="0.2">
      <c r="A9038" s="8" t="s">
        <v>9307</v>
      </c>
      <c r="B9038" s="8" t="s">
        <v>7604</v>
      </c>
      <c r="C9038" s="8" t="s">
        <v>4</v>
      </c>
      <c r="D9038" s="50" t="s">
        <v>11467</v>
      </c>
      <c r="E9038" s="50" t="s">
        <v>6211</v>
      </c>
    </row>
    <row r="9039" spans="1:5" ht="16" x14ac:dyDescent="0.2">
      <c r="A9039" s="8" t="s">
        <v>9307</v>
      </c>
      <c r="B9039" s="8" t="s">
        <v>7604</v>
      </c>
      <c r="C9039" s="8" t="s">
        <v>5</v>
      </c>
      <c r="D9039" s="50" t="s">
        <v>11720</v>
      </c>
      <c r="E9039" s="50" t="s">
        <v>7120</v>
      </c>
    </row>
    <row r="9040" spans="1:5" ht="16" x14ac:dyDescent="0.2">
      <c r="A9040" s="8" t="s">
        <v>9307</v>
      </c>
      <c r="B9040" s="8" t="s">
        <v>7604</v>
      </c>
      <c r="C9040" s="8" t="s">
        <v>6</v>
      </c>
      <c r="D9040" s="50" t="s">
        <v>11730</v>
      </c>
      <c r="E9040" s="50" t="s">
        <v>7194</v>
      </c>
    </row>
    <row r="9041" spans="1:5" ht="16" x14ac:dyDescent="0.2">
      <c r="A9041" s="8" t="s">
        <v>9307</v>
      </c>
      <c r="B9041" s="8" t="s">
        <v>7604</v>
      </c>
      <c r="C9041" s="8" t="s">
        <v>7</v>
      </c>
      <c r="D9041" s="50" t="s">
        <v>10572</v>
      </c>
      <c r="E9041" s="50" t="s">
        <v>6351</v>
      </c>
    </row>
    <row r="9042" spans="1:5" ht="16" x14ac:dyDescent="0.2">
      <c r="A9042" s="8" t="s">
        <v>9307</v>
      </c>
      <c r="B9042" s="8" t="s">
        <v>7606</v>
      </c>
      <c r="C9042" s="8" t="s">
        <v>4</v>
      </c>
      <c r="D9042" s="50" t="s">
        <v>11467</v>
      </c>
      <c r="E9042" s="50" t="s">
        <v>6211</v>
      </c>
    </row>
    <row r="9043" spans="1:5" ht="16" x14ac:dyDescent="0.2">
      <c r="A9043" s="8" t="s">
        <v>9307</v>
      </c>
      <c r="B9043" s="8" t="s">
        <v>7606</v>
      </c>
      <c r="C9043" s="8" t="s">
        <v>5</v>
      </c>
      <c r="D9043" s="50" t="s">
        <v>11720</v>
      </c>
      <c r="E9043" s="50" t="s">
        <v>7120</v>
      </c>
    </row>
    <row r="9044" spans="1:5" ht="16" x14ac:dyDescent="0.2">
      <c r="A9044" s="8" t="s">
        <v>9307</v>
      </c>
      <c r="B9044" s="8" t="s">
        <v>7606</v>
      </c>
      <c r="C9044" s="8" t="s">
        <v>6</v>
      </c>
      <c r="D9044" s="50" t="s">
        <v>11730</v>
      </c>
      <c r="E9044" s="50" t="s">
        <v>7194</v>
      </c>
    </row>
    <row r="9045" spans="1:5" ht="16" x14ac:dyDescent="0.2">
      <c r="A9045" s="8" t="s">
        <v>9307</v>
      </c>
      <c r="B9045" s="8" t="s">
        <v>7606</v>
      </c>
      <c r="C9045" s="8" t="s">
        <v>7</v>
      </c>
      <c r="D9045" s="50" t="s">
        <v>10737</v>
      </c>
      <c r="E9045" s="50" t="s">
        <v>6359</v>
      </c>
    </row>
    <row r="9046" spans="1:5" ht="16" x14ac:dyDescent="0.2">
      <c r="A9046" s="8" t="s">
        <v>9307</v>
      </c>
      <c r="B9046" s="8" t="s">
        <v>7608</v>
      </c>
      <c r="C9046" s="8" t="s">
        <v>4</v>
      </c>
      <c r="D9046" s="50" t="s">
        <v>11467</v>
      </c>
      <c r="E9046" s="50" t="s">
        <v>6211</v>
      </c>
    </row>
    <row r="9047" spans="1:5" ht="16" x14ac:dyDescent="0.2">
      <c r="A9047" s="8" t="s">
        <v>9307</v>
      </c>
      <c r="B9047" s="8" t="s">
        <v>7608</v>
      </c>
      <c r="C9047" s="8" t="s">
        <v>5</v>
      </c>
      <c r="D9047" s="50" t="s">
        <v>11720</v>
      </c>
      <c r="E9047" s="50" t="s">
        <v>7120</v>
      </c>
    </row>
    <row r="9048" spans="1:5" ht="16" x14ac:dyDescent="0.2">
      <c r="A9048" s="8" t="s">
        <v>9307</v>
      </c>
      <c r="B9048" s="8" t="s">
        <v>7608</v>
      </c>
      <c r="C9048" s="8" t="s">
        <v>6</v>
      </c>
      <c r="D9048" s="50" t="s">
        <v>11730</v>
      </c>
      <c r="E9048" s="50" t="s">
        <v>7194</v>
      </c>
    </row>
    <row r="9049" spans="1:5" ht="16" x14ac:dyDescent="0.2">
      <c r="A9049" s="8" t="s">
        <v>9307</v>
      </c>
      <c r="B9049" s="8" t="s">
        <v>7608</v>
      </c>
      <c r="C9049" s="8" t="s">
        <v>7</v>
      </c>
      <c r="D9049" s="50" t="s">
        <v>10782</v>
      </c>
      <c r="E9049" s="50" t="s">
        <v>4427</v>
      </c>
    </row>
    <row r="9050" spans="1:5" ht="16" x14ac:dyDescent="0.2">
      <c r="A9050" s="8" t="s">
        <v>9307</v>
      </c>
      <c r="B9050" s="8" t="s">
        <v>7610</v>
      </c>
      <c r="C9050" s="8" t="s">
        <v>4</v>
      </c>
      <c r="D9050" s="50" t="s">
        <v>11467</v>
      </c>
      <c r="E9050" s="50" t="s">
        <v>6211</v>
      </c>
    </row>
    <row r="9051" spans="1:5" ht="16" x14ac:dyDescent="0.2">
      <c r="A9051" s="8" t="s">
        <v>9307</v>
      </c>
      <c r="B9051" s="8" t="s">
        <v>7610</v>
      </c>
      <c r="C9051" s="8" t="s">
        <v>5</v>
      </c>
      <c r="D9051" s="50" t="s">
        <v>11720</v>
      </c>
      <c r="E9051" s="50" t="s">
        <v>7120</v>
      </c>
    </row>
    <row r="9052" spans="1:5" ht="16" x14ac:dyDescent="0.2">
      <c r="A9052" s="8" t="s">
        <v>9307</v>
      </c>
      <c r="B9052" s="8" t="s">
        <v>7610</v>
      </c>
      <c r="C9052" s="8" t="s">
        <v>6</v>
      </c>
      <c r="D9052" s="50" t="s">
        <v>11730</v>
      </c>
      <c r="E9052" s="50" t="s">
        <v>7194</v>
      </c>
    </row>
    <row r="9053" spans="1:5" ht="16" x14ac:dyDescent="0.2">
      <c r="A9053" s="8" t="s">
        <v>9307</v>
      </c>
      <c r="B9053" s="8" t="s">
        <v>7610</v>
      </c>
      <c r="C9053" s="8" t="s">
        <v>7</v>
      </c>
      <c r="D9053" s="50" t="s">
        <v>10794</v>
      </c>
      <c r="E9053" s="50" t="s">
        <v>6376</v>
      </c>
    </row>
    <row r="9054" spans="1:5" ht="16" x14ac:dyDescent="0.2">
      <c r="A9054" s="8" t="s">
        <v>9307</v>
      </c>
      <c r="B9054" s="8" t="s">
        <v>7612</v>
      </c>
      <c r="C9054" s="8" t="s">
        <v>4</v>
      </c>
      <c r="D9054" s="50" t="s">
        <v>11467</v>
      </c>
      <c r="E9054" s="50" t="s">
        <v>6211</v>
      </c>
    </row>
    <row r="9055" spans="1:5" ht="16" x14ac:dyDescent="0.2">
      <c r="A9055" s="8" t="s">
        <v>9307</v>
      </c>
      <c r="B9055" s="8" t="s">
        <v>7612</v>
      </c>
      <c r="C9055" s="8" t="s">
        <v>5</v>
      </c>
      <c r="D9055" s="50" t="s">
        <v>11720</v>
      </c>
      <c r="E9055" s="50" t="s">
        <v>7120</v>
      </c>
    </row>
    <row r="9056" spans="1:5" ht="16" x14ac:dyDescent="0.2">
      <c r="A9056" s="8" t="s">
        <v>9307</v>
      </c>
      <c r="B9056" s="8" t="s">
        <v>7612</v>
      </c>
      <c r="C9056" s="8" t="s">
        <v>6</v>
      </c>
      <c r="D9056" s="50" t="s">
        <v>11730</v>
      </c>
      <c r="E9056" s="50" t="s">
        <v>7194</v>
      </c>
    </row>
    <row r="9057" spans="1:5" ht="16" x14ac:dyDescent="0.2">
      <c r="A9057" s="8" t="s">
        <v>9307</v>
      </c>
      <c r="B9057" s="8" t="s">
        <v>7612</v>
      </c>
      <c r="C9057" s="8" t="s">
        <v>7</v>
      </c>
      <c r="D9057" s="50" t="s">
        <v>11749</v>
      </c>
      <c r="E9057" s="50" t="s">
        <v>7289</v>
      </c>
    </row>
    <row r="9058" spans="1:5" ht="16" x14ac:dyDescent="0.2">
      <c r="A9058" s="8" t="s">
        <v>9307</v>
      </c>
      <c r="B9058" s="8" t="s">
        <v>7614</v>
      </c>
      <c r="C9058" s="8" t="s">
        <v>4</v>
      </c>
      <c r="D9058" s="50" t="s">
        <v>11467</v>
      </c>
      <c r="E9058" s="50" t="s">
        <v>6211</v>
      </c>
    </row>
    <row r="9059" spans="1:5" ht="16" x14ac:dyDescent="0.2">
      <c r="A9059" s="8" t="s">
        <v>9307</v>
      </c>
      <c r="B9059" s="8" t="s">
        <v>7614</v>
      </c>
      <c r="C9059" s="8" t="s">
        <v>5</v>
      </c>
      <c r="D9059" s="50" t="s">
        <v>11720</v>
      </c>
      <c r="E9059" s="50" t="s">
        <v>7120</v>
      </c>
    </row>
    <row r="9060" spans="1:5" ht="16" x14ac:dyDescent="0.2">
      <c r="A9060" s="8" t="s">
        <v>9307</v>
      </c>
      <c r="B9060" s="8" t="s">
        <v>7614</v>
      </c>
      <c r="C9060" s="8" t="s">
        <v>6</v>
      </c>
      <c r="D9060" s="50" t="s">
        <v>11730</v>
      </c>
      <c r="E9060" s="50" t="s">
        <v>7194</v>
      </c>
    </row>
    <row r="9061" spans="1:5" ht="16" x14ac:dyDescent="0.2">
      <c r="A9061" s="8" t="s">
        <v>9307</v>
      </c>
      <c r="B9061" s="8" t="s">
        <v>7614</v>
      </c>
      <c r="C9061" s="8" t="s">
        <v>7</v>
      </c>
      <c r="D9061" s="50" t="s">
        <v>10008</v>
      </c>
      <c r="E9061" s="50" t="s">
        <v>2080</v>
      </c>
    </row>
    <row r="9062" spans="1:5" ht="16" x14ac:dyDescent="0.2">
      <c r="A9062" s="8" t="s">
        <v>9307</v>
      </c>
      <c r="B9062" s="8" t="s">
        <v>7616</v>
      </c>
      <c r="C9062" s="8" t="s">
        <v>4</v>
      </c>
      <c r="D9062" s="50" t="s">
        <v>11467</v>
      </c>
      <c r="E9062" s="50" t="s">
        <v>6211</v>
      </c>
    </row>
    <row r="9063" spans="1:5" ht="16" x14ac:dyDescent="0.2">
      <c r="A9063" s="8" t="s">
        <v>9307</v>
      </c>
      <c r="B9063" s="8" t="s">
        <v>7616</v>
      </c>
      <c r="C9063" s="8" t="s">
        <v>5</v>
      </c>
      <c r="D9063" s="50" t="s">
        <v>11720</v>
      </c>
      <c r="E9063" s="50" t="s">
        <v>7120</v>
      </c>
    </row>
    <row r="9064" spans="1:5" ht="16" x14ac:dyDescent="0.2">
      <c r="A9064" s="8" t="s">
        <v>9307</v>
      </c>
      <c r="B9064" s="8" t="s">
        <v>7616</v>
      </c>
      <c r="C9064" s="8" t="s">
        <v>6</v>
      </c>
      <c r="D9064" s="50" t="s">
        <v>11730</v>
      </c>
      <c r="E9064" s="50" t="s">
        <v>7194</v>
      </c>
    </row>
    <row r="9065" spans="1:5" ht="16" x14ac:dyDescent="0.2">
      <c r="A9065" s="8" t="s">
        <v>9307</v>
      </c>
      <c r="B9065" s="8" t="s">
        <v>7616</v>
      </c>
      <c r="C9065" s="8" t="s">
        <v>7</v>
      </c>
      <c r="D9065" s="50" t="s">
        <v>11779</v>
      </c>
      <c r="E9065" s="50" t="s">
        <v>7618</v>
      </c>
    </row>
    <row r="9066" spans="1:5" ht="128" x14ac:dyDescent="0.2">
      <c r="A9066" s="8" t="s">
        <v>9307</v>
      </c>
      <c r="B9066" s="8" t="s">
        <v>7616</v>
      </c>
      <c r="C9066" s="8" t="s">
        <v>8</v>
      </c>
      <c r="D9066" s="50" t="s">
        <v>11674</v>
      </c>
      <c r="E9066" s="50" t="s">
        <v>6926</v>
      </c>
    </row>
    <row r="9067" spans="1:5" ht="16" x14ac:dyDescent="0.2">
      <c r="A9067" s="8" t="s">
        <v>9307</v>
      </c>
      <c r="B9067" s="8" t="s">
        <v>7619</v>
      </c>
      <c r="C9067" s="8" t="s">
        <v>4</v>
      </c>
      <c r="D9067" s="50" t="s">
        <v>11467</v>
      </c>
      <c r="E9067" s="50" t="s">
        <v>6211</v>
      </c>
    </row>
    <row r="9068" spans="1:5" ht="16" x14ac:dyDescent="0.2">
      <c r="A9068" s="8" t="s">
        <v>9307</v>
      </c>
      <c r="B9068" s="8" t="s">
        <v>7619</v>
      </c>
      <c r="C9068" s="8" t="s">
        <v>5</v>
      </c>
      <c r="D9068" s="50" t="s">
        <v>11720</v>
      </c>
      <c r="E9068" s="50" t="s">
        <v>7120</v>
      </c>
    </row>
    <row r="9069" spans="1:5" ht="16" x14ac:dyDescent="0.2">
      <c r="A9069" s="8" t="s">
        <v>9307</v>
      </c>
      <c r="B9069" s="8" t="s">
        <v>7619</v>
      </c>
      <c r="C9069" s="8" t="s">
        <v>6</v>
      </c>
      <c r="D9069" s="50" t="s">
        <v>11730</v>
      </c>
      <c r="E9069" s="50" t="s">
        <v>7194</v>
      </c>
    </row>
    <row r="9070" spans="1:5" ht="16" x14ac:dyDescent="0.2">
      <c r="A9070" s="8" t="s">
        <v>9307</v>
      </c>
      <c r="B9070" s="8" t="s">
        <v>7619</v>
      </c>
      <c r="C9070" s="8" t="s">
        <v>7</v>
      </c>
      <c r="D9070" s="50" t="s">
        <v>11780</v>
      </c>
      <c r="E9070" s="50" t="s">
        <v>7621</v>
      </c>
    </row>
    <row r="9071" spans="1:5" ht="176" x14ac:dyDescent="0.2">
      <c r="A9071" s="8" t="s">
        <v>9307</v>
      </c>
      <c r="B9071" s="8" t="s">
        <v>7619</v>
      </c>
      <c r="C9071" s="8" t="s">
        <v>8</v>
      </c>
      <c r="D9071" s="50" t="s">
        <v>11781</v>
      </c>
      <c r="E9071" s="50" t="s">
        <v>7622</v>
      </c>
    </row>
    <row r="9072" spans="1:5" ht="16" x14ac:dyDescent="0.2">
      <c r="A9072" s="8" t="s">
        <v>9307</v>
      </c>
      <c r="B9072" s="8" t="s">
        <v>7623</v>
      </c>
      <c r="C9072" s="8" t="s">
        <v>4</v>
      </c>
      <c r="D9072" s="50" t="s">
        <v>11467</v>
      </c>
      <c r="E9072" s="50" t="s">
        <v>6211</v>
      </c>
    </row>
    <row r="9073" spans="1:5" ht="16" x14ac:dyDescent="0.2">
      <c r="A9073" s="8" t="s">
        <v>9307</v>
      </c>
      <c r="B9073" s="8" t="s">
        <v>7623</v>
      </c>
      <c r="C9073" s="8" t="s">
        <v>5</v>
      </c>
      <c r="D9073" s="50" t="s">
        <v>11720</v>
      </c>
      <c r="E9073" s="50" t="s">
        <v>7120</v>
      </c>
    </row>
    <row r="9074" spans="1:5" ht="16" x14ac:dyDescent="0.2">
      <c r="A9074" s="8" t="s">
        <v>9307</v>
      </c>
      <c r="B9074" s="8" t="s">
        <v>7623</v>
      </c>
      <c r="C9074" s="8" t="s">
        <v>6</v>
      </c>
      <c r="D9074" s="50" t="s">
        <v>11730</v>
      </c>
      <c r="E9074" s="50" t="s">
        <v>7194</v>
      </c>
    </row>
    <row r="9075" spans="1:5" ht="16" x14ac:dyDescent="0.2">
      <c r="A9075" s="8" t="s">
        <v>9307</v>
      </c>
      <c r="B9075" s="8" t="s">
        <v>7623</v>
      </c>
      <c r="C9075" s="8" t="s">
        <v>7</v>
      </c>
      <c r="D9075" s="50" t="s">
        <v>11537</v>
      </c>
      <c r="E9075" s="50" t="s">
        <v>6423</v>
      </c>
    </row>
    <row r="9076" spans="1:5" ht="16" x14ac:dyDescent="0.2">
      <c r="A9076" s="8" t="s">
        <v>9307</v>
      </c>
      <c r="B9076" s="8" t="s">
        <v>7625</v>
      </c>
      <c r="C9076" s="8" t="s">
        <v>4</v>
      </c>
      <c r="D9076" s="50" t="s">
        <v>11467</v>
      </c>
      <c r="E9076" s="50" t="s">
        <v>6211</v>
      </c>
    </row>
    <row r="9077" spans="1:5" ht="16" x14ac:dyDescent="0.2">
      <c r="A9077" s="8" t="s">
        <v>9307</v>
      </c>
      <c r="B9077" s="8" t="s">
        <v>7625</v>
      </c>
      <c r="C9077" s="8" t="s">
        <v>5</v>
      </c>
      <c r="D9077" s="50" t="s">
        <v>11720</v>
      </c>
      <c r="E9077" s="50" t="s">
        <v>7120</v>
      </c>
    </row>
    <row r="9078" spans="1:5" ht="16" x14ac:dyDescent="0.2">
      <c r="A9078" s="8" t="s">
        <v>9307</v>
      </c>
      <c r="B9078" s="8" t="s">
        <v>7625</v>
      </c>
      <c r="C9078" s="8" t="s">
        <v>6</v>
      </c>
      <c r="D9078" s="50" t="s">
        <v>11730</v>
      </c>
      <c r="E9078" s="50" t="s">
        <v>7194</v>
      </c>
    </row>
    <row r="9079" spans="1:5" ht="16" x14ac:dyDescent="0.2">
      <c r="A9079" s="8" t="s">
        <v>9307</v>
      </c>
      <c r="B9079" s="8" t="s">
        <v>7625</v>
      </c>
      <c r="C9079" s="8" t="s">
        <v>7</v>
      </c>
      <c r="D9079" s="50" t="s">
        <v>9547</v>
      </c>
      <c r="E9079" s="50" t="s">
        <v>802</v>
      </c>
    </row>
    <row r="9080" spans="1:5" ht="16" x14ac:dyDescent="0.2">
      <c r="A9080" s="8" t="s">
        <v>9307</v>
      </c>
      <c r="B9080" s="8" t="s">
        <v>7627</v>
      </c>
      <c r="C9080" s="8" t="s">
        <v>4</v>
      </c>
      <c r="D9080" s="50" t="s">
        <v>11467</v>
      </c>
      <c r="E9080" s="50" t="s">
        <v>6211</v>
      </c>
    </row>
    <row r="9081" spans="1:5" ht="16" x14ac:dyDescent="0.2">
      <c r="A9081" s="8" t="s">
        <v>9307</v>
      </c>
      <c r="B9081" s="8" t="s">
        <v>7627</v>
      </c>
      <c r="C9081" s="8" t="s">
        <v>5</v>
      </c>
      <c r="D9081" s="50" t="s">
        <v>11720</v>
      </c>
      <c r="E9081" s="50" t="s">
        <v>7120</v>
      </c>
    </row>
    <row r="9082" spans="1:5" ht="16" x14ac:dyDescent="0.2">
      <c r="A9082" s="8" t="s">
        <v>9307</v>
      </c>
      <c r="B9082" s="8" t="s">
        <v>7627</v>
      </c>
      <c r="C9082" s="8" t="s">
        <v>6</v>
      </c>
      <c r="D9082" s="50" t="s">
        <v>11730</v>
      </c>
      <c r="E9082" s="50" t="s">
        <v>7194</v>
      </c>
    </row>
    <row r="9083" spans="1:5" ht="16" x14ac:dyDescent="0.2">
      <c r="A9083" s="8" t="s">
        <v>9307</v>
      </c>
      <c r="B9083" s="8" t="s">
        <v>7627</v>
      </c>
      <c r="C9083" s="8" t="s">
        <v>7</v>
      </c>
      <c r="D9083" s="50" t="s">
        <v>9516</v>
      </c>
      <c r="E9083" s="50" t="s">
        <v>643</v>
      </c>
    </row>
    <row r="9084" spans="1:5" ht="16" x14ac:dyDescent="0.2">
      <c r="A9084" s="8" t="s">
        <v>9307</v>
      </c>
      <c r="B9084" s="8" t="s">
        <v>7630</v>
      </c>
      <c r="C9084" s="8" t="s">
        <v>4</v>
      </c>
      <c r="D9084" s="50" t="s">
        <v>11467</v>
      </c>
      <c r="E9084" s="50" t="s">
        <v>6211</v>
      </c>
    </row>
    <row r="9085" spans="1:5" ht="16" x14ac:dyDescent="0.2">
      <c r="A9085" s="8" t="s">
        <v>9307</v>
      </c>
      <c r="B9085" s="8" t="s">
        <v>7630</v>
      </c>
      <c r="C9085" s="8" t="s">
        <v>5</v>
      </c>
      <c r="D9085" s="50" t="s">
        <v>11782</v>
      </c>
      <c r="E9085" s="50" t="s">
        <v>2769</v>
      </c>
    </row>
    <row r="9086" spans="1:5" ht="16" x14ac:dyDescent="0.2">
      <c r="A9086" s="8" t="s">
        <v>9307</v>
      </c>
      <c r="B9086" s="8" t="s">
        <v>7630</v>
      </c>
      <c r="C9086" s="8" t="s">
        <v>6</v>
      </c>
      <c r="D9086" s="50" t="s">
        <v>11783</v>
      </c>
      <c r="E9086" s="50" t="s">
        <v>7632</v>
      </c>
    </row>
    <row r="9087" spans="1:5" ht="16" x14ac:dyDescent="0.2">
      <c r="A9087" s="8" t="s">
        <v>9307</v>
      </c>
      <c r="B9087" s="8" t="s">
        <v>7630</v>
      </c>
      <c r="C9087" s="8" t="s">
        <v>7</v>
      </c>
      <c r="D9087" s="50" t="s">
        <v>11784</v>
      </c>
      <c r="E9087" s="50" t="s">
        <v>7633</v>
      </c>
    </row>
    <row r="9088" spans="1:5" ht="16" x14ac:dyDescent="0.2">
      <c r="A9088" s="8" t="s">
        <v>9307</v>
      </c>
      <c r="B9088" s="8" t="s">
        <v>7634</v>
      </c>
      <c r="C9088" s="8" t="s">
        <v>4</v>
      </c>
      <c r="D9088" s="50" t="s">
        <v>11467</v>
      </c>
      <c r="E9088" s="50" t="s">
        <v>6211</v>
      </c>
    </row>
    <row r="9089" spans="1:5" ht="16" x14ac:dyDescent="0.2">
      <c r="A9089" s="8" t="s">
        <v>9307</v>
      </c>
      <c r="B9089" s="8" t="s">
        <v>7634</v>
      </c>
      <c r="C9089" s="8" t="s">
        <v>5</v>
      </c>
      <c r="D9089" s="50" t="s">
        <v>11782</v>
      </c>
      <c r="E9089" s="50" t="s">
        <v>2769</v>
      </c>
    </row>
    <row r="9090" spans="1:5" ht="16" x14ac:dyDescent="0.2">
      <c r="A9090" s="8" t="s">
        <v>9307</v>
      </c>
      <c r="B9090" s="8" t="s">
        <v>7634</v>
      </c>
      <c r="C9090" s="8" t="s">
        <v>6</v>
      </c>
      <c r="D9090" s="50" t="s">
        <v>11783</v>
      </c>
      <c r="E9090" s="50" t="s">
        <v>7632</v>
      </c>
    </row>
    <row r="9091" spans="1:5" ht="16" x14ac:dyDescent="0.2">
      <c r="A9091" s="8" t="s">
        <v>9307</v>
      </c>
      <c r="B9091" s="8" t="s">
        <v>7634</v>
      </c>
      <c r="C9091" s="8" t="s">
        <v>7</v>
      </c>
      <c r="D9091" s="50" t="s">
        <v>11785</v>
      </c>
      <c r="E9091" s="50" t="s">
        <v>7636</v>
      </c>
    </row>
    <row r="9092" spans="1:5" ht="80" x14ac:dyDescent="0.2">
      <c r="A9092" s="8" t="s">
        <v>9307</v>
      </c>
      <c r="B9092" s="8" t="s">
        <v>7634</v>
      </c>
      <c r="C9092" s="8" t="s">
        <v>8</v>
      </c>
      <c r="D9092" s="50" t="s">
        <v>11786</v>
      </c>
      <c r="E9092" s="50" t="s">
        <v>7637</v>
      </c>
    </row>
    <row r="9093" spans="1:5" ht="16" x14ac:dyDescent="0.2">
      <c r="A9093" s="8" t="s">
        <v>9307</v>
      </c>
      <c r="B9093" s="8" t="s">
        <v>7638</v>
      </c>
      <c r="C9093" s="8" t="s">
        <v>4</v>
      </c>
      <c r="D9093" s="50" t="s">
        <v>11467</v>
      </c>
      <c r="E9093" s="50" t="s">
        <v>6211</v>
      </c>
    </row>
    <row r="9094" spans="1:5" ht="16" x14ac:dyDescent="0.2">
      <c r="A9094" s="8" t="s">
        <v>9307</v>
      </c>
      <c r="B9094" s="8" t="s">
        <v>7638</v>
      </c>
      <c r="C9094" s="8" t="s">
        <v>5</v>
      </c>
      <c r="D9094" s="50" t="s">
        <v>11782</v>
      </c>
      <c r="E9094" s="50" t="s">
        <v>2769</v>
      </c>
    </row>
    <row r="9095" spans="1:5" ht="16" x14ac:dyDescent="0.2">
      <c r="A9095" s="8" t="s">
        <v>9307</v>
      </c>
      <c r="B9095" s="8" t="s">
        <v>7638</v>
      </c>
      <c r="C9095" s="8" t="s">
        <v>6</v>
      </c>
      <c r="D9095" s="50" t="s">
        <v>11783</v>
      </c>
      <c r="E9095" s="50" t="s">
        <v>7632</v>
      </c>
    </row>
    <row r="9096" spans="1:5" ht="32" x14ac:dyDescent="0.2">
      <c r="A9096" s="8" t="s">
        <v>9307</v>
      </c>
      <c r="B9096" s="8" t="s">
        <v>7638</v>
      </c>
      <c r="C9096" s="8" t="s">
        <v>7</v>
      </c>
      <c r="D9096" s="50" t="s">
        <v>11787</v>
      </c>
      <c r="E9096" s="50" t="s">
        <v>7640</v>
      </c>
    </row>
    <row r="9097" spans="1:5" ht="192" x14ac:dyDescent="0.2">
      <c r="A9097" s="8" t="s">
        <v>9307</v>
      </c>
      <c r="B9097" s="8" t="s">
        <v>7638</v>
      </c>
      <c r="C9097" s="8" t="s">
        <v>8</v>
      </c>
      <c r="D9097" s="50" t="s">
        <v>11788</v>
      </c>
      <c r="E9097" s="50" t="s">
        <v>7641</v>
      </c>
    </row>
    <row r="9098" spans="1:5" ht="16" x14ac:dyDescent="0.2">
      <c r="A9098" s="8" t="s">
        <v>9307</v>
      </c>
      <c r="B9098" s="8" t="s">
        <v>7642</v>
      </c>
      <c r="C9098" s="8" t="s">
        <v>4</v>
      </c>
      <c r="D9098" s="50" t="s">
        <v>11467</v>
      </c>
      <c r="E9098" s="50" t="s">
        <v>6211</v>
      </c>
    </row>
    <row r="9099" spans="1:5" ht="16" x14ac:dyDescent="0.2">
      <c r="A9099" s="8" t="s">
        <v>9307</v>
      </c>
      <c r="B9099" s="8" t="s">
        <v>7642</v>
      </c>
      <c r="C9099" s="8" t="s">
        <v>5</v>
      </c>
      <c r="D9099" s="50" t="s">
        <v>11782</v>
      </c>
      <c r="E9099" s="50" t="s">
        <v>2769</v>
      </c>
    </row>
    <row r="9100" spans="1:5" ht="16" x14ac:dyDescent="0.2">
      <c r="A9100" s="8" t="s">
        <v>9307</v>
      </c>
      <c r="B9100" s="8" t="s">
        <v>7642</v>
      </c>
      <c r="C9100" s="8" t="s">
        <v>6</v>
      </c>
      <c r="D9100" s="50" t="s">
        <v>11783</v>
      </c>
      <c r="E9100" s="50" t="s">
        <v>7632</v>
      </c>
    </row>
    <row r="9101" spans="1:5" ht="16" x14ac:dyDescent="0.2">
      <c r="A9101" s="8" t="s">
        <v>9307</v>
      </c>
      <c r="B9101" s="8" t="s">
        <v>7642</v>
      </c>
      <c r="C9101" s="8" t="s">
        <v>7</v>
      </c>
      <c r="D9101" s="50" t="s">
        <v>11789</v>
      </c>
      <c r="E9101" s="50" t="s">
        <v>7644</v>
      </c>
    </row>
    <row r="9102" spans="1:5" ht="16" x14ac:dyDescent="0.2">
      <c r="A9102" s="8" t="s">
        <v>9307</v>
      </c>
      <c r="B9102" s="8" t="s">
        <v>7645</v>
      </c>
      <c r="C9102" s="8" t="s">
        <v>4</v>
      </c>
      <c r="D9102" s="50" t="s">
        <v>11467</v>
      </c>
      <c r="E9102" s="50" t="s">
        <v>6211</v>
      </c>
    </row>
    <row r="9103" spans="1:5" ht="16" x14ac:dyDescent="0.2">
      <c r="A9103" s="8" t="s">
        <v>9307</v>
      </c>
      <c r="B9103" s="8" t="s">
        <v>7645</v>
      </c>
      <c r="C9103" s="8" t="s">
        <v>5</v>
      </c>
      <c r="D9103" s="50" t="s">
        <v>11782</v>
      </c>
      <c r="E9103" s="50" t="s">
        <v>2769</v>
      </c>
    </row>
    <row r="9104" spans="1:5" ht="16" x14ac:dyDescent="0.2">
      <c r="A9104" s="8" t="s">
        <v>9307</v>
      </c>
      <c r="B9104" s="8" t="s">
        <v>7645</v>
      </c>
      <c r="C9104" s="8" t="s">
        <v>6</v>
      </c>
      <c r="D9104" s="50" t="s">
        <v>11783</v>
      </c>
      <c r="E9104" s="50" t="s">
        <v>7632</v>
      </c>
    </row>
    <row r="9105" spans="1:5" ht="16" x14ac:dyDescent="0.2">
      <c r="A9105" s="8" t="s">
        <v>9307</v>
      </c>
      <c r="B9105" s="8" t="s">
        <v>7645</v>
      </c>
      <c r="C9105" s="8" t="s">
        <v>7</v>
      </c>
      <c r="D9105" s="50" t="s">
        <v>11790</v>
      </c>
      <c r="E9105" s="50" t="s">
        <v>7647</v>
      </c>
    </row>
    <row r="9106" spans="1:5" ht="16" x14ac:dyDescent="0.2">
      <c r="A9106" s="8" t="s">
        <v>9307</v>
      </c>
      <c r="B9106" s="8" t="s">
        <v>7648</v>
      </c>
      <c r="C9106" s="8" t="s">
        <v>4</v>
      </c>
      <c r="D9106" s="50" t="s">
        <v>11467</v>
      </c>
      <c r="E9106" s="50" t="s">
        <v>6211</v>
      </c>
    </row>
    <row r="9107" spans="1:5" ht="16" x14ac:dyDescent="0.2">
      <c r="A9107" s="8" t="s">
        <v>9307</v>
      </c>
      <c r="B9107" s="8" t="s">
        <v>7648</v>
      </c>
      <c r="C9107" s="8" t="s">
        <v>5</v>
      </c>
      <c r="D9107" s="50" t="s">
        <v>11782</v>
      </c>
      <c r="E9107" s="50" t="s">
        <v>2769</v>
      </c>
    </row>
    <row r="9108" spans="1:5" ht="16" x14ac:dyDescent="0.2">
      <c r="A9108" s="8" t="s">
        <v>9307</v>
      </c>
      <c r="B9108" s="8" t="s">
        <v>7648</v>
      </c>
      <c r="C9108" s="8" t="s">
        <v>6</v>
      </c>
      <c r="D9108" s="50" t="s">
        <v>11783</v>
      </c>
      <c r="E9108" s="50" t="s">
        <v>7632</v>
      </c>
    </row>
    <row r="9109" spans="1:5" ht="16" x14ac:dyDescent="0.2">
      <c r="A9109" s="8" t="s">
        <v>9307</v>
      </c>
      <c r="B9109" s="8" t="s">
        <v>7648</v>
      </c>
      <c r="C9109" s="8" t="s">
        <v>7</v>
      </c>
      <c r="D9109" s="50" t="s">
        <v>11791</v>
      </c>
      <c r="E9109" s="50" t="s">
        <v>7650</v>
      </c>
    </row>
    <row r="9110" spans="1:5" ht="16" x14ac:dyDescent="0.2">
      <c r="A9110" s="8" t="s">
        <v>9307</v>
      </c>
      <c r="B9110" s="8" t="s">
        <v>7651</v>
      </c>
      <c r="C9110" s="8" t="s">
        <v>4</v>
      </c>
      <c r="D9110" s="50" t="s">
        <v>11467</v>
      </c>
      <c r="E9110" s="50" t="s">
        <v>6211</v>
      </c>
    </row>
    <row r="9111" spans="1:5" ht="16" x14ac:dyDescent="0.2">
      <c r="A9111" s="8" t="s">
        <v>9307</v>
      </c>
      <c r="B9111" s="8" t="s">
        <v>7651</v>
      </c>
      <c r="C9111" s="8" t="s">
        <v>5</v>
      </c>
      <c r="D9111" s="50" t="s">
        <v>11782</v>
      </c>
      <c r="E9111" s="50" t="s">
        <v>2769</v>
      </c>
    </row>
    <row r="9112" spans="1:5" ht="16" x14ac:dyDescent="0.2">
      <c r="A9112" s="8" t="s">
        <v>9307</v>
      </c>
      <c r="B9112" s="8" t="s">
        <v>7651</v>
      </c>
      <c r="C9112" s="8" t="s">
        <v>6</v>
      </c>
      <c r="D9112" s="50" t="s">
        <v>11792</v>
      </c>
      <c r="E9112" s="50" t="s">
        <v>7653</v>
      </c>
    </row>
    <row r="9113" spans="1:5" ht="32" x14ac:dyDescent="0.2">
      <c r="A9113" s="8" t="s">
        <v>9307</v>
      </c>
      <c r="B9113" s="8" t="s">
        <v>7651</v>
      </c>
      <c r="C9113" s="8" t="s">
        <v>7</v>
      </c>
      <c r="D9113" s="50" t="s">
        <v>11793</v>
      </c>
      <c r="E9113" s="50" t="s">
        <v>7654</v>
      </c>
    </row>
    <row r="9114" spans="1:5" ht="16" x14ac:dyDescent="0.2">
      <c r="A9114" s="8" t="s">
        <v>9307</v>
      </c>
      <c r="B9114" s="8" t="s">
        <v>7655</v>
      </c>
      <c r="C9114" s="8" t="s">
        <v>4</v>
      </c>
      <c r="D9114" s="50" t="s">
        <v>11467</v>
      </c>
      <c r="E9114" s="50" t="s">
        <v>6211</v>
      </c>
    </row>
    <row r="9115" spans="1:5" ht="16" x14ac:dyDescent="0.2">
      <c r="A9115" s="8" t="s">
        <v>9307</v>
      </c>
      <c r="B9115" s="8" t="s">
        <v>7655</v>
      </c>
      <c r="C9115" s="8" t="s">
        <v>5</v>
      </c>
      <c r="D9115" s="50" t="s">
        <v>11782</v>
      </c>
      <c r="E9115" s="50" t="s">
        <v>2769</v>
      </c>
    </row>
    <row r="9116" spans="1:5" ht="16" x14ac:dyDescent="0.2">
      <c r="A9116" s="8" t="s">
        <v>9307</v>
      </c>
      <c r="B9116" s="8" t="s">
        <v>7655</v>
      </c>
      <c r="C9116" s="8" t="s">
        <v>6</v>
      </c>
      <c r="D9116" s="50" t="s">
        <v>11792</v>
      </c>
      <c r="E9116" s="50" t="s">
        <v>7653</v>
      </c>
    </row>
    <row r="9117" spans="1:5" ht="16" x14ac:dyDescent="0.2">
      <c r="A9117" s="8" t="s">
        <v>9307</v>
      </c>
      <c r="B9117" s="8" t="s">
        <v>7655</v>
      </c>
      <c r="C9117" s="8" t="s">
        <v>7</v>
      </c>
      <c r="D9117" s="50" t="s">
        <v>11794</v>
      </c>
      <c r="E9117" s="50" t="s">
        <v>7657</v>
      </c>
    </row>
    <row r="9118" spans="1:5" ht="16" x14ac:dyDescent="0.2">
      <c r="A9118" s="8" t="s">
        <v>9307</v>
      </c>
      <c r="B9118" s="8" t="s">
        <v>7658</v>
      </c>
      <c r="C9118" s="8" t="s">
        <v>4</v>
      </c>
      <c r="D9118" s="50" t="s">
        <v>11467</v>
      </c>
      <c r="E9118" s="50" t="s">
        <v>6211</v>
      </c>
    </row>
    <row r="9119" spans="1:5" ht="16" x14ac:dyDescent="0.2">
      <c r="A9119" s="8" t="s">
        <v>9307</v>
      </c>
      <c r="B9119" s="8" t="s">
        <v>7658</v>
      </c>
      <c r="C9119" s="8" t="s">
        <v>5</v>
      </c>
      <c r="D9119" s="50" t="s">
        <v>11782</v>
      </c>
      <c r="E9119" s="50" t="s">
        <v>2769</v>
      </c>
    </row>
    <row r="9120" spans="1:5" ht="16" x14ac:dyDescent="0.2">
      <c r="A9120" s="8" t="s">
        <v>9307</v>
      </c>
      <c r="B9120" s="8" t="s">
        <v>7658</v>
      </c>
      <c r="C9120" s="8" t="s">
        <v>6</v>
      </c>
      <c r="D9120" s="50" t="s">
        <v>11792</v>
      </c>
      <c r="E9120" s="50" t="s">
        <v>7653</v>
      </c>
    </row>
    <row r="9121" spans="1:5" ht="16" x14ac:dyDescent="0.2">
      <c r="A9121" s="8" t="s">
        <v>9307</v>
      </c>
      <c r="B9121" s="8" t="s">
        <v>7658</v>
      </c>
      <c r="C9121" s="8" t="s">
        <v>7</v>
      </c>
      <c r="D9121" s="50" t="s">
        <v>11795</v>
      </c>
      <c r="E9121" s="50" t="s">
        <v>7660</v>
      </c>
    </row>
    <row r="9122" spans="1:5" ht="16" x14ac:dyDescent="0.2">
      <c r="A9122" s="8" t="s">
        <v>9307</v>
      </c>
      <c r="B9122" s="8" t="s">
        <v>7661</v>
      </c>
      <c r="C9122" s="8" t="s">
        <v>4</v>
      </c>
      <c r="D9122" s="50" t="s">
        <v>11467</v>
      </c>
      <c r="E9122" s="50" t="s">
        <v>6211</v>
      </c>
    </row>
    <row r="9123" spans="1:5" ht="16" x14ac:dyDescent="0.2">
      <c r="A9123" s="8" t="s">
        <v>9307</v>
      </c>
      <c r="B9123" s="8" t="s">
        <v>7661</v>
      </c>
      <c r="C9123" s="8" t="s">
        <v>5</v>
      </c>
      <c r="D9123" s="50" t="s">
        <v>11782</v>
      </c>
      <c r="E9123" s="50" t="s">
        <v>2769</v>
      </c>
    </row>
    <row r="9124" spans="1:5" ht="16" x14ac:dyDescent="0.2">
      <c r="A9124" s="8" t="s">
        <v>9307</v>
      </c>
      <c r="B9124" s="8" t="s">
        <v>7661</v>
      </c>
      <c r="C9124" s="8" t="s">
        <v>6</v>
      </c>
      <c r="D9124" s="50" t="s">
        <v>11792</v>
      </c>
      <c r="E9124" s="50" t="s">
        <v>7653</v>
      </c>
    </row>
    <row r="9125" spans="1:5" ht="16" x14ac:dyDescent="0.2">
      <c r="A9125" s="8" t="s">
        <v>9307</v>
      </c>
      <c r="B9125" s="8" t="s">
        <v>7661</v>
      </c>
      <c r="C9125" s="8" t="s">
        <v>7</v>
      </c>
      <c r="D9125" s="50" t="s">
        <v>11796</v>
      </c>
      <c r="E9125" s="50" t="s">
        <v>7663</v>
      </c>
    </row>
    <row r="9126" spans="1:5" ht="16" x14ac:dyDescent="0.2">
      <c r="A9126" s="8" t="s">
        <v>9307</v>
      </c>
      <c r="B9126" s="8" t="s">
        <v>7664</v>
      </c>
      <c r="C9126" s="8" t="s">
        <v>4</v>
      </c>
      <c r="D9126" s="50" t="s">
        <v>11467</v>
      </c>
      <c r="E9126" s="50" t="s">
        <v>6211</v>
      </c>
    </row>
    <row r="9127" spans="1:5" ht="16" x14ac:dyDescent="0.2">
      <c r="A9127" s="8" t="s">
        <v>9307</v>
      </c>
      <c r="B9127" s="8" t="s">
        <v>7664</v>
      </c>
      <c r="C9127" s="8" t="s">
        <v>5</v>
      </c>
      <c r="D9127" s="50" t="s">
        <v>11782</v>
      </c>
      <c r="E9127" s="50" t="s">
        <v>2769</v>
      </c>
    </row>
    <row r="9128" spans="1:5" ht="16" x14ac:dyDescent="0.2">
      <c r="A9128" s="8" t="s">
        <v>9307</v>
      </c>
      <c r="B9128" s="8" t="s">
        <v>7664</v>
      </c>
      <c r="C9128" s="8" t="s">
        <v>6</v>
      </c>
      <c r="D9128" s="50" t="s">
        <v>11792</v>
      </c>
      <c r="E9128" s="50" t="s">
        <v>7653</v>
      </c>
    </row>
    <row r="9129" spans="1:5" ht="16" x14ac:dyDescent="0.2">
      <c r="A9129" s="8" t="s">
        <v>9307</v>
      </c>
      <c r="B9129" s="8" t="s">
        <v>7664</v>
      </c>
      <c r="C9129" s="8" t="s">
        <v>7</v>
      </c>
      <c r="D9129" s="50" t="s">
        <v>11797</v>
      </c>
      <c r="E9129" s="50" t="s">
        <v>7666</v>
      </c>
    </row>
    <row r="9130" spans="1:5" ht="16" x14ac:dyDescent="0.2">
      <c r="A9130" s="8" t="s">
        <v>9307</v>
      </c>
      <c r="B9130" s="8" t="s">
        <v>7667</v>
      </c>
      <c r="C9130" s="8" t="s">
        <v>4</v>
      </c>
      <c r="D9130" s="50" t="s">
        <v>11467</v>
      </c>
      <c r="E9130" s="50" t="s">
        <v>6211</v>
      </c>
    </row>
    <row r="9131" spans="1:5" ht="16" x14ac:dyDescent="0.2">
      <c r="A9131" s="8" t="s">
        <v>9307</v>
      </c>
      <c r="B9131" s="8" t="s">
        <v>7667</v>
      </c>
      <c r="C9131" s="8" t="s">
        <v>5</v>
      </c>
      <c r="D9131" s="50" t="s">
        <v>11782</v>
      </c>
      <c r="E9131" s="50" t="s">
        <v>2769</v>
      </c>
    </row>
    <row r="9132" spans="1:5" ht="16" x14ac:dyDescent="0.2">
      <c r="A9132" s="8" t="s">
        <v>9307</v>
      </c>
      <c r="B9132" s="8" t="s">
        <v>7667</v>
      </c>
      <c r="C9132" s="8" t="s">
        <v>6</v>
      </c>
      <c r="D9132" s="50" t="s">
        <v>11792</v>
      </c>
      <c r="E9132" s="50" t="s">
        <v>7653</v>
      </c>
    </row>
    <row r="9133" spans="1:5" ht="16" x14ac:dyDescent="0.2">
      <c r="A9133" s="8" t="s">
        <v>9307</v>
      </c>
      <c r="B9133" s="8" t="s">
        <v>7667</v>
      </c>
      <c r="C9133" s="8" t="s">
        <v>7</v>
      </c>
      <c r="D9133" s="50" t="s">
        <v>11798</v>
      </c>
      <c r="E9133" s="50" t="s">
        <v>7669</v>
      </c>
    </row>
    <row r="9134" spans="1:5" ht="16" x14ac:dyDescent="0.2">
      <c r="A9134" s="8" t="s">
        <v>9307</v>
      </c>
      <c r="B9134" s="8" t="s">
        <v>7670</v>
      </c>
      <c r="C9134" s="8" t="s">
        <v>4</v>
      </c>
      <c r="D9134" s="50" t="s">
        <v>11467</v>
      </c>
      <c r="E9134" s="50" t="s">
        <v>6211</v>
      </c>
    </row>
    <row r="9135" spans="1:5" ht="16" x14ac:dyDescent="0.2">
      <c r="A9135" s="8" t="s">
        <v>9307</v>
      </c>
      <c r="B9135" s="8" t="s">
        <v>7670</v>
      </c>
      <c r="C9135" s="8" t="s">
        <v>5</v>
      </c>
      <c r="D9135" s="50" t="s">
        <v>11782</v>
      </c>
      <c r="E9135" s="50" t="s">
        <v>2769</v>
      </c>
    </row>
    <row r="9136" spans="1:5" ht="16" x14ac:dyDescent="0.2">
      <c r="A9136" s="8" t="s">
        <v>9307</v>
      </c>
      <c r="B9136" s="8" t="s">
        <v>7670</v>
      </c>
      <c r="C9136" s="8" t="s">
        <v>6</v>
      </c>
      <c r="D9136" s="50" t="s">
        <v>11792</v>
      </c>
      <c r="E9136" s="50" t="s">
        <v>7653</v>
      </c>
    </row>
    <row r="9137" spans="1:5" ht="16" x14ac:dyDescent="0.2">
      <c r="A9137" s="8" t="s">
        <v>9307</v>
      </c>
      <c r="B9137" s="8" t="s">
        <v>7670</v>
      </c>
      <c r="C9137" s="8" t="s">
        <v>7</v>
      </c>
      <c r="D9137" s="50" t="s">
        <v>11799</v>
      </c>
      <c r="E9137" s="50" t="s">
        <v>7672</v>
      </c>
    </row>
    <row r="9138" spans="1:5" ht="16" x14ac:dyDescent="0.2">
      <c r="A9138" s="8" t="s">
        <v>9307</v>
      </c>
      <c r="B9138" s="8" t="s">
        <v>7673</v>
      </c>
      <c r="C9138" s="8" t="s">
        <v>4</v>
      </c>
      <c r="D9138" s="50" t="s">
        <v>11467</v>
      </c>
      <c r="E9138" s="50" t="s">
        <v>6211</v>
      </c>
    </row>
    <row r="9139" spans="1:5" ht="16" x14ac:dyDescent="0.2">
      <c r="A9139" s="8" t="s">
        <v>9307</v>
      </c>
      <c r="B9139" s="8" t="s">
        <v>7673</v>
      </c>
      <c r="C9139" s="8" t="s">
        <v>5</v>
      </c>
      <c r="D9139" s="50" t="s">
        <v>11782</v>
      </c>
      <c r="E9139" s="50" t="s">
        <v>2769</v>
      </c>
    </row>
    <row r="9140" spans="1:5" ht="16" x14ac:dyDescent="0.2">
      <c r="A9140" s="8" t="s">
        <v>9307</v>
      </c>
      <c r="B9140" s="8" t="s">
        <v>7673</v>
      </c>
      <c r="C9140" s="8" t="s">
        <v>6</v>
      </c>
      <c r="D9140" s="50" t="s">
        <v>11792</v>
      </c>
      <c r="E9140" s="50" t="s">
        <v>7653</v>
      </c>
    </row>
    <row r="9141" spans="1:5" ht="16" x14ac:dyDescent="0.2">
      <c r="A9141" s="8" t="s">
        <v>9307</v>
      </c>
      <c r="B9141" s="8" t="s">
        <v>7673</v>
      </c>
      <c r="C9141" s="8" t="s">
        <v>7</v>
      </c>
      <c r="D9141" s="50" t="s">
        <v>11800</v>
      </c>
      <c r="E9141" s="50" t="s">
        <v>7675</v>
      </c>
    </row>
    <row r="9142" spans="1:5" ht="16" x14ac:dyDescent="0.2">
      <c r="A9142" s="8" t="s">
        <v>9307</v>
      </c>
      <c r="B9142" s="8" t="s">
        <v>7676</v>
      </c>
      <c r="C9142" s="8" t="s">
        <v>4</v>
      </c>
      <c r="D9142" s="50" t="s">
        <v>11467</v>
      </c>
      <c r="E9142" s="50" t="s">
        <v>6211</v>
      </c>
    </row>
    <row r="9143" spans="1:5" ht="16" x14ac:dyDescent="0.2">
      <c r="A9143" s="8" t="s">
        <v>9307</v>
      </c>
      <c r="B9143" s="8" t="s">
        <v>7676</v>
      </c>
      <c r="C9143" s="8" t="s">
        <v>5</v>
      </c>
      <c r="D9143" s="50" t="s">
        <v>11782</v>
      </c>
      <c r="E9143" s="50" t="s">
        <v>2769</v>
      </c>
    </row>
    <row r="9144" spans="1:5" ht="16" x14ac:dyDescent="0.2">
      <c r="A9144" s="8" t="s">
        <v>9307</v>
      </c>
      <c r="B9144" s="8" t="s">
        <v>7676</v>
      </c>
      <c r="C9144" s="8" t="s">
        <v>6</v>
      </c>
      <c r="D9144" s="50" t="s">
        <v>11792</v>
      </c>
      <c r="E9144" s="50" t="s">
        <v>7653</v>
      </c>
    </row>
    <row r="9145" spans="1:5" ht="16" x14ac:dyDescent="0.2">
      <c r="A9145" s="8" t="s">
        <v>9307</v>
      </c>
      <c r="B9145" s="8" t="s">
        <v>7676</v>
      </c>
      <c r="C9145" s="8" t="s">
        <v>7</v>
      </c>
      <c r="D9145" s="50" t="s">
        <v>11801</v>
      </c>
      <c r="E9145" s="50" t="s">
        <v>7678</v>
      </c>
    </row>
    <row r="9146" spans="1:5" ht="16" x14ac:dyDescent="0.2">
      <c r="A9146" s="8" t="s">
        <v>9307</v>
      </c>
      <c r="B9146" s="8" t="s">
        <v>7679</v>
      </c>
      <c r="C9146" s="8" t="s">
        <v>4</v>
      </c>
      <c r="D9146" s="50" t="s">
        <v>11467</v>
      </c>
      <c r="E9146" s="50" t="s">
        <v>6211</v>
      </c>
    </row>
    <row r="9147" spans="1:5" ht="16" x14ac:dyDescent="0.2">
      <c r="A9147" s="8" t="s">
        <v>9307</v>
      </c>
      <c r="B9147" s="8" t="s">
        <v>7679</v>
      </c>
      <c r="C9147" s="8" t="s">
        <v>5</v>
      </c>
      <c r="D9147" s="50" t="s">
        <v>11782</v>
      </c>
      <c r="E9147" s="50" t="s">
        <v>2769</v>
      </c>
    </row>
    <row r="9148" spans="1:5" ht="16" x14ac:dyDescent="0.2">
      <c r="A9148" s="8" t="s">
        <v>9307</v>
      </c>
      <c r="B9148" s="8" t="s">
        <v>7679</v>
      </c>
      <c r="C9148" s="8" t="s">
        <v>6</v>
      </c>
      <c r="D9148" s="50" t="s">
        <v>11792</v>
      </c>
      <c r="E9148" s="50" t="s">
        <v>7653</v>
      </c>
    </row>
    <row r="9149" spans="1:5" ht="16" x14ac:dyDescent="0.2">
      <c r="A9149" s="8" t="s">
        <v>9307</v>
      </c>
      <c r="B9149" s="8" t="s">
        <v>7679</v>
      </c>
      <c r="C9149" s="8" t="s">
        <v>7</v>
      </c>
      <c r="D9149" s="50" t="s">
        <v>11802</v>
      </c>
      <c r="E9149" s="50" t="s">
        <v>7681</v>
      </c>
    </row>
    <row r="9150" spans="1:5" ht="16" x14ac:dyDescent="0.2">
      <c r="A9150" s="8" t="s">
        <v>9307</v>
      </c>
      <c r="B9150" s="8" t="s">
        <v>7682</v>
      </c>
      <c r="C9150" s="8" t="s">
        <v>4</v>
      </c>
      <c r="D9150" s="50" t="s">
        <v>11467</v>
      </c>
      <c r="E9150" s="50" t="s">
        <v>6211</v>
      </c>
    </row>
    <row r="9151" spans="1:5" ht="16" x14ac:dyDescent="0.2">
      <c r="A9151" s="8" t="s">
        <v>9307</v>
      </c>
      <c r="B9151" s="8" t="s">
        <v>7682</v>
      </c>
      <c r="C9151" s="8" t="s">
        <v>5</v>
      </c>
      <c r="D9151" s="50" t="s">
        <v>11782</v>
      </c>
      <c r="E9151" s="50" t="s">
        <v>2769</v>
      </c>
    </row>
    <row r="9152" spans="1:5" ht="16" x14ac:dyDescent="0.2">
      <c r="A9152" s="8" t="s">
        <v>9307</v>
      </c>
      <c r="B9152" s="8" t="s">
        <v>7682</v>
      </c>
      <c r="C9152" s="8" t="s">
        <v>6</v>
      </c>
      <c r="D9152" s="50" t="s">
        <v>11792</v>
      </c>
      <c r="E9152" s="50" t="s">
        <v>7653</v>
      </c>
    </row>
    <row r="9153" spans="1:5" ht="16" x14ac:dyDescent="0.2">
      <c r="A9153" s="8" t="s">
        <v>9307</v>
      </c>
      <c r="B9153" s="8" t="s">
        <v>7682</v>
      </c>
      <c r="C9153" s="8" t="s">
        <v>7</v>
      </c>
      <c r="D9153" s="50" t="s">
        <v>11803</v>
      </c>
      <c r="E9153" s="50" t="s">
        <v>7684</v>
      </c>
    </row>
    <row r="9154" spans="1:5" ht="16" x14ac:dyDescent="0.2">
      <c r="A9154" s="8" t="s">
        <v>9307</v>
      </c>
      <c r="B9154" s="8" t="s">
        <v>7685</v>
      </c>
      <c r="C9154" s="8" t="s">
        <v>4</v>
      </c>
      <c r="D9154" s="50" t="s">
        <v>11467</v>
      </c>
      <c r="E9154" s="50" t="s">
        <v>6211</v>
      </c>
    </row>
    <row r="9155" spans="1:5" ht="16" x14ac:dyDescent="0.2">
      <c r="A9155" s="8" t="s">
        <v>9307</v>
      </c>
      <c r="B9155" s="8" t="s">
        <v>7685</v>
      </c>
      <c r="C9155" s="8" t="s">
        <v>5</v>
      </c>
      <c r="D9155" s="50" t="s">
        <v>11782</v>
      </c>
      <c r="E9155" s="50" t="s">
        <v>2769</v>
      </c>
    </row>
    <row r="9156" spans="1:5" ht="16" x14ac:dyDescent="0.2">
      <c r="A9156" s="8" t="s">
        <v>9307</v>
      </c>
      <c r="B9156" s="8" t="s">
        <v>7685</v>
      </c>
      <c r="C9156" s="8" t="s">
        <v>6</v>
      </c>
      <c r="D9156" s="50" t="s">
        <v>11792</v>
      </c>
      <c r="E9156" s="50" t="s">
        <v>7653</v>
      </c>
    </row>
    <row r="9157" spans="1:5" ht="16" x14ac:dyDescent="0.2">
      <c r="A9157" s="8" t="s">
        <v>9307</v>
      </c>
      <c r="B9157" s="8" t="s">
        <v>7685</v>
      </c>
      <c r="C9157" s="8" t="s">
        <v>7</v>
      </c>
      <c r="D9157" s="50" t="s">
        <v>11804</v>
      </c>
      <c r="E9157" s="50" t="s">
        <v>7687</v>
      </c>
    </row>
    <row r="9158" spans="1:5" ht="16" x14ac:dyDescent="0.2">
      <c r="A9158" s="8" t="s">
        <v>9307</v>
      </c>
      <c r="B9158" s="8" t="s">
        <v>7688</v>
      </c>
      <c r="C9158" s="8" t="s">
        <v>4</v>
      </c>
      <c r="D9158" s="50" t="s">
        <v>11467</v>
      </c>
      <c r="E9158" s="50" t="s">
        <v>6211</v>
      </c>
    </row>
    <row r="9159" spans="1:5" ht="16" x14ac:dyDescent="0.2">
      <c r="A9159" s="8" t="s">
        <v>9307</v>
      </c>
      <c r="B9159" s="8" t="s">
        <v>7688</v>
      </c>
      <c r="C9159" s="8" t="s">
        <v>5</v>
      </c>
      <c r="D9159" s="50" t="s">
        <v>11782</v>
      </c>
      <c r="E9159" s="50" t="s">
        <v>2769</v>
      </c>
    </row>
    <row r="9160" spans="1:5" ht="16" x14ac:dyDescent="0.2">
      <c r="A9160" s="8" t="s">
        <v>9307</v>
      </c>
      <c r="B9160" s="8" t="s">
        <v>7688</v>
      </c>
      <c r="C9160" s="8" t="s">
        <v>6</v>
      </c>
      <c r="D9160" s="50" t="s">
        <v>11792</v>
      </c>
      <c r="E9160" s="50" t="s">
        <v>7653</v>
      </c>
    </row>
    <row r="9161" spans="1:5" ht="16" x14ac:dyDescent="0.2">
      <c r="A9161" s="8" t="s">
        <v>9307</v>
      </c>
      <c r="B9161" s="8" t="s">
        <v>7688</v>
      </c>
      <c r="C9161" s="8" t="s">
        <v>7</v>
      </c>
      <c r="D9161" s="50" t="s">
        <v>9547</v>
      </c>
      <c r="E9161" s="50" t="s">
        <v>802</v>
      </c>
    </row>
    <row r="9162" spans="1:5" ht="16" x14ac:dyDescent="0.2">
      <c r="A9162" s="8" t="s">
        <v>9307</v>
      </c>
      <c r="B9162" s="8" t="s">
        <v>7690</v>
      </c>
      <c r="C9162" s="8" t="s">
        <v>4</v>
      </c>
      <c r="D9162" s="50" t="s">
        <v>11467</v>
      </c>
      <c r="E9162" s="50" t="s">
        <v>6211</v>
      </c>
    </row>
    <row r="9163" spans="1:5" ht="16" x14ac:dyDescent="0.2">
      <c r="A9163" s="8" t="s">
        <v>9307</v>
      </c>
      <c r="B9163" s="8" t="s">
        <v>7690</v>
      </c>
      <c r="C9163" s="8" t="s">
        <v>5</v>
      </c>
      <c r="D9163" s="50" t="s">
        <v>11782</v>
      </c>
      <c r="E9163" s="50" t="s">
        <v>2769</v>
      </c>
    </row>
    <row r="9164" spans="1:5" ht="16" x14ac:dyDescent="0.2">
      <c r="A9164" s="8" t="s">
        <v>9307</v>
      </c>
      <c r="B9164" s="8" t="s">
        <v>7690</v>
      </c>
      <c r="C9164" s="8" t="s">
        <v>6</v>
      </c>
      <c r="D9164" s="50" t="s">
        <v>11792</v>
      </c>
      <c r="E9164" s="50" t="s">
        <v>7653</v>
      </c>
    </row>
    <row r="9165" spans="1:5" ht="16" x14ac:dyDescent="0.2">
      <c r="A9165" s="8" t="s">
        <v>9307</v>
      </c>
      <c r="B9165" s="8" t="s">
        <v>7690</v>
      </c>
      <c r="C9165" s="8" t="s">
        <v>7</v>
      </c>
      <c r="D9165" s="50" t="s">
        <v>9516</v>
      </c>
      <c r="E9165" s="50" t="s">
        <v>643</v>
      </c>
    </row>
    <row r="9166" spans="1:5" ht="16" x14ac:dyDescent="0.2">
      <c r="A9166" s="8" t="s">
        <v>9307</v>
      </c>
      <c r="B9166" s="8" t="s">
        <v>7693</v>
      </c>
      <c r="C9166" s="8" t="s">
        <v>4</v>
      </c>
      <c r="D9166" s="50" t="s">
        <v>11467</v>
      </c>
      <c r="E9166" s="50" t="s">
        <v>6211</v>
      </c>
    </row>
    <row r="9167" spans="1:5" ht="16" x14ac:dyDescent="0.2">
      <c r="A9167" s="8" t="s">
        <v>9307</v>
      </c>
      <c r="B9167" s="8" t="s">
        <v>7693</v>
      </c>
      <c r="C9167" s="8" t="s">
        <v>5</v>
      </c>
      <c r="D9167" s="50" t="s">
        <v>11782</v>
      </c>
      <c r="E9167" s="50" t="s">
        <v>2769</v>
      </c>
    </row>
    <row r="9168" spans="1:5" ht="16" x14ac:dyDescent="0.2">
      <c r="A9168" s="8" t="s">
        <v>9307</v>
      </c>
      <c r="B9168" s="8" t="s">
        <v>7693</v>
      </c>
      <c r="C9168" s="8" t="s">
        <v>6</v>
      </c>
      <c r="D9168" s="50" t="s">
        <v>11792</v>
      </c>
      <c r="E9168" s="50" t="s">
        <v>7653</v>
      </c>
    </row>
    <row r="9169" spans="1:5" ht="16" x14ac:dyDescent="0.2">
      <c r="A9169" s="8" t="s">
        <v>9307</v>
      </c>
      <c r="B9169" s="8" t="s">
        <v>7693</v>
      </c>
      <c r="C9169" s="8" t="s">
        <v>7</v>
      </c>
      <c r="D9169" s="50" t="s">
        <v>11805</v>
      </c>
      <c r="E9169" s="50" t="s">
        <v>7695</v>
      </c>
    </row>
    <row r="9170" spans="1:5" ht="16" x14ac:dyDescent="0.2">
      <c r="A9170" s="8" t="s">
        <v>9307</v>
      </c>
      <c r="B9170" s="8" t="s">
        <v>7696</v>
      </c>
      <c r="C9170" s="8" t="s">
        <v>4</v>
      </c>
      <c r="D9170" s="50" t="s">
        <v>11467</v>
      </c>
      <c r="E9170" s="50" t="s">
        <v>6211</v>
      </c>
    </row>
    <row r="9171" spans="1:5" ht="16" x14ac:dyDescent="0.2">
      <c r="A9171" s="8" t="s">
        <v>9307</v>
      </c>
      <c r="B9171" s="8" t="s">
        <v>7696</v>
      </c>
      <c r="C9171" s="8" t="s">
        <v>5</v>
      </c>
      <c r="D9171" s="50" t="s">
        <v>11782</v>
      </c>
      <c r="E9171" s="50" t="s">
        <v>2769</v>
      </c>
    </row>
    <row r="9172" spans="1:5" ht="16" x14ac:dyDescent="0.2">
      <c r="A9172" s="8" t="s">
        <v>9307</v>
      </c>
      <c r="B9172" s="8" t="s">
        <v>7696</v>
      </c>
      <c r="C9172" s="8" t="s">
        <v>6</v>
      </c>
      <c r="D9172" s="50" t="s">
        <v>11792</v>
      </c>
      <c r="E9172" s="50" t="s">
        <v>7653</v>
      </c>
    </row>
    <row r="9173" spans="1:5" ht="16" x14ac:dyDescent="0.2">
      <c r="A9173" s="8" t="s">
        <v>9307</v>
      </c>
      <c r="B9173" s="8" t="s">
        <v>7696</v>
      </c>
      <c r="C9173" s="8" t="s">
        <v>7</v>
      </c>
      <c r="D9173" s="50" t="s">
        <v>11806</v>
      </c>
      <c r="E9173" s="50" t="s">
        <v>7698</v>
      </c>
    </row>
    <row r="9174" spans="1:5" ht="16" x14ac:dyDescent="0.2">
      <c r="A9174" s="8" t="s">
        <v>9307</v>
      </c>
      <c r="B9174" s="8" t="s">
        <v>7699</v>
      </c>
      <c r="C9174" s="8" t="s">
        <v>4</v>
      </c>
      <c r="D9174" s="50" t="s">
        <v>11467</v>
      </c>
      <c r="E9174" s="50" t="s">
        <v>6211</v>
      </c>
    </row>
    <row r="9175" spans="1:5" ht="16" x14ac:dyDescent="0.2">
      <c r="A9175" s="8" t="s">
        <v>9307</v>
      </c>
      <c r="B9175" s="8" t="s">
        <v>7699</v>
      </c>
      <c r="C9175" s="8" t="s">
        <v>5</v>
      </c>
      <c r="D9175" s="50" t="s">
        <v>11782</v>
      </c>
      <c r="E9175" s="50" t="s">
        <v>2769</v>
      </c>
    </row>
    <row r="9176" spans="1:5" ht="16" x14ac:dyDescent="0.2">
      <c r="A9176" s="8" t="s">
        <v>9307</v>
      </c>
      <c r="B9176" s="8" t="s">
        <v>7699</v>
      </c>
      <c r="C9176" s="8" t="s">
        <v>6</v>
      </c>
      <c r="D9176" s="50" t="s">
        <v>11792</v>
      </c>
      <c r="E9176" s="50" t="s">
        <v>7653</v>
      </c>
    </row>
    <row r="9177" spans="1:5" ht="16" x14ac:dyDescent="0.2">
      <c r="A9177" s="8" t="s">
        <v>9307</v>
      </c>
      <c r="B9177" s="8" t="s">
        <v>7699</v>
      </c>
      <c r="C9177" s="8" t="s">
        <v>7</v>
      </c>
      <c r="D9177" s="50" t="s">
        <v>9654</v>
      </c>
      <c r="E9177" s="50" t="s">
        <v>6275</v>
      </c>
    </row>
    <row r="9178" spans="1:5" ht="16" x14ac:dyDescent="0.2">
      <c r="A9178" s="8" t="s">
        <v>9307</v>
      </c>
      <c r="B9178" s="8" t="s">
        <v>7701</v>
      </c>
      <c r="C9178" s="8" t="s">
        <v>4</v>
      </c>
      <c r="D9178" s="50" t="s">
        <v>11467</v>
      </c>
      <c r="E9178" s="50" t="s">
        <v>6211</v>
      </c>
    </row>
    <row r="9179" spans="1:5" ht="16" x14ac:dyDescent="0.2">
      <c r="A9179" s="8" t="s">
        <v>9307</v>
      </c>
      <c r="B9179" s="8" t="s">
        <v>7701</v>
      </c>
      <c r="C9179" s="8" t="s">
        <v>5</v>
      </c>
      <c r="D9179" s="50" t="s">
        <v>11782</v>
      </c>
      <c r="E9179" s="50" t="s">
        <v>2769</v>
      </c>
    </row>
    <row r="9180" spans="1:5" ht="16" x14ac:dyDescent="0.2">
      <c r="A9180" s="8" t="s">
        <v>9307</v>
      </c>
      <c r="B9180" s="8" t="s">
        <v>7701</v>
      </c>
      <c r="C9180" s="8" t="s">
        <v>6</v>
      </c>
      <c r="D9180" s="50" t="s">
        <v>11792</v>
      </c>
      <c r="E9180" s="50" t="s">
        <v>7653</v>
      </c>
    </row>
    <row r="9181" spans="1:5" ht="16" x14ac:dyDescent="0.2">
      <c r="A9181" s="8" t="s">
        <v>9307</v>
      </c>
      <c r="B9181" s="8" t="s">
        <v>7701</v>
      </c>
      <c r="C9181" s="8" t="s">
        <v>7</v>
      </c>
      <c r="D9181" s="50" t="s">
        <v>11807</v>
      </c>
      <c r="E9181" s="50" t="s">
        <v>7703</v>
      </c>
    </row>
    <row r="9182" spans="1:5" ht="16" x14ac:dyDescent="0.2">
      <c r="A9182" s="8" t="s">
        <v>9307</v>
      </c>
      <c r="B9182" s="8" t="s">
        <v>7705</v>
      </c>
      <c r="C9182" s="8" t="s">
        <v>4</v>
      </c>
      <c r="D9182" s="50" t="s">
        <v>11467</v>
      </c>
      <c r="E9182" s="50" t="s">
        <v>6211</v>
      </c>
    </row>
    <row r="9183" spans="1:5" ht="16" x14ac:dyDescent="0.2">
      <c r="A9183" s="8" t="s">
        <v>9307</v>
      </c>
      <c r="B9183" s="8" t="s">
        <v>7705</v>
      </c>
      <c r="C9183" s="8" t="s">
        <v>5</v>
      </c>
      <c r="D9183" s="50" t="s">
        <v>11782</v>
      </c>
      <c r="E9183" s="50" t="s">
        <v>2769</v>
      </c>
    </row>
    <row r="9184" spans="1:5" ht="16" x14ac:dyDescent="0.2">
      <c r="A9184" s="8" t="s">
        <v>9307</v>
      </c>
      <c r="B9184" s="8" t="s">
        <v>7705</v>
      </c>
      <c r="C9184" s="8" t="s">
        <v>6</v>
      </c>
      <c r="D9184" s="50" t="s">
        <v>11792</v>
      </c>
      <c r="E9184" s="50" t="s">
        <v>7653</v>
      </c>
    </row>
    <row r="9185" spans="1:5" ht="16" x14ac:dyDescent="0.2">
      <c r="A9185" s="8" t="s">
        <v>9307</v>
      </c>
      <c r="B9185" s="8" t="s">
        <v>7705</v>
      </c>
      <c r="C9185" s="8" t="s">
        <v>7</v>
      </c>
      <c r="D9185" s="50" t="s">
        <v>11494</v>
      </c>
      <c r="E9185" s="50" t="s">
        <v>6282</v>
      </c>
    </row>
    <row r="9186" spans="1:5" ht="16" x14ac:dyDescent="0.2">
      <c r="A9186" s="8" t="s">
        <v>9307</v>
      </c>
      <c r="B9186" s="8" t="s">
        <v>7707</v>
      </c>
      <c r="C9186" s="8" t="s">
        <v>4</v>
      </c>
      <c r="D9186" s="50" t="s">
        <v>11467</v>
      </c>
      <c r="E9186" s="50" t="s">
        <v>6211</v>
      </c>
    </row>
    <row r="9187" spans="1:5" ht="16" x14ac:dyDescent="0.2">
      <c r="A9187" s="8" t="s">
        <v>9307</v>
      </c>
      <c r="B9187" s="8" t="s">
        <v>7707</v>
      </c>
      <c r="C9187" s="8" t="s">
        <v>5</v>
      </c>
      <c r="D9187" s="50" t="s">
        <v>11782</v>
      </c>
      <c r="E9187" s="50" t="s">
        <v>2769</v>
      </c>
    </row>
    <row r="9188" spans="1:5" ht="16" x14ac:dyDescent="0.2">
      <c r="A9188" s="8" t="s">
        <v>9307</v>
      </c>
      <c r="B9188" s="8" t="s">
        <v>7707</v>
      </c>
      <c r="C9188" s="8" t="s">
        <v>6</v>
      </c>
      <c r="D9188" s="50" t="s">
        <v>11792</v>
      </c>
      <c r="E9188" s="50" t="s">
        <v>7653</v>
      </c>
    </row>
    <row r="9189" spans="1:5" ht="16" x14ac:dyDescent="0.2">
      <c r="A9189" s="8" t="s">
        <v>9307</v>
      </c>
      <c r="B9189" s="8" t="s">
        <v>7707</v>
      </c>
      <c r="C9189" s="8" t="s">
        <v>7</v>
      </c>
      <c r="D9189" s="50" t="s">
        <v>11807</v>
      </c>
      <c r="E9189" s="50" t="s">
        <v>7703</v>
      </c>
    </row>
    <row r="9190" spans="1:5" ht="16" x14ac:dyDescent="0.2">
      <c r="A9190" s="8" t="s">
        <v>9307</v>
      </c>
      <c r="B9190" s="8" t="s">
        <v>7710</v>
      </c>
      <c r="C9190" s="8" t="s">
        <v>4</v>
      </c>
      <c r="D9190" s="50" t="s">
        <v>11467</v>
      </c>
      <c r="E9190" s="50" t="s">
        <v>6211</v>
      </c>
    </row>
    <row r="9191" spans="1:5" ht="16" x14ac:dyDescent="0.2">
      <c r="A9191" s="8" t="s">
        <v>9307</v>
      </c>
      <c r="B9191" s="8" t="s">
        <v>7710</v>
      </c>
      <c r="C9191" s="8" t="s">
        <v>5</v>
      </c>
      <c r="D9191" s="50" t="s">
        <v>11782</v>
      </c>
      <c r="E9191" s="50" t="s">
        <v>2769</v>
      </c>
    </row>
    <row r="9192" spans="1:5" ht="16" x14ac:dyDescent="0.2">
      <c r="A9192" s="8" t="s">
        <v>9307</v>
      </c>
      <c r="B9192" s="8" t="s">
        <v>7710</v>
      </c>
      <c r="C9192" s="8" t="s">
        <v>6</v>
      </c>
      <c r="D9192" s="50" t="s">
        <v>11792</v>
      </c>
      <c r="E9192" s="50" t="s">
        <v>7653</v>
      </c>
    </row>
    <row r="9193" spans="1:5" ht="16" x14ac:dyDescent="0.2">
      <c r="A9193" s="8" t="s">
        <v>9307</v>
      </c>
      <c r="B9193" s="8" t="s">
        <v>7710</v>
      </c>
      <c r="C9193" s="8" t="s">
        <v>7</v>
      </c>
      <c r="D9193" s="50" t="s">
        <v>11496</v>
      </c>
      <c r="E9193" s="50" t="s">
        <v>6289</v>
      </c>
    </row>
    <row r="9194" spans="1:5" ht="16" x14ac:dyDescent="0.2">
      <c r="A9194" s="8" t="s">
        <v>9307</v>
      </c>
      <c r="B9194" s="8" t="s">
        <v>7712</v>
      </c>
      <c r="C9194" s="8" t="s">
        <v>4</v>
      </c>
      <c r="D9194" s="50" t="s">
        <v>11467</v>
      </c>
      <c r="E9194" s="50" t="s">
        <v>6211</v>
      </c>
    </row>
    <row r="9195" spans="1:5" ht="16" x14ac:dyDescent="0.2">
      <c r="A9195" s="8" t="s">
        <v>9307</v>
      </c>
      <c r="B9195" s="8" t="s">
        <v>7712</v>
      </c>
      <c r="C9195" s="8" t="s">
        <v>5</v>
      </c>
      <c r="D9195" s="50" t="s">
        <v>11782</v>
      </c>
      <c r="E9195" s="50" t="s">
        <v>2769</v>
      </c>
    </row>
    <row r="9196" spans="1:5" ht="16" x14ac:dyDescent="0.2">
      <c r="A9196" s="8" t="s">
        <v>9307</v>
      </c>
      <c r="B9196" s="8" t="s">
        <v>7712</v>
      </c>
      <c r="C9196" s="8" t="s">
        <v>6</v>
      </c>
      <c r="D9196" s="50" t="s">
        <v>11792</v>
      </c>
      <c r="E9196" s="50" t="s">
        <v>7653</v>
      </c>
    </row>
    <row r="9197" spans="1:5" ht="16" x14ac:dyDescent="0.2">
      <c r="A9197" s="8" t="s">
        <v>9307</v>
      </c>
      <c r="B9197" s="8" t="s">
        <v>7712</v>
      </c>
      <c r="C9197" s="8" t="s">
        <v>7</v>
      </c>
      <c r="D9197" s="50" t="s">
        <v>11807</v>
      </c>
      <c r="E9197" s="50" t="s">
        <v>7703</v>
      </c>
    </row>
    <row r="9198" spans="1:5" ht="16" x14ac:dyDescent="0.2">
      <c r="A9198" s="8" t="s">
        <v>9307</v>
      </c>
      <c r="B9198" s="8" t="s">
        <v>7715</v>
      </c>
      <c r="C9198" s="8" t="s">
        <v>4</v>
      </c>
      <c r="D9198" s="50" t="s">
        <v>11467</v>
      </c>
      <c r="E9198" s="50" t="s">
        <v>6211</v>
      </c>
    </row>
    <row r="9199" spans="1:5" ht="16" x14ac:dyDescent="0.2">
      <c r="A9199" s="8" t="s">
        <v>9307</v>
      </c>
      <c r="B9199" s="8" t="s">
        <v>7715</v>
      </c>
      <c r="C9199" s="8" t="s">
        <v>5</v>
      </c>
      <c r="D9199" s="50" t="s">
        <v>11782</v>
      </c>
      <c r="E9199" s="50" t="s">
        <v>2769</v>
      </c>
    </row>
    <row r="9200" spans="1:5" ht="16" x14ac:dyDescent="0.2">
      <c r="A9200" s="8" t="s">
        <v>9307</v>
      </c>
      <c r="B9200" s="8" t="s">
        <v>7715</v>
      </c>
      <c r="C9200" s="8" t="s">
        <v>6</v>
      </c>
      <c r="D9200" s="50" t="s">
        <v>11792</v>
      </c>
      <c r="E9200" s="50" t="s">
        <v>7653</v>
      </c>
    </row>
    <row r="9201" spans="1:5" ht="16" x14ac:dyDescent="0.2">
      <c r="A9201" s="8" t="s">
        <v>9307</v>
      </c>
      <c r="B9201" s="8" t="s">
        <v>7715</v>
      </c>
      <c r="C9201" s="8" t="s">
        <v>7</v>
      </c>
      <c r="D9201" s="50" t="s">
        <v>11727</v>
      </c>
      <c r="E9201" s="50" t="s">
        <v>7144</v>
      </c>
    </row>
    <row r="9202" spans="1:5" ht="16" x14ac:dyDescent="0.2">
      <c r="A9202" s="8" t="s">
        <v>9307</v>
      </c>
      <c r="B9202" s="8" t="s">
        <v>7717</v>
      </c>
      <c r="C9202" s="8" t="s">
        <v>4</v>
      </c>
      <c r="D9202" s="50" t="s">
        <v>11467</v>
      </c>
      <c r="E9202" s="50" t="s">
        <v>6211</v>
      </c>
    </row>
    <row r="9203" spans="1:5" ht="16" x14ac:dyDescent="0.2">
      <c r="A9203" s="8" t="s">
        <v>9307</v>
      </c>
      <c r="B9203" s="8" t="s">
        <v>7717</v>
      </c>
      <c r="C9203" s="8" t="s">
        <v>5</v>
      </c>
      <c r="D9203" s="50" t="s">
        <v>11782</v>
      </c>
      <c r="E9203" s="50" t="s">
        <v>2769</v>
      </c>
    </row>
    <row r="9204" spans="1:5" ht="16" x14ac:dyDescent="0.2">
      <c r="A9204" s="8" t="s">
        <v>9307</v>
      </c>
      <c r="B9204" s="8" t="s">
        <v>7717</v>
      </c>
      <c r="C9204" s="8" t="s">
        <v>6</v>
      </c>
      <c r="D9204" s="50" t="s">
        <v>11792</v>
      </c>
      <c r="E9204" s="50" t="s">
        <v>7653</v>
      </c>
    </row>
    <row r="9205" spans="1:5" ht="16" x14ac:dyDescent="0.2">
      <c r="A9205" s="8" t="s">
        <v>9307</v>
      </c>
      <c r="B9205" s="8" t="s">
        <v>7717</v>
      </c>
      <c r="C9205" s="8" t="s">
        <v>7</v>
      </c>
      <c r="D9205" s="50" t="s">
        <v>11807</v>
      </c>
      <c r="E9205" s="50" t="s">
        <v>7703</v>
      </c>
    </row>
    <row r="9206" spans="1:5" ht="16" x14ac:dyDescent="0.2">
      <c r="A9206" s="8" t="s">
        <v>9307</v>
      </c>
      <c r="B9206" s="8" t="s">
        <v>7720</v>
      </c>
      <c r="C9206" s="8" t="s">
        <v>4</v>
      </c>
      <c r="D9206" s="50" t="s">
        <v>11467</v>
      </c>
      <c r="E9206" s="50" t="s">
        <v>6211</v>
      </c>
    </row>
    <row r="9207" spans="1:5" ht="16" x14ac:dyDescent="0.2">
      <c r="A9207" s="8" t="s">
        <v>9307</v>
      </c>
      <c r="B9207" s="8" t="s">
        <v>7720</v>
      </c>
      <c r="C9207" s="8" t="s">
        <v>5</v>
      </c>
      <c r="D9207" s="50" t="s">
        <v>11782</v>
      </c>
      <c r="E9207" s="50" t="s">
        <v>2769</v>
      </c>
    </row>
    <row r="9208" spans="1:5" ht="16" x14ac:dyDescent="0.2">
      <c r="A9208" s="8" t="s">
        <v>9307</v>
      </c>
      <c r="B9208" s="8" t="s">
        <v>7720</v>
      </c>
      <c r="C9208" s="8" t="s">
        <v>6</v>
      </c>
      <c r="D9208" s="50" t="s">
        <v>11792</v>
      </c>
      <c r="E9208" s="50" t="s">
        <v>7653</v>
      </c>
    </row>
    <row r="9209" spans="1:5" ht="16" x14ac:dyDescent="0.2">
      <c r="A9209" s="8" t="s">
        <v>9307</v>
      </c>
      <c r="B9209" s="8" t="s">
        <v>7720</v>
      </c>
      <c r="C9209" s="8" t="s">
        <v>7</v>
      </c>
      <c r="D9209" s="50" t="s">
        <v>11501</v>
      </c>
      <c r="E9209" s="50" t="s">
        <v>6304</v>
      </c>
    </row>
    <row r="9210" spans="1:5" ht="16" x14ac:dyDescent="0.2">
      <c r="A9210" s="8" t="s">
        <v>9307</v>
      </c>
      <c r="B9210" s="8" t="s">
        <v>7722</v>
      </c>
      <c r="C9210" s="8" t="s">
        <v>4</v>
      </c>
      <c r="D9210" s="50" t="s">
        <v>11467</v>
      </c>
      <c r="E9210" s="50" t="s">
        <v>6211</v>
      </c>
    </row>
    <row r="9211" spans="1:5" ht="16" x14ac:dyDescent="0.2">
      <c r="A9211" s="8" t="s">
        <v>9307</v>
      </c>
      <c r="B9211" s="8" t="s">
        <v>7722</v>
      </c>
      <c r="C9211" s="8" t="s">
        <v>5</v>
      </c>
      <c r="D9211" s="50" t="s">
        <v>11782</v>
      </c>
      <c r="E9211" s="50" t="s">
        <v>2769</v>
      </c>
    </row>
    <row r="9212" spans="1:5" ht="16" x14ac:dyDescent="0.2">
      <c r="A9212" s="8" t="s">
        <v>9307</v>
      </c>
      <c r="B9212" s="8" t="s">
        <v>7722</v>
      </c>
      <c r="C9212" s="8" t="s">
        <v>6</v>
      </c>
      <c r="D9212" s="50" t="s">
        <v>11792</v>
      </c>
      <c r="E9212" s="50" t="s">
        <v>7653</v>
      </c>
    </row>
    <row r="9213" spans="1:5" ht="16" x14ac:dyDescent="0.2">
      <c r="A9213" s="8" t="s">
        <v>9307</v>
      </c>
      <c r="B9213" s="8" t="s">
        <v>7722</v>
      </c>
      <c r="C9213" s="8" t="s">
        <v>7</v>
      </c>
      <c r="D9213" s="50" t="s">
        <v>11807</v>
      </c>
      <c r="E9213" s="50" t="s">
        <v>7703</v>
      </c>
    </row>
    <row r="9214" spans="1:5" ht="16" x14ac:dyDescent="0.2">
      <c r="A9214" s="8" t="s">
        <v>9307</v>
      </c>
      <c r="B9214" s="8" t="s">
        <v>7725</v>
      </c>
      <c r="C9214" s="8" t="s">
        <v>4</v>
      </c>
      <c r="D9214" s="50" t="s">
        <v>11467</v>
      </c>
      <c r="E9214" s="50" t="s">
        <v>6211</v>
      </c>
    </row>
    <row r="9215" spans="1:5" ht="16" x14ac:dyDescent="0.2">
      <c r="A9215" s="8" t="s">
        <v>9307</v>
      </c>
      <c r="B9215" s="8" t="s">
        <v>7725</v>
      </c>
      <c r="C9215" s="8" t="s">
        <v>5</v>
      </c>
      <c r="D9215" s="50" t="s">
        <v>11782</v>
      </c>
      <c r="E9215" s="50" t="s">
        <v>2769</v>
      </c>
    </row>
    <row r="9216" spans="1:5" ht="16" x14ac:dyDescent="0.2">
      <c r="A9216" s="8" t="s">
        <v>9307</v>
      </c>
      <c r="B9216" s="8" t="s">
        <v>7725</v>
      </c>
      <c r="C9216" s="8" t="s">
        <v>6</v>
      </c>
      <c r="D9216" s="50" t="s">
        <v>11792</v>
      </c>
      <c r="E9216" s="50" t="s">
        <v>7653</v>
      </c>
    </row>
    <row r="9217" spans="1:5" ht="16" x14ac:dyDescent="0.2">
      <c r="A9217" s="8" t="s">
        <v>9307</v>
      </c>
      <c r="B9217" s="8" t="s">
        <v>7725</v>
      </c>
      <c r="C9217" s="8" t="s">
        <v>7</v>
      </c>
      <c r="D9217" s="50" t="s">
        <v>11504</v>
      </c>
      <c r="E9217" s="50" t="s">
        <v>6312</v>
      </c>
    </row>
    <row r="9218" spans="1:5" ht="16" x14ac:dyDescent="0.2">
      <c r="A9218" s="8" t="s">
        <v>9307</v>
      </c>
      <c r="B9218" s="8" t="s">
        <v>7727</v>
      </c>
      <c r="C9218" s="8" t="s">
        <v>4</v>
      </c>
      <c r="D9218" s="50" t="s">
        <v>11467</v>
      </c>
      <c r="E9218" s="50" t="s">
        <v>6211</v>
      </c>
    </row>
    <row r="9219" spans="1:5" ht="16" x14ac:dyDescent="0.2">
      <c r="A9219" s="8" t="s">
        <v>9307</v>
      </c>
      <c r="B9219" s="8" t="s">
        <v>7727</v>
      </c>
      <c r="C9219" s="8" t="s">
        <v>5</v>
      </c>
      <c r="D9219" s="50" t="s">
        <v>11782</v>
      </c>
      <c r="E9219" s="50" t="s">
        <v>2769</v>
      </c>
    </row>
    <row r="9220" spans="1:5" ht="16" x14ac:dyDescent="0.2">
      <c r="A9220" s="8" t="s">
        <v>9307</v>
      </c>
      <c r="B9220" s="8" t="s">
        <v>7727</v>
      </c>
      <c r="C9220" s="8" t="s">
        <v>6</v>
      </c>
      <c r="D9220" s="50" t="s">
        <v>11792</v>
      </c>
      <c r="E9220" s="50" t="s">
        <v>7653</v>
      </c>
    </row>
    <row r="9221" spans="1:5" ht="16" x14ac:dyDescent="0.2">
      <c r="A9221" s="8" t="s">
        <v>9307</v>
      </c>
      <c r="B9221" s="8" t="s">
        <v>7727</v>
      </c>
      <c r="C9221" s="8" t="s">
        <v>7</v>
      </c>
      <c r="D9221" s="50" t="s">
        <v>11807</v>
      </c>
      <c r="E9221" s="50" t="s">
        <v>7703</v>
      </c>
    </row>
    <row r="9222" spans="1:5" ht="16" x14ac:dyDescent="0.2">
      <c r="A9222" s="8" t="s">
        <v>9307</v>
      </c>
      <c r="B9222" s="8" t="s">
        <v>7730</v>
      </c>
      <c r="C9222" s="8" t="s">
        <v>4</v>
      </c>
      <c r="D9222" s="50" t="s">
        <v>11467</v>
      </c>
      <c r="E9222" s="50" t="s">
        <v>6211</v>
      </c>
    </row>
    <row r="9223" spans="1:5" ht="16" x14ac:dyDescent="0.2">
      <c r="A9223" s="8" t="s">
        <v>9307</v>
      </c>
      <c r="B9223" s="8" t="s">
        <v>7730</v>
      </c>
      <c r="C9223" s="8" t="s">
        <v>5</v>
      </c>
      <c r="D9223" s="50" t="s">
        <v>11782</v>
      </c>
      <c r="E9223" s="50" t="s">
        <v>2769</v>
      </c>
    </row>
    <row r="9224" spans="1:5" ht="16" x14ac:dyDescent="0.2">
      <c r="A9224" s="8" t="s">
        <v>9307</v>
      </c>
      <c r="B9224" s="8" t="s">
        <v>7730</v>
      </c>
      <c r="C9224" s="8" t="s">
        <v>6</v>
      </c>
      <c r="D9224" s="50" t="s">
        <v>11792</v>
      </c>
      <c r="E9224" s="50" t="s">
        <v>7653</v>
      </c>
    </row>
    <row r="9225" spans="1:5" ht="16" x14ac:dyDescent="0.2">
      <c r="A9225" s="8" t="s">
        <v>9307</v>
      </c>
      <c r="B9225" s="8" t="s">
        <v>7730</v>
      </c>
      <c r="C9225" s="8" t="s">
        <v>7</v>
      </c>
      <c r="D9225" s="50" t="s">
        <v>11507</v>
      </c>
      <c r="E9225" s="50" t="s">
        <v>6320</v>
      </c>
    </row>
    <row r="9226" spans="1:5" ht="16" x14ac:dyDescent="0.2">
      <c r="A9226" s="8" t="s">
        <v>9307</v>
      </c>
      <c r="B9226" s="8" t="s">
        <v>7732</v>
      </c>
      <c r="C9226" s="8" t="s">
        <v>4</v>
      </c>
      <c r="D9226" s="50" t="s">
        <v>11467</v>
      </c>
      <c r="E9226" s="50" t="s">
        <v>6211</v>
      </c>
    </row>
    <row r="9227" spans="1:5" ht="16" x14ac:dyDescent="0.2">
      <c r="A9227" s="8" t="s">
        <v>9307</v>
      </c>
      <c r="B9227" s="8" t="s">
        <v>7732</v>
      </c>
      <c r="C9227" s="8" t="s">
        <v>5</v>
      </c>
      <c r="D9227" s="50" t="s">
        <v>11782</v>
      </c>
      <c r="E9227" s="50" t="s">
        <v>2769</v>
      </c>
    </row>
    <row r="9228" spans="1:5" ht="16" x14ac:dyDescent="0.2">
      <c r="A9228" s="8" t="s">
        <v>9307</v>
      </c>
      <c r="B9228" s="8" t="s">
        <v>7732</v>
      </c>
      <c r="C9228" s="8" t="s">
        <v>6</v>
      </c>
      <c r="D9228" s="50" t="s">
        <v>11792</v>
      </c>
      <c r="E9228" s="50" t="s">
        <v>7653</v>
      </c>
    </row>
    <row r="9229" spans="1:5" ht="16" x14ac:dyDescent="0.2">
      <c r="A9229" s="8" t="s">
        <v>9307</v>
      </c>
      <c r="B9229" s="8" t="s">
        <v>7732</v>
      </c>
      <c r="C9229" s="8" t="s">
        <v>7</v>
      </c>
      <c r="D9229" s="50" t="s">
        <v>11807</v>
      </c>
      <c r="E9229" s="50" t="s">
        <v>7703</v>
      </c>
    </row>
    <row r="9230" spans="1:5" ht="16" x14ac:dyDescent="0.2">
      <c r="A9230" s="8" t="s">
        <v>9307</v>
      </c>
      <c r="B9230" s="8" t="s">
        <v>7735</v>
      </c>
      <c r="C9230" s="8" t="s">
        <v>4</v>
      </c>
      <c r="D9230" s="50" t="s">
        <v>11467</v>
      </c>
      <c r="E9230" s="50" t="s">
        <v>6211</v>
      </c>
    </row>
    <row r="9231" spans="1:5" ht="16" x14ac:dyDescent="0.2">
      <c r="A9231" s="8" t="s">
        <v>9307</v>
      </c>
      <c r="B9231" s="8" t="s">
        <v>7735</v>
      </c>
      <c r="C9231" s="8" t="s">
        <v>5</v>
      </c>
      <c r="D9231" s="50" t="s">
        <v>11782</v>
      </c>
      <c r="E9231" s="50" t="s">
        <v>2769</v>
      </c>
    </row>
    <row r="9232" spans="1:5" ht="16" x14ac:dyDescent="0.2">
      <c r="A9232" s="8" t="s">
        <v>9307</v>
      </c>
      <c r="B9232" s="8" t="s">
        <v>7735</v>
      </c>
      <c r="C9232" s="8" t="s">
        <v>6</v>
      </c>
      <c r="D9232" s="50" t="s">
        <v>11792</v>
      </c>
      <c r="E9232" s="50" t="s">
        <v>7653</v>
      </c>
    </row>
    <row r="9233" spans="1:5" ht="16" x14ac:dyDescent="0.2">
      <c r="A9233" s="8" t="s">
        <v>9307</v>
      </c>
      <c r="B9233" s="8" t="s">
        <v>7735</v>
      </c>
      <c r="C9233" s="8" t="s">
        <v>7</v>
      </c>
      <c r="D9233" s="50" t="s">
        <v>10011</v>
      </c>
      <c r="E9233" s="50" t="s">
        <v>2089</v>
      </c>
    </row>
    <row r="9234" spans="1:5" ht="16" x14ac:dyDescent="0.2">
      <c r="A9234" s="8" t="s">
        <v>9307</v>
      </c>
      <c r="B9234" s="8" t="s">
        <v>7737</v>
      </c>
      <c r="C9234" s="8" t="s">
        <v>4</v>
      </c>
      <c r="D9234" s="50" t="s">
        <v>11467</v>
      </c>
      <c r="E9234" s="50" t="s">
        <v>6211</v>
      </c>
    </row>
    <row r="9235" spans="1:5" ht="16" x14ac:dyDescent="0.2">
      <c r="A9235" s="8" t="s">
        <v>9307</v>
      </c>
      <c r="B9235" s="8" t="s">
        <v>7737</v>
      </c>
      <c r="C9235" s="8" t="s">
        <v>5</v>
      </c>
      <c r="D9235" s="50" t="s">
        <v>11782</v>
      </c>
      <c r="E9235" s="50" t="s">
        <v>2769</v>
      </c>
    </row>
    <row r="9236" spans="1:5" ht="16" x14ac:dyDescent="0.2">
      <c r="A9236" s="8" t="s">
        <v>9307</v>
      </c>
      <c r="B9236" s="8" t="s">
        <v>7737</v>
      </c>
      <c r="C9236" s="8" t="s">
        <v>6</v>
      </c>
      <c r="D9236" s="50" t="s">
        <v>11792</v>
      </c>
      <c r="E9236" s="50" t="s">
        <v>7653</v>
      </c>
    </row>
    <row r="9237" spans="1:5" ht="16" x14ac:dyDescent="0.2">
      <c r="A9237" s="8" t="s">
        <v>9307</v>
      </c>
      <c r="B9237" s="8" t="s">
        <v>7737</v>
      </c>
      <c r="C9237" s="8" t="s">
        <v>7</v>
      </c>
      <c r="D9237" s="50" t="s">
        <v>11807</v>
      </c>
      <c r="E9237" s="50" t="s">
        <v>7703</v>
      </c>
    </row>
    <row r="9238" spans="1:5" ht="16" x14ac:dyDescent="0.2">
      <c r="A9238" s="8" t="s">
        <v>9307</v>
      </c>
      <c r="B9238" s="8" t="s">
        <v>7740</v>
      </c>
      <c r="C9238" s="8" t="s">
        <v>4</v>
      </c>
      <c r="D9238" s="50" t="s">
        <v>11467</v>
      </c>
      <c r="E9238" s="50" t="s">
        <v>6211</v>
      </c>
    </row>
    <row r="9239" spans="1:5" ht="16" x14ac:dyDescent="0.2">
      <c r="A9239" s="8" t="s">
        <v>9307</v>
      </c>
      <c r="B9239" s="8" t="s">
        <v>7740</v>
      </c>
      <c r="C9239" s="8" t="s">
        <v>5</v>
      </c>
      <c r="D9239" s="50" t="s">
        <v>11782</v>
      </c>
      <c r="E9239" s="50" t="s">
        <v>2769</v>
      </c>
    </row>
    <row r="9240" spans="1:5" ht="16" x14ac:dyDescent="0.2">
      <c r="A9240" s="8" t="s">
        <v>9307</v>
      </c>
      <c r="B9240" s="8" t="s">
        <v>7740</v>
      </c>
      <c r="C9240" s="8" t="s">
        <v>6</v>
      </c>
      <c r="D9240" s="50" t="s">
        <v>11792</v>
      </c>
      <c r="E9240" s="50" t="s">
        <v>7653</v>
      </c>
    </row>
    <row r="9241" spans="1:5" ht="16" x14ac:dyDescent="0.2">
      <c r="A9241" s="8" t="s">
        <v>9307</v>
      </c>
      <c r="B9241" s="8" t="s">
        <v>7740</v>
      </c>
      <c r="C9241" s="8" t="s">
        <v>7</v>
      </c>
      <c r="D9241" s="50" t="s">
        <v>10122</v>
      </c>
      <c r="E9241" s="50" t="s">
        <v>2355</v>
      </c>
    </row>
    <row r="9242" spans="1:5" ht="16" x14ac:dyDescent="0.2">
      <c r="A9242" s="8" t="s">
        <v>9307</v>
      </c>
      <c r="B9242" s="8" t="s">
        <v>7742</v>
      </c>
      <c r="C9242" s="8" t="s">
        <v>4</v>
      </c>
      <c r="D9242" s="50" t="s">
        <v>11467</v>
      </c>
      <c r="E9242" s="50" t="s">
        <v>6211</v>
      </c>
    </row>
    <row r="9243" spans="1:5" ht="16" x14ac:dyDescent="0.2">
      <c r="A9243" s="8" t="s">
        <v>9307</v>
      </c>
      <c r="B9243" s="8" t="s">
        <v>7742</v>
      </c>
      <c r="C9243" s="8" t="s">
        <v>5</v>
      </c>
      <c r="D9243" s="50" t="s">
        <v>11782</v>
      </c>
      <c r="E9243" s="50" t="s">
        <v>2769</v>
      </c>
    </row>
    <row r="9244" spans="1:5" ht="16" x14ac:dyDescent="0.2">
      <c r="A9244" s="8" t="s">
        <v>9307</v>
      </c>
      <c r="B9244" s="8" t="s">
        <v>7742</v>
      </c>
      <c r="C9244" s="8" t="s">
        <v>6</v>
      </c>
      <c r="D9244" s="50" t="s">
        <v>11792</v>
      </c>
      <c r="E9244" s="50" t="s">
        <v>7653</v>
      </c>
    </row>
    <row r="9245" spans="1:5" ht="16" x14ac:dyDescent="0.2">
      <c r="A9245" s="8" t="s">
        <v>9307</v>
      </c>
      <c r="B9245" s="8" t="s">
        <v>7742</v>
      </c>
      <c r="C9245" s="8" t="s">
        <v>7</v>
      </c>
      <c r="D9245" s="50" t="s">
        <v>11807</v>
      </c>
      <c r="E9245" s="50" t="s">
        <v>7703</v>
      </c>
    </row>
    <row r="9246" spans="1:5" ht="16" x14ac:dyDescent="0.2">
      <c r="A9246" s="8" t="s">
        <v>9307</v>
      </c>
      <c r="B9246" s="8" t="s">
        <v>7745</v>
      </c>
      <c r="C9246" s="8" t="s">
        <v>4</v>
      </c>
      <c r="D9246" s="50" t="s">
        <v>11467</v>
      </c>
      <c r="E9246" s="50" t="s">
        <v>6211</v>
      </c>
    </row>
    <row r="9247" spans="1:5" ht="16" x14ac:dyDescent="0.2">
      <c r="A9247" s="8" t="s">
        <v>9307</v>
      </c>
      <c r="B9247" s="8" t="s">
        <v>7745</v>
      </c>
      <c r="C9247" s="8" t="s">
        <v>5</v>
      </c>
      <c r="D9247" s="50" t="s">
        <v>11782</v>
      </c>
      <c r="E9247" s="50" t="s">
        <v>2769</v>
      </c>
    </row>
    <row r="9248" spans="1:5" ht="16" x14ac:dyDescent="0.2">
      <c r="A9248" s="8" t="s">
        <v>9307</v>
      </c>
      <c r="B9248" s="8" t="s">
        <v>7745</v>
      </c>
      <c r="C9248" s="8" t="s">
        <v>6</v>
      </c>
      <c r="D9248" s="50" t="s">
        <v>11792</v>
      </c>
      <c r="E9248" s="50" t="s">
        <v>7653</v>
      </c>
    </row>
    <row r="9249" spans="1:5" ht="16" x14ac:dyDescent="0.2">
      <c r="A9249" s="8" t="s">
        <v>9307</v>
      </c>
      <c r="B9249" s="8" t="s">
        <v>7745</v>
      </c>
      <c r="C9249" s="8" t="s">
        <v>7</v>
      </c>
      <c r="D9249" s="50" t="s">
        <v>10446</v>
      </c>
      <c r="E9249" s="50" t="s">
        <v>3368</v>
      </c>
    </row>
    <row r="9250" spans="1:5" ht="16" x14ac:dyDescent="0.2">
      <c r="A9250" s="8" t="s">
        <v>9307</v>
      </c>
      <c r="B9250" s="8" t="s">
        <v>7747</v>
      </c>
      <c r="C9250" s="8" t="s">
        <v>4</v>
      </c>
      <c r="D9250" s="50" t="s">
        <v>11467</v>
      </c>
      <c r="E9250" s="50" t="s">
        <v>6211</v>
      </c>
    </row>
    <row r="9251" spans="1:5" ht="16" x14ac:dyDescent="0.2">
      <c r="A9251" s="8" t="s">
        <v>9307</v>
      </c>
      <c r="B9251" s="8" t="s">
        <v>7747</v>
      </c>
      <c r="C9251" s="8" t="s">
        <v>5</v>
      </c>
      <c r="D9251" s="50" t="s">
        <v>11782</v>
      </c>
      <c r="E9251" s="50" t="s">
        <v>2769</v>
      </c>
    </row>
    <row r="9252" spans="1:5" ht="16" x14ac:dyDescent="0.2">
      <c r="A9252" s="8" t="s">
        <v>9307</v>
      </c>
      <c r="B9252" s="8" t="s">
        <v>7747</v>
      </c>
      <c r="C9252" s="8" t="s">
        <v>6</v>
      </c>
      <c r="D9252" s="50" t="s">
        <v>11792</v>
      </c>
      <c r="E9252" s="50" t="s">
        <v>7653</v>
      </c>
    </row>
    <row r="9253" spans="1:5" ht="16" x14ac:dyDescent="0.2">
      <c r="A9253" s="8" t="s">
        <v>9307</v>
      </c>
      <c r="B9253" s="8" t="s">
        <v>7747</v>
      </c>
      <c r="C9253" s="8" t="s">
        <v>7</v>
      </c>
      <c r="D9253" s="50" t="s">
        <v>11807</v>
      </c>
      <c r="E9253" s="50" t="s">
        <v>7703</v>
      </c>
    </row>
    <row r="9254" spans="1:5" ht="16" x14ac:dyDescent="0.2">
      <c r="A9254" s="8" t="s">
        <v>9307</v>
      </c>
      <c r="B9254" s="8" t="s">
        <v>7750</v>
      </c>
      <c r="C9254" s="8" t="s">
        <v>4</v>
      </c>
      <c r="D9254" s="50" t="s">
        <v>11467</v>
      </c>
      <c r="E9254" s="50" t="s">
        <v>6211</v>
      </c>
    </row>
    <row r="9255" spans="1:5" ht="16" x14ac:dyDescent="0.2">
      <c r="A9255" s="8" t="s">
        <v>9307</v>
      </c>
      <c r="B9255" s="8" t="s">
        <v>7750</v>
      </c>
      <c r="C9255" s="8" t="s">
        <v>5</v>
      </c>
      <c r="D9255" s="50" t="s">
        <v>11782</v>
      </c>
      <c r="E9255" s="50" t="s">
        <v>2769</v>
      </c>
    </row>
    <row r="9256" spans="1:5" ht="16" x14ac:dyDescent="0.2">
      <c r="A9256" s="8" t="s">
        <v>9307</v>
      </c>
      <c r="B9256" s="8" t="s">
        <v>7750</v>
      </c>
      <c r="C9256" s="8" t="s">
        <v>6</v>
      </c>
      <c r="D9256" s="50" t="s">
        <v>11792</v>
      </c>
      <c r="E9256" s="50" t="s">
        <v>7653</v>
      </c>
    </row>
    <row r="9257" spans="1:5" ht="16" x14ac:dyDescent="0.2">
      <c r="A9257" s="8" t="s">
        <v>9307</v>
      </c>
      <c r="B9257" s="8" t="s">
        <v>7750</v>
      </c>
      <c r="C9257" s="8" t="s">
        <v>7</v>
      </c>
      <c r="D9257" s="50" t="s">
        <v>10572</v>
      </c>
      <c r="E9257" s="50" t="s">
        <v>6351</v>
      </c>
    </row>
    <row r="9258" spans="1:5" ht="16" x14ac:dyDescent="0.2">
      <c r="A9258" s="8" t="s">
        <v>9307</v>
      </c>
      <c r="B9258" s="8" t="s">
        <v>7752</v>
      </c>
      <c r="C9258" s="8" t="s">
        <v>4</v>
      </c>
      <c r="D9258" s="50" t="s">
        <v>11467</v>
      </c>
      <c r="E9258" s="50" t="s">
        <v>6211</v>
      </c>
    </row>
    <row r="9259" spans="1:5" ht="16" x14ac:dyDescent="0.2">
      <c r="A9259" s="8" t="s">
        <v>9307</v>
      </c>
      <c r="B9259" s="8" t="s">
        <v>7752</v>
      </c>
      <c r="C9259" s="8" t="s">
        <v>5</v>
      </c>
      <c r="D9259" s="50" t="s">
        <v>11782</v>
      </c>
      <c r="E9259" s="50" t="s">
        <v>2769</v>
      </c>
    </row>
    <row r="9260" spans="1:5" ht="16" x14ac:dyDescent="0.2">
      <c r="A9260" s="8" t="s">
        <v>9307</v>
      </c>
      <c r="B9260" s="8" t="s">
        <v>7752</v>
      </c>
      <c r="C9260" s="8" t="s">
        <v>6</v>
      </c>
      <c r="D9260" s="50" t="s">
        <v>11792</v>
      </c>
      <c r="E9260" s="50" t="s">
        <v>7653</v>
      </c>
    </row>
    <row r="9261" spans="1:5" ht="16" x14ac:dyDescent="0.2">
      <c r="A9261" s="8" t="s">
        <v>9307</v>
      </c>
      <c r="B9261" s="8" t="s">
        <v>7752</v>
      </c>
      <c r="C9261" s="8" t="s">
        <v>7</v>
      </c>
      <c r="D9261" s="50" t="s">
        <v>11807</v>
      </c>
      <c r="E9261" s="50" t="s">
        <v>7703</v>
      </c>
    </row>
    <row r="9262" spans="1:5" ht="16" x14ac:dyDescent="0.2">
      <c r="A9262" s="8" t="s">
        <v>9307</v>
      </c>
      <c r="B9262" s="8" t="s">
        <v>7755</v>
      </c>
      <c r="C9262" s="8" t="s">
        <v>4</v>
      </c>
      <c r="D9262" s="50" t="s">
        <v>11467</v>
      </c>
      <c r="E9262" s="50" t="s">
        <v>6211</v>
      </c>
    </row>
    <row r="9263" spans="1:5" ht="16" x14ac:dyDescent="0.2">
      <c r="A9263" s="8" t="s">
        <v>9307</v>
      </c>
      <c r="B9263" s="8" t="s">
        <v>7755</v>
      </c>
      <c r="C9263" s="8" t="s">
        <v>5</v>
      </c>
      <c r="D9263" s="50" t="s">
        <v>11782</v>
      </c>
      <c r="E9263" s="50" t="s">
        <v>2769</v>
      </c>
    </row>
    <row r="9264" spans="1:5" ht="16" x14ac:dyDescent="0.2">
      <c r="A9264" s="8" t="s">
        <v>9307</v>
      </c>
      <c r="B9264" s="8" t="s">
        <v>7755</v>
      </c>
      <c r="C9264" s="8" t="s">
        <v>6</v>
      </c>
      <c r="D9264" s="50" t="s">
        <v>11792</v>
      </c>
      <c r="E9264" s="50" t="s">
        <v>7653</v>
      </c>
    </row>
    <row r="9265" spans="1:5" ht="16" x14ac:dyDescent="0.2">
      <c r="A9265" s="8" t="s">
        <v>9307</v>
      </c>
      <c r="B9265" s="8" t="s">
        <v>7755</v>
      </c>
      <c r="C9265" s="8" t="s">
        <v>7</v>
      </c>
      <c r="D9265" s="50" t="s">
        <v>10737</v>
      </c>
      <c r="E9265" s="50" t="s">
        <v>6359</v>
      </c>
    </row>
    <row r="9266" spans="1:5" ht="16" x14ac:dyDescent="0.2">
      <c r="A9266" s="8" t="s">
        <v>9307</v>
      </c>
      <c r="B9266" s="8" t="s">
        <v>7757</v>
      </c>
      <c r="C9266" s="8" t="s">
        <v>4</v>
      </c>
      <c r="D9266" s="50" t="s">
        <v>11467</v>
      </c>
      <c r="E9266" s="50" t="s">
        <v>6211</v>
      </c>
    </row>
    <row r="9267" spans="1:5" ht="16" x14ac:dyDescent="0.2">
      <c r="A9267" s="8" t="s">
        <v>9307</v>
      </c>
      <c r="B9267" s="8" t="s">
        <v>7757</v>
      </c>
      <c r="C9267" s="8" t="s">
        <v>5</v>
      </c>
      <c r="D9267" s="50" t="s">
        <v>11782</v>
      </c>
      <c r="E9267" s="50" t="s">
        <v>2769</v>
      </c>
    </row>
    <row r="9268" spans="1:5" ht="16" x14ac:dyDescent="0.2">
      <c r="A9268" s="8" t="s">
        <v>9307</v>
      </c>
      <c r="B9268" s="8" t="s">
        <v>7757</v>
      </c>
      <c r="C9268" s="8" t="s">
        <v>6</v>
      </c>
      <c r="D9268" s="50" t="s">
        <v>11792</v>
      </c>
      <c r="E9268" s="50" t="s">
        <v>7653</v>
      </c>
    </row>
    <row r="9269" spans="1:5" ht="16" x14ac:dyDescent="0.2">
      <c r="A9269" s="8" t="s">
        <v>9307</v>
      </c>
      <c r="B9269" s="8" t="s">
        <v>7757</v>
      </c>
      <c r="C9269" s="8" t="s">
        <v>7</v>
      </c>
      <c r="D9269" s="50" t="s">
        <v>11807</v>
      </c>
      <c r="E9269" s="50" t="s">
        <v>7703</v>
      </c>
    </row>
    <row r="9270" spans="1:5" ht="16" x14ac:dyDescent="0.2">
      <c r="A9270" s="8" t="s">
        <v>9307</v>
      </c>
      <c r="B9270" s="8" t="s">
        <v>7760</v>
      </c>
      <c r="C9270" s="8" t="s">
        <v>4</v>
      </c>
      <c r="D9270" s="50" t="s">
        <v>11467</v>
      </c>
      <c r="E9270" s="50" t="s">
        <v>6211</v>
      </c>
    </row>
    <row r="9271" spans="1:5" ht="16" x14ac:dyDescent="0.2">
      <c r="A9271" s="8" t="s">
        <v>9307</v>
      </c>
      <c r="B9271" s="8" t="s">
        <v>7760</v>
      </c>
      <c r="C9271" s="8" t="s">
        <v>5</v>
      </c>
      <c r="D9271" s="50" t="s">
        <v>11782</v>
      </c>
      <c r="E9271" s="50" t="s">
        <v>2769</v>
      </c>
    </row>
    <row r="9272" spans="1:5" ht="16" x14ac:dyDescent="0.2">
      <c r="A9272" s="8" t="s">
        <v>9307</v>
      </c>
      <c r="B9272" s="8" t="s">
        <v>7760</v>
      </c>
      <c r="C9272" s="8" t="s">
        <v>6</v>
      </c>
      <c r="D9272" s="50" t="s">
        <v>11792</v>
      </c>
      <c r="E9272" s="50" t="s">
        <v>7653</v>
      </c>
    </row>
    <row r="9273" spans="1:5" ht="16" x14ac:dyDescent="0.2">
      <c r="A9273" s="8" t="s">
        <v>9307</v>
      </c>
      <c r="B9273" s="8" t="s">
        <v>7760</v>
      </c>
      <c r="C9273" s="8" t="s">
        <v>7</v>
      </c>
      <c r="D9273" s="50" t="s">
        <v>10782</v>
      </c>
      <c r="E9273" s="50" t="s">
        <v>4427</v>
      </c>
    </row>
    <row r="9274" spans="1:5" ht="16" x14ac:dyDescent="0.2">
      <c r="A9274" s="8" t="s">
        <v>9307</v>
      </c>
      <c r="B9274" s="8" t="s">
        <v>7762</v>
      </c>
      <c r="C9274" s="8" t="s">
        <v>4</v>
      </c>
      <c r="D9274" s="50" t="s">
        <v>11467</v>
      </c>
      <c r="E9274" s="50" t="s">
        <v>6211</v>
      </c>
    </row>
    <row r="9275" spans="1:5" ht="16" x14ac:dyDescent="0.2">
      <c r="A9275" s="8" t="s">
        <v>9307</v>
      </c>
      <c r="B9275" s="8" t="s">
        <v>7762</v>
      </c>
      <c r="C9275" s="8" t="s">
        <v>5</v>
      </c>
      <c r="D9275" s="50" t="s">
        <v>11782</v>
      </c>
      <c r="E9275" s="50" t="s">
        <v>2769</v>
      </c>
    </row>
    <row r="9276" spans="1:5" ht="16" x14ac:dyDescent="0.2">
      <c r="A9276" s="8" t="s">
        <v>9307</v>
      </c>
      <c r="B9276" s="8" t="s">
        <v>7762</v>
      </c>
      <c r="C9276" s="8" t="s">
        <v>6</v>
      </c>
      <c r="D9276" s="50" t="s">
        <v>11792</v>
      </c>
      <c r="E9276" s="50" t="s">
        <v>7653</v>
      </c>
    </row>
    <row r="9277" spans="1:5" ht="16" x14ac:dyDescent="0.2">
      <c r="A9277" s="8" t="s">
        <v>9307</v>
      </c>
      <c r="B9277" s="8" t="s">
        <v>7762</v>
      </c>
      <c r="C9277" s="8" t="s">
        <v>7</v>
      </c>
      <c r="D9277" s="50" t="s">
        <v>11807</v>
      </c>
      <c r="E9277" s="50" t="s">
        <v>7703</v>
      </c>
    </row>
    <row r="9278" spans="1:5" ht="16" x14ac:dyDescent="0.2">
      <c r="A9278" s="8" t="s">
        <v>9307</v>
      </c>
      <c r="B9278" s="8" t="s">
        <v>7765</v>
      </c>
      <c r="C9278" s="8" t="s">
        <v>4</v>
      </c>
      <c r="D9278" s="50" t="s">
        <v>11467</v>
      </c>
      <c r="E9278" s="50" t="s">
        <v>6211</v>
      </c>
    </row>
    <row r="9279" spans="1:5" ht="16" x14ac:dyDescent="0.2">
      <c r="A9279" s="8" t="s">
        <v>9307</v>
      </c>
      <c r="B9279" s="8" t="s">
        <v>7765</v>
      </c>
      <c r="C9279" s="8" t="s">
        <v>5</v>
      </c>
      <c r="D9279" s="50" t="s">
        <v>11782</v>
      </c>
      <c r="E9279" s="50" t="s">
        <v>2769</v>
      </c>
    </row>
    <row r="9280" spans="1:5" ht="16" x14ac:dyDescent="0.2">
      <c r="A9280" s="8" t="s">
        <v>9307</v>
      </c>
      <c r="B9280" s="8" t="s">
        <v>7765</v>
      </c>
      <c r="C9280" s="8" t="s">
        <v>6</v>
      </c>
      <c r="D9280" s="50" t="s">
        <v>11792</v>
      </c>
      <c r="E9280" s="50" t="s">
        <v>7653</v>
      </c>
    </row>
    <row r="9281" spans="1:5" ht="16" x14ac:dyDescent="0.2">
      <c r="A9281" s="8" t="s">
        <v>9307</v>
      </c>
      <c r="B9281" s="8" t="s">
        <v>7765</v>
      </c>
      <c r="C9281" s="8" t="s">
        <v>7</v>
      </c>
      <c r="D9281" s="50" t="s">
        <v>10794</v>
      </c>
      <c r="E9281" s="50" t="s">
        <v>6376</v>
      </c>
    </row>
    <row r="9282" spans="1:5" ht="16" x14ac:dyDescent="0.2">
      <c r="A9282" s="8" t="s">
        <v>9307</v>
      </c>
      <c r="B9282" s="8" t="s">
        <v>7767</v>
      </c>
      <c r="C9282" s="8" t="s">
        <v>4</v>
      </c>
      <c r="D9282" s="50" t="s">
        <v>11467</v>
      </c>
      <c r="E9282" s="50" t="s">
        <v>6211</v>
      </c>
    </row>
    <row r="9283" spans="1:5" ht="16" x14ac:dyDescent="0.2">
      <c r="A9283" s="8" t="s">
        <v>9307</v>
      </c>
      <c r="B9283" s="8" t="s">
        <v>7767</v>
      </c>
      <c r="C9283" s="8" t="s">
        <v>5</v>
      </c>
      <c r="D9283" s="50" t="s">
        <v>11782</v>
      </c>
      <c r="E9283" s="50" t="s">
        <v>2769</v>
      </c>
    </row>
    <row r="9284" spans="1:5" ht="16" x14ac:dyDescent="0.2">
      <c r="A9284" s="8" t="s">
        <v>9307</v>
      </c>
      <c r="B9284" s="8" t="s">
        <v>7767</v>
      </c>
      <c r="C9284" s="8" t="s">
        <v>6</v>
      </c>
      <c r="D9284" s="50" t="s">
        <v>11792</v>
      </c>
      <c r="E9284" s="50" t="s">
        <v>7653</v>
      </c>
    </row>
    <row r="9285" spans="1:5" ht="16" x14ac:dyDescent="0.2">
      <c r="A9285" s="8" t="s">
        <v>9307</v>
      </c>
      <c r="B9285" s="8" t="s">
        <v>7767</v>
      </c>
      <c r="C9285" s="8" t="s">
        <v>7</v>
      </c>
      <c r="D9285" s="50" t="s">
        <v>11807</v>
      </c>
      <c r="E9285" s="50" t="s">
        <v>7703</v>
      </c>
    </row>
    <row r="9286" spans="1:5" ht="16" x14ac:dyDescent="0.2">
      <c r="A9286" s="8" t="s">
        <v>9307</v>
      </c>
      <c r="B9286" s="8" t="s">
        <v>7770</v>
      </c>
      <c r="C9286" s="8" t="s">
        <v>4</v>
      </c>
      <c r="D9286" s="50" t="s">
        <v>11467</v>
      </c>
      <c r="E9286" s="50" t="s">
        <v>6211</v>
      </c>
    </row>
    <row r="9287" spans="1:5" ht="16" x14ac:dyDescent="0.2">
      <c r="A9287" s="8" t="s">
        <v>9307</v>
      </c>
      <c r="B9287" s="8" t="s">
        <v>7770</v>
      </c>
      <c r="C9287" s="8" t="s">
        <v>5</v>
      </c>
      <c r="D9287" s="50" t="s">
        <v>11782</v>
      </c>
      <c r="E9287" s="50" t="s">
        <v>2769</v>
      </c>
    </row>
    <row r="9288" spans="1:5" ht="16" x14ac:dyDescent="0.2">
      <c r="A9288" s="8" t="s">
        <v>9307</v>
      </c>
      <c r="B9288" s="8" t="s">
        <v>7770</v>
      </c>
      <c r="C9288" s="8" t="s">
        <v>6</v>
      </c>
      <c r="D9288" s="50" t="s">
        <v>11792</v>
      </c>
      <c r="E9288" s="50" t="s">
        <v>7653</v>
      </c>
    </row>
    <row r="9289" spans="1:5" ht="16" x14ac:dyDescent="0.2">
      <c r="A9289" s="8" t="s">
        <v>9307</v>
      </c>
      <c r="B9289" s="8" t="s">
        <v>7770</v>
      </c>
      <c r="C9289" s="8" t="s">
        <v>7</v>
      </c>
      <c r="D9289" s="50" t="s">
        <v>9759</v>
      </c>
      <c r="E9289" s="50" t="s">
        <v>6384</v>
      </c>
    </row>
    <row r="9290" spans="1:5" ht="16" x14ac:dyDescent="0.2">
      <c r="A9290" s="8" t="s">
        <v>9307</v>
      </c>
      <c r="B9290" s="8" t="s">
        <v>7772</v>
      </c>
      <c r="C9290" s="8" t="s">
        <v>4</v>
      </c>
      <c r="D9290" s="50" t="s">
        <v>11467</v>
      </c>
      <c r="E9290" s="50" t="s">
        <v>6211</v>
      </c>
    </row>
    <row r="9291" spans="1:5" ht="16" x14ac:dyDescent="0.2">
      <c r="A9291" s="8" t="s">
        <v>9307</v>
      </c>
      <c r="B9291" s="8" t="s">
        <v>7772</v>
      </c>
      <c r="C9291" s="8" t="s">
        <v>5</v>
      </c>
      <c r="D9291" s="50" t="s">
        <v>11782</v>
      </c>
      <c r="E9291" s="50" t="s">
        <v>2769</v>
      </c>
    </row>
    <row r="9292" spans="1:5" ht="16" x14ac:dyDescent="0.2">
      <c r="A9292" s="8" t="s">
        <v>9307</v>
      </c>
      <c r="B9292" s="8" t="s">
        <v>7772</v>
      </c>
      <c r="C9292" s="8" t="s">
        <v>6</v>
      </c>
      <c r="D9292" s="50" t="s">
        <v>11792</v>
      </c>
      <c r="E9292" s="50" t="s">
        <v>7653</v>
      </c>
    </row>
    <row r="9293" spans="1:5" ht="16" x14ac:dyDescent="0.2">
      <c r="A9293" s="8" t="s">
        <v>9307</v>
      </c>
      <c r="B9293" s="8" t="s">
        <v>7772</v>
      </c>
      <c r="C9293" s="8" t="s">
        <v>7</v>
      </c>
      <c r="D9293" s="50" t="s">
        <v>11807</v>
      </c>
      <c r="E9293" s="50" t="s">
        <v>7703</v>
      </c>
    </row>
    <row r="9294" spans="1:5" ht="16" x14ac:dyDescent="0.2">
      <c r="A9294" s="8" t="s">
        <v>9307</v>
      </c>
      <c r="B9294" s="8" t="s">
        <v>7775</v>
      </c>
      <c r="C9294" s="8" t="s">
        <v>4</v>
      </c>
      <c r="D9294" s="50" t="s">
        <v>11467</v>
      </c>
      <c r="E9294" s="50" t="s">
        <v>6211</v>
      </c>
    </row>
    <row r="9295" spans="1:5" ht="16" x14ac:dyDescent="0.2">
      <c r="A9295" s="8" t="s">
        <v>9307</v>
      </c>
      <c r="B9295" s="8" t="s">
        <v>7775</v>
      </c>
      <c r="C9295" s="8" t="s">
        <v>5</v>
      </c>
      <c r="D9295" s="50" t="s">
        <v>11782</v>
      </c>
      <c r="E9295" s="50" t="s">
        <v>2769</v>
      </c>
    </row>
    <row r="9296" spans="1:5" ht="16" x14ac:dyDescent="0.2">
      <c r="A9296" s="8" t="s">
        <v>9307</v>
      </c>
      <c r="B9296" s="8" t="s">
        <v>7775</v>
      </c>
      <c r="C9296" s="8" t="s">
        <v>6</v>
      </c>
      <c r="D9296" s="50" t="s">
        <v>11792</v>
      </c>
      <c r="E9296" s="50" t="s">
        <v>7653</v>
      </c>
    </row>
    <row r="9297" spans="1:5" ht="16" x14ac:dyDescent="0.2">
      <c r="A9297" s="8" t="s">
        <v>9307</v>
      </c>
      <c r="B9297" s="8" t="s">
        <v>7775</v>
      </c>
      <c r="C9297" s="8" t="s">
        <v>7</v>
      </c>
      <c r="D9297" s="50" t="s">
        <v>11526</v>
      </c>
      <c r="E9297" s="50" t="s">
        <v>6392</v>
      </c>
    </row>
    <row r="9298" spans="1:5" ht="16" x14ac:dyDescent="0.2">
      <c r="A9298" s="8" t="s">
        <v>9307</v>
      </c>
      <c r="B9298" s="8" t="s">
        <v>7777</v>
      </c>
      <c r="C9298" s="8" t="s">
        <v>4</v>
      </c>
      <c r="D9298" s="50" t="s">
        <v>11467</v>
      </c>
      <c r="E9298" s="50" t="s">
        <v>6211</v>
      </c>
    </row>
    <row r="9299" spans="1:5" ht="16" x14ac:dyDescent="0.2">
      <c r="A9299" s="8" t="s">
        <v>9307</v>
      </c>
      <c r="B9299" s="8" t="s">
        <v>7777</v>
      </c>
      <c r="C9299" s="8" t="s">
        <v>5</v>
      </c>
      <c r="D9299" s="50" t="s">
        <v>11782</v>
      </c>
      <c r="E9299" s="50" t="s">
        <v>2769</v>
      </c>
    </row>
    <row r="9300" spans="1:5" ht="16" x14ac:dyDescent="0.2">
      <c r="A9300" s="8" t="s">
        <v>9307</v>
      </c>
      <c r="B9300" s="8" t="s">
        <v>7777</v>
      </c>
      <c r="C9300" s="8" t="s">
        <v>6</v>
      </c>
      <c r="D9300" s="50" t="s">
        <v>11792</v>
      </c>
      <c r="E9300" s="50" t="s">
        <v>7653</v>
      </c>
    </row>
    <row r="9301" spans="1:5" ht="16" x14ac:dyDescent="0.2">
      <c r="A9301" s="8" t="s">
        <v>9307</v>
      </c>
      <c r="B9301" s="8" t="s">
        <v>7777</v>
      </c>
      <c r="C9301" s="8" t="s">
        <v>7</v>
      </c>
      <c r="D9301" s="50" t="s">
        <v>11807</v>
      </c>
      <c r="E9301" s="50" t="s">
        <v>7703</v>
      </c>
    </row>
    <row r="9302" spans="1:5" ht="16" x14ac:dyDescent="0.2">
      <c r="A9302" s="8" t="s">
        <v>9307</v>
      </c>
      <c r="B9302" s="8" t="s">
        <v>7780</v>
      </c>
      <c r="C9302" s="8" t="s">
        <v>4</v>
      </c>
      <c r="D9302" s="50" t="s">
        <v>11467</v>
      </c>
      <c r="E9302" s="50" t="s">
        <v>6211</v>
      </c>
    </row>
    <row r="9303" spans="1:5" ht="16" x14ac:dyDescent="0.2">
      <c r="A9303" s="8" t="s">
        <v>9307</v>
      </c>
      <c r="B9303" s="8" t="s">
        <v>7780</v>
      </c>
      <c r="C9303" s="8" t="s">
        <v>5</v>
      </c>
      <c r="D9303" s="50" t="s">
        <v>11782</v>
      </c>
      <c r="E9303" s="50" t="s">
        <v>2769</v>
      </c>
    </row>
    <row r="9304" spans="1:5" ht="16" x14ac:dyDescent="0.2">
      <c r="A9304" s="8" t="s">
        <v>9307</v>
      </c>
      <c r="B9304" s="8" t="s">
        <v>7780</v>
      </c>
      <c r="C9304" s="8" t="s">
        <v>6</v>
      </c>
      <c r="D9304" s="50" t="s">
        <v>11792</v>
      </c>
      <c r="E9304" s="50" t="s">
        <v>7653</v>
      </c>
    </row>
    <row r="9305" spans="1:5" ht="16" x14ac:dyDescent="0.2">
      <c r="A9305" s="8" t="s">
        <v>9307</v>
      </c>
      <c r="B9305" s="8" t="s">
        <v>7780</v>
      </c>
      <c r="C9305" s="8" t="s">
        <v>7</v>
      </c>
      <c r="D9305" s="50" t="s">
        <v>10008</v>
      </c>
      <c r="E9305" s="50" t="s">
        <v>2080</v>
      </c>
    </row>
    <row r="9306" spans="1:5" ht="16" x14ac:dyDescent="0.2">
      <c r="A9306" s="8" t="s">
        <v>9307</v>
      </c>
      <c r="B9306" s="8" t="s">
        <v>7782</v>
      </c>
      <c r="C9306" s="8" t="s">
        <v>4</v>
      </c>
      <c r="D9306" s="50" t="s">
        <v>11467</v>
      </c>
      <c r="E9306" s="50" t="s">
        <v>6211</v>
      </c>
    </row>
    <row r="9307" spans="1:5" ht="16" x14ac:dyDescent="0.2">
      <c r="A9307" s="8" t="s">
        <v>9307</v>
      </c>
      <c r="B9307" s="8" t="s">
        <v>7782</v>
      </c>
      <c r="C9307" s="8" t="s">
        <v>5</v>
      </c>
      <c r="D9307" s="50" t="s">
        <v>11782</v>
      </c>
      <c r="E9307" s="50" t="s">
        <v>2769</v>
      </c>
    </row>
    <row r="9308" spans="1:5" ht="16" x14ac:dyDescent="0.2">
      <c r="A9308" s="8" t="s">
        <v>9307</v>
      </c>
      <c r="B9308" s="8" t="s">
        <v>7782</v>
      </c>
      <c r="C9308" s="8" t="s">
        <v>6</v>
      </c>
      <c r="D9308" s="50" t="s">
        <v>11792</v>
      </c>
      <c r="E9308" s="50" t="s">
        <v>7653</v>
      </c>
    </row>
    <row r="9309" spans="1:5" ht="16" x14ac:dyDescent="0.2">
      <c r="A9309" s="8" t="s">
        <v>9307</v>
      </c>
      <c r="B9309" s="8" t="s">
        <v>7782</v>
      </c>
      <c r="C9309" s="8" t="s">
        <v>7</v>
      </c>
      <c r="D9309" s="50" t="s">
        <v>11807</v>
      </c>
      <c r="E9309" s="50" t="s">
        <v>7703</v>
      </c>
    </row>
    <row r="9310" spans="1:5" ht="16" x14ac:dyDescent="0.2">
      <c r="A9310" s="8" t="s">
        <v>9307</v>
      </c>
      <c r="B9310" s="8" t="s">
        <v>7785</v>
      </c>
      <c r="C9310" s="8" t="s">
        <v>4</v>
      </c>
      <c r="D9310" s="50" t="s">
        <v>11467</v>
      </c>
      <c r="E9310" s="50" t="s">
        <v>6211</v>
      </c>
    </row>
    <row r="9311" spans="1:5" ht="16" x14ac:dyDescent="0.2">
      <c r="A9311" s="8" t="s">
        <v>9307</v>
      </c>
      <c r="B9311" s="8" t="s">
        <v>7785</v>
      </c>
      <c r="C9311" s="8" t="s">
        <v>5</v>
      </c>
      <c r="D9311" s="50" t="s">
        <v>11782</v>
      </c>
      <c r="E9311" s="50" t="s">
        <v>2769</v>
      </c>
    </row>
    <row r="9312" spans="1:5" ht="16" x14ac:dyDescent="0.2">
      <c r="A9312" s="8" t="s">
        <v>9307</v>
      </c>
      <c r="B9312" s="8" t="s">
        <v>7785</v>
      </c>
      <c r="C9312" s="8" t="s">
        <v>6</v>
      </c>
      <c r="D9312" s="50" t="s">
        <v>11792</v>
      </c>
      <c r="E9312" s="50" t="s">
        <v>7653</v>
      </c>
    </row>
    <row r="9313" spans="1:5" ht="16" x14ac:dyDescent="0.2">
      <c r="A9313" s="8" t="s">
        <v>9307</v>
      </c>
      <c r="B9313" s="8" t="s">
        <v>7785</v>
      </c>
      <c r="C9313" s="8" t="s">
        <v>7</v>
      </c>
      <c r="D9313" s="50" t="s">
        <v>11531</v>
      </c>
      <c r="E9313" s="50" t="s">
        <v>6407</v>
      </c>
    </row>
    <row r="9314" spans="1:5" ht="16" x14ac:dyDescent="0.2">
      <c r="A9314" s="8" t="s">
        <v>9307</v>
      </c>
      <c r="B9314" s="8" t="s">
        <v>7787</v>
      </c>
      <c r="C9314" s="8" t="s">
        <v>4</v>
      </c>
      <c r="D9314" s="50" t="s">
        <v>11467</v>
      </c>
      <c r="E9314" s="50" t="s">
        <v>6211</v>
      </c>
    </row>
    <row r="9315" spans="1:5" ht="16" x14ac:dyDescent="0.2">
      <c r="A9315" s="8" t="s">
        <v>9307</v>
      </c>
      <c r="B9315" s="8" t="s">
        <v>7787</v>
      </c>
      <c r="C9315" s="8" t="s">
        <v>5</v>
      </c>
      <c r="D9315" s="50" t="s">
        <v>11782</v>
      </c>
      <c r="E9315" s="50" t="s">
        <v>2769</v>
      </c>
    </row>
    <row r="9316" spans="1:5" ht="16" x14ac:dyDescent="0.2">
      <c r="A9316" s="8" t="s">
        <v>9307</v>
      </c>
      <c r="B9316" s="8" t="s">
        <v>7787</v>
      </c>
      <c r="C9316" s="8" t="s">
        <v>6</v>
      </c>
      <c r="D9316" s="50" t="s">
        <v>11792</v>
      </c>
      <c r="E9316" s="50" t="s">
        <v>7653</v>
      </c>
    </row>
    <row r="9317" spans="1:5" ht="16" x14ac:dyDescent="0.2">
      <c r="A9317" s="8" t="s">
        <v>9307</v>
      </c>
      <c r="B9317" s="8" t="s">
        <v>7787</v>
      </c>
      <c r="C9317" s="8" t="s">
        <v>7</v>
      </c>
      <c r="D9317" s="50" t="s">
        <v>11807</v>
      </c>
      <c r="E9317" s="50" t="s">
        <v>7703</v>
      </c>
    </row>
    <row r="9318" spans="1:5" ht="16" x14ac:dyDescent="0.2">
      <c r="A9318" s="8" t="s">
        <v>9307</v>
      </c>
      <c r="B9318" s="8" t="s">
        <v>7790</v>
      </c>
      <c r="C9318" s="8" t="s">
        <v>4</v>
      </c>
      <c r="D9318" s="50" t="s">
        <v>11467</v>
      </c>
      <c r="E9318" s="50" t="s">
        <v>6211</v>
      </c>
    </row>
    <row r="9319" spans="1:5" ht="16" x14ac:dyDescent="0.2">
      <c r="A9319" s="8" t="s">
        <v>9307</v>
      </c>
      <c r="B9319" s="8" t="s">
        <v>7790</v>
      </c>
      <c r="C9319" s="8" t="s">
        <v>5</v>
      </c>
      <c r="D9319" s="50" t="s">
        <v>11782</v>
      </c>
      <c r="E9319" s="50" t="s">
        <v>2769</v>
      </c>
    </row>
    <row r="9320" spans="1:5" ht="16" x14ac:dyDescent="0.2">
      <c r="A9320" s="8" t="s">
        <v>9307</v>
      </c>
      <c r="B9320" s="8" t="s">
        <v>7790</v>
      </c>
      <c r="C9320" s="8" t="s">
        <v>6</v>
      </c>
      <c r="D9320" s="50" t="s">
        <v>11792</v>
      </c>
      <c r="E9320" s="50" t="s">
        <v>7653</v>
      </c>
    </row>
    <row r="9321" spans="1:5" ht="16" x14ac:dyDescent="0.2">
      <c r="A9321" s="8" t="s">
        <v>9307</v>
      </c>
      <c r="B9321" s="8" t="s">
        <v>7790</v>
      </c>
      <c r="C9321" s="8" t="s">
        <v>7</v>
      </c>
      <c r="D9321" s="50" t="s">
        <v>11534</v>
      </c>
      <c r="E9321" s="50" t="s">
        <v>6415</v>
      </c>
    </row>
    <row r="9322" spans="1:5" ht="16" x14ac:dyDescent="0.2">
      <c r="A9322" s="8" t="s">
        <v>9307</v>
      </c>
      <c r="B9322" s="8" t="s">
        <v>7792</v>
      </c>
      <c r="C9322" s="8" t="s">
        <v>4</v>
      </c>
      <c r="D9322" s="50" t="s">
        <v>11467</v>
      </c>
      <c r="E9322" s="50" t="s">
        <v>6211</v>
      </c>
    </row>
    <row r="9323" spans="1:5" ht="16" x14ac:dyDescent="0.2">
      <c r="A9323" s="8" t="s">
        <v>9307</v>
      </c>
      <c r="B9323" s="8" t="s">
        <v>7792</v>
      </c>
      <c r="C9323" s="8" t="s">
        <v>5</v>
      </c>
      <c r="D9323" s="50" t="s">
        <v>11782</v>
      </c>
      <c r="E9323" s="50" t="s">
        <v>2769</v>
      </c>
    </row>
    <row r="9324" spans="1:5" ht="16" x14ac:dyDescent="0.2">
      <c r="A9324" s="8" t="s">
        <v>9307</v>
      </c>
      <c r="B9324" s="8" t="s">
        <v>7792</v>
      </c>
      <c r="C9324" s="8" t="s">
        <v>6</v>
      </c>
      <c r="D9324" s="50" t="s">
        <v>11792</v>
      </c>
      <c r="E9324" s="50" t="s">
        <v>7653</v>
      </c>
    </row>
    <row r="9325" spans="1:5" ht="16" x14ac:dyDescent="0.2">
      <c r="A9325" s="8" t="s">
        <v>9307</v>
      </c>
      <c r="B9325" s="8" t="s">
        <v>7792</v>
      </c>
      <c r="C9325" s="8" t="s">
        <v>7</v>
      </c>
      <c r="D9325" s="50" t="s">
        <v>11807</v>
      </c>
      <c r="E9325" s="50" t="s">
        <v>7703</v>
      </c>
    </row>
    <row r="9326" spans="1:5" ht="16" x14ac:dyDescent="0.2">
      <c r="A9326" s="8" t="s">
        <v>9307</v>
      </c>
      <c r="B9326" s="8" t="s">
        <v>7795</v>
      </c>
      <c r="C9326" s="8" t="s">
        <v>4</v>
      </c>
      <c r="D9326" s="50" t="s">
        <v>11467</v>
      </c>
      <c r="E9326" s="50" t="s">
        <v>6211</v>
      </c>
    </row>
    <row r="9327" spans="1:5" ht="16" x14ac:dyDescent="0.2">
      <c r="A9327" s="8" t="s">
        <v>9307</v>
      </c>
      <c r="B9327" s="8" t="s">
        <v>7795</v>
      </c>
      <c r="C9327" s="8" t="s">
        <v>5</v>
      </c>
      <c r="D9327" s="50" t="s">
        <v>11782</v>
      </c>
      <c r="E9327" s="50" t="s">
        <v>2769</v>
      </c>
    </row>
    <row r="9328" spans="1:5" ht="16" x14ac:dyDescent="0.2">
      <c r="A9328" s="8" t="s">
        <v>9307</v>
      </c>
      <c r="B9328" s="8" t="s">
        <v>7795</v>
      </c>
      <c r="C9328" s="8" t="s">
        <v>6</v>
      </c>
      <c r="D9328" s="50" t="s">
        <v>11792</v>
      </c>
      <c r="E9328" s="50" t="s">
        <v>7653</v>
      </c>
    </row>
    <row r="9329" spans="1:5" ht="16" x14ac:dyDescent="0.2">
      <c r="A9329" s="8" t="s">
        <v>9307</v>
      </c>
      <c r="B9329" s="8" t="s">
        <v>7795</v>
      </c>
      <c r="C9329" s="8" t="s">
        <v>7</v>
      </c>
      <c r="D9329" s="50" t="s">
        <v>11537</v>
      </c>
      <c r="E9329" s="50" t="s">
        <v>6423</v>
      </c>
    </row>
    <row r="9330" spans="1:5" ht="16" x14ac:dyDescent="0.2">
      <c r="A9330" s="8" t="s">
        <v>9307</v>
      </c>
      <c r="B9330" s="8" t="s">
        <v>7797</v>
      </c>
      <c r="C9330" s="8" t="s">
        <v>4</v>
      </c>
      <c r="D9330" s="50" t="s">
        <v>11467</v>
      </c>
      <c r="E9330" s="50" t="s">
        <v>6211</v>
      </c>
    </row>
    <row r="9331" spans="1:5" ht="16" x14ac:dyDescent="0.2">
      <c r="A9331" s="8" t="s">
        <v>9307</v>
      </c>
      <c r="B9331" s="8" t="s">
        <v>7797</v>
      </c>
      <c r="C9331" s="8" t="s">
        <v>5</v>
      </c>
      <c r="D9331" s="50" t="s">
        <v>11782</v>
      </c>
      <c r="E9331" s="50" t="s">
        <v>2769</v>
      </c>
    </row>
    <row r="9332" spans="1:5" ht="16" x14ac:dyDescent="0.2">
      <c r="A9332" s="8" t="s">
        <v>9307</v>
      </c>
      <c r="B9332" s="8" t="s">
        <v>7797</v>
      </c>
      <c r="C9332" s="8" t="s">
        <v>6</v>
      </c>
      <c r="D9332" s="50" t="s">
        <v>11792</v>
      </c>
      <c r="E9332" s="50" t="s">
        <v>7653</v>
      </c>
    </row>
    <row r="9333" spans="1:5" ht="16" x14ac:dyDescent="0.2">
      <c r="A9333" s="8" t="s">
        <v>9307</v>
      </c>
      <c r="B9333" s="8" t="s">
        <v>7797</v>
      </c>
      <c r="C9333" s="8" t="s">
        <v>7</v>
      </c>
      <c r="D9333" s="50" t="s">
        <v>11807</v>
      </c>
      <c r="E9333" s="50" t="s">
        <v>7703</v>
      </c>
    </row>
    <row r="9334" spans="1:5" ht="16" x14ac:dyDescent="0.2">
      <c r="A9334" s="8" t="s">
        <v>9307</v>
      </c>
      <c r="B9334" s="8" t="s">
        <v>7800</v>
      </c>
      <c r="C9334" s="8" t="s">
        <v>4</v>
      </c>
      <c r="D9334" s="50" t="s">
        <v>11467</v>
      </c>
      <c r="E9334" s="50" t="s">
        <v>6211</v>
      </c>
    </row>
    <row r="9335" spans="1:5" ht="16" x14ac:dyDescent="0.2">
      <c r="A9335" s="8" t="s">
        <v>9307</v>
      </c>
      <c r="B9335" s="8" t="s">
        <v>7800</v>
      </c>
      <c r="C9335" s="8" t="s">
        <v>5</v>
      </c>
      <c r="D9335" s="50" t="s">
        <v>11782</v>
      </c>
      <c r="E9335" s="50" t="s">
        <v>2769</v>
      </c>
    </row>
    <row r="9336" spans="1:5" ht="16" x14ac:dyDescent="0.2">
      <c r="A9336" s="8" t="s">
        <v>9307</v>
      </c>
      <c r="B9336" s="8" t="s">
        <v>7800</v>
      </c>
      <c r="C9336" s="8" t="s">
        <v>6</v>
      </c>
      <c r="D9336" s="50" t="s">
        <v>11792</v>
      </c>
      <c r="E9336" s="50" t="s">
        <v>7653</v>
      </c>
    </row>
    <row r="9337" spans="1:5" ht="16" x14ac:dyDescent="0.2">
      <c r="A9337" s="8" t="s">
        <v>9307</v>
      </c>
      <c r="B9337" s="8" t="s">
        <v>7800</v>
      </c>
      <c r="C9337" s="8" t="s">
        <v>7</v>
      </c>
      <c r="D9337" s="50" t="s">
        <v>9547</v>
      </c>
      <c r="E9337" s="50" t="s">
        <v>802</v>
      </c>
    </row>
    <row r="9338" spans="1:5" ht="16" x14ac:dyDescent="0.2">
      <c r="A9338" s="8" t="s">
        <v>9307</v>
      </c>
      <c r="B9338" s="8" t="s">
        <v>7802</v>
      </c>
      <c r="C9338" s="8" t="s">
        <v>4</v>
      </c>
      <c r="D9338" s="50" t="s">
        <v>11467</v>
      </c>
      <c r="E9338" s="50" t="s">
        <v>6211</v>
      </c>
    </row>
    <row r="9339" spans="1:5" ht="16" x14ac:dyDescent="0.2">
      <c r="A9339" s="8" t="s">
        <v>9307</v>
      </c>
      <c r="B9339" s="8" t="s">
        <v>7802</v>
      </c>
      <c r="C9339" s="8" t="s">
        <v>5</v>
      </c>
      <c r="D9339" s="50" t="s">
        <v>11782</v>
      </c>
      <c r="E9339" s="50" t="s">
        <v>2769</v>
      </c>
    </row>
    <row r="9340" spans="1:5" ht="16" x14ac:dyDescent="0.2">
      <c r="A9340" s="8" t="s">
        <v>9307</v>
      </c>
      <c r="B9340" s="8" t="s">
        <v>7802</v>
      </c>
      <c r="C9340" s="8" t="s">
        <v>6</v>
      </c>
      <c r="D9340" s="50" t="s">
        <v>11792</v>
      </c>
      <c r="E9340" s="50" t="s">
        <v>7653</v>
      </c>
    </row>
    <row r="9341" spans="1:5" ht="16" x14ac:dyDescent="0.2">
      <c r="A9341" s="8" t="s">
        <v>9307</v>
      </c>
      <c r="B9341" s="8" t="s">
        <v>7802</v>
      </c>
      <c r="C9341" s="8" t="s">
        <v>7</v>
      </c>
      <c r="D9341" s="50" t="s">
        <v>9516</v>
      </c>
      <c r="E9341" s="50" t="s">
        <v>643</v>
      </c>
    </row>
    <row r="9342" spans="1:5" ht="16" x14ac:dyDescent="0.2">
      <c r="A9342" s="8" t="s">
        <v>9307</v>
      </c>
      <c r="B9342" s="8" t="s">
        <v>7805</v>
      </c>
      <c r="C9342" s="8" t="s">
        <v>4</v>
      </c>
      <c r="D9342" s="50" t="s">
        <v>11467</v>
      </c>
      <c r="E9342" s="50" t="s">
        <v>6211</v>
      </c>
    </row>
    <row r="9343" spans="1:5" ht="16" x14ac:dyDescent="0.2">
      <c r="A9343" s="8" t="s">
        <v>9307</v>
      </c>
      <c r="B9343" s="8" t="s">
        <v>7805</v>
      </c>
      <c r="C9343" s="8" t="s">
        <v>5</v>
      </c>
      <c r="D9343" s="50" t="s">
        <v>11782</v>
      </c>
      <c r="E9343" s="50" t="s">
        <v>2769</v>
      </c>
    </row>
    <row r="9344" spans="1:5" ht="16" x14ac:dyDescent="0.2">
      <c r="A9344" s="8" t="s">
        <v>9307</v>
      </c>
      <c r="B9344" s="8" t="s">
        <v>7805</v>
      </c>
      <c r="C9344" s="8" t="s">
        <v>6</v>
      </c>
      <c r="D9344" s="50" t="s">
        <v>11792</v>
      </c>
      <c r="E9344" s="50" t="s">
        <v>7653</v>
      </c>
    </row>
    <row r="9345" spans="1:5" ht="16" x14ac:dyDescent="0.2">
      <c r="A9345" s="8" t="s">
        <v>9307</v>
      </c>
      <c r="B9345" s="8" t="s">
        <v>7805</v>
      </c>
      <c r="C9345" s="8" t="s">
        <v>7</v>
      </c>
      <c r="D9345" s="50" t="s">
        <v>11808</v>
      </c>
      <c r="E9345" s="50" t="s">
        <v>7807</v>
      </c>
    </row>
    <row r="9346" spans="1:5" ht="16" x14ac:dyDescent="0.2">
      <c r="A9346" s="8" t="s">
        <v>9307</v>
      </c>
      <c r="B9346" s="8" t="s">
        <v>7808</v>
      </c>
      <c r="C9346" s="8" t="s">
        <v>4</v>
      </c>
      <c r="D9346" s="50" t="s">
        <v>11467</v>
      </c>
      <c r="E9346" s="50" t="s">
        <v>6211</v>
      </c>
    </row>
    <row r="9347" spans="1:5" ht="16" x14ac:dyDescent="0.2">
      <c r="A9347" s="8" t="s">
        <v>9307</v>
      </c>
      <c r="B9347" s="8" t="s">
        <v>7808</v>
      </c>
      <c r="C9347" s="8" t="s">
        <v>5</v>
      </c>
      <c r="D9347" s="50" t="s">
        <v>11089</v>
      </c>
      <c r="E9347" s="50" t="s">
        <v>7810</v>
      </c>
    </row>
    <row r="9348" spans="1:5" ht="16" x14ac:dyDescent="0.2">
      <c r="A9348" s="8" t="s">
        <v>9307</v>
      </c>
      <c r="B9348" s="8" t="s">
        <v>7808</v>
      </c>
      <c r="C9348" s="8" t="s">
        <v>6</v>
      </c>
      <c r="D9348" s="50" t="s">
        <v>11809</v>
      </c>
      <c r="E9348" s="50" t="s">
        <v>7811</v>
      </c>
    </row>
    <row r="9349" spans="1:5" ht="16" x14ac:dyDescent="0.2">
      <c r="A9349" s="8" t="s">
        <v>9307</v>
      </c>
      <c r="B9349" s="8" t="s">
        <v>7808</v>
      </c>
      <c r="C9349" s="8" t="s">
        <v>7</v>
      </c>
      <c r="D9349" s="50" t="s">
        <v>11810</v>
      </c>
      <c r="E9349" s="50" t="s">
        <v>7812</v>
      </c>
    </row>
    <row r="9350" spans="1:5" ht="16" x14ac:dyDescent="0.2">
      <c r="A9350" s="8" t="s">
        <v>9307</v>
      </c>
      <c r="B9350" s="8" t="s">
        <v>7813</v>
      </c>
      <c r="C9350" s="8" t="s">
        <v>4</v>
      </c>
      <c r="D9350" s="50" t="s">
        <v>11467</v>
      </c>
      <c r="E9350" s="50" t="s">
        <v>6211</v>
      </c>
    </row>
    <row r="9351" spans="1:5" ht="16" x14ac:dyDescent="0.2">
      <c r="A9351" s="8" t="s">
        <v>9307</v>
      </c>
      <c r="B9351" s="8" t="s">
        <v>7813</v>
      </c>
      <c r="C9351" s="8" t="s">
        <v>5</v>
      </c>
      <c r="D9351" s="50" t="s">
        <v>11089</v>
      </c>
      <c r="E9351" s="50" t="s">
        <v>7810</v>
      </c>
    </row>
    <row r="9352" spans="1:5" ht="16" x14ac:dyDescent="0.2">
      <c r="A9352" s="8" t="s">
        <v>9307</v>
      </c>
      <c r="B9352" s="8" t="s">
        <v>7813</v>
      </c>
      <c r="C9352" s="8" t="s">
        <v>6</v>
      </c>
      <c r="D9352" s="50" t="s">
        <v>11809</v>
      </c>
      <c r="E9352" s="50" t="s">
        <v>7811</v>
      </c>
    </row>
    <row r="9353" spans="1:5" ht="16" x14ac:dyDescent="0.2">
      <c r="A9353" s="8" t="s">
        <v>9307</v>
      </c>
      <c r="B9353" s="8" t="s">
        <v>7813</v>
      </c>
      <c r="C9353" s="8" t="s">
        <v>7</v>
      </c>
      <c r="D9353" s="50" t="s">
        <v>11811</v>
      </c>
      <c r="E9353" s="50" t="s">
        <v>7815</v>
      </c>
    </row>
    <row r="9354" spans="1:5" ht="16" x14ac:dyDescent="0.2">
      <c r="A9354" s="8" t="s">
        <v>9307</v>
      </c>
      <c r="B9354" s="8" t="s">
        <v>7816</v>
      </c>
      <c r="C9354" s="8" t="s">
        <v>4</v>
      </c>
      <c r="D9354" s="50" t="s">
        <v>11467</v>
      </c>
      <c r="E9354" s="50" t="s">
        <v>6211</v>
      </c>
    </row>
    <row r="9355" spans="1:5" ht="16" x14ac:dyDescent="0.2">
      <c r="A9355" s="8" t="s">
        <v>9307</v>
      </c>
      <c r="B9355" s="8" t="s">
        <v>7816</v>
      </c>
      <c r="C9355" s="8" t="s">
        <v>5</v>
      </c>
      <c r="D9355" s="50" t="s">
        <v>11089</v>
      </c>
      <c r="E9355" s="50" t="s">
        <v>7810</v>
      </c>
    </row>
    <row r="9356" spans="1:5" ht="16" x14ac:dyDescent="0.2">
      <c r="A9356" s="8" t="s">
        <v>9307</v>
      </c>
      <c r="B9356" s="8" t="s">
        <v>7816</v>
      </c>
      <c r="C9356" s="8" t="s">
        <v>6</v>
      </c>
      <c r="D9356" s="50" t="s">
        <v>11809</v>
      </c>
      <c r="E9356" s="50" t="s">
        <v>7811</v>
      </c>
    </row>
    <row r="9357" spans="1:5" ht="16" x14ac:dyDescent="0.2">
      <c r="A9357" s="8" t="s">
        <v>9307</v>
      </c>
      <c r="B9357" s="8" t="s">
        <v>7816</v>
      </c>
      <c r="C9357" s="8" t="s">
        <v>7</v>
      </c>
      <c r="D9357" s="50" t="s">
        <v>11812</v>
      </c>
      <c r="E9357" s="50" t="s">
        <v>7818</v>
      </c>
    </row>
    <row r="9358" spans="1:5" ht="16" x14ac:dyDescent="0.2">
      <c r="A9358" s="8" t="s">
        <v>9307</v>
      </c>
      <c r="B9358" s="8" t="s">
        <v>7819</v>
      </c>
      <c r="C9358" s="8" t="s">
        <v>4</v>
      </c>
      <c r="D9358" s="50" t="s">
        <v>11467</v>
      </c>
      <c r="E9358" s="50" t="s">
        <v>6211</v>
      </c>
    </row>
    <row r="9359" spans="1:5" ht="16" x14ac:dyDescent="0.2">
      <c r="A9359" s="8" t="s">
        <v>9307</v>
      </c>
      <c r="B9359" s="8" t="s">
        <v>7819</v>
      </c>
      <c r="C9359" s="8" t="s">
        <v>5</v>
      </c>
      <c r="D9359" s="50" t="s">
        <v>11089</v>
      </c>
      <c r="E9359" s="50" t="s">
        <v>7810</v>
      </c>
    </row>
    <row r="9360" spans="1:5" ht="16" x14ac:dyDescent="0.2">
      <c r="A9360" s="8" t="s">
        <v>9307</v>
      </c>
      <c r="B9360" s="8" t="s">
        <v>7819</v>
      </c>
      <c r="C9360" s="8" t="s">
        <v>6</v>
      </c>
      <c r="D9360" s="50" t="s">
        <v>11809</v>
      </c>
      <c r="E9360" s="50" t="s">
        <v>7811</v>
      </c>
    </row>
    <row r="9361" spans="1:5" ht="16" x14ac:dyDescent="0.2">
      <c r="A9361" s="8" t="s">
        <v>9307</v>
      </c>
      <c r="B9361" s="8" t="s">
        <v>7819</v>
      </c>
      <c r="C9361" s="8" t="s">
        <v>7</v>
      </c>
      <c r="D9361" s="50" t="s">
        <v>11813</v>
      </c>
      <c r="E9361" s="50" t="s">
        <v>7821</v>
      </c>
    </row>
    <row r="9362" spans="1:5" ht="16" x14ac:dyDescent="0.2">
      <c r="A9362" s="8" t="s">
        <v>9307</v>
      </c>
      <c r="B9362" s="8" t="s">
        <v>7822</v>
      </c>
      <c r="C9362" s="8" t="s">
        <v>4</v>
      </c>
      <c r="D9362" s="50" t="s">
        <v>11467</v>
      </c>
      <c r="E9362" s="50" t="s">
        <v>6211</v>
      </c>
    </row>
    <row r="9363" spans="1:5" ht="16" x14ac:dyDescent="0.2">
      <c r="A9363" s="8" t="s">
        <v>9307</v>
      </c>
      <c r="B9363" s="8" t="s">
        <v>7822</v>
      </c>
      <c r="C9363" s="8" t="s">
        <v>5</v>
      </c>
      <c r="D9363" s="50" t="s">
        <v>11089</v>
      </c>
      <c r="E9363" s="50" t="s">
        <v>7810</v>
      </c>
    </row>
    <row r="9364" spans="1:5" ht="16" x14ac:dyDescent="0.2">
      <c r="A9364" s="8" t="s">
        <v>9307</v>
      </c>
      <c r="B9364" s="8" t="s">
        <v>7822</v>
      </c>
      <c r="C9364" s="8" t="s">
        <v>6</v>
      </c>
      <c r="D9364" s="50" t="s">
        <v>11809</v>
      </c>
      <c r="E9364" s="50" t="s">
        <v>7811</v>
      </c>
    </row>
    <row r="9365" spans="1:5" ht="16" x14ac:dyDescent="0.2">
      <c r="A9365" s="8" t="s">
        <v>9307</v>
      </c>
      <c r="B9365" s="8" t="s">
        <v>7822</v>
      </c>
      <c r="C9365" s="8" t="s">
        <v>7</v>
      </c>
      <c r="D9365" s="50" t="s">
        <v>11814</v>
      </c>
      <c r="E9365" s="50" t="s">
        <v>7824</v>
      </c>
    </row>
    <row r="9366" spans="1:5" ht="16" x14ac:dyDescent="0.2">
      <c r="A9366" s="8" t="s">
        <v>9307</v>
      </c>
      <c r="B9366" s="8" t="s">
        <v>7825</v>
      </c>
      <c r="C9366" s="8" t="s">
        <v>4</v>
      </c>
      <c r="D9366" s="50" t="s">
        <v>11467</v>
      </c>
      <c r="E9366" s="50" t="s">
        <v>6211</v>
      </c>
    </row>
    <row r="9367" spans="1:5" ht="16" x14ac:dyDescent="0.2">
      <c r="A9367" s="8" t="s">
        <v>9307</v>
      </c>
      <c r="B9367" s="8" t="s">
        <v>7825</v>
      </c>
      <c r="C9367" s="8" t="s">
        <v>5</v>
      </c>
      <c r="D9367" s="50" t="s">
        <v>11089</v>
      </c>
      <c r="E9367" s="50" t="s">
        <v>7810</v>
      </c>
    </row>
    <row r="9368" spans="1:5" ht="16" x14ac:dyDescent="0.2">
      <c r="A9368" s="8" t="s">
        <v>9307</v>
      </c>
      <c r="B9368" s="8" t="s">
        <v>7825</v>
      </c>
      <c r="C9368" s="8" t="s">
        <v>6</v>
      </c>
      <c r="D9368" s="50" t="s">
        <v>11809</v>
      </c>
      <c r="E9368" s="50" t="s">
        <v>7811</v>
      </c>
    </row>
    <row r="9369" spans="1:5" ht="16" x14ac:dyDescent="0.2">
      <c r="A9369" s="8" t="s">
        <v>9307</v>
      </c>
      <c r="B9369" s="8" t="s">
        <v>7825</v>
      </c>
      <c r="C9369" s="8" t="s">
        <v>7</v>
      </c>
      <c r="D9369" s="50" t="s">
        <v>11815</v>
      </c>
      <c r="E9369" s="50" t="s">
        <v>7827</v>
      </c>
    </row>
    <row r="9370" spans="1:5" ht="16" x14ac:dyDescent="0.2">
      <c r="A9370" s="8" t="s">
        <v>9307</v>
      </c>
      <c r="B9370" s="8" t="s">
        <v>7828</v>
      </c>
      <c r="C9370" s="8" t="s">
        <v>4</v>
      </c>
      <c r="D9370" s="50" t="s">
        <v>11467</v>
      </c>
      <c r="E9370" s="50" t="s">
        <v>6211</v>
      </c>
    </row>
    <row r="9371" spans="1:5" ht="16" x14ac:dyDescent="0.2">
      <c r="A9371" s="8" t="s">
        <v>9307</v>
      </c>
      <c r="B9371" s="8" t="s">
        <v>7828</v>
      </c>
      <c r="C9371" s="8" t="s">
        <v>5</v>
      </c>
      <c r="D9371" s="50" t="s">
        <v>11089</v>
      </c>
      <c r="E9371" s="50" t="s">
        <v>7810</v>
      </c>
    </row>
    <row r="9372" spans="1:5" ht="16" x14ac:dyDescent="0.2">
      <c r="A9372" s="8" t="s">
        <v>9307</v>
      </c>
      <c r="B9372" s="8" t="s">
        <v>7828</v>
      </c>
      <c r="C9372" s="8" t="s">
        <v>6</v>
      </c>
      <c r="D9372" s="50" t="s">
        <v>11809</v>
      </c>
      <c r="E9372" s="50" t="s">
        <v>7811</v>
      </c>
    </row>
    <row r="9373" spans="1:5" ht="16" x14ac:dyDescent="0.2">
      <c r="A9373" s="8" t="s">
        <v>9307</v>
      </c>
      <c r="B9373" s="8" t="s">
        <v>7828</v>
      </c>
      <c r="C9373" s="8" t="s">
        <v>7</v>
      </c>
      <c r="D9373" s="50" t="s">
        <v>9547</v>
      </c>
      <c r="E9373" s="50" t="s">
        <v>802</v>
      </c>
    </row>
    <row r="9374" spans="1:5" ht="16" x14ac:dyDescent="0.2">
      <c r="A9374" s="8" t="s">
        <v>9307</v>
      </c>
      <c r="B9374" s="8" t="s">
        <v>7830</v>
      </c>
      <c r="C9374" s="8" t="s">
        <v>4</v>
      </c>
      <c r="D9374" s="50" t="s">
        <v>11467</v>
      </c>
      <c r="E9374" s="50" t="s">
        <v>6211</v>
      </c>
    </row>
    <row r="9375" spans="1:5" ht="16" x14ac:dyDescent="0.2">
      <c r="A9375" s="8" t="s">
        <v>9307</v>
      </c>
      <c r="B9375" s="8" t="s">
        <v>7830</v>
      </c>
      <c r="C9375" s="8" t="s">
        <v>5</v>
      </c>
      <c r="D9375" s="50" t="s">
        <v>11089</v>
      </c>
      <c r="E9375" s="50" t="s">
        <v>7810</v>
      </c>
    </row>
    <row r="9376" spans="1:5" ht="16" x14ac:dyDescent="0.2">
      <c r="A9376" s="8" t="s">
        <v>9307</v>
      </c>
      <c r="B9376" s="8" t="s">
        <v>7830</v>
      </c>
      <c r="C9376" s="8" t="s">
        <v>6</v>
      </c>
      <c r="D9376" s="50" t="s">
        <v>11809</v>
      </c>
      <c r="E9376" s="50" t="s">
        <v>7811</v>
      </c>
    </row>
    <row r="9377" spans="1:5" ht="16" x14ac:dyDescent="0.2">
      <c r="A9377" s="8" t="s">
        <v>9307</v>
      </c>
      <c r="B9377" s="8" t="s">
        <v>7830</v>
      </c>
      <c r="C9377" s="8" t="s">
        <v>7</v>
      </c>
      <c r="D9377" s="50" t="s">
        <v>9516</v>
      </c>
      <c r="E9377" s="50" t="s">
        <v>643</v>
      </c>
    </row>
    <row r="9378" spans="1:5" ht="16" x14ac:dyDescent="0.2">
      <c r="A9378" s="8" t="s">
        <v>9307</v>
      </c>
      <c r="B9378" s="8" t="s">
        <v>7833</v>
      </c>
      <c r="C9378" s="8" t="s">
        <v>4</v>
      </c>
      <c r="D9378" s="50" t="s">
        <v>11467</v>
      </c>
      <c r="E9378" s="50" t="s">
        <v>6211</v>
      </c>
    </row>
    <row r="9379" spans="1:5" ht="16" x14ac:dyDescent="0.2">
      <c r="A9379" s="8" t="s">
        <v>9307</v>
      </c>
      <c r="B9379" s="8" t="s">
        <v>7833</v>
      </c>
      <c r="C9379" s="8" t="s">
        <v>5</v>
      </c>
      <c r="D9379" s="50" t="s">
        <v>11089</v>
      </c>
      <c r="E9379" s="50" t="s">
        <v>7810</v>
      </c>
    </row>
    <row r="9380" spans="1:5" ht="16" x14ac:dyDescent="0.2">
      <c r="A9380" s="8" t="s">
        <v>9307</v>
      </c>
      <c r="B9380" s="8" t="s">
        <v>7833</v>
      </c>
      <c r="C9380" s="8" t="s">
        <v>6</v>
      </c>
      <c r="D9380" s="50" t="s">
        <v>11809</v>
      </c>
      <c r="E9380" s="50" t="s">
        <v>7811</v>
      </c>
    </row>
    <row r="9381" spans="1:5" ht="16" x14ac:dyDescent="0.2">
      <c r="A9381" s="8" t="s">
        <v>9307</v>
      </c>
      <c r="B9381" s="8" t="s">
        <v>7833</v>
      </c>
      <c r="C9381" s="8" t="s">
        <v>7</v>
      </c>
      <c r="D9381" s="50" t="s">
        <v>11816</v>
      </c>
      <c r="E9381" s="50" t="s">
        <v>7835</v>
      </c>
    </row>
    <row r="9382" spans="1:5" ht="16" x14ac:dyDescent="0.2">
      <c r="A9382" s="8" t="s">
        <v>9307</v>
      </c>
      <c r="B9382" s="8" t="s">
        <v>7836</v>
      </c>
      <c r="C9382" s="8" t="s">
        <v>4</v>
      </c>
      <c r="D9382" s="50" t="s">
        <v>11467</v>
      </c>
      <c r="E9382" s="50" t="s">
        <v>6211</v>
      </c>
    </row>
    <row r="9383" spans="1:5" ht="16" x14ac:dyDescent="0.2">
      <c r="A9383" s="8" t="s">
        <v>9307</v>
      </c>
      <c r="B9383" s="8" t="s">
        <v>7836</v>
      </c>
      <c r="C9383" s="8" t="s">
        <v>5</v>
      </c>
      <c r="D9383" s="50" t="s">
        <v>11089</v>
      </c>
      <c r="E9383" s="50" t="s">
        <v>7810</v>
      </c>
    </row>
    <row r="9384" spans="1:5" ht="16" x14ac:dyDescent="0.2">
      <c r="A9384" s="8" t="s">
        <v>9307</v>
      </c>
      <c r="B9384" s="8" t="s">
        <v>7836</v>
      </c>
      <c r="C9384" s="8" t="s">
        <v>6</v>
      </c>
      <c r="D9384" s="50" t="s">
        <v>11809</v>
      </c>
      <c r="E9384" s="50" t="s">
        <v>7811</v>
      </c>
    </row>
    <row r="9385" spans="1:5" ht="16" x14ac:dyDescent="0.2">
      <c r="A9385" s="8" t="s">
        <v>9307</v>
      </c>
      <c r="B9385" s="8" t="s">
        <v>7836</v>
      </c>
      <c r="C9385" s="8" t="s">
        <v>7</v>
      </c>
      <c r="D9385" s="50" t="s">
        <v>11817</v>
      </c>
      <c r="E9385" s="50" t="s">
        <v>7838</v>
      </c>
    </row>
    <row r="9386" spans="1:5" ht="16" x14ac:dyDescent="0.2">
      <c r="A9386" s="8" t="s">
        <v>9307</v>
      </c>
      <c r="B9386" s="8" t="s">
        <v>7839</v>
      </c>
      <c r="C9386" s="8" t="s">
        <v>4</v>
      </c>
      <c r="D9386" s="50" t="s">
        <v>11467</v>
      </c>
      <c r="E9386" s="50" t="s">
        <v>6211</v>
      </c>
    </row>
    <row r="9387" spans="1:5" ht="16" x14ac:dyDescent="0.2">
      <c r="A9387" s="8" t="s">
        <v>9307</v>
      </c>
      <c r="B9387" s="8" t="s">
        <v>7839</v>
      </c>
      <c r="C9387" s="8" t="s">
        <v>5</v>
      </c>
      <c r="D9387" s="50" t="s">
        <v>11089</v>
      </c>
      <c r="E9387" s="50" t="s">
        <v>7810</v>
      </c>
    </row>
    <row r="9388" spans="1:5" ht="16" x14ac:dyDescent="0.2">
      <c r="A9388" s="8" t="s">
        <v>9307</v>
      </c>
      <c r="B9388" s="8" t="s">
        <v>7839</v>
      </c>
      <c r="C9388" s="8" t="s">
        <v>6</v>
      </c>
      <c r="D9388" s="50" t="s">
        <v>11809</v>
      </c>
      <c r="E9388" s="50" t="s">
        <v>7811</v>
      </c>
    </row>
    <row r="9389" spans="1:5" ht="16" x14ac:dyDescent="0.2">
      <c r="A9389" s="8" t="s">
        <v>9307</v>
      </c>
      <c r="B9389" s="8" t="s">
        <v>7839</v>
      </c>
      <c r="C9389" s="8" t="s">
        <v>7</v>
      </c>
      <c r="D9389" s="50" t="s">
        <v>11736</v>
      </c>
      <c r="E9389" s="50" t="s">
        <v>7211</v>
      </c>
    </row>
    <row r="9390" spans="1:5" ht="16" x14ac:dyDescent="0.2">
      <c r="A9390" s="8" t="s">
        <v>9307</v>
      </c>
      <c r="B9390" s="8" t="s">
        <v>7841</v>
      </c>
      <c r="C9390" s="8" t="s">
        <v>4</v>
      </c>
      <c r="D9390" s="50" t="s">
        <v>11467</v>
      </c>
      <c r="E9390" s="50" t="s">
        <v>6211</v>
      </c>
    </row>
    <row r="9391" spans="1:5" ht="16" x14ac:dyDescent="0.2">
      <c r="A9391" s="8" t="s">
        <v>9307</v>
      </c>
      <c r="B9391" s="8" t="s">
        <v>7841</v>
      </c>
      <c r="C9391" s="8" t="s">
        <v>5</v>
      </c>
      <c r="D9391" s="50" t="s">
        <v>11089</v>
      </c>
      <c r="E9391" s="50" t="s">
        <v>7810</v>
      </c>
    </row>
    <row r="9392" spans="1:5" ht="16" x14ac:dyDescent="0.2">
      <c r="A9392" s="8" t="s">
        <v>9307</v>
      </c>
      <c r="B9392" s="8" t="s">
        <v>7841</v>
      </c>
      <c r="C9392" s="8" t="s">
        <v>6</v>
      </c>
      <c r="D9392" s="50" t="s">
        <v>11809</v>
      </c>
      <c r="E9392" s="50" t="s">
        <v>7811</v>
      </c>
    </row>
    <row r="9393" spans="1:5" ht="16" x14ac:dyDescent="0.2">
      <c r="A9393" s="8" t="s">
        <v>9307</v>
      </c>
      <c r="B9393" s="8" t="s">
        <v>7841</v>
      </c>
      <c r="C9393" s="8" t="s">
        <v>7</v>
      </c>
      <c r="D9393" s="50" t="s">
        <v>9398</v>
      </c>
      <c r="E9393" s="50" t="s">
        <v>309</v>
      </c>
    </row>
    <row r="9394" spans="1:5" ht="16" x14ac:dyDescent="0.2">
      <c r="A9394" s="8" t="s">
        <v>9307</v>
      </c>
      <c r="B9394" s="8" t="s">
        <v>7843</v>
      </c>
      <c r="C9394" s="8" t="s">
        <v>4</v>
      </c>
      <c r="D9394" s="50" t="s">
        <v>11467</v>
      </c>
      <c r="E9394" s="50" t="s">
        <v>6211</v>
      </c>
    </row>
    <row r="9395" spans="1:5" ht="16" x14ac:dyDescent="0.2">
      <c r="A9395" s="8" t="s">
        <v>9307</v>
      </c>
      <c r="B9395" s="8" t="s">
        <v>7843</v>
      </c>
      <c r="C9395" s="8" t="s">
        <v>5</v>
      </c>
      <c r="D9395" s="50" t="s">
        <v>11089</v>
      </c>
      <c r="E9395" s="50" t="s">
        <v>7810</v>
      </c>
    </row>
    <row r="9396" spans="1:5" ht="16" x14ac:dyDescent="0.2">
      <c r="A9396" s="8" t="s">
        <v>9307</v>
      </c>
      <c r="B9396" s="8" t="s">
        <v>7843</v>
      </c>
      <c r="C9396" s="8" t="s">
        <v>6</v>
      </c>
      <c r="D9396" s="50" t="s">
        <v>11809</v>
      </c>
      <c r="E9396" s="50" t="s">
        <v>7811</v>
      </c>
    </row>
    <row r="9397" spans="1:5" ht="16" x14ac:dyDescent="0.2">
      <c r="A9397" s="8" t="s">
        <v>9307</v>
      </c>
      <c r="B9397" s="8" t="s">
        <v>7843</v>
      </c>
      <c r="C9397" s="8" t="s">
        <v>7</v>
      </c>
      <c r="D9397" s="50" t="s">
        <v>11818</v>
      </c>
      <c r="E9397" s="50" t="s">
        <v>7845</v>
      </c>
    </row>
    <row r="9398" spans="1:5" ht="16" x14ac:dyDescent="0.2">
      <c r="A9398" s="8" t="s">
        <v>9307</v>
      </c>
      <c r="B9398" s="8" t="s">
        <v>7846</v>
      </c>
      <c r="C9398" s="8" t="s">
        <v>4</v>
      </c>
      <c r="D9398" s="50" t="s">
        <v>11467</v>
      </c>
      <c r="E9398" s="50" t="s">
        <v>6211</v>
      </c>
    </row>
    <row r="9399" spans="1:5" ht="16" x14ac:dyDescent="0.2">
      <c r="A9399" s="8" t="s">
        <v>9307</v>
      </c>
      <c r="B9399" s="8" t="s">
        <v>7846</v>
      </c>
      <c r="C9399" s="8" t="s">
        <v>5</v>
      </c>
      <c r="D9399" s="50" t="s">
        <v>11089</v>
      </c>
      <c r="E9399" s="50" t="s">
        <v>7810</v>
      </c>
    </row>
    <row r="9400" spans="1:5" ht="16" x14ac:dyDescent="0.2">
      <c r="A9400" s="8" t="s">
        <v>9307</v>
      </c>
      <c r="B9400" s="8" t="s">
        <v>7846</v>
      </c>
      <c r="C9400" s="8" t="s">
        <v>6</v>
      </c>
      <c r="D9400" s="50" t="s">
        <v>11809</v>
      </c>
      <c r="E9400" s="50" t="s">
        <v>7811</v>
      </c>
    </row>
    <row r="9401" spans="1:5" ht="16" x14ac:dyDescent="0.2">
      <c r="A9401" s="8" t="s">
        <v>9307</v>
      </c>
      <c r="B9401" s="8" t="s">
        <v>7846</v>
      </c>
      <c r="C9401" s="8" t="s">
        <v>7</v>
      </c>
      <c r="D9401" s="50" t="s">
        <v>9547</v>
      </c>
      <c r="E9401" s="50" t="s">
        <v>802</v>
      </c>
    </row>
    <row r="9402" spans="1:5" ht="16" x14ac:dyDescent="0.2">
      <c r="A9402" s="8" t="s">
        <v>9307</v>
      </c>
      <c r="B9402" s="8" t="s">
        <v>7848</v>
      </c>
      <c r="C9402" s="8" t="s">
        <v>4</v>
      </c>
      <c r="D9402" s="50" t="s">
        <v>11467</v>
      </c>
      <c r="E9402" s="50" t="s">
        <v>6211</v>
      </c>
    </row>
    <row r="9403" spans="1:5" ht="16" x14ac:dyDescent="0.2">
      <c r="A9403" s="8" t="s">
        <v>9307</v>
      </c>
      <c r="B9403" s="8" t="s">
        <v>7848</v>
      </c>
      <c r="C9403" s="8" t="s">
        <v>5</v>
      </c>
      <c r="D9403" s="50" t="s">
        <v>11089</v>
      </c>
      <c r="E9403" s="50" t="s">
        <v>7810</v>
      </c>
    </row>
    <row r="9404" spans="1:5" ht="16" x14ac:dyDescent="0.2">
      <c r="A9404" s="8" t="s">
        <v>9307</v>
      </c>
      <c r="B9404" s="8" t="s">
        <v>7848</v>
      </c>
      <c r="C9404" s="8" t="s">
        <v>6</v>
      </c>
      <c r="D9404" s="50" t="s">
        <v>11809</v>
      </c>
      <c r="E9404" s="50" t="s">
        <v>7811</v>
      </c>
    </row>
    <row r="9405" spans="1:5" ht="16" x14ac:dyDescent="0.2">
      <c r="A9405" s="8" t="s">
        <v>9307</v>
      </c>
      <c r="B9405" s="8" t="s">
        <v>7848</v>
      </c>
      <c r="C9405" s="8" t="s">
        <v>7</v>
      </c>
      <c r="D9405" s="50" t="s">
        <v>9516</v>
      </c>
      <c r="E9405" s="50" t="s">
        <v>643</v>
      </c>
    </row>
    <row r="9406" spans="1:5" ht="16" x14ac:dyDescent="0.2">
      <c r="A9406" s="8" t="s">
        <v>9307</v>
      </c>
      <c r="B9406" s="8" t="s">
        <v>7851</v>
      </c>
      <c r="C9406" s="8" t="s">
        <v>4</v>
      </c>
      <c r="D9406" s="50" t="s">
        <v>11467</v>
      </c>
      <c r="E9406" s="50" t="s">
        <v>6211</v>
      </c>
    </row>
    <row r="9407" spans="1:5" ht="16" x14ac:dyDescent="0.2">
      <c r="A9407" s="8" t="s">
        <v>9307</v>
      </c>
      <c r="B9407" s="8" t="s">
        <v>7851</v>
      </c>
      <c r="C9407" s="8" t="s">
        <v>5</v>
      </c>
      <c r="D9407" s="50" t="s">
        <v>9651</v>
      </c>
      <c r="E9407" s="50" t="s">
        <v>1249</v>
      </c>
    </row>
    <row r="9408" spans="1:5" ht="16" x14ac:dyDescent="0.2">
      <c r="A9408" s="8" t="s">
        <v>9307</v>
      </c>
      <c r="B9408" s="8" t="s">
        <v>7851</v>
      </c>
      <c r="C9408" s="8" t="s">
        <v>7</v>
      </c>
      <c r="D9408" s="50" t="s">
        <v>9652</v>
      </c>
      <c r="E9408" s="50" t="s">
        <v>1250</v>
      </c>
    </row>
    <row r="9409" spans="1:5" ht="80" x14ac:dyDescent="0.2">
      <c r="A9409" s="8" t="s">
        <v>9307</v>
      </c>
      <c r="B9409" s="8" t="s">
        <v>7851</v>
      </c>
      <c r="C9409" s="8" t="s">
        <v>8</v>
      </c>
      <c r="D9409" s="50" t="s">
        <v>9653</v>
      </c>
      <c r="E9409" s="50" t="s">
        <v>1251</v>
      </c>
    </row>
    <row r="9410" spans="1:5" ht="16" x14ac:dyDescent="0.2">
      <c r="A9410" s="8" t="s">
        <v>9307</v>
      </c>
      <c r="B9410" s="8" t="s">
        <v>7853</v>
      </c>
      <c r="C9410" s="8" t="s">
        <v>4</v>
      </c>
      <c r="D9410" s="50" t="s">
        <v>7854</v>
      </c>
      <c r="E9410" s="50" t="s">
        <v>7854</v>
      </c>
    </row>
    <row r="9411" spans="1:5" ht="16" x14ac:dyDescent="0.2">
      <c r="A9411" s="8" t="s">
        <v>9307</v>
      </c>
      <c r="B9411" s="8" t="s">
        <v>7853</v>
      </c>
      <c r="C9411" s="8" t="s">
        <v>5</v>
      </c>
      <c r="D9411" s="50" t="s">
        <v>9309</v>
      </c>
      <c r="E9411" s="50" t="s">
        <v>39</v>
      </c>
    </row>
    <row r="9412" spans="1:5" ht="16" x14ac:dyDescent="0.2">
      <c r="A9412" s="8" t="s">
        <v>9307</v>
      </c>
      <c r="B9412" s="8" t="s">
        <v>7853</v>
      </c>
      <c r="C9412" s="8" t="s">
        <v>6</v>
      </c>
      <c r="D9412" s="50" t="s">
        <v>9309</v>
      </c>
      <c r="E9412" s="50" t="s">
        <v>39</v>
      </c>
    </row>
    <row r="9413" spans="1:5" ht="112" x14ac:dyDescent="0.2">
      <c r="A9413" s="8" t="s">
        <v>9307</v>
      </c>
      <c r="B9413" s="8" t="s">
        <v>7853</v>
      </c>
      <c r="C9413" s="8" t="s">
        <v>7</v>
      </c>
      <c r="D9413" s="50" t="s">
        <v>11819</v>
      </c>
      <c r="E9413" s="50" t="s">
        <v>7855</v>
      </c>
    </row>
    <row r="9414" spans="1:5" ht="96" x14ac:dyDescent="0.2">
      <c r="A9414" s="8" t="s">
        <v>9307</v>
      </c>
      <c r="B9414" s="8" t="s">
        <v>7853</v>
      </c>
      <c r="C9414" s="8" t="s">
        <v>8</v>
      </c>
      <c r="D9414" s="50" t="s">
        <v>11820</v>
      </c>
      <c r="E9414" s="50" t="s">
        <v>7856</v>
      </c>
    </row>
    <row r="9415" spans="1:5" ht="16" x14ac:dyDescent="0.2">
      <c r="A9415" s="8" t="s">
        <v>9307</v>
      </c>
      <c r="B9415" s="8" t="s">
        <v>7857</v>
      </c>
      <c r="C9415" s="8" t="s">
        <v>4</v>
      </c>
      <c r="D9415" s="50" t="s">
        <v>7854</v>
      </c>
      <c r="E9415" s="50" t="s">
        <v>7854</v>
      </c>
    </row>
    <row r="9416" spans="1:5" ht="16" x14ac:dyDescent="0.2">
      <c r="A9416" s="8" t="s">
        <v>9307</v>
      </c>
      <c r="B9416" s="8" t="s">
        <v>7857</v>
      </c>
      <c r="C9416" s="8" t="s">
        <v>5</v>
      </c>
      <c r="D9416" s="50" t="s">
        <v>11821</v>
      </c>
      <c r="E9416" s="50" t="s">
        <v>7858</v>
      </c>
    </row>
    <row r="9417" spans="1:5" ht="16" x14ac:dyDescent="0.2">
      <c r="A9417" s="8" t="s">
        <v>9307</v>
      </c>
      <c r="B9417" s="8" t="s">
        <v>7857</v>
      </c>
      <c r="C9417" s="8" t="s">
        <v>6</v>
      </c>
      <c r="D9417" s="50" t="s">
        <v>9657</v>
      </c>
      <c r="E9417" s="50" t="s">
        <v>1257</v>
      </c>
    </row>
    <row r="9418" spans="1:5" ht="112" x14ac:dyDescent="0.2">
      <c r="A9418" s="8" t="s">
        <v>9307</v>
      </c>
      <c r="B9418" s="8" t="s">
        <v>7857</v>
      </c>
      <c r="C9418" s="8" t="s">
        <v>7</v>
      </c>
      <c r="D9418" s="50" t="s">
        <v>11822</v>
      </c>
      <c r="E9418" s="50" t="s">
        <v>7859</v>
      </c>
    </row>
    <row r="9419" spans="1:5" ht="16" x14ac:dyDescent="0.2">
      <c r="A9419" s="8" t="s">
        <v>9307</v>
      </c>
      <c r="B9419" s="8" t="s">
        <v>7860</v>
      </c>
      <c r="C9419" s="8" t="s">
        <v>4</v>
      </c>
      <c r="D9419" s="50" t="s">
        <v>7854</v>
      </c>
      <c r="E9419" s="50" t="s">
        <v>7854</v>
      </c>
    </row>
    <row r="9420" spans="1:5" ht="16" x14ac:dyDescent="0.2">
      <c r="A9420" s="8" t="s">
        <v>9307</v>
      </c>
      <c r="B9420" s="8" t="s">
        <v>7860</v>
      </c>
      <c r="C9420" s="8" t="s">
        <v>5</v>
      </c>
      <c r="D9420" s="50" t="s">
        <v>11821</v>
      </c>
      <c r="E9420" s="50" t="s">
        <v>7858</v>
      </c>
    </row>
    <row r="9421" spans="1:5" ht="16" x14ac:dyDescent="0.2">
      <c r="A9421" s="8" t="s">
        <v>9307</v>
      </c>
      <c r="B9421" s="8" t="s">
        <v>7860</v>
      </c>
      <c r="C9421" s="8" t="s">
        <v>6</v>
      </c>
      <c r="D9421" s="50" t="s">
        <v>11823</v>
      </c>
      <c r="E9421" s="50" t="s">
        <v>7862</v>
      </c>
    </row>
    <row r="9422" spans="1:5" ht="16" x14ac:dyDescent="0.2">
      <c r="A9422" s="8" t="s">
        <v>9307</v>
      </c>
      <c r="B9422" s="8" t="s">
        <v>7860</v>
      </c>
      <c r="C9422" s="8" t="s">
        <v>7</v>
      </c>
      <c r="D9422" s="50" t="s">
        <v>11824</v>
      </c>
      <c r="E9422" s="50" t="s">
        <v>7863</v>
      </c>
    </row>
    <row r="9423" spans="1:5" ht="16" x14ac:dyDescent="0.2">
      <c r="A9423" s="8" t="s">
        <v>9307</v>
      </c>
      <c r="B9423" s="8" t="s">
        <v>7864</v>
      </c>
      <c r="C9423" s="8" t="s">
        <v>4</v>
      </c>
      <c r="D9423" s="50" t="s">
        <v>7854</v>
      </c>
      <c r="E9423" s="50" t="s">
        <v>7854</v>
      </c>
    </row>
    <row r="9424" spans="1:5" ht="16" x14ac:dyDescent="0.2">
      <c r="A9424" s="8" t="s">
        <v>9307</v>
      </c>
      <c r="B9424" s="8" t="s">
        <v>7864</v>
      </c>
      <c r="C9424" s="8" t="s">
        <v>5</v>
      </c>
      <c r="D9424" s="50" t="s">
        <v>11821</v>
      </c>
      <c r="E9424" s="50" t="s">
        <v>7858</v>
      </c>
    </row>
    <row r="9425" spans="1:5" ht="16" x14ac:dyDescent="0.2">
      <c r="A9425" s="8" t="s">
        <v>9307</v>
      </c>
      <c r="B9425" s="8" t="s">
        <v>7864</v>
      </c>
      <c r="C9425" s="8" t="s">
        <v>6</v>
      </c>
      <c r="D9425" s="50" t="s">
        <v>11823</v>
      </c>
      <c r="E9425" s="50" t="s">
        <v>7862</v>
      </c>
    </row>
    <row r="9426" spans="1:5" ht="16" x14ac:dyDescent="0.2">
      <c r="A9426" s="8" t="s">
        <v>9307</v>
      </c>
      <c r="B9426" s="8" t="s">
        <v>7864</v>
      </c>
      <c r="C9426" s="8" t="s">
        <v>7</v>
      </c>
      <c r="D9426" s="50" t="s">
        <v>11825</v>
      </c>
      <c r="E9426" s="50" t="s">
        <v>7866</v>
      </c>
    </row>
    <row r="9427" spans="1:5" ht="16" x14ac:dyDescent="0.2">
      <c r="A9427" s="8" t="s">
        <v>9307</v>
      </c>
      <c r="B9427" s="8" t="s">
        <v>7868</v>
      </c>
      <c r="C9427" s="8" t="s">
        <v>4</v>
      </c>
      <c r="D9427" s="50" t="s">
        <v>7854</v>
      </c>
      <c r="E9427" s="50" t="s">
        <v>7854</v>
      </c>
    </row>
    <row r="9428" spans="1:5" ht="16" x14ac:dyDescent="0.2">
      <c r="A9428" s="8" t="s">
        <v>9307</v>
      </c>
      <c r="B9428" s="8" t="s">
        <v>7868</v>
      </c>
      <c r="C9428" s="8" t="s">
        <v>5</v>
      </c>
      <c r="D9428" s="50" t="s">
        <v>11821</v>
      </c>
      <c r="E9428" s="50" t="s">
        <v>7858</v>
      </c>
    </row>
    <row r="9429" spans="1:5" ht="16" x14ac:dyDescent="0.2">
      <c r="A9429" s="8" t="s">
        <v>9307</v>
      </c>
      <c r="B9429" s="8" t="s">
        <v>7868</v>
      </c>
      <c r="C9429" s="8" t="s">
        <v>6</v>
      </c>
      <c r="D9429" s="50" t="s">
        <v>11823</v>
      </c>
      <c r="E9429" s="50" t="s">
        <v>7862</v>
      </c>
    </row>
    <row r="9430" spans="1:5" ht="16" x14ac:dyDescent="0.2">
      <c r="A9430" s="8" t="s">
        <v>9307</v>
      </c>
      <c r="B9430" s="8" t="s">
        <v>7868</v>
      </c>
      <c r="C9430" s="8" t="s">
        <v>7</v>
      </c>
      <c r="D9430" s="50" t="s">
        <v>10342</v>
      </c>
      <c r="E9430" s="50" t="s">
        <v>3058</v>
      </c>
    </row>
    <row r="9431" spans="1:5" ht="16" x14ac:dyDescent="0.2">
      <c r="A9431" s="8" t="s">
        <v>9307</v>
      </c>
      <c r="B9431" s="8" t="s">
        <v>7871</v>
      </c>
      <c r="C9431" s="8" t="s">
        <v>4</v>
      </c>
      <c r="D9431" s="50" t="s">
        <v>7854</v>
      </c>
      <c r="E9431" s="50" t="s">
        <v>7854</v>
      </c>
    </row>
    <row r="9432" spans="1:5" ht="16" x14ac:dyDescent="0.2">
      <c r="A9432" s="8" t="s">
        <v>9307</v>
      </c>
      <c r="B9432" s="8" t="s">
        <v>7871</v>
      </c>
      <c r="C9432" s="8" t="s">
        <v>5</v>
      </c>
      <c r="D9432" s="50" t="s">
        <v>11821</v>
      </c>
      <c r="E9432" s="50" t="s">
        <v>7858</v>
      </c>
    </row>
    <row r="9433" spans="1:5" ht="16" x14ac:dyDescent="0.2">
      <c r="A9433" s="8" t="s">
        <v>9307</v>
      </c>
      <c r="B9433" s="8" t="s">
        <v>7871</v>
      </c>
      <c r="C9433" s="8" t="s">
        <v>6</v>
      </c>
      <c r="D9433" s="50" t="s">
        <v>11823</v>
      </c>
      <c r="E9433" s="50" t="s">
        <v>7862</v>
      </c>
    </row>
    <row r="9434" spans="1:5" ht="16" x14ac:dyDescent="0.2">
      <c r="A9434" s="8" t="s">
        <v>9307</v>
      </c>
      <c r="B9434" s="8" t="s">
        <v>7871</v>
      </c>
      <c r="C9434" s="8" t="s">
        <v>7</v>
      </c>
      <c r="D9434" s="50" t="s">
        <v>11826</v>
      </c>
      <c r="E9434" s="50" t="s">
        <v>7873</v>
      </c>
    </row>
    <row r="9435" spans="1:5" ht="16" x14ac:dyDescent="0.2">
      <c r="A9435" s="8" t="s">
        <v>9307</v>
      </c>
      <c r="B9435" s="8" t="s">
        <v>7874</v>
      </c>
      <c r="C9435" s="8" t="s">
        <v>4</v>
      </c>
      <c r="D9435" s="50" t="s">
        <v>7854</v>
      </c>
      <c r="E9435" s="50" t="s">
        <v>7854</v>
      </c>
    </row>
    <row r="9436" spans="1:5" ht="16" x14ac:dyDescent="0.2">
      <c r="A9436" s="8" t="s">
        <v>9307</v>
      </c>
      <c r="B9436" s="8" t="s">
        <v>7874</v>
      </c>
      <c r="C9436" s="8" t="s">
        <v>5</v>
      </c>
      <c r="D9436" s="50" t="s">
        <v>11821</v>
      </c>
      <c r="E9436" s="50" t="s">
        <v>7858</v>
      </c>
    </row>
    <row r="9437" spans="1:5" ht="16" x14ac:dyDescent="0.2">
      <c r="A9437" s="8" t="s">
        <v>9307</v>
      </c>
      <c r="B9437" s="8" t="s">
        <v>7874</v>
      </c>
      <c r="C9437" s="8" t="s">
        <v>6</v>
      </c>
      <c r="D9437" s="50" t="s">
        <v>11823</v>
      </c>
      <c r="E9437" s="50" t="s">
        <v>7862</v>
      </c>
    </row>
    <row r="9438" spans="1:5" ht="16" x14ac:dyDescent="0.2">
      <c r="A9438" s="8" t="s">
        <v>9307</v>
      </c>
      <c r="B9438" s="8" t="s">
        <v>7874</v>
      </c>
      <c r="C9438" s="8" t="s">
        <v>7</v>
      </c>
      <c r="D9438" s="50" t="s">
        <v>10342</v>
      </c>
      <c r="E9438" s="50" t="s">
        <v>3058</v>
      </c>
    </row>
    <row r="9439" spans="1:5" ht="16" x14ac:dyDescent="0.2">
      <c r="A9439" s="8" t="s">
        <v>9307</v>
      </c>
      <c r="B9439" s="8" t="s">
        <v>7877</v>
      </c>
      <c r="C9439" s="8" t="s">
        <v>4</v>
      </c>
      <c r="D9439" s="50" t="s">
        <v>7854</v>
      </c>
      <c r="E9439" s="50" t="s">
        <v>7854</v>
      </c>
    </row>
    <row r="9440" spans="1:5" ht="16" x14ac:dyDescent="0.2">
      <c r="A9440" s="8" t="s">
        <v>9307</v>
      </c>
      <c r="B9440" s="8" t="s">
        <v>7877</v>
      </c>
      <c r="C9440" s="8" t="s">
        <v>5</v>
      </c>
      <c r="D9440" s="50" t="s">
        <v>11821</v>
      </c>
      <c r="E9440" s="50" t="s">
        <v>7858</v>
      </c>
    </row>
    <row r="9441" spans="1:5" ht="16" x14ac:dyDescent="0.2">
      <c r="A9441" s="8" t="s">
        <v>9307</v>
      </c>
      <c r="B9441" s="8" t="s">
        <v>7877</v>
      </c>
      <c r="C9441" s="8" t="s">
        <v>6</v>
      </c>
      <c r="D9441" s="50" t="s">
        <v>11823</v>
      </c>
      <c r="E9441" s="50" t="s">
        <v>7862</v>
      </c>
    </row>
    <row r="9442" spans="1:5" ht="16" x14ac:dyDescent="0.2">
      <c r="A9442" s="8" t="s">
        <v>9307</v>
      </c>
      <c r="B9442" s="8" t="s">
        <v>7877</v>
      </c>
      <c r="C9442" s="8" t="s">
        <v>7</v>
      </c>
      <c r="D9442" s="50" t="s">
        <v>11827</v>
      </c>
      <c r="E9442" s="50" t="s">
        <v>7879</v>
      </c>
    </row>
    <row r="9443" spans="1:5" ht="16" x14ac:dyDescent="0.2">
      <c r="A9443" s="8" t="s">
        <v>9307</v>
      </c>
      <c r="B9443" s="8" t="s">
        <v>7880</v>
      </c>
      <c r="C9443" s="8" t="s">
        <v>4</v>
      </c>
      <c r="D9443" s="50" t="s">
        <v>7854</v>
      </c>
      <c r="E9443" s="50" t="s">
        <v>7854</v>
      </c>
    </row>
    <row r="9444" spans="1:5" ht="16" x14ac:dyDescent="0.2">
      <c r="A9444" s="8" t="s">
        <v>9307</v>
      </c>
      <c r="B9444" s="8" t="s">
        <v>7880</v>
      </c>
      <c r="C9444" s="8" t="s">
        <v>5</v>
      </c>
      <c r="D9444" s="50" t="s">
        <v>11821</v>
      </c>
      <c r="E9444" s="50" t="s">
        <v>7858</v>
      </c>
    </row>
    <row r="9445" spans="1:5" ht="16" x14ac:dyDescent="0.2">
      <c r="A9445" s="8" t="s">
        <v>9307</v>
      </c>
      <c r="B9445" s="8" t="s">
        <v>7880</v>
      </c>
      <c r="C9445" s="8" t="s">
        <v>6</v>
      </c>
      <c r="D9445" s="50" t="s">
        <v>11823</v>
      </c>
      <c r="E9445" s="50" t="s">
        <v>7862</v>
      </c>
    </row>
    <row r="9446" spans="1:5" ht="16" x14ac:dyDescent="0.2">
      <c r="A9446" s="8" t="s">
        <v>9307</v>
      </c>
      <c r="B9446" s="8" t="s">
        <v>7880</v>
      </c>
      <c r="C9446" s="8" t="s">
        <v>7</v>
      </c>
      <c r="D9446" s="50" t="s">
        <v>10342</v>
      </c>
      <c r="E9446" s="50" t="s">
        <v>3058</v>
      </c>
    </row>
    <row r="9447" spans="1:5" ht="16" x14ac:dyDescent="0.2">
      <c r="A9447" s="8" t="s">
        <v>9307</v>
      </c>
      <c r="B9447" s="8" t="s">
        <v>7883</v>
      </c>
      <c r="C9447" s="8" t="s">
        <v>4</v>
      </c>
      <c r="D9447" s="50" t="s">
        <v>7854</v>
      </c>
      <c r="E9447" s="50" t="s">
        <v>7854</v>
      </c>
    </row>
    <row r="9448" spans="1:5" ht="16" x14ac:dyDescent="0.2">
      <c r="A9448" s="8" t="s">
        <v>9307</v>
      </c>
      <c r="B9448" s="8" t="s">
        <v>7883</v>
      </c>
      <c r="C9448" s="8" t="s">
        <v>5</v>
      </c>
      <c r="D9448" s="50" t="s">
        <v>11821</v>
      </c>
      <c r="E9448" s="50" t="s">
        <v>7858</v>
      </c>
    </row>
    <row r="9449" spans="1:5" ht="16" x14ac:dyDescent="0.2">
      <c r="A9449" s="8" t="s">
        <v>9307</v>
      </c>
      <c r="B9449" s="8" t="s">
        <v>7883</v>
      </c>
      <c r="C9449" s="8" t="s">
        <v>6</v>
      </c>
      <c r="D9449" s="50" t="s">
        <v>11823</v>
      </c>
      <c r="E9449" s="50" t="s">
        <v>7862</v>
      </c>
    </row>
    <row r="9450" spans="1:5" ht="16" x14ac:dyDescent="0.2">
      <c r="A9450" s="8" t="s">
        <v>9307</v>
      </c>
      <c r="B9450" s="8" t="s">
        <v>7883</v>
      </c>
      <c r="C9450" s="8" t="s">
        <v>7</v>
      </c>
      <c r="D9450" s="50" t="s">
        <v>11828</v>
      </c>
      <c r="E9450" s="50" t="s">
        <v>7885</v>
      </c>
    </row>
    <row r="9451" spans="1:5" ht="16" x14ac:dyDescent="0.2">
      <c r="A9451" s="8" t="s">
        <v>9307</v>
      </c>
      <c r="B9451" s="8" t="s">
        <v>7886</v>
      </c>
      <c r="C9451" s="8" t="s">
        <v>4</v>
      </c>
      <c r="D9451" s="50" t="s">
        <v>7854</v>
      </c>
      <c r="E9451" s="50" t="s">
        <v>7854</v>
      </c>
    </row>
    <row r="9452" spans="1:5" ht="16" x14ac:dyDescent="0.2">
      <c r="A9452" s="8" t="s">
        <v>9307</v>
      </c>
      <c r="B9452" s="8" t="s">
        <v>7886</v>
      </c>
      <c r="C9452" s="8" t="s">
        <v>5</v>
      </c>
      <c r="D9452" s="50" t="s">
        <v>11821</v>
      </c>
      <c r="E9452" s="50" t="s">
        <v>7858</v>
      </c>
    </row>
    <row r="9453" spans="1:5" ht="16" x14ac:dyDescent="0.2">
      <c r="A9453" s="8" t="s">
        <v>9307</v>
      </c>
      <c r="B9453" s="8" t="s">
        <v>7886</v>
      </c>
      <c r="C9453" s="8" t="s">
        <v>6</v>
      </c>
      <c r="D9453" s="50" t="s">
        <v>11823</v>
      </c>
      <c r="E9453" s="50" t="s">
        <v>7862</v>
      </c>
    </row>
    <row r="9454" spans="1:5" ht="16" x14ac:dyDescent="0.2">
      <c r="A9454" s="8" t="s">
        <v>9307</v>
      </c>
      <c r="B9454" s="8" t="s">
        <v>7886</v>
      </c>
      <c r="C9454" s="8" t="s">
        <v>7</v>
      </c>
      <c r="D9454" s="50" t="s">
        <v>10342</v>
      </c>
      <c r="E9454" s="50" t="s">
        <v>3058</v>
      </c>
    </row>
    <row r="9455" spans="1:5" ht="16" x14ac:dyDescent="0.2">
      <c r="A9455" s="8" t="s">
        <v>9307</v>
      </c>
      <c r="B9455" s="8" t="s">
        <v>7889</v>
      </c>
      <c r="C9455" s="8" t="s">
        <v>4</v>
      </c>
      <c r="D9455" s="50" t="s">
        <v>7854</v>
      </c>
      <c r="E9455" s="50" t="s">
        <v>7854</v>
      </c>
    </row>
    <row r="9456" spans="1:5" ht="16" x14ac:dyDescent="0.2">
      <c r="A9456" s="8" t="s">
        <v>9307</v>
      </c>
      <c r="B9456" s="8" t="s">
        <v>7889</v>
      </c>
      <c r="C9456" s="8" t="s">
        <v>5</v>
      </c>
      <c r="D9456" s="50" t="s">
        <v>11821</v>
      </c>
      <c r="E9456" s="50" t="s">
        <v>7858</v>
      </c>
    </row>
    <row r="9457" spans="1:5" ht="16" x14ac:dyDescent="0.2">
      <c r="A9457" s="8" t="s">
        <v>9307</v>
      </c>
      <c r="B9457" s="8" t="s">
        <v>7889</v>
      </c>
      <c r="C9457" s="8" t="s">
        <v>6</v>
      </c>
      <c r="D9457" s="50" t="s">
        <v>11823</v>
      </c>
      <c r="E9457" s="50" t="s">
        <v>7862</v>
      </c>
    </row>
    <row r="9458" spans="1:5" ht="16" x14ac:dyDescent="0.2">
      <c r="A9458" s="8" t="s">
        <v>9307</v>
      </c>
      <c r="B9458" s="8" t="s">
        <v>7889</v>
      </c>
      <c r="C9458" s="8" t="s">
        <v>7</v>
      </c>
      <c r="D9458" s="50" t="s">
        <v>9547</v>
      </c>
      <c r="E9458" s="50" t="s">
        <v>802</v>
      </c>
    </row>
    <row r="9459" spans="1:5" ht="16" x14ac:dyDescent="0.2">
      <c r="A9459" s="8" t="s">
        <v>9307</v>
      </c>
      <c r="B9459" s="8" t="s">
        <v>7891</v>
      </c>
      <c r="C9459" s="8" t="s">
        <v>4</v>
      </c>
      <c r="D9459" s="50" t="s">
        <v>7854</v>
      </c>
      <c r="E9459" s="50" t="s">
        <v>7854</v>
      </c>
    </row>
    <row r="9460" spans="1:5" ht="16" x14ac:dyDescent="0.2">
      <c r="A9460" s="8" t="s">
        <v>9307</v>
      </c>
      <c r="B9460" s="8" t="s">
        <v>7891</v>
      </c>
      <c r="C9460" s="8" t="s">
        <v>5</v>
      </c>
      <c r="D9460" s="50" t="s">
        <v>11821</v>
      </c>
      <c r="E9460" s="50" t="s">
        <v>7858</v>
      </c>
    </row>
    <row r="9461" spans="1:5" ht="16" x14ac:dyDescent="0.2">
      <c r="A9461" s="8" t="s">
        <v>9307</v>
      </c>
      <c r="B9461" s="8" t="s">
        <v>7891</v>
      </c>
      <c r="C9461" s="8" t="s">
        <v>6</v>
      </c>
      <c r="D9461" s="50" t="s">
        <v>11823</v>
      </c>
      <c r="E9461" s="50" t="s">
        <v>7862</v>
      </c>
    </row>
    <row r="9462" spans="1:5" ht="16" x14ac:dyDescent="0.2">
      <c r="A9462" s="8" t="s">
        <v>9307</v>
      </c>
      <c r="B9462" s="8" t="s">
        <v>7891</v>
      </c>
      <c r="C9462" s="8" t="s">
        <v>7</v>
      </c>
      <c r="D9462" s="50" t="s">
        <v>9516</v>
      </c>
      <c r="E9462" s="50" t="s">
        <v>643</v>
      </c>
    </row>
    <row r="9463" spans="1:5" ht="16" x14ac:dyDescent="0.2">
      <c r="A9463" s="8" t="s">
        <v>9307</v>
      </c>
      <c r="B9463" s="8" t="s">
        <v>7894</v>
      </c>
      <c r="C9463" s="8" t="s">
        <v>4</v>
      </c>
      <c r="D9463" s="50" t="s">
        <v>7854</v>
      </c>
      <c r="E9463" s="50" t="s">
        <v>7854</v>
      </c>
    </row>
    <row r="9464" spans="1:5" ht="16" x14ac:dyDescent="0.2">
      <c r="A9464" s="8" t="s">
        <v>9307</v>
      </c>
      <c r="B9464" s="8" t="s">
        <v>7894</v>
      </c>
      <c r="C9464" s="8" t="s">
        <v>5</v>
      </c>
      <c r="D9464" s="50" t="s">
        <v>11821</v>
      </c>
      <c r="E9464" s="50" t="s">
        <v>7858</v>
      </c>
    </row>
    <row r="9465" spans="1:5" ht="16" x14ac:dyDescent="0.2">
      <c r="A9465" s="8" t="s">
        <v>9307</v>
      </c>
      <c r="B9465" s="8" t="s">
        <v>7894</v>
      </c>
      <c r="C9465" s="8" t="s">
        <v>6</v>
      </c>
      <c r="D9465" s="50" t="s">
        <v>11823</v>
      </c>
      <c r="E9465" s="50" t="s">
        <v>7862</v>
      </c>
    </row>
    <row r="9466" spans="1:5" ht="16" x14ac:dyDescent="0.2">
      <c r="A9466" s="8" t="s">
        <v>9307</v>
      </c>
      <c r="B9466" s="8" t="s">
        <v>7894</v>
      </c>
      <c r="C9466" s="8" t="s">
        <v>7</v>
      </c>
      <c r="D9466" s="50" t="s">
        <v>9723</v>
      </c>
      <c r="E9466" s="50" t="s">
        <v>1408</v>
      </c>
    </row>
    <row r="9467" spans="1:5" ht="16" x14ac:dyDescent="0.2">
      <c r="A9467" s="8" t="s">
        <v>9307</v>
      </c>
      <c r="B9467" s="8" t="s">
        <v>7896</v>
      </c>
      <c r="C9467" s="8" t="s">
        <v>4</v>
      </c>
      <c r="D9467" s="50" t="s">
        <v>7854</v>
      </c>
      <c r="E9467" s="50" t="s">
        <v>7854</v>
      </c>
    </row>
    <row r="9468" spans="1:5" ht="16" x14ac:dyDescent="0.2">
      <c r="A9468" s="8" t="s">
        <v>9307</v>
      </c>
      <c r="B9468" s="8" t="s">
        <v>7896</v>
      </c>
      <c r="C9468" s="8" t="s">
        <v>5</v>
      </c>
      <c r="D9468" s="50" t="s">
        <v>11821</v>
      </c>
      <c r="E9468" s="50" t="s">
        <v>7858</v>
      </c>
    </row>
    <row r="9469" spans="1:5" ht="16" x14ac:dyDescent="0.2">
      <c r="A9469" s="8" t="s">
        <v>9307</v>
      </c>
      <c r="B9469" s="8" t="s">
        <v>7896</v>
      </c>
      <c r="C9469" s="8" t="s">
        <v>6</v>
      </c>
      <c r="D9469" s="50" t="s">
        <v>11823</v>
      </c>
      <c r="E9469" s="50" t="s">
        <v>7862</v>
      </c>
    </row>
    <row r="9470" spans="1:5" ht="16" x14ac:dyDescent="0.2">
      <c r="A9470" s="8" t="s">
        <v>9307</v>
      </c>
      <c r="B9470" s="8" t="s">
        <v>7896</v>
      </c>
      <c r="C9470" s="8" t="s">
        <v>7</v>
      </c>
      <c r="D9470" s="50" t="s">
        <v>11829</v>
      </c>
      <c r="E9470" s="50" t="s">
        <v>7898</v>
      </c>
    </row>
    <row r="9471" spans="1:5" ht="16" x14ac:dyDescent="0.2">
      <c r="A9471" s="8" t="s">
        <v>9307</v>
      </c>
      <c r="B9471" s="8" t="s">
        <v>7899</v>
      </c>
      <c r="C9471" s="8" t="s">
        <v>4</v>
      </c>
      <c r="D9471" s="50" t="s">
        <v>7854</v>
      </c>
      <c r="E9471" s="50" t="s">
        <v>7854</v>
      </c>
    </row>
    <row r="9472" spans="1:5" ht="16" x14ac:dyDescent="0.2">
      <c r="A9472" s="8" t="s">
        <v>9307</v>
      </c>
      <c r="B9472" s="8" t="s">
        <v>7899</v>
      </c>
      <c r="C9472" s="8" t="s">
        <v>5</v>
      </c>
      <c r="D9472" s="50" t="s">
        <v>11821</v>
      </c>
      <c r="E9472" s="50" t="s">
        <v>7858</v>
      </c>
    </row>
    <row r="9473" spans="1:5" ht="16" x14ac:dyDescent="0.2">
      <c r="A9473" s="8" t="s">
        <v>9307</v>
      </c>
      <c r="B9473" s="8" t="s">
        <v>7899</v>
      </c>
      <c r="C9473" s="8" t="s">
        <v>6</v>
      </c>
      <c r="D9473" s="50" t="s">
        <v>11823</v>
      </c>
      <c r="E9473" s="50" t="s">
        <v>7862</v>
      </c>
    </row>
    <row r="9474" spans="1:5" ht="16" x14ac:dyDescent="0.2">
      <c r="A9474" s="8" t="s">
        <v>9307</v>
      </c>
      <c r="B9474" s="8" t="s">
        <v>7899</v>
      </c>
      <c r="C9474" s="8" t="s">
        <v>7</v>
      </c>
      <c r="D9474" s="50" t="s">
        <v>11830</v>
      </c>
      <c r="E9474" s="50" t="s">
        <v>7901</v>
      </c>
    </row>
    <row r="9475" spans="1:5" ht="16" x14ac:dyDescent="0.2">
      <c r="A9475" s="8" t="s">
        <v>9307</v>
      </c>
      <c r="B9475" s="8" t="s">
        <v>7902</v>
      </c>
      <c r="C9475" s="8" t="s">
        <v>4</v>
      </c>
      <c r="D9475" s="50" t="s">
        <v>7854</v>
      </c>
      <c r="E9475" s="50" t="s">
        <v>7854</v>
      </c>
    </row>
    <row r="9476" spans="1:5" ht="16" x14ac:dyDescent="0.2">
      <c r="A9476" s="8" t="s">
        <v>9307</v>
      </c>
      <c r="B9476" s="8" t="s">
        <v>7902</v>
      </c>
      <c r="C9476" s="8" t="s">
        <v>5</v>
      </c>
      <c r="D9476" s="50" t="s">
        <v>11821</v>
      </c>
      <c r="E9476" s="50" t="s">
        <v>7858</v>
      </c>
    </row>
    <row r="9477" spans="1:5" ht="16" x14ac:dyDescent="0.2">
      <c r="A9477" s="8" t="s">
        <v>9307</v>
      </c>
      <c r="B9477" s="8" t="s">
        <v>7902</v>
      </c>
      <c r="C9477" s="8" t="s">
        <v>6</v>
      </c>
      <c r="D9477" s="50" t="s">
        <v>11823</v>
      </c>
      <c r="E9477" s="50" t="s">
        <v>7862</v>
      </c>
    </row>
    <row r="9478" spans="1:5" ht="16" x14ac:dyDescent="0.2">
      <c r="A9478" s="8" t="s">
        <v>9307</v>
      </c>
      <c r="B9478" s="8" t="s">
        <v>7902</v>
      </c>
      <c r="C9478" s="8" t="s">
        <v>7</v>
      </c>
      <c r="D9478" s="50" t="s">
        <v>10342</v>
      </c>
      <c r="E9478" s="50" t="s">
        <v>3058</v>
      </c>
    </row>
    <row r="9479" spans="1:5" ht="16" x14ac:dyDescent="0.2">
      <c r="A9479" s="8" t="s">
        <v>9307</v>
      </c>
      <c r="B9479" s="8" t="s">
        <v>7905</v>
      </c>
      <c r="C9479" s="8" t="s">
        <v>4</v>
      </c>
      <c r="D9479" s="50" t="s">
        <v>7854</v>
      </c>
      <c r="E9479" s="50" t="s">
        <v>7854</v>
      </c>
    </row>
    <row r="9480" spans="1:5" ht="16" x14ac:dyDescent="0.2">
      <c r="A9480" s="8" t="s">
        <v>9307</v>
      </c>
      <c r="B9480" s="8" t="s">
        <v>7905</v>
      </c>
      <c r="C9480" s="8" t="s">
        <v>5</v>
      </c>
      <c r="D9480" s="50" t="s">
        <v>11821</v>
      </c>
      <c r="E9480" s="50" t="s">
        <v>7858</v>
      </c>
    </row>
    <row r="9481" spans="1:5" ht="16" x14ac:dyDescent="0.2">
      <c r="A9481" s="8" t="s">
        <v>9307</v>
      </c>
      <c r="B9481" s="8" t="s">
        <v>7905</v>
      </c>
      <c r="C9481" s="8" t="s">
        <v>6</v>
      </c>
      <c r="D9481" s="50" t="s">
        <v>11823</v>
      </c>
      <c r="E9481" s="50" t="s">
        <v>7862</v>
      </c>
    </row>
    <row r="9482" spans="1:5" ht="16" x14ac:dyDescent="0.2">
      <c r="A9482" s="8" t="s">
        <v>9307</v>
      </c>
      <c r="B9482" s="8" t="s">
        <v>7905</v>
      </c>
      <c r="C9482" s="8" t="s">
        <v>7</v>
      </c>
      <c r="D9482" s="50" t="s">
        <v>11831</v>
      </c>
      <c r="E9482" s="50" t="s">
        <v>7907</v>
      </c>
    </row>
    <row r="9483" spans="1:5" ht="16" x14ac:dyDescent="0.2">
      <c r="A9483" s="8" t="s">
        <v>9307</v>
      </c>
      <c r="B9483" s="8" t="s">
        <v>7908</v>
      </c>
      <c r="C9483" s="8" t="s">
        <v>4</v>
      </c>
      <c r="D9483" s="50" t="s">
        <v>7854</v>
      </c>
      <c r="E9483" s="50" t="s">
        <v>7854</v>
      </c>
    </row>
    <row r="9484" spans="1:5" ht="16" x14ac:dyDescent="0.2">
      <c r="A9484" s="8" t="s">
        <v>9307</v>
      </c>
      <c r="B9484" s="8" t="s">
        <v>7908</v>
      </c>
      <c r="C9484" s="8" t="s">
        <v>5</v>
      </c>
      <c r="D9484" s="50" t="s">
        <v>11821</v>
      </c>
      <c r="E9484" s="50" t="s">
        <v>7858</v>
      </c>
    </row>
    <row r="9485" spans="1:5" ht="16" x14ac:dyDescent="0.2">
      <c r="A9485" s="8" t="s">
        <v>9307</v>
      </c>
      <c r="B9485" s="8" t="s">
        <v>7908</v>
      </c>
      <c r="C9485" s="8" t="s">
        <v>6</v>
      </c>
      <c r="D9485" s="50" t="s">
        <v>11823</v>
      </c>
      <c r="E9485" s="50" t="s">
        <v>7862</v>
      </c>
    </row>
    <row r="9486" spans="1:5" ht="16" x14ac:dyDescent="0.2">
      <c r="A9486" s="8" t="s">
        <v>9307</v>
      </c>
      <c r="B9486" s="8" t="s">
        <v>7908</v>
      </c>
      <c r="C9486" s="8" t="s">
        <v>7</v>
      </c>
      <c r="D9486" s="50" t="s">
        <v>10342</v>
      </c>
      <c r="E9486" s="50" t="s">
        <v>3058</v>
      </c>
    </row>
    <row r="9487" spans="1:5" ht="16" x14ac:dyDescent="0.2">
      <c r="A9487" s="8" t="s">
        <v>9307</v>
      </c>
      <c r="B9487" s="8" t="s">
        <v>7911</v>
      </c>
      <c r="C9487" s="8" t="s">
        <v>4</v>
      </c>
      <c r="D9487" s="50" t="s">
        <v>7854</v>
      </c>
      <c r="E9487" s="50" t="s">
        <v>7854</v>
      </c>
    </row>
    <row r="9488" spans="1:5" ht="16" x14ac:dyDescent="0.2">
      <c r="A9488" s="8" t="s">
        <v>9307</v>
      </c>
      <c r="B9488" s="8" t="s">
        <v>7911</v>
      </c>
      <c r="C9488" s="8" t="s">
        <v>5</v>
      </c>
      <c r="D9488" s="50" t="s">
        <v>11821</v>
      </c>
      <c r="E9488" s="50" t="s">
        <v>7858</v>
      </c>
    </row>
    <row r="9489" spans="1:5" ht="16" x14ac:dyDescent="0.2">
      <c r="A9489" s="8" t="s">
        <v>9307</v>
      </c>
      <c r="B9489" s="8" t="s">
        <v>7911</v>
      </c>
      <c r="C9489" s="8" t="s">
        <v>6</v>
      </c>
      <c r="D9489" s="50" t="s">
        <v>11823</v>
      </c>
      <c r="E9489" s="50" t="s">
        <v>7862</v>
      </c>
    </row>
    <row r="9490" spans="1:5" ht="16" x14ac:dyDescent="0.2">
      <c r="A9490" s="8" t="s">
        <v>9307</v>
      </c>
      <c r="B9490" s="8" t="s">
        <v>7911</v>
      </c>
      <c r="C9490" s="8" t="s">
        <v>7</v>
      </c>
      <c r="D9490" s="50" t="s">
        <v>11832</v>
      </c>
      <c r="E9490" s="50" t="s">
        <v>7913</v>
      </c>
    </row>
    <row r="9491" spans="1:5" ht="16" x14ac:dyDescent="0.2">
      <c r="A9491" s="8" t="s">
        <v>9307</v>
      </c>
      <c r="B9491" s="8" t="s">
        <v>7914</v>
      </c>
      <c r="C9491" s="8" t="s">
        <v>4</v>
      </c>
      <c r="D9491" s="50" t="s">
        <v>7854</v>
      </c>
      <c r="E9491" s="50" t="s">
        <v>7854</v>
      </c>
    </row>
    <row r="9492" spans="1:5" ht="16" x14ac:dyDescent="0.2">
      <c r="A9492" s="8" t="s">
        <v>9307</v>
      </c>
      <c r="B9492" s="8" t="s">
        <v>7914</v>
      </c>
      <c r="C9492" s="8" t="s">
        <v>5</v>
      </c>
      <c r="D9492" s="50" t="s">
        <v>11821</v>
      </c>
      <c r="E9492" s="50" t="s">
        <v>7858</v>
      </c>
    </row>
    <row r="9493" spans="1:5" ht="16" x14ac:dyDescent="0.2">
      <c r="A9493" s="8" t="s">
        <v>9307</v>
      </c>
      <c r="B9493" s="8" t="s">
        <v>7914</v>
      </c>
      <c r="C9493" s="8" t="s">
        <v>6</v>
      </c>
      <c r="D9493" s="50" t="s">
        <v>11823</v>
      </c>
      <c r="E9493" s="50" t="s">
        <v>7862</v>
      </c>
    </row>
    <row r="9494" spans="1:5" ht="16" x14ac:dyDescent="0.2">
      <c r="A9494" s="8" t="s">
        <v>9307</v>
      </c>
      <c r="B9494" s="8" t="s">
        <v>7914</v>
      </c>
      <c r="C9494" s="8" t="s">
        <v>7</v>
      </c>
      <c r="D9494" s="50" t="s">
        <v>10342</v>
      </c>
      <c r="E9494" s="50" t="s">
        <v>3058</v>
      </c>
    </row>
    <row r="9495" spans="1:5" ht="16" x14ac:dyDescent="0.2">
      <c r="A9495" s="8" t="s">
        <v>9307</v>
      </c>
      <c r="B9495" s="8" t="s">
        <v>7917</v>
      </c>
      <c r="C9495" s="8" t="s">
        <v>4</v>
      </c>
      <c r="D9495" s="50" t="s">
        <v>7854</v>
      </c>
      <c r="E9495" s="50" t="s">
        <v>7854</v>
      </c>
    </row>
    <row r="9496" spans="1:5" ht="16" x14ac:dyDescent="0.2">
      <c r="A9496" s="8" t="s">
        <v>9307</v>
      </c>
      <c r="B9496" s="8" t="s">
        <v>7917</v>
      </c>
      <c r="C9496" s="8" t="s">
        <v>5</v>
      </c>
      <c r="D9496" s="50" t="s">
        <v>11821</v>
      </c>
      <c r="E9496" s="50" t="s">
        <v>7858</v>
      </c>
    </row>
    <row r="9497" spans="1:5" ht="16" x14ac:dyDescent="0.2">
      <c r="A9497" s="8" t="s">
        <v>9307</v>
      </c>
      <c r="B9497" s="8" t="s">
        <v>7917</v>
      </c>
      <c r="C9497" s="8" t="s">
        <v>6</v>
      </c>
      <c r="D9497" s="50" t="s">
        <v>11823</v>
      </c>
      <c r="E9497" s="50" t="s">
        <v>7862</v>
      </c>
    </row>
    <row r="9498" spans="1:5" ht="16" x14ac:dyDescent="0.2">
      <c r="A9498" s="8" t="s">
        <v>9307</v>
      </c>
      <c r="B9498" s="8" t="s">
        <v>7917</v>
      </c>
      <c r="C9498" s="8" t="s">
        <v>7</v>
      </c>
      <c r="D9498" s="50" t="s">
        <v>11833</v>
      </c>
      <c r="E9498" s="50" t="s">
        <v>7919</v>
      </c>
    </row>
    <row r="9499" spans="1:5" ht="16" x14ac:dyDescent="0.2">
      <c r="A9499" s="8" t="s">
        <v>9307</v>
      </c>
      <c r="B9499" s="8" t="s">
        <v>7920</v>
      </c>
      <c r="C9499" s="8" t="s">
        <v>4</v>
      </c>
      <c r="D9499" s="50" t="s">
        <v>7854</v>
      </c>
      <c r="E9499" s="50" t="s">
        <v>7854</v>
      </c>
    </row>
    <row r="9500" spans="1:5" ht="16" x14ac:dyDescent="0.2">
      <c r="A9500" s="8" t="s">
        <v>9307</v>
      </c>
      <c r="B9500" s="8" t="s">
        <v>7920</v>
      </c>
      <c r="C9500" s="8" t="s">
        <v>5</v>
      </c>
      <c r="D9500" s="50" t="s">
        <v>11821</v>
      </c>
      <c r="E9500" s="50" t="s">
        <v>7858</v>
      </c>
    </row>
    <row r="9501" spans="1:5" ht="16" x14ac:dyDescent="0.2">
      <c r="A9501" s="8" t="s">
        <v>9307</v>
      </c>
      <c r="B9501" s="8" t="s">
        <v>7920</v>
      </c>
      <c r="C9501" s="8" t="s">
        <v>6</v>
      </c>
      <c r="D9501" s="50" t="s">
        <v>11823</v>
      </c>
      <c r="E9501" s="50" t="s">
        <v>7862</v>
      </c>
    </row>
    <row r="9502" spans="1:5" ht="16" x14ac:dyDescent="0.2">
      <c r="A9502" s="8" t="s">
        <v>9307</v>
      </c>
      <c r="B9502" s="8" t="s">
        <v>7920</v>
      </c>
      <c r="C9502" s="8" t="s">
        <v>7</v>
      </c>
      <c r="D9502" s="50" t="s">
        <v>10342</v>
      </c>
      <c r="E9502" s="50" t="s">
        <v>3058</v>
      </c>
    </row>
    <row r="9503" spans="1:5" ht="16" x14ac:dyDescent="0.2">
      <c r="A9503" s="8" t="s">
        <v>9307</v>
      </c>
      <c r="B9503" s="8" t="s">
        <v>7923</v>
      </c>
      <c r="C9503" s="8" t="s">
        <v>4</v>
      </c>
      <c r="D9503" s="50" t="s">
        <v>7854</v>
      </c>
      <c r="E9503" s="50" t="s">
        <v>7854</v>
      </c>
    </row>
    <row r="9504" spans="1:5" ht="16" x14ac:dyDescent="0.2">
      <c r="A9504" s="8" t="s">
        <v>9307</v>
      </c>
      <c r="B9504" s="8" t="s">
        <v>7923</v>
      </c>
      <c r="C9504" s="8" t="s">
        <v>5</v>
      </c>
      <c r="D9504" s="50" t="s">
        <v>11821</v>
      </c>
      <c r="E9504" s="50" t="s">
        <v>7858</v>
      </c>
    </row>
    <row r="9505" spans="1:5" ht="16" x14ac:dyDescent="0.2">
      <c r="A9505" s="8" t="s">
        <v>9307</v>
      </c>
      <c r="B9505" s="8" t="s">
        <v>7923</v>
      </c>
      <c r="C9505" s="8" t="s">
        <v>6</v>
      </c>
      <c r="D9505" s="50" t="s">
        <v>11823</v>
      </c>
      <c r="E9505" s="50" t="s">
        <v>7862</v>
      </c>
    </row>
    <row r="9506" spans="1:5" ht="16" x14ac:dyDescent="0.2">
      <c r="A9506" s="8" t="s">
        <v>9307</v>
      </c>
      <c r="B9506" s="8" t="s">
        <v>7923</v>
      </c>
      <c r="C9506" s="8" t="s">
        <v>7</v>
      </c>
      <c r="D9506" s="50" t="s">
        <v>11834</v>
      </c>
      <c r="E9506" s="50" t="s">
        <v>7925</v>
      </c>
    </row>
    <row r="9507" spans="1:5" ht="16" x14ac:dyDescent="0.2">
      <c r="A9507" s="8" t="s">
        <v>9307</v>
      </c>
      <c r="B9507" s="8" t="s">
        <v>7926</v>
      </c>
      <c r="C9507" s="8" t="s">
        <v>4</v>
      </c>
      <c r="D9507" s="50" t="s">
        <v>7854</v>
      </c>
      <c r="E9507" s="50" t="s">
        <v>7854</v>
      </c>
    </row>
    <row r="9508" spans="1:5" ht="16" x14ac:dyDescent="0.2">
      <c r="A9508" s="8" t="s">
        <v>9307</v>
      </c>
      <c r="B9508" s="8" t="s">
        <v>7926</v>
      </c>
      <c r="C9508" s="8" t="s">
        <v>5</v>
      </c>
      <c r="D9508" s="50" t="s">
        <v>11821</v>
      </c>
      <c r="E9508" s="50" t="s">
        <v>7858</v>
      </c>
    </row>
    <row r="9509" spans="1:5" ht="16" x14ac:dyDescent="0.2">
      <c r="A9509" s="8" t="s">
        <v>9307</v>
      </c>
      <c r="B9509" s="8" t="s">
        <v>7926</v>
      </c>
      <c r="C9509" s="8" t="s">
        <v>6</v>
      </c>
      <c r="D9509" s="50" t="s">
        <v>11823</v>
      </c>
      <c r="E9509" s="50" t="s">
        <v>7862</v>
      </c>
    </row>
    <row r="9510" spans="1:5" ht="16" x14ac:dyDescent="0.2">
      <c r="A9510" s="8" t="s">
        <v>9307</v>
      </c>
      <c r="B9510" s="8" t="s">
        <v>7926</v>
      </c>
      <c r="C9510" s="8" t="s">
        <v>7</v>
      </c>
      <c r="D9510" s="50" t="s">
        <v>10342</v>
      </c>
      <c r="E9510" s="50" t="s">
        <v>3058</v>
      </c>
    </row>
    <row r="9511" spans="1:5" ht="16" x14ac:dyDescent="0.2">
      <c r="A9511" s="8" t="s">
        <v>9307</v>
      </c>
      <c r="B9511" s="8" t="s">
        <v>7929</v>
      </c>
      <c r="C9511" s="8" t="s">
        <v>4</v>
      </c>
      <c r="D9511" s="50" t="s">
        <v>7854</v>
      </c>
      <c r="E9511" s="50" t="s">
        <v>7854</v>
      </c>
    </row>
    <row r="9512" spans="1:5" ht="16" x14ac:dyDescent="0.2">
      <c r="A9512" s="8" t="s">
        <v>9307</v>
      </c>
      <c r="B9512" s="8" t="s">
        <v>7929</v>
      </c>
      <c r="C9512" s="8" t="s">
        <v>5</v>
      </c>
      <c r="D9512" s="50" t="s">
        <v>11821</v>
      </c>
      <c r="E9512" s="50" t="s">
        <v>7858</v>
      </c>
    </row>
    <row r="9513" spans="1:5" ht="16" x14ac:dyDescent="0.2">
      <c r="A9513" s="8" t="s">
        <v>9307</v>
      </c>
      <c r="B9513" s="8" t="s">
        <v>7929</v>
      </c>
      <c r="C9513" s="8" t="s">
        <v>6</v>
      </c>
      <c r="D9513" s="50" t="s">
        <v>11823</v>
      </c>
      <c r="E9513" s="50" t="s">
        <v>7862</v>
      </c>
    </row>
    <row r="9514" spans="1:5" ht="16" x14ac:dyDescent="0.2">
      <c r="A9514" s="8" t="s">
        <v>9307</v>
      </c>
      <c r="B9514" s="8" t="s">
        <v>7929</v>
      </c>
      <c r="C9514" s="8" t="s">
        <v>7</v>
      </c>
      <c r="D9514" s="50" t="s">
        <v>11835</v>
      </c>
      <c r="E9514" s="50" t="s">
        <v>7931</v>
      </c>
    </row>
    <row r="9515" spans="1:5" ht="16" x14ac:dyDescent="0.2">
      <c r="A9515" s="8" t="s">
        <v>9307</v>
      </c>
      <c r="B9515" s="8" t="s">
        <v>7929</v>
      </c>
      <c r="C9515" s="8" t="s">
        <v>8</v>
      </c>
      <c r="D9515" s="50" t="s">
        <v>11836</v>
      </c>
      <c r="E9515" s="50" t="s">
        <v>7932</v>
      </c>
    </row>
    <row r="9516" spans="1:5" ht="16" x14ac:dyDescent="0.2">
      <c r="A9516" s="8" t="s">
        <v>9307</v>
      </c>
      <c r="B9516" s="8" t="s">
        <v>7933</v>
      </c>
      <c r="C9516" s="8" t="s">
        <v>4</v>
      </c>
      <c r="D9516" s="50" t="s">
        <v>7854</v>
      </c>
      <c r="E9516" s="50" t="s">
        <v>7854</v>
      </c>
    </row>
    <row r="9517" spans="1:5" ht="16" x14ac:dyDescent="0.2">
      <c r="A9517" s="8" t="s">
        <v>9307</v>
      </c>
      <c r="B9517" s="8" t="s">
        <v>7933</v>
      </c>
      <c r="C9517" s="8" t="s">
        <v>5</v>
      </c>
      <c r="D9517" s="50" t="s">
        <v>11821</v>
      </c>
      <c r="E9517" s="50" t="s">
        <v>7858</v>
      </c>
    </row>
    <row r="9518" spans="1:5" ht="16" x14ac:dyDescent="0.2">
      <c r="A9518" s="8" t="s">
        <v>9307</v>
      </c>
      <c r="B9518" s="8" t="s">
        <v>7933</v>
      </c>
      <c r="C9518" s="8" t="s">
        <v>6</v>
      </c>
      <c r="D9518" s="50" t="s">
        <v>11823</v>
      </c>
      <c r="E9518" s="50" t="s">
        <v>7862</v>
      </c>
    </row>
    <row r="9519" spans="1:5" ht="16" x14ac:dyDescent="0.2">
      <c r="A9519" s="8" t="s">
        <v>9307</v>
      </c>
      <c r="B9519" s="8" t="s">
        <v>7933</v>
      </c>
      <c r="C9519" s="8" t="s">
        <v>7</v>
      </c>
      <c r="D9519" s="50" t="s">
        <v>10342</v>
      </c>
      <c r="E9519" s="50" t="s">
        <v>3058</v>
      </c>
    </row>
    <row r="9520" spans="1:5" ht="16" x14ac:dyDescent="0.2">
      <c r="A9520" s="8" t="s">
        <v>9307</v>
      </c>
      <c r="B9520" s="8" t="s">
        <v>7936</v>
      </c>
      <c r="C9520" s="8" t="s">
        <v>4</v>
      </c>
      <c r="D9520" s="50" t="s">
        <v>7854</v>
      </c>
      <c r="E9520" s="50" t="s">
        <v>7854</v>
      </c>
    </row>
    <row r="9521" spans="1:5" ht="16" x14ac:dyDescent="0.2">
      <c r="A9521" s="8" t="s">
        <v>9307</v>
      </c>
      <c r="B9521" s="8" t="s">
        <v>7936</v>
      </c>
      <c r="C9521" s="8" t="s">
        <v>5</v>
      </c>
      <c r="D9521" s="50" t="s">
        <v>11821</v>
      </c>
      <c r="E9521" s="50" t="s">
        <v>7858</v>
      </c>
    </row>
    <row r="9522" spans="1:5" ht="16" x14ac:dyDescent="0.2">
      <c r="A9522" s="8" t="s">
        <v>9307</v>
      </c>
      <c r="B9522" s="8" t="s">
        <v>7936</v>
      </c>
      <c r="C9522" s="8" t="s">
        <v>6</v>
      </c>
      <c r="D9522" s="50" t="s">
        <v>11823</v>
      </c>
      <c r="E9522" s="50" t="s">
        <v>7862</v>
      </c>
    </row>
    <row r="9523" spans="1:5" ht="16" x14ac:dyDescent="0.2">
      <c r="A9523" s="8" t="s">
        <v>9307</v>
      </c>
      <c r="B9523" s="8" t="s">
        <v>7936</v>
      </c>
      <c r="C9523" s="8" t="s">
        <v>7</v>
      </c>
      <c r="D9523" s="50" t="s">
        <v>11837</v>
      </c>
      <c r="E9523" s="50" t="s">
        <v>7938</v>
      </c>
    </row>
    <row r="9524" spans="1:5" ht="16" x14ac:dyDescent="0.2">
      <c r="A9524" s="8" t="s">
        <v>9307</v>
      </c>
      <c r="B9524" s="8" t="s">
        <v>7939</v>
      </c>
      <c r="C9524" s="8" t="s">
        <v>4</v>
      </c>
      <c r="D9524" s="50" t="s">
        <v>7854</v>
      </c>
      <c r="E9524" s="50" t="s">
        <v>7854</v>
      </c>
    </row>
    <row r="9525" spans="1:5" ht="16" x14ac:dyDescent="0.2">
      <c r="A9525" s="8" t="s">
        <v>9307</v>
      </c>
      <c r="B9525" s="8" t="s">
        <v>7939</v>
      </c>
      <c r="C9525" s="8" t="s">
        <v>5</v>
      </c>
      <c r="D9525" s="50" t="s">
        <v>11821</v>
      </c>
      <c r="E9525" s="50" t="s">
        <v>7858</v>
      </c>
    </row>
    <row r="9526" spans="1:5" ht="16" x14ac:dyDescent="0.2">
      <c r="A9526" s="8" t="s">
        <v>9307</v>
      </c>
      <c r="B9526" s="8" t="s">
        <v>7939</v>
      </c>
      <c r="C9526" s="8" t="s">
        <v>6</v>
      </c>
      <c r="D9526" s="50" t="s">
        <v>11823</v>
      </c>
      <c r="E9526" s="50" t="s">
        <v>7862</v>
      </c>
    </row>
    <row r="9527" spans="1:5" ht="16" x14ac:dyDescent="0.2">
      <c r="A9527" s="8" t="s">
        <v>9307</v>
      </c>
      <c r="B9527" s="8" t="s">
        <v>7939</v>
      </c>
      <c r="C9527" s="8" t="s">
        <v>7</v>
      </c>
      <c r="D9527" s="50" t="s">
        <v>10342</v>
      </c>
      <c r="E9527" s="50" t="s">
        <v>3058</v>
      </c>
    </row>
    <row r="9528" spans="1:5" ht="16" x14ac:dyDescent="0.2">
      <c r="A9528" s="8" t="s">
        <v>9307</v>
      </c>
      <c r="B9528" s="8" t="s">
        <v>7942</v>
      </c>
      <c r="C9528" s="8" t="s">
        <v>4</v>
      </c>
      <c r="D9528" s="50" t="s">
        <v>7854</v>
      </c>
      <c r="E9528" s="50" t="s">
        <v>7854</v>
      </c>
    </row>
    <row r="9529" spans="1:5" ht="16" x14ac:dyDescent="0.2">
      <c r="A9529" s="8" t="s">
        <v>9307</v>
      </c>
      <c r="B9529" s="8" t="s">
        <v>7942</v>
      </c>
      <c r="C9529" s="8" t="s">
        <v>5</v>
      </c>
      <c r="D9529" s="50" t="s">
        <v>11821</v>
      </c>
      <c r="E9529" s="50" t="s">
        <v>7858</v>
      </c>
    </row>
    <row r="9530" spans="1:5" ht="16" x14ac:dyDescent="0.2">
      <c r="A9530" s="8" t="s">
        <v>9307</v>
      </c>
      <c r="B9530" s="8" t="s">
        <v>7942</v>
      </c>
      <c r="C9530" s="8" t="s">
        <v>6</v>
      </c>
      <c r="D9530" s="50" t="s">
        <v>11823</v>
      </c>
      <c r="E9530" s="50" t="s">
        <v>7862</v>
      </c>
    </row>
    <row r="9531" spans="1:5" ht="16" x14ac:dyDescent="0.2">
      <c r="A9531" s="8" t="s">
        <v>9307</v>
      </c>
      <c r="B9531" s="8" t="s">
        <v>7942</v>
      </c>
      <c r="C9531" s="8" t="s">
        <v>7</v>
      </c>
      <c r="D9531" s="50" t="s">
        <v>11838</v>
      </c>
      <c r="E9531" s="50" t="s">
        <v>7944</v>
      </c>
    </row>
    <row r="9532" spans="1:5" ht="16" x14ac:dyDescent="0.2">
      <c r="A9532" s="8" t="s">
        <v>9307</v>
      </c>
      <c r="B9532" s="8" t="s">
        <v>7945</v>
      </c>
      <c r="C9532" s="8" t="s">
        <v>4</v>
      </c>
      <c r="D9532" s="50" t="s">
        <v>7854</v>
      </c>
      <c r="E9532" s="50" t="s">
        <v>7854</v>
      </c>
    </row>
    <row r="9533" spans="1:5" ht="16" x14ac:dyDescent="0.2">
      <c r="A9533" s="8" t="s">
        <v>9307</v>
      </c>
      <c r="B9533" s="8" t="s">
        <v>7945</v>
      </c>
      <c r="C9533" s="8" t="s">
        <v>5</v>
      </c>
      <c r="D9533" s="50" t="s">
        <v>11821</v>
      </c>
      <c r="E9533" s="50" t="s">
        <v>7858</v>
      </c>
    </row>
    <row r="9534" spans="1:5" ht="16" x14ac:dyDescent="0.2">
      <c r="A9534" s="8" t="s">
        <v>9307</v>
      </c>
      <c r="B9534" s="8" t="s">
        <v>7945</v>
      </c>
      <c r="C9534" s="8" t="s">
        <v>6</v>
      </c>
      <c r="D9534" s="50" t="s">
        <v>11823</v>
      </c>
      <c r="E9534" s="50" t="s">
        <v>7862</v>
      </c>
    </row>
    <row r="9535" spans="1:5" ht="16" x14ac:dyDescent="0.2">
      <c r="A9535" s="8" t="s">
        <v>9307</v>
      </c>
      <c r="B9535" s="8" t="s">
        <v>7945</v>
      </c>
      <c r="C9535" s="8" t="s">
        <v>7</v>
      </c>
      <c r="D9535" s="50" t="s">
        <v>10342</v>
      </c>
      <c r="E9535" s="50" t="s">
        <v>3058</v>
      </c>
    </row>
    <row r="9536" spans="1:5" ht="16" x14ac:dyDescent="0.2">
      <c r="A9536" s="8" t="s">
        <v>9307</v>
      </c>
      <c r="B9536" s="8" t="s">
        <v>7948</v>
      </c>
      <c r="C9536" s="8" t="s">
        <v>4</v>
      </c>
      <c r="D9536" s="50" t="s">
        <v>7854</v>
      </c>
      <c r="E9536" s="50" t="s">
        <v>7854</v>
      </c>
    </row>
    <row r="9537" spans="1:5" ht="16" x14ac:dyDescent="0.2">
      <c r="A9537" s="8" t="s">
        <v>9307</v>
      </c>
      <c r="B9537" s="8" t="s">
        <v>7948</v>
      </c>
      <c r="C9537" s="8" t="s">
        <v>5</v>
      </c>
      <c r="D9537" s="50" t="s">
        <v>11821</v>
      </c>
      <c r="E9537" s="50" t="s">
        <v>7858</v>
      </c>
    </row>
    <row r="9538" spans="1:5" ht="16" x14ac:dyDescent="0.2">
      <c r="A9538" s="8" t="s">
        <v>9307</v>
      </c>
      <c r="B9538" s="8" t="s">
        <v>7948</v>
      </c>
      <c r="C9538" s="8" t="s">
        <v>6</v>
      </c>
      <c r="D9538" s="50" t="s">
        <v>11823</v>
      </c>
      <c r="E9538" s="50" t="s">
        <v>7862</v>
      </c>
    </row>
    <row r="9539" spans="1:5" ht="16" x14ac:dyDescent="0.2">
      <c r="A9539" s="8" t="s">
        <v>9307</v>
      </c>
      <c r="B9539" s="8" t="s">
        <v>7948</v>
      </c>
      <c r="C9539" s="8" t="s">
        <v>7</v>
      </c>
      <c r="D9539" s="50" t="s">
        <v>9547</v>
      </c>
      <c r="E9539" s="50" t="s">
        <v>802</v>
      </c>
    </row>
    <row r="9540" spans="1:5" ht="16" x14ac:dyDescent="0.2">
      <c r="A9540" s="8" t="s">
        <v>9307</v>
      </c>
      <c r="B9540" s="8" t="s">
        <v>7950</v>
      </c>
      <c r="C9540" s="8" t="s">
        <v>4</v>
      </c>
      <c r="D9540" s="50" t="s">
        <v>7854</v>
      </c>
      <c r="E9540" s="50" t="s">
        <v>7854</v>
      </c>
    </row>
    <row r="9541" spans="1:5" ht="16" x14ac:dyDescent="0.2">
      <c r="A9541" s="8" t="s">
        <v>9307</v>
      </c>
      <c r="B9541" s="8" t="s">
        <v>7950</v>
      </c>
      <c r="C9541" s="8" t="s">
        <v>5</v>
      </c>
      <c r="D9541" s="50" t="s">
        <v>11821</v>
      </c>
      <c r="E9541" s="50" t="s">
        <v>7858</v>
      </c>
    </row>
    <row r="9542" spans="1:5" ht="16" x14ac:dyDescent="0.2">
      <c r="A9542" s="8" t="s">
        <v>9307</v>
      </c>
      <c r="B9542" s="8" t="s">
        <v>7950</v>
      </c>
      <c r="C9542" s="8" t="s">
        <v>6</v>
      </c>
      <c r="D9542" s="50" t="s">
        <v>11823</v>
      </c>
      <c r="E9542" s="50" t="s">
        <v>7862</v>
      </c>
    </row>
    <row r="9543" spans="1:5" ht="16" x14ac:dyDescent="0.2">
      <c r="A9543" s="8" t="s">
        <v>9307</v>
      </c>
      <c r="B9543" s="8" t="s">
        <v>7950</v>
      </c>
      <c r="C9543" s="8" t="s">
        <v>7</v>
      </c>
      <c r="D9543" s="50" t="s">
        <v>9516</v>
      </c>
      <c r="E9543" s="50" t="s">
        <v>643</v>
      </c>
    </row>
    <row r="9544" spans="1:5" ht="16" x14ac:dyDescent="0.2">
      <c r="A9544" s="8" t="s">
        <v>9307</v>
      </c>
      <c r="B9544" s="8" t="s">
        <v>7953</v>
      </c>
      <c r="C9544" s="8" t="s">
        <v>4</v>
      </c>
      <c r="D9544" s="50" t="s">
        <v>7854</v>
      </c>
      <c r="E9544" s="50" t="s">
        <v>7854</v>
      </c>
    </row>
    <row r="9545" spans="1:5" ht="16" x14ac:dyDescent="0.2">
      <c r="A9545" s="8" t="s">
        <v>9307</v>
      </c>
      <c r="B9545" s="8" t="s">
        <v>7953</v>
      </c>
      <c r="C9545" s="8" t="s">
        <v>5</v>
      </c>
      <c r="D9545" s="50" t="s">
        <v>11821</v>
      </c>
      <c r="E9545" s="50" t="s">
        <v>7858</v>
      </c>
    </row>
    <row r="9546" spans="1:5" ht="16" x14ac:dyDescent="0.2">
      <c r="A9546" s="8" t="s">
        <v>9307</v>
      </c>
      <c r="B9546" s="8" t="s">
        <v>7953</v>
      </c>
      <c r="C9546" s="8" t="s">
        <v>6</v>
      </c>
      <c r="D9546" s="50" t="s">
        <v>11823</v>
      </c>
      <c r="E9546" s="50" t="s">
        <v>7862</v>
      </c>
    </row>
    <row r="9547" spans="1:5" ht="16" x14ac:dyDescent="0.2">
      <c r="A9547" s="8" t="s">
        <v>9307</v>
      </c>
      <c r="B9547" s="8" t="s">
        <v>7953</v>
      </c>
      <c r="C9547" s="8" t="s">
        <v>7</v>
      </c>
      <c r="D9547" s="50" t="s">
        <v>9723</v>
      </c>
      <c r="E9547" s="50" t="s">
        <v>1408</v>
      </c>
    </row>
    <row r="9548" spans="1:5" ht="16" x14ac:dyDescent="0.2">
      <c r="A9548" s="8" t="s">
        <v>9307</v>
      </c>
      <c r="B9548" s="8" t="s">
        <v>7955</v>
      </c>
      <c r="C9548" s="8" t="s">
        <v>4</v>
      </c>
      <c r="D9548" s="50" t="s">
        <v>7854</v>
      </c>
      <c r="E9548" s="50" t="s">
        <v>7854</v>
      </c>
    </row>
    <row r="9549" spans="1:5" ht="16" x14ac:dyDescent="0.2">
      <c r="A9549" s="8" t="s">
        <v>9307</v>
      </c>
      <c r="B9549" s="8" t="s">
        <v>7955</v>
      </c>
      <c r="C9549" s="8" t="s">
        <v>5</v>
      </c>
      <c r="D9549" s="50" t="s">
        <v>11821</v>
      </c>
      <c r="E9549" s="50" t="s">
        <v>7858</v>
      </c>
    </row>
    <row r="9550" spans="1:5" ht="16" x14ac:dyDescent="0.2">
      <c r="A9550" s="8" t="s">
        <v>9307</v>
      </c>
      <c r="B9550" s="8" t="s">
        <v>7955</v>
      </c>
      <c r="C9550" s="8" t="s">
        <v>6</v>
      </c>
      <c r="D9550" s="50" t="s">
        <v>11839</v>
      </c>
      <c r="E9550" s="50" t="s">
        <v>7957</v>
      </c>
    </row>
    <row r="9551" spans="1:5" ht="16" x14ac:dyDescent="0.2">
      <c r="A9551" s="8" t="s">
        <v>9307</v>
      </c>
      <c r="B9551" s="8" t="s">
        <v>7955</v>
      </c>
      <c r="C9551" s="8" t="s">
        <v>7</v>
      </c>
      <c r="D9551" s="50" t="s">
        <v>11840</v>
      </c>
      <c r="E9551" s="50" t="s">
        <v>7958</v>
      </c>
    </row>
    <row r="9552" spans="1:5" ht="16" x14ac:dyDescent="0.2">
      <c r="A9552" s="8" t="s">
        <v>9307</v>
      </c>
      <c r="B9552" s="8" t="s">
        <v>7959</v>
      </c>
      <c r="C9552" s="8" t="s">
        <v>4</v>
      </c>
      <c r="D9552" s="50" t="s">
        <v>7854</v>
      </c>
      <c r="E9552" s="50" t="s">
        <v>7854</v>
      </c>
    </row>
    <row r="9553" spans="1:5" ht="16" x14ac:dyDescent="0.2">
      <c r="A9553" s="8" t="s">
        <v>9307</v>
      </c>
      <c r="B9553" s="8" t="s">
        <v>7959</v>
      </c>
      <c r="C9553" s="8" t="s">
        <v>5</v>
      </c>
      <c r="D9553" s="50" t="s">
        <v>11821</v>
      </c>
      <c r="E9553" s="50" t="s">
        <v>7858</v>
      </c>
    </row>
    <row r="9554" spans="1:5" ht="16" x14ac:dyDescent="0.2">
      <c r="A9554" s="8" t="s">
        <v>9307</v>
      </c>
      <c r="B9554" s="8" t="s">
        <v>7959</v>
      </c>
      <c r="C9554" s="8" t="s">
        <v>6</v>
      </c>
      <c r="D9554" s="50" t="s">
        <v>11839</v>
      </c>
      <c r="E9554" s="50" t="s">
        <v>7957</v>
      </c>
    </row>
    <row r="9555" spans="1:5" ht="16" x14ac:dyDescent="0.2">
      <c r="A9555" s="8" t="s">
        <v>9307</v>
      </c>
      <c r="B9555" s="8" t="s">
        <v>7959</v>
      </c>
      <c r="C9555" s="8" t="s">
        <v>7</v>
      </c>
      <c r="D9555" s="50" t="s">
        <v>11841</v>
      </c>
      <c r="E9555" s="50" t="s">
        <v>7961</v>
      </c>
    </row>
    <row r="9556" spans="1:5" ht="16" x14ac:dyDescent="0.2">
      <c r="A9556" s="8" t="s">
        <v>9307</v>
      </c>
      <c r="B9556" s="8" t="s">
        <v>7962</v>
      </c>
      <c r="C9556" s="8" t="s">
        <v>4</v>
      </c>
      <c r="D9556" s="50" t="s">
        <v>7854</v>
      </c>
      <c r="E9556" s="50" t="s">
        <v>7854</v>
      </c>
    </row>
    <row r="9557" spans="1:5" ht="16" x14ac:dyDescent="0.2">
      <c r="A9557" s="8" t="s">
        <v>9307</v>
      </c>
      <c r="B9557" s="8" t="s">
        <v>7962</v>
      </c>
      <c r="C9557" s="8" t="s">
        <v>5</v>
      </c>
      <c r="D9557" s="50" t="s">
        <v>11821</v>
      </c>
      <c r="E9557" s="50" t="s">
        <v>7858</v>
      </c>
    </row>
    <row r="9558" spans="1:5" ht="16" x14ac:dyDescent="0.2">
      <c r="A9558" s="8" t="s">
        <v>9307</v>
      </c>
      <c r="B9558" s="8" t="s">
        <v>7962</v>
      </c>
      <c r="C9558" s="8" t="s">
        <v>6</v>
      </c>
      <c r="D9558" s="50" t="s">
        <v>11839</v>
      </c>
      <c r="E9558" s="50" t="s">
        <v>7957</v>
      </c>
    </row>
    <row r="9559" spans="1:5" ht="16" x14ac:dyDescent="0.2">
      <c r="A9559" s="8" t="s">
        <v>9307</v>
      </c>
      <c r="B9559" s="8" t="s">
        <v>7962</v>
      </c>
      <c r="C9559" s="8" t="s">
        <v>7</v>
      </c>
      <c r="D9559" s="50" t="s">
        <v>10342</v>
      </c>
      <c r="E9559" s="50" t="s">
        <v>3058</v>
      </c>
    </row>
    <row r="9560" spans="1:5" ht="16" x14ac:dyDescent="0.2">
      <c r="A9560" s="8" t="s">
        <v>9307</v>
      </c>
      <c r="B9560" s="8" t="s">
        <v>7965</v>
      </c>
      <c r="C9560" s="8" t="s">
        <v>4</v>
      </c>
      <c r="D9560" s="50" t="s">
        <v>7854</v>
      </c>
      <c r="E9560" s="50" t="s">
        <v>7854</v>
      </c>
    </row>
    <row r="9561" spans="1:5" ht="16" x14ac:dyDescent="0.2">
      <c r="A9561" s="8" t="s">
        <v>9307</v>
      </c>
      <c r="B9561" s="8" t="s">
        <v>7965</v>
      </c>
      <c r="C9561" s="8" t="s">
        <v>5</v>
      </c>
      <c r="D9561" s="50" t="s">
        <v>11821</v>
      </c>
      <c r="E9561" s="50" t="s">
        <v>7858</v>
      </c>
    </row>
    <row r="9562" spans="1:5" ht="16" x14ac:dyDescent="0.2">
      <c r="A9562" s="8" t="s">
        <v>9307</v>
      </c>
      <c r="B9562" s="8" t="s">
        <v>7965</v>
      </c>
      <c r="C9562" s="8" t="s">
        <v>6</v>
      </c>
      <c r="D9562" s="50" t="s">
        <v>11839</v>
      </c>
      <c r="E9562" s="50" t="s">
        <v>7957</v>
      </c>
    </row>
    <row r="9563" spans="1:5" ht="16" x14ac:dyDescent="0.2">
      <c r="A9563" s="8" t="s">
        <v>9307</v>
      </c>
      <c r="B9563" s="8" t="s">
        <v>7965</v>
      </c>
      <c r="C9563" s="8" t="s">
        <v>7</v>
      </c>
      <c r="D9563" s="50" t="s">
        <v>11842</v>
      </c>
      <c r="E9563" s="50" t="s">
        <v>7967</v>
      </c>
    </row>
    <row r="9564" spans="1:5" ht="16" x14ac:dyDescent="0.2">
      <c r="A9564" s="8" t="s">
        <v>9307</v>
      </c>
      <c r="B9564" s="8" t="s">
        <v>7968</v>
      </c>
      <c r="C9564" s="8" t="s">
        <v>4</v>
      </c>
      <c r="D9564" s="50" t="s">
        <v>7854</v>
      </c>
      <c r="E9564" s="50" t="s">
        <v>7854</v>
      </c>
    </row>
    <row r="9565" spans="1:5" ht="16" x14ac:dyDescent="0.2">
      <c r="A9565" s="8" t="s">
        <v>9307</v>
      </c>
      <c r="B9565" s="8" t="s">
        <v>7968</v>
      </c>
      <c r="C9565" s="8" t="s">
        <v>5</v>
      </c>
      <c r="D9565" s="50" t="s">
        <v>11821</v>
      </c>
      <c r="E9565" s="50" t="s">
        <v>7858</v>
      </c>
    </row>
    <row r="9566" spans="1:5" ht="16" x14ac:dyDescent="0.2">
      <c r="A9566" s="8" t="s">
        <v>9307</v>
      </c>
      <c r="B9566" s="8" t="s">
        <v>7968</v>
      </c>
      <c r="C9566" s="8" t="s">
        <v>6</v>
      </c>
      <c r="D9566" s="50" t="s">
        <v>11839</v>
      </c>
      <c r="E9566" s="50" t="s">
        <v>7957</v>
      </c>
    </row>
    <row r="9567" spans="1:5" ht="16" x14ac:dyDescent="0.2">
      <c r="A9567" s="8" t="s">
        <v>9307</v>
      </c>
      <c r="B9567" s="8" t="s">
        <v>7968</v>
      </c>
      <c r="C9567" s="8" t="s">
        <v>7</v>
      </c>
      <c r="D9567" s="50" t="s">
        <v>10342</v>
      </c>
      <c r="E9567" s="50" t="s">
        <v>3058</v>
      </c>
    </row>
    <row r="9568" spans="1:5" ht="16" x14ac:dyDescent="0.2">
      <c r="A9568" s="8" t="s">
        <v>9307</v>
      </c>
      <c r="B9568" s="8" t="s">
        <v>7971</v>
      </c>
      <c r="C9568" s="8" t="s">
        <v>4</v>
      </c>
      <c r="D9568" s="50" t="s">
        <v>7854</v>
      </c>
      <c r="E9568" s="50" t="s">
        <v>7854</v>
      </c>
    </row>
    <row r="9569" spans="1:5" ht="16" x14ac:dyDescent="0.2">
      <c r="A9569" s="8" t="s">
        <v>9307</v>
      </c>
      <c r="B9569" s="8" t="s">
        <v>7971</v>
      </c>
      <c r="C9569" s="8" t="s">
        <v>5</v>
      </c>
      <c r="D9569" s="50" t="s">
        <v>11821</v>
      </c>
      <c r="E9569" s="50" t="s">
        <v>7858</v>
      </c>
    </row>
    <row r="9570" spans="1:5" ht="16" x14ac:dyDescent="0.2">
      <c r="A9570" s="8" t="s">
        <v>9307</v>
      </c>
      <c r="B9570" s="8" t="s">
        <v>7971</v>
      </c>
      <c r="C9570" s="8" t="s">
        <v>6</v>
      </c>
      <c r="D9570" s="50" t="s">
        <v>11839</v>
      </c>
      <c r="E9570" s="50" t="s">
        <v>7957</v>
      </c>
    </row>
    <row r="9571" spans="1:5" ht="16" x14ac:dyDescent="0.2">
      <c r="A9571" s="8" t="s">
        <v>9307</v>
      </c>
      <c r="B9571" s="8" t="s">
        <v>7971</v>
      </c>
      <c r="C9571" s="8" t="s">
        <v>7</v>
      </c>
      <c r="D9571" s="50" t="s">
        <v>11843</v>
      </c>
      <c r="E9571" s="50" t="s">
        <v>7973</v>
      </c>
    </row>
    <row r="9572" spans="1:5" ht="16" x14ac:dyDescent="0.2">
      <c r="A9572" s="8" t="s">
        <v>9307</v>
      </c>
      <c r="B9572" s="8" t="s">
        <v>7975</v>
      </c>
      <c r="C9572" s="8" t="s">
        <v>4</v>
      </c>
      <c r="D9572" s="50" t="s">
        <v>7854</v>
      </c>
      <c r="E9572" s="50" t="s">
        <v>7854</v>
      </c>
    </row>
    <row r="9573" spans="1:5" ht="16" x14ac:dyDescent="0.2">
      <c r="A9573" s="8" t="s">
        <v>9307</v>
      </c>
      <c r="B9573" s="8" t="s">
        <v>7975</v>
      </c>
      <c r="C9573" s="8" t="s">
        <v>5</v>
      </c>
      <c r="D9573" s="50" t="s">
        <v>11821</v>
      </c>
      <c r="E9573" s="50" t="s">
        <v>7858</v>
      </c>
    </row>
    <row r="9574" spans="1:5" ht="16" x14ac:dyDescent="0.2">
      <c r="A9574" s="8" t="s">
        <v>9307</v>
      </c>
      <c r="B9574" s="8" t="s">
        <v>7975</v>
      </c>
      <c r="C9574" s="8" t="s">
        <v>6</v>
      </c>
      <c r="D9574" s="50" t="s">
        <v>11839</v>
      </c>
      <c r="E9574" s="50" t="s">
        <v>7957</v>
      </c>
    </row>
    <row r="9575" spans="1:5" ht="16" x14ac:dyDescent="0.2">
      <c r="A9575" s="8" t="s">
        <v>9307</v>
      </c>
      <c r="B9575" s="8" t="s">
        <v>7975</v>
      </c>
      <c r="C9575" s="8" t="s">
        <v>7</v>
      </c>
      <c r="D9575" s="50" t="s">
        <v>10342</v>
      </c>
      <c r="E9575" s="50" t="s">
        <v>3058</v>
      </c>
    </row>
    <row r="9576" spans="1:5" ht="16" x14ac:dyDescent="0.2">
      <c r="A9576" s="8" t="s">
        <v>9307</v>
      </c>
      <c r="B9576" s="8" t="s">
        <v>7978</v>
      </c>
      <c r="C9576" s="8" t="s">
        <v>4</v>
      </c>
      <c r="D9576" s="50" t="s">
        <v>7854</v>
      </c>
      <c r="E9576" s="50" t="s">
        <v>7854</v>
      </c>
    </row>
    <row r="9577" spans="1:5" ht="16" x14ac:dyDescent="0.2">
      <c r="A9577" s="8" t="s">
        <v>9307</v>
      </c>
      <c r="B9577" s="8" t="s">
        <v>7978</v>
      </c>
      <c r="C9577" s="8" t="s">
        <v>5</v>
      </c>
      <c r="D9577" s="50" t="s">
        <v>11821</v>
      </c>
      <c r="E9577" s="50" t="s">
        <v>7858</v>
      </c>
    </row>
    <row r="9578" spans="1:5" ht="16" x14ac:dyDescent="0.2">
      <c r="A9578" s="8" t="s">
        <v>9307</v>
      </c>
      <c r="B9578" s="8" t="s">
        <v>7978</v>
      </c>
      <c r="C9578" s="8" t="s">
        <v>6</v>
      </c>
      <c r="D9578" s="50" t="s">
        <v>11839</v>
      </c>
      <c r="E9578" s="50" t="s">
        <v>7957</v>
      </c>
    </row>
    <row r="9579" spans="1:5" ht="16" x14ac:dyDescent="0.2">
      <c r="A9579" s="8" t="s">
        <v>9307</v>
      </c>
      <c r="B9579" s="8" t="s">
        <v>7978</v>
      </c>
      <c r="C9579" s="8" t="s">
        <v>7</v>
      </c>
      <c r="D9579" s="50" t="s">
        <v>9547</v>
      </c>
      <c r="E9579" s="50" t="s">
        <v>802</v>
      </c>
    </row>
    <row r="9580" spans="1:5" ht="16" x14ac:dyDescent="0.2">
      <c r="A9580" s="8" t="s">
        <v>9307</v>
      </c>
      <c r="B9580" s="8" t="s">
        <v>7980</v>
      </c>
      <c r="C9580" s="8" t="s">
        <v>4</v>
      </c>
      <c r="D9580" s="50" t="s">
        <v>7854</v>
      </c>
      <c r="E9580" s="50" t="s">
        <v>7854</v>
      </c>
    </row>
    <row r="9581" spans="1:5" ht="16" x14ac:dyDescent="0.2">
      <c r="A9581" s="8" t="s">
        <v>9307</v>
      </c>
      <c r="B9581" s="8" t="s">
        <v>7980</v>
      </c>
      <c r="C9581" s="8" t="s">
        <v>5</v>
      </c>
      <c r="D9581" s="50" t="s">
        <v>11821</v>
      </c>
      <c r="E9581" s="50" t="s">
        <v>7858</v>
      </c>
    </row>
    <row r="9582" spans="1:5" ht="16" x14ac:dyDescent="0.2">
      <c r="A9582" s="8" t="s">
        <v>9307</v>
      </c>
      <c r="B9582" s="8" t="s">
        <v>7980</v>
      </c>
      <c r="C9582" s="8" t="s">
        <v>6</v>
      </c>
      <c r="D9582" s="50" t="s">
        <v>11839</v>
      </c>
      <c r="E9582" s="50" t="s">
        <v>7957</v>
      </c>
    </row>
    <row r="9583" spans="1:5" ht="16" x14ac:dyDescent="0.2">
      <c r="A9583" s="8" t="s">
        <v>9307</v>
      </c>
      <c r="B9583" s="8" t="s">
        <v>7980</v>
      </c>
      <c r="C9583" s="8" t="s">
        <v>7</v>
      </c>
      <c r="D9583" s="50" t="s">
        <v>9516</v>
      </c>
      <c r="E9583" s="50" t="s">
        <v>643</v>
      </c>
    </row>
    <row r="9584" spans="1:5" ht="16" x14ac:dyDescent="0.2">
      <c r="A9584" s="8" t="s">
        <v>9307</v>
      </c>
      <c r="B9584" s="8" t="s">
        <v>7983</v>
      </c>
      <c r="C9584" s="8" t="s">
        <v>4</v>
      </c>
      <c r="D9584" s="50" t="s">
        <v>7854</v>
      </c>
      <c r="E9584" s="50" t="s">
        <v>7854</v>
      </c>
    </row>
    <row r="9585" spans="1:5" ht="16" x14ac:dyDescent="0.2">
      <c r="A9585" s="8" t="s">
        <v>9307</v>
      </c>
      <c r="B9585" s="8" t="s">
        <v>7983</v>
      </c>
      <c r="C9585" s="8" t="s">
        <v>5</v>
      </c>
      <c r="D9585" s="50" t="s">
        <v>11821</v>
      </c>
      <c r="E9585" s="50" t="s">
        <v>7858</v>
      </c>
    </row>
    <row r="9586" spans="1:5" ht="16" x14ac:dyDescent="0.2">
      <c r="A9586" s="8" t="s">
        <v>9307</v>
      </c>
      <c r="B9586" s="8" t="s">
        <v>7983</v>
      </c>
      <c r="C9586" s="8" t="s">
        <v>6</v>
      </c>
      <c r="D9586" s="50" t="s">
        <v>11839</v>
      </c>
      <c r="E9586" s="50" t="s">
        <v>7957</v>
      </c>
    </row>
    <row r="9587" spans="1:5" ht="16" x14ac:dyDescent="0.2">
      <c r="A9587" s="8" t="s">
        <v>9307</v>
      </c>
      <c r="B9587" s="8" t="s">
        <v>7983</v>
      </c>
      <c r="C9587" s="8" t="s">
        <v>7</v>
      </c>
      <c r="D9587" s="50" t="s">
        <v>9723</v>
      </c>
      <c r="E9587" s="50" t="s">
        <v>1408</v>
      </c>
    </row>
    <row r="9588" spans="1:5" ht="16" x14ac:dyDescent="0.2">
      <c r="A9588" s="8" t="s">
        <v>9307</v>
      </c>
      <c r="B9588" s="8" t="s">
        <v>7985</v>
      </c>
      <c r="C9588" s="8" t="s">
        <v>4</v>
      </c>
      <c r="D9588" s="50" t="s">
        <v>7854</v>
      </c>
      <c r="E9588" s="50" t="s">
        <v>7854</v>
      </c>
    </row>
    <row r="9589" spans="1:5" ht="16" x14ac:dyDescent="0.2">
      <c r="A9589" s="8" t="s">
        <v>9307</v>
      </c>
      <c r="B9589" s="8" t="s">
        <v>7985</v>
      </c>
      <c r="C9589" s="8" t="s">
        <v>5</v>
      </c>
      <c r="D9589" s="50" t="s">
        <v>11821</v>
      </c>
      <c r="E9589" s="50" t="s">
        <v>7858</v>
      </c>
    </row>
    <row r="9590" spans="1:5" ht="16" x14ac:dyDescent="0.2">
      <c r="A9590" s="8" t="s">
        <v>9307</v>
      </c>
      <c r="B9590" s="8" t="s">
        <v>7985</v>
      </c>
      <c r="C9590" s="8" t="s">
        <v>6</v>
      </c>
      <c r="D9590" s="50" t="s">
        <v>11844</v>
      </c>
      <c r="E9590" s="50" t="s">
        <v>7987</v>
      </c>
    </row>
    <row r="9591" spans="1:5" ht="32" x14ac:dyDescent="0.2">
      <c r="A9591" s="8" t="s">
        <v>9307</v>
      </c>
      <c r="B9591" s="8" t="s">
        <v>7985</v>
      </c>
      <c r="C9591" s="8" t="s">
        <v>7</v>
      </c>
      <c r="D9591" s="50" t="s">
        <v>11845</v>
      </c>
      <c r="E9591" s="50" t="s">
        <v>7988</v>
      </c>
    </row>
    <row r="9592" spans="1:5" ht="16" x14ac:dyDescent="0.2">
      <c r="A9592" s="8" t="s">
        <v>9307</v>
      </c>
      <c r="B9592" s="8" t="s">
        <v>7989</v>
      </c>
      <c r="C9592" s="8" t="s">
        <v>4</v>
      </c>
      <c r="D9592" s="50" t="s">
        <v>7854</v>
      </c>
      <c r="E9592" s="50" t="s">
        <v>7854</v>
      </c>
    </row>
    <row r="9593" spans="1:5" ht="16" x14ac:dyDescent="0.2">
      <c r="A9593" s="8" t="s">
        <v>9307</v>
      </c>
      <c r="B9593" s="8" t="s">
        <v>7989</v>
      </c>
      <c r="C9593" s="8" t="s">
        <v>5</v>
      </c>
      <c r="D9593" s="50" t="s">
        <v>11821</v>
      </c>
      <c r="E9593" s="50" t="s">
        <v>7858</v>
      </c>
    </row>
    <row r="9594" spans="1:5" ht="16" x14ac:dyDescent="0.2">
      <c r="A9594" s="8" t="s">
        <v>9307</v>
      </c>
      <c r="B9594" s="8" t="s">
        <v>7989</v>
      </c>
      <c r="C9594" s="8" t="s">
        <v>6</v>
      </c>
      <c r="D9594" s="50" t="s">
        <v>11844</v>
      </c>
      <c r="E9594" s="50" t="s">
        <v>7987</v>
      </c>
    </row>
    <row r="9595" spans="1:5" ht="16" x14ac:dyDescent="0.2">
      <c r="A9595" s="8" t="s">
        <v>9307</v>
      </c>
      <c r="B9595" s="8" t="s">
        <v>7989</v>
      </c>
      <c r="C9595" s="8" t="s">
        <v>7</v>
      </c>
      <c r="D9595" s="50" t="s">
        <v>11846</v>
      </c>
      <c r="E9595" s="50" t="s">
        <v>7991</v>
      </c>
    </row>
    <row r="9596" spans="1:5" ht="80" x14ac:dyDescent="0.2">
      <c r="A9596" s="8" t="s">
        <v>9307</v>
      </c>
      <c r="B9596" s="8" t="s">
        <v>7989</v>
      </c>
      <c r="C9596" s="8" t="s">
        <v>8</v>
      </c>
      <c r="D9596" s="50" t="s">
        <v>11847</v>
      </c>
      <c r="E9596" s="50" t="s">
        <v>7992</v>
      </c>
    </row>
    <row r="9597" spans="1:5" ht="16" x14ac:dyDescent="0.2">
      <c r="A9597" s="8" t="s">
        <v>9307</v>
      </c>
      <c r="B9597" s="8" t="s">
        <v>7993</v>
      </c>
      <c r="C9597" s="8" t="s">
        <v>4</v>
      </c>
      <c r="D9597" s="50" t="s">
        <v>7854</v>
      </c>
      <c r="E9597" s="50" t="s">
        <v>7854</v>
      </c>
    </row>
    <row r="9598" spans="1:5" ht="16" x14ac:dyDescent="0.2">
      <c r="A9598" s="8" t="s">
        <v>9307</v>
      </c>
      <c r="B9598" s="8" t="s">
        <v>7993</v>
      </c>
      <c r="C9598" s="8" t="s">
        <v>5</v>
      </c>
      <c r="D9598" s="50" t="s">
        <v>11821</v>
      </c>
      <c r="E9598" s="50" t="s">
        <v>7858</v>
      </c>
    </row>
    <row r="9599" spans="1:5" ht="16" x14ac:dyDescent="0.2">
      <c r="A9599" s="8" t="s">
        <v>9307</v>
      </c>
      <c r="B9599" s="8" t="s">
        <v>7993</v>
      </c>
      <c r="C9599" s="8" t="s">
        <v>6</v>
      </c>
      <c r="D9599" s="50" t="s">
        <v>11844</v>
      </c>
      <c r="E9599" s="50" t="s">
        <v>7987</v>
      </c>
    </row>
    <row r="9600" spans="1:5" ht="16" x14ac:dyDescent="0.2">
      <c r="A9600" s="8" t="s">
        <v>9307</v>
      </c>
      <c r="B9600" s="8" t="s">
        <v>7993</v>
      </c>
      <c r="C9600" s="8" t="s">
        <v>7</v>
      </c>
      <c r="D9600" s="50" t="s">
        <v>10342</v>
      </c>
      <c r="E9600" s="50" t="s">
        <v>3058</v>
      </c>
    </row>
    <row r="9601" spans="1:5" ht="16" x14ac:dyDescent="0.2">
      <c r="A9601" s="8" t="s">
        <v>9307</v>
      </c>
      <c r="B9601" s="8" t="s">
        <v>7996</v>
      </c>
      <c r="C9601" s="8" t="s">
        <v>4</v>
      </c>
      <c r="D9601" s="50" t="s">
        <v>7854</v>
      </c>
      <c r="E9601" s="50" t="s">
        <v>7854</v>
      </c>
    </row>
    <row r="9602" spans="1:5" ht="16" x14ac:dyDescent="0.2">
      <c r="A9602" s="8" t="s">
        <v>9307</v>
      </c>
      <c r="B9602" s="8" t="s">
        <v>7996</v>
      </c>
      <c r="C9602" s="8" t="s">
        <v>5</v>
      </c>
      <c r="D9602" s="50" t="s">
        <v>11821</v>
      </c>
      <c r="E9602" s="50" t="s">
        <v>7858</v>
      </c>
    </row>
    <row r="9603" spans="1:5" ht="16" x14ac:dyDescent="0.2">
      <c r="A9603" s="8" t="s">
        <v>9307</v>
      </c>
      <c r="B9603" s="8" t="s">
        <v>7996</v>
      </c>
      <c r="C9603" s="8" t="s">
        <v>6</v>
      </c>
      <c r="D9603" s="50" t="s">
        <v>11844</v>
      </c>
      <c r="E9603" s="50" t="s">
        <v>7987</v>
      </c>
    </row>
    <row r="9604" spans="1:5" ht="16" x14ac:dyDescent="0.2">
      <c r="A9604" s="8" t="s">
        <v>9307</v>
      </c>
      <c r="B9604" s="8" t="s">
        <v>7996</v>
      </c>
      <c r="C9604" s="8" t="s">
        <v>7</v>
      </c>
      <c r="D9604" s="50" t="s">
        <v>11848</v>
      </c>
      <c r="E9604" s="50" t="s">
        <v>7998</v>
      </c>
    </row>
    <row r="9605" spans="1:5" ht="80" x14ac:dyDescent="0.2">
      <c r="A9605" s="8" t="s">
        <v>9307</v>
      </c>
      <c r="B9605" s="8" t="s">
        <v>7996</v>
      </c>
      <c r="C9605" s="8" t="s">
        <v>8</v>
      </c>
      <c r="D9605" s="50" t="s">
        <v>11849</v>
      </c>
      <c r="E9605" s="50" t="s">
        <v>7999</v>
      </c>
    </row>
    <row r="9606" spans="1:5" ht="16" x14ac:dyDescent="0.2">
      <c r="A9606" s="8" t="s">
        <v>9307</v>
      </c>
      <c r="B9606" s="8" t="s">
        <v>8000</v>
      </c>
      <c r="C9606" s="8" t="s">
        <v>4</v>
      </c>
      <c r="D9606" s="50" t="s">
        <v>7854</v>
      </c>
      <c r="E9606" s="50" t="s">
        <v>7854</v>
      </c>
    </row>
    <row r="9607" spans="1:5" ht="16" x14ac:dyDescent="0.2">
      <c r="A9607" s="8" t="s">
        <v>9307</v>
      </c>
      <c r="B9607" s="8" t="s">
        <v>8000</v>
      </c>
      <c r="C9607" s="8" t="s">
        <v>5</v>
      </c>
      <c r="D9607" s="50" t="s">
        <v>11821</v>
      </c>
      <c r="E9607" s="50" t="s">
        <v>7858</v>
      </c>
    </row>
    <row r="9608" spans="1:5" ht="16" x14ac:dyDescent="0.2">
      <c r="A9608" s="8" t="s">
        <v>9307</v>
      </c>
      <c r="B9608" s="8" t="s">
        <v>8000</v>
      </c>
      <c r="C9608" s="8" t="s">
        <v>6</v>
      </c>
      <c r="D9608" s="50" t="s">
        <v>11844</v>
      </c>
      <c r="E9608" s="50" t="s">
        <v>7987</v>
      </c>
    </row>
    <row r="9609" spans="1:5" ht="16" x14ac:dyDescent="0.2">
      <c r="A9609" s="8" t="s">
        <v>9307</v>
      </c>
      <c r="B9609" s="8" t="s">
        <v>8000</v>
      </c>
      <c r="C9609" s="8" t="s">
        <v>7</v>
      </c>
      <c r="D9609" s="50" t="s">
        <v>10342</v>
      </c>
      <c r="E9609" s="50" t="s">
        <v>3058</v>
      </c>
    </row>
    <row r="9610" spans="1:5" ht="16" x14ac:dyDescent="0.2">
      <c r="A9610" s="8" t="s">
        <v>9307</v>
      </c>
      <c r="B9610" s="8" t="s">
        <v>8003</v>
      </c>
      <c r="C9610" s="8" t="s">
        <v>4</v>
      </c>
      <c r="D9610" s="50" t="s">
        <v>7854</v>
      </c>
      <c r="E9610" s="50" t="s">
        <v>7854</v>
      </c>
    </row>
    <row r="9611" spans="1:5" ht="16" x14ac:dyDescent="0.2">
      <c r="A9611" s="8" t="s">
        <v>9307</v>
      </c>
      <c r="B9611" s="8" t="s">
        <v>8003</v>
      </c>
      <c r="C9611" s="8" t="s">
        <v>5</v>
      </c>
      <c r="D9611" s="50" t="s">
        <v>11821</v>
      </c>
      <c r="E9611" s="50" t="s">
        <v>7858</v>
      </c>
    </row>
    <row r="9612" spans="1:5" ht="16" x14ac:dyDescent="0.2">
      <c r="A9612" s="8" t="s">
        <v>9307</v>
      </c>
      <c r="B9612" s="8" t="s">
        <v>8003</v>
      </c>
      <c r="C9612" s="8" t="s">
        <v>6</v>
      </c>
      <c r="D9612" s="50" t="s">
        <v>11844</v>
      </c>
      <c r="E9612" s="50" t="s">
        <v>7987</v>
      </c>
    </row>
    <row r="9613" spans="1:5" ht="16" x14ac:dyDescent="0.2">
      <c r="A9613" s="8" t="s">
        <v>9307</v>
      </c>
      <c r="B9613" s="8" t="s">
        <v>8003</v>
      </c>
      <c r="C9613" s="8" t="s">
        <v>7</v>
      </c>
      <c r="D9613" s="50" t="s">
        <v>9547</v>
      </c>
      <c r="E9613" s="50" t="s">
        <v>802</v>
      </c>
    </row>
    <row r="9614" spans="1:5" ht="16" x14ac:dyDescent="0.2">
      <c r="A9614" s="8" t="s">
        <v>9307</v>
      </c>
      <c r="B9614" s="8" t="s">
        <v>8005</v>
      </c>
      <c r="C9614" s="8" t="s">
        <v>4</v>
      </c>
      <c r="D9614" s="50" t="s">
        <v>7854</v>
      </c>
      <c r="E9614" s="50" t="s">
        <v>7854</v>
      </c>
    </row>
    <row r="9615" spans="1:5" ht="16" x14ac:dyDescent="0.2">
      <c r="A9615" s="8" t="s">
        <v>9307</v>
      </c>
      <c r="B9615" s="8" t="s">
        <v>8005</v>
      </c>
      <c r="C9615" s="8" t="s">
        <v>5</v>
      </c>
      <c r="D9615" s="50" t="s">
        <v>11821</v>
      </c>
      <c r="E9615" s="50" t="s">
        <v>7858</v>
      </c>
    </row>
    <row r="9616" spans="1:5" ht="16" x14ac:dyDescent="0.2">
      <c r="A9616" s="8" t="s">
        <v>9307</v>
      </c>
      <c r="B9616" s="8" t="s">
        <v>8005</v>
      </c>
      <c r="C9616" s="8" t="s">
        <v>6</v>
      </c>
      <c r="D9616" s="50" t="s">
        <v>11844</v>
      </c>
      <c r="E9616" s="50" t="s">
        <v>7987</v>
      </c>
    </row>
    <row r="9617" spans="1:5" ht="16" x14ac:dyDescent="0.2">
      <c r="A9617" s="8" t="s">
        <v>9307</v>
      </c>
      <c r="B9617" s="8" t="s">
        <v>8005</v>
      </c>
      <c r="C9617" s="8" t="s">
        <v>7</v>
      </c>
      <c r="D9617" s="50" t="s">
        <v>9516</v>
      </c>
      <c r="E9617" s="50" t="s">
        <v>643</v>
      </c>
    </row>
    <row r="9618" spans="1:5" ht="16" x14ac:dyDescent="0.2">
      <c r="A9618" s="8" t="s">
        <v>9307</v>
      </c>
      <c r="B9618" s="8" t="s">
        <v>8008</v>
      </c>
      <c r="C9618" s="8" t="s">
        <v>4</v>
      </c>
      <c r="D9618" s="50" t="s">
        <v>7854</v>
      </c>
      <c r="E9618" s="50" t="s">
        <v>7854</v>
      </c>
    </row>
    <row r="9619" spans="1:5" ht="16" x14ac:dyDescent="0.2">
      <c r="A9619" s="8" t="s">
        <v>9307</v>
      </c>
      <c r="B9619" s="8" t="s">
        <v>8008</v>
      </c>
      <c r="C9619" s="8" t="s">
        <v>5</v>
      </c>
      <c r="D9619" s="50" t="s">
        <v>11821</v>
      </c>
      <c r="E9619" s="50" t="s">
        <v>7858</v>
      </c>
    </row>
    <row r="9620" spans="1:5" ht="16" x14ac:dyDescent="0.2">
      <c r="A9620" s="8" t="s">
        <v>9307</v>
      </c>
      <c r="B9620" s="8" t="s">
        <v>8008</v>
      </c>
      <c r="C9620" s="8" t="s">
        <v>6</v>
      </c>
      <c r="D9620" s="50" t="s">
        <v>11844</v>
      </c>
      <c r="E9620" s="50" t="s">
        <v>7987</v>
      </c>
    </row>
    <row r="9621" spans="1:5" ht="16" x14ac:dyDescent="0.2">
      <c r="A9621" s="8" t="s">
        <v>9307</v>
      </c>
      <c r="B9621" s="8" t="s">
        <v>8008</v>
      </c>
      <c r="C9621" s="8" t="s">
        <v>7</v>
      </c>
      <c r="D9621" s="50" t="s">
        <v>9723</v>
      </c>
      <c r="E9621" s="50" t="s">
        <v>1408</v>
      </c>
    </row>
    <row r="9622" spans="1:5" ht="16" x14ac:dyDescent="0.2">
      <c r="A9622" s="8" t="s">
        <v>9307</v>
      </c>
      <c r="B9622" s="8" t="s">
        <v>8010</v>
      </c>
      <c r="C9622" s="8" t="s">
        <v>4</v>
      </c>
      <c r="D9622" s="50" t="s">
        <v>7854</v>
      </c>
      <c r="E9622" s="50" t="s">
        <v>7854</v>
      </c>
    </row>
    <row r="9623" spans="1:5" ht="16" x14ac:dyDescent="0.2">
      <c r="A9623" s="8" t="s">
        <v>9307</v>
      </c>
      <c r="B9623" s="8" t="s">
        <v>8010</v>
      </c>
      <c r="C9623" s="8" t="s">
        <v>5</v>
      </c>
      <c r="D9623" s="50" t="s">
        <v>11821</v>
      </c>
      <c r="E9623" s="50" t="s">
        <v>7858</v>
      </c>
    </row>
    <row r="9624" spans="1:5" ht="16" x14ac:dyDescent="0.2">
      <c r="A9624" s="8" t="s">
        <v>9307</v>
      </c>
      <c r="B9624" s="8" t="s">
        <v>8010</v>
      </c>
      <c r="C9624" s="8" t="s">
        <v>6</v>
      </c>
      <c r="D9624" s="50" t="s">
        <v>11850</v>
      </c>
      <c r="E9624" s="50" t="s">
        <v>8012</v>
      </c>
    </row>
    <row r="9625" spans="1:5" ht="32" x14ac:dyDescent="0.2">
      <c r="A9625" s="8" t="s">
        <v>9307</v>
      </c>
      <c r="B9625" s="8" t="s">
        <v>8010</v>
      </c>
      <c r="C9625" s="8" t="s">
        <v>7</v>
      </c>
      <c r="D9625" s="50" t="s">
        <v>11851</v>
      </c>
      <c r="E9625" s="50" t="s">
        <v>8013</v>
      </c>
    </row>
    <row r="9626" spans="1:5" ht="16" x14ac:dyDescent="0.2">
      <c r="A9626" s="8" t="s">
        <v>9307</v>
      </c>
      <c r="B9626" s="8" t="s">
        <v>8014</v>
      </c>
      <c r="C9626" s="8" t="s">
        <v>4</v>
      </c>
      <c r="D9626" s="50" t="s">
        <v>7854</v>
      </c>
      <c r="E9626" s="50" t="s">
        <v>7854</v>
      </c>
    </row>
    <row r="9627" spans="1:5" ht="16" x14ac:dyDescent="0.2">
      <c r="A9627" s="8" t="s">
        <v>9307</v>
      </c>
      <c r="B9627" s="8" t="s">
        <v>8014</v>
      </c>
      <c r="C9627" s="8" t="s">
        <v>5</v>
      </c>
      <c r="D9627" s="50" t="s">
        <v>11821</v>
      </c>
      <c r="E9627" s="50" t="s">
        <v>7858</v>
      </c>
    </row>
    <row r="9628" spans="1:5" ht="16" x14ac:dyDescent="0.2">
      <c r="A9628" s="8" t="s">
        <v>9307</v>
      </c>
      <c r="B9628" s="8" t="s">
        <v>8014</v>
      </c>
      <c r="C9628" s="8" t="s">
        <v>6</v>
      </c>
      <c r="D9628" s="50" t="s">
        <v>11850</v>
      </c>
      <c r="E9628" s="50" t="s">
        <v>8012</v>
      </c>
    </row>
    <row r="9629" spans="1:5" ht="16" x14ac:dyDescent="0.2">
      <c r="A9629" s="8" t="s">
        <v>9307</v>
      </c>
      <c r="B9629" s="8" t="s">
        <v>8014</v>
      </c>
      <c r="C9629" s="8" t="s">
        <v>7</v>
      </c>
      <c r="D9629" s="50" t="s">
        <v>11852</v>
      </c>
      <c r="E9629" s="50" t="s">
        <v>8016</v>
      </c>
    </row>
    <row r="9630" spans="1:5" ht="64" x14ac:dyDescent="0.2">
      <c r="A9630" s="8" t="s">
        <v>9307</v>
      </c>
      <c r="B9630" s="8" t="s">
        <v>8014</v>
      </c>
      <c r="C9630" s="8" t="s">
        <v>8</v>
      </c>
      <c r="D9630" s="50" t="s">
        <v>10219</v>
      </c>
      <c r="E9630" s="50" t="s">
        <v>2669</v>
      </c>
    </row>
    <row r="9631" spans="1:5" ht="16" x14ac:dyDescent="0.2">
      <c r="A9631" s="8" t="s">
        <v>9307</v>
      </c>
      <c r="B9631" s="8" t="s">
        <v>8018</v>
      </c>
      <c r="C9631" s="8" t="s">
        <v>4</v>
      </c>
      <c r="D9631" s="50" t="s">
        <v>7854</v>
      </c>
      <c r="E9631" s="50" t="s">
        <v>7854</v>
      </c>
    </row>
    <row r="9632" spans="1:5" ht="16" x14ac:dyDescent="0.2">
      <c r="A9632" s="8" t="s">
        <v>9307</v>
      </c>
      <c r="B9632" s="8" t="s">
        <v>8018</v>
      </c>
      <c r="C9632" s="8" t="s">
        <v>5</v>
      </c>
      <c r="D9632" s="50" t="s">
        <v>11821</v>
      </c>
      <c r="E9632" s="50" t="s">
        <v>7858</v>
      </c>
    </row>
    <row r="9633" spans="1:5" ht="16" x14ac:dyDescent="0.2">
      <c r="A9633" s="8" t="s">
        <v>9307</v>
      </c>
      <c r="B9633" s="8" t="s">
        <v>8018</v>
      </c>
      <c r="C9633" s="8" t="s">
        <v>6</v>
      </c>
      <c r="D9633" s="50" t="s">
        <v>11850</v>
      </c>
      <c r="E9633" s="50" t="s">
        <v>8012</v>
      </c>
    </row>
    <row r="9634" spans="1:5" ht="16" x14ac:dyDescent="0.2">
      <c r="A9634" s="8" t="s">
        <v>9307</v>
      </c>
      <c r="B9634" s="8" t="s">
        <v>8018</v>
      </c>
      <c r="C9634" s="8" t="s">
        <v>7</v>
      </c>
      <c r="D9634" s="50" t="s">
        <v>10342</v>
      </c>
      <c r="E9634" s="50" t="s">
        <v>3058</v>
      </c>
    </row>
    <row r="9635" spans="1:5" ht="16" x14ac:dyDescent="0.2">
      <c r="A9635" s="8" t="s">
        <v>9307</v>
      </c>
      <c r="B9635" s="8" t="s">
        <v>8021</v>
      </c>
      <c r="C9635" s="8" t="s">
        <v>4</v>
      </c>
      <c r="D9635" s="50" t="s">
        <v>7854</v>
      </c>
      <c r="E9635" s="50" t="s">
        <v>7854</v>
      </c>
    </row>
    <row r="9636" spans="1:5" ht="16" x14ac:dyDescent="0.2">
      <c r="A9636" s="8" t="s">
        <v>9307</v>
      </c>
      <c r="B9636" s="8" t="s">
        <v>8021</v>
      </c>
      <c r="C9636" s="8" t="s">
        <v>5</v>
      </c>
      <c r="D9636" s="50" t="s">
        <v>11821</v>
      </c>
      <c r="E9636" s="50" t="s">
        <v>7858</v>
      </c>
    </row>
    <row r="9637" spans="1:5" ht="16" x14ac:dyDescent="0.2">
      <c r="A9637" s="8" t="s">
        <v>9307</v>
      </c>
      <c r="B9637" s="8" t="s">
        <v>8021</v>
      </c>
      <c r="C9637" s="8" t="s">
        <v>6</v>
      </c>
      <c r="D9637" s="50" t="s">
        <v>11850</v>
      </c>
      <c r="E9637" s="50" t="s">
        <v>8012</v>
      </c>
    </row>
    <row r="9638" spans="1:5" ht="16" x14ac:dyDescent="0.2">
      <c r="A9638" s="8" t="s">
        <v>9307</v>
      </c>
      <c r="B9638" s="8" t="s">
        <v>8021</v>
      </c>
      <c r="C9638" s="8" t="s">
        <v>7</v>
      </c>
      <c r="D9638" s="50" t="s">
        <v>11853</v>
      </c>
      <c r="E9638" s="50" t="s">
        <v>8023</v>
      </c>
    </row>
    <row r="9639" spans="1:5" ht="16" x14ac:dyDescent="0.2">
      <c r="A9639" s="8" t="s">
        <v>9307</v>
      </c>
      <c r="B9639" s="8" t="s">
        <v>8021</v>
      </c>
      <c r="C9639" s="8" t="s">
        <v>8</v>
      </c>
      <c r="D9639" s="50" t="s">
        <v>11854</v>
      </c>
      <c r="E9639" s="50" t="s">
        <v>8024</v>
      </c>
    </row>
    <row r="9640" spans="1:5" ht="16" x14ac:dyDescent="0.2">
      <c r="A9640" s="8" t="s">
        <v>9307</v>
      </c>
      <c r="B9640" s="8" t="s">
        <v>8025</v>
      </c>
      <c r="C9640" s="8" t="s">
        <v>4</v>
      </c>
      <c r="D9640" s="50" t="s">
        <v>7854</v>
      </c>
      <c r="E9640" s="50" t="s">
        <v>7854</v>
      </c>
    </row>
    <row r="9641" spans="1:5" ht="16" x14ac:dyDescent="0.2">
      <c r="A9641" s="8" t="s">
        <v>9307</v>
      </c>
      <c r="B9641" s="8" t="s">
        <v>8025</v>
      </c>
      <c r="C9641" s="8" t="s">
        <v>5</v>
      </c>
      <c r="D9641" s="50" t="s">
        <v>11821</v>
      </c>
      <c r="E9641" s="50" t="s">
        <v>7858</v>
      </c>
    </row>
    <row r="9642" spans="1:5" ht="16" x14ac:dyDescent="0.2">
      <c r="A9642" s="8" t="s">
        <v>9307</v>
      </c>
      <c r="B9642" s="8" t="s">
        <v>8025</v>
      </c>
      <c r="C9642" s="8" t="s">
        <v>6</v>
      </c>
      <c r="D9642" s="50" t="s">
        <v>11850</v>
      </c>
      <c r="E9642" s="50" t="s">
        <v>8012</v>
      </c>
    </row>
    <row r="9643" spans="1:5" ht="16" x14ac:dyDescent="0.2">
      <c r="A9643" s="8" t="s">
        <v>9307</v>
      </c>
      <c r="B9643" s="8" t="s">
        <v>8025</v>
      </c>
      <c r="C9643" s="8" t="s">
        <v>7</v>
      </c>
      <c r="D9643" s="50" t="s">
        <v>10342</v>
      </c>
      <c r="E9643" s="50" t="s">
        <v>3058</v>
      </c>
    </row>
    <row r="9644" spans="1:5" ht="16" x14ac:dyDescent="0.2">
      <c r="A9644" s="8" t="s">
        <v>9307</v>
      </c>
      <c r="B9644" s="8" t="s">
        <v>8028</v>
      </c>
      <c r="C9644" s="8" t="s">
        <v>4</v>
      </c>
      <c r="D9644" s="50" t="s">
        <v>7854</v>
      </c>
      <c r="E9644" s="50" t="s">
        <v>7854</v>
      </c>
    </row>
    <row r="9645" spans="1:5" ht="16" x14ac:dyDescent="0.2">
      <c r="A9645" s="8" t="s">
        <v>9307</v>
      </c>
      <c r="B9645" s="8" t="s">
        <v>8028</v>
      </c>
      <c r="C9645" s="8" t="s">
        <v>5</v>
      </c>
      <c r="D9645" s="50" t="s">
        <v>11821</v>
      </c>
      <c r="E9645" s="50" t="s">
        <v>7858</v>
      </c>
    </row>
    <row r="9646" spans="1:5" ht="16" x14ac:dyDescent="0.2">
      <c r="A9646" s="8" t="s">
        <v>9307</v>
      </c>
      <c r="B9646" s="8" t="s">
        <v>8028</v>
      </c>
      <c r="C9646" s="8" t="s">
        <v>6</v>
      </c>
      <c r="D9646" s="50" t="s">
        <v>11850</v>
      </c>
      <c r="E9646" s="50" t="s">
        <v>8012</v>
      </c>
    </row>
    <row r="9647" spans="1:5" ht="16" x14ac:dyDescent="0.2">
      <c r="A9647" s="8" t="s">
        <v>9307</v>
      </c>
      <c r="B9647" s="8" t="s">
        <v>8028</v>
      </c>
      <c r="C9647" s="8" t="s">
        <v>7</v>
      </c>
      <c r="D9647" s="50" t="s">
        <v>11855</v>
      </c>
      <c r="E9647" s="50" t="s">
        <v>8030</v>
      </c>
    </row>
    <row r="9648" spans="1:5" ht="16" x14ac:dyDescent="0.2">
      <c r="A9648" s="8" t="s">
        <v>9307</v>
      </c>
      <c r="B9648" s="8" t="s">
        <v>8031</v>
      </c>
      <c r="C9648" s="8" t="s">
        <v>4</v>
      </c>
      <c r="D9648" s="50" t="s">
        <v>7854</v>
      </c>
      <c r="E9648" s="50" t="s">
        <v>7854</v>
      </c>
    </row>
    <row r="9649" spans="1:5" ht="16" x14ac:dyDescent="0.2">
      <c r="A9649" s="8" t="s">
        <v>9307</v>
      </c>
      <c r="B9649" s="8" t="s">
        <v>8031</v>
      </c>
      <c r="C9649" s="8" t="s">
        <v>5</v>
      </c>
      <c r="D9649" s="50" t="s">
        <v>11821</v>
      </c>
      <c r="E9649" s="50" t="s">
        <v>7858</v>
      </c>
    </row>
    <row r="9650" spans="1:5" ht="16" x14ac:dyDescent="0.2">
      <c r="A9650" s="8" t="s">
        <v>9307</v>
      </c>
      <c r="B9650" s="8" t="s">
        <v>8031</v>
      </c>
      <c r="C9650" s="8" t="s">
        <v>6</v>
      </c>
      <c r="D9650" s="50" t="s">
        <v>11850</v>
      </c>
      <c r="E9650" s="50" t="s">
        <v>8012</v>
      </c>
    </row>
    <row r="9651" spans="1:5" ht="16" x14ac:dyDescent="0.2">
      <c r="A9651" s="8" t="s">
        <v>9307</v>
      </c>
      <c r="B9651" s="8" t="s">
        <v>8031</v>
      </c>
      <c r="C9651" s="8" t="s">
        <v>7</v>
      </c>
      <c r="D9651" s="50" t="s">
        <v>11856</v>
      </c>
      <c r="E9651" s="50" t="s">
        <v>8033</v>
      </c>
    </row>
    <row r="9652" spans="1:5" ht="16" x14ac:dyDescent="0.2">
      <c r="A9652" s="8" t="s">
        <v>9307</v>
      </c>
      <c r="B9652" s="8" t="s">
        <v>8034</v>
      </c>
      <c r="C9652" s="8" t="s">
        <v>4</v>
      </c>
      <c r="D9652" s="50" t="s">
        <v>7854</v>
      </c>
      <c r="E9652" s="50" t="s">
        <v>7854</v>
      </c>
    </row>
    <row r="9653" spans="1:5" ht="16" x14ac:dyDescent="0.2">
      <c r="A9653" s="8" t="s">
        <v>9307</v>
      </c>
      <c r="B9653" s="8" t="s">
        <v>8034</v>
      </c>
      <c r="C9653" s="8" t="s">
        <v>5</v>
      </c>
      <c r="D9653" s="50" t="s">
        <v>11821</v>
      </c>
      <c r="E9653" s="50" t="s">
        <v>7858</v>
      </c>
    </row>
    <row r="9654" spans="1:5" ht="16" x14ac:dyDescent="0.2">
      <c r="A9654" s="8" t="s">
        <v>9307</v>
      </c>
      <c r="B9654" s="8" t="s">
        <v>8034</v>
      </c>
      <c r="C9654" s="8" t="s">
        <v>6</v>
      </c>
      <c r="D9654" s="50" t="s">
        <v>11850</v>
      </c>
      <c r="E9654" s="50" t="s">
        <v>8012</v>
      </c>
    </row>
    <row r="9655" spans="1:5" ht="16" x14ac:dyDescent="0.2">
      <c r="A9655" s="8" t="s">
        <v>9307</v>
      </c>
      <c r="B9655" s="8" t="s">
        <v>8034</v>
      </c>
      <c r="C9655" s="8" t="s">
        <v>7</v>
      </c>
      <c r="D9655" s="50" t="s">
        <v>10342</v>
      </c>
      <c r="E9655" s="50" t="s">
        <v>3058</v>
      </c>
    </row>
    <row r="9656" spans="1:5" ht="16" x14ac:dyDescent="0.2">
      <c r="A9656" s="8" t="s">
        <v>9307</v>
      </c>
      <c r="B9656" s="8" t="s">
        <v>8037</v>
      </c>
      <c r="C9656" s="8" t="s">
        <v>4</v>
      </c>
      <c r="D9656" s="50" t="s">
        <v>7854</v>
      </c>
      <c r="E9656" s="50" t="s">
        <v>7854</v>
      </c>
    </row>
    <row r="9657" spans="1:5" ht="16" x14ac:dyDescent="0.2">
      <c r="A9657" s="8" t="s">
        <v>9307</v>
      </c>
      <c r="B9657" s="8" t="s">
        <v>8037</v>
      </c>
      <c r="C9657" s="8" t="s">
        <v>5</v>
      </c>
      <c r="D9657" s="50" t="s">
        <v>11821</v>
      </c>
      <c r="E9657" s="50" t="s">
        <v>7858</v>
      </c>
    </row>
    <row r="9658" spans="1:5" ht="16" x14ac:dyDescent="0.2">
      <c r="A9658" s="8" t="s">
        <v>9307</v>
      </c>
      <c r="B9658" s="8" t="s">
        <v>8037</v>
      </c>
      <c r="C9658" s="8" t="s">
        <v>6</v>
      </c>
      <c r="D9658" s="50" t="s">
        <v>11850</v>
      </c>
      <c r="E9658" s="50" t="s">
        <v>8012</v>
      </c>
    </row>
    <row r="9659" spans="1:5" ht="16" x14ac:dyDescent="0.2">
      <c r="A9659" s="8" t="s">
        <v>9307</v>
      </c>
      <c r="B9659" s="8" t="s">
        <v>8037</v>
      </c>
      <c r="C9659" s="8" t="s">
        <v>7</v>
      </c>
      <c r="D9659" s="50" t="s">
        <v>9547</v>
      </c>
      <c r="E9659" s="50" t="s">
        <v>802</v>
      </c>
    </row>
    <row r="9660" spans="1:5" ht="16" x14ac:dyDescent="0.2">
      <c r="A9660" s="8" t="s">
        <v>9307</v>
      </c>
      <c r="B9660" s="8" t="s">
        <v>8039</v>
      </c>
      <c r="C9660" s="8" t="s">
        <v>4</v>
      </c>
      <c r="D9660" s="50" t="s">
        <v>7854</v>
      </c>
      <c r="E9660" s="50" t="s">
        <v>7854</v>
      </c>
    </row>
    <row r="9661" spans="1:5" ht="16" x14ac:dyDescent="0.2">
      <c r="A9661" s="8" t="s">
        <v>9307</v>
      </c>
      <c r="B9661" s="8" t="s">
        <v>8039</v>
      </c>
      <c r="C9661" s="8" t="s">
        <v>5</v>
      </c>
      <c r="D9661" s="50" t="s">
        <v>11821</v>
      </c>
      <c r="E9661" s="50" t="s">
        <v>7858</v>
      </c>
    </row>
    <row r="9662" spans="1:5" ht="16" x14ac:dyDescent="0.2">
      <c r="A9662" s="8" t="s">
        <v>9307</v>
      </c>
      <c r="B9662" s="8" t="s">
        <v>8039</v>
      </c>
      <c r="C9662" s="8" t="s">
        <v>6</v>
      </c>
      <c r="D9662" s="50" t="s">
        <v>11850</v>
      </c>
      <c r="E9662" s="50" t="s">
        <v>8012</v>
      </c>
    </row>
    <row r="9663" spans="1:5" ht="16" x14ac:dyDescent="0.2">
      <c r="A9663" s="8" t="s">
        <v>9307</v>
      </c>
      <c r="B9663" s="8" t="s">
        <v>8039</v>
      </c>
      <c r="C9663" s="8" t="s">
        <v>7</v>
      </c>
      <c r="D9663" s="50" t="s">
        <v>9516</v>
      </c>
      <c r="E9663" s="50" t="s">
        <v>643</v>
      </c>
    </row>
    <row r="9664" spans="1:5" ht="16" x14ac:dyDescent="0.2">
      <c r="A9664" s="8" t="s">
        <v>9307</v>
      </c>
      <c r="B9664" s="8" t="s">
        <v>8042</v>
      </c>
      <c r="C9664" s="8" t="s">
        <v>4</v>
      </c>
      <c r="D9664" s="50" t="s">
        <v>7854</v>
      </c>
      <c r="E9664" s="50" t="s">
        <v>7854</v>
      </c>
    </row>
    <row r="9665" spans="1:5" ht="16" x14ac:dyDescent="0.2">
      <c r="A9665" s="8" t="s">
        <v>9307</v>
      </c>
      <c r="B9665" s="8" t="s">
        <v>8042</v>
      </c>
      <c r="C9665" s="8" t="s">
        <v>5</v>
      </c>
      <c r="D9665" s="50" t="s">
        <v>11821</v>
      </c>
      <c r="E9665" s="50" t="s">
        <v>7858</v>
      </c>
    </row>
    <row r="9666" spans="1:5" ht="16" x14ac:dyDescent="0.2">
      <c r="A9666" s="8" t="s">
        <v>9307</v>
      </c>
      <c r="B9666" s="8" t="s">
        <v>8042</v>
      </c>
      <c r="C9666" s="8" t="s">
        <v>6</v>
      </c>
      <c r="D9666" s="50" t="s">
        <v>11850</v>
      </c>
      <c r="E9666" s="50" t="s">
        <v>8012</v>
      </c>
    </row>
    <row r="9667" spans="1:5" ht="16" x14ac:dyDescent="0.2">
      <c r="A9667" s="8" t="s">
        <v>9307</v>
      </c>
      <c r="B9667" s="8" t="s">
        <v>8042</v>
      </c>
      <c r="C9667" s="8" t="s">
        <v>7</v>
      </c>
      <c r="D9667" s="50" t="s">
        <v>9723</v>
      </c>
      <c r="E9667" s="50" t="s">
        <v>1408</v>
      </c>
    </row>
    <row r="9668" spans="1:5" ht="16" x14ac:dyDescent="0.2">
      <c r="A9668" s="8" t="s">
        <v>9307</v>
      </c>
      <c r="B9668" s="8" t="s">
        <v>8044</v>
      </c>
      <c r="C9668" s="8" t="s">
        <v>4</v>
      </c>
      <c r="D9668" s="50" t="s">
        <v>7854</v>
      </c>
      <c r="E9668" s="50" t="s">
        <v>7854</v>
      </c>
    </row>
    <row r="9669" spans="1:5" ht="16" x14ac:dyDescent="0.2">
      <c r="A9669" s="8" t="s">
        <v>9307</v>
      </c>
      <c r="B9669" s="8" t="s">
        <v>8044</v>
      </c>
      <c r="C9669" s="8" t="s">
        <v>5</v>
      </c>
      <c r="D9669" s="50" t="s">
        <v>11821</v>
      </c>
      <c r="E9669" s="50" t="s">
        <v>7858</v>
      </c>
    </row>
    <row r="9670" spans="1:5" ht="16" x14ac:dyDescent="0.2">
      <c r="A9670" s="8" t="s">
        <v>9307</v>
      </c>
      <c r="B9670" s="8" t="s">
        <v>8044</v>
      </c>
      <c r="C9670" s="8" t="s">
        <v>6</v>
      </c>
      <c r="D9670" s="50" t="s">
        <v>11857</v>
      </c>
      <c r="E9670" s="50" t="s">
        <v>8046</v>
      </c>
    </row>
    <row r="9671" spans="1:5" ht="16" x14ac:dyDescent="0.2">
      <c r="A9671" s="8" t="s">
        <v>9307</v>
      </c>
      <c r="B9671" s="8" t="s">
        <v>8044</v>
      </c>
      <c r="C9671" s="8" t="s">
        <v>7</v>
      </c>
      <c r="D9671" s="50" t="s">
        <v>11858</v>
      </c>
      <c r="E9671" s="50" t="s">
        <v>8047</v>
      </c>
    </row>
    <row r="9672" spans="1:5" ht="16" x14ac:dyDescent="0.2">
      <c r="A9672" s="8" t="s">
        <v>9307</v>
      </c>
      <c r="B9672" s="8" t="s">
        <v>8048</v>
      </c>
      <c r="C9672" s="8" t="s">
        <v>4</v>
      </c>
      <c r="D9672" s="50" t="s">
        <v>7854</v>
      </c>
      <c r="E9672" s="50" t="s">
        <v>7854</v>
      </c>
    </row>
    <row r="9673" spans="1:5" ht="16" x14ac:dyDescent="0.2">
      <c r="A9673" s="8" t="s">
        <v>9307</v>
      </c>
      <c r="B9673" s="8" t="s">
        <v>8048</v>
      </c>
      <c r="C9673" s="8" t="s">
        <v>5</v>
      </c>
      <c r="D9673" s="50" t="s">
        <v>11821</v>
      </c>
      <c r="E9673" s="50" t="s">
        <v>7858</v>
      </c>
    </row>
    <row r="9674" spans="1:5" ht="16" x14ac:dyDescent="0.2">
      <c r="A9674" s="8" t="s">
        <v>9307</v>
      </c>
      <c r="B9674" s="8" t="s">
        <v>8048</v>
      </c>
      <c r="C9674" s="8" t="s">
        <v>6</v>
      </c>
      <c r="D9674" s="50" t="s">
        <v>11857</v>
      </c>
      <c r="E9674" s="50" t="s">
        <v>8046</v>
      </c>
    </row>
    <row r="9675" spans="1:5" ht="16" x14ac:dyDescent="0.2">
      <c r="A9675" s="8" t="s">
        <v>9307</v>
      </c>
      <c r="B9675" s="8" t="s">
        <v>8048</v>
      </c>
      <c r="C9675" s="8" t="s">
        <v>7</v>
      </c>
      <c r="D9675" s="50" t="s">
        <v>9631</v>
      </c>
      <c r="E9675" s="50" t="s">
        <v>1126</v>
      </c>
    </row>
    <row r="9676" spans="1:5" ht="16" x14ac:dyDescent="0.2">
      <c r="A9676" s="8" t="s">
        <v>9307</v>
      </c>
      <c r="B9676" s="8" t="s">
        <v>8052</v>
      </c>
      <c r="C9676" s="8" t="s">
        <v>4</v>
      </c>
      <c r="D9676" s="50" t="s">
        <v>7854</v>
      </c>
      <c r="E9676" s="50" t="s">
        <v>7854</v>
      </c>
    </row>
    <row r="9677" spans="1:5" ht="16" x14ac:dyDescent="0.2">
      <c r="A9677" s="8" t="s">
        <v>9307</v>
      </c>
      <c r="B9677" s="8" t="s">
        <v>8052</v>
      </c>
      <c r="C9677" s="8" t="s">
        <v>5</v>
      </c>
      <c r="D9677" s="50" t="s">
        <v>11821</v>
      </c>
      <c r="E9677" s="50" t="s">
        <v>7858</v>
      </c>
    </row>
    <row r="9678" spans="1:5" ht="16" x14ac:dyDescent="0.2">
      <c r="A9678" s="8" t="s">
        <v>9307</v>
      </c>
      <c r="B9678" s="8" t="s">
        <v>8052</v>
      </c>
      <c r="C9678" s="8" t="s">
        <v>6</v>
      </c>
      <c r="D9678" s="50" t="s">
        <v>9547</v>
      </c>
      <c r="E9678" s="50" t="s">
        <v>802</v>
      </c>
    </row>
    <row r="9679" spans="1:5" ht="32" x14ac:dyDescent="0.2">
      <c r="A9679" s="8" t="s">
        <v>9307</v>
      </c>
      <c r="B9679" s="8" t="s">
        <v>8052</v>
      </c>
      <c r="C9679" s="8" t="s">
        <v>7</v>
      </c>
      <c r="D9679" s="50" t="s">
        <v>11859</v>
      </c>
      <c r="E9679" s="50" t="s">
        <v>8054</v>
      </c>
    </row>
    <row r="9680" spans="1:5" ht="16" x14ac:dyDescent="0.2">
      <c r="A9680" s="8" t="s">
        <v>9307</v>
      </c>
      <c r="B9680" s="8" t="s">
        <v>8055</v>
      </c>
      <c r="C9680" s="8" t="s">
        <v>4</v>
      </c>
      <c r="D9680" s="50" t="s">
        <v>7854</v>
      </c>
      <c r="E9680" s="50" t="s">
        <v>7854</v>
      </c>
    </row>
    <row r="9681" spans="1:5" ht="16" x14ac:dyDescent="0.2">
      <c r="A9681" s="8" t="s">
        <v>9307</v>
      </c>
      <c r="B9681" s="8" t="s">
        <v>8055</v>
      </c>
      <c r="C9681" s="8" t="s">
        <v>5</v>
      </c>
      <c r="D9681" s="50" t="s">
        <v>11821</v>
      </c>
      <c r="E9681" s="50" t="s">
        <v>7858</v>
      </c>
    </row>
    <row r="9682" spans="1:5" ht="16" x14ac:dyDescent="0.2">
      <c r="A9682" s="8" t="s">
        <v>9307</v>
      </c>
      <c r="B9682" s="8" t="s">
        <v>8055</v>
      </c>
      <c r="C9682" s="8" t="s">
        <v>6</v>
      </c>
      <c r="D9682" s="50" t="s">
        <v>9547</v>
      </c>
      <c r="E9682" s="50" t="s">
        <v>802</v>
      </c>
    </row>
    <row r="9683" spans="1:5" ht="16" x14ac:dyDescent="0.2">
      <c r="A9683" s="8" t="s">
        <v>9307</v>
      </c>
      <c r="B9683" s="8" t="s">
        <v>8055</v>
      </c>
      <c r="C9683" s="8" t="s">
        <v>7</v>
      </c>
      <c r="D9683" s="50" t="s">
        <v>9631</v>
      </c>
      <c r="E9683" s="50" t="s">
        <v>1126</v>
      </c>
    </row>
    <row r="9684" spans="1:5" ht="16" x14ac:dyDescent="0.2">
      <c r="A9684" s="8" t="s">
        <v>9307</v>
      </c>
      <c r="B9684" s="8" t="s">
        <v>8059</v>
      </c>
      <c r="C9684" s="8" t="s">
        <v>4</v>
      </c>
      <c r="D9684" s="50" t="s">
        <v>7854</v>
      </c>
      <c r="E9684" s="50" t="s">
        <v>7854</v>
      </c>
    </row>
    <row r="9685" spans="1:5" ht="16" x14ac:dyDescent="0.2">
      <c r="A9685" s="8" t="s">
        <v>9307</v>
      </c>
      <c r="B9685" s="8" t="s">
        <v>8059</v>
      </c>
      <c r="C9685" s="8" t="s">
        <v>5</v>
      </c>
      <c r="D9685" s="50" t="s">
        <v>11860</v>
      </c>
      <c r="E9685" s="50" t="s">
        <v>8060</v>
      </c>
    </row>
    <row r="9686" spans="1:5" ht="16" x14ac:dyDescent="0.2">
      <c r="A9686" s="8" t="s">
        <v>9307</v>
      </c>
      <c r="B9686" s="8" t="s">
        <v>8059</v>
      </c>
      <c r="C9686" s="8" t="s">
        <v>6</v>
      </c>
      <c r="D9686" s="50" t="s">
        <v>9657</v>
      </c>
      <c r="E9686" s="50" t="s">
        <v>1257</v>
      </c>
    </row>
    <row r="9687" spans="1:5" ht="32" x14ac:dyDescent="0.2">
      <c r="A9687" s="8" t="s">
        <v>9307</v>
      </c>
      <c r="B9687" s="8" t="s">
        <v>8059</v>
      </c>
      <c r="C9687" s="8" t="s">
        <v>7</v>
      </c>
      <c r="D9687" s="50" t="s">
        <v>11861</v>
      </c>
      <c r="E9687" s="50" t="s">
        <v>8061</v>
      </c>
    </row>
    <row r="9688" spans="1:5" ht="16" x14ac:dyDescent="0.2">
      <c r="A9688" s="8" t="s">
        <v>9307</v>
      </c>
      <c r="B9688" s="8" t="s">
        <v>8062</v>
      </c>
      <c r="C9688" s="8" t="s">
        <v>4</v>
      </c>
      <c r="D9688" s="50" t="s">
        <v>7854</v>
      </c>
      <c r="E9688" s="50" t="s">
        <v>7854</v>
      </c>
    </row>
    <row r="9689" spans="1:5" ht="16" x14ac:dyDescent="0.2">
      <c r="A9689" s="8" t="s">
        <v>9307</v>
      </c>
      <c r="B9689" s="8" t="s">
        <v>8062</v>
      </c>
      <c r="C9689" s="8" t="s">
        <v>5</v>
      </c>
      <c r="D9689" s="50" t="s">
        <v>11860</v>
      </c>
      <c r="E9689" s="50" t="s">
        <v>8060</v>
      </c>
    </row>
    <row r="9690" spans="1:5" ht="16" x14ac:dyDescent="0.2">
      <c r="A9690" s="8" t="s">
        <v>9307</v>
      </c>
      <c r="B9690" s="8" t="s">
        <v>8062</v>
      </c>
      <c r="C9690" s="8" t="s">
        <v>6</v>
      </c>
      <c r="D9690" s="50" t="s">
        <v>11862</v>
      </c>
      <c r="E9690" s="50" t="s">
        <v>8064</v>
      </c>
    </row>
    <row r="9691" spans="1:5" ht="32" x14ac:dyDescent="0.2">
      <c r="A9691" s="8" t="s">
        <v>9307</v>
      </c>
      <c r="B9691" s="8" t="s">
        <v>8062</v>
      </c>
      <c r="C9691" s="8" t="s">
        <v>7</v>
      </c>
      <c r="D9691" s="50" t="s">
        <v>11863</v>
      </c>
      <c r="E9691" s="50" t="s">
        <v>8065</v>
      </c>
    </row>
    <row r="9692" spans="1:5" ht="16" x14ac:dyDescent="0.2">
      <c r="A9692" s="8" t="s">
        <v>9307</v>
      </c>
      <c r="B9692" s="8" t="s">
        <v>8066</v>
      </c>
      <c r="C9692" s="8" t="s">
        <v>4</v>
      </c>
      <c r="D9692" s="50" t="s">
        <v>7854</v>
      </c>
      <c r="E9692" s="50" t="s">
        <v>7854</v>
      </c>
    </row>
    <row r="9693" spans="1:5" ht="16" x14ac:dyDescent="0.2">
      <c r="A9693" s="8" t="s">
        <v>9307</v>
      </c>
      <c r="B9693" s="8" t="s">
        <v>8066</v>
      </c>
      <c r="C9693" s="8" t="s">
        <v>5</v>
      </c>
      <c r="D9693" s="50" t="s">
        <v>11860</v>
      </c>
      <c r="E9693" s="50" t="s">
        <v>8060</v>
      </c>
    </row>
    <row r="9694" spans="1:5" ht="16" x14ac:dyDescent="0.2">
      <c r="A9694" s="8" t="s">
        <v>9307</v>
      </c>
      <c r="B9694" s="8" t="s">
        <v>8066</v>
      </c>
      <c r="C9694" s="8" t="s">
        <v>6</v>
      </c>
      <c r="D9694" s="50" t="s">
        <v>11862</v>
      </c>
      <c r="E9694" s="50" t="s">
        <v>8064</v>
      </c>
    </row>
    <row r="9695" spans="1:5" ht="16" x14ac:dyDescent="0.2">
      <c r="A9695" s="8" t="s">
        <v>9307</v>
      </c>
      <c r="B9695" s="8" t="s">
        <v>8066</v>
      </c>
      <c r="C9695" s="8" t="s">
        <v>7</v>
      </c>
      <c r="D9695" s="50" t="s">
        <v>11864</v>
      </c>
      <c r="E9695" s="50" t="s">
        <v>8068</v>
      </c>
    </row>
    <row r="9696" spans="1:5" ht="16" x14ac:dyDescent="0.2">
      <c r="A9696" s="8" t="s">
        <v>9307</v>
      </c>
      <c r="B9696" s="8" t="s">
        <v>8066</v>
      </c>
      <c r="C9696" s="8" t="s">
        <v>8</v>
      </c>
      <c r="D9696" s="50" t="s">
        <v>11865</v>
      </c>
      <c r="E9696" s="50" t="s">
        <v>8069</v>
      </c>
    </row>
    <row r="9697" spans="1:5" ht="16" x14ac:dyDescent="0.2">
      <c r="A9697" s="8" t="s">
        <v>9307</v>
      </c>
      <c r="B9697" s="8" t="s">
        <v>8070</v>
      </c>
      <c r="C9697" s="8" t="s">
        <v>4</v>
      </c>
      <c r="D9697" s="50" t="s">
        <v>7854</v>
      </c>
      <c r="E9697" s="50" t="s">
        <v>7854</v>
      </c>
    </row>
    <row r="9698" spans="1:5" ht="16" x14ac:dyDescent="0.2">
      <c r="A9698" s="8" t="s">
        <v>9307</v>
      </c>
      <c r="B9698" s="8" t="s">
        <v>8070</v>
      </c>
      <c r="C9698" s="8" t="s">
        <v>5</v>
      </c>
      <c r="D9698" s="50" t="s">
        <v>11860</v>
      </c>
      <c r="E9698" s="50" t="s">
        <v>8060</v>
      </c>
    </row>
    <row r="9699" spans="1:5" ht="16" x14ac:dyDescent="0.2">
      <c r="A9699" s="8" t="s">
        <v>9307</v>
      </c>
      <c r="B9699" s="8" t="s">
        <v>8070</v>
      </c>
      <c r="C9699" s="8" t="s">
        <v>6</v>
      </c>
      <c r="D9699" s="50" t="s">
        <v>11862</v>
      </c>
      <c r="E9699" s="50" t="s">
        <v>8064</v>
      </c>
    </row>
    <row r="9700" spans="1:5" ht="16" x14ac:dyDescent="0.2">
      <c r="A9700" s="8" t="s">
        <v>9307</v>
      </c>
      <c r="B9700" s="8" t="s">
        <v>8070</v>
      </c>
      <c r="C9700" s="8" t="s">
        <v>7</v>
      </c>
      <c r="D9700" s="50" t="s">
        <v>10342</v>
      </c>
      <c r="E9700" s="50" t="s">
        <v>3058</v>
      </c>
    </row>
    <row r="9701" spans="1:5" ht="16" x14ac:dyDescent="0.2">
      <c r="A9701" s="8" t="s">
        <v>9307</v>
      </c>
      <c r="B9701" s="8" t="s">
        <v>8073</v>
      </c>
      <c r="C9701" s="8" t="s">
        <v>4</v>
      </c>
      <c r="D9701" s="50" t="s">
        <v>7854</v>
      </c>
      <c r="E9701" s="50" t="s">
        <v>7854</v>
      </c>
    </row>
    <row r="9702" spans="1:5" ht="16" x14ac:dyDescent="0.2">
      <c r="A9702" s="8" t="s">
        <v>9307</v>
      </c>
      <c r="B9702" s="8" t="s">
        <v>8073</v>
      </c>
      <c r="C9702" s="8" t="s">
        <v>5</v>
      </c>
      <c r="D9702" s="50" t="s">
        <v>11860</v>
      </c>
      <c r="E9702" s="50" t="s">
        <v>8060</v>
      </c>
    </row>
    <row r="9703" spans="1:5" ht="16" x14ac:dyDescent="0.2">
      <c r="A9703" s="8" t="s">
        <v>9307</v>
      </c>
      <c r="B9703" s="8" t="s">
        <v>8073</v>
      </c>
      <c r="C9703" s="8" t="s">
        <v>6</v>
      </c>
      <c r="D9703" s="50" t="s">
        <v>11862</v>
      </c>
      <c r="E9703" s="50" t="s">
        <v>8064</v>
      </c>
    </row>
    <row r="9704" spans="1:5" ht="16" x14ac:dyDescent="0.2">
      <c r="A9704" s="8" t="s">
        <v>9307</v>
      </c>
      <c r="B9704" s="8" t="s">
        <v>8073</v>
      </c>
      <c r="C9704" s="8" t="s">
        <v>7</v>
      </c>
      <c r="D9704" s="50" t="s">
        <v>11866</v>
      </c>
      <c r="E9704" s="50" t="s">
        <v>8075</v>
      </c>
    </row>
    <row r="9705" spans="1:5" ht="16" x14ac:dyDescent="0.2">
      <c r="A9705" s="8" t="s">
        <v>9307</v>
      </c>
      <c r="B9705" s="8" t="s">
        <v>8073</v>
      </c>
      <c r="C9705" s="8" t="s">
        <v>8</v>
      </c>
      <c r="D9705" s="50" t="s">
        <v>11867</v>
      </c>
      <c r="E9705" s="50" t="s">
        <v>8076</v>
      </c>
    </row>
    <row r="9706" spans="1:5" ht="16" x14ac:dyDescent="0.2">
      <c r="A9706" s="8" t="s">
        <v>9307</v>
      </c>
      <c r="B9706" s="8" t="s">
        <v>8077</v>
      </c>
      <c r="C9706" s="8" t="s">
        <v>4</v>
      </c>
      <c r="D9706" s="50" t="s">
        <v>7854</v>
      </c>
      <c r="E9706" s="50" t="s">
        <v>7854</v>
      </c>
    </row>
    <row r="9707" spans="1:5" ht="16" x14ac:dyDescent="0.2">
      <c r="A9707" s="8" t="s">
        <v>9307</v>
      </c>
      <c r="B9707" s="8" t="s">
        <v>8077</v>
      </c>
      <c r="C9707" s="8" t="s">
        <v>5</v>
      </c>
      <c r="D9707" s="50" t="s">
        <v>11860</v>
      </c>
      <c r="E9707" s="50" t="s">
        <v>8060</v>
      </c>
    </row>
    <row r="9708" spans="1:5" ht="16" x14ac:dyDescent="0.2">
      <c r="A9708" s="8" t="s">
        <v>9307</v>
      </c>
      <c r="B9708" s="8" t="s">
        <v>8077</v>
      </c>
      <c r="C9708" s="8" t="s">
        <v>6</v>
      </c>
      <c r="D9708" s="50" t="s">
        <v>11862</v>
      </c>
      <c r="E9708" s="50" t="s">
        <v>8064</v>
      </c>
    </row>
    <row r="9709" spans="1:5" ht="16" x14ac:dyDescent="0.2">
      <c r="A9709" s="8" t="s">
        <v>9307</v>
      </c>
      <c r="B9709" s="8" t="s">
        <v>8077</v>
      </c>
      <c r="C9709" s="8" t="s">
        <v>7</v>
      </c>
      <c r="D9709" s="50" t="s">
        <v>10342</v>
      </c>
      <c r="E9709" s="50" t="s">
        <v>3058</v>
      </c>
    </row>
    <row r="9710" spans="1:5" ht="16" x14ac:dyDescent="0.2">
      <c r="A9710" s="8" t="s">
        <v>9307</v>
      </c>
      <c r="B9710" s="8" t="s">
        <v>8080</v>
      </c>
      <c r="C9710" s="8" t="s">
        <v>4</v>
      </c>
      <c r="D9710" s="50" t="s">
        <v>7854</v>
      </c>
      <c r="E9710" s="50" t="s">
        <v>7854</v>
      </c>
    </row>
    <row r="9711" spans="1:5" ht="16" x14ac:dyDescent="0.2">
      <c r="A9711" s="8" t="s">
        <v>9307</v>
      </c>
      <c r="B9711" s="8" t="s">
        <v>8080</v>
      </c>
      <c r="C9711" s="8" t="s">
        <v>5</v>
      </c>
      <c r="D9711" s="50" t="s">
        <v>11860</v>
      </c>
      <c r="E9711" s="50" t="s">
        <v>8060</v>
      </c>
    </row>
    <row r="9712" spans="1:5" ht="16" x14ac:dyDescent="0.2">
      <c r="A9712" s="8" t="s">
        <v>9307</v>
      </c>
      <c r="B9712" s="8" t="s">
        <v>8080</v>
      </c>
      <c r="C9712" s="8" t="s">
        <v>6</v>
      </c>
      <c r="D9712" s="50" t="s">
        <v>11862</v>
      </c>
      <c r="E9712" s="50" t="s">
        <v>8064</v>
      </c>
    </row>
    <row r="9713" spans="1:5" ht="16" x14ac:dyDescent="0.2">
      <c r="A9713" s="8" t="s">
        <v>9307</v>
      </c>
      <c r="B9713" s="8" t="s">
        <v>8080</v>
      </c>
      <c r="C9713" s="8" t="s">
        <v>7</v>
      </c>
      <c r="D9713" s="50" t="s">
        <v>11868</v>
      </c>
      <c r="E9713" s="50" t="s">
        <v>8082</v>
      </c>
    </row>
    <row r="9714" spans="1:5" ht="16" x14ac:dyDescent="0.2">
      <c r="A9714" s="8" t="s">
        <v>9307</v>
      </c>
      <c r="B9714" s="8" t="s">
        <v>8080</v>
      </c>
      <c r="C9714" s="8" t="s">
        <v>8</v>
      </c>
      <c r="D9714" s="50" t="s">
        <v>11869</v>
      </c>
      <c r="E9714" s="50" t="s">
        <v>8083</v>
      </c>
    </row>
    <row r="9715" spans="1:5" ht="16" x14ac:dyDescent="0.2">
      <c r="A9715" s="8" t="s">
        <v>9307</v>
      </c>
      <c r="B9715" s="8" t="s">
        <v>8084</v>
      </c>
      <c r="C9715" s="8" t="s">
        <v>4</v>
      </c>
      <c r="D9715" s="50" t="s">
        <v>7854</v>
      </c>
      <c r="E9715" s="50" t="s">
        <v>7854</v>
      </c>
    </row>
    <row r="9716" spans="1:5" ht="16" x14ac:dyDescent="0.2">
      <c r="A9716" s="8" t="s">
        <v>9307</v>
      </c>
      <c r="B9716" s="8" t="s">
        <v>8084</v>
      </c>
      <c r="C9716" s="8" t="s">
        <v>5</v>
      </c>
      <c r="D9716" s="50" t="s">
        <v>11860</v>
      </c>
      <c r="E9716" s="50" t="s">
        <v>8060</v>
      </c>
    </row>
    <row r="9717" spans="1:5" ht="16" x14ac:dyDescent="0.2">
      <c r="A9717" s="8" t="s">
        <v>9307</v>
      </c>
      <c r="B9717" s="8" t="s">
        <v>8084</v>
      </c>
      <c r="C9717" s="8" t="s">
        <v>6</v>
      </c>
      <c r="D9717" s="50" t="s">
        <v>11862</v>
      </c>
      <c r="E9717" s="50" t="s">
        <v>8064</v>
      </c>
    </row>
    <row r="9718" spans="1:5" ht="16" x14ac:dyDescent="0.2">
      <c r="A9718" s="8" t="s">
        <v>9307</v>
      </c>
      <c r="B9718" s="8" t="s">
        <v>8084</v>
      </c>
      <c r="C9718" s="8" t="s">
        <v>7</v>
      </c>
      <c r="D9718" s="50" t="s">
        <v>10342</v>
      </c>
      <c r="E9718" s="50" t="s">
        <v>3058</v>
      </c>
    </row>
    <row r="9719" spans="1:5" ht="16" x14ac:dyDescent="0.2">
      <c r="A9719" s="8" t="s">
        <v>9307</v>
      </c>
      <c r="B9719" s="8" t="s">
        <v>8087</v>
      </c>
      <c r="C9719" s="8" t="s">
        <v>4</v>
      </c>
      <c r="D9719" s="50" t="s">
        <v>7854</v>
      </c>
      <c r="E9719" s="50" t="s">
        <v>7854</v>
      </c>
    </row>
    <row r="9720" spans="1:5" ht="16" x14ac:dyDescent="0.2">
      <c r="A9720" s="8" t="s">
        <v>9307</v>
      </c>
      <c r="B9720" s="8" t="s">
        <v>8087</v>
      </c>
      <c r="C9720" s="8" t="s">
        <v>5</v>
      </c>
      <c r="D9720" s="50" t="s">
        <v>11860</v>
      </c>
      <c r="E9720" s="50" t="s">
        <v>8060</v>
      </c>
    </row>
    <row r="9721" spans="1:5" ht="16" x14ac:dyDescent="0.2">
      <c r="A9721" s="8" t="s">
        <v>9307</v>
      </c>
      <c r="B9721" s="8" t="s">
        <v>8087</v>
      </c>
      <c r="C9721" s="8" t="s">
        <v>6</v>
      </c>
      <c r="D9721" s="50" t="s">
        <v>11862</v>
      </c>
      <c r="E9721" s="50" t="s">
        <v>8064</v>
      </c>
    </row>
    <row r="9722" spans="1:5" ht="16" x14ac:dyDescent="0.2">
      <c r="A9722" s="8" t="s">
        <v>9307</v>
      </c>
      <c r="B9722" s="8" t="s">
        <v>8087</v>
      </c>
      <c r="C9722" s="8" t="s">
        <v>7</v>
      </c>
      <c r="D9722" s="50" t="s">
        <v>9547</v>
      </c>
      <c r="E9722" s="50" t="s">
        <v>802</v>
      </c>
    </row>
    <row r="9723" spans="1:5" ht="16" x14ac:dyDescent="0.2">
      <c r="A9723" s="8" t="s">
        <v>9307</v>
      </c>
      <c r="B9723" s="8" t="s">
        <v>8089</v>
      </c>
      <c r="C9723" s="8" t="s">
        <v>4</v>
      </c>
      <c r="D9723" s="50" t="s">
        <v>7854</v>
      </c>
      <c r="E9723" s="50" t="s">
        <v>7854</v>
      </c>
    </row>
    <row r="9724" spans="1:5" ht="16" x14ac:dyDescent="0.2">
      <c r="A9724" s="8" t="s">
        <v>9307</v>
      </c>
      <c r="B9724" s="8" t="s">
        <v>8089</v>
      </c>
      <c r="C9724" s="8" t="s">
        <v>5</v>
      </c>
      <c r="D9724" s="50" t="s">
        <v>11860</v>
      </c>
      <c r="E9724" s="50" t="s">
        <v>8060</v>
      </c>
    </row>
    <row r="9725" spans="1:5" ht="16" x14ac:dyDescent="0.2">
      <c r="A9725" s="8" t="s">
        <v>9307</v>
      </c>
      <c r="B9725" s="8" t="s">
        <v>8089</v>
      </c>
      <c r="C9725" s="8" t="s">
        <v>6</v>
      </c>
      <c r="D9725" s="50" t="s">
        <v>11862</v>
      </c>
      <c r="E9725" s="50" t="s">
        <v>8064</v>
      </c>
    </row>
    <row r="9726" spans="1:5" ht="16" x14ac:dyDescent="0.2">
      <c r="A9726" s="8" t="s">
        <v>9307</v>
      </c>
      <c r="B9726" s="8" t="s">
        <v>8089</v>
      </c>
      <c r="C9726" s="8" t="s">
        <v>7</v>
      </c>
      <c r="D9726" s="50" t="s">
        <v>9516</v>
      </c>
      <c r="E9726" s="50" t="s">
        <v>643</v>
      </c>
    </row>
    <row r="9727" spans="1:5" ht="16" x14ac:dyDescent="0.2">
      <c r="A9727" s="8" t="s">
        <v>9307</v>
      </c>
      <c r="B9727" s="8" t="s">
        <v>8092</v>
      </c>
      <c r="C9727" s="8" t="s">
        <v>4</v>
      </c>
      <c r="D9727" s="50" t="s">
        <v>7854</v>
      </c>
      <c r="E9727" s="50" t="s">
        <v>7854</v>
      </c>
    </row>
    <row r="9728" spans="1:5" ht="16" x14ac:dyDescent="0.2">
      <c r="A9728" s="8" t="s">
        <v>9307</v>
      </c>
      <c r="B9728" s="8" t="s">
        <v>8092</v>
      </c>
      <c r="C9728" s="8" t="s">
        <v>5</v>
      </c>
      <c r="D9728" s="50" t="s">
        <v>11860</v>
      </c>
      <c r="E9728" s="50" t="s">
        <v>8060</v>
      </c>
    </row>
    <row r="9729" spans="1:5" ht="16" x14ac:dyDescent="0.2">
      <c r="A9729" s="8" t="s">
        <v>9307</v>
      </c>
      <c r="B9729" s="8" t="s">
        <v>8092</v>
      </c>
      <c r="C9729" s="8" t="s">
        <v>6</v>
      </c>
      <c r="D9729" s="50" t="s">
        <v>11862</v>
      </c>
      <c r="E9729" s="50" t="s">
        <v>8064</v>
      </c>
    </row>
    <row r="9730" spans="1:5" ht="16" x14ac:dyDescent="0.2">
      <c r="A9730" s="8" t="s">
        <v>9307</v>
      </c>
      <c r="B9730" s="8" t="s">
        <v>8092</v>
      </c>
      <c r="C9730" s="8" t="s">
        <v>7</v>
      </c>
      <c r="D9730" s="50" t="s">
        <v>9723</v>
      </c>
      <c r="E9730" s="50" t="s">
        <v>1408</v>
      </c>
    </row>
    <row r="9731" spans="1:5" ht="16" x14ac:dyDescent="0.2">
      <c r="A9731" s="8" t="s">
        <v>9307</v>
      </c>
      <c r="B9731" s="8" t="s">
        <v>8094</v>
      </c>
      <c r="C9731" s="8" t="s">
        <v>4</v>
      </c>
      <c r="D9731" s="50" t="s">
        <v>7854</v>
      </c>
      <c r="E9731" s="50" t="s">
        <v>7854</v>
      </c>
    </row>
    <row r="9732" spans="1:5" ht="16" x14ac:dyDescent="0.2">
      <c r="A9732" s="8" t="s">
        <v>9307</v>
      </c>
      <c r="B9732" s="8" t="s">
        <v>8094</v>
      </c>
      <c r="C9732" s="8" t="s">
        <v>5</v>
      </c>
      <c r="D9732" s="50" t="s">
        <v>11860</v>
      </c>
      <c r="E9732" s="50" t="s">
        <v>8060</v>
      </c>
    </row>
    <row r="9733" spans="1:5" ht="16" x14ac:dyDescent="0.2">
      <c r="A9733" s="8" t="s">
        <v>9307</v>
      </c>
      <c r="B9733" s="8" t="s">
        <v>8094</v>
      </c>
      <c r="C9733" s="8" t="s">
        <v>6</v>
      </c>
      <c r="D9733" s="50" t="s">
        <v>11870</v>
      </c>
      <c r="E9733" s="50" t="s">
        <v>8096</v>
      </c>
    </row>
    <row r="9734" spans="1:5" ht="16" x14ac:dyDescent="0.2">
      <c r="A9734" s="8" t="s">
        <v>9307</v>
      </c>
      <c r="B9734" s="8" t="s">
        <v>8094</v>
      </c>
      <c r="C9734" s="8" t="s">
        <v>7</v>
      </c>
      <c r="D9734" s="50" t="s">
        <v>11871</v>
      </c>
      <c r="E9734" s="50" t="s">
        <v>8097</v>
      </c>
    </row>
    <row r="9735" spans="1:5" ht="16" x14ac:dyDescent="0.2">
      <c r="A9735" s="8" t="s">
        <v>9307</v>
      </c>
      <c r="B9735" s="8" t="s">
        <v>8098</v>
      </c>
      <c r="C9735" s="8" t="s">
        <v>4</v>
      </c>
      <c r="D9735" s="50" t="s">
        <v>7854</v>
      </c>
      <c r="E9735" s="50" t="s">
        <v>7854</v>
      </c>
    </row>
    <row r="9736" spans="1:5" ht="16" x14ac:dyDescent="0.2">
      <c r="A9736" s="8" t="s">
        <v>9307</v>
      </c>
      <c r="B9736" s="8" t="s">
        <v>8098</v>
      </c>
      <c r="C9736" s="8" t="s">
        <v>5</v>
      </c>
      <c r="D9736" s="50" t="s">
        <v>11860</v>
      </c>
      <c r="E9736" s="50" t="s">
        <v>8060</v>
      </c>
    </row>
    <row r="9737" spans="1:5" ht="16" x14ac:dyDescent="0.2">
      <c r="A9737" s="8" t="s">
        <v>9307</v>
      </c>
      <c r="B9737" s="8" t="s">
        <v>8098</v>
      </c>
      <c r="C9737" s="8" t="s">
        <v>6</v>
      </c>
      <c r="D9737" s="50" t="s">
        <v>11870</v>
      </c>
      <c r="E9737" s="50" t="s">
        <v>8096</v>
      </c>
    </row>
    <row r="9738" spans="1:5" ht="16" x14ac:dyDescent="0.2">
      <c r="A9738" s="8" t="s">
        <v>9307</v>
      </c>
      <c r="B9738" s="8" t="s">
        <v>8098</v>
      </c>
      <c r="C9738" s="8" t="s">
        <v>7</v>
      </c>
      <c r="D9738" s="50" t="s">
        <v>11872</v>
      </c>
      <c r="E9738" s="50" t="s">
        <v>8100</v>
      </c>
    </row>
    <row r="9739" spans="1:5" ht="16" x14ac:dyDescent="0.2">
      <c r="A9739" s="8" t="s">
        <v>9307</v>
      </c>
      <c r="B9739" s="8" t="s">
        <v>8101</v>
      </c>
      <c r="C9739" s="8" t="s">
        <v>4</v>
      </c>
      <c r="D9739" s="50" t="s">
        <v>7854</v>
      </c>
      <c r="E9739" s="50" t="s">
        <v>7854</v>
      </c>
    </row>
    <row r="9740" spans="1:5" ht="16" x14ac:dyDescent="0.2">
      <c r="A9740" s="8" t="s">
        <v>9307</v>
      </c>
      <c r="B9740" s="8" t="s">
        <v>8101</v>
      </c>
      <c r="C9740" s="8" t="s">
        <v>5</v>
      </c>
      <c r="D9740" s="50" t="s">
        <v>11860</v>
      </c>
      <c r="E9740" s="50" t="s">
        <v>8060</v>
      </c>
    </row>
    <row r="9741" spans="1:5" ht="16" x14ac:dyDescent="0.2">
      <c r="A9741" s="8" t="s">
        <v>9307</v>
      </c>
      <c r="B9741" s="8" t="s">
        <v>8101</v>
      </c>
      <c r="C9741" s="8" t="s">
        <v>6</v>
      </c>
      <c r="D9741" s="50" t="s">
        <v>11870</v>
      </c>
      <c r="E9741" s="50" t="s">
        <v>8096</v>
      </c>
    </row>
    <row r="9742" spans="1:5" ht="16" x14ac:dyDescent="0.2">
      <c r="A9742" s="8" t="s">
        <v>9307</v>
      </c>
      <c r="B9742" s="8" t="s">
        <v>8101</v>
      </c>
      <c r="C9742" s="8" t="s">
        <v>7</v>
      </c>
      <c r="D9742" s="50" t="s">
        <v>10342</v>
      </c>
      <c r="E9742" s="50" t="s">
        <v>3058</v>
      </c>
    </row>
    <row r="9743" spans="1:5" ht="16" x14ac:dyDescent="0.2">
      <c r="A9743" s="8" t="s">
        <v>9307</v>
      </c>
      <c r="B9743" s="8" t="s">
        <v>8104</v>
      </c>
      <c r="C9743" s="8" t="s">
        <v>4</v>
      </c>
      <c r="D9743" s="50" t="s">
        <v>7854</v>
      </c>
      <c r="E9743" s="50" t="s">
        <v>7854</v>
      </c>
    </row>
    <row r="9744" spans="1:5" ht="16" x14ac:dyDescent="0.2">
      <c r="A9744" s="8" t="s">
        <v>9307</v>
      </c>
      <c r="B9744" s="8" t="s">
        <v>8104</v>
      </c>
      <c r="C9744" s="8" t="s">
        <v>5</v>
      </c>
      <c r="D9744" s="50" t="s">
        <v>11860</v>
      </c>
      <c r="E9744" s="50" t="s">
        <v>8060</v>
      </c>
    </row>
    <row r="9745" spans="1:5" ht="16" x14ac:dyDescent="0.2">
      <c r="A9745" s="8" t="s">
        <v>9307</v>
      </c>
      <c r="B9745" s="8" t="s">
        <v>8104</v>
      </c>
      <c r="C9745" s="8" t="s">
        <v>6</v>
      </c>
      <c r="D9745" s="50" t="s">
        <v>11870</v>
      </c>
      <c r="E9745" s="50" t="s">
        <v>8096</v>
      </c>
    </row>
    <row r="9746" spans="1:5" ht="16" x14ac:dyDescent="0.2">
      <c r="A9746" s="8" t="s">
        <v>9307</v>
      </c>
      <c r="B9746" s="8" t="s">
        <v>8104</v>
      </c>
      <c r="C9746" s="8" t="s">
        <v>7</v>
      </c>
      <c r="D9746" s="50" t="s">
        <v>11873</v>
      </c>
      <c r="E9746" s="50" t="s">
        <v>8106</v>
      </c>
    </row>
    <row r="9747" spans="1:5" ht="16" x14ac:dyDescent="0.2">
      <c r="A9747" s="8" t="s">
        <v>9307</v>
      </c>
      <c r="B9747" s="8" t="s">
        <v>8107</v>
      </c>
      <c r="C9747" s="8" t="s">
        <v>4</v>
      </c>
      <c r="D9747" s="50" t="s">
        <v>7854</v>
      </c>
      <c r="E9747" s="50" t="s">
        <v>7854</v>
      </c>
    </row>
    <row r="9748" spans="1:5" ht="16" x14ac:dyDescent="0.2">
      <c r="A9748" s="8" t="s">
        <v>9307</v>
      </c>
      <c r="B9748" s="8" t="s">
        <v>8107</v>
      </c>
      <c r="C9748" s="8" t="s">
        <v>5</v>
      </c>
      <c r="D9748" s="50" t="s">
        <v>11860</v>
      </c>
      <c r="E9748" s="50" t="s">
        <v>8060</v>
      </c>
    </row>
    <row r="9749" spans="1:5" ht="16" x14ac:dyDescent="0.2">
      <c r="A9749" s="8" t="s">
        <v>9307</v>
      </c>
      <c r="B9749" s="8" t="s">
        <v>8107</v>
      </c>
      <c r="C9749" s="8" t="s">
        <v>6</v>
      </c>
      <c r="D9749" s="50" t="s">
        <v>11870</v>
      </c>
      <c r="E9749" s="50" t="s">
        <v>8096</v>
      </c>
    </row>
    <row r="9750" spans="1:5" ht="16" x14ac:dyDescent="0.2">
      <c r="A9750" s="8" t="s">
        <v>9307</v>
      </c>
      <c r="B9750" s="8" t="s">
        <v>8107</v>
      </c>
      <c r="C9750" s="8" t="s">
        <v>7</v>
      </c>
      <c r="D9750" s="50" t="s">
        <v>10342</v>
      </c>
      <c r="E9750" s="50" t="s">
        <v>3058</v>
      </c>
    </row>
    <row r="9751" spans="1:5" ht="16" x14ac:dyDescent="0.2">
      <c r="A9751" s="8" t="s">
        <v>9307</v>
      </c>
      <c r="B9751" s="8" t="s">
        <v>8110</v>
      </c>
      <c r="C9751" s="8" t="s">
        <v>4</v>
      </c>
      <c r="D9751" s="50" t="s">
        <v>7854</v>
      </c>
      <c r="E9751" s="50" t="s">
        <v>7854</v>
      </c>
    </row>
    <row r="9752" spans="1:5" ht="16" x14ac:dyDescent="0.2">
      <c r="A9752" s="8" t="s">
        <v>9307</v>
      </c>
      <c r="B9752" s="8" t="s">
        <v>8110</v>
      </c>
      <c r="C9752" s="8" t="s">
        <v>5</v>
      </c>
      <c r="D9752" s="50" t="s">
        <v>11860</v>
      </c>
      <c r="E9752" s="50" t="s">
        <v>8060</v>
      </c>
    </row>
    <row r="9753" spans="1:5" ht="16" x14ac:dyDescent="0.2">
      <c r="A9753" s="8" t="s">
        <v>9307</v>
      </c>
      <c r="B9753" s="8" t="s">
        <v>8110</v>
      </c>
      <c r="C9753" s="8" t="s">
        <v>6</v>
      </c>
      <c r="D9753" s="50" t="s">
        <v>11870</v>
      </c>
      <c r="E9753" s="50" t="s">
        <v>8096</v>
      </c>
    </row>
    <row r="9754" spans="1:5" ht="32" x14ac:dyDescent="0.2">
      <c r="A9754" s="8" t="s">
        <v>9307</v>
      </c>
      <c r="B9754" s="8" t="s">
        <v>8110</v>
      </c>
      <c r="C9754" s="8" t="s">
        <v>7</v>
      </c>
      <c r="D9754" s="50" t="s">
        <v>11874</v>
      </c>
      <c r="E9754" s="50" t="s">
        <v>8112</v>
      </c>
    </row>
    <row r="9755" spans="1:5" ht="16" x14ac:dyDescent="0.2">
      <c r="A9755" s="8" t="s">
        <v>9307</v>
      </c>
      <c r="B9755" s="8" t="s">
        <v>8113</v>
      </c>
      <c r="C9755" s="8" t="s">
        <v>4</v>
      </c>
      <c r="D9755" s="50" t="s">
        <v>7854</v>
      </c>
      <c r="E9755" s="50" t="s">
        <v>7854</v>
      </c>
    </row>
    <row r="9756" spans="1:5" ht="16" x14ac:dyDescent="0.2">
      <c r="A9756" s="8" t="s">
        <v>9307</v>
      </c>
      <c r="B9756" s="8" t="s">
        <v>8113</v>
      </c>
      <c r="C9756" s="8" t="s">
        <v>5</v>
      </c>
      <c r="D9756" s="50" t="s">
        <v>11860</v>
      </c>
      <c r="E9756" s="50" t="s">
        <v>8060</v>
      </c>
    </row>
    <row r="9757" spans="1:5" ht="16" x14ac:dyDescent="0.2">
      <c r="A9757" s="8" t="s">
        <v>9307</v>
      </c>
      <c r="B9757" s="8" t="s">
        <v>8113</v>
      </c>
      <c r="C9757" s="8" t="s">
        <v>6</v>
      </c>
      <c r="D9757" s="50" t="s">
        <v>11870</v>
      </c>
      <c r="E9757" s="50" t="s">
        <v>8096</v>
      </c>
    </row>
    <row r="9758" spans="1:5" ht="16" x14ac:dyDescent="0.2">
      <c r="A9758" s="8" t="s">
        <v>9307</v>
      </c>
      <c r="B9758" s="8" t="s">
        <v>8113</v>
      </c>
      <c r="C9758" s="8" t="s">
        <v>7</v>
      </c>
      <c r="D9758" s="50" t="s">
        <v>10342</v>
      </c>
      <c r="E9758" s="50" t="s">
        <v>3058</v>
      </c>
    </row>
    <row r="9759" spans="1:5" ht="16" x14ac:dyDescent="0.2">
      <c r="A9759" s="8" t="s">
        <v>9307</v>
      </c>
      <c r="B9759" s="8" t="s">
        <v>8116</v>
      </c>
      <c r="C9759" s="8" t="s">
        <v>4</v>
      </c>
      <c r="D9759" s="50" t="s">
        <v>7854</v>
      </c>
      <c r="E9759" s="50" t="s">
        <v>7854</v>
      </c>
    </row>
    <row r="9760" spans="1:5" ht="16" x14ac:dyDescent="0.2">
      <c r="A9760" s="8" t="s">
        <v>9307</v>
      </c>
      <c r="B9760" s="8" t="s">
        <v>8116</v>
      </c>
      <c r="C9760" s="8" t="s">
        <v>5</v>
      </c>
      <c r="D9760" s="50" t="s">
        <v>11860</v>
      </c>
      <c r="E9760" s="50" t="s">
        <v>8060</v>
      </c>
    </row>
    <row r="9761" spans="1:5" ht="16" x14ac:dyDescent="0.2">
      <c r="A9761" s="8" t="s">
        <v>9307</v>
      </c>
      <c r="B9761" s="8" t="s">
        <v>8116</v>
      </c>
      <c r="C9761" s="8" t="s">
        <v>6</v>
      </c>
      <c r="D9761" s="50" t="s">
        <v>11870</v>
      </c>
      <c r="E9761" s="50" t="s">
        <v>8096</v>
      </c>
    </row>
    <row r="9762" spans="1:5" ht="16" x14ac:dyDescent="0.2">
      <c r="A9762" s="8" t="s">
        <v>9307</v>
      </c>
      <c r="B9762" s="8" t="s">
        <v>8116</v>
      </c>
      <c r="C9762" s="8" t="s">
        <v>7</v>
      </c>
      <c r="D9762" s="50" t="s">
        <v>11875</v>
      </c>
      <c r="E9762" s="50" t="s">
        <v>8118</v>
      </c>
    </row>
    <row r="9763" spans="1:5" ht="16" x14ac:dyDescent="0.2">
      <c r="A9763" s="8" t="s">
        <v>9307</v>
      </c>
      <c r="B9763" s="8" t="s">
        <v>8119</v>
      </c>
      <c r="C9763" s="8" t="s">
        <v>4</v>
      </c>
      <c r="D9763" s="50" t="s">
        <v>7854</v>
      </c>
      <c r="E9763" s="50" t="s">
        <v>7854</v>
      </c>
    </row>
    <row r="9764" spans="1:5" ht="16" x14ac:dyDescent="0.2">
      <c r="A9764" s="8" t="s">
        <v>9307</v>
      </c>
      <c r="B9764" s="8" t="s">
        <v>8119</v>
      </c>
      <c r="C9764" s="8" t="s">
        <v>5</v>
      </c>
      <c r="D9764" s="50" t="s">
        <v>11860</v>
      </c>
      <c r="E9764" s="50" t="s">
        <v>8060</v>
      </c>
    </row>
    <row r="9765" spans="1:5" ht="16" x14ac:dyDescent="0.2">
      <c r="A9765" s="8" t="s">
        <v>9307</v>
      </c>
      <c r="B9765" s="8" t="s">
        <v>8119</v>
      </c>
      <c r="C9765" s="8" t="s">
        <v>6</v>
      </c>
      <c r="D9765" s="50" t="s">
        <v>11870</v>
      </c>
      <c r="E9765" s="50" t="s">
        <v>8096</v>
      </c>
    </row>
    <row r="9766" spans="1:5" ht="16" x14ac:dyDescent="0.2">
      <c r="A9766" s="8" t="s">
        <v>9307</v>
      </c>
      <c r="B9766" s="8" t="s">
        <v>8119</v>
      </c>
      <c r="C9766" s="8" t="s">
        <v>7</v>
      </c>
      <c r="D9766" s="50" t="s">
        <v>10342</v>
      </c>
      <c r="E9766" s="50" t="s">
        <v>3058</v>
      </c>
    </row>
    <row r="9767" spans="1:5" ht="16" x14ac:dyDescent="0.2">
      <c r="A9767" s="8" t="s">
        <v>9307</v>
      </c>
      <c r="B9767" s="8" t="s">
        <v>8122</v>
      </c>
      <c r="C9767" s="8" t="s">
        <v>4</v>
      </c>
      <c r="D9767" s="50" t="s">
        <v>7854</v>
      </c>
      <c r="E9767" s="50" t="s">
        <v>7854</v>
      </c>
    </row>
    <row r="9768" spans="1:5" ht="16" x14ac:dyDescent="0.2">
      <c r="A9768" s="8" t="s">
        <v>9307</v>
      </c>
      <c r="B9768" s="8" t="s">
        <v>8122</v>
      </c>
      <c r="C9768" s="8" t="s">
        <v>5</v>
      </c>
      <c r="D9768" s="50" t="s">
        <v>11860</v>
      </c>
      <c r="E9768" s="50" t="s">
        <v>8060</v>
      </c>
    </row>
    <row r="9769" spans="1:5" ht="16" x14ac:dyDescent="0.2">
      <c r="A9769" s="8" t="s">
        <v>9307</v>
      </c>
      <c r="B9769" s="8" t="s">
        <v>8122</v>
      </c>
      <c r="C9769" s="8" t="s">
        <v>6</v>
      </c>
      <c r="D9769" s="50" t="s">
        <v>11870</v>
      </c>
      <c r="E9769" s="50" t="s">
        <v>8096</v>
      </c>
    </row>
    <row r="9770" spans="1:5" ht="16" x14ac:dyDescent="0.2">
      <c r="A9770" s="8" t="s">
        <v>9307</v>
      </c>
      <c r="B9770" s="8" t="s">
        <v>8122</v>
      </c>
      <c r="C9770" s="8" t="s">
        <v>7</v>
      </c>
      <c r="D9770" s="50" t="s">
        <v>11876</v>
      </c>
      <c r="E9770" s="50" t="s">
        <v>8124</v>
      </c>
    </row>
    <row r="9771" spans="1:5" ht="16" x14ac:dyDescent="0.2">
      <c r="A9771" s="8" t="s">
        <v>9307</v>
      </c>
      <c r="B9771" s="8" t="s">
        <v>8125</v>
      </c>
      <c r="C9771" s="8" t="s">
        <v>4</v>
      </c>
      <c r="D9771" s="50" t="s">
        <v>7854</v>
      </c>
      <c r="E9771" s="50" t="s">
        <v>7854</v>
      </c>
    </row>
    <row r="9772" spans="1:5" ht="16" x14ac:dyDescent="0.2">
      <c r="A9772" s="8" t="s">
        <v>9307</v>
      </c>
      <c r="B9772" s="8" t="s">
        <v>8125</v>
      </c>
      <c r="C9772" s="8" t="s">
        <v>5</v>
      </c>
      <c r="D9772" s="50" t="s">
        <v>11860</v>
      </c>
      <c r="E9772" s="50" t="s">
        <v>8060</v>
      </c>
    </row>
    <row r="9773" spans="1:5" ht="16" x14ac:dyDescent="0.2">
      <c r="A9773" s="8" t="s">
        <v>9307</v>
      </c>
      <c r="B9773" s="8" t="s">
        <v>8125</v>
      </c>
      <c r="C9773" s="8" t="s">
        <v>6</v>
      </c>
      <c r="D9773" s="50" t="s">
        <v>11870</v>
      </c>
      <c r="E9773" s="50" t="s">
        <v>8096</v>
      </c>
    </row>
    <row r="9774" spans="1:5" ht="16" x14ac:dyDescent="0.2">
      <c r="A9774" s="8" t="s">
        <v>9307</v>
      </c>
      <c r="B9774" s="8" t="s">
        <v>8125</v>
      </c>
      <c r="C9774" s="8" t="s">
        <v>7</v>
      </c>
      <c r="D9774" s="50" t="s">
        <v>10342</v>
      </c>
      <c r="E9774" s="50" t="s">
        <v>3058</v>
      </c>
    </row>
    <row r="9775" spans="1:5" ht="16" x14ac:dyDescent="0.2">
      <c r="A9775" s="8" t="s">
        <v>9307</v>
      </c>
      <c r="B9775" s="8" t="s">
        <v>8128</v>
      </c>
      <c r="C9775" s="8" t="s">
        <v>4</v>
      </c>
      <c r="D9775" s="50" t="s">
        <v>7854</v>
      </c>
      <c r="E9775" s="50" t="s">
        <v>7854</v>
      </c>
    </row>
    <row r="9776" spans="1:5" ht="16" x14ac:dyDescent="0.2">
      <c r="A9776" s="8" t="s">
        <v>9307</v>
      </c>
      <c r="B9776" s="8" t="s">
        <v>8128</v>
      </c>
      <c r="C9776" s="8" t="s">
        <v>5</v>
      </c>
      <c r="D9776" s="50" t="s">
        <v>11860</v>
      </c>
      <c r="E9776" s="50" t="s">
        <v>8060</v>
      </c>
    </row>
    <row r="9777" spans="1:5" ht="16" x14ac:dyDescent="0.2">
      <c r="A9777" s="8" t="s">
        <v>9307</v>
      </c>
      <c r="B9777" s="8" t="s">
        <v>8128</v>
      </c>
      <c r="C9777" s="8" t="s">
        <v>6</v>
      </c>
      <c r="D9777" s="50" t="s">
        <v>11870</v>
      </c>
      <c r="E9777" s="50" t="s">
        <v>8096</v>
      </c>
    </row>
    <row r="9778" spans="1:5" ht="16" x14ac:dyDescent="0.2">
      <c r="A9778" s="8" t="s">
        <v>9307</v>
      </c>
      <c r="B9778" s="8" t="s">
        <v>8128</v>
      </c>
      <c r="C9778" s="8" t="s">
        <v>7</v>
      </c>
      <c r="D9778" s="50" t="s">
        <v>9547</v>
      </c>
      <c r="E9778" s="50" t="s">
        <v>802</v>
      </c>
    </row>
    <row r="9779" spans="1:5" ht="16" x14ac:dyDescent="0.2">
      <c r="A9779" s="8" t="s">
        <v>9307</v>
      </c>
      <c r="B9779" s="8" t="s">
        <v>8130</v>
      </c>
      <c r="C9779" s="8" t="s">
        <v>4</v>
      </c>
      <c r="D9779" s="50" t="s">
        <v>7854</v>
      </c>
      <c r="E9779" s="50" t="s">
        <v>7854</v>
      </c>
    </row>
    <row r="9780" spans="1:5" ht="16" x14ac:dyDescent="0.2">
      <c r="A9780" s="8" t="s">
        <v>9307</v>
      </c>
      <c r="B9780" s="8" t="s">
        <v>8130</v>
      </c>
      <c r="C9780" s="8" t="s">
        <v>5</v>
      </c>
      <c r="D9780" s="50" t="s">
        <v>11860</v>
      </c>
      <c r="E9780" s="50" t="s">
        <v>8060</v>
      </c>
    </row>
    <row r="9781" spans="1:5" ht="16" x14ac:dyDescent="0.2">
      <c r="A9781" s="8" t="s">
        <v>9307</v>
      </c>
      <c r="B9781" s="8" t="s">
        <v>8130</v>
      </c>
      <c r="C9781" s="8" t="s">
        <v>6</v>
      </c>
      <c r="D9781" s="50" t="s">
        <v>11870</v>
      </c>
      <c r="E9781" s="50" t="s">
        <v>8096</v>
      </c>
    </row>
    <row r="9782" spans="1:5" ht="16" x14ac:dyDescent="0.2">
      <c r="A9782" s="8" t="s">
        <v>9307</v>
      </c>
      <c r="B9782" s="8" t="s">
        <v>8130</v>
      </c>
      <c r="C9782" s="8" t="s">
        <v>7</v>
      </c>
      <c r="D9782" s="50" t="s">
        <v>9516</v>
      </c>
      <c r="E9782" s="50" t="s">
        <v>643</v>
      </c>
    </row>
    <row r="9783" spans="1:5" ht="16" x14ac:dyDescent="0.2">
      <c r="A9783" s="8" t="s">
        <v>9307</v>
      </c>
      <c r="B9783" s="8" t="s">
        <v>8133</v>
      </c>
      <c r="C9783" s="8" t="s">
        <v>4</v>
      </c>
      <c r="D9783" s="50" t="s">
        <v>7854</v>
      </c>
      <c r="E9783" s="50" t="s">
        <v>7854</v>
      </c>
    </row>
    <row r="9784" spans="1:5" ht="16" x14ac:dyDescent="0.2">
      <c r="A9784" s="8" t="s">
        <v>9307</v>
      </c>
      <c r="B9784" s="8" t="s">
        <v>8133</v>
      </c>
      <c r="C9784" s="8" t="s">
        <v>5</v>
      </c>
      <c r="D9784" s="50" t="s">
        <v>11860</v>
      </c>
      <c r="E9784" s="50" t="s">
        <v>8060</v>
      </c>
    </row>
    <row r="9785" spans="1:5" ht="16" x14ac:dyDescent="0.2">
      <c r="A9785" s="8" t="s">
        <v>9307</v>
      </c>
      <c r="B9785" s="8" t="s">
        <v>8133</v>
      </c>
      <c r="C9785" s="8" t="s">
        <v>6</v>
      </c>
      <c r="D9785" s="50" t="s">
        <v>11870</v>
      </c>
      <c r="E9785" s="50" t="s">
        <v>8096</v>
      </c>
    </row>
    <row r="9786" spans="1:5" ht="16" x14ac:dyDescent="0.2">
      <c r="A9786" s="8" t="s">
        <v>9307</v>
      </c>
      <c r="B9786" s="8" t="s">
        <v>8133</v>
      </c>
      <c r="C9786" s="8" t="s">
        <v>7</v>
      </c>
      <c r="D9786" s="50" t="s">
        <v>9723</v>
      </c>
      <c r="E9786" s="50" t="s">
        <v>1408</v>
      </c>
    </row>
    <row r="9787" spans="1:5" ht="16" x14ac:dyDescent="0.2">
      <c r="A9787" s="8" t="s">
        <v>9307</v>
      </c>
      <c r="B9787" s="8" t="s">
        <v>8135</v>
      </c>
      <c r="C9787" s="8" t="s">
        <v>4</v>
      </c>
      <c r="D9787" s="50" t="s">
        <v>7854</v>
      </c>
      <c r="E9787" s="50" t="s">
        <v>7854</v>
      </c>
    </row>
    <row r="9788" spans="1:5" ht="16" x14ac:dyDescent="0.2">
      <c r="A9788" s="8" t="s">
        <v>9307</v>
      </c>
      <c r="B9788" s="8" t="s">
        <v>8135</v>
      </c>
      <c r="C9788" s="8" t="s">
        <v>5</v>
      </c>
      <c r="D9788" s="50" t="s">
        <v>11860</v>
      </c>
      <c r="E9788" s="50" t="s">
        <v>8060</v>
      </c>
    </row>
    <row r="9789" spans="1:5" ht="16" x14ac:dyDescent="0.2">
      <c r="A9789" s="8" t="s">
        <v>9307</v>
      </c>
      <c r="B9789" s="8" t="s">
        <v>8135</v>
      </c>
      <c r="C9789" s="8" t="s">
        <v>6</v>
      </c>
      <c r="D9789" s="50" t="s">
        <v>11877</v>
      </c>
      <c r="E9789" s="50" t="s">
        <v>8137</v>
      </c>
    </row>
    <row r="9790" spans="1:5" ht="16" x14ac:dyDescent="0.2">
      <c r="A9790" s="8" t="s">
        <v>9307</v>
      </c>
      <c r="B9790" s="8" t="s">
        <v>8135</v>
      </c>
      <c r="C9790" s="8" t="s">
        <v>7</v>
      </c>
      <c r="D9790" s="50" t="s">
        <v>11878</v>
      </c>
      <c r="E9790" s="50" t="s">
        <v>8138</v>
      </c>
    </row>
    <row r="9791" spans="1:5" ht="16" x14ac:dyDescent="0.2">
      <c r="A9791" s="8" t="s">
        <v>9307</v>
      </c>
      <c r="B9791" s="8" t="s">
        <v>8139</v>
      </c>
      <c r="C9791" s="8" t="s">
        <v>4</v>
      </c>
      <c r="D9791" s="50" t="s">
        <v>7854</v>
      </c>
      <c r="E9791" s="50" t="s">
        <v>7854</v>
      </c>
    </row>
    <row r="9792" spans="1:5" ht="16" x14ac:dyDescent="0.2">
      <c r="A9792" s="8" t="s">
        <v>9307</v>
      </c>
      <c r="B9792" s="8" t="s">
        <v>8139</v>
      </c>
      <c r="C9792" s="8" t="s">
        <v>5</v>
      </c>
      <c r="D9792" s="50" t="s">
        <v>11860</v>
      </c>
      <c r="E9792" s="50" t="s">
        <v>8060</v>
      </c>
    </row>
    <row r="9793" spans="1:5" ht="16" x14ac:dyDescent="0.2">
      <c r="A9793" s="8" t="s">
        <v>9307</v>
      </c>
      <c r="B9793" s="8" t="s">
        <v>8139</v>
      </c>
      <c r="C9793" s="8" t="s">
        <v>6</v>
      </c>
      <c r="D9793" s="50" t="s">
        <v>11877</v>
      </c>
      <c r="E9793" s="50" t="s">
        <v>8137</v>
      </c>
    </row>
    <row r="9794" spans="1:5" ht="16" x14ac:dyDescent="0.2">
      <c r="A9794" s="8" t="s">
        <v>9307</v>
      </c>
      <c r="B9794" s="8" t="s">
        <v>8139</v>
      </c>
      <c r="C9794" s="8" t="s">
        <v>7</v>
      </c>
      <c r="D9794" s="50" t="s">
        <v>11879</v>
      </c>
      <c r="E9794" s="50" t="s">
        <v>8141</v>
      </c>
    </row>
    <row r="9795" spans="1:5" ht="16" x14ac:dyDescent="0.2">
      <c r="A9795" s="8" t="s">
        <v>9307</v>
      </c>
      <c r="B9795" s="8" t="s">
        <v>8142</v>
      </c>
      <c r="C9795" s="8" t="s">
        <v>4</v>
      </c>
      <c r="D9795" s="50" t="s">
        <v>7854</v>
      </c>
      <c r="E9795" s="50" t="s">
        <v>7854</v>
      </c>
    </row>
    <row r="9796" spans="1:5" ht="16" x14ac:dyDescent="0.2">
      <c r="A9796" s="8" t="s">
        <v>9307</v>
      </c>
      <c r="B9796" s="8" t="s">
        <v>8142</v>
      </c>
      <c r="C9796" s="8" t="s">
        <v>5</v>
      </c>
      <c r="D9796" s="50" t="s">
        <v>11860</v>
      </c>
      <c r="E9796" s="50" t="s">
        <v>8060</v>
      </c>
    </row>
    <row r="9797" spans="1:5" ht="16" x14ac:dyDescent="0.2">
      <c r="A9797" s="8" t="s">
        <v>9307</v>
      </c>
      <c r="B9797" s="8" t="s">
        <v>8142</v>
      </c>
      <c r="C9797" s="8" t="s">
        <v>6</v>
      </c>
      <c r="D9797" s="50" t="s">
        <v>11877</v>
      </c>
      <c r="E9797" s="50" t="s">
        <v>8137</v>
      </c>
    </row>
    <row r="9798" spans="1:5" ht="16" x14ac:dyDescent="0.2">
      <c r="A9798" s="8" t="s">
        <v>9307</v>
      </c>
      <c r="B9798" s="8" t="s">
        <v>8142</v>
      </c>
      <c r="C9798" s="8" t="s">
        <v>7</v>
      </c>
      <c r="D9798" s="50" t="s">
        <v>10342</v>
      </c>
      <c r="E9798" s="50" t="s">
        <v>3058</v>
      </c>
    </row>
    <row r="9799" spans="1:5" ht="16" x14ac:dyDescent="0.2">
      <c r="A9799" s="8" t="s">
        <v>9307</v>
      </c>
      <c r="B9799" s="8" t="s">
        <v>8145</v>
      </c>
      <c r="C9799" s="8" t="s">
        <v>4</v>
      </c>
      <c r="D9799" s="50" t="s">
        <v>7854</v>
      </c>
      <c r="E9799" s="50" t="s">
        <v>7854</v>
      </c>
    </row>
    <row r="9800" spans="1:5" ht="16" x14ac:dyDescent="0.2">
      <c r="A9800" s="8" t="s">
        <v>9307</v>
      </c>
      <c r="B9800" s="8" t="s">
        <v>8145</v>
      </c>
      <c r="C9800" s="8" t="s">
        <v>5</v>
      </c>
      <c r="D9800" s="50" t="s">
        <v>11860</v>
      </c>
      <c r="E9800" s="50" t="s">
        <v>8060</v>
      </c>
    </row>
    <row r="9801" spans="1:5" ht="16" x14ac:dyDescent="0.2">
      <c r="A9801" s="8" t="s">
        <v>9307</v>
      </c>
      <c r="B9801" s="8" t="s">
        <v>8145</v>
      </c>
      <c r="C9801" s="8" t="s">
        <v>6</v>
      </c>
      <c r="D9801" s="50" t="s">
        <v>11877</v>
      </c>
      <c r="E9801" s="50" t="s">
        <v>8137</v>
      </c>
    </row>
    <row r="9802" spans="1:5" ht="16" x14ac:dyDescent="0.2">
      <c r="A9802" s="8" t="s">
        <v>9307</v>
      </c>
      <c r="B9802" s="8" t="s">
        <v>8145</v>
      </c>
      <c r="C9802" s="8" t="s">
        <v>7</v>
      </c>
      <c r="D9802" s="50" t="s">
        <v>11880</v>
      </c>
      <c r="E9802" s="50" t="s">
        <v>8147</v>
      </c>
    </row>
    <row r="9803" spans="1:5" ht="16" x14ac:dyDescent="0.2">
      <c r="A9803" s="8" t="s">
        <v>9307</v>
      </c>
      <c r="B9803" s="8" t="s">
        <v>8148</v>
      </c>
      <c r="C9803" s="8" t="s">
        <v>4</v>
      </c>
      <c r="D9803" s="50" t="s">
        <v>7854</v>
      </c>
      <c r="E9803" s="50" t="s">
        <v>7854</v>
      </c>
    </row>
    <row r="9804" spans="1:5" ht="16" x14ac:dyDescent="0.2">
      <c r="A9804" s="8" t="s">
        <v>9307</v>
      </c>
      <c r="B9804" s="8" t="s">
        <v>8148</v>
      </c>
      <c r="C9804" s="8" t="s">
        <v>5</v>
      </c>
      <c r="D9804" s="50" t="s">
        <v>11860</v>
      </c>
      <c r="E9804" s="50" t="s">
        <v>8060</v>
      </c>
    </row>
    <row r="9805" spans="1:5" ht="16" x14ac:dyDescent="0.2">
      <c r="A9805" s="8" t="s">
        <v>9307</v>
      </c>
      <c r="B9805" s="8" t="s">
        <v>8148</v>
      </c>
      <c r="C9805" s="8" t="s">
        <v>6</v>
      </c>
      <c r="D9805" s="50" t="s">
        <v>11877</v>
      </c>
      <c r="E9805" s="50" t="s">
        <v>8137</v>
      </c>
    </row>
    <row r="9806" spans="1:5" ht="16" x14ac:dyDescent="0.2">
      <c r="A9806" s="8" t="s">
        <v>9307</v>
      </c>
      <c r="B9806" s="8" t="s">
        <v>8148</v>
      </c>
      <c r="C9806" s="8" t="s">
        <v>7</v>
      </c>
      <c r="D9806" s="50" t="s">
        <v>10342</v>
      </c>
      <c r="E9806" s="50" t="s">
        <v>3058</v>
      </c>
    </row>
    <row r="9807" spans="1:5" ht="16" x14ac:dyDescent="0.2">
      <c r="A9807" s="8" t="s">
        <v>9307</v>
      </c>
      <c r="B9807" s="8" t="s">
        <v>8151</v>
      </c>
      <c r="C9807" s="8" t="s">
        <v>4</v>
      </c>
      <c r="D9807" s="50" t="s">
        <v>7854</v>
      </c>
      <c r="E9807" s="50" t="s">
        <v>7854</v>
      </c>
    </row>
    <row r="9808" spans="1:5" ht="16" x14ac:dyDescent="0.2">
      <c r="A9808" s="8" t="s">
        <v>9307</v>
      </c>
      <c r="B9808" s="8" t="s">
        <v>8151</v>
      </c>
      <c r="C9808" s="8" t="s">
        <v>5</v>
      </c>
      <c r="D9808" s="50" t="s">
        <v>11860</v>
      </c>
      <c r="E9808" s="50" t="s">
        <v>8060</v>
      </c>
    </row>
    <row r="9809" spans="1:5" ht="16" x14ac:dyDescent="0.2">
      <c r="A9809" s="8" t="s">
        <v>9307</v>
      </c>
      <c r="B9809" s="8" t="s">
        <v>8151</v>
      </c>
      <c r="C9809" s="8" t="s">
        <v>6</v>
      </c>
      <c r="D9809" s="50" t="s">
        <v>11877</v>
      </c>
      <c r="E9809" s="50" t="s">
        <v>8137</v>
      </c>
    </row>
    <row r="9810" spans="1:5" ht="16" x14ac:dyDescent="0.2">
      <c r="A9810" s="8" t="s">
        <v>9307</v>
      </c>
      <c r="B9810" s="8" t="s">
        <v>8151</v>
      </c>
      <c r="C9810" s="8" t="s">
        <v>7</v>
      </c>
      <c r="D9810" s="50" t="s">
        <v>9547</v>
      </c>
      <c r="E9810" s="50" t="s">
        <v>802</v>
      </c>
    </row>
    <row r="9811" spans="1:5" ht="16" x14ac:dyDescent="0.2">
      <c r="A9811" s="8" t="s">
        <v>9307</v>
      </c>
      <c r="B9811" s="8" t="s">
        <v>8153</v>
      </c>
      <c r="C9811" s="8" t="s">
        <v>4</v>
      </c>
      <c r="D9811" s="50" t="s">
        <v>7854</v>
      </c>
      <c r="E9811" s="50" t="s">
        <v>7854</v>
      </c>
    </row>
    <row r="9812" spans="1:5" ht="16" x14ac:dyDescent="0.2">
      <c r="A9812" s="8" t="s">
        <v>9307</v>
      </c>
      <c r="B9812" s="8" t="s">
        <v>8153</v>
      </c>
      <c r="C9812" s="8" t="s">
        <v>5</v>
      </c>
      <c r="D9812" s="50" t="s">
        <v>11860</v>
      </c>
      <c r="E9812" s="50" t="s">
        <v>8060</v>
      </c>
    </row>
    <row r="9813" spans="1:5" ht="16" x14ac:dyDescent="0.2">
      <c r="A9813" s="8" t="s">
        <v>9307</v>
      </c>
      <c r="B9813" s="8" t="s">
        <v>8153</v>
      </c>
      <c r="C9813" s="8" t="s">
        <v>6</v>
      </c>
      <c r="D9813" s="50" t="s">
        <v>11877</v>
      </c>
      <c r="E9813" s="50" t="s">
        <v>8137</v>
      </c>
    </row>
    <row r="9814" spans="1:5" ht="16" x14ac:dyDescent="0.2">
      <c r="A9814" s="8" t="s">
        <v>9307</v>
      </c>
      <c r="B9814" s="8" t="s">
        <v>8153</v>
      </c>
      <c r="C9814" s="8" t="s">
        <v>7</v>
      </c>
      <c r="D9814" s="50" t="s">
        <v>9516</v>
      </c>
      <c r="E9814" s="50" t="s">
        <v>643</v>
      </c>
    </row>
    <row r="9815" spans="1:5" ht="16" x14ac:dyDescent="0.2">
      <c r="A9815" s="8" t="s">
        <v>9307</v>
      </c>
      <c r="B9815" s="8" t="s">
        <v>8156</v>
      </c>
      <c r="C9815" s="8" t="s">
        <v>4</v>
      </c>
      <c r="D9815" s="50" t="s">
        <v>7854</v>
      </c>
      <c r="E9815" s="50" t="s">
        <v>7854</v>
      </c>
    </row>
    <row r="9816" spans="1:5" ht="16" x14ac:dyDescent="0.2">
      <c r="A9816" s="8" t="s">
        <v>9307</v>
      </c>
      <c r="B9816" s="8" t="s">
        <v>8156</v>
      </c>
      <c r="C9816" s="8" t="s">
        <v>5</v>
      </c>
      <c r="D9816" s="50" t="s">
        <v>11860</v>
      </c>
      <c r="E9816" s="50" t="s">
        <v>8060</v>
      </c>
    </row>
    <row r="9817" spans="1:5" ht="16" x14ac:dyDescent="0.2">
      <c r="A9817" s="8" t="s">
        <v>9307</v>
      </c>
      <c r="B9817" s="8" t="s">
        <v>8156</v>
      </c>
      <c r="C9817" s="8" t="s">
        <v>6</v>
      </c>
      <c r="D9817" s="50" t="s">
        <v>11877</v>
      </c>
      <c r="E9817" s="50" t="s">
        <v>8137</v>
      </c>
    </row>
    <row r="9818" spans="1:5" ht="16" x14ac:dyDescent="0.2">
      <c r="A9818" s="8" t="s">
        <v>9307</v>
      </c>
      <c r="B9818" s="8" t="s">
        <v>8156</v>
      </c>
      <c r="C9818" s="8" t="s">
        <v>7</v>
      </c>
      <c r="D9818" s="50" t="s">
        <v>9723</v>
      </c>
      <c r="E9818" s="50" t="s">
        <v>1408</v>
      </c>
    </row>
    <row r="9819" spans="1:5" ht="16" x14ac:dyDescent="0.2">
      <c r="A9819" s="8" t="s">
        <v>9307</v>
      </c>
      <c r="B9819" s="8" t="s">
        <v>8158</v>
      </c>
      <c r="C9819" s="8" t="s">
        <v>4</v>
      </c>
      <c r="D9819" s="50" t="s">
        <v>7854</v>
      </c>
      <c r="E9819" s="50" t="s">
        <v>7854</v>
      </c>
    </row>
    <row r="9820" spans="1:5" ht="16" x14ac:dyDescent="0.2">
      <c r="A9820" s="8" t="s">
        <v>9307</v>
      </c>
      <c r="B9820" s="8" t="s">
        <v>8158</v>
      </c>
      <c r="C9820" s="8" t="s">
        <v>5</v>
      </c>
      <c r="D9820" s="50" t="s">
        <v>11860</v>
      </c>
      <c r="E9820" s="50" t="s">
        <v>8060</v>
      </c>
    </row>
    <row r="9821" spans="1:5" ht="16" x14ac:dyDescent="0.2">
      <c r="A9821" s="8" t="s">
        <v>9307</v>
      </c>
      <c r="B9821" s="8" t="s">
        <v>8158</v>
      </c>
      <c r="C9821" s="8" t="s">
        <v>6</v>
      </c>
      <c r="D9821" s="50" t="s">
        <v>11881</v>
      </c>
      <c r="E9821" s="50" t="s">
        <v>8160</v>
      </c>
    </row>
    <row r="9822" spans="1:5" ht="16" x14ac:dyDescent="0.2">
      <c r="A9822" s="8" t="s">
        <v>9307</v>
      </c>
      <c r="B9822" s="8" t="s">
        <v>8158</v>
      </c>
      <c r="C9822" s="8" t="s">
        <v>7</v>
      </c>
      <c r="D9822" s="50" t="s">
        <v>11882</v>
      </c>
      <c r="E9822" s="50" t="s">
        <v>8161</v>
      </c>
    </row>
    <row r="9823" spans="1:5" ht="16" x14ac:dyDescent="0.2">
      <c r="A9823" s="8" t="s">
        <v>9307</v>
      </c>
      <c r="B9823" s="8" t="s">
        <v>8162</v>
      </c>
      <c r="C9823" s="8" t="s">
        <v>4</v>
      </c>
      <c r="D9823" s="50" t="s">
        <v>7854</v>
      </c>
      <c r="E9823" s="50" t="s">
        <v>7854</v>
      </c>
    </row>
    <row r="9824" spans="1:5" ht="16" x14ac:dyDescent="0.2">
      <c r="A9824" s="8" t="s">
        <v>9307</v>
      </c>
      <c r="B9824" s="8" t="s">
        <v>8162</v>
      </c>
      <c r="C9824" s="8" t="s">
        <v>5</v>
      </c>
      <c r="D9824" s="50" t="s">
        <v>11860</v>
      </c>
      <c r="E9824" s="50" t="s">
        <v>8060</v>
      </c>
    </row>
    <row r="9825" spans="1:5" ht="16" x14ac:dyDescent="0.2">
      <c r="A9825" s="8" t="s">
        <v>9307</v>
      </c>
      <c r="B9825" s="8" t="s">
        <v>8162</v>
      </c>
      <c r="C9825" s="8" t="s">
        <v>6</v>
      </c>
      <c r="D9825" s="50" t="s">
        <v>11881</v>
      </c>
      <c r="E9825" s="50" t="s">
        <v>8160</v>
      </c>
    </row>
    <row r="9826" spans="1:5" ht="32" x14ac:dyDescent="0.2">
      <c r="A9826" s="8" t="s">
        <v>9307</v>
      </c>
      <c r="B9826" s="8" t="s">
        <v>8162</v>
      </c>
      <c r="C9826" s="8" t="s">
        <v>7</v>
      </c>
      <c r="D9826" s="50" t="s">
        <v>11883</v>
      </c>
      <c r="E9826" s="50" t="s">
        <v>8164</v>
      </c>
    </row>
    <row r="9827" spans="1:5" ht="16" x14ac:dyDescent="0.2">
      <c r="A9827" s="8" t="s">
        <v>9307</v>
      </c>
      <c r="B9827" s="8" t="s">
        <v>8166</v>
      </c>
      <c r="C9827" s="8" t="s">
        <v>4</v>
      </c>
      <c r="D9827" s="50" t="s">
        <v>7854</v>
      </c>
      <c r="E9827" s="50" t="s">
        <v>7854</v>
      </c>
    </row>
    <row r="9828" spans="1:5" ht="16" x14ac:dyDescent="0.2">
      <c r="A9828" s="8" t="s">
        <v>9307</v>
      </c>
      <c r="B9828" s="8" t="s">
        <v>8166</v>
      </c>
      <c r="C9828" s="8" t="s">
        <v>5</v>
      </c>
      <c r="D9828" s="50" t="s">
        <v>11860</v>
      </c>
      <c r="E9828" s="50" t="s">
        <v>8060</v>
      </c>
    </row>
    <row r="9829" spans="1:5" ht="16" x14ac:dyDescent="0.2">
      <c r="A9829" s="8" t="s">
        <v>9307</v>
      </c>
      <c r="B9829" s="8" t="s">
        <v>8166</v>
      </c>
      <c r="C9829" s="8" t="s">
        <v>6</v>
      </c>
      <c r="D9829" s="50" t="s">
        <v>11881</v>
      </c>
      <c r="E9829" s="50" t="s">
        <v>8160</v>
      </c>
    </row>
    <row r="9830" spans="1:5" ht="16" x14ac:dyDescent="0.2">
      <c r="A9830" s="8" t="s">
        <v>9307</v>
      </c>
      <c r="B9830" s="8" t="s">
        <v>8166</v>
      </c>
      <c r="C9830" s="8" t="s">
        <v>7</v>
      </c>
      <c r="D9830" s="50" t="s">
        <v>10342</v>
      </c>
      <c r="E9830" s="50" t="s">
        <v>3058</v>
      </c>
    </row>
    <row r="9831" spans="1:5" ht="16" x14ac:dyDescent="0.2">
      <c r="A9831" s="8" t="s">
        <v>9307</v>
      </c>
      <c r="B9831" s="8" t="s">
        <v>8169</v>
      </c>
      <c r="C9831" s="8" t="s">
        <v>4</v>
      </c>
      <c r="D9831" s="50" t="s">
        <v>7854</v>
      </c>
      <c r="E9831" s="50" t="s">
        <v>7854</v>
      </c>
    </row>
    <row r="9832" spans="1:5" ht="16" x14ac:dyDescent="0.2">
      <c r="A9832" s="8" t="s">
        <v>9307</v>
      </c>
      <c r="B9832" s="8" t="s">
        <v>8169</v>
      </c>
      <c r="C9832" s="8" t="s">
        <v>5</v>
      </c>
      <c r="D9832" s="50" t="s">
        <v>11860</v>
      </c>
      <c r="E9832" s="50" t="s">
        <v>8060</v>
      </c>
    </row>
    <row r="9833" spans="1:5" ht="16" x14ac:dyDescent="0.2">
      <c r="A9833" s="8" t="s">
        <v>9307</v>
      </c>
      <c r="B9833" s="8" t="s">
        <v>8169</v>
      </c>
      <c r="C9833" s="8" t="s">
        <v>6</v>
      </c>
      <c r="D9833" s="50" t="s">
        <v>11881</v>
      </c>
      <c r="E9833" s="50" t="s">
        <v>8160</v>
      </c>
    </row>
    <row r="9834" spans="1:5" ht="16" x14ac:dyDescent="0.2">
      <c r="A9834" s="8" t="s">
        <v>9307</v>
      </c>
      <c r="B9834" s="8" t="s">
        <v>8169</v>
      </c>
      <c r="C9834" s="8" t="s">
        <v>7</v>
      </c>
      <c r="D9834" s="50" t="s">
        <v>11884</v>
      </c>
      <c r="E9834" s="50" t="s">
        <v>8171</v>
      </c>
    </row>
    <row r="9835" spans="1:5" ht="16" x14ac:dyDescent="0.2">
      <c r="A9835" s="8" t="s">
        <v>9307</v>
      </c>
      <c r="B9835" s="8" t="s">
        <v>8172</v>
      </c>
      <c r="C9835" s="8" t="s">
        <v>4</v>
      </c>
      <c r="D9835" s="50" t="s">
        <v>7854</v>
      </c>
      <c r="E9835" s="50" t="s">
        <v>7854</v>
      </c>
    </row>
    <row r="9836" spans="1:5" ht="16" x14ac:dyDescent="0.2">
      <c r="A9836" s="8" t="s">
        <v>9307</v>
      </c>
      <c r="B9836" s="8" t="s">
        <v>8172</v>
      </c>
      <c r="C9836" s="8" t="s">
        <v>5</v>
      </c>
      <c r="D9836" s="50" t="s">
        <v>11860</v>
      </c>
      <c r="E9836" s="50" t="s">
        <v>8060</v>
      </c>
    </row>
    <row r="9837" spans="1:5" ht="16" x14ac:dyDescent="0.2">
      <c r="A9837" s="8" t="s">
        <v>9307</v>
      </c>
      <c r="B9837" s="8" t="s">
        <v>8172</v>
      </c>
      <c r="C9837" s="8" t="s">
        <v>6</v>
      </c>
      <c r="D9837" s="50" t="s">
        <v>11881</v>
      </c>
      <c r="E9837" s="50" t="s">
        <v>8160</v>
      </c>
    </row>
    <row r="9838" spans="1:5" ht="16" x14ac:dyDescent="0.2">
      <c r="A9838" s="8" t="s">
        <v>9307</v>
      </c>
      <c r="B9838" s="8" t="s">
        <v>8172</v>
      </c>
      <c r="C9838" s="8" t="s">
        <v>7</v>
      </c>
      <c r="D9838" s="50" t="s">
        <v>10342</v>
      </c>
      <c r="E9838" s="50" t="s">
        <v>3058</v>
      </c>
    </row>
    <row r="9839" spans="1:5" ht="16" x14ac:dyDescent="0.2">
      <c r="A9839" s="8" t="s">
        <v>9307</v>
      </c>
      <c r="B9839" s="8" t="s">
        <v>8175</v>
      </c>
      <c r="C9839" s="8" t="s">
        <v>4</v>
      </c>
      <c r="D9839" s="50" t="s">
        <v>7854</v>
      </c>
      <c r="E9839" s="50" t="s">
        <v>7854</v>
      </c>
    </row>
    <row r="9840" spans="1:5" ht="16" x14ac:dyDescent="0.2">
      <c r="A9840" s="8" t="s">
        <v>9307</v>
      </c>
      <c r="B9840" s="8" t="s">
        <v>8175</v>
      </c>
      <c r="C9840" s="8" t="s">
        <v>5</v>
      </c>
      <c r="D9840" s="50" t="s">
        <v>11860</v>
      </c>
      <c r="E9840" s="50" t="s">
        <v>8060</v>
      </c>
    </row>
    <row r="9841" spans="1:5" ht="16" x14ac:dyDescent="0.2">
      <c r="A9841" s="8" t="s">
        <v>9307</v>
      </c>
      <c r="B9841" s="8" t="s">
        <v>8175</v>
      </c>
      <c r="C9841" s="8" t="s">
        <v>6</v>
      </c>
      <c r="D9841" s="50" t="s">
        <v>11881</v>
      </c>
      <c r="E9841" s="50" t="s">
        <v>8160</v>
      </c>
    </row>
    <row r="9842" spans="1:5" ht="32" x14ac:dyDescent="0.2">
      <c r="A9842" s="8" t="s">
        <v>9307</v>
      </c>
      <c r="B9842" s="8" t="s">
        <v>8175</v>
      </c>
      <c r="C9842" s="8" t="s">
        <v>7</v>
      </c>
      <c r="D9842" s="50" t="s">
        <v>11885</v>
      </c>
      <c r="E9842" s="50" t="s">
        <v>8177</v>
      </c>
    </row>
    <row r="9843" spans="1:5" ht="64" x14ac:dyDescent="0.2">
      <c r="A9843" s="8" t="s">
        <v>9307</v>
      </c>
      <c r="B9843" s="8" t="s">
        <v>8175</v>
      </c>
      <c r="C9843" s="8" t="s">
        <v>8</v>
      </c>
      <c r="D9843" s="50" t="s">
        <v>11886</v>
      </c>
      <c r="E9843" s="50" t="s">
        <v>8178</v>
      </c>
    </row>
    <row r="9844" spans="1:5" ht="16" x14ac:dyDescent="0.2">
      <c r="A9844" s="8" t="s">
        <v>9307</v>
      </c>
      <c r="B9844" s="8" t="s">
        <v>8179</v>
      </c>
      <c r="C9844" s="8" t="s">
        <v>4</v>
      </c>
      <c r="D9844" s="50" t="s">
        <v>7854</v>
      </c>
      <c r="E9844" s="50" t="s">
        <v>7854</v>
      </c>
    </row>
    <row r="9845" spans="1:5" ht="16" x14ac:dyDescent="0.2">
      <c r="A9845" s="8" t="s">
        <v>9307</v>
      </c>
      <c r="B9845" s="8" t="s">
        <v>8179</v>
      </c>
      <c r="C9845" s="8" t="s">
        <v>5</v>
      </c>
      <c r="D9845" s="50" t="s">
        <v>11860</v>
      </c>
      <c r="E9845" s="50" t="s">
        <v>8060</v>
      </c>
    </row>
    <row r="9846" spans="1:5" ht="16" x14ac:dyDescent="0.2">
      <c r="A9846" s="8" t="s">
        <v>9307</v>
      </c>
      <c r="B9846" s="8" t="s">
        <v>8179</v>
      </c>
      <c r="C9846" s="8" t="s">
        <v>6</v>
      </c>
      <c r="D9846" s="50" t="s">
        <v>11881</v>
      </c>
      <c r="E9846" s="50" t="s">
        <v>8160</v>
      </c>
    </row>
    <row r="9847" spans="1:5" ht="16" x14ac:dyDescent="0.2">
      <c r="A9847" s="8" t="s">
        <v>9307</v>
      </c>
      <c r="B9847" s="8" t="s">
        <v>8179</v>
      </c>
      <c r="C9847" s="8" t="s">
        <v>7</v>
      </c>
      <c r="D9847" s="50" t="s">
        <v>10342</v>
      </c>
      <c r="E9847" s="50" t="s">
        <v>3058</v>
      </c>
    </row>
    <row r="9848" spans="1:5" ht="16" x14ac:dyDescent="0.2">
      <c r="A9848" s="8" t="s">
        <v>9307</v>
      </c>
      <c r="B9848" s="8" t="s">
        <v>8182</v>
      </c>
      <c r="C9848" s="8" t="s">
        <v>4</v>
      </c>
      <c r="D9848" s="50" t="s">
        <v>7854</v>
      </c>
      <c r="E9848" s="50" t="s">
        <v>7854</v>
      </c>
    </row>
    <row r="9849" spans="1:5" ht="16" x14ac:dyDescent="0.2">
      <c r="A9849" s="8" t="s">
        <v>9307</v>
      </c>
      <c r="B9849" s="8" t="s">
        <v>8182</v>
      </c>
      <c r="C9849" s="8" t="s">
        <v>5</v>
      </c>
      <c r="D9849" s="50" t="s">
        <v>11860</v>
      </c>
      <c r="E9849" s="50" t="s">
        <v>8060</v>
      </c>
    </row>
    <row r="9850" spans="1:5" ht="16" x14ac:dyDescent="0.2">
      <c r="A9850" s="8" t="s">
        <v>9307</v>
      </c>
      <c r="B9850" s="8" t="s">
        <v>8182</v>
      </c>
      <c r="C9850" s="8" t="s">
        <v>6</v>
      </c>
      <c r="D9850" s="50" t="s">
        <v>11881</v>
      </c>
      <c r="E9850" s="50" t="s">
        <v>8160</v>
      </c>
    </row>
    <row r="9851" spans="1:5" ht="16" x14ac:dyDescent="0.2">
      <c r="A9851" s="8" t="s">
        <v>9307</v>
      </c>
      <c r="B9851" s="8" t="s">
        <v>8182</v>
      </c>
      <c r="C9851" s="8" t="s">
        <v>7</v>
      </c>
      <c r="D9851" s="50" t="s">
        <v>9547</v>
      </c>
      <c r="E9851" s="50" t="s">
        <v>802</v>
      </c>
    </row>
    <row r="9852" spans="1:5" ht="16" x14ac:dyDescent="0.2">
      <c r="A9852" s="8" t="s">
        <v>9307</v>
      </c>
      <c r="B9852" s="8" t="s">
        <v>8184</v>
      </c>
      <c r="C9852" s="8" t="s">
        <v>4</v>
      </c>
      <c r="D9852" s="50" t="s">
        <v>7854</v>
      </c>
      <c r="E9852" s="50" t="s">
        <v>7854</v>
      </c>
    </row>
    <row r="9853" spans="1:5" ht="16" x14ac:dyDescent="0.2">
      <c r="A9853" s="8" t="s">
        <v>9307</v>
      </c>
      <c r="B9853" s="8" t="s">
        <v>8184</v>
      </c>
      <c r="C9853" s="8" t="s">
        <v>5</v>
      </c>
      <c r="D9853" s="50" t="s">
        <v>11860</v>
      </c>
      <c r="E9853" s="50" t="s">
        <v>8060</v>
      </c>
    </row>
    <row r="9854" spans="1:5" ht="16" x14ac:dyDescent="0.2">
      <c r="A9854" s="8" t="s">
        <v>9307</v>
      </c>
      <c r="B9854" s="8" t="s">
        <v>8184</v>
      </c>
      <c r="C9854" s="8" t="s">
        <v>6</v>
      </c>
      <c r="D9854" s="50" t="s">
        <v>11881</v>
      </c>
      <c r="E9854" s="50" t="s">
        <v>8160</v>
      </c>
    </row>
    <row r="9855" spans="1:5" ht="16" x14ac:dyDescent="0.2">
      <c r="A9855" s="8" t="s">
        <v>9307</v>
      </c>
      <c r="B9855" s="8" t="s">
        <v>8184</v>
      </c>
      <c r="C9855" s="8" t="s">
        <v>7</v>
      </c>
      <c r="D9855" s="50" t="s">
        <v>9516</v>
      </c>
      <c r="E9855" s="50" t="s">
        <v>643</v>
      </c>
    </row>
    <row r="9856" spans="1:5" ht="16" x14ac:dyDescent="0.2">
      <c r="A9856" s="8" t="s">
        <v>9307</v>
      </c>
      <c r="B9856" s="8" t="s">
        <v>8187</v>
      </c>
      <c r="C9856" s="8" t="s">
        <v>4</v>
      </c>
      <c r="D9856" s="50" t="s">
        <v>7854</v>
      </c>
      <c r="E9856" s="50" t="s">
        <v>7854</v>
      </c>
    </row>
    <row r="9857" spans="1:5" ht="16" x14ac:dyDescent="0.2">
      <c r="A9857" s="8" t="s">
        <v>9307</v>
      </c>
      <c r="B9857" s="8" t="s">
        <v>8187</v>
      </c>
      <c r="C9857" s="8" t="s">
        <v>5</v>
      </c>
      <c r="D9857" s="50" t="s">
        <v>11860</v>
      </c>
      <c r="E9857" s="50" t="s">
        <v>8060</v>
      </c>
    </row>
    <row r="9858" spans="1:5" ht="16" x14ac:dyDescent="0.2">
      <c r="A9858" s="8" t="s">
        <v>9307</v>
      </c>
      <c r="B9858" s="8" t="s">
        <v>8187</v>
      </c>
      <c r="C9858" s="8" t="s">
        <v>6</v>
      </c>
      <c r="D9858" s="50" t="s">
        <v>11881</v>
      </c>
      <c r="E9858" s="50" t="s">
        <v>8160</v>
      </c>
    </row>
    <row r="9859" spans="1:5" ht="16" x14ac:dyDescent="0.2">
      <c r="A9859" s="8" t="s">
        <v>9307</v>
      </c>
      <c r="B9859" s="8" t="s">
        <v>8187</v>
      </c>
      <c r="C9859" s="8" t="s">
        <v>7</v>
      </c>
      <c r="D9859" s="50" t="s">
        <v>9723</v>
      </c>
      <c r="E9859" s="50" t="s">
        <v>1408</v>
      </c>
    </row>
    <row r="9860" spans="1:5" ht="16" x14ac:dyDescent="0.2">
      <c r="A9860" s="8" t="s">
        <v>9307</v>
      </c>
      <c r="B9860" s="8" t="s">
        <v>8189</v>
      </c>
      <c r="C9860" s="8" t="s">
        <v>4</v>
      </c>
      <c r="D9860" s="50" t="s">
        <v>7854</v>
      </c>
      <c r="E9860" s="50" t="s">
        <v>7854</v>
      </c>
    </row>
    <row r="9861" spans="1:5" ht="16" x14ac:dyDescent="0.2">
      <c r="A9861" s="8" t="s">
        <v>9307</v>
      </c>
      <c r="B9861" s="8" t="s">
        <v>8189</v>
      </c>
      <c r="C9861" s="8" t="s">
        <v>5</v>
      </c>
      <c r="D9861" s="50" t="s">
        <v>11860</v>
      </c>
      <c r="E9861" s="50" t="s">
        <v>8060</v>
      </c>
    </row>
    <row r="9862" spans="1:5" ht="16" x14ac:dyDescent="0.2">
      <c r="A9862" s="8" t="s">
        <v>9307</v>
      </c>
      <c r="B9862" s="8" t="s">
        <v>8189</v>
      </c>
      <c r="C9862" s="8" t="s">
        <v>6</v>
      </c>
      <c r="D9862" s="50" t="s">
        <v>11887</v>
      </c>
      <c r="E9862" s="50" t="s">
        <v>8191</v>
      </c>
    </row>
    <row r="9863" spans="1:5" ht="32" x14ac:dyDescent="0.2">
      <c r="A9863" s="8" t="s">
        <v>9307</v>
      </c>
      <c r="B9863" s="8" t="s">
        <v>8189</v>
      </c>
      <c r="C9863" s="8" t="s">
        <v>7</v>
      </c>
      <c r="D9863" s="50" t="s">
        <v>11888</v>
      </c>
      <c r="E9863" s="50" t="s">
        <v>8192</v>
      </c>
    </row>
    <row r="9864" spans="1:5" ht="16" x14ac:dyDescent="0.2">
      <c r="A9864" s="8" t="s">
        <v>9307</v>
      </c>
      <c r="B9864" s="8" t="s">
        <v>8193</v>
      </c>
      <c r="C9864" s="8" t="s">
        <v>4</v>
      </c>
      <c r="D9864" s="50" t="s">
        <v>7854</v>
      </c>
      <c r="E9864" s="50" t="s">
        <v>7854</v>
      </c>
    </row>
    <row r="9865" spans="1:5" ht="16" x14ac:dyDescent="0.2">
      <c r="A9865" s="8" t="s">
        <v>9307</v>
      </c>
      <c r="B9865" s="8" t="s">
        <v>8193</v>
      </c>
      <c r="C9865" s="8" t="s">
        <v>5</v>
      </c>
      <c r="D9865" s="50" t="s">
        <v>11860</v>
      </c>
      <c r="E9865" s="50" t="s">
        <v>8060</v>
      </c>
    </row>
    <row r="9866" spans="1:5" ht="16" x14ac:dyDescent="0.2">
      <c r="A9866" s="8" t="s">
        <v>9307</v>
      </c>
      <c r="B9866" s="8" t="s">
        <v>8193</v>
      </c>
      <c r="C9866" s="8" t="s">
        <v>6</v>
      </c>
      <c r="D9866" s="50" t="s">
        <v>11887</v>
      </c>
      <c r="E9866" s="50" t="s">
        <v>8191</v>
      </c>
    </row>
    <row r="9867" spans="1:5" ht="16" x14ac:dyDescent="0.2">
      <c r="A9867" s="8" t="s">
        <v>9307</v>
      </c>
      <c r="B9867" s="8" t="s">
        <v>8193</v>
      </c>
      <c r="C9867" s="8" t="s">
        <v>7</v>
      </c>
      <c r="D9867" s="50" t="s">
        <v>11889</v>
      </c>
      <c r="E9867" s="50" t="s">
        <v>8195</v>
      </c>
    </row>
    <row r="9868" spans="1:5" ht="16" x14ac:dyDescent="0.2">
      <c r="A9868" s="8" t="s">
        <v>9307</v>
      </c>
      <c r="B9868" s="8" t="s">
        <v>8196</v>
      </c>
      <c r="C9868" s="8" t="s">
        <v>4</v>
      </c>
      <c r="D9868" s="50" t="s">
        <v>7854</v>
      </c>
      <c r="E9868" s="50" t="s">
        <v>7854</v>
      </c>
    </row>
    <row r="9869" spans="1:5" ht="16" x14ac:dyDescent="0.2">
      <c r="A9869" s="8" t="s">
        <v>9307</v>
      </c>
      <c r="B9869" s="8" t="s">
        <v>8196</v>
      </c>
      <c r="C9869" s="8" t="s">
        <v>5</v>
      </c>
      <c r="D9869" s="50" t="s">
        <v>11860</v>
      </c>
      <c r="E9869" s="50" t="s">
        <v>8060</v>
      </c>
    </row>
    <row r="9870" spans="1:5" ht="16" x14ac:dyDescent="0.2">
      <c r="A9870" s="8" t="s">
        <v>9307</v>
      </c>
      <c r="B9870" s="8" t="s">
        <v>8196</v>
      </c>
      <c r="C9870" s="8" t="s">
        <v>6</v>
      </c>
      <c r="D9870" s="50" t="s">
        <v>11887</v>
      </c>
      <c r="E9870" s="50" t="s">
        <v>8191</v>
      </c>
    </row>
    <row r="9871" spans="1:5" ht="16" x14ac:dyDescent="0.2">
      <c r="A9871" s="8" t="s">
        <v>9307</v>
      </c>
      <c r="B9871" s="8" t="s">
        <v>8196</v>
      </c>
      <c r="C9871" s="8" t="s">
        <v>7</v>
      </c>
      <c r="D9871" s="50" t="s">
        <v>11890</v>
      </c>
      <c r="E9871" s="50" t="s">
        <v>8198</v>
      </c>
    </row>
    <row r="9872" spans="1:5" ht="16" x14ac:dyDescent="0.2">
      <c r="A9872" s="8" t="s">
        <v>9307</v>
      </c>
      <c r="B9872" s="8" t="s">
        <v>8200</v>
      </c>
      <c r="C9872" s="8" t="s">
        <v>4</v>
      </c>
      <c r="D9872" s="50" t="s">
        <v>7854</v>
      </c>
      <c r="E9872" s="50" t="s">
        <v>7854</v>
      </c>
    </row>
    <row r="9873" spans="1:5" ht="16" x14ac:dyDescent="0.2">
      <c r="A9873" s="8" t="s">
        <v>9307</v>
      </c>
      <c r="B9873" s="8" t="s">
        <v>8200</v>
      </c>
      <c r="C9873" s="8" t="s">
        <v>5</v>
      </c>
      <c r="D9873" s="50" t="s">
        <v>11860</v>
      </c>
      <c r="E9873" s="50" t="s">
        <v>8060</v>
      </c>
    </row>
    <row r="9874" spans="1:5" ht="16" x14ac:dyDescent="0.2">
      <c r="A9874" s="8" t="s">
        <v>9307</v>
      </c>
      <c r="B9874" s="8" t="s">
        <v>8200</v>
      </c>
      <c r="C9874" s="8" t="s">
        <v>6</v>
      </c>
      <c r="D9874" s="50" t="s">
        <v>11887</v>
      </c>
      <c r="E9874" s="50" t="s">
        <v>8191</v>
      </c>
    </row>
    <row r="9875" spans="1:5" ht="16" x14ac:dyDescent="0.2">
      <c r="A9875" s="8" t="s">
        <v>9307</v>
      </c>
      <c r="B9875" s="8" t="s">
        <v>8200</v>
      </c>
      <c r="C9875" s="8" t="s">
        <v>7</v>
      </c>
      <c r="D9875" s="50" t="s">
        <v>11891</v>
      </c>
      <c r="E9875" s="50" t="s">
        <v>8202</v>
      </c>
    </row>
    <row r="9876" spans="1:5" ht="16" x14ac:dyDescent="0.2">
      <c r="A9876" s="8" t="s">
        <v>9307</v>
      </c>
      <c r="B9876" s="8" t="s">
        <v>8203</v>
      </c>
      <c r="C9876" s="8" t="s">
        <v>4</v>
      </c>
      <c r="D9876" s="50" t="s">
        <v>7854</v>
      </c>
      <c r="E9876" s="50" t="s">
        <v>7854</v>
      </c>
    </row>
    <row r="9877" spans="1:5" ht="16" x14ac:dyDescent="0.2">
      <c r="A9877" s="8" t="s">
        <v>9307</v>
      </c>
      <c r="B9877" s="8" t="s">
        <v>8203</v>
      </c>
      <c r="C9877" s="8" t="s">
        <v>5</v>
      </c>
      <c r="D9877" s="50" t="s">
        <v>11860</v>
      </c>
      <c r="E9877" s="50" t="s">
        <v>8060</v>
      </c>
    </row>
    <row r="9878" spans="1:5" ht="16" x14ac:dyDescent="0.2">
      <c r="A9878" s="8" t="s">
        <v>9307</v>
      </c>
      <c r="B9878" s="8" t="s">
        <v>8203</v>
      </c>
      <c r="C9878" s="8" t="s">
        <v>6</v>
      </c>
      <c r="D9878" s="50" t="s">
        <v>11887</v>
      </c>
      <c r="E9878" s="50" t="s">
        <v>8191</v>
      </c>
    </row>
    <row r="9879" spans="1:5" ht="16" x14ac:dyDescent="0.2">
      <c r="A9879" s="8" t="s">
        <v>9307</v>
      </c>
      <c r="B9879" s="8" t="s">
        <v>8203</v>
      </c>
      <c r="C9879" s="8" t="s">
        <v>7</v>
      </c>
      <c r="D9879" s="50" t="s">
        <v>11892</v>
      </c>
      <c r="E9879" s="50" t="s">
        <v>8205</v>
      </c>
    </row>
    <row r="9880" spans="1:5" ht="16" x14ac:dyDescent="0.2">
      <c r="A9880" s="8" t="s">
        <v>9307</v>
      </c>
      <c r="B9880" s="8" t="s">
        <v>8207</v>
      </c>
      <c r="C9880" s="8" t="s">
        <v>4</v>
      </c>
      <c r="D9880" s="50" t="s">
        <v>7854</v>
      </c>
      <c r="E9880" s="50" t="s">
        <v>7854</v>
      </c>
    </row>
    <row r="9881" spans="1:5" ht="16" x14ac:dyDescent="0.2">
      <c r="A9881" s="8" t="s">
        <v>9307</v>
      </c>
      <c r="B9881" s="8" t="s">
        <v>8207</v>
      </c>
      <c r="C9881" s="8" t="s">
        <v>5</v>
      </c>
      <c r="D9881" s="50" t="s">
        <v>11860</v>
      </c>
      <c r="E9881" s="50" t="s">
        <v>8060</v>
      </c>
    </row>
    <row r="9882" spans="1:5" ht="16" x14ac:dyDescent="0.2">
      <c r="A9882" s="8" t="s">
        <v>9307</v>
      </c>
      <c r="B9882" s="8" t="s">
        <v>8207</v>
      </c>
      <c r="C9882" s="8" t="s">
        <v>6</v>
      </c>
      <c r="D9882" s="50" t="s">
        <v>11887</v>
      </c>
      <c r="E9882" s="50" t="s">
        <v>8191</v>
      </c>
    </row>
    <row r="9883" spans="1:5" ht="16" x14ac:dyDescent="0.2">
      <c r="A9883" s="8" t="s">
        <v>9307</v>
      </c>
      <c r="B9883" s="8" t="s">
        <v>8207</v>
      </c>
      <c r="C9883" s="8" t="s">
        <v>7</v>
      </c>
      <c r="D9883" s="50" t="s">
        <v>11893</v>
      </c>
      <c r="E9883" s="50" t="s">
        <v>8209</v>
      </c>
    </row>
    <row r="9884" spans="1:5" ht="16" x14ac:dyDescent="0.2">
      <c r="A9884" s="8" t="s">
        <v>9307</v>
      </c>
      <c r="B9884" s="8" t="s">
        <v>8207</v>
      </c>
      <c r="C9884" s="8" t="s">
        <v>8</v>
      </c>
      <c r="D9884" s="50" t="s">
        <v>11894</v>
      </c>
      <c r="E9884" s="50" t="s">
        <v>8210</v>
      </c>
    </row>
    <row r="9885" spans="1:5" ht="16" x14ac:dyDescent="0.2">
      <c r="A9885" s="8" t="s">
        <v>9307</v>
      </c>
      <c r="B9885" s="8" t="s">
        <v>8211</v>
      </c>
      <c r="C9885" s="8" t="s">
        <v>4</v>
      </c>
      <c r="D9885" s="50" t="s">
        <v>7854</v>
      </c>
      <c r="E9885" s="50" t="s">
        <v>7854</v>
      </c>
    </row>
    <row r="9886" spans="1:5" ht="16" x14ac:dyDescent="0.2">
      <c r="A9886" s="8" t="s">
        <v>9307</v>
      </c>
      <c r="B9886" s="8" t="s">
        <v>8211</v>
      </c>
      <c r="C9886" s="8" t="s">
        <v>5</v>
      </c>
      <c r="D9886" s="50" t="s">
        <v>11860</v>
      </c>
      <c r="E9886" s="50" t="s">
        <v>8060</v>
      </c>
    </row>
    <row r="9887" spans="1:5" ht="16" x14ac:dyDescent="0.2">
      <c r="A9887" s="8" t="s">
        <v>9307</v>
      </c>
      <c r="B9887" s="8" t="s">
        <v>8211</v>
      </c>
      <c r="C9887" s="8" t="s">
        <v>6</v>
      </c>
      <c r="D9887" s="50" t="s">
        <v>11887</v>
      </c>
      <c r="E9887" s="50" t="s">
        <v>8191</v>
      </c>
    </row>
    <row r="9888" spans="1:5" ht="16" x14ac:dyDescent="0.2">
      <c r="A9888" s="8" t="s">
        <v>9307</v>
      </c>
      <c r="B9888" s="8" t="s">
        <v>8211</v>
      </c>
      <c r="C9888" s="8" t="s">
        <v>7</v>
      </c>
      <c r="D9888" s="50" t="s">
        <v>11895</v>
      </c>
      <c r="E9888" s="50" t="s">
        <v>8213</v>
      </c>
    </row>
    <row r="9889" spans="1:5" ht="16" x14ac:dyDescent="0.2">
      <c r="A9889" s="8" t="s">
        <v>9307</v>
      </c>
      <c r="B9889" s="8" t="s">
        <v>8215</v>
      </c>
      <c r="C9889" s="8" t="s">
        <v>4</v>
      </c>
      <c r="D9889" s="50" t="s">
        <v>7854</v>
      </c>
      <c r="E9889" s="50" t="s">
        <v>7854</v>
      </c>
    </row>
    <row r="9890" spans="1:5" ht="16" x14ac:dyDescent="0.2">
      <c r="A9890" s="8" t="s">
        <v>9307</v>
      </c>
      <c r="B9890" s="8" t="s">
        <v>8215</v>
      </c>
      <c r="C9890" s="8" t="s">
        <v>5</v>
      </c>
      <c r="D9890" s="50" t="s">
        <v>11860</v>
      </c>
      <c r="E9890" s="50" t="s">
        <v>8060</v>
      </c>
    </row>
    <row r="9891" spans="1:5" ht="16" x14ac:dyDescent="0.2">
      <c r="A9891" s="8" t="s">
        <v>9307</v>
      </c>
      <c r="B9891" s="8" t="s">
        <v>8215</v>
      </c>
      <c r="C9891" s="8" t="s">
        <v>6</v>
      </c>
      <c r="D9891" s="50" t="s">
        <v>11887</v>
      </c>
      <c r="E9891" s="50" t="s">
        <v>8191</v>
      </c>
    </row>
    <row r="9892" spans="1:5" ht="16" x14ac:dyDescent="0.2">
      <c r="A9892" s="8" t="s">
        <v>9307</v>
      </c>
      <c r="B9892" s="8" t="s">
        <v>8215</v>
      </c>
      <c r="C9892" s="8" t="s">
        <v>7</v>
      </c>
      <c r="D9892" s="50" t="s">
        <v>11896</v>
      </c>
      <c r="E9892" s="50" t="s">
        <v>8217</v>
      </c>
    </row>
    <row r="9893" spans="1:5" ht="16" x14ac:dyDescent="0.2">
      <c r="A9893" s="8" t="s">
        <v>9307</v>
      </c>
      <c r="B9893" s="8" t="s">
        <v>8218</v>
      </c>
      <c r="C9893" s="8" t="s">
        <v>4</v>
      </c>
      <c r="D9893" s="50" t="s">
        <v>7854</v>
      </c>
      <c r="E9893" s="50" t="s">
        <v>7854</v>
      </c>
    </row>
    <row r="9894" spans="1:5" ht="16" x14ac:dyDescent="0.2">
      <c r="A9894" s="8" t="s">
        <v>9307</v>
      </c>
      <c r="B9894" s="8" t="s">
        <v>8218</v>
      </c>
      <c r="C9894" s="8" t="s">
        <v>5</v>
      </c>
      <c r="D9894" s="50" t="s">
        <v>11860</v>
      </c>
      <c r="E9894" s="50" t="s">
        <v>8060</v>
      </c>
    </row>
    <row r="9895" spans="1:5" ht="16" x14ac:dyDescent="0.2">
      <c r="A9895" s="8" t="s">
        <v>9307</v>
      </c>
      <c r="B9895" s="8" t="s">
        <v>8218</v>
      </c>
      <c r="C9895" s="8" t="s">
        <v>6</v>
      </c>
      <c r="D9895" s="50" t="s">
        <v>11887</v>
      </c>
      <c r="E9895" s="50" t="s">
        <v>8191</v>
      </c>
    </row>
    <row r="9896" spans="1:5" ht="16" x14ac:dyDescent="0.2">
      <c r="A9896" s="8" t="s">
        <v>9307</v>
      </c>
      <c r="B9896" s="8" t="s">
        <v>8218</v>
      </c>
      <c r="C9896" s="8" t="s">
        <v>7</v>
      </c>
      <c r="D9896" s="50" t="s">
        <v>11895</v>
      </c>
      <c r="E9896" s="50" t="s">
        <v>8213</v>
      </c>
    </row>
    <row r="9897" spans="1:5" ht="16" x14ac:dyDescent="0.2">
      <c r="A9897" s="8" t="s">
        <v>9307</v>
      </c>
      <c r="B9897" s="8" t="s">
        <v>8221</v>
      </c>
      <c r="C9897" s="8" t="s">
        <v>4</v>
      </c>
      <c r="D9897" s="50" t="s">
        <v>7854</v>
      </c>
      <c r="E9897" s="50" t="s">
        <v>7854</v>
      </c>
    </row>
    <row r="9898" spans="1:5" ht="16" x14ac:dyDescent="0.2">
      <c r="A9898" s="8" t="s">
        <v>9307</v>
      </c>
      <c r="B9898" s="8" t="s">
        <v>8221</v>
      </c>
      <c r="C9898" s="8" t="s">
        <v>5</v>
      </c>
      <c r="D9898" s="50" t="s">
        <v>11860</v>
      </c>
      <c r="E9898" s="50" t="s">
        <v>8060</v>
      </c>
    </row>
    <row r="9899" spans="1:5" ht="16" x14ac:dyDescent="0.2">
      <c r="A9899" s="8" t="s">
        <v>9307</v>
      </c>
      <c r="B9899" s="8" t="s">
        <v>8221</v>
      </c>
      <c r="C9899" s="8" t="s">
        <v>6</v>
      </c>
      <c r="D9899" s="50" t="s">
        <v>11887</v>
      </c>
      <c r="E9899" s="50" t="s">
        <v>8191</v>
      </c>
    </row>
    <row r="9900" spans="1:5" ht="32" x14ac:dyDescent="0.2">
      <c r="A9900" s="8" t="s">
        <v>9307</v>
      </c>
      <c r="B9900" s="8" t="s">
        <v>8221</v>
      </c>
      <c r="C9900" s="8" t="s">
        <v>7</v>
      </c>
      <c r="D9900" s="50" t="s">
        <v>11897</v>
      </c>
      <c r="E9900" s="50" t="s">
        <v>8223</v>
      </c>
    </row>
    <row r="9901" spans="1:5" ht="16" x14ac:dyDescent="0.2">
      <c r="A9901" s="8" t="s">
        <v>9307</v>
      </c>
      <c r="B9901" s="8" t="s">
        <v>8224</v>
      </c>
      <c r="C9901" s="8" t="s">
        <v>4</v>
      </c>
      <c r="D9901" s="50" t="s">
        <v>7854</v>
      </c>
      <c r="E9901" s="50" t="s">
        <v>7854</v>
      </c>
    </row>
    <row r="9902" spans="1:5" ht="16" x14ac:dyDescent="0.2">
      <c r="A9902" s="8" t="s">
        <v>9307</v>
      </c>
      <c r="B9902" s="8" t="s">
        <v>8224</v>
      </c>
      <c r="C9902" s="8" t="s">
        <v>5</v>
      </c>
      <c r="D9902" s="50" t="s">
        <v>11860</v>
      </c>
      <c r="E9902" s="50" t="s">
        <v>8060</v>
      </c>
    </row>
    <row r="9903" spans="1:5" ht="16" x14ac:dyDescent="0.2">
      <c r="A9903" s="8" t="s">
        <v>9307</v>
      </c>
      <c r="B9903" s="8" t="s">
        <v>8224</v>
      </c>
      <c r="C9903" s="8" t="s">
        <v>6</v>
      </c>
      <c r="D9903" s="50" t="s">
        <v>11887</v>
      </c>
      <c r="E9903" s="50" t="s">
        <v>8191</v>
      </c>
    </row>
    <row r="9904" spans="1:5" ht="16" x14ac:dyDescent="0.2">
      <c r="A9904" s="8" t="s">
        <v>9307</v>
      </c>
      <c r="B9904" s="8" t="s">
        <v>8224</v>
      </c>
      <c r="C9904" s="8" t="s">
        <v>7</v>
      </c>
      <c r="D9904" s="50" t="s">
        <v>9547</v>
      </c>
      <c r="E9904" s="50" t="s">
        <v>802</v>
      </c>
    </row>
    <row r="9905" spans="1:5" ht="16" x14ac:dyDescent="0.2">
      <c r="A9905" s="8" t="s">
        <v>9307</v>
      </c>
      <c r="B9905" s="8" t="s">
        <v>8226</v>
      </c>
      <c r="C9905" s="8" t="s">
        <v>4</v>
      </c>
      <c r="D9905" s="50" t="s">
        <v>7854</v>
      </c>
      <c r="E9905" s="50" t="s">
        <v>7854</v>
      </c>
    </row>
    <row r="9906" spans="1:5" ht="16" x14ac:dyDescent="0.2">
      <c r="A9906" s="8" t="s">
        <v>9307</v>
      </c>
      <c r="B9906" s="8" t="s">
        <v>8226</v>
      </c>
      <c r="C9906" s="8" t="s">
        <v>5</v>
      </c>
      <c r="D9906" s="50" t="s">
        <v>11860</v>
      </c>
      <c r="E9906" s="50" t="s">
        <v>8060</v>
      </c>
    </row>
    <row r="9907" spans="1:5" ht="16" x14ac:dyDescent="0.2">
      <c r="A9907" s="8" t="s">
        <v>9307</v>
      </c>
      <c r="B9907" s="8" t="s">
        <v>8226</v>
      </c>
      <c r="C9907" s="8" t="s">
        <v>6</v>
      </c>
      <c r="D9907" s="50" t="s">
        <v>11887</v>
      </c>
      <c r="E9907" s="50" t="s">
        <v>8191</v>
      </c>
    </row>
    <row r="9908" spans="1:5" ht="16" x14ac:dyDescent="0.2">
      <c r="A9908" s="8" t="s">
        <v>9307</v>
      </c>
      <c r="B9908" s="8" t="s">
        <v>8226</v>
      </c>
      <c r="C9908" s="8" t="s">
        <v>7</v>
      </c>
      <c r="D9908" s="50" t="s">
        <v>9516</v>
      </c>
      <c r="E9908" s="50" t="s">
        <v>643</v>
      </c>
    </row>
    <row r="9909" spans="1:5" ht="16" x14ac:dyDescent="0.2">
      <c r="A9909" s="8" t="s">
        <v>9307</v>
      </c>
      <c r="B9909" s="8" t="s">
        <v>8229</v>
      </c>
      <c r="C9909" s="8" t="s">
        <v>4</v>
      </c>
      <c r="D9909" s="50" t="s">
        <v>7854</v>
      </c>
      <c r="E9909" s="50" t="s">
        <v>7854</v>
      </c>
    </row>
    <row r="9910" spans="1:5" ht="16" x14ac:dyDescent="0.2">
      <c r="A9910" s="8" t="s">
        <v>9307</v>
      </c>
      <c r="B9910" s="8" t="s">
        <v>8229</v>
      </c>
      <c r="C9910" s="8" t="s">
        <v>5</v>
      </c>
      <c r="D9910" s="50" t="s">
        <v>11860</v>
      </c>
      <c r="E9910" s="50" t="s">
        <v>8060</v>
      </c>
    </row>
    <row r="9911" spans="1:5" ht="16" x14ac:dyDescent="0.2">
      <c r="A9911" s="8" t="s">
        <v>9307</v>
      </c>
      <c r="B9911" s="8" t="s">
        <v>8229</v>
      </c>
      <c r="C9911" s="8" t="s">
        <v>6</v>
      </c>
      <c r="D9911" s="50" t="s">
        <v>11887</v>
      </c>
      <c r="E9911" s="50" t="s">
        <v>8191</v>
      </c>
    </row>
    <row r="9912" spans="1:5" ht="16" x14ac:dyDescent="0.2">
      <c r="A9912" s="8" t="s">
        <v>9307</v>
      </c>
      <c r="B9912" s="8" t="s">
        <v>8229</v>
      </c>
      <c r="C9912" s="8" t="s">
        <v>7</v>
      </c>
      <c r="D9912" s="50" t="s">
        <v>9723</v>
      </c>
      <c r="E9912" s="50" t="s">
        <v>1408</v>
      </c>
    </row>
    <row r="9913" spans="1:5" ht="16" x14ac:dyDescent="0.2">
      <c r="A9913" s="8" t="s">
        <v>9307</v>
      </c>
      <c r="B9913" s="8" t="s">
        <v>8231</v>
      </c>
      <c r="C9913" s="8" t="s">
        <v>4</v>
      </c>
      <c r="D9913" s="50" t="s">
        <v>7854</v>
      </c>
      <c r="E9913" s="50" t="s">
        <v>7854</v>
      </c>
    </row>
    <row r="9914" spans="1:5" ht="16" x14ac:dyDescent="0.2">
      <c r="A9914" s="8" t="s">
        <v>9307</v>
      </c>
      <c r="B9914" s="8" t="s">
        <v>8231</v>
      </c>
      <c r="C9914" s="8" t="s">
        <v>5</v>
      </c>
      <c r="D9914" s="50" t="s">
        <v>11860</v>
      </c>
      <c r="E9914" s="50" t="s">
        <v>8060</v>
      </c>
    </row>
    <row r="9915" spans="1:5" ht="16" x14ac:dyDescent="0.2">
      <c r="A9915" s="8" t="s">
        <v>9307</v>
      </c>
      <c r="B9915" s="8" t="s">
        <v>8231</v>
      </c>
      <c r="C9915" s="8" t="s">
        <v>6</v>
      </c>
      <c r="D9915" s="50" t="s">
        <v>11887</v>
      </c>
      <c r="E9915" s="50" t="s">
        <v>8191</v>
      </c>
    </row>
    <row r="9916" spans="1:5" ht="32" x14ac:dyDescent="0.2">
      <c r="A9916" s="8" t="s">
        <v>9307</v>
      </c>
      <c r="B9916" s="8" t="s">
        <v>8231</v>
      </c>
      <c r="C9916" s="8" t="s">
        <v>7</v>
      </c>
      <c r="D9916" s="50" t="s">
        <v>11898</v>
      </c>
      <c r="E9916" s="50" t="s">
        <v>8233</v>
      </c>
    </row>
    <row r="9917" spans="1:5" ht="16" x14ac:dyDescent="0.2">
      <c r="A9917" s="8" t="s">
        <v>9307</v>
      </c>
      <c r="B9917" s="8" t="s">
        <v>8235</v>
      </c>
      <c r="C9917" s="8" t="s">
        <v>4</v>
      </c>
      <c r="D9917" s="50" t="s">
        <v>7854</v>
      </c>
      <c r="E9917" s="50" t="s">
        <v>7854</v>
      </c>
    </row>
    <row r="9918" spans="1:5" ht="16" x14ac:dyDescent="0.2">
      <c r="A9918" s="8" t="s">
        <v>9307</v>
      </c>
      <c r="B9918" s="8" t="s">
        <v>8235</v>
      </c>
      <c r="C9918" s="8" t="s">
        <v>5</v>
      </c>
      <c r="D9918" s="50" t="s">
        <v>11860</v>
      </c>
      <c r="E9918" s="50" t="s">
        <v>8060</v>
      </c>
    </row>
    <row r="9919" spans="1:5" ht="16" x14ac:dyDescent="0.2">
      <c r="A9919" s="8" t="s">
        <v>9307</v>
      </c>
      <c r="B9919" s="8" t="s">
        <v>8235</v>
      </c>
      <c r="C9919" s="8" t="s">
        <v>6</v>
      </c>
      <c r="D9919" s="50" t="s">
        <v>11887</v>
      </c>
      <c r="E9919" s="50" t="s">
        <v>8191</v>
      </c>
    </row>
    <row r="9920" spans="1:5" ht="16" x14ac:dyDescent="0.2">
      <c r="A9920" s="8" t="s">
        <v>9307</v>
      </c>
      <c r="B9920" s="8" t="s">
        <v>8235</v>
      </c>
      <c r="C9920" s="8" t="s">
        <v>7</v>
      </c>
      <c r="D9920" s="50" t="s">
        <v>11899</v>
      </c>
      <c r="E9920" s="50" t="s">
        <v>8237</v>
      </c>
    </row>
    <row r="9921" spans="1:5" ht="16" x14ac:dyDescent="0.2">
      <c r="A9921" s="8" t="s">
        <v>9307</v>
      </c>
      <c r="B9921" s="8" t="s">
        <v>8238</v>
      </c>
      <c r="C9921" s="8" t="s">
        <v>4</v>
      </c>
      <c r="D9921" s="50" t="s">
        <v>7854</v>
      </c>
      <c r="E9921" s="50" t="s">
        <v>7854</v>
      </c>
    </row>
    <row r="9922" spans="1:5" ht="16" x14ac:dyDescent="0.2">
      <c r="A9922" s="8" t="s">
        <v>9307</v>
      </c>
      <c r="B9922" s="8" t="s">
        <v>8238</v>
      </c>
      <c r="C9922" s="8" t="s">
        <v>5</v>
      </c>
      <c r="D9922" s="50" t="s">
        <v>11860</v>
      </c>
      <c r="E9922" s="50" t="s">
        <v>8060</v>
      </c>
    </row>
    <row r="9923" spans="1:5" ht="16" x14ac:dyDescent="0.2">
      <c r="A9923" s="8" t="s">
        <v>9307</v>
      </c>
      <c r="B9923" s="8" t="s">
        <v>8238</v>
      </c>
      <c r="C9923" s="8" t="s">
        <v>6</v>
      </c>
      <c r="D9923" s="50" t="s">
        <v>11887</v>
      </c>
      <c r="E9923" s="50" t="s">
        <v>8191</v>
      </c>
    </row>
    <row r="9924" spans="1:5" ht="16" x14ac:dyDescent="0.2">
      <c r="A9924" s="8" t="s">
        <v>9307</v>
      </c>
      <c r="B9924" s="8" t="s">
        <v>8238</v>
      </c>
      <c r="C9924" s="8" t="s">
        <v>7</v>
      </c>
      <c r="D9924" s="50" t="s">
        <v>10342</v>
      </c>
      <c r="E9924" s="50" t="s">
        <v>3058</v>
      </c>
    </row>
    <row r="9925" spans="1:5" ht="16" x14ac:dyDescent="0.2">
      <c r="A9925" s="8" t="s">
        <v>9307</v>
      </c>
      <c r="B9925" s="8" t="s">
        <v>8241</v>
      </c>
      <c r="C9925" s="8" t="s">
        <v>4</v>
      </c>
      <c r="D9925" s="50" t="s">
        <v>7854</v>
      </c>
      <c r="E9925" s="50" t="s">
        <v>7854</v>
      </c>
    </row>
    <row r="9926" spans="1:5" ht="16" x14ac:dyDescent="0.2">
      <c r="A9926" s="8" t="s">
        <v>9307</v>
      </c>
      <c r="B9926" s="8" t="s">
        <v>8241</v>
      </c>
      <c r="C9926" s="8" t="s">
        <v>5</v>
      </c>
      <c r="D9926" s="50" t="s">
        <v>11860</v>
      </c>
      <c r="E9926" s="50" t="s">
        <v>8060</v>
      </c>
    </row>
    <row r="9927" spans="1:5" ht="16" x14ac:dyDescent="0.2">
      <c r="A9927" s="8" t="s">
        <v>9307</v>
      </c>
      <c r="B9927" s="8" t="s">
        <v>8241</v>
      </c>
      <c r="C9927" s="8" t="s">
        <v>6</v>
      </c>
      <c r="D9927" s="50" t="s">
        <v>11887</v>
      </c>
      <c r="E9927" s="50" t="s">
        <v>8191</v>
      </c>
    </row>
    <row r="9928" spans="1:5" ht="16" x14ac:dyDescent="0.2">
      <c r="A9928" s="8" t="s">
        <v>9307</v>
      </c>
      <c r="B9928" s="8" t="s">
        <v>8241</v>
      </c>
      <c r="C9928" s="8" t="s">
        <v>7</v>
      </c>
      <c r="D9928" s="50" t="s">
        <v>11900</v>
      </c>
      <c r="E9928" s="50" t="s">
        <v>8243</v>
      </c>
    </row>
    <row r="9929" spans="1:5" ht="16" x14ac:dyDescent="0.2">
      <c r="A9929" s="8" t="s">
        <v>9307</v>
      </c>
      <c r="B9929" s="8" t="s">
        <v>8244</v>
      </c>
      <c r="C9929" s="8" t="s">
        <v>4</v>
      </c>
      <c r="D9929" s="50" t="s">
        <v>7854</v>
      </c>
      <c r="E9929" s="50" t="s">
        <v>7854</v>
      </c>
    </row>
    <row r="9930" spans="1:5" ht="16" x14ac:dyDescent="0.2">
      <c r="A9930" s="8" t="s">
        <v>9307</v>
      </c>
      <c r="B9930" s="8" t="s">
        <v>8244</v>
      </c>
      <c r="C9930" s="8" t="s">
        <v>5</v>
      </c>
      <c r="D9930" s="50" t="s">
        <v>11860</v>
      </c>
      <c r="E9930" s="50" t="s">
        <v>8060</v>
      </c>
    </row>
    <row r="9931" spans="1:5" ht="16" x14ac:dyDescent="0.2">
      <c r="A9931" s="8" t="s">
        <v>9307</v>
      </c>
      <c r="B9931" s="8" t="s">
        <v>8244</v>
      </c>
      <c r="C9931" s="8" t="s">
        <v>6</v>
      </c>
      <c r="D9931" s="50" t="s">
        <v>11887</v>
      </c>
      <c r="E9931" s="50" t="s">
        <v>8191</v>
      </c>
    </row>
    <row r="9932" spans="1:5" ht="16" x14ac:dyDescent="0.2">
      <c r="A9932" s="8" t="s">
        <v>9307</v>
      </c>
      <c r="B9932" s="8" t="s">
        <v>8244</v>
      </c>
      <c r="C9932" s="8" t="s">
        <v>7</v>
      </c>
      <c r="D9932" s="50" t="s">
        <v>10342</v>
      </c>
      <c r="E9932" s="50" t="s">
        <v>3058</v>
      </c>
    </row>
    <row r="9933" spans="1:5" ht="16" x14ac:dyDescent="0.2">
      <c r="A9933" s="8" t="s">
        <v>9307</v>
      </c>
      <c r="B9933" s="8" t="s">
        <v>8247</v>
      </c>
      <c r="C9933" s="8" t="s">
        <v>4</v>
      </c>
      <c r="D9933" s="50" t="s">
        <v>7854</v>
      </c>
      <c r="E9933" s="50" t="s">
        <v>7854</v>
      </c>
    </row>
    <row r="9934" spans="1:5" ht="16" x14ac:dyDescent="0.2">
      <c r="A9934" s="8" t="s">
        <v>9307</v>
      </c>
      <c r="B9934" s="8" t="s">
        <v>8247</v>
      </c>
      <c r="C9934" s="8" t="s">
        <v>5</v>
      </c>
      <c r="D9934" s="50" t="s">
        <v>11860</v>
      </c>
      <c r="E9934" s="50" t="s">
        <v>8060</v>
      </c>
    </row>
    <row r="9935" spans="1:5" ht="16" x14ac:dyDescent="0.2">
      <c r="A9935" s="8" t="s">
        <v>9307</v>
      </c>
      <c r="B9935" s="8" t="s">
        <v>8247</v>
      </c>
      <c r="C9935" s="8" t="s">
        <v>6</v>
      </c>
      <c r="D9935" s="50" t="s">
        <v>11887</v>
      </c>
      <c r="E9935" s="50" t="s">
        <v>8191</v>
      </c>
    </row>
    <row r="9936" spans="1:5" ht="16" x14ac:dyDescent="0.2">
      <c r="A9936" s="8" t="s">
        <v>9307</v>
      </c>
      <c r="B9936" s="8" t="s">
        <v>8247</v>
      </c>
      <c r="C9936" s="8" t="s">
        <v>7</v>
      </c>
      <c r="D9936" s="50" t="s">
        <v>11901</v>
      </c>
      <c r="E9936" s="50" t="s">
        <v>8249</v>
      </c>
    </row>
    <row r="9937" spans="1:5" ht="16" x14ac:dyDescent="0.2">
      <c r="A9937" s="8" t="s">
        <v>9307</v>
      </c>
      <c r="B9937" s="8" t="s">
        <v>8250</v>
      </c>
      <c r="C9937" s="8" t="s">
        <v>4</v>
      </c>
      <c r="D9937" s="50" t="s">
        <v>7854</v>
      </c>
      <c r="E9937" s="50" t="s">
        <v>7854</v>
      </c>
    </row>
    <row r="9938" spans="1:5" ht="16" x14ac:dyDescent="0.2">
      <c r="A9938" s="8" t="s">
        <v>9307</v>
      </c>
      <c r="B9938" s="8" t="s">
        <v>8250</v>
      </c>
      <c r="C9938" s="8" t="s">
        <v>5</v>
      </c>
      <c r="D9938" s="50" t="s">
        <v>11860</v>
      </c>
      <c r="E9938" s="50" t="s">
        <v>8060</v>
      </c>
    </row>
    <row r="9939" spans="1:5" ht="16" x14ac:dyDescent="0.2">
      <c r="A9939" s="8" t="s">
        <v>9307</v>
      </c>
      <c r="B9939" s="8" t="s">
        <v>8250</v>
      </c>
      <c r="C9939" s="8" t="s">
        <v>6</v>
      </c>
      <c r="D9939" s="50" t="s">
        <v>11887</v>
      </c>
      <c r="E9939" s="50" t="s">
        <v>8191</v>
      </c>
    </row>
    <row r="9940" spans="1:5" ht="16" x14ac:dyDescent="0.2">
      <c r="A9940" s="8" t="s">
        <v>9307</v>
      </c>
      <c r="B9940" s="8" t="s">
        <v>8250</v>
      </c>
      <c r="C9940" s="8" t="s">
        <v>7</v>
      </c>
      <c r="D9940" s="50" t="s">
        <v>10342</v>
      </c>
      <c r="E9940" s="50" t="s">
        <v>3058</v>
      </c>
    </row>
    <row r="9941" spans="1:5" ht="16" x14ac:dyDescent="0.2">
      <c r="A9941" s="8" t="s">
        <v>9307</v>
      </c>
      <c r="B9941" s="8" t="s">
        <v>8253</v>
      </c>
      <c r="C9941" s="8" t="s">
        <v>4</v>
      </c>
      <c r="D9941" s="50" t="s">
        <v>7854</v>
      </c>
      <c r="E9941" s="50" t="s">
        <v>7854</v>
      </c>
    </row>
    <row r="9942" spans="1:5" ht="16" x14ac:dyDescent="0.2">
      <c r="A9942" s="8" t="s">
        <v>9307</v>
      </c>
      <c r="B9942" s="8" t="s">
        <v>8253</v>
      </c>
      <c r="C9942" s="8" t="s">
        <v>5</v>
      </c>
      <c r="D9942" s="50" t="s">
        <v>11860</v>
      </c>
      <c r="E9942" s="50" t="s">
        <v>8060</v>
      </c>
    </row>
    <row r="9943" spans="1:5" ht="16" x14ac:dyDescent="0.2">
      <c r="A9943" s="8" t="s">
        <v>9307</v>
      </c>
      <c r="B9943" s="8" t="s">
        <v>8253</v>
      </c>
      <c r="C9943" s="8" t="s">
        <v>6</v>
      </c>
      <c r="D9943" s="50" t="s">
        <v>11887</v>
      </c>
      <c r="E9943" s="50" t="s">
        <v>8191</v>
      </c>
    </row>
    <row r="9944" spans="1:5" ht="16" x14ac:dyDescent="0.2">
      <c r="A9944" s="8" t="s">
        <v>9307</v>
      </c>
      <c r="B9944" s="8" t="s">
        <v>8253</v>
      </c>
      <c r="C9944" s="8" t="s">
        <v>7</v>
      </c>
      <c r="D9944" s="50" t="s">
        <v>9547</v>
      </c>
      <c r="E9944" s="50" t="s">
        <v>802</v>
      </c>
    </row>
    <row r="9945" spans="1:5" ht="16" x14ac:dyDescent="0.2">
      <c r="A9945" s="8" t="s">
        <v>9307</v>
      </c>
      <c r="B9945" s="8" t="s">
        <v>8255</v>
      </c>
      <c r="C9945" s="8" t="s">
        <v>4</v>
      </c>
      <c r="D9945" s="50" t="s">
        <v>7854</v>
      </c>
      <c r="E9945" s="50" t="s">
        <v>7854</v>
      </c>
    </row>
    <row r="9946" spans="1:5" ht="16" x14ac:dyDescent="0.2">
      <c r="A9946" s="8" t="s">
        <v>9307</v>
      </c>
      <c r="B9946" s="8" t="s">
        <v>8255</v>
      </c>
      <c r="C9946" s="8" t="s">
        <v>5</v>
      </c>
      <c r="D9946" s="50" t="s">
        <v>11860</v>
      </c>
      <c r="E9946" s="50" t="s">
        <v>8060</v>
      </c>
    </row>
    <row r="9947" spans="1:5" ht="16" x14ac:dyDescent="0.2">
      <c r="A9947" s="8" t="s">
        <v>9307</v>
      </c>
      <c r="B9947" s="8" t="s">
        <v>8255</v>
      </c>
      <c r="C9947" s="8" t="s">
        <v>6</v>
      </c>
      <c r="D9947" s="50" t="s">
        <v>11887</v>
      </c>
      <c r="E9947" s="50" t="s">
        <v>8191</v>
      </c>
    </row>
    <row r="9948" spans="1:5" ht="16" x14ac:dyDescent="0.2">
      <c r="A9948" s="8" t="s">
        <v>9307</v>
      </c>
      <c r="B9948" s="8" t="s">
        <v>8255</v>
      </c>
      <c r="C9948" s="8" t="s">
        <v>7</v>
      </c>
      <c r="D9948" s="50" t="s">
        <v>9516</v>
      </c>
      <c r="E9948" s="50" t="s">
        <v>643</v>
      </c>
    </row>
    <row r="9949" spans="1:5" ht="16" x14ac:dyDescent="0.2">
      <c r="A9949" s="8" t="s">
        <v>9307</v>
      </c>
      <c r="B9949" s="8" t="s">
        <v>8258</v>
      </c>
      <c r="C9949" s="8" t="s">
        <v>4</v>
      </c>
      <c r="D9949" s="50" t="s">
        <v>7854</v>
      </c>
      <c r="E9949" s="50" t="s">
        <v>7854</v>
      </c>
    </row>
    <row r="9950" spans="1:5" ht="16" x14ac:dyDescent="0.2">
      <c r="A9950" s="8" t="s">
        <v>9307</v>
      </c>
      <c r="B9950" s="8" t="s">
        <v>8258</v>
      </c>
      <c r="C9950" s="8" t="s">
        <v>5</v>
      </c>
      <c r="D9950" s="50" t="s">
        <v>11860</v>
      </c>
      <c r="E9950" s="50" t="s">
        <v>8060</v>
      </c>
    </row>
    <row r="9951" spans="1:5" ht="16" x14ac:dyDescent="0.2">
      <c r="A9951" s="8" t="s">
        <v>9307</v>
      </c>
      <c r="B9951" s="8" t="s">
        <v>8258</v>
      </c>
      <c r="C9951" s="8" t="s">
        <v>6</v>
      </c>
      <c r="D9951" s="50" t="s">
        <v>11887</v>
      </c>
      <c r="E9951" s="50" t="s">
        <v>8191</v>
      </c>
    </row>
    <row r="9952" spans="1:5" ht="16" x14ac:dyDescent="0.2">
      <c r="A9952" s="8" t="s">
        <v>9307</v>
      </c>
      <c r="B9952" s="8" t="s">
        <v>8258</v>
      </c>
      <c r="C9952" s="8" t="s">
        <v>7</v>
      </c>
      <c r="D9952" s="50" t="s">
        <v>9723</v>
      </c>
      <c r="E9952" s="50" t="s">
        <v>1408</v>
      </c>
    </row>
    <row r="9953" spans="1:5" ht="16" x14ac:dyDescent="0.2">
      <c r="A9953" s="8" t="s">
        <v>9307</v>
      </c>
      <c r="B9953" s="8" t="s">
        <v>8260</v>
      </c>
      <c r="C9953" s="8" t="s">
        <v>4</v>
      </c>
      <c r="D9953" s="50" t="s">
        <v>7854</v>
      </c>
      <c r="E9953" s="50" t="s">
        <v>7854</v>
      </c>
    </row>
    <row r="9954" spans="1:5" ht="16" x14ac:dyDescent="0.2">
      <c r="A9954" s="8" t="s">
        <v>9307</v>
      </c>
      <c r="B9954" s="8" t="s">
        <v>8260</v>
      </c>
      <c r="C9954" s="8" t="s">
        <v>5</v>
      </c>
      <c r="D9954" s="50" t="s">
        <v>11860</v>
      </c>
      <c r="E9954" s="50" t="s">
        <v>8060</v>
      </c>
    </row>
    <row r="9955" spans="1:5" ht="16" x14ac:dyDescent="0.2">
      <c r="A9955" s="8" t="s">
        <v>9307</v>
      </c>
      <c r="B9955" s="8" t="s">
        <v>8260</v>
      </c>
      <c r="C9955" s="8" t="s">
        <v>6</v>
      </c>
      <c r="D9955" s="50" t="s">
        <v>11902</v>
      </c>
      <c r="E9955" s="50" t="s">
        <v>8262</v>
      </c>
    </row>
    <row r="9956" spans="1:5" ht="32" x14ac:dyDescent="0.2">
      <c r="A9956" s="8" t="s">
        <v>9307</v>
      </c>
      <c r="B9956" s="8" t="s">
        <v>8260</v>
      </c>
      <c r="C9956" s="8" t="s">
        <v>7</v>
      </c>
      <c r="D9956" s="50" t="s">
        <v>11903</v>
      </c>
      <c r="E9956" s="50" t="s">
        <v>8263</v>
      </c>
    </row>
    <row r="9957" spans="1:5" ht="16" x14ac:dyDescent="0.2">
      <c r="A9957" s="8" t="s">
        <v>9307</v>
      </c>
      <c r="B9957" s="8" t="s">
        <v>8264</v>
      </c>
      <c r="C9957" s="8" t="s">
        <v>4</v>
      </c>
      <c r="D9957" s="50" t="s">
        <v>7854</v>
      </c>
      <c r="E9957" s="50" t="s">
        <v>7854</v>
      </c>
    </row>
    <row r="9958" spans="1:5" ht="16" x14ac:dyDescent="0.2">
      <c r="A9958" s="8" t="s">
        <v>9307</v>
      </c>
      <c r="B9958" s="8" t="s">
        <v>8264</v>
      </c>
      <c r="C9958" s="8" t="s">
        <v>5</v>
      </c>
      <c r="D9958" s="50" t="s">
        <v>11860</v>
      </c>
      <c r="E9958" s="50" t="s">
        <v>8060</v>
      </c>
    </row>
    <row r="9959" spans="1:5" ht="16" x14ac:dyDescent="0.2">
      <c r="A9959" s="8" t="s">
        <v>9307</v>
      </c>
      <c r="B9959" s="8" t="s">
        <v>8264</v>
      </c>
      <c r="C9959" s="8" t="s">
        <v>6</v>
      </c>
      <c r="D9959" s="50" t="s">
        <v>11902</v>
      </c>
      <c r="E9959" s="50" t="s">
        <v>8262</v>
      </c>
    </row>
    <row r="9960" spans="1:5" ht="16" x14ac:dyDescent="0.2">
      <c r="A9960" s="8" t="s">
        <v>9307</v>
      </c>
      <c r="B9960" s="8" t="s">
        <v>8264</v>
      </c>
      <c r="C9960" s="8" t="s">
        <v>7</v>
      </c>
      <c r="D9960" s="50" t="s">
        <v>9631</v>
      </c>
      <c r="E9960" s="50" t="s">
        <v>1126</v>
      </c>
    </row>
    <row r="9961" spans="1:5" ht="16" x14ac:dyDescent="0.2">
      <c r="A9961" s="8" t="s">
        <v>9307</v>
      </c>
      <c r="B9961" s="8" t="s">
        <v>8268</v>
      </c>
      <c r="C9961" s="8" t="s">
        <v>4</v>
      </c>
      <c r="D9961" s="50" t="s">
        <v>7854</v>
      </c>
      <c r="E9961" s="50" t="s">
        <v>7854</v>
      </c>
    </row>
    <row r="9962" spans="1:5" ht="16" x14ac:dyDescent="0.2">
      <c r="A9962" s="8" t="s">
        <v>9307</v>
      </c>
      <c r="B9962" s="8" t="s">
        <v>8268</v>
      </c>
      <c r="C9962" s="8" t="s">
        <v>5</v>
      </c>
      <c r="D9962" s="50" t="s">
        <v>11860</v>
      </c>
      <c r="E9962" s="50" t="s">
        <v>8060</v>
      </c>
    </row>
    <row r="9963" spans="1:5" ht="16" x14ac:dyDescent="0.2">
      <c r="A9963" s="8" t="s">
        <v>9307</v>
      </c>
      <c r="B9963" s="8" t="s">
        <v>8268</v>
      </c>
      <c r="C9963" s="8" t="s">
        <v>6</v>
      </c>
      <c r="D9963" s="50" t="s">
        <v>11904</v>
      </c>
      <c r="E9963" s="50" t="s">
        <v>8270</v>
      </c>
    </row>
    <row r="9964" spans="1:5" ht="32" x14ac:dyDescent="0.2">
      <c r="A9964" s="8" t="s">
        <v>9307</v>
      </c>
      <c r="B9964" s="8" t="s">
        <v>8268</v>
      </c>
      <c r="C9964" s="8" t="s">
        <v>7</v>
      </c>
      <c r="D9964" s="50" t="s">
        <v>11905</v>
      </c>
      <c r="E9964" s="50" t="s">
        <v>8271</v>
      </c>
    </row>
    <row r="9965" spans="1:5" ht="16" x14ac:dyDescent="0.2">
      <c r="A9965" s="8" t="s">
        <v>9307</v>
      </c>
      <c r="B9965" s="8" t="s">
        <v>8272</v>
      </c>
      <c r="C9965" s="8" t="s">
        <v>4</v>
      </c>
      <c r="D9965" s="50" t="s">
        <v>7854</v>
      </c>
      <c r="E9965" s="50" t="s">
        <v>7854</v>
      </c>
    </row>
    <row r="9966" spans="1:5" ht="16" x14ac:dyDescent="0.2">
      <c r="A9966" s="8" t="s">
        <v>9307</v>
      </c>
      <c r="B9966" s="8" t="s">
        <v>8272</v>
      </c>
      <c r="C9966" s="8" t="s">
        <v>5</v>
      </c>
      <c r="D9966" s="50" t="s">
        <v>11860</v>
      </c>
      <c r="E9966" s="50" t="s">
        <v>8060</v>
      </c>
    </row>
    <row r="9967" spans="1:5" ht="16" x14ac:dyDescent="0.2">
      <c r="A9967" s="8" t="s">
        <v>9307</v>
      </c>
      <c r="B9967" s="8" t="s">
        <v>8272</v>
      </c>
      <c r="C9967" s="8" t="s">
        <v>6</v>
      </c>
      <c r="D9967" s="50" t="s">
        <v>11904</v>
      </c>
      <c r="E9967" s="50" t="s">
        <v>8270</v>
      </c>
    </row>
    <row r="9968" spans="1:5" ht="16" x14ac:dyDescent="0.2">
      <c r="A9968" s="8" t="s">
        <v>9307</v>
      </c>
      <c r="B9968" s="8" t="s">
        <v>8272</v>
      </c>
      <c r="C9968" s="8" t="s">
        <v>7</v>
      </c>
      <c r="D9968" s="50" t="s">
        <v>9631</v>
      </c>
      <c r="E9968" s="50" t="s">
        <v>1126</v>
      </c>
    </row>
    <row r="9969" spans="1:5" ht="16" x14ac:dyDescent="0.2">
      <c r="A9969" s="8" t="s">
        <v>9307</v>
      </c>
      <c r="B9969" s="8" t="s">
        <v>8276</v>
      </c>
      <c r="C9969" s="8" t="s">
        <v>4</v>
      </c>
      <c r="D9969" s="50" t="s">
        <v>7854</v>
      </c>
      <c r="E9969" s="50" t="s">
        <v>7854</v>
      </c>
    </row>
    <row r="9970" spans="1:5" ht="16" x14ac:dyDescent="0.2">
      <c r="A9970" s="8" t="s">
        <v>9307</v>
      </c>
      <c r="B9970" s="8" t="s">
        <v>8276</v>
      </c>
      <c r="C9970" s="8" t="s">
        <v>5</v>
      </c>
      <c r="D9970" s="50" t="s">
        <v>11860</v>
      </c>
      <c r="E9970" s="50" t="s">
        <v>8060</v>
      </c>
    </row>
    <row r="9971" spans="1:5" ht="16" x14ac:dyDescent="0.2">
      <c r="A9971" s="8" t="s">
        <v>9307</v>
      </c>
      <c r="B9971" s="8" t="s">
        <v>8276</v>
      </c>
      <c r="C9971" s="8" t="s">
        <v>6</v>
      </c>
      <c r="D9971" s="50" t="s">
        <v>11906</v>
      </c>
      <c r="E9971" s="50" t="s">
        <v>8278</v>
      </c>
    </row>
    <row r="9972" spans="1:5" ht="32" x14ac:dyDescent="0.2">
      <c r="A9972" s="8" t="s">
        <v>9307</v>
      </c>
      <c r="B9972" s="8" t="s">
        <v>8276</v>
      </c>
      <c r="C9972" s="8" t="s">
        <v>7</v>
      </c>
      <c r="D9972" s="50" t="s">
        <v>11907</v>
      </c>
      <c r="E9972" s="50" t="s">
        <v>8279</v>
      </c>
    </row>
    <row r="9973" spans="1:5" ht="16" x14ac:dyDescent="0.2">
      <c r="A9973" s="8" t="s">
        <v>9307</v>
      </c>
      <c r="B9973" s="8" t="s">
        <v>8280</v>
      </c>
      <c r="C9973" s="8" t="s">
        <v>4</v>
      </c>
      <c r="D9973" s="50" t="s">
        <v>7854</v>
      </c>
      <c r="E9973" s="50" t="s">
        <v>7854</v>
      </c>
    </row>
    <row r="9974" spans="1:5" ht="16" x14ac:dyDescent="0.2">
      <c r="A9974" s="8" t="s">
        <v>9307</v>
      </c>
      <c r="B9974" s="8" t="s">
        <v>8280</v>
      </c>
      <c r="C9974" s="8" t="s">
        <v>5</v>
      </c>
      <c r="D9974" s="50" t="s">
        <v>11860</v>
      </c>
      <c r="E9974" s="50" t="s">
        <v>8060</v>
      </c>
    </row>
    <row r="9975" spans="1:5" ht="16" x14ac:dyDescent="0.2">
      <c r="A9975" s="8" t="s">
        <v>9307</v>
      </c>
      <c r="B9975" s="8" t="s">
        <v>8280</v>
      </c>
      <c r="C9975" s="8" t="s">
        <v>6</v>
      </c>
      <c r="D9975" s="50" t="s">
        <v>11906</v>
      </c>
      <c r="E9975" s="50" t="s">
        <v>8278</v>
      </c>
    </row>
    <row r="9976" spans="1:5" ht="16" x14ac:dyDescent="0.2">
      <c r="A9976" s="8" t="s">
        <v>9307</v>
      </c>
      <c r="B9976" s="8" t="s">
        <v>8280</v>
      </c>
      <c r="C9976" s="8" t="s">
        <v>7</v>
      </c>
      <c r="D9976" s="50" t="s">
        <v>9631</v>
      </c>
      <c r="E9976" s="50" t="s">
        <v>1126</v>
      </c>
    </row>
    <row r="9977" spans="1:5" ht="16" x14ac:dyDescent="0.2">
      <c r="A9977" s="8" t="s">
        <v>9307</v>
      </c>
      <c r="B9977" s="8" t="s">
        <v>8284</v>
      </c>
      <c r="C9977" s="8" t="s">
        <v>4</v>
      </c>
      <c r="D9977" s="50" t="s">
        <v>7854</v>
      </c>
      <c r="E9977" s="50" t="s">
        <v>7854</v>
      </c>
    </row>
    <row r="9978" spans="1:5" ht="16" x14ac:dyDescent="0.2">
      <c r="A9978" s="8" t="s">
        <v>9307</v>
      </c>
      <c r="B9978" s="8" t="s">
        <v>8284</v>
      </c>
      <c r="C9978" s="8" t="s">
        <v>5</v>
      </c>
      <c r="D9978" s="50" t="s">
        <v>11860</v>
      </c>
      <c r="E9978" s="50" t="s">
        <v>8060</v>
      </c>
    </row>
    <row r="9979" spans="1:5" ht="16" x14ac:dyDescent="0.2">
      <c r="A9979" s="8" t="s">
        <v>9307</v>
      </c>
      <c r="B9979" s="8" t="s">
        <v>8284</v>
      </c>
      <c r="C9979" s="8" t="s">
        <v>6</v>
      </c>
      <c r="D9979" s="50" t="s">
        <v>11906</v>
      </c>
      <c r="E9979" s="50" t="s">
        <v>8278</v>
      </c>
    </row>
    <row r="9980" spans="1:5" ht="16" x14ac:dyDescent="0.2">
      <c r="A9980" s="8" t="s">
        <v>9307</v>
      </c>
      <c r="B9980" s="8" t="s">
        <v>8284</v>
      </c>
      <c r="C9980" s="8" t="s">
        <v>7</v>
      </c>
      <c r="D9980" s="50" t="s">
        <v>11908</v>
      </c>
      <c r="E9980" s="50" t="s">
        <v>8286</v>
      </c>
    </row>
    <row r="9981" spans="1:5" ht="16" x14ac:dyDescent="0.2">
      <c r="A9981" s="8" t="s">
        <v>9307</v>
      </c>
      <c r="B9981" s="8" t="s">
        <v>8284</v>
      </c>
      <c r="C9981" s="8" t="s">
        <v>8</v>
      </c>
      <c r="D9981" s="50" t="s">
        <v>11909</v>
      </c>
      <c r="E9981" s="50" t="s">
        <v>8287</v>
      </c>
    </row>
    <row r="9982" spans="1:5" ht="16" x14ac:dyDescent="0.2">
      <c r="A9982" s="8" t="s">
        <v>9307</v>
      </c>
      <c r="B9982" s="8" t="s">
        <v>8288</v>
      </c>
      <c r="C9982" s="8" t="s">
        <v>4</v>
      </c>
      <c r="D9982" s="50" t="s">
        <v>7854</v>
      </c>
      <c r="E9982" s="50" t="s">
        <v>7854</v>
      </c>
    </row>
    <row r="9983" spans="1:5" ht="16" x14ac:dyDescent="0.2">
      <c r="A9983" s="8" t="s">
        <v>9307</v>
      </c>
      <c r="B9983" s="8" t="s">
        <v>8288</v>
      </c>
      <c r="C9983" s="8" t="s">
        <v>5</v>
      </c>
      <c r="D9983" s="50" t="s">
        <v>11860</v>
      </c>
      <c r="E9983" s="50" t="s">
        <v>8060</v>
      </c>
    </row>
    <row r="9984" spans="1:5" ht="16" x14ac:dyDescent="0.2">
      <c r="A9984" s="8" t="s">
        <v>9307</v>
      </c>
      <c r="B9984" s="8" t="s">
        <v>8288</v>
      </c>
      <c r="C9984" s="8" t="s">
        <v>6</v>
      </c>
      <c r="D9984" s="50" t="s">
        <v>11906</v>
      </c>
      <c r="E9984" s="50" t="s">
        <v>8278</v>
      </c>
    </row>
    <row r="9985" spans="1:5" ht="16" x14ac:dyDescent="0.2">
      <c r="A9985" s="8" t="s">
        <v>9307</v>
      </c>
      <c r="B9985" s="8" t="s">
        <v>8288</v>
      </c>
      <c r="C9985" s="8" t="s">
        <v>7</v>
      </c>
      <c r="D9985" s="50" t="s">
        <v>9631</v>
      </c>
      <c r="E9985" s="50" t="s">
        <v>1126</v>
      </c>
    </row>
    <row r="9986" spans="1:5" ht="16" x14ac:dyDescent="0.2">
      <c r="A9986" s="8" t="s">
        <v>9307</v>
      </c>
      <c r="B9986" s="8" t="s">
        <v>8292</v>
      </c>
      <c r="C9986" s="8" t="s">
        <v>4</v>
      </c>
      <c r="D9986" s="50" t="s">
        <v>7854</v>
      </c>
      <c r="E9986" s="50" t="s">
        <v>7854</v>
      </c>
    </row>
    <row r="9987" spans="1:5" ht="16" x14ac:dyDescent="0.2">
      <c r="A9987" s="8" t="s">
        <v>9307</v>
      </c>
      <c r="B9987" s="8" t="s">
        <v>8292</v>
      </c>
      <c r="C9987" s="8" t="s">
        <v>5</v>
      </c>
      <c r="D9987" s="50" t="s">
        <v>11860</v>
      </c>
      <c r="E9987" s="50" t="s">
        <v>8060</v>
      </c>
    </row>
    <row r="9988" spans="1:5" ht="16" x14ac:dyDescent="0.2">
      <c r="A9988" s="8" t="s">
        <v>9307</v>
      </c>
      <c r="B9988" s="8" t="s">
        <v>8292</v>
      </c>
      <c r="C9988" s="8" t="s">
        <v>6</v>
      </c>
      <c r="D9988" s="50" t="s">
        <v>11910</v>
      </c>
      <c r="E9988" s="50" t="s">
        <v>8294</v>
      </c>
    </row>
    <row r="9989" spans="1:5" ht="16" x14ac:dyDescent="0.2">
      <c r="A9989" s="8" t="s">
        <v>9307</v>
      </c>
      <c r="B9989" s="8" t="s">
        <v>8292</v>
      </c>
      <c r="C9989" s="8" t="s">
        <v>7</v>
      </c>
      <c r="D9989" s="50" t="s">
        <v>11911</v>
      </c>
      <c r="E9989" s="50" t="s">
        <v>8295</v>
      </c>
    </row>
    <row r="9990" spans="1:5" ht="16" x14ac:dyDescent="0.2">
      <c r="A9990" s="8" t="s">
        <v>9307</v>
      </c>
      <c r="B9990" s="8" t="s">
        <v>8296</v>
      </c>
      <c r="C9990" s="8" t="s">
        <v>4</v>
      </c>
      <c r="D9990" s="50" t="s">
        <v>7854</v>
      </c>
      <c r="E9990" s="50" t="s">
        <v>7854</v>
      </c>
    </row>
    <row r="9991" spans="1:5" ht="16" x14ac:dyDescent="0.2">
      <c r="A9991" s="8" t="s">
        <v>9307</v>
      </c>
      <c r="B9991" s="8" t="s">
        <v>8296</v>
      </c>
      <c r="C9991" s="8" t="s">
        <v>5</v>
      </c>
      <c r="D9991" s="50" t="s">
        <v>11860</v>
      </c>
      <c r="E9991" s="50" t="s">
        <v>8060</v>
      </c>
    </row>
    <row r="9992" spans="1:5" ht="16" x14ac:dyDescent="0.2">
      <c r="A9992" s="8" t="s">
        <v>9307</v>
      </c>
      <c r="B9992" s="8" t="s">
        <v>8296</v>
      </c>
      <c r="C9992" s="8" t="s">
        <v>6</v>
      </c>
      <c r="D9992" s="50" t="s">
        <v>11910</v>
      </c>
      <c r="E9992" s="50" t="s">
        <v>8294</v>
      </c>
    </row>
    <row r="9993" spans="1:5" ht="16" x14ac:dyDescent="0.2">
      <c r="A9993" s="8" t="s">
        <v>9307</v>
      </c>
      <c r="B9993" s="8" t="s">
        <v>8296</v>
      </c>
      <c r="C9993" s="8" t="s">
        <v>7</v>
      </c>
      <c r="D9993" s="50" t="s">
        <v>11912</v>
      </c>
      <c r="E9993" s="50" t="s">
        <v>8298</v>
      </c>
    </row>
    <row r="9994" spans="1:5" ht="16" x14ac:dyDescent="0.2">
      <c r="A9994" s="8" t="s">
        <v>9307</v>
      </c>
      <c r="B9994" s="8" t="s">
        <v>8301</v>
      </c>
      <c r="C9994" s="8" t="s">
        <v>4</v>
      </c>
      <c r="D9994" s="50" t="s">
        <v>7854</v>
      </c>
      <c r="E9994" s="50" t="s">
        <v>7854</v>
      </c>
    </row>
    <row r="9995" spans="1:5" ht="16" x14ac:dyDescent="0.2">
      <c r="A9995" s="8" t="s">
        <v>9307</v>
      </c>
      <c r="B9995" s="8" t="s">
        <v>8301</v>
      </c>
      <c r="C9995" s="8" t="s">
        <v>5</v>
      </c>
      <c r="D9995" s="50" t="s">
        <v>11860</v>
      </c>
      <c r="E9995" s="50" t="s">
        <v>8060</v>
      </c>
    </row>
    <row r="9996" spans="1:5" ht="16" x14ac:dyDescent="0.2">
      <c r="A9996" s="8" t="s">
        <v>9307</v>
      </c>
      <c r="B9996" s="8" t="s">
        <v>8301</v>
      </c>
      <c r="C9996" s="8" t="s">
        <v>6</v>
      </c>
      <c r="D9996" s="50" t="s">
        <v>11910</v>
      </c>
      <c r="E9996" s="50" t="s">
        <v>8294</v>
      </c>
    </row>
    <row r="9997" spans="1:5" ht="16" x14ac:dyDescent="0.2">
      <c r="A9997" s="8" t="s">
        <v>9307</v>
      </c>
      <c r="B9997" s="8" t="s">
        <v>8301</v>
      </c>
      <c r="C9997" s="8" t="s">
        <v>7</v>
      </c>
      <c r="D9997" s="50" t="s">
        <v>11913</v>
      </c>
      <c r="E9997" s="50" t="s">
        <v>8303</v>
      </c>
    </row>
    <row r="9998" spans="1:5" ht="16" x14ac:dyDescent="0.2">
      <c r="A9998" s="8" t="s">
        <v>9307</v>
      </c>
      <c r="B9998" s="8" t="s">
        <v>8304</v>
      </c>
      <c r="C9998" s="8" t="s">
        <v>4</v>
      </c>
      <c r="D9998" s="50" t="s">
        <v>7854</v>
      </c>
      <c r="E9998" s="50" t="s">
        <v>7854</v>
      </c>
    </row>
    <row r="9999" spans="1:5" ht="16" x14ac:dyDescent="0.2">
      <c r="A9999" s="8" t="s">
        <v>9307</v>
      </c>
      <c r="B9999" s="8" t="s">
        <v>8304</v>
      </c>
      <c r="C9999" s="8" t="s">
        <v>5</v>
      </c>
      <c r="D9999" s="50" t="s">
        <v>11860</v>
      </c>
      <c r="E9999" s="50" t="s">
        <v>8060</v>
      </c>
    </row>
    <row r="10000" spans="1:5" ht="16" x14ac:dyDescent="0.2">
      <c r="A10000" s="8" t="s">
        <v>9307</v>
      </c>
      <c r="B10000" s="8" t="s">
        <v>8304</v>
      </c>
      <c r="C10000" s="8" t="s">
        <v>6</v>
      </c>
      <c r="D10000" s="50" t="s">
        <v>11910</v>
      </c>
      <c r="E10000" s="50" t="s">
        <v>8294</v>
      </c>
    </row>
    <row r="10001" spans="1:5" ht="16" x14ac:dyDescent="0.2">
      <c r="A10001" s="8" t="s">
        <v>9307</v>
      </c>
      <c r="B10001" s="8" t="s">
        <v>8304</v>
      </c>
      <c r="C10001" s="8" t="s">
        <v>7</v>
      </c>
      <c r="D10001" s="50" t="s">
        <v>11914</v>
      </c>
      <c r="E10001" s="50" t="s">
        <v>8306</v>
      </c>
    </row>
    <row r="10002" spans="1:5" ht="16" x14ac:dyDescent="0.2">
      <c r="A10002" s="8" t="s">
        <v>9307</v>
      </c>
      <c r="B10002" s="8" t="s">
        <v>8307</v>
      </c>
      <c r="C10002" s="8" t="s">
        <v>4</v>
      </c>
      <c r="D10002" s="50" t="s">
        <v>7854</v>
      </c>
      <c r="E10002" s="50" t="s">
        <v>7854</v>
      </c>
    </row>
    <row r="10003" spans="1:5" ht="16" x14ac:dyDescent="0.2">
      <c r="A10003" s="8" t="s">
        <v>9307</v>
      </c>
      <c r="B10003" s="8" t="s">
        <v>8307</v>
      </c>
      <c r="C10003" s="8" t="s">
        <v>5</v>
      </c>
      <c r="D10003" s="50" t="s">
        <v>11860</v>
      </c>
      <c r="E10003" s="50" t="s">
        <v>8060</v>
      </c>
    </row>
    <row r="10004" spans="1:5" ht="16" x14ac:dyDescent="0.2">
      <c r="A10004" s="8" t="s">
        <v>9307</v>
      </c>
      <c r="B10004" s="8" t="s">
        <v>8307</v>
      </c>
      <c r="C10004" s="8" t="s">
        <v>6</v>
      </c>
      <c r="D10004" s="50" t="s">
        <v>11910</v>
      </c>
      <c r="E10004" s="50" t="s">
        <v>8294</v>
      </c>
    </row>
    <row r="10005" spans="1:5" ht="16" x14ac:dyDescent="0.2">
      <c r="A10005" s="8" t="s">
        <v>9307</v>
      </c>
      <c r="B10005" s="8" t="s">
        <v>8307</v>
      </c>
      <c r="C10005" s="8" t="s">
        <v>7</v>
      </c>
      <c r="D10005" s="50" t="s">
        <v>11915</v>
      </c>
      <c r="E10005" s="50" t="s">
        <v>8309</v>
      </c>
    </row>
    <row r="10006" spans="1:5" ht="16" x14ac:dyDescent="0.2">
      <c r="A10006" s="8" t="s">
        <v>9307</v>
      </c>
      <c r="B10006" s="8" t="s">
        <v>8310</v>
      </c>
      <c r="C10006" s="8" t="s">
        <v>4</v>
      </c>
      <c r="D10006" s="50" t="s">
        <v>7854</v>
      </c>
      <c r="E10006" s="50" t="s">
        <v>7854</v>
      </c>
    </row>
    <row r="10007" spans="1:5" ht="16" x14ac:dyDescent="0.2">
      <c r="A10007" s="8" t="s">
        <v>9307</v>
      </c>
      <c r="B10007" s="8" t="s">
        <v>8310</v>
      </c>
      <c r="C10007" s="8" t="s">
        <v>5</v>
      </c>
      <c r="D10007" s="50" t="s">
        <v>11860</v>
      </c>
      <c r="E10007" s="50" t="s">
        <v>8060</v>
      </c>
    </row>
    <row r="10008" spans="1:5" ht="16" x14ac:dyDescent="0.2">
      <c r="A10008" s="8" t="s">
        <v>9307</v>
      </c>
      <c r="B10008" s="8" t="s">
        <v>8310</v>
      </c>
      <c r="C10008" s="8" t="s">
        <v>6</v>
      </c>
      <c r="D10008" s="50" t="s">
        <v>11910</v>
      </c>
      <c r="E10008" s="50" t="s">
        <v>8294</v>
      </c>
    </row>
    <row r="10009" spans="1:5" ht="16" x14ac:dyDescent="0.2">
      <c r="A10009" s="8" t="s">
        <v>9307</v>
      </c>
      <c r="B10009" s="8" t="s">
        <v>8310</v>
      </c>
      <c r="C10009" s="8" t="s">
        <v>7</v>
      </c>
      <c r="D10009" s="50" t="s">
        <v>11916</v>
      </c>
      <c r="E10009" s="50" t="s">
        <v>8312</v>
      </c>
    </row>
    <row r="10010" spans="1:5" ht="16" x14ac:dyDescent="0.2">
      <c r="A10010" s="8" t="s">
        <v>9307</v>
      </c>
      <c r="B10010" s="8" t="s">
        <v>8313</v>
      </c>
      <c r="C10010" s="8" t="s">
        <v>4</v>
      </c>
      <c r="D10010" s="50" t="s">
        <v>7854</v>
      </c>
      <c r="E10010" s="50" t="s">
        <v>7854</v>
      </c>
    </row>
    <row r="10011" spans="1:5" ht="16" x14ac:dyDescent="0.2">
      <c r="A10011" s="8" t="s">
        <v>9307</v>
      </c>
      <c r="B10011" s="8" t="s">
        <v>8313</v>
      </c>
      <c r="C10011" s="8" t="s">
        <v>5</v>
      </c>
      <c r="D10011" s="50" t="s">
        <v>11860</v>
      </c>
      <c r="E10011" s="50" t="s">
        <v>8060</v>
      </c>
    </row>
    <row r="10012" spans="1:5" ht="16" x14ac:dyDescent="0.2">
      <c r="A10012" s="8" t="s">
        <v>9307</v>
      </c>
      <c r="B10012" s="8" t="s">
        <v>8313</v>
      </c>
      <c r="C10012" s="8" t="s">
        <v>6</v>
      </c>
      <c r="D10012" s="50" t="s">
        <v>11910</v>
      </c>
      <c r="E10012" s="50" t="s">
        <v>8294</v>
      </c>
    </row>
    <row r="10013" spans="1:5" ht="16" x14ac:dyDescent="0.2">
      <c r="A10013" s="8" t="s">
        <v>9307</v>
      </c>
      <c r="B10013" s="8" t="s">
        <v>8313</v>
      </c>
      <c r="C10013" s="8" t="s">
        <v>7</v>
      </c>
      <c r="D10013" s="50" t="s">
        <v>11917</v>
      </c>
      <c r="E10013" s="50" t="s">
        <v>8315</v>
      </c>
    </row>
    <row r="10014" spans="1:5" ht="16" x14ac:dyDescent="0.2">
      <c r="A10014" s="8" t="s">
        <v>9307</v>
      </c>
      <c r="B10014" s="8" t="s">
        <v>8316</v>
      </c>
      <c r="C10014" s="8" t="s">
        <v>4</v>
      </c>
      <c r="D10014" s="50" t="s">
        <v>7854</v>
      </c>
      <c r="E10014" s="50" t="s">
        <v>7854</v>
      </c>
    </row>
    <row r="10015" spans="1:5" ht="16" x14ac:dyDescent="0.2">
      <c r="A10015" s="8" t="s">
        <v>9307</v>
      </c>
      <c r="B10015" s="8" t="s">
        <v>8316</v>
      </c>
      <c r="C10015" s="8" t="s">
        <v>5</v>
      </c>
      <c r="D10015" s="50" t="s">
        <v>11860</v>
      </c>
      <c r="E10015" s="50" t="s">
        <v>8060</v>
      </c>
    </row>
    <row r="10016" spans="1:5" ht="16" x14ac:dyDescent="0.2">
      <c r="A10016" s="8" t="s">
        <v>9307</v>
      </c>
      <c r="B10016" s="8" t="s">
        <v>8316</v>
      </c>
      <c r="C10016" s="8" t="s">
        <v>6</v>
      </c>
      <c r="D10016" s="50" t="s">
        <v>11910</v>
      </c>
      <c r="E10016" s="50" t="s">
        <v>8294</v>
      </c>
    </row>
    <row r="10017" spans="1:5" ht="32" x14ac:dyDescent="0.2">
      <c r="A10017" s="8" t="s">
        <v>9307</v>
      </c>
      <c r="B10017" s="8" t="s">
        <v>8316</v>
      </c>
      <c r="C10017" s="8" t="s">
        <v>7</v>
      </c>
      <c r="D10017" s="50" t="s">
        <v>11918</v>
      </c>
      <c r="E10017" s="50" t="s">
        <v>8318</v>
      </c>
    </row>
    <row r="10018" spans="1:5" ht="16" x14ac:dyDescent="0.2">
      <c r="A10018" s="8" t="s">
        <v>9307</v>
      </c>
      <c r="B10018" s="8" t="s">
        <v>8316</v>
      </c>
      <c r="C10018" s="8" t="s">
        <v>8</v>
      </c>
      <c r="D10018" s="50" t="s">
        <v>11919</v>
      </c>
      <c r="E10018" s="50" t="s">
        <v>8319</v>
      </c>
    </row>
    <row r="10019" spans="1:5" ht="16" x14ac:dyDescent="0.2">
      <c r="A10019" s="8" t="s">
        <v>9307</v>
      </c>
      <c r="B10019" s="8" t="s">
        <v>8320</v>
      </c>
      <c r="C10019" s="8" t="s">
        <v>4</v>
      </c>
      <c r="D10019" s="50" t="s">
        <v>7854</v>
      </c>
      <c r="E10019" s="50" t="s">
        <v>7854</v>
      </c>
    </row>
    <row r="10020" spans="1:5" ht="16" x14ac:dyDescent="0.2">
      <c r="A10020" s="8" t="s">
        <v>9307</v>
      </c>
      <c r="B10020" s="8" t="s">
        <v>8320</v>
      </c>
      <c r="C10020" s="8" t="s">
        <v>5</v>
      </c>
      <c r="D10020" s="50" t="s">
        <v>11860</v>
      </c>
      <c r="E10020" s="50" t="s">
        <v>8060</v>
      </c>
    </row>
    <row r="10021" spans="1:5" ht="16" x14ac:dyDescent="0.2">
      <c r="A10021" s="8" t="s">
        <v>9307</v>
      </c>
      <c r="B10021" s="8" t="s">
        <v>8320</v>
      </c>
      <c r="C10021" s="8" t="s">
        <v>6</v>
      </c>
      <c r="D10021" s="50" t="s">
        <v>11910</v>
      </c>
      <c r="E10021" s="50" t="s">
        <v>8294</v>
      </c>
    </row>
    <row r="10022" spans="1:5" ht="16" x14ac:dyDescent="0.2">
      <c r="A10022" s="8" t="s">
        <v>9307</v>
      </c>
      <c r="B10022" s="8" t="s">
        <v>8320</v>
      </c>
      <c r="C10022" s="8" t="s">
        <v>7</v>
      </c>
      <c r="D10022" s="50" t="s">
        <v>9723</v>
      </c>
      <c r="E10022" s="50" t="s">
        <v>1408</v>
      </c>
    </row>
    <row r="10023" spans="1:5" ht="16" x14ac:dyDescent="0.2">
      <c r="A10023" s="8" t="s">
        <v>9307</v>
      </c>
      <c r="B10023" s="8" t="s">
        <v>8322</v>
      </c>
      <c r="C10023" s="8" t="s">
        <v>4</v>
      </c>
      <c r="D10023" s="50" t="s">
        <v>7854</v>
      </c>
      <c r="E10023" s="50" t="s">
        <v>7854</v>
      </c>
    </row>
    <row r="10024" spans="1:5" ht="16" x14ac:dyDescent="0.2">
      <c r="A10024" s="8" t="s">
        <v>9307</v>
      </c>
      <c r="B10024" s="8" t="s">
        <v>8322</v>
      </c>
      <c r="C10024" s="8" t="s">
        <v>5</v>
      </c>
      <c r="D10024" s="50" t="s">
        <v>11860</v>
      </c>
      <c r="E10024" s="50" t="s">
        <v>8060</v>
      </c>
    </row>
    <row r="10025" spans="1:5" ht="16" x14ac:dyDescent="0.2">
      <c r="A10025" s="8" t="s">
        <v>9307</v>
      </c>
      <c r="B10025" s="8" t="s">
        <v>8322</v>
      </c>
      <c r="C10025" s="8" t="s">
        <v>6</v>
      </c>
      <c r="D10025" s="50" t="s">
        <v>11910</v>
      </c>
      <c r="E10025" s="50" t="s">
        <v>8294</v>
      </c>
    </row>
    <row r="10026" spans="1:5" ht="32" x14ac:dyDescent="0.2">
      <c r="A10026" s="8" t="s">
        <v>9307</v>
      </c>
      <c r="B10026" s="8" t="s">
        <v>8322</v>
      </c>
      <c r="C10026" s="8" t="s">
        <v>7</v>
      </c>
      <c r="D10026" s="50" t="s">
        <v>11920</v>
      </c>
      <c r="E10026" s="50" t="s">
        <v>8324</v>
      </c>
    </row>
    <row r="10027" spans="1:5" ht="16" x14ac:dyDescent="0.2">
      <c r="A10027" s="8" t="s">
        <v>9307</v>
      </c>
      <c r="B10027" s="8" t="s">
        <v>8325</v>
      </c>
      <c r="C10027" s="8" t="s">
        <v>4</v>
      </c>
      <c r="D10027" s="50" t="s">
        <v>7854</v>
      </c>
      <c r="E10027" s="50" t="s">
        <v>7854</v>
      </c>
    </row>
    <row r="10028" spans="1:5" ht="16" x14ac:dyDescent="0.2">
      <c r="A10028" s="8" t="s">
        <v>9307</v>
      </c>
      <c r="B10028" s="8" t="s">
        <v>8325</v>
      </c>
      <c r="C10028" s="8" t="s">
        <v>5</v>
      </c>
      <c r="D10028" s="50" t="s">
        <v>11860</v>
      </c>
      <c r="E10028" s="50" t="s">
        <v>8060</v>
      </c>
    </row>
    <row r="10029" spans="1:5" ht="16" x14ac:dyDescent="0.2">
      <c r="A10029" s="8" t="s">
        <v>9307</v>
      </c>
      <c r="B10029" s="8" t="s">
        <v>8325</v>
      </c>
      <c r="C10029" s="8" t="s">
        <v>6</v>
      </c>
      <c r="D10029" s="50" t="s">
        <v>9547</v>
      </c>
      <c r="E10029" s="50" t="s">
        <v>802</v>
      </c>
    </row>
    <row r="10030" spans="1:5" ht="32" x14ac:dyDescent="0.2">
      <c r="A10030" s="8" t="s">
        <v>9307</v>
      </c>
      <c r="B10030" s="8" t="s">
        <v>8325</v>
      </c>
      <c r="C10030" s="8" t="s">
        <v>7</v>
      </c>
      <c r="D10030" s="50" t="s">
        <v>11921</v>
      </c>
      <c r="E10030" s="50" t="s">
        <v>8327</v>
      </c>
    </row>
    <row r="10031" spans="1:5" ht="16" x14ac:dyDescent="0.2">
      <c r="A10031" s="8" t="s">
        <v>9307</v>
      </c>
      <c r="B10031" s="8" t="s">
        <v>8328</v>
      </c>
      <c r="C10031" s="8" t="s">
        <v>4</v>
      </c>
      <c r="D10031" s="50" t="s">
        <v>7854</v>
      </c>
      <c r="E10031" s="50" t="s">
        <v>7854</v>
      </c>
    </row>
    <row r="10032" spans="1:5" ht="16" x14ac:dyDescent="0.2">
      <c r="A10032" s="8" t="s">
        <v>9307</v>
      </c>
      <c r="B10032" s="8" t="s">
        <v>8328</v>
      </c>
      <c r="C10032" s="8" t="s">
        <v>5</v>
      </c>
      <c r="D10032" s="50" t="s">
        <v>11860</v>
      </c>
      <c r="E10032" s="50" t="s">
        <v>8060</v>
      </c>
    </row>
    <row r="10033" spans="1:5" ht="16" x14ac:dyDescent="0.2">
      <c r="A10033" s="8" t="s">
        <v>9307</v>
      </c>
      <c r="B10033" s="8" t="s">
        <v>8328</v>
      </c>
      <c r="C10033" s="8" t="s">
        <v>6</v>
      </c>
      <c r="D10033" s="50" t="s">
        <v>9547</v>
      </c>
      <c r="E10033" s="50" t="s">
        <v>802</v>
      </c>
    </row>
    <row r="10034" spans="1:5" ht="16" x14ac:dyDescent="0.2">
      <c r="A10034" s="8" t="s">
        <v>9307</v>
      </c>
      <c r="B10034" s="8" t="s">
        <v>8328</v>
      </c>
      <c r="C10034" s="8" t="s">
        <v>7</v>
      </c>
      <c r="D10034" s="50" t="s">
        <v>9631</v>
      </c>
      <c r="E10034" s="50" t="s">
        <v>1126</v>
      </c>
    </row>
    <row r="10035" spans="1:5" ht="16" x14ac:dyDescent="0.2">
      <c r="A10035" s="8" t="s">
        <v>9307</v>
      </c>
      <c r="B10035" s="8" t="s">
        <v>8332</v>
      </c>
      <c r="C10035" s="8" t="s">
        <v>4</v>
      </c>
      <c r="D10035" s="50" t="s">
        <v>7854</v>
      </c>
      <c r="E10035" s="50" t="s">
        <v>7854</v>
      </c>
    </row>
    <row r="10036" spans="1:5" ht="16" x14ac:dyDescent="0.2">
      <c r="A10036" s="8" t="s">
        <v>9307</v>
      </c>
      <c r="B10036" s="8" t="s">
        <v>8332</v>
      </c>
      <c r="C10036" s="8" t="s">
        <v>5</v>
      </c>
      <c r="D10036" s="50" t="s">
        <v>9651</v>
      </c>
      <c r="E10036" s="50" t="s">
        <v>1249</v>
      </c>
    </row>
    <row r="10037" spans="1:5" ht="16" x14ac:dyDescent="0.2">
      <c r="A10037" s="8" t="s">
        <v>9307</v>
      </c>
      <c r="B10037" s="8" t="s">
        <v>8332</v>
      </c>
      <c r="C10037" s="8" t="s">
        <v>7</v>
      </c>
      <c r="D10037" s="50" t="s">
        <v>9652</v>
      </c>
      <c r="E10037" s="50" t="s">
        <v>1250</v>
      </c>
    </row>
    <row r="10038" spans="1:5" ht="80" x14ac:dyDescent="0.2">
      <c r="A10038" s="8" t="s">
        <v>9307</v>
      </c>
      <c r="B10038" s="8" t="s">
        <v>8332</v>
      </c>
      <c r="C10038" s="8" t="s">
        <v>8</v>
      </c>
      <c r="D10038" s="50" t="s">
        <v>9653</v>
      </c>
      <c r="E10038" s="50" t="s">
        <v>1251</v>
      </c>
    </row>
    <row r="10039" spans="1:5" ht="16" x14ac:dyDescent="0.2">
      <c r="A10039" s="8" t="s">
        <v>9307</v>
      </c>
      <c r="B10039" s="8" t="s">
        <v>8342</v>
      </c>
      <c r="C10039" s="8" t="s">
        <v>4</v>
      </c>
      <c r="D10039" s="50" t="s">
        <v>11922</v>
      </c>
      <c r="E10039" s="50" t="s">
        <v>11922</v>
      </c>
    </row>
    <row r="10040" spans="1:5" ht="16" x14ac:dyDescent="0.2">
      <c r="A10040" s="8" t="s">
        <v>9307</v>
      </c>
      <c r="B10040" s="8" t="s">
        <v>8342</v>
      </c>
      <c r="C10040" s="8" t="s">
        <v>5</v>
      </c>
      <c r="D10040" s="50" t="s">
        <v>11923</v>
      </c>
      <c r="E10040" s="50" t="s">
        <v>11923</v>
      </c>
    </row>
    <row r="10041" spans="1:5" ht="16" x14ac:dyDescent="0.2">
      <c r="A10041" s="8" t="s">
        <v>9307</v>
      </c>
      <c r="B10041" s="8" t="s">
        <v>8342</v>
      </c>
      <c r="C10041" s="8" t="s">
        <v>6</v>
      </c>
      <c r="D10041" s="50" t="s">
        <v>11924</v>
      </c>
      <c r="E10041" s="50" t="s">
        <v>11924</v>
      </c>
    </row>
    <row r="10042" spans="1:5" ht="16" x14ac:dyDescent="0.2">
      <c r="A10042" s="8" t="s">
        <v>9307</v>
      </c>
      <c r="B10042" s="8" t="s">
        <v>8342</v>
      </c>
      <c r="C10042" s="8" t="s">
        <v>7</v>
      </c>
      <c r="D10042" s="50" t="s">
        <v>11925</v>
      </c>
      <c r="E10042" s="50" t="s">
        <v>11925</v>
      </c>
    </row>
    <row r="10043" spans="1:5" ht="16" x14ac:dyDescent="0.2">
      <c r="A10043" s="8" t="s">
        <v>9307</v>
      </c>
      <c r="B10043" s="8" t="s">
        <v>8347</v>
      </c>
      <c r="C10043" s="8" t="s">
        <v>4</v>
      </c>
      <c r="D10043" s="50" t="s">
        <v>11922</v>
      </c>
      <c r="E10043" s="50" t="s">
        <v>11922</v>
      </c>
    </row>
    <row r="10044" spans="1:5" ht="16" x14ac:dyDescent="0.2">
      <c r="A10044" s="8" t="s">
        <v>9307</v>
      </c>
      <c r="B10044" s="8" t="s">
        <v>8347</v>
      </c>
      <c r="C10044" s="8" t="s">
        <v>5</v>
      </c>
      <c r="D10044" s="50" t="s">
        <v>11923</v>
      </c>
      <c r="E10044" s="50" t="s">
        <v>11923</v>
      </c>
    </row>
    <row r="10045" spans="1:5" ht="16" x14ac:dyDescent="0.2">
      <c r="A10045" s="8" t="s">
        <v>9307</v>
      </c>
      <c r="B10045" s="8" t="s">
        <v>8347</v>
      </c>
      <c r="C10045" s="8" t="s">
        <v>6</v>
      </c>
      <c r="D10045" s="50" t="s">
        <v>11924</v>
      </c>
      <c r="E10045" s="50" t="s">
        <v>11924</v>
      </c>
    </row>
    <row r="10046" spans="1:5" ht="16" x14ac:dyDescent="0.2">
      <c r="A10046" s="8" t="s">
        <v>9307</v>
      </c>
      <c r="B10046" s="8" t="s">
        <v>8347</v>
      </c>
      <c r="C10046" s="8" t="s">
        <v>7</v>
      </c>
      <c r="D10046" s="50" t="s">
        <v>11926</v>
      </c>
      <c r="E10046" s="50" t="s">
        <v>11926</v>
      </c>
    </row>
    <row r="10047" spans="1:5" ht="16" x14ac:dyDescent="0.2">
      <c r="A10047" s="8" t="s">
        <v>9307</v>
      </c>
      <c r="B10047" s="8" t="s">
        <v>8351</v>
      </c>
      <c r="C10047" s="8" t="s">
        <v>4</v>
      </c>
      <c r="D10047" s="50" t="s">
        <v>11922</v>
      </c>
      <c r="E10047" s="50" t="s">
        <v>11922</v>
      </c>
    </row>
    <row r="10048" spans="1:5" ht="16" x14ac:dyDescent="0.2">
      <c r="A10048" s="8" t="s">
        <v>9307</v>
      </c>
      <c r="B10048" s="8" t="s">
        <v>8351</v>
      </c>
      <c r="C10048" s="8" t="s">
        <v>5</v>
      </c>
      <c r="D10048" s="50" t="s">
        <v>11923</v>
      </c>
      <c r="E10048" s="50" t="s">
        <v>11923</v>
      </c>
    </row>
    <row r="10049" spans="1:5" ht="16" x14ac:dyDescent="0.2">
      <c r="A10049" s="8" t="s">
        <v>9307</v>
      </c>
      <c r="B10049" s="8" t="s">
        <v>8351</v>
      </c>
      <c r="C10049" s="8" t="s">
        <v>6</v>
      </c>
      <c r="D10049" s="50" t="s">
        <v>11927</v>
      </c>
      <c r="E10049" s="50" t="s">
        <v>11927</v>
      </c>
    </row>
    <row r="10050" spans="1:5" ht="16" x14ac:dyDescent="0.2">
      <c r="A10050" s="8" t="s">
        <v>9307</v>
      </c>
      <c r="B10050" s="8" t="s">
        <v>8351</v>
      </c>
      <c r="C10050" s="8" t="s">
        <v>7</v>
      </c>
      <c r="D10050" s="50" t="s">
        <v>11928</v>
      </c>
      <c r="E10050" s="50" t="s">
        <v>11928</v>
      </c>
    </row>
    <row r="10051" spans="1:5" ht="16" x14ac:dyDescent="0.2">
      <c r="A10051" s="8" t="s">
        <v>9307</v>
      </c>
      <c r="B10051" s="8" t="s">
        <v>8357</v>
      </c>
      <c r="C10051" s="8" t="s">
        <v>4</v>
      </c>
      <c r="D10051" s="50" t="s">
        <v>11922</v>
      </c>
      <c r="E10051" s="50" t="s">
        <v>11922</v>
      </c>
    </row>
    <row r="10052" spans="1:5" ht="16" x14ac:dyDescent="0.2">
      <c r="A10052" s="8" t="s">
        <v>9307</v>
      </c>
      <c r="B10052" s="8" t="s">
        <v>8357</v>
      </c>
      <c r="C10052" s="8" t="s">
        <v>5</v>
      </c>
      <c r="D10052" s="50" t="s">
        <v>11923</v>
      </c>
      <c r="E10052" s="50" t="s">
        <v>11923</v>
      </c>
    </row>
    <row r="10053" spans="1:5" ht="16" x14ac:dyDescent="0.2">
      <c r="A10053" s="8" t="s">
        <v>9307</v>
      </c>
      <c r="B10053" s="8" t="s">
        <v>8357</v>
      </c>
      <c r="C10053" s="8" t="s">
        <v>6</v>
      </c>
      <c r="D10053" s="50" t="s">
        <v>11927</v>
      </c>
      <c r="E10053" s="50" t="s">
        <v>11927</v>
      </c>
    </row>
    <row r="10054" spans="1:5" ht="16" x14ac:dyDescent="0.2">
      <c r="A10054" s="8" t="s">
        <v>9307</v>
      </c>
      <c r="B10054" s="8" t="s">
        <v>8357</v>
      </c>
      <c r="C10054" s="8" t="s">
        <v>7</v>
      </c>
      <c r="D10054" s="50" t="s">
        <v>8359</v>
      </c>
      <c r="E10054" s="50" t="s">
        <v>8359</v>
      </c>
    </row>
    <row r="10055" spans="1:5" ht="16" x14ac:dyDescent="0.2">
      <c r="A10055" s="8" t="s">
        <v>9307</v>
      </c>
      <c r="B10055" s="8" t="s">
        <v>8362</v>
      </c>
      <c r="C10055" s="8" t="s">
        <v>4</v>
      </c>
      <c r="D10055" s="50" t="s">
        <v>11922</v>
      </c>
      <c r="E10055" s="50" t="s">
        <v>11922</v>
      </c>
    </row>
    <row r="10056" spans="1:5" ht="16" x14ac:dyDescent="0.2">
      <c r="A10056" s="8" t="s">
        <v>9307</v>
      </c>
      <c r="B10056" s="8" t="s">
        <v>8362</v>
      </c>
      <c r="C10056" s="8" t="s">
        <v>5</v>
      </c>
      <c r="D10056" s="50" t="s">
        <v>11923</v>
      </c>
      <c r="E10056" s="50" t="s">
        <v>11923</v>
      </c>
    </row>
    <row r="10057" spans="1:5" ht="16" x14ac:dyDescent="0.2">
      <c r="A10057" s="8" t="s">
        <v>9307</v>
      </c>
      <c r="B10057" s="8" t="s">
        <v>8362</v>
      </c>
      <c r="C10057" s="8" t="s">
        <v>6</v>
      </c>
      <c r="D10057" s="50" t="s">
        <v>11927</v>
      </c>
      <c r="E10057" s="50" t="s">
        <v>11927</v>
      </c>
    </row>
    <row r="10058" spans="1:5" ht="16" x14ac:dyDescent="0.2">
      <c r="A10058" s="8" t="s">
        <v>9307</v>
      </c>
      <c r="B10058" s="8" t="s">
        <v>8362</v>
      </c>
      <c r="C10058" s="8" t="s">
        <v>7</v>
      </c>
      <c r="D10058" s="50" t="s">
        <v>11929</v>
      </c>
      <c r="E10058" s="50" t="s">
        <v>11929</v>
      </c>
    </row>
    <row r="10059" spans="1:5" ht="112" x14ac:dyDescent="0.2">
      <c r="A10059" s="8" t="s">
        <v>9307</v>
      </c>
      <c r="B10059" s="8" t="s">
        <v>8362</v>
      </c>
      <c r="C10059" s="8" t="s">
        <v>8</v>
      </c>
      <c r="D10059" s="50" t="s">
        <v>11930</v>
      </c>
      <c r="E10059" s="50" t="s">
        <v>11930</v>
      </c>
    </row>
    <row r="10060" spans="1:5" ht="16" x14ac:dyDescent="0.2">
      <c r="A10060" s="8" t="s">
        <v>9307</v>
      </c>
      <c r="B10060" s="8" t="s">
        <v>8366</v>
      </c>
      <c r="C10060" s="8" t="s">
        <v>4</v>
      </c>
      <c r="D10060" s="50" t="s">
        <v>11922</v>
      </c>
      <c r="E10060" s="50" t="s">
        <v>11922</v>
      </c>
    </row>
    <row r="10061" spans="1:5" ht="16" x14ac:dyDescent="0.2">
      <c r="A10061" s="8" t="s">
        <v>9307</v>
      </c>
      <c r="B10061" s="8" t="s">
        <v>8366</v>
      </c>
      <c r="C10061" s="8" t="s">
        <v>5</v>
      </c>
      <c r="D10061" s="50" t="s">
        <v>11923</v>
      </c>
      <c r="E10061" s="50" t="s">
        <v>11923</v>
      </c>
    </row>
    <row r="10062" spans="1:5" ht="16" x14ac:dyDescent="0.2">
      <c r="A10062" s="8" t="s">
        <v>9307</v>
      </c>
      <c r="B10062" s="8" t="s">
        <v>8366</v>
      </c>
      <c r="C10062" s="8" t="s">
        <v>6</v>
      </c>
      <c r="D10062" s="50" t="s">
        <v>11927</v>
      </c>
      <c r="E10062" s="50" t="s">
        <v>11927</v>
      </c>
    </row>
    <row r="10063" spans="1:5" ht="32" x14ac:dyDescent="0.2">
      <c r="A10063" s="8" t="s">
        <v>9307</v>
      </c>
      <c r="B10063" s="8" t="s">
        <v>8366</v>
      </c>
      <c r="C10063" s="8" t="s">
        <v>7</v>
      </c>
      <c r="D10063" s="50" t="s">
        <v>11931</v>
      </c>
      <c r="E10063" s="50" t="s">
        <v>11931</v>
      </c>
    </row>
    <row r="10064" spans="1:5" ht="16" x14ac:dyDescent="0.2">
      <c r="A10064" s="8" t="s">
        <v>9307</v>
      </c>
      <c r="B10064" s="8" t="s">
        <v>8372</v>
      </c>
      <c r="C10064" s="8" t="s">
        <v>4</v>
      </c>
      <c r="D10064" s="50" t="s">
        <v>11922</v>
      </c>
      <c r="E10064" s="50" t="s">
        <v>11922</v>
      </c>
    </row>
    <row r="10065" spans="1:5" ht="16" x14ac:dyDescent="0.2">
      <c r="A10065" s="8" t="s">
        <v>9307</v>
      </c>
      <c r="B10065" s="8" t="s">
        <v>8372</v>
      </c>
      <c r="C10065" s="8" t="s">
        <v>5</v>
      </c>
      <c r="D10065" s="50" t="s">
        <v>11923</v>
      </c>
      <c r="E10065" s="50" t="s">
        <v>11923</v>
      </c>
    </row>
    <row r="10066" spans="1:5" ht="16" x14ac:dyDescent="0.2">
      <c r="A10066" s="8" t="s">
        <v>9307</v>
      </c>
      <c r="B10066" s="8" t="s">
        <v>8372</v>
      </c>
      <c r="C10066" s="8" t="s">
        <v>6</v>
      </c>
      <c r="D10066" s="50" t="s">
        <v>11932</v>
      </c>
      <c r="E10066" s="50" t="s">
        <v>11932</v>
      </c>
    </row>
    <row r="10067" spans="1:5" ht="16" x14ac:dyDescent="0.2">
      <c r="A10067" s="8" t="s">
        <v>9307</v>
      </c>
      <c r="B10067" s="8" t="s">
        <v>8372</v>
      </c>
      <c r="C10067" s="8" t="s">
        <v>7</v>
      </c>
      <c r="D10067" s="50" t="s">
        <v>11933</v>
      </c>
      <c r="E10067" s="50" t="s">
        <v>11933</v>
      </c>
    </row>
    <row r="10068" spans="1:5" ht="16" x14ac:dyDescent="0.2">
      <c r="A10068" s="8" t="s">
        <v>9307</v>
      </c>
      <c r="B10068" s="8" t="s">
        <v>8377</v>
      </c>
      <c r="C10068" s="8" t="s">
        <v>4</v>
      </c>
      <c r="D10068" s="50" t="s">
        <v>11922</v>
      </c>
      <c r="E10068" s="50" t="s">
        <v>11922</v>
      </c>
    </row>
    <row r="10069" spans="1:5" ht="16" x14ac:dyDescent="0.2">
      <c r="A10069" s="8" t="s">
        <v>9307</v>
      </c>
      <c r="B10069" s="8" t="s">
        <v>8377</v>
      </c>
      <c r="C10069" s="8" t="s">
        <v>5</v>
      </c>
      <c r="D10069" s="50" t="s">
        <v>11923</v>
      </c>
      <c r="E10069" s="50" t="s">
        <v>11923</v>
      </c>
    </row>
    <row r="10070" spans="1:5" ht="16" x14ac:dyDescent="0.2">
      <c r="A10070" s="8" t="s">
        <v>9307</v>
      </c>
      <c r="B10070" s="8" t="s">
        <v>8377</v>
      </c>
      <c r="C10070" s="8" t="s">
        <v>6</v>
      </c>
      <c r="D10070" s="50" t="s">
        <v>11934</v>
      </c>
      <c r="E10070" s="50" t="s">
        <v>11934</v>
      </c>
    </row>
    <row r="10071" spans="1:5" ht="16" x14ac:dyDescent="0.2">
      <c r="A10071" s="8" t="s">
        <v>9307</v>
      </c>
      <c r="B10071" s="8" t="s">
        <v>8377</v>
      </c>
      <c r="C10071" s="8" t="s">
        <v>7</v>
      </c>
      <c r="D10071" s="50" t="s">
        <v>8380</v>
      </c>
      <c r="E10071" s="50" t="s">
        <v>8380</v>
      </c>
    </row>
    <row r="10072" spans="1:5" ht="16" x14ac:dyDescent="0.2">
      <c r="A10072" s="8" t="s">
        <v>9307</v>
      </c>
      <c r="B10072" s="8" t="s">
        <v>8382</v>
      </c>
      <c r="C10072" s="8" t="s">
        <v>4</v>
      </c>
      <c r="D10072" s="50" t="s">
        <v>11922</v>
      </c>
      <c r="E10072" s="50" t="s">
        <v>11922</v>
      </c>
    </row>
    <row r="10073" spans="1:5" ht="16" x14ac:dyDescent="0.2">
      <c r="A10073" s="8" t="s">
        <v>9307</v>
      </c>
      <c r="B10073" s="8" t="s">
        <v>8382</v>
      </c>
      <c r="C10073" s="8" t="s">
        <v>5</v>
      </c>
      <c r="D10073" s="50" t="s">
        <v>11923</v>
      </c>
      <c r="E10073" s="50" t="s">
        <v>11923</v>
      </c>
    </row>
    <row r="10074" spans="1:5" ht="16" x14ac:dyDescent="0.2">
      <c r="A10074" s="8" t="s">
        <v>9307</v>
      </c>
      <c r="B10074" s="8" t="s">
        <v>8382</v>
      </c>
      <c r="C10074" s="8" t="s">
        <v>6</v>
      </c>
      <c r="D10074" s="50" t="s">
        <v>11934</v>
      </c>
      <c r="E10074" s="50" t="s">
        <v>11934</v>
      </c>
    </row>
    <row r="10075" spans="1:5" ht="16" x14ac:dyDescent="0.2">
      <c r="A10075" s="8" t="s">
        <v>9307</v>
      </c>
      <c r="B10075" s="8" t="s">
        <v>8382</v>
      </c>
      <c r="C10075" s="8" t="s">
        <v>7</v>
      </c>
      <c r="D10075" s="50" t="s">
        <v>11935</v>
      </c>
      <c r="E10075" s="50" t="s">
        <v>11935</v>
      </c>
    </row>
    <row r="10076" spans="1:5" ht="16" x14ac:dyDescent="0.2">
      <c r="A10076" s="8" t="s">
        <v>9307</v>
      </c>
      <c r="B10076" s="8" t="s">
        <v>8385</v>
      </c>
      <c r="C10076" s="8" t="s">
        <v>4</v>
      </c>
      <c r="D10076" s="50" t="s">
        <v>11922</v>
      </c>
      <c r="E10076" s="50" t="s">
        <v>11922</v>
      </c>
    </row>
    <row r="10077" spans="1:5" ht="16" x14ac:dyDescent="0.2">
      <c r="A10077" s="8" t="s">
        <v>9307</v>
      </c>
      <c r="B10077" s="8" t="s">
        <v>8385</v>
      </c>
      <c r="C10077" s="8" t="s">
        <v>5</v>
      </c>
      <c r="D10077" s="50" t="s">
        <v>11923</v>
      </c>
      <c r="E10077" s="50" t="s">
        <v>11923</v>
      </c>
    </row>
    <row r="10078" spans="1:5" ht="16" x14ac:dyDescent="0.2">
      <c r="A10078" s="8" t="s">
        <v>9307</v>
      </c>
      <c r="B10078" s="8" t="s">
        <v>8385</v>
      </c>
      <c r="C10078" s="8" t="s">
        <v>6</v>
      </c>
      <c r="D10078" s="50" t="s">
        <v>11934</v>
      </c>
      <c r="E10078" s="50" t="s">
        <v>11934</v>
      </c>
    </row>
    <row r="10079" spans="1:5" ht="16" x14ac:dyDescent="0.2">
      <c r="A10079" s="8" t="s">
        <v>9307</v>
      </c>
      <c r="B10079" s="8" t="s">
        <v>8385</v>
      </c>
      <c r="C10079" s="8" t="s">
        <v>7</v>
      </c>
      <c r="D10079" s="50" t="s">
        <v>11936</v>
      </c>
      <c r="E10079" s="50" t="s">
        <v>11936</v>
      </c>
    </row>
    <row r="10080" spans="1:5" ht="16" x14ac:dyDescent="0.2">
      <c r="A10080" s="8" t="s">
        <v>9307</v>
      </c>
      <c r="B10080" s="8" t="s">
        <v>8394</v>
      </c>
      <c r="C10080" s="8" t="s">
        <v>4</v>
      </c>
      <c r="D10080" s="50" t="s">
        <v>11922</v>
      </c>
      <c r="E10080" s="50" t="s">
        <v>11922</v>
      </c>
    </row>
    <row r="10081" spans="1:5" ht="16" x14ac:dyDescent="0.2">
      <c r="A10081" s="8" t="s">
        <v>9307</v>
      </c>
      <c r="B10081" s="8" t="s">
        <v>8394</v>
      </c>
      <c r="C10081" s="8" t="s">
        <v>5</v>
      </c>
      <c r="D10081" s="50" t="s">
        <v>11923</v>
      </c>
      <c r="E10081" s="50" t="s">
        <v>11923</v>
      </c>
    </row>
    <row r="10082" spans="1:5" ht="16" x14ac:dyDescent="0.2">
      <c r="A10082" s="8" t="s">
        <v>9307</v>
      </c>
      <c r="B10082" s="8" t="s">
        <v>8394</v>
      </c>
      <c r="C10082" s="8" t="s">
        <v>6</v>
      </c>
      <c r="D10082" s="50" t="s">
        <v>11937</v>
      </c>
      <c r="E10082" s="50" t="s">
        <v>11937</v>
      </c>
    </row>
    <row r="10083" spans="1:5" x14ac:dyDescent="0.2">
      <c r="A10083" s="8" t="s">
        <v>9307</v>
      </c>
      <c r="B10083" s="8" t="s">
        <v>8394</v>
      </c>
      <c r="C10083" s="8" t="s">
        <v>7</v>
      </c>
      <c r="D10083" s="1" t="s">
        <v>11938</v>
      </c>
      <c r="E10083" s="1" t="s">
        <v>11938</v>
      </c>
    </row>
    <row r="10084" spans="1:5" ht="16" x14ac:dyDescent="0.2">
      <c r="A10084" s="8" t="s">
        <v>9307</v>
      </c>
      <c r="B10084" s="8" t="s">
        <v>8394</v>
      </c>
      <c r="C10084" s="8" t="s">
        <v>8</v>
      </c>
      <c r="D10084" s="50" t="s">
        <v>11939</v>
      </c>
      <c r="E10084" s="50" t="s">
        <v>11939</v>
      </c>
    </row>
    <row r="10085" spans="1:5" ht="16" x14ac:dyDescent="0.2">
      <c r="A10085" s="8" t="s">
        <v>9307</v>
      </c>
      <c r="B10085" s="8" t="s">
        <v>8399</v>
      </c>
      <c r="C10085" s="8" t="s">
        <v>4</v>
      </c>
      <c r="D10085" s="50" t="s">
        <v>11922</v>
      </c>
      <c r="E10085" s="50" t="s">
        <v>11922</v>
      </c>
    </row>
    <row r="10086" spans="1:5" ht="16" x14ac:dyDescent="0.2">
      <c r="A10086" s="8" t="s">
        <v>9307</v>
      </c>
      <c r="B10086" s="8" t="s">
        <v>8399</v>
      </c>
      <c r="C10086" s="8" t="s">
        <v>5</v>
      </c>
      <c r="D10086" s="50" t="s">
        <v>11923</v>
      </c>
      <c r="E10086" s="50" t="s">
        <v>11923</v>
      </c>
    </row>
    <row r="10087" spans="1:5" ht="16" x14ac:dyDescent="0.2">
      <c r="A10087" s="8" t="s">
        <v>9307</v>
      </c>
      <c r="B10087" s="8" t="s">
        <v>8399</v>
      </c>
      <c r="C10087" s="8" t="s">
        <v>6</v>
      </c>
      <c r="D10087" s="50" t="s">
        <v>11937</v>
      </c>
      <c r="E10087" s="50" t="s">
        <v>11937</v>
      </c>
    </row>
    <row r="10088" spans="1:5" ht="16" x14ac:dyDescent="0.2">
      <c r="A10088" s="8" t="s">
        <v>9307</v>
      </c>
      <c r="B10088" s="8" t="s">
        <v>8399</v>
      </c>
      <c r="C10088" s="8" t="s">
        <v>7</v>
      </c>
      <c r="D10088" s="50" t="s">
        <v>11940</v>
      </c>
      <c r="E10088" s="50" t="s">
        <v>11940</v>
      </c>
    </row>
    <row r="10089" spans="1:5" ht="80" x14ac:dyDescent="0.2">
      <c r="A10089" s="8" t="s">
        <v>9307</v>
      </c>
      <c r="B10089" s="8" t="s">
        <v>8399</v>
      </c>
      <c r="C10089" s="8" t="s">
        <v>8</v>
      </c>
      <c r="D10089" s="2" t="s">
        <v>11941</v>
      </c>
      <c r="E10089" s="2" t="s">
        <v>11941</v>
      </c>
    </row>
    <row r="10090" spans="1:5" ht="16" x14ac:dyDescent="0.2">
      <c r="A10090" s="8" t="s">
        <v>9307</v>
      </c>
      <c r="B10090" s="8" t="s">
        <v>11942</v>
      </c>
      <c r="C10090" s="8" t="s">
        <v>4</v>
      </c>
      <c r="D10090" s="50" t="s">
        <v>11922</v>
      </c>
      <c r="E10090" s="50" t="s">
        <v>11922</v>
      </c>
    </row>
    <row r="10091" spans="1:5" ht="16" x14ac:dyDescent="0.2">
      <c r="A10091" s="8" t="s">
        <v>9307</v>
      </c>
      <c r="B10091" s="8" t="s">
        <v>11942</v>
      </c>
      <c r="C10091" s="8" t="s">
        <v>5</v>
      </c>
      <c r="D10091" s="50" t="s">
        <v>11923</v>
      </c>
      <c r="E10091" s="50" t="s">
        <v>11923</v>
      </c>
    </row>
    <row r="10092" spans="1:5" ht="16" x14ac:dyDescent="0.2">
      <c r="A10092" s="8" t="s">
        <v>9307</v>
      </c>
      <c r="B10092" s="8" t="s">
        <v>11942</v>
      </c>
      <c r="C10092" s="8" t="s">
        <v>6</v>
      </c>
      <c r="D10092" s="50" t="s">
        <v>11943</v>
      </c>
      <c r="E10092" s="50" t="s">
        <v>11943</v>
      </c>
    </row>
    <row r="10093" spans="1:5" ht="16" x14ac:dyDescent="0.2">
      <c r="A10093" s="8" t="s">
        <v>9307</v>
      </c>
      <c r="B10093" s="8" t="s">
        <v>11942</v>
      </c>
      <c r="C10093" s="8" t="s">
        <v>7</v>
      </c>
      <c r="D10093" s="50" t="s">
        <v>11944</v>
      </c>
      <c r="E10093" s="50" t="s">
        <v>11944</v>
      </c>
    </row>
    <row r="10094" spans="1:5" ht="96" x14ac:dyDescent="0.2">
      <c r="A10094" s="8" t="s">
        <v>9307</v>
      </c>
      <c r="B10094" s="8" t="s">
        <v>11942</v>
      </c>
      <c r="C10094" s="8" t="s">
        <v>8</v>
      </c>
      <c r="D10094" s="2" t="s">
        <v>11945</v>
      </c>
      <c r="E10094" s="2" t="s">
        <v>11945</v>
      </c>
    </row>
    <row r="10095" spans="1:5" ht="16" x14ac:dyDescent="0.2">
      <c r="A10095" s="8" t="s">
        <v>9307</v>
      </c>
      <c r="B10095" s="8" t="s">
        <v>8403</v>
      </c>
      <c r="C10095" s="8" t="s">
        <v>4</v>
      </c>
      <c r="D10095" s="50" t="s">
        <v>11922</v>
      </c>
      <c r="E10095" s="50" t="s">
        <v>11922</v>
      </c>
    </row>
    <row r="10096" spans="1:5" ht="16" x14ac:dyDescent="0.2">
      <c r="A10096" s="8" t="s">
        <v>9307</v>
      </c>
      <c r="B10096" s="8" t="s">
        <v>8403</v>
      </c>
      <c r="C10096" s="8" t="s">
        <v>5</v>
      </c>
      <c r="D10096" s="50" t="s">
        <v>11923</v>
      </c>
      <c r="E10096" s="50" t="s">
        <v>11923</v>
      </c>
    </row>
    <row r="10097" spans="1:5" ht="16" x14ac:dyDescent="0.2">
      <c r="A10097" s="8" t="s">
        <v>9307</v>
      </c>
      <c r="B10097" s="8" t="s">
        <v>8403</v>
      </c>
      <c r="C10097" s="8" t="s">
        <v>6</v>
      </c>
      <c r="D10097" s="50" t="s">
        <v>8405</v>
      </c>
      <c r="E10097" s="50" t="s">
        <v>8405</v>
      </c>
    </row>
    <row r="10098" spans="1:5" ht="16" x14ac:dyDescent="0.2">
      <c r="A10098" s="8" t="s">
        <v>9307</v>
      </c>
      <c r="B10098" s="8" t="s">
        <v>8403</v>
      </c>
      <c r="C10098" s="8" t="s">
        <v>7</v>
      </c>
      <c r="D10098" s="50" t="s">
        <v>8406</v>
      </c>
      <c r="E10098" s="50" t="s">
        <v>8406</v>
      </c>
    </row>
    <row r="10099" spans="1:5" ht="32" x14ac:dyDescent="0.2">
      <c r="A10099" s="8" t="s">
        <v>9307</v>
      </c>
      <c r="B10099" s="8" t="s">
        <v>8403</v>
      </c>
      <c r="C10099" s="8" t="s">
        <v>8</v>
      </c>
      <c r="D10099" s="50" t="s">
        <v>8407</v>
      </c>
      <c r="E10099" s="50" t="s">
        <v>8407</v>
      </c>
    </row>
    <row r="10100" spans="1:5" ht="16" x14ac:dyDescent="0.2">
      <c r="A10100" s="8" t="s">
        <v>9307</v>
      </c>
      <c r="B10100" s="8" t="s">
        <v>8408</v>
      </c>
      <c r="C10100" s="8" t="s">
        <v>4</v>
      </c>
      <c r="D10100" s="50" t="s">
        <v>11922</v>
      </c>
      <c r="E10100" s="50" t="s">
        <v>11922</v>
      </c>
    </row>
    <row r="10101" spans="1:5" ht="16" x14ac:dyDescent="0.2">
      <c r="A10101" s="8" t="s">
        <v>9307</v>
      </c>
      <c r="B10101" s="8" t="s">
        <v>8408</v>
      </c>
      <c r="C10101" s="8" t="s">
        <v>5</v>
      </c>
      <c r="D10101" s="50" t="s">
        <v>11923</v>
      </c>
      <c r="E10101" s="50" t="s">
        <v>11923</v>
      </c>
    </row>
    <row r="10102" spans="1:5" ht="16" x14ac:dyDescent="0.2">
      <c r="A10102" s="8" t="s">
        <v>9307</v>
      </c>
      <c r="B10102" s="8" t="s">
        <v>8408</v>
      </c>
      <c r="C10102" s="8" t="s">
        <v>6</v>
      </c>
      <c r="D10102" s="50" t="s">
        <v>8405</v>
      </c>
      <c r="E10102" s="50" t="s">
        <v>8405</v>
      </c>
    </row>
    <row r="10103" spans="1:5" ht="16" x14ac:dyDescent="0.2">
      <c r="A10103" s="8" t="s">
        <v>9307</v>
      </c>
      <c r="B10103" s="8" t="s">
        <v>8408</v>
      </c>
      <c r="C10103" s="8" t="s">
        <v>7</v>
      </c>
      <c r="D10103" s="50" t="s">
        <v>1126</v>
      </c>
      <c r="E10103" s="50" t="s">
        <v>1126</v>
      </c>
    </row>
    <row r="10104" spans="1:5" ht="16" x14ac:dyDescent="0.2">
      <c r="A10104" s="8" t="s">
        <v>9307</v>
      </c>
      <c r="B10104" s="8" t="s">
        <v>8412</v>
      </c>
      <c r="C10104" s="8" t="s">
        <v>4</v>
      </c>
      <c r="D10104" s="50" t="s">
        <v>11922</v>
      </c>
      <c r="E10104" s="50" t="s">
        <v>11922</v>
      </c>
    </row>
    <row r="10105" spans="1:5" ht="16" x14ac:dyDescent="0.2">
      <c r="A10105" s="8" t="s">
        <v>9307</v>
      </c>
      <c r="B10105" s="8" t="s">
        <v>8412</v>
      </c>
      <c r="C10105" s="8" t="s">
        <v>5</v>
      </c>
      <c r="D10105" s="50" t="s">
        <v>11923</v>
      </c>
      <c r="E10105" s="50" t="s">
        <v>11923</v>
      </c>
    </row>
    <row r="10106" spans="1:5" ht="16" x14ac:dyDescent="0.2">
      <c r="A10106" s="8" t="s">
        <v>9307</v>
      </c>
      <c r="B10106" s="8" t="s">
        <v>8412</v>
      </c>
      <c r="C10106" s="8" t="s">
        <v>6</v>
      </c>
      <c r="D10106" s="50" t="s">
        <v>8414</v>
      </c>
      <c r="E10106" s="50" t="s">
        <v>8414</v>
      </c>
    </row>
    <row r="10107" spans="1:5" ht="16" x14ac:dyDescent="0.2">
      <c r="A10107" s="8" t="s">
        <v>9307</v>
      </c>
      <c r="B10107" s="8" t="s">
        <v>8412</v>
      </c>
      <c r="C10107" s="8" t="s">
        <v>7</v>
      </c>
      <c r="D10107" s="50" t="s">
        <v>8415</v>
      </c>
      <c r="E10107" s="50" t="s">
        <v>8415</v>
      </c>
    </row>
    <row r="10108" spans="1:5" ht="16" x14ac:dyDescent="0.2">
      <c r="A10108" s="8" t="s">
        <v>9307</v>
      </c>
      <c r="B10108" s="8" t="s">
        <v>8412</v>
      </c>
      <c r="C10108" s="8" t="s">
        <v>8</v>
      </c>
      <c r="D10108" s="50" t="s">
        <v>8416</v>
      </c>
      <c r="E10108" s="50" t="s">
        <v>8416</v>
      </c>
    </row>
    <row r="10109" spans="1:5" ht="16" x14ac:dyDescent="0.2">
      <c r="A10109" s="8" t="s">
        <v>9307</v>
      </c>
      <c r="B10109" s="8" t="s">
        <v>8417</v>
      </c>
      <c r="C10109" s="8" t="s">
        <v>4</v>
      </c>
      <c r="D10109" s="50" t="s">
        <v>11922</v>
      </c>
      <c r="E10109" s="50" t="s">
        <v>11922</v>
      </c>
    </row>
    <row r="10110" spans="1:5" ht="16" x14ac:dyDescent="0.2">
      <c r="A10110" s="8" t="s">
        <v>9307</v>
      </c>
      <c r="B10110" s="8" t="s">
        <v>8417</v>
      </c>
      <c r="C10110" s="8" t="s">
        <v>5</v>
      </c>
      <c r="D10110" s="50" t="s">
        <v>11923</v>
      </c>
      <c r="E10110" s="50" t="s">
        <v>11923</v>
      </c>
    </row>
    <row r="10111" spans="1:5" ht="16" x14ac:dyDescent="0.2">
      <c r="A10111" s="8" t="s">
        <v>9307</v>
      </c>
      <c r="B10111" s="8" t="s">
        <v>8417</v>
      </c>
      <c r="C10111" s="8" t="s">
        <v>6</v>
      </c>
      <c r="D10111" s="50" t="s">
        <v>8414</v>
      </c>
      <c r="E10111" s="50" t="s">
        <v>8414</v>
      </c>
    </row>
    <row r="10112" spans="1:5" ht="16" x14ac:dyDescent="0.2">
      <c r="A10112" s="8" t="s">
        <v>9307</v>
      </c>
      <c r="B10112" s="8" t="s">
        <v>8417</v>
      </c>
      <c r="C10112" s="8" t="s">
        <v>7</v>
      </c>
      <c r="D10112" s="50" t="s">
        <v>8419</v>
      </c>
      <c r="E10112" s="50" t="s">
        <v>8419</v>
      </c>
    </row>
    <row r="10113" spans="1:5" ht="48" x14ac:dyDescent="0.2">
      <c r="A10113" s="8" t="s">
        <v>9307</v>
      </c>
      <c r="B10113" s="8" t="s">
        <v>8417</v>
      </c>
      <c r="C10113" s="8" t="s">
        <v>8</v>
      </c>
      <c r="D10113" s="50" t="s">
        <v>8420</v>
      </c>
      <c r="E10113" s="50" t="s">
        <v>8420</v>
      </c>
    </row>
    <row r="10114" spans="1:5" ht="16" x14ac:dyDescent="0.2">
      <c r="A10114" s="8" t="s">
        <v>9307</v>
      </c>
      <c r="B10114" s="8" t="s">
        <v>11946</v>
      </c>
      <c r="C10114" s="8" t="s">
        <v>4</v>
      </c>
      <c r="D10114" s="50" t="s">
        <v>11922</v>
      </c>
      <c r="E10114" s="50" t="s">
        <v>11922</v>
      </c>
    </row>
    <row r="10115" spans="1:5" ht="16" x14ac:dyDescent="0.2">
      <c r="A10115" s="8" t="s">
        <v>9307</v>
      </c>
      <c r="B10115" s="8" t="s">
        <v>11946</v>
      </c>
      <c r="C10115" s="8" t="s">
        <v>5</v>
      </c>
      <c r="D10115" s="50" t="s">
        <v>11923</v>
      </c>
      <c r="E10115" s="50" t="s">
        <v>11923</v>
      </c>
    </row>
    <row r="10116" spans="1:5" ht="16" x14ac:dyDescent="0.2">
      <c r="A10116" s="8" t="s">
        <v>9307</v>
      </c>
      <c r="B10116" s="8" t="s">
        <v>11946</v>
      </c>
      <c r="C10116" s="8" t="s">
        <v>6</v>
      </c>
      <c r="D10116" s="50" t="s">
        <v>11947</v>
      </c>
      <c r="E10116" s="50" t="s">
        <v>11947</v>
      </c>
    </row>
    <row r="10117" spans="1:5" ht="16" x14ac:dyDescent="0.2">
      <c r="A10117" s="8" t="s">
        <v>9307</v>
      </c>
      <c r="B10117" s="8" t="s">
        <v>11946</v>
      </c>
      <c r="C10117" s="8" t="s">
        <v>7</v>
      </c>
      <c r="D10117" s="50" t="s">
        <v>11948</v>
      </c>
      <c r="E10117" s="50" t="s">
        <v>11948</v>
      </c>
    </row>
    <row r="10118" spans="1:5" ht="32" x14ac:dyDescent="0.2">
      <c r="A10118" s="8" t="s">
        <v>9307</v>
      </c>
      <c r="B10118" s="8" t="s">
        <v>11946</v>
      </c>
      <c r="C10118" s="8" t="s">
        <v>8</v>
      </c>
      <c r="D10118" s="50" t="s">
        <v>11949</v>
      </c>
      <c r="E10118" s="50" t="s">
        <v>11949</v>
      </c>
    </row>
    <row r="10119" spans="1:5" ht="16" x14ac:dyDescent="0.2">
      <c r="A10119" s="8" t="s">
        <v>9307</v>
      </c>
      <c r="B10119" s="8" t="s">
        <v>11950</v>
      </c>
      <c r="C10119" s="8" t="s">
        <v>4</v>
      </c>
      <c r="D10119" s="50" t="s">
        <v>11922</v>
      </c>
      <c r="E10119" s="50" t="s">
        <v>11922</v>
      </c>
    </row>
    <row r="10120" spans="1:5" ht="16" x14ac:dyDescent="0.2">
      <c r="A10120" s="8" t="s">
        <v>9307</v>
      </c>
      <c r="B10120" s="8" t="s">
        <v>11950</v>
      </c>
      <c r="C10120" s="8" t="s">
        <v>5</v>
      </c>
      <c r="D10120" s="50" t="s">
        <v>11923</v>
      </c>
      <c r="E10120" s="50" t="s">
        <v>11923</v>
      </c>
    </row>
    <row r="10121" spans="1:5" ht="16" x14ac:dyDescent="0.2">
      <c r="A10121" s="8" t="s">
        <v>9307</v>
      </c>
      <c r="B10121" s="8" t="s">
        <v>11950</v>
      </c>
      <c r="C10121" s="8" t="s">
        <v>6</v>
      </c>
      <c r="D10121" s="50" t="s">
        <v>11947</v>
      </c>
      <c r="E10121" s="50" t="s">
        <v>11947</v>
      </c>
    </row>
    <row r="10122" spans="1:5" ht="16" x14ac:dyDescent="0.2">
      <c r="A10122" s="8" t="s">
        <v>9307</v>
      </c>
      <c r="B10122" s="8" t="s">
        <v>11950</v>
      </c>
      <c r="C10122" s="8" t="s">
        <v>7</v>
      </c>
      <c r="D10122" s="50" t="s">
        <v>11951</v>
      </c>
      <c r="E10122" s="50" t="s">
        <v>11951</v>
      </c>
    </row>
    <row r="10123" spans="1:5" ht="16" x14ac:dyDescent="0.2">
      <c r="A10123" s="8" t="s">
        <v>9307</v>
      </c>
      <c r="B10123" s="8" t="s">
        <v>11952</v>
      </c>
      <c r="C10123" s="8" t="s">
        <v>4</v>
      </c>
      <c r="D10123" s="50" t="s">
        <v>11922</v>
      </c>
      <c r="E10123" s="50" t="s">
        <v>11922</v>
      </c>
    </row>
    <row r="10124" spans="1:5" ht="16" x14ac:dyDescent="0.2">
      <c r="A10124" s="8" t="s">
        <v>9307</v>
      </c>
      <c r="B10124" s="8" t="s">
        <v>11952</v>
      </c>
      <c r="C10124" s="8" t="s">
        <v>5</v>
      </c>
      <c r="D10124" s="50" t="s">
        <v>11923</v>
      </c>
      <c r="E10124" s="50" t="s">
        <v>11923</v>
      </c>
    </row>
    <row r="10125" spans="1:5" ht="16" x14ac:dyDescent="0.2">
      <c r="A10125" s="8" t="s">
        <v>9307</v>
      </c>
      <c r="B10125" s="8" t="s">
        <v>11952</v>
      </c>
      <c r="C10125" s="8" t="s">
        <v>6</v>
      </c>
      <c r="D10125" s="50" t="s">
        <v>11947</v>
      </c>
      <c r="E10125" s="50" t="s">
        <v>11947</v>
      </c>
    </row>
    <row r="10126" spans="1:5" ht="16" x14ac:dyDescent="0.2">
      <c r="A10126" s="8" t="s">
        <v>9307</v>
      </c>
      <c r="B10126" s="8" t="s">
        <v>11952</v>
      </c>
      <c r="C10126" s="8" t="s">
        <v>7</v>
      </c>
      <c r="D10126" s="50" t="s">
        <v>11953</v>
      </c>
      <c r="E10126" s="50" t="s">
        <v>11953</v>
      </c>
    </row>
    <row r="10127" spans="1:5" ht="48" x14ac:dyDescent="0.2">
      <c r="A10127" s="8" t="s">
        <v>9307</v>
      </c>
      <c r="B10127" s="8" t="s">
        <v>11952</v>
      </c>
      <c r="C10127" s="8" t="s">
        <v>8</v>
      </c>
      <c r="D10127" s="50" t="s">
        <v>11954</v>
      </c>
      <c r="E10127" s="50" t="s">
        <v>11954</v>
      </c>
    </row>
    <row r="10128" spans="1:5" ht="16" x14ac:dyDescent="0.2">
      <c r="A10128" s="8" t="s">
        <v>9307</v>
      </c>
      <c r="B10128" s="8" t="s">
        <v>8421</v>
      </c>
      <c r="C10128" s="8" t="s">
        <v>4</v>
      </c>
      <c r="D10128" s="50" t="s">
        <v>11922</v>
      </c>
      <c r="E10128" s="50" t="s">
        <v>11922</v>
      </c>
    </row>
    <row r="10129" spans="1:5" ht="16" x14ac:dyDescent="0.2">
      <c r="A10129" s="8" t="s">
        <v>9307</v>
      </c>
      <c r="B10129" s="8" t="s">
        <v>8421</v>
      </c>
      <c r="C10129" s="8" t="s">
        <v>5</v>
      </c>
      <c r="D10129" s="50" t="s">
        <v>11923</v>
      </c>
      <c r="E10129" s="50" t="s">
        <v>11923</v>
      </c>
    </row>
    <row r="10130" spans="1:5" ht="16" x14ac:dyDescent="0.2">
      <c r="A10130" s="8" t="s">
        <v>9307</v>
      </c>
      <c r="B10130" s="8" t="s">
        <v>8421</v>
      </c>
      <c r="C10130" s="8" t="s">
        <v>6</v>
      </c>
      <c r="D10130" s="50" t="s">
        <v>11955</v>
      </c>
      <c r="E10130" s="50" t="s">
        <v>11955</v>
      </c>
    </row>
    <row r="10131" spans="1:5" ht="16" x14ac:dyDescent="0.2">
      <c r="A10131" s="8" t="s">
        <v>9307</v>
      </c>
      <c r="B10131" s="8" t="s">
        <v>8421</v>
      </c>
      <c r="C10131" s="8" t="s">
        <v>7</v>
      </c>
      <c r="D10131" s="50" t="s">
        <v>8424</v>
      </c>
      <c r="E10131" s="50" t="s">
        <v>8424</v>
      </c>
    </row>
    <row r="10132" spans="1:5" ht="112" x14ac:dyDescent="0.2">
      <c r="A10132" s="8" t="s">
        <v>9307</v>
      </c>
      <c r="B10132" s="8" t="s">
        <v>8421</v>
      </c>
      <c r="C10132" s="8" t="s">
        <v>8</v>
      </c>
      <c r="D10132" s="50" t="s">
        <v>11956</v>
      </c>
      <c r="E10132" s="50" t="s">
        <v>11956</v>
      </c>
    </row>
    <row r="10133" spans="1:5" ht="16" x14ac:dyDescent="0.2">
      <c r="A10133" s="8" t="s">
        <v>9307</v>
      </c>
      <c r="B10133" s="8" t="s">
        <v>8430</v>
      </c>
      <c r="C10133" s="8" t="s">
        <v>4</v>
      </c>
      <c r="D10133" s="50" t="s">
        <v>11922</v>
      </c>
      <c r="E10133" s="50" t="s">
        <v>11922</v>
      </c>
    </row>
    <row r="10134" spans="1:5" ht="16" x14ac:dyDescent="0.2">
      <c r="A10134" s="8" t="s">
        <v>9307</v>
      </c>
      <c r="B10134" s="8" t="s">
        <v>8430</v>
      </c>
      <c r="C10134" s="8" t="s">
        <v>5</v>
      </c>
      <c r="D10134" s="50" t="s">
        <v>11923</v>
      </c>
      <c r="E10134" s="50" t="s">
        <v>11923</v>
      </c>
    </row>
    <row r="10135" spans="1:5" ht="16" x14ac:dyDescent="0.2">
      <c r="A10135" s="8" t="s">
        <v>9307</v>
      </c>
      <c r="B10135" s="8" t="s">
        <v>8430</v>
      </c>
      <c r="C10135" s="8" t="s">
        <v>6</v>
      </c>
      <c r="D10135" s="50" t="s">
        <v>11955</v>
      </c>
      <c r="E10135" s="50" t="s">
        <v>11955</v>
      </c>
    </row>
    <row r="10136" spans="1:5" ht="16" x14ac:dyDescent="0.2">
      <c r="A10136" s="8" t="s">
        <v>9307</v>
      </c>
      <c r="B10136" s="8" t="s">
        <v>8430</v>
      </c>
      <c r="C10136" s="8" t="s">
        <v>7</v>
      </c>
      <c r="D10136" s="50" t="s">
        <v>8432</v>
      </c>
      <c r="E10136" s="50" t="s">
        <v>8432</v>
      </c>
    </row>
    <row r="10137" spans="1:5" ht="64" x14ac:dyDescent="0.2">
      <c r="A10137" s="8" t="s">
        <v>9307</v>
      </c>
      <c r="B10137" s="8" t="s">
        <v>8430</v>
      </c>
      <c r="C10137" s="8" t="s">
        <v>8</v>
      </c>
      <c r="D10137" s="50" t="s">
        <v>8433</v>
      </c>
      <c r="E10137" s="50" t="s">
        <v>8433</v>
      </c>
    </row>
    <row r="10138" spans="1:5" ht="16" x14ac:dyDescent="0.2">
      <c r="A10138" s="8" t="s">
        <v>9307</v>
      </c>
      <c r="B10138" s="8" t="s">
        <v>8434</v>
      </c>
      <c r="C10138" s="8" t="s">
        <v>4</v>
      </c>
      <c r="D10138" s="50" t="s">
        <v>11922</v>
      </c>
      <c r="E10138" s="50" t="s">
        <v>11922</v>
      </c>
    </row>
    <row r="10139" spans="1:5" ht="16" x14ac:dyDescent="0.2">
      <c r="A10139" s="8" t="s">
        <v>9307</v>
      </c>
      <c r="B10139" s="8" t="s">
        <v>8434</v>
      </c>
      <c r="C10139" s="8" t="s">
        <v>5</v>
      </c>
      <c r="D10139" s="50" t="s">
        <v>11923</v>
      </c>
      <c r="E10139" s="50" t="s">
        <v>11923</v>
      </c>
    </row>
    <row r="10140" spans="1:5" ht="16" x14ac:dyDescent="0.2">
      <c r="A10140" s="8" t="s">
        <v>9307</v>
      </c>
      <c r="B10140" s="8" t="s">
        <v>8434</v>
      </c>
      <c r="C10140" s="8" t="s">
        <v>6</v>
      </c>
      <c r="D10140" s="50" t="s">
        <v>11955</v>
      </c>
      <c r="E10140" s="50" t="s">
        <v>11955</v>
      </c>
    </row>
    <row r="10141" spans="1:5" ht="16" x14ac:dyDescent="0.2">
      <c r="A10141" s="8" t="s">
        <v>9307</v>
      </c>
      <c r="B10141" s="8" t="s">
        <v>8434</v>
      </c>
      <c r="C10141" s="8" t="s">
        <v>7</v>
      </c>
      <c r="D10141" s="50" t="s">
        <v>8436</v>
      </c>
      <c r="E10141" s="50" t="s">
        <v>8436</v>
      </c>
    </row>
    <row r="10142" spans="1:5" ht="96" x14ac:dyDescent="0.2">
      <c r="A10142" s="8" t="s">
        <v>9307</v>
      </c>
      <c r="B10142" s="8" t="s">
        <v>8434</v>
      </c>
      <c r="C10142" s="8" t="s">
        <v>8</v>
      </c>
      <c r="D10142" s="50" t="s">
        <v>11957</v>
      </c>
      <c r="E10142" s="50" t="s">
        <v>11957</v>
      </c>
    </row>
    <row r="10143" spans="1:5" ht="16" x14ac:dyDescent="0.2">
      <c r="A10143" s="8" t="s">
        <v>9307</v>
      </c>
      <c r="B10143" s="8" t="s">
        <v>8438</v>
      </c>
      <c r="C10143" s="8" t="s">
        <v>4</v>
      </c>
      <c r="D10143" s="50" t="s">
        <v>11922</v>
      </c>
      <c r="E10143" s="50" t="s">
        <v>11922</v>
      </c>
    </row>
    <row r="10144" spans="1:5" ht="16" x14ac:dyDescent="0.2">
      <c r="A10144" s="8" t="s">
        <v>9307</v>
      </c>
      <c r="B10144" s="8" t="s">
        <v>8438</v>
      </c>
      <c r="C10144" s="8" t="s">
        <v>5</v>
      </c>
      <c r="D10144" s="50" t="s">
        <v>11923</v>
      </c>
      <c r="E10144" s="50" t="s">
        <v>11923</v>
      </c>
    </row>
    <row r="10145" spans="1:5" ht="16" x14ac:dyDescent="0.2">
      <c r="A10145" s="8" t="s">
        <v>9307</v>
      </c>
      <c r="B10145" s="8" t="s">
        <v>8438</v>
      </c>
      <c r="C10145" s="8" t="s">
        <v>6</v>
      </c>
      <c r="D10145" s="50" t="s">
        <v>11955</v>
      </c>
      <c r="E10145" s="50" t="s">
        <v>11955</v>
      </c>
    </row>
    <row r="10146" spans="1:5" ht="16" x14ac:dyDescent="0.2">
      <c r="A10146" s="8" t="s">
        <v>9307</v>
      </c>
      <c r="B10146" s="8" t="s">
        <v>8438</v>
      </c>
      <c r="C10146" s="8" t="s">
        <v>7</v>
      </c>
      <c r="D10146" s="50" t="s">
        <v>8440</v>
      </c>
      <c r="E10146" s="50" t="s">
        <v>8440</v>
      </c>
    </row>
    <row r="10147" spans="1:5" ht="64" x14ac:dyDescent="0.2">
      <c r="A10147" s="8" t="s">
        <v>9307</v>
      </c>
      <c r="B10147" s="8" t="s">
        <v>8438</v>
      </c>
      <c r="C10147" s="8" t="s">
        <v>8</v>
      </c>
      <c r="D10147" s="50" t="s">
        <v>11958</v>
      </c>
      <c r="E10147" s="50" t="s">
        <v>11958</v>
      </c>
    </row>
    <row r="10148" spans="1:5" ht="16" x14ac:dyDescent="0.2">
      <c r="A10148" s="8" t="s">
        <v>12</v>
      </c>
      <c r="B10148" s="8">
        <v>2</v>
      </c>
      <c r="C10148" s="8" t="s">
        <v>8446</v>
      </c>
      <c r="D10148" s="50" t="s">
        <v>8451</v>
      </c>
      <c r="E10148" s="50" t="s">
        <v>8451</v>
      </c>
    </row>
    <row r="10149" spans="1:5" ht="16" x14ac:dyDescent="0.2">
      <c r="A10149" s="8" t="s">
        <v>12</v>
      </c>
      <c r="B10149" s="8">
        <v>3</v>
      </c>
      <c r="C10149" s="8" t="s">
        <v>8446</v>
      </c>
      <c r="D10149" s="50" t="s">
        <v>8451</v>
      </c>
      <c r="E10149" s="50" t="s">
        <v>8451</v>
      </c>
    </row>
    <row r="10150" spans="1:5" ht="16" x14ac:dyDescent="0.2">
      <c r="A10150" s="8" t="s">
        <v>12</v>
      </c>
      <c r="B10150" s="8">
        <v>4</v>
      </c>
      <c r="C10150" s="8" t="s">
        <v>8446</v>
      </c>
      <c r="D10150" s="50" t="s">
        <v>8451</v>
      </c>
      <c r="E10150" s="50" t="s">
        <v>8451</v>
      </c>
    </row>
    <row r="10151" spans="1:5" ht="16" x14ac:dyDescent="0.2">
      <c r="A10151" s="8" t="s">
        <v>12</v>
      </c>
      <c r="B10151" s="8">
        <v>5</v>
      </c>
      <c r="C10151" s="8" t="s">
        <v>8446</v>
      </c>
      <c r="D10151" s="50" t="s">
        <v>10514</v>
      </c>
      <c r="E10151" s="50" t="s">
        <v>3739</v>
      </c>
    </row>
    <row r="10152" spans="1:5" ht="16" x14ac:dyDescent="0.2">
      <c r="A10152" s="8" t="s">
        <v>12</v>
      </c>
      <c r="B10152" s="8">
        <v>6</v>
      </c>
      <c r="C10152" s="8" t="s">
        <v>8446</v>
      </c>
      <c r="D10152" s="50" t="s">
        <v>8451</v>
      </c>
      <c r="E10152" s="50" t="s">
        <v>8451</v>
      </c>
    </row>
    <row r="10153" spans="1:5" ht="16" x14ac:dyDescent="0.2">
      <c r="A10153" s="8" t="s">
        <v>12</v>
      </c>
      <c r="B10153" s="8">
        <v>7</v>
      </c>
      <c r="C10153" s="8" t="s">
        <v>8446</v>
      </c>
      <c r="D10153" s="50" t="s">
        <v>11959</v>
      </c>
      <c r="E10153" s="50" t="s">
        <v>8452</v>
      </c>
    </row>
    <row r="10154" spans="1:5" ht="16" x14ac:dyDescent="0.2">
      <c r="A10154" s="8" t="s">
        <v>12</v>
      </c>
      <c r="B10154" s="8">
        <v>8</v>
      </c>
      <c r="C10154" s="8" t="s">
        <v>8446</v>
      </c>
      <c r="D10154" s="50" t="s">
        <v>8451</v>
      </c>
      <c r="E10154" s="50" t="s">
        <v>8451</v>
      </c>
    </row>
    <row r="10155" spans="1:5" ht="16" x14ac:dyDescent="0.2">
      <c r="A10155" s="8" t="s">
        <v>12</v>
      </c>
      <c r="B10155" s="8">
        <v>9</v>
      </c>
      <c r="C10155" s="8" t="s">
        <v>8446</v>
      </c>
      <c r="D10155" s="50" t="s">
        <v>11960</v>
      </c>
      <c r="E10155" s="50" t="s">
        <v>8453</v>
      </c>
    </row>
    <row r="10156" spans="1:5" ht="16" x14ac:dyDescent="0.2">
      <c r="A10156" s="8" t="s">
        <v>12</v>
      </c>
      <c r="B10156" s="8">
        <v>10</v>
      </c>
      <c r="C10156" s="8" t="s">
        <v>8446</v>
      </c>
      <c r="D10156" s="50" t="s">
        <v>11959</v>
      </c>
      <c r="E10156" s="50" t="s">
        <v>8452</v>
      </c>
    </row>
    <row r="10157" spans="1:5" ht="16" x14ac:dyDescent="0.2">
      <c r="A10157" s="8" t="s">
        <v>12</v>
      </c>
      <c r="B10157" s="8">
        <v>11</v>
      </c>
      <c r="C10157" s="8" t="s">
        <v>8446</v>
      </c>
      <c r="D10157" s="50" t="s">
        <v>8451</v>
      </c>
      <c r="E10157" s="50" t="s">
        <v>8451</v>
      </c>
    </row>
    <row r="10158" spans="1:5" ht="16" x14ac:dyDescent="0.2">
      <c r="A10158" s="8" t="s">
        <v>12</v>
      </c>
      <c r="B10158" s="8">
        <v>12</v>
      </c>
      <c r="C10158" s="8" t="s">
        <v>8446</v>
      </c>
      <c r="D10158" s="50" t="s">
        <v>10514</v>
      </c>
      <c r="E10158" s="50" t="s">
        <v>3739</v>
      </c>
    </row>
    <row r="10159" spans="1:5" ht="16" x14ac:dyDescent="0.2">
      <c r="A10159" s="8" t="s">
        <v>12</v>
      </c>
      <c r="B10159" s="8">
        <v>13</v>
      </c>
      <c r="C10159" s="8" t="s">
        <v>8446</v>
      </c>
      <c r="D10159" s="50" t="s">
        <v>11959</v>
      </c>
      <c r="E10159" s="50" t="s">
        <v>8452</v>
      </c>
    </row>
    <row r="10160" spans="1:5" ht="16" x14ac:dyDescent="0.2">
      <c r="A10160" s="8" t="s">
        <v>12</v>
      </c>
      <c r="B10160" s="8">
        <v>14</v>
      </c>
      <c r="C10160" s="8" t="s">
        <v>8446</v>
      </c>
      <c r="D10160" s="50" t="s">
        <v>8454</v>
      </c>
      <c r="E10160" s="50" t="s">
        <v>8454</v>
      </c>
    </row>
    <row r="10161" spans="1:5" ht="16" x14ac:dyDescent="0.2">
      <c r="A10161" s="8" t="s">
        <v>12</v>
      </c>
      <c r="B10161" s="8">
        <v>15</v>
      </c>
      <c r="C10161" s="8" t="s">
        <v>8446</v>
      </c>
      <c r="D10161" s="50" t="s">
        <v>8455</v>
      </c>
      <c r="E10161" s="50" t="s">
        <v>8455</v>
      </c>
    </row>
    <row r="10162" spans="1:5" ht="16" x14ac:dyDescent="0.2">
      <c r="A10162" s="8" t="s">
        <v>12</v>
      </c>
      <c r="B10162" s="8">
        <v>16</v>
      </c>
      <c r="C10162" s="8" t="s">
        <v>8446</v>
      </c>
      <c r="D10162" s="50" t="s">
        <v>8456</v>
      </c>
      <c r="E10162" s="50" t="s">
        <v>8456</v>
      </c>
    </row>
    <row r="10163" spans="1:5" ht="16" x14ac:dyDescent="0.2">
      <c r="A10163" s="8" t="s">
        <v>12</v>
      </c>
      <c r="B10163" s="8">
        <v>17</v>
      </c>
      <c r="C10163" s="8" t="s">
        <v>8446</v>
      </c>
      <c r="D10163" s="50" t="s">
        <v>11961</v>
      </c>
      <c r="E10163" s="50" t="s">
        <v>8457</v>
      </c>
    </row>
    <row r="10164" spans="1:5" ht="16" x14ac:dyDescent="0.2">
      <c r="A10164" s="8" t="s">
        <v>12</v>
      </c>
      <c r="B10164" s="8">
        <v>18</v>
      </c>
      <c r="C10164" s="8" t="s">
        <v>8446</v>
      </c>
      <c r="D10164" s="50" t="s">
        <v>11962</v>
      </c>
      <c r="E10164" s="50" t="s">
        <v>8458</v>
      </c>
    </row>
    <row r="10165" spans="1:5" ht="16" x14ac:dyDescent="0.2">
      <c r="A10165" s="8" t="s">
        <v>12</v>
      </c>
      <c r="B10165" s="8">
        <v>19</v>
      </c>
      <c r="C10165" s="8" t="s">
        <v>8446</v>
      </c>
      <c r="D10165" s="50" t="s">
        <v>11963</v>
      </c>
      <c r="E10165" s="50" t="s">
        <v>8464</v>
      </c>
    </row>
    <row r="10166" spans="1:5" ht="16" x14ac:dyDescent="0.2">
      <c r="A10166" s="8" t="s">
        <v>12</v>
      </c>
      <c r="B10166" s="8">
        <v>20</v>
      </c>
      <c r="C10166" s="8" t="s">
        <v>8446</v>
      </c>
      <c r="D10166" s="50" t="s">
        <v>11964</v>
      </c>
      <c r="E10166" s="50" t="s">
        <v>8465</v>
      </c>
    </row>
    <row r="10167" spans="1:5" x14ac:dyDescent="0.2">
      <c r="A10167" s="8" t="s">
        <v>12</v>
      </c>
      <c r="B10167" s="8">
        <v>21</v>
      </c>
      <c r="C10167" s="8" t="s">
        <v>8446</v>
      </c>
      <c r="D10167" s="50">
        <v>1</v>
      </c>
      <c r="E10167" s="50">
        <v>1</v>
      </c>
    </row>
    <row r="10168" spans="1:5" x14ac:dyDescent="0.2">
      <c r="A10168" s="8" t="s">
        <v>12</v>
      </c>
      <c r="B10168" s="8">
        <v>22</v>
      </c>
      <c r="C10168" s="8" t="s">
        <v>8446</v>
      </c>
      <c r="D10168" s="50">
        <v>2</v>
      </c>
      <c r="E10168" s="50">
        <v>2</v>
      </c>
    </row>
    <row r="10169" spans="1:5" x14ac:dyDescent="0.2">
      <c r="A10169" s="8" t="s">
        <v>12</v>
      </c>
      <c r="B10169" s="8">
        <v>23</v>
      </c>
      <c r="C10169" s="8" t="s">
        <v>8446</v>
      </c>
      <c r="D10169" s="50">
        <v>3</v>
      </c>
      <c r="E10169" s="50">
        <v>3</v>
      </c>
    </row>
    <row r="10170" spans="1:5" x14ac:dyDescent="0.2">
      <c r="A10170" s="8" t="s">
        <v>12</v>
      </c>
      <c r="B10170" s="8">
        <v>24</v>
      </c>
      <c r="C10170" s="8" t="s">
        <v>8446</v>
      </c>
      <c r="D10170" s="50">
        <v>4</v>
      </c>
      <c r="E10170" s="50">
        <v>4</v>
      </c>
    </row>
    <row r="10171" spans="1:5" x14ac:dyDescent="0.2">
      <c r="A10171" s="8" t="s">
        <v>12</v>
      </c>
      <c r="B10171" s="8">
        <v>25</v>
      </c>
      <c r="C10171" s="8" t="s">
        <v>8446</v>
      </c>
      <c r="D10171" s="50">
        <v>5</v>
      </c>
      <c r="E10171" s="50">
        <v>5</v>
      </c>
    </row>
    <row r="10172" spans="1:5" x14ac:dyDescent="0.2">
      <c r="A10172" s="8" t="s">
        <v>12</v>
      </c>
      <c r="B10172" s="8">
        <v>26</v>
      </c>
      <c r="C10172" s="8" t="s">
        <v>8446</v>
      </c>
      <c r="D10172" s="50">
        <v>6</v>
      </c>
      <c r="E10172" s="50">
        <v>6</v>
      </c>
    </row>
    <row r="10173" spans="1:5" x14ac:dyDescent="0.2">
      <c r="A10173" s="8" t="s">
        <v>12</v>
      </c>
      <c r="B10173" s="8">
        <v>27</v>
      </c>
      <c r="C10173" s="8" t="s">
        <v>8446</v>
      </c>
      <c r="D10173" s="50">
        <v>7</v>
      </c>
      <c r="E10173" s="50">
        <v>7</v>
      </c>
    </row>
    <row r="10174" spans="1:5" x14ac:dyDescent="0.2">
      <c r="A10174" s="8" t="s">
        <v>12</v>
      </c>
      <c r="B10174" s="8">
        <v>28</v>
      </c>
      <c r="C10174" s="8" t="s">
        <v>8446</v>
      </c>
      <c r="D10174" s="50">
        <v>8</v>
      </c>
      <c r="E10174" s="50">
        <v>8</v>
      </c>
    </row>
    <row r="10175" spans="1:5" x14ac:dyDescent="0.2">
      <c r="A10175" s="8" t="s">
        <v>12</v>
      </c>
      <c r="B10175" s="8">
        <v>29</v>
      </c>
      <c r="C10175" s="8" t="s">
        <v>8446</v>
      </c>
      <c r="D10175" s="50">
        <v>9</v>
      </c>
      <c r="E10175" s="50">
        <v>9</v>
      </c>
    </row>
    <row r="10176" spans="1:5" ht="16" x14ac:dyDescent="0.2">
      <c r="A10176" s="8" t="s">
        <v>12</v>
      </c>
      <c r="B10176" s="8">
        <v>30</v>
      </c>
      <c r="C10176" s="8" t="s">
        <v>8446</v>
      </c>
      <c r="D10176" s="50" t="s">
        <v>11965</v>
      </c>
      <c r="E10176" s="50" t="s">
        <v>8466</v>
      </c>
    </row>
    <row r="10177" spans="1:5" x14ac:dyDescent="0.2">
      <c r="A10177" s="8" t="s">
        <v>12</v>
      </c>
      <c r="B10177" s="8">
        <v>31</v>
      </c>
      <c r="C10177" s="8" t="s">
        <v>8446</v>
      </c>
      <c r="D10177" s="50">
        <v>0</v>
      </c>
      <c r="E10177" s="50">
        <v>0</v>
      </c>
    </row>
    <row r="10178" spans="1:5" x14ac:dyDescent="0.2">
      <c r="A10178" s="8" t="s">
        <v>12</v>
      </c>
      <c r="B10178" s="8">
        <v>32</v>
      </c>
      <c r="C10178" s="8" t="s">
        <v>8446</v>
      </c>
      <c r="D10178" s="50">
        <v>1</v>
      </c>
      <c r="E10178" s="50">
        <v>1</v>
      </c>
    </row>
    <row r="10179" spans="1:5" x14ac:dyDescent="0.2">
      <c r="A10179" s="8" t="s">
        <v>12</v>
      </c>
      <c r="B10179" s="8">
        <v>33</v>
      </c>
      <c r="C10179" s="8" t="s">
        <v>8446</v>
      </c>
      <c r="D10179" s="50">
        <v>2</v>
      </c>
      <c r="E10179" s="50">
        <v>2</v>
      </c>
    </row>
    <row r="10180" spans="1:5" x14ac:dyDescent="0.2">
      <c r="A10180" s="8" t="s">
        <v>12</v>
      </c>
      <c r="B10180" s="8">
        <v>34</v>
      </c>
      <c r="C10180" s="8" t="s">
        <v>8446</v>
      </c>
      <c r="D10180" s="50">
        <v>3</v>
      </c>
      <c r="E10180" s="50">
        <v>3</v>
      </c>
    </row>
    <row r="10181" spans="1:5" x14ac:dyDescent="0.2">
      <c r="A10181" s="8" t="s">
        <v>12</v>
      </c>
      <c r="B10181" s="8">
        <v>35</v>
      </c>
      <c r="C10181" s="8" t="s">
        <v>8446</v>
      </c>
      <c r="D10181" s="50">
        <v>4</v>
      </c>
      <c r="E10181" s="50">
        <v>4</v>
      </c>
    </row>
    <row r="10182" spans="1:5" x14ac:dyDescent="0.2">
      <c r="A10182" s="8" t="s">
        <v>12</v>
      </c>
      <c r="B10182" s="8">
        <v>36</v>
      </c>
      <c r="C10182" s="8" t="s">
        <v>8446</v>
      </c>
      <c r="D10182" s="50">
        <v>5</v>
      </c>
      <c r="E10182" s="50">
        <v>5</v>
      </c>
    </row>
    <row r="10183" spans="1:5" x14ac:dyDescent="0.2">
      <c r="A10183" s="8" t="s">
        <v>12</v>
      </c>
      <c r="B10183" s="8">
        <v>37</v>
      </c>
      <c r="C10183" s="8" t="s">
        <v>8446</v>
      </c>
      <c r="D10183" s="50">
        <v>6</v>
      </c>
      <c r="E10183" s="50">
        <v>6</v>
      </c>
    </row>
    <row r="10184" spans="1:5" x14ac:dyDescent="0.2">
      <c r="A10184" s="8" t="s">
        <v>12</v>
      </c>
      <c r="B10184" s="8">
        <v>38</v>
      </c>
      <c r="C10184" s="8" t="s">
        <v>8446</v>
      </c>
      <c r="D10184" s="50">
        <v>7</v>
      </c>
      <c r="E10184" s="50">
        <v>7</v>
      </c>
    </row>
    <row r="10185" spans="1:5" x14ac:dyDescent="0.2">
      <c r="A10185" s="8" t="s">
        <v>12</v>
      </c>
      <c r="B10185" s="8">
        <v>39</v>
      </c>
      <c r="C10185" s="8" t="s">
        <v>8446</v>
      </c>
      <c r="D10185" s="50">
        <v>8</v>
      </c>
      <c r="E10185" s="50">
        <v>8</v>
      </c>
    </row>
    <row r="10186" spans="1:5" ht="16" x14ac:dyDescent="0.2">
      <c r="A10186" s="8" t="s">
        <v>12</v>
      </c>
      <c r="B10186" s="8">
        <v>40</v>
      </c>
      <c r="C10186" s="8" t="s">
        <v>8446</v>
      </c>
      <c r="D10186" s="50" t="s">
        <v>11966</v>
      </c>
      <c r="E10186" s="50" t="s">
        <v>8467</v>
      </c>
    </row>
    <row r="10187" spans="1:5" ht="16" x14ac:dyDescent="0.2">
      <c r="A10187" s="8" t="s">
        <v>12</v>
      </c>
      <c r="B10187" s="8">
        <v>41</v>
      </c>
      <c r="C10187" s="8" t="s">
        <v>8446</v>
      </c>
      <c r="D10187" s="50" t="s">
        <v>11967</v>
      </c>
      <c r="E10187" s="50" t="s">
        <v>8468</v>
      </c>
    </row>
    <row r="10188" spans="1:5" ht="16" x14ac:dyDescent="0.2">
      <c r="A10188" s="8" t="s">
        <v>12</v>
      </c>
      <c r="B10188" s="8">
        <v>42</v>
      </c>
      <c r="C10188" s="8" t="s">
        <v>8446</v>
      </c>
      <c r="D10188" s="50" t="s">
        <v>11968</v>
      </c>
      <c r="E10188" s="50" t="s">
        <v>8469</v>
      </c>
    </row>
    <row r="10189" spans="1:5" ht="16" x14ac:dyDescent="0.2">
      <c r="A10189" s="8" t="s">
        <v>12</v>
      </c>
      <c r="B10189" s="8">
        <v>43</v>
      </c>
      <c r="C10189" s="8" t="s">
        <v>8446</v>
      </c>
      <c r="D10189" s="50" t="s">
        <v>11969</v>
      </c>
      <c r="E10189" s="50" t="s">
        <v>8470</v>
      </c>
    </row>
    <row r="10190" spans="1:5" ht="16" x14ac:dyDescent="0.2">
      <c r="A10190" s="8" t="s">
        <v>12</v>
      </c>
      <c r="B10190" s="8">
        <v>44</v>
      </c>
      <c r="C10190" s="8" t="s">
        <v>8446</v>
      </c>
      <c r="D10190" s="50" t="s">
        <v>11970</v>
      </c>
      <c r="E10190" s="50" t="s">
        <v>8471</v>
      </c>
    </row>
    <row r="10191" spans="1:5" ht="16" x14ac:dyDescent="0.2">
      <c r="A10191" s="8" t="s">
        <v>12</v>
      </c>
      <c r="B10191" s="8">
        <v>45</v>
      </c>
      <c r="C10191" s="8" t="s">
        <v>8446</v>
      </c>
      <c r="D10191" s="50" t="s">
        <v>11971</v>
      </c>
      <c r="E10191" s="50" t="s">
        <v>8472</v>
      </c>
    </row>
    <row r="10192" spans="1:5" ht="16" x14ac:dyDescent="0.2">
      <c r="A10192" s="8" t="s">
        <v>12</v>
      </c>
      <c r="B10192" s="8">
        <v>46</v>
      </c>
      <c r="C10192" s="8" t="s">
        <v>8446</v>
      </c>
      <c r="D10192" s="50" t="s">
        <v>11959</v>
      </c>
      <c r="E10192" s="50" t="s">
        <v>8452</v>
      </c>
    </row>
    <row r="10193" spans="1:5" ht="16" x14ac:dyDescent="0.2">
      <c r="A10193" s="8" t="s">
        <v>12</v>
      </c>
      <c r="B10193" s="8">
        <v>47</v>
      </c>
      <c r="C10193" s="8" t="s">
        <v>8446</v>
      </c>
      <c r="D10193" s="50" t="s">
        <v>11961</v>
      </c>
      <c r="E10193" s="50" t="s">
        <v>8457</v>
      </c>
    </row>
    <row r="10194" spans="1:5" ht="16" x14ac:dyDescent="0.2">
      <c r="A10194" s="8" t="s">
        <v>12</v>
      </c>
      <c r="B10194" s="8">
        <v>48</v>
      </c>
      <c r="C10194" s="8" t="s">
        <v>8446</v>
      </c>
      <c r="D10194" s="50" t="s">
        <v>11972</v>
      </c>
      <c r="E10194" s="50" t="s">
        <v>11973</v>
      </c>
    </row>
    <row r="10195" spans="1:5" ht="16" x14ac:dyDescent="0.2">
      <c r="A10195" s="8" t="s">
        <v>12</v>
      </c>
      <c r="B10195" s="8">
        <v>49</v>
      </c>
      <c r="C10195" s="8" t="s">
        <v>8446</v>
      </c>
      <c r="D10195" s="50" t="s">
        <v>11974</v>
      </c>
      <c r="E10195" s="50" t="s">
        <v>8473</v>
      </c>
    </row>
    <row r="10196" spans="1:5" ht="16" x14ac:dyDescent="0.2">
      <c r="A10196" s="8" t="s">
        <v>12</v>
      </c>
      <c r="B10196" s="8">
        <v>50</v>
      </c>
      <c r="C10196" s="8" t="s">
        <v>8446</v>
      </c>
      <c r="D10196" s="50" t="s">
        <v>11975</v>
      </c>
      <c r="E10196" s="50" t="s">
        <v>8462</v>
      </c>
    </row>
    <row r="10197" spans="1:5" ht="16" x14ac:dyDescent="0.2">
      <c r="A10197" s="8" t="s">
        <v>12</v>
      </c>
      <c r="B10197" s="8">
        <v>51</v>
      </c>
      <c r="C10197" s="8" t="s">
        <v>8446</v>
      </c>
      <c r="D10197" s="50" t="s">
        <v>11976</v>
      </c>
      <c r="E10197" s="50" t="s">
        <v>8463</v>
      </c>
    </row>
    <row r="10198" spans="1:5" ht="16" x14ac:dyDescent="0.2">
      <c r="A10198" s="8" t="s">
        <v>12</v>
      </c>
      <c r="B10198" s="8">
        <v>52</v>
      </c>
      <c r="C10198" s="8" t="s">
        <v>8446</v>
      </c>
      <c r="D10198" s="50" t="s">
        <v>11977</v>
      </c>
      <c r="E10198" s="50" t="s">
        <v>8461</v>
      </c>
    </row>
    <row r="10199" spans="1:5" ht="16" x14ac:dyDescent="0.2">
      <c r="A10199" s="8" t="s">
        <v>12</v>
      </c>
      <c r="B10199" s="8">
        <v>53</v>
      </c>
      <c r="C10199" s="8" t="s">
        <v>8446</v>
      </c>
      <c r="D10199" s="50" t="s">
        <v>11970</v>
      </c>
      <c r="E10199" s="50" t="s">
        <v>8471</v>
      </c>
    </row>
    <row r="10200" spans="1:5" ht="16" x14ac:dyDescent="0.2">
      <c r="A10200" s="8" t="s">
        <v>12</v>
      </c>
      <c r="B10200" s="8">
        <v>54</v>
      </c>
      <c r="C10200" s="8" t="s">
        <v>8446</v>
      </c>
      <c r="D10200" s="50" t="s">
        <v>11971</v>
      </c>
      <c r="E10200" s="50" t="s">
        <v>8472</v>
      </c>
    </row>
    <row r="10201" spans="1:5" ht="16" x14ac:dyDescent="0.2">
      <c r="A10201" s="8" t="s">
        <v>12</v>
      </c>
      <c r="B10201" s="8">
        <v>55</v>
      </c>
      <c r="C10201" s="8" t="s">
        <v>8446</v>
      </c>
      <c r="D10201" s="50" t="s">
        <v>8474</v>
      </c>
      <c r="E10201" s="50" t="s">
        <v>8474</v>
      </c>
    </row>
    <row r="10202" spans="1:5" ht="16" x14ac:dyDescent="0.2">
      <c r="A10202" s="8" t="s">
        <v>12</v>
      </c>
      <c r="B10202" s="8">
        <v>56</v>
      </c>
      <c r="C10202" s="8" t="s">
        <v>8446</v>
      </c>
      <c r="D10202" s="50" t="s">
        <v>11978</v>
      </c>
      <c r="E10202" s="50" t="s">
        <v>8475</v>
      </c>
    </row>
    <row r="10203" spans="1:5" ht="16" x14ac:dyDescent="0.2">
      <c r="A10203" s="8" t="s">
        <v>12</v>
      </c>
      <c r="B10203" s="8">
        <v>57</v>
      </c>
      <c r="C10203" s="8" t="s">
        <v>8446</v>
      </c>
      <c r="D10203" s="50" t="s">
        <v>11979</v>
      </c>
      <c r="E10203" s="50" t="s">
        <v>8476</v>
      </c>
    </row>
    <row r="10204" spans="1:5" ht="16" x14ac:dyDescent="0.2">
      <c r="A10204" s="8" t="s">
        <v>12</v>
      </c>
      <c r="B10204" s="8">
        <v>58</v>
      </c>
      <c r="C10204" s="8" t="s">
        <v>8446</v>
      </c>
      <c r="D10204" s="50" t="s">
        <v>11980</v>
      </c>
      <c r="E10204" s="50" t="s">
        <v>8477</v>
      </c>
    </row>
    <row r="10205" spans="1:5" ht="16" x14ac:dyDescent="0.2">
      <c r="A10205" s="8" t="s">
        <v>12</v>
      </c>
      <c r="B10205" s="8">
        <v>59</v>
      </c>
      <c r="C10205" s="8" t="s">
        <v>8446</v>
      </c>
      <c r="D10205" s="50" t="s">
        <v>11981</v>
      </c>
      <c r="E10205" s="50" t="s">
        <v>8478</v>
      </c>
    </row>
    <row r="10206" spans="1:5" ht="16" x14ac:dyDescent="0.2">
      <c r="A10206" s="8" t="s">
        <v>12</v>
      </c>
      <c r="B10206" s="8">
        <v>60</v>
      </c>
      <c r="C10206" s="8" t="s">
        <v>8446</v>
      </c>
      <c r="D10206" s="50" t="s">
        <v>11982</v>
      </c>
      <c r="E10206" s="50" t="s">
        <v>8479</v>
      </c>
    </row>
    <row r="10207" spans="1:5" ht="16" x14ac:dyDescent="0.2">
      <c r="A10207" s="8" t="s">
        <v>12</v>
      </c>
      <c r="B10207" s="8">
        <v>61</v>
      </c>
      <c r="C10207" s="8" t="s">
        <v>8446</v>
      </c>
      <c r="D10207" s="50" t="s">
        <v>11983</v>
      </c>
      <c r="E10207" s="50" t="s">
        <v>8480</v>
      </c>
    </row>
    <row r="10208" spans="1:5" ht="16" x14ac:dyDescent="0.2">
      <c r="A10208" s="8" t="s">
        <v>12</v>
      </c>
      <c r="B10208" s="8">
        <v>62</v>
      </c>
      <c r="C10208" s="8" t="s">
        <v>8446</v>
      </c>
      <c r="D10208" s="50" t="s">
        <v>8481</v>
      </c>
      <c r="E10208" s="50" t="s">
        <v>8481</v>
      </c>
    </row>
    <row r="10209" spans="1:5" ht="16" x14ac:dyDescent="0.2">
      <c r="A10209" s="8" t="s">
        <v>12</v>
      </c>
      <c r="B10209" s="8">
        <v>63</v>
      </c>
      <c r="C10209" s="8" t="s">
        <v>8446</v>
      </c>
      <c r="D10209" s="50" t="s">
        <v>11984</v>
      </c>
      <c r="E10209" s="50" t="s">
        <v>8483</v>
      </c>
    </row>
    <row r="10210" spans="1:5" ht="16" x14ac:dyDescent="0.2">
      <c r="A10210" s="8" t="s">
        <v>12</v>
      </c>
      <c r="B10210" s="8">
        <v>64</v>
      </c>
      <c r="C10210" s="8" t="s">
        <v>8446</v>
      </c>
      <c r="D10210" s="50" t="s">
        <v>11985</v>
      </c>
      <c r="E10210" s="50" t="s">
        <v>8484</v>
      </c>
    </row>
    <row r="10211" spans="1:5" ht="16" x14ac:dyDescent="0.2">
      <c r="A10211" s="8" t="s">
        <v>12</v>
      </c>
      <c r="B10211" s="8">
        <v>65</v>
      </c>
      <c r="C10211" s="8" t="s">
        <v>8446</v>
      </c>
      <c r="D10211" s="50" t="s">
        <v>11986</v>
      </c>
      <c r="E10211" s="50" t="s">
        <v>8485</v>
      </c>
    </row>
    <row r="10212" spans="1:5" ht="16" x14ac:dyDescent="0.2">
      <c r="A10212" s="8" t="s">
        <v>12</v>
      </c>
      <c r="B10212" s="8">
        <v>66</v>
      </c>
      <c r="C10212" s="8" t="s">
        <v>8446</v>
      </c>
      <c r="D10212" s="50" t="s">
        <v>11987</v>
      </c>
      <c r="E10212" s="50" t="s">
        <v>8486</v>
      </c>
    </row>
    <row r="10213" spans="1:5" ht="16" x14ac:dyDescent="0.2">
      <c r="A10213" s="8" t="s">
        <v>12</v>
      </c>
      <c r="B10213" s="8">
        <v>67</v>
      </c>
      <c r="C10213" s="8" t="s">
        <v>8446</v>
      </c>
      <c r="D10213" s="50" t="s">
        <v>9547</v>
      </c>
      <c r="E10213" s="50" t="s">
        <v>802</v>
      </c>
    </row>
    <row r="10214" spans="1:5" ht="16" x14ac:dyDescent="0.2">
      <c r="A10214" s="8" t="s">
        <v>12</v>
      </c>
      <c r="B10214" s="8">
        <v>68</v>
      </c>
      <c r="C10214" s="8" t="s">
        <v>8446</v>
      </c>
      <c r="D10214" s="50" t="s">
        <v>11988</v>
      </c>
      <c r="E10214" s="50" t="s">
        <v>8487</v>
      </c>
    </row>
    <row r="10215" spans="1:5" ht="16" x14ac:dyDescent="0.2">
      <c r="A10215" s="8" t="s">
        <v>12</v>
      </c>
      <c r="B10215" s="8">
        <v>69</v>
      </c>
      <c r="C10215" s="8" t="s">
        <v>8446</v>
      </c>
      <c r="D10215" s="50" t="s">
        <v>11989</v>
      </c>
      <c r="E10215" s="50" t="s">
        <v>8488</v>
      </c>
    </row>
    <row r="10216" spans="1:5" ht="16" x14ac:dyDescent="0.2">
      <c r="A10216" s="8" t="s">
        <v>12</v>
      </c>
      <c r="B10216" s="8">
        <v>70</v>
      </c>
      <c r="C10216" s="8" t="s">
        <v>8446</v>
      </c>
      <c r="D10216" s="50" t="s">
        <v>11990</v>
      </c>
      <c r="E10216" s="50" t="s">
        <v>8489</v>
      </c>
    </row>
    <row r="10217" spans="1:5" ht="16" x14ac:dyDescent="0.2">
      <c r="A10217" s="8" t="s">
        <v>12</v>
      </c>
      <c r="B10217" s="8">
        <v>71</v>
      </c>
      <c r="C10217" s="8" t="s">
        <v>8446</v>
      </c>
      <c r="D10217" s="50" t="s">
        <v>11991</v>
      </c>
      <c r="E10217" s="50" t="s">
        <v>8490</v>
      </c>
    </row>
    <row r="10218" spans="1:5" ht="16" x14ac:dyDescent="0.2">
      <c r="A10218" s="8" t="s">
        <v>12</v>
      </c>
      <c r="B10218" s="8">
        <v>72</v>
      </c>
      <c r="C10218" s="8" t="s">
        <v>8446</v>
      </c>
      <c r="D10218" s="50" t="s">
        <v>11992</v>
      </c>
      <c r="E10218" s="50" t="s">
        <v>8491</v>
      </c>
    </row>
    <row r="10219" spans="1:5" ht="16" x14ac:dyDescent="0.2">
      <c r="A10219" s="8" t="s">
        <v>12</v>
      </c>
      <c r="B10219" s="8">
        <v>73</v>
      </c>
      <c r="C10219" s="8" t="s">
        <v>8446</v>
      </c>
      <c r="D10219" s="50" t="s">
        <v>11993</v>
      </c>
      <c r="E10219" s="50" t="s">
        <v>8492</v>
      </c>
    </row>
    <row r="10220" spans="1:5" ht="16" x14ac:dyDescent="0.2">
      <c r="A10220" s="8" t="s">
        <v>12</v>
      </c>
      <c r="B10220" s="8">
        <v>74</v>
      </c>
      <c r="C10220" s="8" t="s">
        <v>8446</v>
      </c>
      <c r="D10220" s="50" t="s">
        <v>11994</v>
      </c>
      <c r="E10220" s="50" t="s">
        <v>8493</v>
      </c>
    </row>
    <row r="10221" spans="1:5" ht="16" x14ac:dyDescent="0.2">
      <c r="A10221" s="8" t="s">
        <v>12</v>
      </c>
      <c r="B10221" s="8">
        <v>75</v>
      </c>
      <c r="C10221" s="8" t="s">
        <v>8446</v>
      </c>
      <c r="D10221" s="50" t="s">
        <v>11995</v>
      </c>
      <c r="E10221" s="50" t="s">
        <v>8494</v>
      </c>
    </row>
    <row r="10222" spans="1:5" ht="16" x14ac:dyDescent="0.2">
      <c r="A10222" s="8" t="s">
        <v>12</v>
      </c>
      <c r="B10222" s="8">
        <v>76</v>
      </c>
      <c r="C10222" s="8" t="s">
        <v>8446</v>
      </c>
      <c r="D10222" s="50" t="s">
        <v>11996</v>
      </c>
      <c r="E10222" s="50" t="s">
        <v>8495</v>
      </c>
    </row>
    <row r="10223" spans="1:5" ht="16" x14ac:dyDescent="0.2">
      <c r="A10223" s="8" t="s">
        <v>12</v>
      </c>
      <c r="B10223" s="8">
        <v>77</v>
      </c>
      <c r="C10223" s="8" t="s">
        <v>8446</v>
      </c>
      <c r="D10223" s="50" t="s">
        <v>11997</v>
      </c>
      <c r="E10223" s="50" t="s">
        <v>8496</v>
      </c>
    </row>
    <row r="10224" spans="1:5" ht="16" x14ac:dyDescent="0.2">
      <c r="A10224" s="8" t="s">
        <v>12</v>
      </c>
      <c r="B10224" s="8">
        <v>78</v>
      </c>
      <c r="C10224" s="8" t="s">
        <v>8446</v>
      </c>
      <c r="D10224" s="50" t="s">
        <v>11998</v>
      </c>
      <c r="E10224" s="50" t="s">
        <v>8497</v>
      </c>
    </row>
    <row r="10225" spans="1:5" ht="16" x14ac:dyDescent="0.2">
      <c r="A10225" s="8" t="s">
        <v>12</v>
      </c>
      <c r="B10225" s="8">
        <v>79</v>
      </c>
      <c r="C10225" s="8" t="s">
        <v>8446</v>
      </c>
      <c r="D10225" s="50" t="s">
        <v>11999</v>
      </c>
      <c r="E10225" s="50" t="s">
        <v>8498</v>
      </c>
    </row>
    <row r="10226" spans="1:5" ht="16" x14ac:dyDescent="0.2">
      <c r="A10226" s="8" t="s">
        <v>12</v>
      </c>
      <c r="B10226" s="8">
        <v>80</v>
      </c>
      <c r="C10226" s="8" t="s">
        <v>8446</v>
      </c>
      <c r="D10226" s="50" t="s">
        <v>12000</v>
      </c>
      <c r="E10226" s="50" t="s">
        <v>8499</v>
      </c>
    </row>
    <row r="10227" spans="1:5" ht="16" x14ac:dyDescent="0.2">
      <c r="A10227" s="8" t="s">
        <v>12</v>
      </c>
      <c r="B10227" s="8">
        <v>81</v>
      </c>
      <c r="C10227" s="8" t="s">
        <v>8446</v>
      </c>
      <c r="D10227" s="50" t="s">
        <v>12001</v>
      </c>
      <c r="E10227" s="50" t="s">
        <v>8500</v>
      </c>
    </row>
    <row r="10228" spans="1:5" ht="16" x14ac:dyDescent="0.2">
      <c r="A10228" s="8" t="s">
        <v>12</v>
      </c>
      <c r="B10228" s="8">
        <v>82</v>
      </c>
      <c r="C10228" s="8" t="s">
        <v>8446</v>
      </c>
      <c r="D10228" s="50" t="s">
        <v>12002</v>
      </c>
      <c r="E10228" s="50" t="s">
        <v>8501</v>
      </c>
    </row>
    <row r="10229" spans="1:5" ht="16" x14ac:dyDescent="0.2">
      <c r="A10229" s="8" t="s">
        <v>12</v>
      </c>
      <c r="B10229" s="8">
        <v>83</v>
      </c>
      <c r="C10229" s="8" t="s">
        <v>8446</v>
      </c>
      <c r="D10229" s="50" t="s">
        <v>12003</v>
      </c>
      <c r="E10229" s="50" t="s">
        <v>8502</v>
      </c>
    </row>
    <row r="10230" spans="1:5" ht="16" x14ac:dyDescent="0.2">
      <c r="A10230" s="8" t="s">
        <v>12</v>
      </c>
      <c r="B10230" s="8">
        <v>84</v>
      </c>
      <c r="C10230" s="8" t="s">
        <v>8446</v>
      </c>
      <c r="D10230" s="50" t="s">
        <v>12004</v>
      </c>
      <c r="E10230" s="50" t="s">
        <v>8503</v>
      </c>
    </row>
    <row r="10231" spans="1:5" ht="16" x14ac:dyDescent="0.2">
      <c r="A10231" s="8" t="s">
        <v>12</v>
      </c>
      <c r="B10231" s="8">
        <v>85</v>
      </c>
      <c r="C10231" s="8" t="s">
        <v>8446</v>
      </c>
      <c r="D10231" s="50" t="s">
        <v>12005</v>
      </c>
      <c r="E10231" s="50" t="s">
        <v>8504</v>
      </c>
    </row>
    <row r="10232" spans="1:5" ht="16" x14ac:dyDescent="0.2">
      <c r="A10232" s="8" t="s">
        <v>12</v>
      </c>
      <c r="B10232" s="8">
        <v>86</v>
      </c>
      <c r="C10232" s="8" t="s">
        <v>8446</v>
      </c>
      <c r="D10232" s="50" t="s">
        <v>12006</v>
      </c>
      <c r="E10232" s="50" t="s">
        <v>8505</v>
      </c>
    </row>
    <row r="10233" spans="1:5" ht="16" x14ac:dyDescent="0.2">
      <c r="A10233" s="8" t="s">
        <v>12</v>
      </c>
      <c r="B10233" s="8">
        <v>87</v>
      </c>
      <c r="C10233" s="8" t="s">
        <v>8446</v>
      </c>
      <c r="D10233" s="50" t="s">
        <v>12007</v>
      </c>
      <c r="E10233" s="50" t="s">
        <v>8506</v>
      </c>
    </row>
    <row r="10234" spans="1:5" ht="16" x14ac:dyDescent="0.2">
      <c r="A10234" s="8" t="s">
        <v>12</v>
      </c>
      <c r="B10234" s="8">
        <v>88</v>
      </c>
      <c r="C10234" s="8" t="s">
        <v>8446</v>
      </c>
      <c r="D10234" s="50" t="s">
        <v>12008</v>
      </c>
      <c r="E10234" s="50" t="s">
        <v>8507</v>
      </c>
    </row>
    <row r="10235" spans="1:5" ht="16" x14ac:dyDescent="0.2">
      <c r="A10235" s="8" t="s">
        <v>12</v>
      </c>
      <c r="B10235" s="8">
        <v>89</v>
      </c>
      <c r="C10235" s="8" t="s">
        <v>8446</v>
      </c>
      <c r="D10235" s="50" t="s">
        <v>12009</v>
      </c>
      <c r="E10235" s="50" t="s">
        <v>8508</v>
      </c>
    </row>
    <row r="10236" spans="1:5" ht="16" x14ac:dyDescent="0.2">
      <c r="A10236" s="8" t="s">
        <v>12</v>
      </c>
      <c r="B10236" s="8">
        <v>90</v>
      </c>
      <c r="C10236" s="8" t="s">
        <v>8446</v>
      </c>
      <c r="D10236" s="50" t="s">
        <v>12010</v>
      </c>
      <c r="E10236" s="50" t="s">
        <v>8509</v>
      </c>
    </row>
    <row r="10237" spans="1:5" ht="16" x14ac:dyDescent="0.2">
      <c r="A10237" s="8" t="s">
        <v>12</v>
      </c>
      <c r="B10237" s="8">
        <v>91</v>
      </c>
      <c r="C10237" s="8" t="s">
        <v>8446</v>
      </c>
      <c r="D10237" s="50" t="s">
        <v>12011</v>
      </c>
      <c r="E10237" s="50" t="s">
        <v>8510</v>
      </c>
    </row>
    <row r="10238" spans="1:5" ht="16" x14ac:dyDescent="0.2">
      <c r="A10238" s="8" t="s">
        <v>12</v>
      </c>
      <c r="B10238" s="8">
        <v>92</v>
      </c>
      <c r="C10238" s="8" t="s">
        <v>8446</v>
      </c>
      <c r="D10238" s="50" t="s">
        <v>12012</v>
      </c>
      <c r="E10238" s="50" t="s">
        <v>8511</v>
      </c>
    </row>
    <row r="10239" spans="1:5" ht="16" x14ac:dyDescent="0.2">
      <c r="A10239" s="8" t="s">
        <v>12</v>
      </c>
      <c r="B10239" s="8">
        <v>93</v>
      </c>
      <c r="C10239" s="8" t="s">
        <v>8446</v>
      </c>
      <c r="D10239" s="50" t="s">
        <v>12013</v>
      </c>
      <c r="E10239" s="50" t="s">
        <v>8512</v>
      </c>
    </row>
    <row r="10240" spans="1:5" ht="16" x14ac:dyDescent="0.2">
      <c r="A10240" s="8" t="s">
        <v>12</v>
      </c>
      <c r="B10240" s="8">
        <v>94</v>
      </c>
      <c r="C10240" s="8" t="s">
        <v>8446</v>
      </c>
      <c r="D10240" s="50" t="s">
        <v>12014</v>
      </c>
      <c r="E10240" s="50" t="s">
        <v>8513</v>
      </c>
    </row>
    <row r="10241" spans="1:5" ht="16" x14ac:dyDescent="0.2">
      <c r="A10241" s="8" t="s">
        <v>12</v>
      </c>
      <c r="B10241" s="8">
        <v>95</v>
      </c>
      <c r="C10241" s="8" t="s">
        <v>8446</v>
      </c>
      <c r="D10241" s="50" t="s">
        <v>12015</v>
      </c>
      <c r="E10241" s="50" t="s">
        <v>8514</v>
      </c>
    </row>
    <row r="10242" spans="1:5" ht="16" x14ac:dyDescent="0.2">
      <c r="A10242" s="8" t="s">
        <v>12</v>
      </c>
      <c r="B10242" s="8">
        <v>96</v>
      </c>
      <c r="C10242" s="8" t="s">
        <v>8446</v>
      </c>
      <c r="D10242" s="50" t="s">
        <v>12016</v>
      </c>
      <c r="E10242" s="50" t="s">
        <v>8515</v>
      </c>
    </row>
    <row r="10243" spans="1:5" ht="16" x14ac:dyDescent="0.2">
      <c r="A10243" s="8" t="s">
        <v>12</v>
      </c>
      <c r="B10243" s="8">
        <v>97</v>
      </c>
      <c r="C10243" s="8" t="s">
        <v>8446</v>
      </c>
      <c r="D10243" s="50" t="s">
        <v>12017</v>
      </c>
      <c r="E10243" s="50" t="s">
        <v>8516</v>
      </c>
    </row>
    <row r="10244" spans="1:5" ht="16" x14ac:dyDescent="0.2">
      <c r="A10244" s="8" t="s">
        <v>12</v>
      </c>
      <c r="B10244" s="8">
        <v>98</v>
      </c>
      <c r="C10244" s="8" t="s">
        <v>8446</v>
      </c>
      <c r="D10244" s="50" t="s">
        <v>12018</v>
      </c>
      <c r="E10244" s="50" t="s">
        <v>8517</v>
      </c>
    </row>
    <row r="10245" spans="1:5" ht="16" x14ac:dyDescent="0.2">
      <c r="A10245" s="8" t="s">
        <v>12</v>
      </c>
      <c r="B10245" s="8">
        <v>99</v>
      </c>
      <c r="C10245" s="8" t="s">
        <v>8446</v>
      </c>
      <c r="D10245" s="50" t="s">
        <v>12019</v>
      </c>
      <c r="E10245" s="50" t="s">
        <v>8518</v>
      </c>
    </row>
    <row r="10246" spans="1:5" ht="16" x14ac:dyDescent="0.2">
      <c r="A10246" s="8" t="s">
        <v>12</v>
      </c>
      <c r="B10246" s="8">
        <v>100</v>
      </c>
      <c r="C10246" s="8" t="s">
        <v>8446</v>
      </c>
      <c r="D10246" s="50" t="s">
        <v>12020</v>
      </c>
      <c r="E10246" s="50" t="s">
        <v>8519</v>
      </c>
    </row>
    <row r="10247" spans="1:5" ht="16" x14ac:dyDescent="0.2">
      <c r="A10247" s="8" t="s">
        <v>12</v>
      </c>
      <c r="B10247" s="8">
        <v>101</v>
      </c>
      <c r="C10247" s="8" t="s">
        <v>8446</v>
      </c>
      <c r="D10247" s="50" t="s">
        <v>12021</v>
      </c>
      <c r="E10247" s="50" t="s">
        <v>8520</v>
      </c>
    </row>
    <row r="10248" spans="1:5" ht="16" x14ac:dyDescent="0.2">
      <c r="A10248" s="8" t="s">
        <v>12</v>
      </c>
      <c r="B10248" s="8">
        <v>102</v>
      </c>
      <c r="C10248" s="8" t="s">
        <v>8446</v>
      </c>
      <c r="D10248" s="50" t="s">
        <v>12022</v>
      </c>
      <c r="E10248" s="50" t="s">
        <v>8521</v>
      </c>
    </row>
    <row r="10249" spans="1:5" ht="16" x14ac:dyDescent="0.2">
      <c r="A10249" s="8" t="s">
        <v>12</v>
      </c>
      <c r="B10249" s="8">
        <v>103</v>
      </c>
      <c r="C10249" s="8" t="s">
        <v>8446</v>
      </c>
      <c r="D10249" s="50" t="s">
        <v>12023</v>
      </c>
      <c r="E10249" s="50" t="s">
        <v>8522</v>
      </c>
    </row>
    <row r="10250" spans="1:5" ht="16" x14ac:dyDescent="0.2">
      <c r="A10250" s="8" t="s">
        <v>12</v>
      </c>
      <c r="B10250" s="8">
        <v>104</v>
      </c>
      <c r="C10250" s="8" t="s">
        <v>8446</v>
      </c>
      <c r="D10250" s="50" t="s">
        <v>12024</v>
      </c>
      <c r="E10250" s="50" t="s">
        <v>8523</v>
      </c>
    </row>
    <row r="10251" spans="1:5" ht="16" x14ac:dyDescent="0.2">
      <c r="A10251" s="8" t="s">
        <v>12</v>
      </c>
      <c r="B10251" s="8">
        <v>105</v>
      </c>
      <c r="C10251" s="8" t="s">
        <v>8446</v>
      </c>
      <c r="D10251" s="50" t="s">
        <v>12025</v>
      </c>
      <c r="E10251" s="50" t="s">
        <v>8524</v>
      </c>
    </row>
    <row r="10252" spans="1:5" ht="16" x14ac:dyDescent="0.2">
      <c r="A10252" s="8" t="s">
        <v>12</v>
      </c>
      <c r="B10252" s="8">
        <v>106</v>
      </c>
      <c r="C10252" s="8" t="s">
        <v>8446</v>
      </c>
      <c r="D10252" s="50" t="s">
        <v>12026</v>
      </c>
      <c r="E10252" s="50" t="s">
        <v>8525</v>
      </c>
    </row>
    <row r="10253" spans="1:5" ht="16" x14ac:dyDescent="0.2">
      <c r="A10253" s="8" t="s">
        <v>12</v>
      </c>
      <c r="B10253" s="8">
        <v>107</v>
      </c>
      <c r="C10253" s="8" t="s">
        <v>8446</v>
      </c>
      <c r="D10253" s="50" t="s">
        <v>12027</v>
      </c>
      <c r="E10253" s="50" t="s">
        <v>8526</v>
      </c>
    </row>
    <row r="10254" spans="1:5" ht="16" x14ac:dyDescent="0.2">
      <c r="A10254" s="8" t="s">
        <v>12</v>
      </c>
      <c r="B10254" s="8">
        <v>108</v>
      </c>
      <c r="C10254" s="8" t="s">
        <v>8446</v>
      </c>
      <c r="D10254" s="50" t="s">
        <v>12028</v>
      </c>
      <c r="E10254" s="50" t="s">
        <v>8527</v>
      </c>
    </row>
    <row r="10255" spans="1:5" ht="16" x14ac:dyDescent="0.2">
      <c r="A10255" s="8" t="s">
        <v>12</v>
      </c>
      <c r="B10255" s="8">
        <v>109</v>
      </c>
      <c r="C10255" s="8" t="s">
        <v>8446</v>
      </c>
      <c r="D10255" s="50" t="s">
        <v>12029</v>
      </c>
      <c r="E10255" s="50" t="s">
        <v>8528</v>
      </c>
    </row>
    <row r="10256" spans="1:5" ht="16" x14ac:dyDescent="0.2">
      <c r="A10256" s="8" t="s">
        <v>12</v>
      </c>
      <c r="B10256" s="8">
        <v>110</v>
      </c>
      <c r="C10256" s="8" t="s">
        <v>8446</v>
      </c>
      <c r="D10256" s="50" t="s">
        <v>12030</v>
      </c>
      <c r="E10256" s="50" t="s">
        <v>8529</v>
      </c>
    </row>
    <row r="10257" spans="1:5" ht="16" x14ac:dyDescent="0.2">
      <c r="A10257" s="8" t="s">
        <v>12</v>
      </c>
      <c r="B10257" s="8">
        <v>111</v>
      </c>
      <c r="C10257" s="8" t="s">
        <v>8446</v>
      </c>
      <c r="D10257" s="50" t="s">
        <v>12031</v>
      </c>
      <c r="E10257" s="50" t="s">
        <v>8530</v>
      </c>
    </row>
    <row r="10258" spans="1:5" ht="16" x14ac:dyDescent="0.2">
      <c r="A10258" s="8" t="s">
        <v>12</v>
      </c>
      <c r="B10258" s="8">
        <v>112</v>
      </c>
      <c r="C10258" s="8" t="s">
        <v>8446</v>
      </c>
      <c r="D10258" s="50" t="s">
        <v>12032</v>
      </c>
      <c r="E10258" s="50" t="s">
        <v>8531</v>
      </c>
    </row>
    <row r="10259" spans="1:5" ht="16" x14ac:dyDescent="0.2">
      <c r="A10259" s="8" t="s">
        <v>12</v>
      </c>
      <c r="B10259" s="8">
        <v>113</v>
      </c>
      <c r="C10259" s="8" t="s">
        <v>8446</v>
      </c>
      <c r="D10259" s="50" t="s">
        <v>12033</v>
      </c>
      <c r="E10259" s="50" t="s">
        <v>8532</v>
      </c>
    </row>
    <row r="10260" spans="1:5" ht="16" x14ac:dyDescent="0.2">
      <c r="A10260" s="8" t="s">
        <v>12</v>
      </c>
      <c r="B10260" s="8">
        <v>114</v>
      </c>
      <c r="C10260" s="8" t="s">
        <v>8446</v>
      </c>
      <c r="D10260" s="50" t="s">
        <v>12034</v>
      </c>
      <c r="E10260" s="50" t="s">
        <v>8533</v>
      </c>
    </row>
    <row r="10261" spans="1:5" ht="16" x14ac:dyDescent="0.2">
      <c r="A10261" s="8" t="s">
        <v>12</v>
      </c>
      <c r="B10261" s="8">
        <v>115</v>
      </c>
      <c r="C10261" s="8" t="s">
        <v>8446</v>
      </c>
      <c r="D10261" s="50" t="s">
        <v>12035</v>
      </c>
      <c r="E10261" s="50" t="s">
        <v>8534</v>
      </c>
    </row>
    <row r="10262" spans="1:5" ht="16" x14ac:dyDescent="0.2">
      <c r="A10262" s="8" t="s">
        <v>12</v>
      </c>
      <c r="B10262" s="8">
        <v>116</v>
      </c>
      <c r="C10262" s="8" t="s">
        <v>8446</v>
      </c>
      <c r="D10262" s="50" t="s">
        <v>12036</v>
      </c>
      <c r="E10262" s="50" t="s">
        <v>8535</v>
      </c>
    </row>
    <row r="10263" spans="1:5" ht="16" x14ac:dyDescent="0.2">
      <c r="A10263" s="8" t="s">
        <v>12</v>
      </c>
      <c r="B10263" s="8">
        <v>117</v>
      </c>
      <c r="C10263" s="8" t="s">
        <v>8446</v>
      </c>
      <c r="D10263" s="50" t="s">
        <v>12037</v>
      </c>
      <c r="E10263" s="50" t="s">
        <v>8536</v>
      </c>
    </row>
    <row r="10264" spans="1:5" ht="16" x14ac:dyDescent="0.2">
      <c r="A10264" s="8" t="s">
        <v>12</v>
      </c>
      <c r="B10264" s="8">
        <v>118</v>
      </c>
      <c r="C10264" s="8" t="s">
        <v>8446</v>
      </c>
      <c r="D10264" s="50" t="s">
        <v>12038</v>
      </c>
      <c r="E10264" s="50" t="s">
        <v>8537</v>
      </c>
    </row>
    <row r="10265" spans="1:5" ht="16" x14ac:dyDescent="0.2">
      <c r="A10265" s="8" t="s">
        <v>12</v>
      </c>
      <c r="B10265" s="8">
        <v>119</v>
      </c>
      <c r="C10265" s="8" t="s">
        <v>8446</v>
      </c>
      <c r="D10265" s="50" t="s">
        <v>12039</v>
      </c>
      <c r="E10265" s="50" t="s">
        <v>8538</v>
      </c>
    </row>
    <row r="10266" spans="1:5" ht="16" x14ac:dyDescent="0.2">
      <c r="A10266" s="8" t="s">
        <v>12</v>
      </c>
      <c r="B10266" s="8">
        <v>120</v>
      </c>
      <c r="C10266" s="8" t="s">
        <v>8446</v>
      </c>
      <c r="D10266" s="50" t="s">
        <v>12040</v>
      </c>
      <c r="E10266" s="50" t="s">
        <v>8539</v>
      </c>
    </row>
    <row r="10267" spans="1:5" ht="16" x14ac:dyDescent="0.2">
      <c r="A10267" s="8" t="s">
        <v>12</v>
      </c>
      <c r="B10267" s="8">
        <v>121</v>
      </c>
      <c r="C10267" s="8" t="s">
        <v>8446</v>
      </c>
      <c r="D10267" s="50" t="s">
        <v>12041</v>
      </c>
      <c r="E10267" s="50" t="s">
        <v>8540</v>
      </c>
    </row>
    <row r="10268" spans="1:5" ht="16" x14ac:dyDescent="0.2">
      <c r="A10268" s="8" t="s">
        <v>12</v>
      </c>
      <c r="B10268" s="8">
        <v>122</v>
      </c>
      <c r="C10268" s="8" t="s">
        <v>8446</v>
      </c>
      <c r="D10268" s="50" t="s">
        <v>12042</v>
      </c>
      <c r="E10268" s="50" t="s">
        <v>8541</v>
      </c>
    </row>
    <row r="10269" spans="1:5" ht="16" x14ac:dyDescent="0.2">
      <c r="A10269" s="8" t="s">
        <v>12</v>
      </c>
      <c r="B10269" s="8">
        <v>123</v>
      </c>
      <c r="C10269" s="8" t="s">
        <v>8446</v>
      </c>
      <c r="D10269" s="50" t="s">
        <v>12043</v>
      </c>
      <c r="E10269" s="50" t="s">
        <v>8542</v>
      </c>
    </row>
    <row r="10270" spans="1:5" ht="16" x14ac:dyDescent="0.2">
      <c r="A10270" s="8" t="s">
        <v>12</v>
      </c>
      <c r="B10270" s="8">
        <v>124</v>
      </c>
      <c r="C10270" s="8" t="s">
        <v>8446</v>
      </c>
      <c r="D10270" s="50" t="s">
        <v>12044</v>
      </c>
      <c r="E10270" s="50" t="s">
        <v>8543</v>
      </c>
    </row>
    <row r="10271" spans="1:5" ht="16" x14ac:dyDescent="0.2">
      <c r="A10271" s="8" t="s">
        <v>12</v>
      </c>
      <c r="B10271" s="8">
        <v>125</v>
      </c>
      <c r="C10271" s="8" t="s">
        <v>8446</v>
      </c>
      <c r="D10271" s="50" t="s">
        <v>12045</v>
      </c>
      <c r="E10271" s="50" t="s">
        <v>8544</v>
      </c>
    </row>
    <row r="10272" spans="1:5" ht="16" x14ac:dyDescent="0.2">
      <c r="A10272" s="8" t="s">
        <v>12</v>
      </c>
      <c r="B10272" s="8">
        <v>126</v>
      </c>
      <c r="C10272" s="8" t="s">
        <v>8446</v>
      </c>
      <c r="D10272" s="50" t="s">
        <v>12046</v>
      </c>
      <c r="E10272" s="50" t="s">
        <v>8545</v>
      </c>
    </row>
    <row r="10273" spans="1:5" ht="16" x14ac:dyDescent="0.2">
      <c r="A10273" s="8" t="s">
        <v>12</v>
      </c>
      <c r="B10273" s="8">
        <v>127</v>
      </c>
      <c r="C10273" s="8" t="s">
        <v>8446</v>
      </c>
      <c r="D10273" s="50" t="s">
        <v>12047</v>
      </c>
      <c r="E10273" s="50" t="s">
        <v>8546</v>
      </c>
    </row>
    <row r="10274" spans="1:5" ht="16" x14ac:dyDescent="0.2">
      <c r="A10274" s="8" t="s">
        <v>12</v>
      </c>
      <c r="B10274" s="8">
        <v>128</v>
      </c>
      <c r="C10274" s="8" t="s">
        <v>8446</v>
      </c>
      <c r="D10274" s="50" t="s">
        <v>12048</v>
      </c>
      <c r="E10274" s="50" t="s">
        <v>8547</v>
      </c>
    </row>
    <row r="10275" spans="1:5" ht="16" x14ac:dyDescent="0.2">
      <c r="A10275" s="8" t="s">
        <v>12</v>
      </c>
      <c r="B10275" s="8">
        <v>129</v>
      </c>
      <c r="C10275" s="8" t="s">
        <v>8446</v>
      </c>
      <c r="D10275" s="50" t="s">
        <v>12049</v>
      </c>
      <c r="E10275" s="50" t="s">
        <v>8548</v>
      </c>
    </row>
    <row r="10276" spans="1:5" ht="16" x14ac:dyDescent="0.2">
      <c r="A10276" s="8" t="s">
        <v>12</v>
      </c>
      <c r="B10276" s="8">
        <v>130</v>
      </c>
      <c r="C10276" s="8" t="s">
        <v>8446</v>
      </c>
      <c r="D10276" s="50" t="s">
        <v>12050</v>
      </c>
      <c r="E10276" s="50" t="s">
        <v>8549</v>
      </c>
    </row>
    <row r="10277" spans="1:5" ht="16" x14ac:dyDescent="0.2">
      <c r="A10277" s="8" t="s">
        <v>12</v>
      </c>
      <c r="B10277" s="8">
        <v>131</v>
      </c>
      <c r="C10277" s="8" t="s">
        <v>8446</v>
      </c>
      <c r="D10277" s="50" t="s">
        <v>12051</v>
      </c>
      <c r="E10277" s="50" t="s">
        <v>8550</v>
      </c>
    </row>
    <row r="10278" spans="1:5" ht="16" x14ac:dyDescent="0.2">
      <c r="A10278" s="8" t="s">
        <v>12</v>
      </c>
      <c r="B10278" s="8">
        <v>132</v>
      </c>
      <c r="C10278" s="8" t="s">
        <v>8446</v>
      </c>
      <c r="D10278" s="50" t="s">
        <v>12052</v>
      </c>
      <c r="E10278" s="50" t="s">
        <v>8551</v>
      </c>
    </row>
    <row r="10279" spans="1:5" ht="16" x14ac:dyDescent="0.2">
      <c r="A10279" s="8" t="s">
        <v>12</v>
      </c>
      <c r="B10279" s="8">
        <v>133</v>
      </c>
      <c r="C10279" s="8" t="s">
        <v>8446</v>
      </c>
      <c r="D10279" s="50" t="s">
        <v>12053</v>
      </c>
      <c r="E10279" s="50" t="s">
        <v>8552</v>
      </c>
    </row>
    <row r="10280" spans="1:5" ht="16" x14ac:dyDescent="0.2">
      <c r="A10280" s="8" t="s">
        <v>12</v>
      </c>
      <c r="B10280" s="8">
        <v>134</v>
      </c>
      <c r="C10280" s="8" t="s">
        <v>8446</v>
      </c>
      <c r="D10280" s="50" t="s">
        <v>12054</v>
      </c>
      <c r="E10280" s="50" t="s">
        <v>8553</v>
      </c>
    </row>
    <row r="10281" spans="1:5" ht="16" x14ac:dyDescent="0.2">
      <c r="A10281" s="8" t="s">
        <v>12</v>
      </c>
      <c r="B10281" s="8">
        <v>135</v>
      </c>
      <c r="C10281" s="8" t="s">
        <v>8446</v>
      </c>
      <c r="D10281" s="50" t="s">
        <v>12055</v>
      </c>
      <c r="E10281" s="50" t="s">
        <v>8554</v>
      </c>
    </row>
    <row r="10282" spans="1:5" ht="16" x14ac:dyDescent="0.2">
      <c r="A10282" s="8" t="s">
        <v>12</v>
      </c>
      <c r="B10282" s="8">
        <v>136</v>
      </c>
      <c r="C10282" s="8" t="s">
        <v>8446</v>
      </c>
      <c r="D10282" s="50" t="s">
        <v>12056</v>
      </c>
      <c r="E10282" s="50" t="s">
        <v>8555</v>
      </c>
    </row>
    <row r="10283" spans="1:5" ht="16" x14ac:dyDescent="0.2">
      <c r="A10283" s="8" t="s">
        <v>12</v>
      </c>
      <c r="B10283" s="8">
        <v>137</v>
      </c>
      <c r="C10283" s="8" t="s">
        <v>8446</v>
      </c>
      <c r="D10283" s="50" t="s">
        <v>12057</v>
      </c>
      <c r="E10283" s="50" t="s">
        <v>8556</v>
      </c>
    </row>
    <row r="10284" spans="1:5" ht="16" x14ac:dyDescent="0.2">
      <c r="A10284" s="8" t="s">
        <v>12</v>
      </c>
      <c r="B10284" s="8">
        <v>138</v>
      </c>
      <c r="C10284" s="8" t="s">
        <v>8446</v>
      </c>
      <c r="D10284" s="50" t="s">
        <v>12058</v>
      </c>
      <c r="E10284" s="50" t="s">
        <v>8557</v>
      </c>
    </row>
    <row r="10285" spans="1:5" ht="16" x14ac:dyDescent="0.2">
      <c r="A10285" s="8" t="s">
        <v>12</v>
      </c>
      <c r="B10285" s="8">
        <v>139</v>
      </c>
      <c r="C10285" s="8" t="s">
        <v>8446</v>
      </c>
      <c r="D10285" s="50" t="s">
        <v>12059</v>
      </c>
      <c r="E10285" s="50" t="s">
        <v>8558</v>
      </c>
    </row>
    <row r="10286" spans="1:5" ht="16" x14ac:dyDescent="0.2">
      <c r="A10286" s="8" t="s">
        <v>12</v>
      </c>
      <c r="B10286" s="8">
        <v>140</v>
      </c>
      <c r="C10286" s="8" t="s">
        <v>8446</v>
      </c>
      <c r="D10286" s="50" t="s">
        <v>12060</v>
      </c>
      <c r="E10286" s="50" t="s">
        <v>8559</v>
      </c>
    </row>
    <row r="10287" spans="1:5" ht="16" x14ac:dyDescent="0.2">
      <c r="A10287" s="8" t="s">
        <v>12</v>
      </c>
      <c r="B10287" s="8">
        <v>141</v>
      </c>
      <c r="C10287" s="8" t="s">
        <v>8446</v>
      </c>
      <c r="D10287" s="50" t="s">
        <v>12061</v>
      </c>
      <c r="E10287" s="50" t="s">
        <v>8560</v>
      </c>
    </row>
    <row r="10288" spans="1:5" ht="16" x14ac:dyDescent="0.2">
      <c r="A10288" s="8" t="s">
        <v>12</v>
      </c>
      <c r="B10288" s="8">
        <v>142</v>
      </c>
      <c r="C10288" s="8" t="s">
        <v>8446</v>
      </c>
      <c r="D10288" s="50" t="s">
        <v>12062</v>
      </c>
      <c r="E10288" s="50" t="s">
        <v>8561</v>
      </c>
    </row>
    <row r="10289" spans="1:5" ht="16" x14ac:dyDescent="0.2">
      <c r="A10289" s="8" t="s">
        <v>12</v>
      </c>
      <c r="B10289" s="8">
        <v>143</v>
      </c>
      <c r="C10289" s="8" t="s">
        <v>8446</v>
      </c>
      <c r="D10289" s="50" t="s">
        <v>12063</v>
      </c>
      <c r="E10289" s="50" t="s">
        <v>8562</v>
      </c>
    </row>
    <row r="10290" spans="1:5" ht="16" x14ac:dyDescent="0.2">
      <c r="A10290" s="8" t="s">
        <v>12</v>
      </c>
      <c r="B10290" s="8">
        <v>144</v>
      </c>
      <c r="C10290" s="8" t="s">
        <v>8446</v>
      </c>
      <c r="D10290" s="50" t="s">
        <v>12064</v>
      </c>
      <c r="E10290" s="38" t="s">
        <v>8563</v>
      </c>
    </row>
    <row r="10291" spans="1:5" ht="16" x14ac:dyDescent="0.2">
      <c r="A10291" s="8" t="s">
        <v>12</v>
      </c>
      <c r="B10291" s="8">
        <v>145</v>
      </c>
      <c r="C10291" s="8" t="s">
        <v>8446</v>
      </c>
      <c r="D10291" s="50" t="s">
        <v>12065</v>
      </c>
      <c r="E10291" s="50" t="s">
        <v>8564</v>
      </c>
    </row>
    <row r="10292" spans="1:5" ht="16" x14ac:dyDescent="0.2">
      <c r="A10292" s="8" t="s">
        <v>12</v>
      </c>
      <c r="B10292" s="8">
        <v>146</v>
      </c>
      <c r="C10292" s="8" t="s">
        <v>8446</v>
      </c>
      <c r="D10292" s="50" t="s">
        <v>12066</v>
      </c>
      <c r="E10292" s="50" t="s">
        <v>8565</v>
      </c>
    </row>
    <row r="10293" spans="1:5" ht="16" x14ac:dyDescent="0.2">
      <c r="A10293" s="8" t="s">
        <v>12</v>
      </c>
      <c r="B10293" s="8">
        <v>147</v>
      </c>
      <c r="C10293" s="8" t="s">
        <v>8446</v>
      </c>
      <c r="D10293" s="50" t="s">
        <v>12067</v>
      </c>
      <c r="E10293" s="50" t="s">
        <v>8566</v>
      </c>
    </row>
    <row r="10294" spans="1:5" ht="16" x14ac:dyDescent="0.2">
      <c r="A10294" s="8" t="s">
        <v>12</v>
      </c>
      <c r="B10294" s="8">
        <v>148</v>
      </c>
      <c r="C10294" s="8" t="s">
        <v>8446</v>
      </c>
      <c r="D10294" s="50" t="s">
        <v>12068</v>
      </c>
      <c r="E10294" s="50" t="s">
        <v>8567</v>
      </c>
    </row>
    <row r="10295" spans="1:5" ht="16" x14ac:dyDescent="0.2">
      <c r="A10295" s="8" t="s">
        <v>12</v>
      </c>
      <c r="B10295" s="8">
        <v>149</v>
      </c>
      <c r="C10295" s="8" t="s">
        <v>8446</v>
      </c>
      <c r="D10295" s="50" t="s">
        <v>12069</v>
      </c>
      <c r="E10295" s="50" t="s">
        <v>8568</v>
      </c>
    </row>
    <row r="10296" spans="1:5" ht="16" x14ac:dyDescent="0.2">
      <c r="A10296" s="8" t="s">
        <v>12</v>
      </c>
      <c r="B10296" s="8">
        <v>150</v>
      </c>
      <c r="C10296" s="8" t="s">
        <v>8446</v>
      </c>
      <c r="D10296" s="50" t="s">
        <v>12070</v>
      </c>
      <c r="E10296" s="50" t="s">
        <v>8569</v>
      </c>
    </row>
    <row r="10297" spans="1:5" ht="16" x14ac:dyDescent="0.2">
      <c r="A10297" s="8" t="s">
        <v>12</v>
      </c>
      <c r="B10297" s="8">
        <v>151</v>
      </c>
      <c r="C10297" s="8" t="s">
        <v>8446</v>
      </c>
      <c r="D10297" s="50" t="s">
        <v>12071</v>
      </c>
      <c r="E10297" s="50" t="s">
        <v>8570</v>
      </c>
    </row>
    <row r="10298" spans="1:5" ht="16" x14ac:dyDescent="0.2">
      <c r="A10298" s="8" t="s">
        <v>12</v>
      </c>
      <c r="B10298" s="8">
        <v>152</v>
      </c>
      <c r="C10298" s="8" t="s">
        <v>8446</v>
      </c>
      <c r="D10298" s="50" t="s">
        <v>12072</v>
      </c>
      <c r="E10298" s="50" t="s">
        <v>8571</v>
      </c>
    </row>
    <row r="10299" spans="1:5" ht="16" x14ac:dyDescent="0.2">
      <c r="A10299" s="8" t="s">
        <v>12</v>
      </c>
      <c r="B10299" s="8">
        <v>153</v>
      </c>
      <c r="C10299" s="8" t="s">
        <v>8446</v>
      </c>
      <c r="D10299" s="50" t="s">
        <v>12073</v>
      </c>
      <c r="E10299" s="50" t="s">
        <v>8572</v>
      </c>
    </row>
    <row r="10300" spans="1:5" ht="16" x14ac:dyDescent="0.2">
      <c r="A10300" s="8" t="s">
        <v>12</v>
      </c>
      <c r="B10300" s="8">
        <v>154</v>
      </c>
      <c r="C10300" s="8" t="s">
        <v>8446</v>
      </c>
      <c r="D10300" s="50" t="s">
        <v>12074</v>
      </c>
      <c r="E10300" s="50" t="s">
        <v>8573</v>
      </c>
    </row>
    <row r="10301" spans="1:5" ht="16" x14ac:dyDescent="0.2">
      <c r="A10301" s="8" t="s">
        <v>12</v>
      </c>
      <c r="B10301" s="8">
        <v>155</v>
      </c>
      <c r="C10301" s="8" t="s">
        <v>8446</v>
      </c>
      <c r="D10301" s="50" t="s">
        <v>12075</v>
      </c>
      <c r="E10301" s="50" t="s">
        <v>8574</v>
      </c>
    </row>
    <row r="10302" spans="1:5" ht="16" x14ac:dyDescent="0.2">
      <c r="A10302" s="8" t="s">
        <v>12</v>
      </c>
      <c r="B10302" s="8">
        <v>156</v>
      </c>
      <c r="C10302" s="8" t="s">
        <v>8446</v>
      </c>
      <c r="D10302" s="50" t="s">
        <v>12076</v>
      </c>
      <c r="E10302" s="50" t="s">
        <v>8575</v>
      </c>
    </row>
    <row r="10303" spans="1:5" ht="16" x14ac:dyDescent="0.2">
      <c r="A10303" s="8" t="s">
        <v>12</v>
      </c>
      <c r="B10303" s="8">
        <v>157</v>
      </c>
      <c r="C10303" s="8" t="s">
        <v>8446</v>
      </c>
      <c r="D10303" s="50" t="s">
        <v>12077</v>
      </c>
      <c r="E10303" s="50" t="s">
        <v>8576</v>
      </c>
    </row>
    <row r="10304" spans="1:5" ht="16" x14ac:dyDescent="0.2">
      <c r="A10304" s="8" t="s">
        <v>12</v>
      </c>
      <c r="B10304" s="8">
        <v>158</v>
      </c>
      <c r="C10304" s="8" t="s">
        <v>8446</v>
      </c>
      <c r="D10304" s="50" t="s">
        <v>12078</v>
      </c>
      <c r="E10304" s="50" t="s">
        <v>8577</v>
      </c>
    </row>
    <row r="10305" spans="1:5" ht="16" x14ac:dyDescent="0.2">
      <c r="A10305" s="8" t="s">
        <v>12</v>
      </c>
      <c r="B10305" s="8">
        <v>159</v>
      </c>
      <c r="C10305" s="8" t="s">
        <v>8446</v>
      </c>
      <c r="D10305" s="50" t="s">
        <v>12079</v>
      </c>
      <c r="E10305" s="50" t="s">
        <v>8578</v>
      </c>
    </row>
    <row r="10306" spans="1:5" ht="16" x14ac:dyDescent="0.2">
      <c r="A10306" s="8" t="s">
        <v>12</v>
      </c>
      <c r="B10306" s="8">
        <v>160</v>
      </c>
      <c r="C10306" s="8" t="s">
        <v>8446</v>
      </c>
      <c r="D10306" s="50" t="s">
        <v>12080</v>
      </c>
      <c r="E10306" s="50" t="s">
        <v>8579</v>
      </c>
    </row>
    <row r="10307" spans="1:5" ht="16" x14ac:dyDescent="0.2">
      <c r="A10307" s="8" t="s">
        <v>12</v>
      </c>
      <c r="B10307" s="8">
        <v>161</v>
      </c>
      <c r="C10307" s="8" t="s">
        <v>8446</v>
      </c>
      <c r="D10307" s="50" t="s">
        <v>12081</v>
      </c>
      <c r="E10307" s="50" t="s">
        <v>8580</v>
      </c>
    </row>
    <row r="10308" spans="1:5" ht="16" x14ac:dyDescent="0.2">
      <c r="A10308" s="8" t="s">
        <v>12</v>
      </c>
      <c r="B10308" s="8">
        <v>162</v>
      </c>
      <c r="C10308" s="8" t="s">
        <v>8446</v>
      </c>
      <c r="D10308" s="50" t="s">
        <v>12082</v>
      </c>
      <c r="E10308" s="50" t="s">
        <v>8581</v>
      </c>
    </row>
    <row r="10309" spans="1:5" ht="16" x14ac:dyDescent="0.2">
      <c r="A10309" s="8" t="s">
        <v>12</v>
      </c>
      <c r="B10309" s="8">
        <v>163</v>
      </c>
      <c r="C10309" s="8" t="s">
        <v>8446</v>
      </c>
      <c r="D10309" s="50" t="s">
        <v>12083</v>
      </c>
      <c r="E10309" s="50" t="s">
        <v>8582</v>
      </c>
    </row>
    <row r="10310" spans="1:5" ht="16" x14ac:dyDescent="0.2">
      <c r="A10310" s="8" t="s">
        <v>12</v>
      </c>
      <c r="B10310" s="8">
        <v>164</v>
      </c>
      <c r="C10310" s="8" t="s">
        <v>8446</v>
      </c>
      <c r="D10310" s="50" t="s">
        <v>12084</v>
      </c>
      <c r="E10310" s="50" t="s">
        <v>8583</v>
      </c>
    </row>
    <row r="10311" spans="1:5" ht="16" x14ac:dyDescent="0.2">
      <c r="A10311" s="8" t="s">
        <v>12</v>
      </c>
      <c r="B10311" s="8">
        <v>165</v>
      </c>
      <c r="C10311" s="8" t="s">
        <v>8446</v>
      </c>
      <c r="D10311" s="50" t="s">
        <v>12085</v>
      </c>
      <c r="E10311" s="50" t="s">
        <v>8584</v>
      </c>
    </row>
    <row r="10312" spans="1:5" ht="16" x14ac:dyDescent="0.2">
      <c r="A10312" s="8" t="s">
        <v>12</v>
      </c>
      <c r="B10312" s="8">
        <v>166</v>
      </c>
      <c r="C10312" s="8" t="s">
        <v>8446</v>
      </c>
      <c r="D10312" s="50" t="s">
        <v>12086</v>
      </c>
      <c r="E10312" s="50" t="s">
        <v>8585</v>
      </c>
    </row>
    <row r="10313" spans="1:5" ht="16" x14ac:dyDescent="0.2">
      <c r="A10313" s="8" t="s">
        <v>12</v>
      </c>
      <c r="B10313" s="8">
        <v>167</v>
      </c>
      <c r="C10313" s="8" t="s">
        <v>8446</v>
      </c>
      <c r="D10313" s="50" t="s">
        <v>12087</v>
      </c>
      <c r="E10313" s="50" t="s">
        <v>8586</v>
      </c>
    </row>
    <row r="10314" spans="1:5" ht="16" x14ac:dyDescent="0.2">
      <c r="A10314" s="8" t="s">
        <v>12</v>
      </c>
      <c r="B10314" s="8">
        <v>168</v>
      </c>
      <c r="C10314" s="8" t="s">
        <v>8446</v>
      </c>
      <c r="D10314" s="50" t="s">
        <v>12088</v>
      </c>
      <c r="E10314" s="50" t="s">
        <v>8587</v>
      </c>
    </row>
    <row r="10315" spans="1:5" ht="16" x14ac:dyDescent="0.2">
      <c r="A10315" s="8" t="s">
        <v>12</v>
      </c>
      <c r="B10315" s="8">
        <v>169</v>
      </c>
      <c r="C10315" s="8" t="s">
        <v>8446</v>
      </c>
      <c r="D10315" s="50" t="s">
        <v>12089</v>
      </c>
      <c r="E10315" s="50" t="s">
        <v>8588</v>
      </c>
    </row>
    <row r="10316" spans="1:5" ht="16" x14ac:dyDescent="0.2">
      <c r="A10316" s="8" t="s">
        <v>12</v>
      </c>
      <c r="B10316" s="8">
        <v>170</v>
      </c>
      <c r="C10316" s="8" t="s">
        <v>8446</v>
      </c>
      <c r="D10316" s="50" t="s">
        <v>12090</v>
      </c>
      <c r="E10316" s="50" t="s">
        <v>8589</v>
      </c>
    </row>
    <row r="10317" spans="1:5" ht="16" x14ac:dyDescent="0.2">
      <c r="A10317" s="8" t="s">
        <v>12</v>
      </c>
      <c r="B10317" s="8">
        <v>171</v>
      </c>
      <c r="C10317" s="8" t="s">
        <v>8446</v>
      </c>
      <c r="D10317" s="50" t="s">
        <v>12091</v>
      </c>
      <c r="E10317" s="50" t="s">
        <v>8590</v>
      </c>
    </row>
    <row r="10318" spans="1:5" ht="16" x14ac:dyDescent="0.2">
      <c r="A10318" s="8" t="s">
        <v>12</v>
      </c>
      <c r="B10318" s="8">
        <v>172</v>
      </c>
      <c r="C10318" s="8" t="s">
        <v>8446</v>
      </c>
      <c r="D10318" s="50" t="s">
        <v>12092</v>
      </c>
      <c r="E10318" s="50" t="s">
        <v>8591</v>
      </c>
    </row>
    <row r="10319" spans="1:5" ht="16" x14ac:dyDescent="0.2">
      <c r="A10319" s="8" t="s">
        <v>12</v>
      </c>
      <c r="B10319" s="8">
        <v>173</v>
      </c>
      <c r="C10319" s="8" t="s">
        <v>8446</v>
      </c>
      <c r="D10319" s="50" t="s">
        <v>12093</v>
      </c>
      <c r="E10319" s="50" t="s">
        <v>8592</v>
      </c>
    </row>
    <row r="10320" spans="1:5" ht="16" x14ac:dyDescent="0.2">
      <c r="A10320" s="8" t="s">
        <v>12</v>
      </c>
      <c r="B10320" s="8">
        <v>174</v>
      </c>
      <c r="C10320" s="8" t="s">
        <v>8446</v>
      </c>
      <c r="D10320" s="50" t="s">
        <v>12094</v>
      </c>
      <c r="E10320" s="38" t="s">
        <v>8593</v>
      </c>
    </row>
    <row r="10321" spans="1:5" ht="16" x14ac:dyDescent="0.2">
      <c r="A10321" s="8" t="s">
        <v>12</v>
      </c>
      <c r="B10321" s="8">
        <v>175</v>
      </c>
      <c r="C10321" s="8" t="s">
        <v>8446</v>
      </c>
      <c r="D10321" s="50" t="s">
        <v>12095</v>
      </c>
      <c r="E10321" s="50" t="s">
        <v>8594</v>
      </c>
    </row>
    <row r="10322" spans="1:5" ht="16" x14ac:dyDescent="0.2">
      <c r="A10322" s="8" t="s">
        <v>12</v>
      </c>
      <c r="B10322" s="8">
        <v>176</v>
      </c>
      <c r="C10322" s="8" t="s">
        <v>8446</v>
      </c>
      <c r="D10322" s="50" t="s">
        <v>12096</v>
      </c>
      <c r="E10322" s="50" t="s">
        <v>8595</v>
      </c>
    </row>
    <row r="10323" spans="1:5" ht="16" x14ac:dyDescent="0.2">
      <c r="A10323" s="8" t="s">
        <v>12</v>
      </c>
      <c r="B10323" s="8">
        <v>177</v>
      </c>
      <c r="C10323" s="8" t="s">
        <v>8446</v>
      </c>
      <c r="D10323" s="50" t="s">
        <v>12097</v>
      </c>
      <c r="E10323" s="50" t="s">
        <v>8596</v>
      </c>
    </row>
    <row r="10324" spans="1:5" ht="16" x14ac:dyDescent="0.2">
      <c r="A10324" s="8" t="s">
        <v>12</v>
      </c>
      <c r="B10324" s="8">
        <v>178</v>
      </c>
      <c r="C10324" s="8" t="s">
        <v>8446</v>
      </c>
      <c r="D10324" s="50" t="s">
        <v>12098</v>
      </c>
      <c r="E10324" s="50" t="s">
        <v>8597</v>
      </c>
    </row>
    <row r="10325" spans="1:5" ht="16" x14ac:dyDescent="0.2">
      <c r="A10325" s="8" t="s">
        <v>12</v>
      </c>
      <c r="B10325" s="8">
        <v>179</v>
      </c>
      <c r="C10325" s="8" t="s">
        <v>8446</v>
      </c>
      <c r="D10325" s="50" t="s">
        <v>12099</v>
      </c>
      <c r="E10325" s="50" t="s">
        <v>8598</v>
      </c>
    </row>
    <row r="10326" spans="1:5" ht="16" x14ac:dyDescent="0.2">
      <c r="A10326" s="8" t="s">
        <v>12</v>
      </c>
      <c r="B10326" s="8">
        <v>180</v>
      </c>
      <c r="C10326" s="8" t="s">
        <v>8446</v>
      </c>
      <c r="D10326" s="50" t="s">
        <v>12100</v>
      </c>
      <c r="E10326" s="50" t="s">
        <v>8599</v>
      </c>
    </row>
    <row r="10327" spans="1:5" ht="16" x14ac:dyDescent="0.2">
      <c r="A10327" s="8" t="s">
        <v>12</v>
      </c>
      <c r="B10327" s="8">
        <v>181</v>
      </c>
      <c r="C10327" s="8" t="s">
        <v>8446</v>
      </c>
      <c r="D10327" s="50" t="s">
        <v>12101</v>
      </c>
      <c r="E10327" s="50" t="s">
        <v>8600</v>
      </c>
    </row>
    <row r="10328" spans="1:5" ht="16" x14ac:dyDescent="0.2">
      <c r="A10328" s="8" t="s">
        <v>12</v>
      </c>
      <c r="B10328" s="8">
        <v>182</v>
      </c>
      <c r="C10328" s="8" t="s">
        <v>8446</v>
      </c>
      <c r="D10328" s="50" t="s">
        <v>12102</v>
      </c>
      <c r="E10328" s="50" t="s">
        <v>8601</v>
      </c>
    </row>
    <row r="10329" spans="1:5" ht="16" x14ac:dyDescent="0.2">
      <c r="A10329" s="8" t="s">
        <v>12</v>
      </c>
      <c r="B10329" s="8">
        <v>183</v>
      </c>
      <c r="C10329" s="8" t="s">
        <v>8446</v>
      </c>
      <c r="D10329" s="50" t="s">
        <v>12103</v>
      </c>
      <c r="E10329" s="50" t="s">
        <v>8602</v>
      </c>
    </row>
    <row r="10330" spans="1:5" ht="16" x14ac:dyDescent="0.2">
      <c r="A10330" s="8" t="s">
        <v>12</v>
      </c>
      <c r="B10330" s="8">
        <v>184</v>
      </c>
      <c r="C10330" s="8" t="s">
        <v>8446</v>
      </c>
      <c r="D10330" s="50" t="s">
        <v>12104</v>
      </c>
      <c r="E10330" s="50" t="s">
        <v>8603</v>
      </c>
    </row>
    <row r="10331" spans="1:5" ht="16" x14ac:dyDescent="0.2">
      <c r="A10331" s="8" t="s">
        <v>12</v>
      </c>
      <c r="B10331" s="8">
        <v>185</v>
      </c>
      <c r="C10331" s="8" t="s">
        <v>8446</v>
      </c>
      <c r="D10331" s="50" t="s">
        <v>12105</v>
      </c>
      <c r="E10331" s="50" t="s">
        <v>8604</v>
      </c>
    </row>
    <row r="10332" spans="1:5" ht="16" x14ac:dyDescent="0.2">
      <c r="A10332" s="8" t="s">
        <v>12</v>
      </c>
      <c r="B10332" s="8">
        <v>186</v>
      </c>
      <c r="C10332" s="8" t="s">
        <v>8446</v>
      </c>
      <c r="D10332" s="50" t="s">
        <v>12106</v>
      </c>
      <c r="E10332" s="50" t="s">
        <v>8605</v>
      </c>
    </row>
    <row r="10333" spans="1:5" ht="16" x14ac:dyDescent="0.2">
      <c r="A10333" s="8" t="s">
        <v>12</v>
      </c>
      <c r="B10333" s="8">
        <v>187</v>
      </c>
      <c r="C10333" s="8" t="s">
        <v>8446</v>
      </c>
      <c r="D10333" s="50" t="s">
        <v>12107</v>
      </c>
      <c r="E10333" s="50" t="s">
        <v>8606</v>
      </c>
    </row>
    <row r="10334" spans="1:5" ht="16" x14ac:dyDescent="0.2">
      <c r="A10334" s="8" t="s">
        <v>12</v>
      </c>
      <c r="B10334" s="8">
        <v>188</v>
      </c>
      <c r="C10334" s="8" t="s">
        <v>8446</v>
      </c>
      <c r="D10334" s="50" t="s">
        <v>12108</v>
      </c>
      <c r="E10334" s="50" t="s">
        <v>8607</v>
      </c>
    </row>
    <row r="10335" spans="1:5" ht="16" x14ac:dyDescent="0.2">
      <c r="A10335" s="8" t="s">
        <v>12</v>
      </c>
      <c r="B10335" s="8">
        <v>189</v>
      </c>
      <c r="C10335" s="8" t="s">
        <v>8446</v>
      </c>
      <c r="D10335" s="50" t="s">
        <v>12109</v>
      </c>
      <c r="E10335" s="50" t="s">
        <v>8608</v>
      </c>
    </row>
    <row r="10336" spans="1:5" ht="16" x14ac:dyDescent="0.2">
      <c r="A10336" s="8" t="s">
        <v>12</v>
      </c>
      <c r="B10336" s="8">
        <v>190</v>
      </c>
      <c r="C10336" s="8" t="s">
        <v>8446</v>
      </c>
      <c r="D10336" s="50" t="s">
        <v>12110</v>
      </c>
      <c r="E10336" s="50" t="s">
        <v>8609</v>
      </c>
    </row>
    <row r="10337" spans="1:5" ht="16" x14ac:dyDescent="0.2">
      <c r="A10337" s="8" t="s">
        <v>12</v>
      </c>
      <c r="B10337" s="8">
        <v>191</v>
      </c>
      <c r="C10337" s="8" t="s">
        <v>8446</v>
      </c>
      <c r="D10337" s="50" t="s">
        <v>12111</v>
      </c>
      <c r="E10337" s="50" t="s">
        <v>8610</v>
      </c>
    </row>
    <row r="10338" spans="1:5" ht="16" x14ac:dyDescent="0.2">
      <c r="A10338" s="8" t="s">
        <v>12</v>
      </c>
      <c r="B10338" s="8">
        <v>192</v>
      </c>
      <c r="C10338" s="8" t="s">
        <v>8446</v>
      </c>
      <c r="D10338" s="50" t="s">
        <v>12112</v>
      </c>
      <c r="E10338" s="50" t="s">
        <v>8611</v>
      </c>
    </row>
    <row r="10339" spans="1:5" ht="16" x14ac:dyDescent="0.2">
      <c r="A10339" s="8" t="s">
        <v>12</v>
      </c>
      <c r="B10339" s="8">
        <v>193</v>
      </c>
      <c r="C10339" s="8" t="s">
        <v>8446</v>
      </c>
      <c r="D10339" s="50" t="s">
        <v>12113</v>
      </c>
      <c r="E10339" s="50" t="s">
        <v>8612</v>
      </c>
    </row>
    <row r="10340" spans="1:5" ht="16" x14ac:dyDescent="0.2">
      <c r="A10340" s="8" t="s">
        <v>12</v>
      </c>
      <c r="B10340" s="8">
        <v>194</v>
      </c>
      <c r="C10340" s="8" t="s">
        <v>8446</v>
      </c>
      <c r="D10340" s="50" t="s">
        <v>12114</v>
      </c>
      <c r="E10340" s="50" t="s">
        <v>8613</v>
      </c>
    </row>
    <row r="10341" spans="1:5" ht="16" x14ac:dyDescent="0.2">
      <c r="A10341" s="8" t="s">
        <v>12</v>
      </c>
      <c r="B10341" s="8">
        <v>195</v>
      </c>
      <c r="C10341" s="8" t="s">
        <v>8446</v>
      </c>
      <c r="D10341" s="50" t="s">
        <v>12115</v>
      </c>
      <c r="E10341" s="50" t="s">
        <v>8614</v>
      </c>
    </row>
    <row r="10342" spans="1:5" ht="16" x14ac:dyDescent="0.2">
      <c r="A10342" s="8" t="s">
        <v>12</v>
      </c>
      <c r="B10342" s="8">
        <v>196</v>
      </c>
      <c r="C10342" s="8" t="s">
        <v>8446</v>
      </c>
      <c r="D10342" s="50" t="s">
        <v>12116</v>
      </c>
      <c r="E10342" s="50" t="s">
        <v>8615</v>
      </c>
    </row>
    <row r="10343" spans="1:5" ht="16" x14ac:dyDescent="0.2">
      <c r="A10343" s="8" t="s">
        <v>12</v>
      </c>
      <c r="B10343" s="8">
        <v>197</v>
      </c>
      <c r="C10343" s="8" t="s">
        <v>8446</v>
      </c>
      <c r="D10343" s="50" t="s">
        <v>12117</v>
      </c>
      <c r="E10343" s="50" t="s">
        <v>8616</v>
      </c>
    </row>
    <row r="10344" spans="1:5" ht="16" x14ac:dyDescent="0.2">
      <c r="A10344" s="8" t="s">
        <v>12</v>
      </c>
      <c r="B10344" s="8">
        <v>198</v>
      </c>
      <c r="C10344" s="8" t="s">
        <v>8446</v>
      </c>
      <c r="D10344" s="50" t="s">
        <v>12118</v>
      </c>
      <c r="E10344" s="50" t="s">
        <v>8617</v>
      </c>
    </row>
    <row r="10345" spans="1:5" ht="16" x14ac:dyDescent="0.2">
      <c r="A10345" s="8" t="s">
        <v>12</v>
      </c>
      <c r="B10345" s="8">
        <v>199</v>
      </c>
      <c r="C10345" s="8" t="s">
        <v>8446</v>
      </c>
      <c r="D10345" s="50" t="s">
        <v>12119</v>
      </c>
      <c r="E10345" s="50" t="s">
        <v>8618</v>
      </c>
    </row>
    <row r="10346" spans="1:5" ht="16" x14ac:dyDescent="0.2">
      <c r="A10346" s="8" t="s">
        <v>12</v>
      </c>
      <c r="B10346" s="8">
        <v>200</v>
      </c>
      <c r="C10346" s="8" t="s">
        <v>8446</v>
      </c>
      <c r="D10346" s="50" t="s">
        <v>12120</v>
      </c>
      <c r="E10346" s="50" t="s">
        <v>8619</v>
      </c>
    </row>
    <row r="10347" spans="1:5" ht="16" x14ac:dyDescent="0.2">
      <c r="A10347" s="8" t="s">
        <v>12</v>
      </c>
      <c r="B10347" s="8">
        <v>201</v>
      </c>
      <c r="C10347" s="8" t="s">
        <v>8446</v>
      </c>
      <c r="D10347" s="50" t="s">
        <v>12121</v>
      </c>
      <c r="E10347" s="50" t="s">
        <v>8620</v>
      </c>
    </row>
    <row r="10348" spans="1:5" ht="16" x14ac:dyDescent="0.2">
      <c r="A10348" s="8" t="s">
        <v>12</v>
      </c>
      <c r="B10348" s="8">
        <v>202</v>
      </c>
      <c r="C10348" s="8" t="s">
        <v>8446</v>
      </c>
      <c r="D10348" s="50" t="s">
        <v>12122</v>
      </c>
      <c r="E10348" s="50" t="s">
        <v>8621</v>
      </c>
    </row>
    <row r="10349" spans="1:5" ht="16" x14ac:dyDescent="0.2">
      <c r="A10349" s="8" t="s">
        <v>12</v>
      </c>
      <c r="B10349" s="8">
        <v>203</v>
      </c>
      <c r="C10349" s="8" t="s">
        <v>8446</v>
      </c>
      <c r="D10349" s="50" t="s">
        <v>12123</v>
      </c>
      <c r="E10349" s="50" t="s">
        <v>8622</v>
      </c>
    </row>
    <row r="10350" spans="1:5" ht="16" x14ac:dyDescent="0.2">
      <c r="A10350" s="8" t="s">
        <v>12</v>
      </c>
      <c r="B10350" s="8">
        <v>204</v>
      </c>
      <c r="C10350" s="8" t="s">
        <v>8446</v>
      </c>
      <c r="D10350" s="50" t="s">
        <v>12124</v>
      </c>
      <c r="E10350" s="50" t="s">
        <v>8623</v>
      </c>
    </row>
    <row r="10351" spans="1:5" ht="16" x14ac:dyDescent="0.2">
      <c r="A10351" s="8" t="s">
        <v>12</v>
      </c>
      <c r="B10351" s="8">
        <v>205</v>
      </c>
      <c r="C10351" s="8" t="s">
        <v>8446</v>
      </c>
      <c r="D10351" s="50" t="s">
        <v>12125</v>
      </c>
      <c r="E10351" s="50" t="s">
        <v>8624</v>
      </c>
    </row>
    <row r="10352" spans="1:5" ht="16" x14ac:dyDescent="0.2">
      <c r="A10352" s="8" t="s">
        <v>12</v>
      </c>
      <c r="B10352" s="8">
        <v>206</v>
      </c>
      <c r="C10352" s="8" t="s">
        <v>8446</v>
      </c>
      <c r="D10352" s="50" t="s">
        <v>12126</v>
      </c>
      <c r="E10352" s="50" t="s">
        <v>8625</v>
      </c>
    </row>
    <row r="10353" spans="1:5" ht="16" x14ac:dyDescent="0.2">
      <c r="A10353" s="8" t="s">
        <v>12</v>
      </c>
      <c r="B10353" s="8">
        <v>207</v>
      </c>
      <c r="C10353" s="8" t="s">
        <v>8446</v>
      </c>
      <c r="D10353" s="50" t="s">
        <v>12127</v>
      </c>
      <c r="E10353" s="50" t="s">
        <v>8626</v>
      </c>
    </row>
    <row r="10354" spans="1:5" ht="16" x14ac:dyDescent="0.2">
      <c r="A10354" s="8" t="s">
        <v>12</v>
      </c>
      <c r="B10354" s="8">
        <v>208</v>
      </c>
      <c r="C10354" s="8" t="s">
        <v>8446</v>
      </c>
      <c r="D10354" s="50" t="s">
        <v>12128</v>
      </c>
      <c r="E10354" s="50" t="s">
        <v>8627</v>
      </c>
    </row>
    <row r="10355" spans="1:5" ht="16" x14ac:dyDescent="0.2">
      <c r="A10355" s="8" t="s">
        <v>12</v>
      </c>
      <c r="B10355" s="8">
        <v>209</v>
      </c>
      <c r="C10355" s="8" t="s">
        <v>8446</v>
      </c>
      <c r="D10355" s="50" t="s">
        <v>12129</v>
      </c>
      <c r="E10355" s="50" t="s">
        <v>8628</v>
      </c>
    </row>
    <row r="10356" spans="1:5" ht="16" x14ac:dyDescent="0.2">
      <c r="A10356" s="8" t="s">
        <v>12</v>
      </c>
      <c r="B10356" s="8">
        <v>210</v>
      </c>
      <c r="C10356" s="8" t="s">
        <v>8446</v>
      </c>
      <c r="D10356" s="50" t="s">
        <v>12130</v>
      </c>
      <c r="E10356" s="50" t="s">
        <v>8629</v>
      </c>
    </row>
    <row r="10357" spans="1:5" ht="16" x14ac:dyDescent="0.2">
      <c r="A10357" s="8" t="s">
        <v>12</v>
      </c>
      <c r="B10357" s="8">
        <v>211</v>
      </c>
      <c r="C10357" s="8" t="s">
        <v>8446</v>
      </c>
      <c r="D10357" s="50" t="s">
        <v>12131</v>
      </c>
      <c r="E10357" s="50" t="s">
        <v>8630</v>
      </c>
    </row>
    <row r="10358" spans="1:5" ht="16" x14ac:dyDescent="0.2">
      <c r="A10358" s="8" t="s">
        <v>12</v>
      </c>
      <c r="B10358" s="8">
        <v>212</v>
      </c>
      <c r="C10358" s="8" t="s">
        <v>8446</v>
      </c>
      <c r="D10358" s="50" t="s">
        <v>12132</v>
      </c>
      <c r="E10358" s="50" t="s">
        <v>8631</v>
      </c>
    </row>
    <row r="10359" spans="1:5" ht="16" x14ac:dyDescent="0.2">
      <c r="A10359" s="8" t="s">
        <v>12</v>
      </c>
      <c r="B10359" s="8">
        <v>213</v>
      </c>
      <c r="C10359" s="8" t="s">
        <v>8446</v>
      </c>
      <c r="D10359" s="50" t="s">
        <v>12133</v>
      </c>
      <c r="E10359" s="50" t="s">
        <v>8632</v>
      </c>
    </row>
    <row r="10360" spans="1:5" ht="16" x14ac:dyDescent="0.2">
      <c r="A10360" s="8" t="s">
        <v>12</v>
      </c>
      <c r="B10360" s="8">
        <v>214</v>
      </c>
      <c r="C10360" s="8" t="s">
        <v>8446</v>
      </c>
      <c r="D10360" s="50" t="s">
        <v>12134</v>
      </c>
      <c r="E10360" s="50" t="s">
        <v>8633</v>
      </c>
    </row>
    <row r="10361" spans="1:5" ht="16" x14ac:dyDescent="0.2">
      <c r="A10361" s="8" t="s">
        <v>12</v>
      </c>
      <c r="B10361" s="8">
        <v>215</v>
      </c>
      <c r="C10361" s="8" t="s">
        <v>8446</v>
      </c>
      <c r="D10361" s="50" t="s">
        <v>12135</v>
      </c>
      <c r="E10361" s="50" t="s">
        <v>8634</v>
      </c>
    </row>
    <row r="10362" spans="1:5" ht="16" x14ac:dyDescent="0.2">
      <c r="A10362" s="8" t="s">
        <v>12</v>
      </c>
      <c r="B10362" s="8">
        <v>216</v>
      </c>
      <c r="C10362" s="8" t="s">
        <v>8446</v>
      </c>
      <c r="D10362" s="50" t="s">
        <v>12136</v>
      </c>
      <c r="E10362" s="50" t="s">
        <v>8635</v>
      </c>
    </row>
    <row r="10363" spans="1:5" ht="16" x14ac:dyDescent="0.2">
      <c r="A10363" s="8" t="s">
        <v>12</v>
      </c>
      <c r="B10363" s="8">
        <v>217</v>
      </c>
      <c r="C10363" s="8" t="s">
        <v>8446</v>
      </c>
      <c r="D10363" s="50" t="s">
        <v>12137</v>
      </c>
      <c r="E10363" s="50" t="s">
        <v>8636</v>
      </c>
    </row>
    <row r="10364" spans="1:5" ht="16" x14ac:dyDescent="0.2">
      <c r="A10364" s="8" t="s">
        <v>12</v>
      </c>
      <c r="B10364" s="8">
        <v>218</v>
      </c>
      <c r="C10364" s="8" t="s">
        <v>8446</v>
      </c>
      <c r="D10364" s="50" t="s">
        <v>12138</v>
      </c>
      <c r="E10364" s="50" t="s">
        <v>8637</v>
      </c>
    </row>
    <row r="10365" spans="1:5" ht="16" x14ac:dyDescent="0.2">
      <c r="A10365" s="8" t="s">
        <v>12</v>
      </c>
      <c r="B10365" s="8">
        <v>219</v>
      </c>
      <c r="C10365" s="8" t="s">
        <v>8446</v>
      </c>
      <c r="D10365" s="50" t="s">
        <v>12139</v>
      </c>
      <c r="E10365" s="50" t="s">
        <v>8638</v>
      </c>
    </row>
    <row r="10366" spans="1:5" ht="16" x14ac:dyDescent="0.2">
      <c r="A10366" s="8" t="s">
        <v>12</v>
      </c>
      <c r="B10366" s="8">
        <v>220</v>
      </c>
      <c r="C10366" s="8" t="s">
        <v>8446</v>
      </c>
      <c r="D10366" s="50" t="s">
        <v>12140</v>
      </c>
      <c r="E10366" s="50" t="s">
        <v>8639</v>
      </c>
    </row>
    <row r="10367" spans="1:5" ht="16" x14ac:dyDescent="0.2">
      <c r="A10367" s="8" t="s">
        <v>12</v>
      </c>
      <c r="B10367" s="8">
        <v>221</v>
      </c>
      <c r="C10367" s="8" t="s">
        <v>8446</v>
      </c>
      <c r="D10367" s="50" t="s">
        <v>12141</v>
      </c>
      <c r="E10367" s="50" t="s">
        <v>8640</v>
      </c>
    </row>
    <row r="10368" spans="1:5" ht="16" x14ac:dyDescent="0.2">
      <c r="A10368" s="8" t="s">
        <v>12</v>
      </c>
      <c r="B10368" s="8">
        <v>222</v>
      </c>
      <c r="C10368" s="8" t="s">
        <v>8446</v>
      </c>
      <c r="D10368" s="50" t="s">
        <v>12142</v>
      </c>
      <c r="E10368" s="50" t="s">
        <v>8641</v>
      </c>
    </row>
    <row r="10369" spans="1:5" ht="16" x14ac:dyDescent="0.2">
      <c r="A10369" s="8" t="s">
        <v>12</v>
      </c>
      <c r="B10369" s="8">
        <v>223</v>
      </c>
      <c r="C10369" s="8" t="s">
        <v>8446</v>
      </c>
      <c r="D10369" s="50" t="s">
        <v>12143</v>
      </c>
      <c r="E10369" s="50" t="s">
        <v>8642</v>
      </c>
    </row>
    <row r="10370" spans="1:5" ht="16" x14ac:dyDescent="0.2">
      <c r="A10370" s="8" t="s">
        <v>12</v>
      </c>
      <c r="B10370" s="8">
        <v>224</v>
      </c>
      <c r="C10370" s="8" t="s">
        <v>8446</v>
      </c>
      <c r="D10370" s="50" t="s">
        <v>12144</v>
      </c>
      <c r="E10370" s="50" t="s">
        <v>8643</v>
      </c>
    </row>
    <row r="10371" spans="1:5" ht="16" x14ac:dyDescent="0.2">
      <c r="A10371" s="8" t="s">
        <v>12</v>
      </c>
      <c r="B10371" s="8">
        <v>225</v>
      </c>
      <c r="C10371" s="8" t="s">
        <v>8446</v>
      </c>
      <c r="D10371" s="50" t="s">
        <v>12145</v>
      </c>
      <c r="E10371" s="50" t="s">
        <v>8644</v>
      </c>
    </row>
    <row r="10372" spans="1:5" ht="16" x14ac:dyDescent="0.2">
      <c r="A10372" s="8" t="s">
        <v>12</v>
      </c>
      <c r="B10372" s="8">
        <v>226</v>
      </c>
      <c r="C10372" s="8" t="s">
        <v>8446</v>
      </c>
      <c r="D10372" s="50" t="s">
        <v>12146</v>
      </c>
      <c r="E10372" s="50" t="s">
        <v>8645</v>
      </c>
    </row>
    <row r="10373" spans="1:5" ht="16" x14ac:dyDescent="0.2">
      <c r="A10373" s="8" t="s">
        <v>12</v>
      </c>
      <c r="B10373" s="8">
        <v>227</v>
      </c>
      <c r="C10373" s="8" t="s">
        <v>8446</v>
      </c>
      <c r="D10373" s="50" t="s">
        <v>12147</v>
      </c>
      <c r="E10373" s="50" t="s">
        <v>8646</v>
      </c>
    </row>
    <row r="10374" spans="1:5" ht="16" x14ac:dyDescent="0.2">
      <c r="A10374" s="8" t="s">
        <v>12</v>
      </c>
      <c r="B10374" s="8">
        <v>228</v>
      </c>
      <c r="C10374" s="8" t="s">
        <v>8446</v>
      </c>
      <c r="D10374" s="50" t="s">
        <v>12148</v>
      </c>
      <c r="E10374" s="50" t="s">
        <v>8647</v>
      </c>
    </row>
    <row r="10375" spans="1:5" ht="16" x14ac:dyDescent="0.2">
      <c r="A10375" s="8" t="s">
        <v>12</v>
      </c>
      <c r="B10375" s="8">
        <v>229</v>
      </c>
      <c r="C10375" s="8" t="s">
        <v>8446</v>
      </c>
      <c r="D10375" s="50" t="s">
        <v>12149</v>
      </c>
      <c r="E10375" s="50" t="s">
        <v>8648</v>
      </c>
    </row>
    <row r="10376" spans="1:5" ht="16" x14ac:dyDescent="0.2">
      <c r="A10376" s="8" t="s">
        <v>12</v>
      </c>
      <c r="B10376" s="8">
        <v>230</v>
      </c>
      <c r="C10376" s="8" t="s">
        <v>8446</v>
      </c>
      <c r="D10376" s="50" t="s">
        <v>12150</v>
      </c>
      <c r="E10376" s="50" t="s">
        <v>8649</v>
      </c>
    </row>
    <row r="10377" spans="1:5" ht="16" x14ac:dyDescent="0.2">
      <c r="A10377" s="8" t="s">
        <v>12</v>
      </c>
      <c r="B10377" s="8">
        <v>231</v>
      </c>
      <c r="C10377" s="8" t="s">
        <v>8446</v>
      </c>
      <c r="D10377" s="50" t="s">
        <v>12151</v>
      </c>
      <c r="E10377" s="50" t="s">
        <v>8650</v>
      </c>
    </row>
    <row r="10378" spans="1:5" ht="16" x14ac:dyDescent="0.2">
      <c r="A10378" s="8" t="s">
        <v>12</v>
      </c>
      <c r="B10378" s="8">
        <v>232</v>
      </c>
      <c r="C10378" s="8" t="s">
        <v>8446</v>
      </c>
      <c r="D10378" s="50" t="s">
        <v>12152</v>
      </c>
      <c r="E10378" s="50" t="s">
        <v>8651</v>
      </c>
    </row>
    <row r="10379" spans="1:5" ht="16" x14ac:dyDescent="0.2">
      <c r="A10379" s="8" t="s">
        <v>12</v>
      </c>
      <c r="B10379" s="8">
        <v>233</v>
      </c>
      <c r="C10379" s="8" t="s">
        <v>8446</v>
      </c>
      <c r="D10379" s="50" t="s">
        <v>12153</v>
      </c>
      <c r="E10379" s="50" t="s">
        <v>8652</v>
      </c>
    </row>
    <row r="10380" spans="1:5" ht="16" x14ac:dyDescent="0.2">
      <c r="A10380" s="8" t="s">
        <v>12</v>
      </c>
      <c r="B10380" s="8">
        <v>234</v>
      </c>
      <c r="C10380" s="8" t="s">
        <v>8446</v>
      </c>
      <c r="D10380" s="50" t="s">
        <v>12154</v>
      </c>
      <c r="E10380" s="50" t="s">
        <v>8653</v>
      </c>
    </row>
    <row r="10381" spans="1:5" ht="16" x14ac:dyDescent="0.2">
      <c r="A10381" s="8" t="s">
        <v>12</v>
      </c>
      <c r="B10381" s="8">
        <v>235</v>
      </c>
      <c r="C10381" s="8" t="s">
        <v>8446</v>
      </c>
      <c r="D10381" s="50" t="s">
        <v>12155</v>
      </c>
      <c r="E10381" s="50" t="s">
        <v>8654</v>
      </c>
    </row>
    <row r="10382" spans="1:5" ht="16" x14ac:dyDescent="0.2">
      <c r="A10382" s="8" t="s">
        <v>12</v>
      </c>
      <c r="B10382" s="8">
        <v>236</v>
      </c>
      <c r="C10382" s="8" t="s">
        <v>8446</v>
      </c>
      <c r="D10382" s="50" t="s">
        <v>12156</v>
      </c>
      <c r="E10382" s="50" t="s">
        <v>8655</v>
      </c>
    </row>
    <row r="10383" spans="1:5" ht="16" x14ac:dyDescent="0.2">
      <c r="A10383" s="8" t="s">
        <v>12</v>
      </c>
      <c r="B10383" s="8">
        <v>237</v>
      </c>
      <c r="C10383" s="8" t="s">
        <v>8446</v>
      </c>
      <c r="D10383" s="50" t="s">
        <v>12157</v>
      </c>
      <c r="E10383" s="50" t="s">
        <v>8656</v>
      </c>
    </row>
    <row r="10384" spans="1:5" ht="16" x14ac:dyDescent="0.2">
      <c r="A10384" s="8" t="s">
        <v>12</v>
      </c>
      <c r="B10384" s="8">
        <v>238</v>
      </c>
      <c r="C10384" s="8" t="s">
        <v>8446</v>
      </c>
      <c r="D10384" s="50" t="s">
        <v>12158</v>
      </c>
      <c r="E10384" s="50" t="s">
        <v>8657</v>
      </c>
    </row>
    <row r="10385" spans="1:5" ht="16" x14ac:dyDescent="0.2">
      <c r="A10385" s="8" t="s">
        <v>12</v>
      </c>
      <c r="B10385" s="8">
        <v>239</v>
      </c>
      <c r="C10385" s="8" t="s">
        <v>8446</v>
      </c>
      <c r="D10385" s="50" t="s">
        <v>12159</v>
      </c>
      <c r="E10385" s="50" t="s">
        <v>8658</v>
      </c>
    </row>
    <row r="10386" spans="1:5" ht="16" x14ac:dyDescent="0.2">
      <c r="A10386" s="8" t="s">
        <v>12</v>
      </c>
      <c r="B10386" s="8">
        <v>240</v>
      </c>
      <c r="C10386" s="8" t="s">
        <v>8446</v>
      </c>
      <c r="D10386" s="50" t="s">
        <v>12160</v>
      </c>
      <c r="E10386" s="50" t="s">
        <v>8659</v>
      </c>
    </row>
    <row r="10387" spans="1:5" ht="16" x14ac:dyDescent="0.2">
      <c r="A10387" s="8" t="s">
        <v>12</v>
      </c>
      <c r="B10387" s="8">
        <v>241</v>
      </c>
      <c r="C10387" s="8" t="s">
        <v>8446</v>
      </c>
      <c r="D10387" s="50" t="s">
        <v>12161</v>
      </c>
      <c r="E10387" s="50" t="s">
        <v>8660</v>
      </c>
    </row>
    <row r="10388" spans="1:5" ht="16" x14ac:dyDescent="0.2">
      <c r="A10388" s="8" t="s">
        <v>12</v>
      </c>
      <c r="B10388" s="8">
        <v>242</v>
      </c>
      <c r="C10388" s="8" t="s">
        <v>8446</v>
      </c>
      <c r="D10388" s="50" t="s">
        <v>12162</v>
      </c>
      <c r="E10388" s="50" t="s">
        <v>8661</v>
      </c>
    </row>
    <row r="10389" spans="1:5" ht="16" x14ac:dyDescent="0.2">
      <c r="A10389" s="8" t="s">
        <v>12</v>
      </c>
      <c r="B10389" s="8">
        <v>243</v>
      </c>
      <c r="C10389" s="8" t="s">
        <v>8446</v>
      </c>
      <c r="D10389" s="50" t="s">
        <v>12163</v>
      </c>
      <c r="E10389" s="50" t="s">
        <v>8662</v>
      </c>
    </row>
    <row r="10390" spans="1:5" ht="16" x14ac:dyDescent="0.2">
      <c r="A10390" s="8" t="s">
        <v>12</v>
      </c>
      <c r="B10390" s="8">
        <v>244</v>
      </c>
      <c r="C10390" s="8" t="s">
        <v>8446</v>
      </c>
      <c r="D10390" s="50" t="s">
        <v>12164</v>
      </c>
      <c r="E10390" s="50" t="s">
        <v>8663</v>
      </c>
    </row>
    <row r="10391" spans="1:5" ht="16" x14ac:dyDescent="0.2">
      <c r="A10391" s="8" t="s">
        <v>12</v>
      </c>
      <c r="B10391" s="8">
        <v>245</v>
      </c>
      <c r="C10391" s="8" t="s">
        <v>8446</v>
      </c>
      <c r="D10391" s="50" t="s">
        <v>12165</v>
      </c>
      <c r="E10391" s="38" t="s">
        <v>8664</v>
      </c>
    </row>
    <row r="10392" spans="1:5" ht="16" x14ac:dyDescent="0.2">
      <c r="A10392" s="8" t="s">
        <v>12</v>
      </c>
      <c r="B10392" s="8">
        <v>246</v>
      </c>
      <c r="C10392" s="8" t="s">
        <v>8446</v>
      </c>
      <c r="D10392" s="50" t="s">
        <v>12166</v>
      </c>
      <c r="E10392" s="50" t="s">
        <v>8665</v>
      </c>
    </row>
    <row r="10393" spans="1:5" ht="16" x14ac:dyDescent="0.2">
      <c r="A10393" s="8" t="s">
        <v>12</v>
      </c>
      <c r="B10393" s="8">
        <v>247</v>
      </c>
      <c r="C10393" s="8" t="s">
        <v>8446</v>
      </c>
      <c r="D10393" s="50" t="s">
        <v>12167</v>
      </c>
      <c r="E10393" s="50" t="s">
        <v>8666</v>
      </c>
    </row>
    <row r="10394" spans="1:5" ht="16" x14ac:dyDescent="0.2">
      <c r="A10394" s="8" t="s">
        <v>12</v>
      </c>
      <c r="B10394" s="8">
        <v>248</v>
      </c>
      <c r="C10394" s="8" t="s">
        <v>8446</v>
      </c>
      <c r="D10394" s="50" t="s">
        <v>12168</v>
      </c>
      <c r="E10394" s="50" t="s">
        <v>8667</v>
      </c>
    </row>
    <row r="10395" spans="1:5" ht="16" x14ac:dyDescent="0.2">
      <c r="A10395" s="8" t="s">
        <v>12</v>
      </c>
      <c r="B10395" s="8">
        <v>249</v>
      </c>
      <c r="C10395" s="8" t="s">
        <v>8446</v>
      </c>
      <c r="D10395" s="50" t="s">
        <v>12169</v>
      </c>
      <c r="E10395" s="50" t="s">
        <v>8668</v>
      </c>
    </row>
    <row r="10396" spans="1:5" ht="16" x14ac:dyDescent="0.2">
      <c r="A10396" s="8" t="s">
        <v>12</v>
      </c>
      <c r="B10396" s="8">
        <v>250</v>
      </c>
      <c r="C10396" s="8" t="s">
        <v>8446</v>
      </c>
      <c r="D10396" s="50" t="s">
        <v>12170</v>
      </c>
      <c r="E10396" s="50" t="s">
        <v>8669</v>
      </c>
    </row>
    <row r="10397" spans="1:5" ht="16" x14ac:dyDescent="0.2">
      <c r="A10397" s="8" t="s">
        <v>12</v>
      </c>
      <c r="B10397" s="8">
        <v>251</v>
      </c>
      <c r="C10397" s="8" t="s">
        <v>8446</v>
      </c>
      <c r="D10397" s="50" t="s">
        <v>12171</v>
      </c>
      <c r="E10397" s="50" t="s">
        <v>8670</v>
      </c>
    </row>
    <row r="10398" spans="1:5" ht="16" x14ac:dyDescent="0.2">
      <c r="A10398" s="8" t="s">
        <v>12</v>
      </c>
      <c r="B10398" s="8">
        <v>252</v>
      </c>
      <c r="C10398" s="8" t="s">
        <v>8446</v>
      </c>
      <c r="D10398" s="50" t="s">
        <v>12172</v>
      </c>
      <c r="E10398" s="50" t="s">
        <v>8671</v>
      </c>
    </row>
    <row r="10399" spans="1:5" ht="16" x14ac:dyDescent="0.2">
      <c r="A10399" s="8" t="s">
        <v>12</v>
      </c>
      <c r="B10399" s="8">
        <v>253</v>
      </c>
      <c r="C10399" s="8" t="s">
        <v>8446</v>
      </c>
      <c r="D10399" s="50" t="s">
        <v>12173</v>
      </c>
      <c r="E10399" s="50" t="s">
        <v>8672</v>
      </c>
    </row>
    <row r="10400" spans="1:5" ht="16" x14ac:dyDescent="0.2">
      <c r="A10400" s="8" t="s">
        <v>12</v>
      </c>
      <c r="B10400" s="8">
        <v>254</v>
      </c>
      <c r="C10400" s="8" t="s">
        <v>8446</v>
      </c>
      <c r="D10400" s="50" t="s">
        <v>12174</v>
      </c>
      <c r="E10400" s="50" t="s">
        <v>8673</v>
      </c>
    </row>
    <row r="10401" spans="1:5" ht="16" x14ac:dyDescent="0.2">
      <c r="A10401" s="8" t="s">
        <v>12</v>
      </c>
      <c r="B10401" s="8">
        <v>255</v>
      </c>
      <c r="C10401" s="8" t="s">
        <v>8446</v>
      </c>
      <c r="D10401" s="50" t="s">
        <v>12175</v>
      </c>
      <c r="E10401" s="50" t="s">
        <v>8674</v>
      </c>
    </row>
    <row r="10402" spans="1:5" ht="16" x14ac:dyDescent="0.2">
      <c r="A10402" s="8" t="s">
        <v>12</v>
      </c>
      <c r="B10402" s="8">
        <v>256</v>
      </c>
      <c r="C10402" s="8" t="s">
        <v>8446</v>
      </c>
      <c r="D10402" s="50" t="s">
        <v>12176</v>
      </c>
      <c r="E10402" s="50" t="s">
        <v>8675</v>
      </c>
    </row>
    <row r="10403" spans="1:5" ht="16" x14ac:dyDescent="0.2">
      <c r="A10403" s="8" t="s">
        <v>12</v>
      </c>
      <c r="B10403" s="8">
        <v>257</v>
      </c>
      <c r="C10403" s="8" t="s">
        <v>8446</v>
      </c>
      <c r="D10403" s="50" t="s">
        <v>12177</v>
      </c>
      <c r="E10403" s="50" t="s">
        <v>8676</v>
      </c>
    </row>
    <row r="10404" spans="1:5" ht="16" x14ac:dyDescent="0.2">
      <c r="A10404" s="8" t="s">
        <v>12</v>
      </c>
      <c r="B10404" s="8">
        <v>258</v>
      </c>
      <c r="C10404" s="8" t="s">
        <v>8446</v>
      </c>
      <c r="D10404" s="50" t="s">
        <v>12178</v>
      </c>
      <c r="E10404" s="50" t="s">
        <v>8677</v>
      </c>
    </row>
    <row r="10405" spans="1:5" ht="16" x14ac:dyDescent="0.2">
      <c r="A10405" s="8" t="s">
        <v>12</v>
      </c>
      <c r="B10405" s="8">
        <v>259</v>
      </c>
      <c r="C10405" s="8" t="s">
        <v>8446</v>
      </c>
      <c r="D10405" s="50" t="s">
        <v>12179</v>
      </c>
      <c r="E10405" s="50" t="s">
        <v>8678</v>
      </c>
    </row>
    <row r="10406" spans="1:5" ht="16" x14ac:dyDescent="0.2">
      <c r="A10406" s="8" t="s">
        <v>12</v>
      </c>
      <c r="B10406" s="8">
        <v>260</v>
      </c>
      <c r="C10406" s="8" t="s">
        <v>8446</v>
      </c>
      <c r="D10406" s="50" t="s">
        <v>12180</v>
      </c>
      <c r="E10406" s="50" t="s">
        <v>8679</v>
      </c>
    </row>
    <row r="10407" spans="1:5" ht="16" x14ac:dyDescent="0.2">
      <c r="A10407" s="8" t="s">
        <v>12</v>
      </c>
      <c r="B10407" s="8">
        <v>261</v>
      </c>
      <c r="C10407" s="8" t="s">
        <v>8446</v>
      </c>
      <c r="D10407" s="50" t="s">
        <v>12181</v>
      </c>
      <c r="E10407" s="50" t="s">
        <v>8680</v>
      </c>
    </row>
    <row r="10408" spans="1:5" ht="16" x14ac:dyDescent="0.2">
      <c r="A10408" s="8" t="s">
        <v>12</v>
      </c>
      <c r="B10408" s="8">
        <v>262</v>
      </c>
      <c r="C10408" s="8" t="s">
        <v>8446</v>
      </c>
      <c r="D10408" s="50" t="s">
        <v>12182</v>
      </c>
      <c r="E10408" s="50" t="s">
        <v>8681</v>
      </c>
    </row>
    <row r="10409" spans="1:5" ht="16" x14ac:dyDescent="0.2">
      <c r="A10409" s="8" t="s">
        <v>12</v>
      </c>
      <c r="B10409" s="8">
        <v>263</v>
      </c>
      <c r="C10409" s="8" t="s">
        <v>8446</v>
      </c>
      <c r="D10409" s="50" t="s">
        <v>12183</v>
      </c>
      <c r="E10409" s="50" t="s">
        <v>8682</v>
      </c>
    </row>
    <row r="10410" spans="1:5" ht="16" x14ac:dyDescent="0.2">
      <c r="A10410" s="8" t="s">
        <v>12</v>
      </c>
      <c r="B10410" s="8">
        <v>264</v>
      </c>
      <c r="C10410" s="8" t="s">
        <v>8446</v>
      </c>
      <c r="D10410" s="50" t="s">
        <v>12184</v>
      </c>
      <c r="E10410" s="50" t="s">
        <v>8683</v>
      </c>
    </row>
    <row r="10411" spans="1:5" ht="16" x14ac:dyDescent="0.2">
      <c r="A10411" s="8" t="s">
        <v>12</v>
      </c>
      <c r="B10411" s="8">
        <v>265</v>
      </c>
      <c r="C10411" s="8" t="s">
        <v>8446</v>
      </c>
      <c r="D10411" s="50" t="s">
        <v>12185</v>
      </c>
      <c r="E10411" s="50" t="s">
        <v>8684</v>
      </c>
    </row>
    <row r="10412" spans="1:5" ht="16" x14ac:dyDescent="0.2">
      <c r="A10412" s="8" t="s">
        <v>12</v>
      </c>
      <c r="B10412" s="8">
        <v>266</v>
      </c>
      <c r="C10412" s="8" t="s">
        <v>8446</v>
      </c>
      <c r="D10412" s="50" t="s">
        <v>12186</v>
      </c>
      <c r="E10412" s="50" t="s">
        <v>8685</v>
      </c>
    </row>
    <row r="10413" spans="1:5" ht="16" x14ac:dyDescent="0.2">
      <c r="A10413" s="8" t="s">
        <v>12</v>
      </c>
      <c r="B10413" s="8">
        <v>267</v>
      </c>
      <c r="C10413" s="8" t="s">
        <v>8446</v>
      </c>
      <c r="D10413" s="50" t="s">
        <v>12187</v>
      </c>
      <c r="E10413" s="50" t="s">
        <v>8686</v>
      </c>
    </row>
    <row r="10414" spans="1:5" ht="16" x14ac:dyDescent="0.2">
      <c r="A10414" s="8" t="s">
        <v>12</v>
      </c>
      <c r="B10414" s="8">
        <v>268</v>
      </c>
      <c r="C10414" s="8" t="s">
        <v>8446</v>
      </c>
      <c r="D10414" s="50" t="s">
        <v>12188</v>
      </c>
      <c r="E10414" s="50" t="s">
        <v>8687</v>
      </c>
    </row>
    <row r="10415" spans="1:5" ht="16" x14ac:dyDescent="0.2">
      <c r="A10415" s="8" t="s">
        <v>12</v>
      </c>
      <c r="B10415" s="8">
        <v>269</v>
      </c>
      <c r="C10415" s="8" t="s">
        <v>8446</v>
      </c>
      <c r="D10415" s="50" t="s">
        <v>12189</v>
      </c>
      <c r="E10415" s="50" t="s">
        <v>8688</v>
      </c>
    </row>
    <row r="10416" spans="1:5" ht="16" x14ac:dyDescent="0.2">
      <c r="A10416" s="8" t="s">
        <v>12</v>
      </c>
      <c r="B10416" s="8">
        <v>270</v>
      </c>
      <c r="C10416" s="8" t="s">
        <v>8446</v>
      </c>
      <c r="D10416" s="50" t="s">
        <v>12190</v>
      </c>
      <c r="E10416" s="50" t="s">
        <v>8689</v>
      </c>
    </row>
    <row r="10417" spans="1:5" ht="16" x14ac:dyDescent="0.2">
      <c r="A10417" s="8" t="s">
        <v>12</v>
      </c>
      <c r="B10417" s="8">
        <v>271</v>
      </c>
      <c r="C10417" s="8" t="s">
        <v>8446</v>
      </c>
      <c r="D10417" s="50" t="s">
        <v>12191</v>
      </c>
      <c r="E10417" s="50" t="s">
        <v>8690</v>
      </c>
    </row>
    <row r="10418" spans="1:5" ht="16" x14ac:dyDescent="0.2">
      <c r="A10418" s="8" t="s">
        <v>12</v>
      </c>
      <c r="B10418" s="8">
        <v>272</v>
      </c>
      <c r="C10418" s="8" t="s">
        <v>8446</v>
      </c>
      <c r="D10418" s="50" t="s">
        <v>12192</v>
      </c>
      <c r="E10418" s="50" t="s">
        <v>8691</v>
      </c>
    </row>
    <row r="10419" spans="1:5" ht="16" x14ac:dyDescent="0.2">
      <c r="A10419" s="8" t="s">
        <v>12</v>
      </c>
      <c r="B10419" s="8">
        <v>273</v>
      </c>
      <c r="C10419" s="8" t="s">
        <v>8446</v>
      </c>
      <c r="D10419" s="50" t="s">
        <v>12193</v>
      </c>
      <c r="E10419" s="50" t="s">
        <v>8692</v>
      </c>
    </row>
    <row r="10420" spans="1:5" ht="16" x14ac:dyDescent="0.2">
      <c r="A10420" s="8" t="s">
        <v>12</v>
      </c>
      <c r="B10420" s="8">
        <v>274</v>
      </c>
      <c r="C10420" s="8" t="s">
        <v>8446</v>
      </c>
      <c r="D10420" s="50" t="s">
        <v>12194</v>
      </c>
      <c r="E10420" s="50" t="s">
        <v>8693</v>
      </c>
    </row>
    <row r="10421" spans="1:5" ht="16" x14ac:dyDescent="0.2">
      <c r="A10421" s="8" t="s">
        <v>12</v>
      </c>
      <c r="B10421" s="8">
        <v>275</v>
      </c>
      <c r="C10421" s="8" t="s">
        <v>8446</v>
      </c>
      <c r="D10421" s="50" t="s">
        <v>12195</v>
      </c>
      <c r="E10421" s="50" t="s">
        <v>8694</v>
      </c>
    </row>
    <row r="10422" spans="1:5" ht="16" x14ac:dyDescent="0.2">
      <c r="A10422" s="8" t="s">
        <v>12</v>
      </c>
      <c r="B10422" s="8">
        <v>276</v>
      </c>
      <c r="C10422" s="8" t="s">
        <v>8446</v>
      </c>
      <c r="D10422" s="50" t="s">
        <v>12196</v>
      </c>
      <c r="E10422" s="50" t="s">
        <v>8695</v>
      </c>
    </row>
    <row r="10423" spans="1:5" ht="16" x14ac:dyDescent="0.2">
      <c r="A10423" s="8" t="s">
        <v>12</v>
      </c>
      <c r="B10423" s="8">
        <v>277</v>
      </c>
      <c r="C10423" s="8" t="s">
        <v>8446</v>
      </c>
      <c r="D10423" s="50" t="s">
        <v>12197</v>
      </c>
      <c r="E10423" s="50" t="s">
        <v>8696</v>
      </c>
    </row>
    <row r="10424" spans="1:5" ht="16" x14ac:dyDescent="0.2">
      <c r="A10424" s="8" t="s">
        <v>12</v>
      </c>
      <c r="B10424" s="8">
        <v>278</v>
      </c>
      <c r="C10424" s="8" t="s">
        <v>8446</v>
      </c>
      <c r="D10424" s="50" t="s">
        <v>12198</v>
      </c>
      <c r="E10424" s="50" t="s">
        <v>8697</v>
      </c>
    </row>
    <row r="10425" spans="1:5" ht="16" x14ac:dyDescent="0.2">
      <c r="A10425" s="8" t="s">
        <v>12</v>
      </c>
      <c r="B10425" s="8">
        <v>279</v>
      </c>
      <c r="C10425" s="8" t="s">
        <v>8446</v>
      </c>
      <c r="D10425" s="50" t="s">
        <v>12199</v>
      </c>
      <c r="E10425" s="50" t="s">
        <v>8698</v>
      </c>
    </row>
    <row r="10426" spans="1:5" ht="16" x14ac:dyDescent="0.2">
      <c r="A10426" s="8" t="s">
        <v>12</v>
      </c>
      <c r="B10426" s="8">
        <v>280</v>
      </c>
      <c r="C10426" s="8" t="s">
        <v>8446</v>
      </c>
      <c r="D10426" s="50" t="s">
        <v>12200</v>
      </c>
      <c r="E10426" s="50" t="s">
        <v>8699</v>
      </c>
    </row>
    <row r="10427" spans="1:5" ht="16" x14ac:dyDescent="0.2">
      <c r="A10427" s="8" t="s">
        <v>12</v>
      </c>
      <c r="B10427" s="8">
        <v>281</v>
      </c>
      <c r="C10427" s="8" t="s">
        <v>8446</v>
      </c>
      <c r="D10427" s="50" t="s">
        <v>12201</v>
      </c>
      <c r="E10427" s="50" t="s">
        <v>8700</v>
      </c>
    </row>
    <row r="10428" spans="1:5" ht="16" x14ac:dyDescent="0.2">
      <c r="A10428" s="8" t="s">
        <v>12</v>
      </c>
      <c r="B10428" s="8">
        <v>282</v>
      </c>
      <c r="C10428" s="8" t="s">
        <v>8446</v>
      </c>
      <c r="D10428" s="50" t="s">
        <v>12202</v>
      </c>
      <c r="E10428" s="50" t="s">
        <v>8701</v>
      </c>
    </row>
    <row r="10429" spans="1:5" ht="16" x14ac:dyDescent="0.2">
      <c r="A10429" s="8" t="s">
        <v>12</v>
      </c>
      <c r="B10429" s="8">
        <v>283</v>
      </c>
      <c r="C10429" s="8" t="s">
        <v>8446</v>
      </c>
      <c r="D10429" s="50" t="s">
        <v>12203</v>
      </c>
      <c r="E10429" s="50" t="s">
        <v>8702</v>
      </c>
    </row>
    <row r="10430" spans="1:5" ht="16" x14ac:dyDescent="0.2">
      <c r="A10430" s="8" t="s">
        <v>12</v>
      </c>
      <c r="B10430" s="8">
        <v>284</v>
      </c>
      <c r="C10430" s="8" t="s">
        <v>8446</v>
      </c>
      <c r="D10430" s="50" t="s">
        <v>12204</v>
      </c>
      <c r="E10430" s="50" t="s">
        <v>8703</v>
      </c>
    </row>
    <row r="10431" spans="1:5" ht="16" x14ac:dyDescent="0.2">
      <c r="A10431" s="8" t="s">
        <v>12</v>
      </c>
      <c r="B10431" s="8">
        <v>285</v>
      </c>
      <c r="C10431" s="8" t="s">
        <v>8446</v>
      </c>
      <c r="D10431" s="50" t="s">
        <v>12205</v>
      </c>
      <c r="E10431" s="50" t="s">
        <v>8704</v>
      </c>
    </row>
    <row r="10432" spans="1:5" ht="16" x14ac:dyDescent="0.2">
      <c r="A10432" s="8" t="s">
        <v>12</v>
      </c>
      <c r="B10432" s="8">
        <v>286</v>
      </c>
      <c r="C10432" s="8" t="s">
        <v>8446</v>
      </c>
      <c r="D10432" s="50" t="s">
        <v>12206</v>
      </c>
      <c r="E10432" s="50" t="s">
        <v>8705</v>
      </c>
    </row>
    <row r="10433" spans="1:5" ht="16" x14ac:dyDescent="0.2">
      <c r="A10433" s="8" t="s">
        <v>12</v>
      </c>
      <c r="B10433" s="8">
        <v>287</v>
      </c>
      <c r="C10433" s="8" t="s">
        <v>8446</v>
      </c>
      <c r="D10433" s="50" t="s">
        <v>12207</v>
      </c>
      <c r="E10433" s="50" t="s">
        <v>8706</v>
      </c>
    </row>
    <row r="10434" spans="1:5" ht="16" x14ac:dyDescent="0.2">
      <c r="A10434" s="8" t="s">
        <v>12</v>
      </c>
      <c r="B10434" s="8">
        <v>288</v>
      </c>
      <c r="C10434" s="8" t="s">
        <v>8446</v>
      </c>
      <c r="D10434" s="50" t="s">
        <v>12208</v>
      </c>
      <c r="E10434" s="50" t="s">
        <v>8707</v>
      </c>
    </row>
    <row r="10435" spans="1:5" ht="16" x14ac:dyDescent="0.2">
      <c r="A10435" s="8" t="s">
        <v>12</v>
      </c>
      <c r="B10435" s="8">
        <v>289</v>
      </c>
      <c r="C10435" s="8" t="s">
        <v>8446</v>
      </c>
      <c r="D10435" s="50" t="s">
        <v>12209</v>
      </c>
      <c r="E10435" s="50" t="s">
        <v>8708</v>
      </c>
    </row>
    <row r="10436" spans="1:5" ht="16" x14ac:dyDescent="0.2">
      <c r="A10436" s="8" t="s">
        <v>12</v>
      </c>
      <c r="B10436" s="8">
        <v>290</v>
      </c>
      <c r="C10436" s="8" t="s">
        <v>8446</v>
      </c>
      <c r="D10436" s="50" t="s">
        <v>12210</v>
      </c>
      <c r="E10436" s="50" t="s">
        <v>8709</v>
      </c>
    </row>
    <row r="10437" spans="1:5" ht="16" x14ac:dyDescent="0.2">
      <c r="A10437" s="8" t="s">
        <v>12</v>
      </c>
      <c r="B10437" s="8">
        <v>291</v>
      </c>
      <c r="C10437" s="8" t="s">
        <v>8446</v>
      </c>
      <c r="D10437" s="50" t="s">
        <v>12211</v>
      </c>
      <c r="E10437" s="50" t="s">
        <v>8710</v>
      </c>
    </row>
    <row r="10438" spans="1:5" ht="16" x14ac:dyDescent="0.2">
      <c r="A10438" s="8" t="s">
        <v>12</v>
      </c>
      <c r="B10438" s="8">
        <v>292</v>
      </c>
      <c r="C10438" s="8" t="s">
        <v>8446</v>
      </c>
      <c r="D10438" s="50" t="s">
        <v>12212</v>
      </c>
      <c r="E10438" s="50" t="s">
        <v>8711</v>
      </c>
    </row>
    <row r="10439" spans="1:5" ht="16" x14ac:dyDescent="0.2">
      <c r="A10439" s="8" t="s">
        <v>12</v>
      </c>
      <c r="B10439" s="8">
        <v>293</v>
      </c>
      <c r="C10439" s="8" t="s">
        <v>8446</v>
      </c>
      <c r="D10439" s="50" t="s">
        <v>12213</v>
      </c>
      <c r="E10439" s="50" t="s">
        <v>8712</v>
      </c>
    </row>
    <row r="10440" spans="1:5" ht="16" x14ac:dyDescent="0.2">
      <c r="A10440" s="8" t="s">
        <v>12</v>
      </c>
      <c r="B10440" s="8">
        <v>294</v>
      </c>
      <c r="C10440" s="8" t="s">
        <v>8446</v>
      </c>
      <c r="D10440" s="50" t="s">
        <v>12214</v>
      </c>
      <c r="E10440" s="50" t="s">
        <v>8713</v>
      </c>
    </row>
    <row r="10441" spans="1:5" ht="16" x14ac:dyDescent="0.2">
      <c r="A10441" s="8" t="s">
        <v>12</v>
      </c>
      <c r="B10441" s="8">
        <v>295</v>
      </c>
      <c r="C10441" s="8" t="s">
        <v>8446</v>
      </c>
      <c r="D10441" s="50" t="s">
        <v>12215</v>
      </c>
      <c r="E10441" s="50" t="s">
        <v>8714</v>
      </c>
    </row>
    <row r="10442" spans="1:5" ht="16" x14ac:dyDescent="0.2">
      <c r="A10442" s="8" t="s">
        <v>12</v>
      </c>
      <c r="B10442" s="8">
        <v>296</v>
      </c>
      <c r="C10442" s="8" t="s">
        <v>8446</v>
      </c>
      <c r="D10442" s="50" t="s">
        <v>12216</v>
      </c>
      <c r="E10442" s="50" t="s">
        <v>8715</v>
      </c>
    </row>
    <row r="10443" spans="1:5" ht="16" x14ac:dyDescent="0.2">
      <c r="A10443" s="8" t="s">
        <v>12</v>
      </c>
      <c r="B10443" s="8">
        <v>297</v>
      </c>
      <c r="C10443" s="8" t="s">
        <v>8446</v>
      </c>
      <c r="D10443" s="50" t="s">
        <v>12217</v>
      </c>
      <c r="E10443" s="50" t="s">
        <v>8716</v>
      </c>
    </row>
    <row r="10444" spans="1:5" ht="16" x14ac:dyDescent="0.2">
      <c r="A10444" s="8" t="s">
        <v>12</v>
      </c>
      <c r="B10444" s="8">
        <v>298</v>
      </c>
      <c r="C10444" s="8" t="s">
        <v>8446</v>
      </c>
      <c r="D10444" s="50" t="s">
        <v>12218</v>
      </c>
      <c r="E10444" s="50" t="s">
        <v>8717</v>
      </c>
    </row>
    <row r="10445" spans="1:5" ht="16" x14ac:dyDescent="0.2">
      <c r="A10445" s="8" t="s">
        <v>12</v>
      </c>
      <c r="B10445" s="8">
        <v>299</v>
      </c>
      <c r="C10445" s="8" t="s">
        <v>8446</v>
      </c>
      <c r="D10445" s="50" t="s">
        <v>12219</v>
      </c>
      <c r="E10445" s="50" t="s">
        <v>8718</v>
      </c>
    </row>
    <row r="10446" spans="1:5" ht="16" x14ac:dyDescent="0.2">
      <c r="A10446" s="8" t="s">
        <v>12</v>
      </c>
      <c r="B10446" s="8">
        <v>300</v>
      </c>
      <c r="C10446" s="8" t="s">
        <v>8446</v>
      </c>
      <c r="D10446" s="50" t="s">
        <v>12220</v>
      </c>
      <c r="E10446" s="50" t="s">
        <v>8719</v>
      </c>
    </row>
    <row r="10447" spans="1:5" ht="16" x14ac:dyDescent="0.2">
      <c r="A10447" s="8" t="s">
        <v>12</v>
      </c>
      <c r="B10447" s="8">
        <v>301</v>
      </c>
      <c r="C10447" s="8" t="s">
        <v>8446</v>
      </c>
      <c r="D10447" s="50" t="s">
        <v>12221</v>
      </c>
      <c r="E10447" s="50" t="s">
        <v>8720</v>
      </c>
    </row>
    <row r="10448" spans="1:5" ht="16" x14ac:dyDescent="0.2">
      <c r="A10448" s="8" t="s">
        <v>12</v>
      </c>
      <c r="B10448" s="8">
        <v>302</v>
      </c>
      <c r="C10448" s="8" t="s">
        <v>8446</v>
      </c>
      <c r="D10448" s="50" t="s">
        <v>12222</v>
      </c>
      <c r="E10448" s="50" t="s">
        <v>8721</v>
      </c>
    </row>
    <row r="10449" spans="1:5" ht="16" x14ac:dyDescent="0.2">
      <c r="A10449" s="8" t="s">
        <v>12</v>
      </c>
      <c r="B10449" s="8">
        <v>303</v>
      </c>
      <c r="C10449" s="8" t="s">
        <v>8446</v>
      </c>
      <c r="D10449" s="50" t="s">
        <v>12223</v>
      </c>
      <c r="E10449" s="50" t="s">
        <v>8722</v>
      </c>
    </row>
    <row r="10450" spans="1:5" ht="16" x14ac:dyDescent="0.2">
      <c r="A10450" s="8" t="s">
        <v>12</v>
      </c>
      <c r="B10450" s="8">
        <v>304</v>
      </c>
      <c r="C10450" s="8" t="s">
        <v>8446</v>
      </c>
      <c r="D10450" s="50" t="s">
        <v>12224</v>
      </c>
      <c r="E10450" s="50" t="s">
        <v>8723</v>
      </c>
    </row>
    <row r="10451" spans="1:5" ht="16" x14ac:dyDescent="0.2">
      <c r="A10451" s="8" t="s">
        <v>12</v>
      </c>
      <c r="B10451" s="8">
        <v>305</v>
      </c>
      <c r="C10451" s="8" t="s">
        <v>8446</v>
      </c>
      <c r="D10451" s="50" t="s">
        <v>12225</v>
      </c>
      <c r="E10451" s="50" t="s">
        <v>8724</v>
      </c>
    </row>
    <row r="10452" spans="1:5" ht="16" x14ac:dyDescent="0.2">
      <c r="A10452" s="8" t="s">
        <v>12</v>
      </c>
      <c r="B10452" s="8">
        <v>306</v>
      </c>
      <c r="C10452" s="8" t="s">
        <v>8446</v>
      </c>
      <c r="D10452" s="50" t="s">
        <v>12226</v>
      </c>
      <c r="E10452" s="50" t="s">
        <v>8725</v>
      </c>
    </row>
    <row r="10453" spans="1:5" ht="16" x14ac:dyDescent="0.2">
      <c r="A10453" s="8" t="s">
        <v>12</v>
      </c>
      <c r="B10453" s="8">
        <v>307</v>
      </c>
      <c r="C10453" s="8" t="s">
        <v>8446</v>
      </c>
      <c r="D10453" s="50" t="s">
        <v>12227</v>
      </c>
      <c r="E10453" s="50" t="s">
        <v>8726</v>
      </c>
    </row>
    <row r="10454" spans="1:5" ht="16" x14ac:dyDescent="0.2">
      <c r="A10454" s="8" t="s">
        <v>12</v>
      </c>
      <c r="B10454" s="8">
        <v>308</v>
      </c>
      <c r="C10454" s="8" t="s">
        <v>8446</v>
      </c>
      <c r="D10454" s="50" t="s">
        <v>12228</v>
      </c>
      <c r="E10454" s="50" t="s">
        <v>8727</v>
      </c>
    </row>
    <row r="10455" spans="1:5" ht="16" x14ac:dyDescent="0.2">
      <c r="A10455" s="8" t="s">
        <v>12</v>
      </c>
      <c r="B10455" s="8">
        <v>309</v>
      </c>
      <c r="C10455" s="8" t="s">
        <v>8446</v>
      </c>
      <c r="D10455" s="50" t="s">
        <v>12229</v>
      </c>
      <c r="E10455" s="50" t="s">
        <v>8728</v>
      </c>
    </row>
    <row r="10456" spans="1:5" ht="16" x14ac:dyDescent="0.2">
      <c r="A10456" s="8" t="s">
        <v>12</v>
      </c>
      <c r="B10456" s="8">
        <v>310</v>
      </c>
      <c r="C10456" s="8" t="s">
        <v>8446</v>
      </c>
      <c r="D10456" s="50" t="s">
        <v>12230</v>
      </c>
      <c r="E10456" s="50" t="s">
        <v>8729</v>
      </c>
    </row>
    <row r="10457" spans="1:5" ht="16" x14ac:dyDescent="0.2">
      <c r="A10457" s="8" t="s">
        <v>12</v>
      </c>
      <c r="B10457" s="8">
        <v>311</v>
      </c>
      <c r="C10457" s="8" t="s">
        <v>8446</v>
      </c>
      <c r="D10457" s="50" t="s">
        <v>12231</v>
      </c>
      <c r="E10457" s="50" t="s">
        <v>8730</v>
      </c>
    </row>
    <row r="10458" spans="1:5" ht="16" x14ac:dyDescent="0.2">
      <c r="A10458" s="8" t="s">
        <v>12</v>
      </c>
      <c r="B10458" s="8">
        <v>312</v>
      </c>
      <c r="C10458" s="8" t="s">
        <v>8446</v>
      </c>
      <c r="D10458" s="50" t="s">
        <v>12232</v>
      </c>
      <c r="E10458" s="50" t="s">
        <v>8731</v>
      </c>
    </row>
    <row r="10459" spans="1:5" ht="16" x14ac:dyDescent="0.2">
      <c r="A10459" s="8" t="s">
        <v>12</v>
      </c>
      <c r="B10459" s="8">
        <v>313</v>
      </c>
      <c r="C10459" s="8" t="s">
        <v>8446</v>
      </c>
      <c r="D10459" s="50" t="s">
        <v>12233</v>
      </c>
      <c r="E10459" s="50" t="s">
        <v>8732</v>
      </c>
    </row>
    <row r="10460" spans="1:5" ht="16" x14ac:dyDescent="0.2">
      <c r="A10460" s="8" t="s">
        <v>12</v>
      </c>
      <c r="B10460" s="8">
        <v>314</v>
      </c>
      <c r="C10460" s="8" t="s">
        <v>8446</v>
      </c>
      <c r="D10460" s="50" t="s">
        <v>12234</v>
      </c>
      <c r="E10460" s="50" t="s">
        <v>8733</v>
      </c>
    </row>
    <row r="10461" spans="1:5" ht="16" x14ac:dyDescent="0.2">
      <c r="A10461" s="8" t="s">
        <v>12</v>
      </c>
      <c r="B10461" s="8">
        <v>315</v>
      </c>
      <c r="C10461" s="8" t="s">
        <v>8446</v>
      </c>
      <c r="D10461" s="50" t="s">
        <v>12235</v>
      </c>
      <c r="E10461" s="50" t="s">
        <v>8734</v>
      </c>
    </row>
    <row r="10462" spans="1:5" ht="16" x14ac:dyDescent="0.2">
      <c r="A10462" s="8" t="s">
        <v>12</v>
      </c>
      <c r="B10462" s="8">
        <v>316</v>
      </c>
      <c r="C10462" s="8" t="s">
        <v>8446</v>
      </c>
      <c r="D10462" s="50" t="s">
        <v>12236</v>
      </c>
      <c r="E10462" s="50" t="s">
        <v>8735</v>
      </c>
    </row>
    <row r="10463" spans="1:5" ht="16" x14ac:dyDescent="0.2">
      <c r="A10463" s="8" t="s">
        <v>12</v>
      </c>
      <c r="B10463" s="8">
        <v>317</v>
      </c>
      <c r="C10463" s="8" t="s">
        <v>8446</v>
      </c>
      <c r="D10463" s="50" t="s">
        <v>12237</v>
      </c>
      <c r="E10463" s="50" t="s">
        <v>8736</v>
      </c>
    </row>
    <row r="10464" spans="1:5" ht="16" x14ac:dyDescent="0.2">
      <c r="A10464" s="8" t="s">
        <v>12</v>
      </c>
      <c r="B10464" s="8">
        <v>318</v>
      </c>
      <c r="C10464" s="8" t="s">
        <v>8446</v>
      </c>
      <c r="D10464" s="50" t="s">
        <v>12238</v>
      </c>
      <c r="E10464" s="50" t="s">
        <v>8737</v>
      </c>
    </row>
    <row r="10465" spans="1:5" ht="16" x14ac:dyDescent="0.2">
      <c r="A10465" s="8" t="s">
        <v>12</v>
      </c>
      <c r="B10465" s="8">
        <v>319</v>
      </c>
      <c r="C10465" s="8" t="s">
        <v>8446</v>
      </c>
      <c r="D10465" s="50" t="s">
        <v>12239</v>
      </c>
      <c r="E10465" s="50" t="s">
        <v>8738</v>
      </c>
    </row>
    <row r="10466" spans="1:5" ht="16" x14ac:dyDescent="0.2">
      <c r="A10466" s="8" t="s">
        <v>12</v>
      </c>
      <c r="B10466" s="8">
        <v>320</v>
      </c>
      <c r="C10466" s="8" t="s">
        <v>8446</v>
      </c>
      <c r="D10466" s="50" t="s">
        <v>12240</v>
      </c>
      <c r="E10466" s="50" t="s">
        <v>8739</v>
      </c>
    </row>
    <row r="10467" spans="1:5" ht="16" x14ac:dyDescent="0.2">
      <c r="A10467" s="8" t="s">
        <v>12</v>
      </c>
      <c r="B10467" s="8">
        <v>321</v>
      </c>
      <c r="C10467" s="8" t="s">
        <v>8446</v>
      </c>
      <c r="D10467" s="50" t="s">
        <v>12241</v>
      </c>
      <c r="E10467" s="50" t="s">
        <v>8740</v>
      </c>
    </row>
    <row r="10468" spans="1:5" ht="16" x14ac:dyDescent="0.2">
      <c r="A10468" s="8" t="s">
        <v>12</v>
      </c>
      <c r="B10468" s="8">
        <v>322</v>
      </c>
      <c r="C10468" s="8" t="s">
        <v>8446</v>
      </c>
      <c r="D10468" s="50" t="s">
        <v>12242</v>
      </c>
      <c r="E10468" s="50" t="s">
        <v>8741</v>
      </c>
    </row>
    <row r="10469" spans="1:5" ht="16" x14ac:dyDescent="0.2">
      <c r="A10469" s="8" t="s">
        <v>12</v>
      </c>
      <c r="B10469" s="8">
        <v>323</v>
      </c>
      <c r="C10469" s="8" t="s">
        <v>8446</v>
      </c>
      <c r="D10469" s="50" t="s">
        <v>12243</v>
      </c>
      <c r="E10469" s="50" t="s">
        <v>8742</v>
      </c>
    </row>
    <row r="10470" spans="1:5" ht="16" x14ac:dyDescent="0.2">
      <c r="A10470" s="8" t="s">
        <v>12</v>
      </c>
      <c r="B10470" s="8">
        <v>324</v>
      </c>
      <c r="C10470" s="8" t="s">
        <v>8446</v>
      </c>
      <c r="D10470" s="50" t="s">
        <v>12244</v>
      </c>
      <c r="E10470" s="50" t="s">
        <v>8743</v>
      </c>
    </row>
    <row r="10471" spans="1:5" ht="16" x14ac:dyDescent="0.2">
      <c r="A10471" s="8" t="s">
        <v>12</v>
      </c>
      <c r="B10471" s="8">
        <v>325</v>
      </c>
      <c r="C10471" s="8" t="s">
        <v>8446</v>
      </c>
      <c r="D10471" s="50" t="s">
        <v>12245</v>
      </c>
      <c r="E10471" s="50" t="s">
        <v>8744</v>
      </c>
    </row>
    <row r="10472" spans="1:5" ht="16" x14ac:dyDescent="0.2">
      <c r="A10472" s="8" t="s">
        <v>12</v>
      </c>
      <c r="B10472" s="8">
        <v>326</v>
      </c>
      <c r="C10472" s="8" t="s">
        <v>8446</v>
      </c>
      <c r="D10472" s="50" t="s">
        <v>12246</v>
      </c>
      <c r="E10472" s="50" t="s">
        <v>8745</v>
      </c>
    </row>
    <row r="10473" spans="1:5" ht="16" x14ac:dyDescent="0.2">
      <c r="A10473" s="8" t="s">
        <v>12</v>
      </c>
      <c r="B10473" s="8">
        <v>327</v>
      </c>
      <c r="C10473" s="8" t="s">
        <v>8446</v>
      </c>
      <c r="D10473" s="50" t="s">
        <v>12247</v>
      </c>
      <c r="E10473" s="50" t="s">
        <v>8746</v>
      </c>
    </row>
    <row r="10474" spans="1:5" ht="16" x14ac:dyDescent="0.2">
      <c r="A10474" s="8" t="s">
        <v>12</v>
      </c>
      <c r="B10474" s="8">
        <v>328</v>
      </c>
      <c r="C10474" s="8" t="s">
        <v>8446</v>
      </c>
      <c r="D10474" s="50" t="s">
        <v>12248</v>
      </c>
      <c r="E10474" s="50" t="s">
        <v>8747</v>
      </c>
    </row>
    <row r="10475" spans="1:5" ht="16" x14ac:dyDescent="0.2">
      <c r="A10475" s="8" t="s">
        <v>12</v>
      </c>
      <c r="B10475" s="8">
        <v>329</v>
      </c>
      <c r="C10475" s="8" t="s">
        <v>8446</v>
      </c>
      <c r="D10475" s="50" t="s">
        <v>12249</v>
      </c>
      <c r="E10475" s="50" t="s">
        <v>8748</v>
      </c>
    </row>
    <row r="10476" spans="1:5" ht="16" x14ac:dyDescent="0.2">
      <c r="A10476" s="8" t="s">
        <v>12</v>
      </c>
      <c r="B10476" s="8">
        <v>330</v>
      </c>
      <c r="C10476" s="8" t="s">
        <v>8446</v>
      </c>
      <c r="D10476" s="50" t="s">
        <v>12250</v>
      </c>
      <c r="E10476" s="50" t="s">
        <v>8749</v>
      </c>
    </row>
    <row r="10477" spans="1:5" ht="16" x14ac:dyDescent="0.2">
      <c r="A10477" s="8" t="s">
        <v>12</v>
      </c>
      <c r="B10477" s="8">
        <v>331</v>
      </c>
      <c r="C10477" s="8" t="s">
        <v>8446</v>
      </c>
      <c r="D10477" s="50" t="s">
        <v>12251</v>
      </c>
      <c r="E10477" s="50" t="s">
        <v>8750</v>
      </c>
    </row>
    <row r="10478" spans="1:5" ht="16" x14ac:dyDescent="0.2">
      <c r="A10478" s="8" t="s">
        <v>12</v>
      </c>
      <c r="B10478" s="8">
        <v>332</v>
      </c>
      <c r="C10478" s="8" t="s">
        <v>8446</v>
      </c>
      <c r="D10478" s="50" t="s">
        <v>12252</v>
      </c>
      <c r="E10478" s="50" t="s">
        <v>8751</v>
      </c>
    </row>
    <row r="10479" spans="1:5" ht="16" x14ac:dyDescent="0.2">
      <c r="A10479" s="8" t="s">
        <v>12</v>
      </c>
      <c r="B10479" s="8">
        <v>333</v>
      </c>
      <c r="C10479" s="8" t="s">
        <v>8446</v>
      </c>
      <c r="D10479" s="50" t="s">
        <v>12253</v>
      </c>
      <c r="E10479" s="50" t="s">
        <v>8752</v>
      </c>
    </row>
    <row r="10480" spans="1:5" ht="16" x14ac:dyDescent="0.2">
      <c r="A10480" s="8" t="s">
        <v>12</v>
      </c>
      <c r="B10480" s="8">
        <v>334</v>
      </c>
      <c r="C10480" s="8" t="s">
        <v>8446</v>
      </c>
      <c r="D10480" s="50" t="s">
        <v>12254</v>
      </c>
      <c r="E10480" s="50" t="s">
        <v>8753</v>
      </c>
    </row>
    <row r="10481" spans="1:5" ht="16" x14ac:dyDescent="0.2">
      <c r="A10481" s="8" t="s">
        <v>12</v>
      </c>
      <c r="B10481" s="8">
        <v>335</v>
      </c>
      <c r="C10481" s="8" t="s">
        <v>8446</v>
      </c>
      <c r="D10481" s="50" t="s">
        <v>12255</v>
      </c>
      <c r="E10481" s="50" t="s">
        <v>8754</v>
      </c>
    </row>
    <row r="10482" spans="1:5" ht="16" x14ac:dyDescent="0.2">
      <c r="A10482" s="8" t="s">
        <v>12</v>
      </c>
      <c r="B10482" s="8">
        <v>336</v>
      </c>
      <c r="C10482" s="8" t="s">
        <v>8446</v>
      </c>
      <c r="D10482" s="50" t="s">
        <v>12256</v>
      </c>
      <c r="E10482" s="50" t="s">
        <v>8755</v>
      </c>
    </row>
    <row r="10483" spans="1:5" ht="16" x14ac:dyDescent="0.2">
      <c r="A10483" s="8" t="s">
        <v>12</v>
      </c>
      <c r="B10483" s="8">
        <v>337</v>
      </c>
      <c r="C10483" s="8" t="s">
        <v>8446</v>
      </c>
      <c r="D10483" s="50" t="s">
        <v>12257</v>
      </c>
      <c r="E10483" s="50" t="s">
        <v>8756</v>
      </c>
    </row>
    <row r="10484" spans="1:5" ht="16" x14ac:dyDescent="0.2">
      <c r="A10484" s="8" t="s">
        <v>12</v>
      </c>
      <c r="B10484" s="8">
        <v>338</v>
      </c>
      <c r="C10484" s="8" t="s">
        <v>8446</v>
      </c>
      <c r="D10484" s="50" t="s">
        <v>12258</v>
      </c>
      <c r="E10484" s="50" t="s">
        <v>8757</v>
      </c>
    </row>
    <row r="10485" spans="1:5" ht="16" x14ac:dyDescent="0.2">
      <c r="A10485" s="8" t="s">
        <v>12</v>
      </c>
      <c r="B10485" s="8">
        <v>339</v>
      </c>
      <c r="C10485" s="8" t="s">
        <v>8446</v>
      </c>
      <c r="D10485" s="50" t="s">
        <v>12259</v>
      </c>
      <c r="E10485" s="50" t="s">
        <v>8758</v>
      </c>
    </row>
    <row r="10486" spans="1:5" ht="16" x14ac:dyDescent="0.2">
      <c r="A10486" s="8" t="s">
        <v>12</v>
      </c>
      <c r="B10486" s="8">
        <v>340</v>
      </c>
      <c r="C10486" s="8" t="s">
        <v>8446</v>
      </c>
      <c r="D10486" s="50" t="s">
        <v>12260</v>
      </c>
      <c r="E10486" s="50" t="s">
        <v>8759</v>
      </c>
    </row>
    <row r="10487" spans="1:5" ht="16" x14ac:dyDescent="0.2">
      <c r="A10487" s="8" t="s">
        <v>12</v>
      </c>
      <c r="B10487" s="8">
        <v>341</v>
      </c>
      <c r="C10487" s="8" t="s">
        <v>8446</v>
      </c>
      <c r="D10487" s="50" t="s">
        <v>12261</v>
      </c>
      <c r="E10487" s="50" t="s">
        <v>8760</v>
      </c>
    </row>
    <row r="10488" spans="1:5" ht="16" x14ac:dyDescent="0.2">
      <c r="A10488" s="8" t="s">
        <v>12</v>
      </c>
      <c r="B10488" s="8">
        <v>342</v>
      </c>
      <c r="C10488" s="8" t="s">
        <v>8446</v>
      </c>
      <c r="D10488" s="50" t="s">
        <v>12262</v>
      </c>
      <c r="E10488" s="50" t="s">
        <v>8761</v>
      </c>
    </row>
    <row r="10489" spans="1:5" ht="16" x14ac:dyDescent="0.2">
      <c r="A10489" s="8" t="s">
        <v>12</v>
      </c>
      <c r="B10489" s="8">
        <v>343</v>
      </c>
      <c r="C10489" s="8" t="s">
        <v>8446</v>
      </c>
      <c r="D10489" s="50" t="s">
        <v>12263</v>
      </c>
      <c r="E10489" s="50" t="s">
        <v>8762</v>
      </c>
    </row>
    <row r="10490" spans="1:5" ht="16" x14ac:dyDescent="0.2">
      <c r="A10490" s="8" t="s">
        <v>12</v>
      </c>
      <c r="B10490" s="8">
        <v>344</v>
      </c>
      <c r="C10490" s="8" t="s">
        <v>8446</v>
      </c>
      <c r="D10490" s="50" t="s">
        <v>12264</v>
      </c>
      <c r="E10490" s="50" t="s">
        <v>8763</v>
      </c>
    </row>
    <row r="10491" spans="1:5" ht="16" x14ac:dyDescent="0.2">
      <c r="A10491" s="8" t="s">
        <v>12</v>
      </c>
      <c r="B10491" s="8">
        <v>345</v>
      </c>
      <c r="C10491" s="8" t="s">
        <v>8446</v>
      </c>
      <c r="D10491" s="50" t="s">
        <v>12265</v>
      </c>
      <c r="E10491" s="50" t="s">
        <v>8764</v>
      </c>
    </row>
    <row r="10492" spans="1:5" ht="16" x14ac:dyDescent="0.2">
      <c r="A10492" s="8" t="s">
        <v>12</v>
      </c>
      <c r="B10492" s="8">
        <v>346</v>
      </c>
      <c r="C10492" s="8" t="s">
        <v>8446</v>
      </c>
      <c r="D10492" s="50" t="s">
        <v>12266</v>
      </c>
      <c r="E10492" s="50" t="s">
        <v>8765</v>
      </c>
    </row>
    <row r="10493" spans="1:5" ht="16" x14ac:dyDescent="0.2">
      <c r="A10493" s="8" t="s">
        <v>12</v>
      </c>
      <c r="B10493" s="8">
        <v>347</v>
      </c>
      <c r="C10493" s="8" t="s">
        <v>8446</v>
      </c>
      <c r="D10493" s="50" t="s">
        <v>12267</v>
      </c>
      <c r="E10493" s="50" t="s">
        <v>8766</v>
      </c>
    </row>
    <row r="10494" spans="1:5" ht="16" x14ac:dyDescent="0.2">
      <c r="A10494" s="8" t="s">
        <v>12</v>
      </c>
      <c r="B10494" s="8">
        <v>348</v>
      </c>
      <c r="C10494" s="8" t="s">
        <v>8446</v>
      </c>
      <c r="D10494" s="50" t="s">
        <v>12268</v>
      </c>
      <c r="E10494" s="50" t="s">
        <v>8767</v>
      </c>
    </row>
    <row r="10495" spans="1:5" ht="16" x14ac:dyDescent="0.2">
      <c r="A10495" s="8" t="s">
        <v>12</v>
      </c>
      <c r="B10495" s="8">
        <v>349</v>
      </c>
      <c r="C10495" s="8" t="s">
        <v>8446</v>
      </c>
      <c r="D10495" s="50" t="s">
        <v>12269</v>
      </c>
      <c r="E10495" s="50" t="s">
        <v>8768</v>
      </c>
    </row>
    <row r="10496" spans="1:5" ht="16" x14ac:dyDescent="0.2">
      <c r="A10496" s="8" t="s">
        <v>12</v>
      </c>
      <c r="B10496" s="8">
        <v>350</v>
      </c>
      <c r="C10496" s="8" t="s">
        <v>8446</v>
      </c>
      <c r="D10496" s="50" t="s">
        <v>12270</v>
      </c>
      <c r="E10496" s="50" t="s">
        <v>8769</v>
      </c>
    </row>
    <row r="10497" spans="1:5" ht="16" x14ac:dyDescent="0.2">
      <c r="A10497" s="8" t="s">
        <v>12</v>
      </c>
      <c r="B10497" s="8">
        <v>351</v>
      </c>
      <c r="C10497" s="8" t="s">
        <v>8446</v>
      </c>
      <c r="D10497" s="50" t="s">
        <v>12271</v>
      </c>
      <c r="E10497" s="50" t="s">
        <v>8770</v>
      </c>
    </row>
    <row r="10498" spans="1:5" ht="16" x14ac:dyDescent="0.2">
      <c r="A10498" s="8" t="s">
        <v>12</v>
      </c>
      <c r="B10498" s="8">
        <v>352</v>
      </c>
      <c r="C10498" s="8" t="s">
        <v>8446</v>
      </c>
      <c r="D10498" s="50" t="s">
        <v>12272</v>
      </c>
      <c r="E10498" s="50" t="s">
        <v>8771</v>
      </c>
    </row>
    <row r="10499" spans="1:5" ht="16" x14ac:dyDescent="0.2">
      <c r="A10499" s="8" t="s">
        <v>12</v>
      </c>
      <c r="B10499" s="8">
        <v>353</v>
      </c>
      <c r="C10499" s="8" t="s">
        <v>8446</v>
      </c>
      <c r="D10499" s="50" t="s">
        <v>12273</v>
      </c>
      <c r="E10499" s="50" t="s">
        <v>8772</v>
      </c>
    </row>
    <row r="10500" spans="1:5" ht="16" x14ac:dyDescent="0.2">
      <c r="A10500" s="8" t="s">
        <v>12</v>
      </c>
      <c r="B10500" s="8">
        <v>354</v>
      </c>
      <c r="C10500" s="8" t="s">
        <v>8446</v>
      </c>
      <c r="D10500" s="50" t="s">
        <v>12274</v>
      </c>
      <c r="E10500" s="50" t="s">
        <v>8773</v>
      </c>
    </row>
    <row r="10501" spans="1:5" ht="16" x14ac:dyDescent="0.2">
      <c r="A10501" s="8" t="s">
        <v>12</v>
      </c>
      <c r="B10501" s="8">
        <v>355</v>
      </c>
      <c r="C10501" s="8" t="s">
        <v>8446</v>
      </c>
      <c r="D10501" s="50" t="s">
        <v>12275</v>
      </c>
      <c r="E10501" s="50" t="s">
        <v>8774</v>
      </c>
    </row>
    <row r="10502" spans="1:5" ht="16" x14ac:dyDescent="0.2">
      <c r="A10502" s="8" t="s">
        <v>12</v>
      </c>
      <c r="B10502" s="8">
        <v>356</v>
      </c>
      <c r="C10502" s="8" t="s">
        <v>8446</v>
      </c>
      <c r="D10502" s="50" t="s">
        <v>12276</v>
      </c>
      <c r="E10502" s="50" t="s">
        <v>8775</v>
      </c>
    </row>
    <row r="10503" spans="1:5" ht="16" x14ac:dyDescent="0.2">
      <c r="A10503" s="8" t="s">
        <v>12</v>
      </c>
      <c r="B10503" s="8">
        <v>357</v>
      </c>
      <c r="C10503" s="8" t="s">
        <v>8446</v>
      </c>
      <c r="D10503" s="50" t="s">
        <v>12277</v>
      </c>
      <c r="E10503" s="50" t="s">
        <v>8776</v>
      </c>
    </row>
    <row r="10504" spans="1:5" ht="16" x14ac:dyDescent="0.2">
      <c r="A10504" s="8" t="s">
        <v>12</v>
      </c>
      <c r="B10504" s="8">
        <v>358</v>
      </c>
      <c r="C10504" s="8" t="s">
        <v>8446</v>
      </c>
      <c r="D10504" s="50" t="s">
        <v>12278</v>
      </c>
      <c r="E10504" s="50" t="s">
        <v>8777</v>
      </c>
    </row>
    <row r="10505" spans="1:5" ht="16" x14ac:dyDescent="0.2">
      <c r="A10505" s="8" t="s">
        <v>12</v>
      </c>
      <c r="B10505" s="8">
        <v>359</v>
      </c>
      <c r="C10505" s="8" t="s">
        <v>8446</v>
      </c>
      <c r="D10505" s="50" t="s">
        <v>12279</v>
      </c>
      <c r="E10505" s="50" t="s">
        <v>8778</v>
      </c>
    </row>
    <row r="10506" spans="1:5" ht="16" x14ac:dyDescent="0.2">
      <c r="A10506" s="8" t="s">
        <v>12</v>
      </c>
      <c r="B10506" s="8">
        <v>360</v>
      </c>
      <c r="C10506" s="8" t="s">
        <v>8446</v>
      </c>
      <c r="D10506" s="50" t="s">
        <v>12280</v>
      </c>
      <c r="E10506" s="50" t="s">
        <v>8779</v>
      </c>
    </row>
    <row r="10507" spans="1:5" ht="16" x14ac:dyDescent="0.2">
      <c r="A10507" s="8" t="s">
        <v>12</v>
      </c>
      <c r="B10507" s="8">
        <v>361</v>
      </c>
      <c r="C10507" s="8" t="s">
        <v>8446</v>
      </c>
      <c r="D10507" s="50" t="s">
        <v>12281</v>
      </c>
      <c r="E10507" s="50" t="s">
        <v>8780</v>
      </c>
    </row>
    <row r="10508" spans="1:5" ht="16" x14ac:dyDescent="0.2">
      <c r="A10508" s="8" t="s">
        <v>12</v>
      </c>
      <c r="B10508" s="8">
        <v>362</v>
      </c>
      <c r="C10508" s="8" t="s">
        <v>8446</v>
      </c>
      <c r="D10508" s="50" t="s">
        <v>12282</v>
      </c>
      <c r="E10508" s="50" t="s">
        <v>8781</v>
      </c>
    </row>
    <row r="10509" spans="1:5" ht="16" x14ac:dyDescent="0.2">
      <c r="A10509" s="8" t="s">
        <v>12</v>
      </c>
      <c r="B10509" s="8">
        <v>363</v>
      </c>
      <c r="C10509" s="8" t="s">
        <v>8446</v>
      </c>
      <c r="D10509" s="50" t="s">
        <v>12283</v>
      </c>
      <c r="E10509" s="50" t="s">
        <v>8782</v>
      </c>
    </row>
    <row r="10510" spans="1:5" ht="16" x14ac:dyDescent="0.2">
      <c r="A10510" s="8" t="s">
        <v>12</v>
      </c>
      <c r="B10510" s="8">
        <v>364</v>
      </c>
      <c r="C10510" s="8" t="s">
        <v>8446</v>
      </c>
      <c r="D10510" s="50" t="s">
        <v>12284</v>
      </c>
      <c r="E10510" s="50" t="s">
        <v>8783</v>
      </c>
    </row>
    <row r="10511" spans="1:5" ht="16" x14ac:dyDescent="0.2">
      <c r="A10511" s="8" t="s">
        <v>12</v>
      </c>
      <c r="B10511" s="8">
        <v>365</v>
      </c>
      <c r="C10511" s="8" t="s">
        <v>8446</v>
      </c>
      <c r="D10511" s="50" t="s">
        <v>12285</v>
      </c>
      <c r="E10511" s="50" t="s">
        <v>8784</v>
      </c>
    </row>
    <row r="10512" spans="1:5" ht="16" x14ac:dyDescent="0.2">
      <c r="A10512" s="8" t="s">
        <v>12</v>
      </c>
      <c r="B10512" s="8">
        <v>366</v>
      </c>
      <c r="C10512" s="8" t="s">
        <v>8446</v>
      </c>
      <c r="D10512" s="50" t="s">
        <v>12286</v>
      </c>
      <c r="E10512" s="50" t="s">
        <v>8785</v>
      </c>
    </row>
    <row r="10513" spans="1:5" ht="16" x14ac:dyDescent="0.2">
      <c r="A10513" s="8" t="s">
        <v>12</v>
      </c>
      <c r="B10513" s="8">
        <v>367</v>
      </c>
      <c r="C10513" s="8" t="s">
        <v>8446</v>
      </c>
      <c r="D10513" s="50" t="s">
        <v>12287</v>
      </c>
      <c r="E10513" s="50" t="s">
        <v>8786</v>
      </c>
    </row>
    <row r="10514" spans="1:5" ht="16" x14ac:dyDescent="0.2">
      <c r="A10514" s="8" t="s">
        <v>12</v>
      </c>
      <c r="B10514" s="8">
        <v>368</v>
      </c>
      <c r="C10514" s="8" t="s">
        <v>8446</v>
      </c>
      <c r="D10514" s="50" t="s">
        <v>12288</v>
      </c>
      <c r="E10514" s="50" t="s">
        <v>8787</v>
      </c>
    </row>
    <row r="10515" spans="1:5" ht="16" x14ac:dyDescent="0.2">
      <c r="A10515" s="8" t="s">
        <v>12</v>
      </c>
      <c r="B10515" s="8">
        <v>369</v>
      </c>
      <c r="C10515" s="8" t="s">
        <v>8446</v>
      </c>
      <c r="D10515" s="50" t="s">
        <v>12289</v>
      </c>
      <c r="E10515" s="50" t="s">
        <v>8788</v>
      </c>
    </row>
    <row r="10516" spans="1:5" ht="16" x14ac:dyDescent="0.2">
      <c r="A10516" s="8" t="s">
        <v>12</v>
      </c>
      <c r="B10516" s="8">
        <v>370</v>
      </c>
      <c r="C10516" s="8" t="s">
        <v>8446</v>
      </c>
      <c r="D10516" s="50" t="s">
        <v>12290</v>
      </c>
      <c r="E10516" s="50" t="s">
        <v>8789</v>
      </c>
    </row>
    <row r="10517" spans="1:5" ht="16" x14ac:dyDescent="0.2">
      <c r="A10517" s="8" t="s">
        <v>12</v>
      </c>
      <c r="B10517" s="8">
        <v>371</v>
      </c>
      <c r="C10517" s="8" t="s">
        <v>8446</v>
      </c>
      <c r="D10517" s="50" t="s">
        <v>12291</v>
      </c>
      <c r="E10517" s="50" t="s">
        <v>8790</v>
      </c>
    </row>
    <row r="10518" spans="1:5" ht="16" x14ac:dyDescent="0.2">
      <c r="A10518" s="8" t="s">
        <v>12</v>
      </c>
      <c r="B10518" s="8">
        <v>372</v>
      </c>
      <c r="C10518" s="8" t="s">
        <v>8446</v>
      </c>
      <c r="D10518" s="50" t="s">
        <v>12292</v>
      </c>
      <c r="E10518" s="50" t="s">
        <v>8791</v>
      </c>
    </row>
    <row r="10519" spans="1:5" ht="16" x14ac:dyDescent="0.2">
      <c r="A10519" s="8" t="s">
        <v>12</v>
      </c>
      <c r="B10519" s="8">
        <v>373</v>
      </c>
      <c r="C10519" s="8" t="s">
        <v>8446</v>
      </c>
      <c r="D10519" s="50" t="s">
        <v>12293</v>
      </c>
      <c r="E10519" s="50" t="s">
        <v>8792</v>
      </c>
    </row>
    <row r="10520" spans="1:5" ht="16" x14ac:dyDescent="0.2">
      <c r="A10520" s="8" t="s">
        <v>12</v>
      </c>
      <c r="B10520" s="8">
        <v>374</v>
      </c>
      <c r="C10520" s="8" t="s">
        <v>8446</v>
      </c>
      <c r="D10520" s="50" t="s">
        <v>12294</v>
      </c>
      <c r="E10520" s="50" t="s">
        <v>8793</v>
      </c>
    </row>
    <row r="10521" spans="1:5" ht="16" x14ac:dyDescent="0.2">
      <c r="A10521" s="8" t="s">
        <v>12</v>
      </c>
      <c r="B10521" s="8">
        <v>375</v>
      </c>
      <c r="C10521" s="8" t="s">
        <v>8446</v>
      </c>
      <c r="D10521" s="50" t="s">
        <v>12295</v>
      </c>
      <c r="E10521" s="50" t="s">
        <v>8794</v>
      </c>
    </row>
    <row r="10522" spans="1:5" ht="16" x14ac:dyDescent="0.2">
      <c r="A10522" s="8" t="s">
        <v>12</v>
      </c>
      <c r="B10522" s="8">
        <v>376</v>
      </c>
      <c r="C10522" s="8" t="s">
        <v>8446</v>
      </c>
      <c r="D10522" s="50" t="s">
        <v>12296</v>
      </c>
      <c r="E10522" s="50" t="s">
        <v>8795</v>
      </c>
    </row>
    <row r="10523" spans="1:5" ht="16" x14ac:dyDescent="0.2">
      <c r="A10523" s="8" t="s">
        <v>12</v>
      </c>
      <c r="B10523" s="8">
        <v>377</v>
      </c>
      <c r="C10523" s="8" t="s">
        <v>8446</v>
      </c>
      <c r="D10523" s="50" t="s">
        <v>12297</v>
      </c>
      <c r="E10523" s="50" t="s">
        <v>8796</v>
      </c>
    </row>
    <row r="10524" spans="1:5" ht="16" x14ac:dyDescent="0.2">
      <c r="A10524" s="8" t="s">
        <v>12</v>
      </c>
      <c r="B10524" s="8">
        <v>378</v>
      </c>
      <c r="C10524" s="8" t="s">
        <v>8446</v>
      </c>
      <c r="D10524" s="50" t="s">
        <v>12298</v>
      </c>
      <c r="E10524" s="50" t="s">
        <v>8797</v>
      </c>
    </row>
    <row r="10525" spans="1:5" ht="16" x14ac:dyDescent="0.2">
      <c r="A10525" s="8" t="s">
        <v>12</v>
      </c>
      <c r="B10525" s="8">
        <v>379</v>
      </c>
      <c r="C10525" s="8" t="s">
        <v>8446</v>
      </c>
      <c r="D10525" s="50" t="s">
        <v>12299</v>
      </c>
      <c r="E10525" s="50" t="s">
        <v>8798</v>
      </c>
    </row>
    <row r="10526" spans="1:5" ht="16" x14ac:dyDescent="0.2">
      <c r="A10526" s="8" t="s">
        <v>12</v>
      </c>
      <c r="B10526" s="8">
        <v>380</v>
      </c>
      <c r="C10526" s="8" t="s">
        <v>8446</v>
      </c>
      <c r="D10526" s="50" t="s">
        <v>12300</v>
      </c>
      <c r="E10526" s="50" t="s">
        <v>8799</v>
      </c>
    </row>
    <row r="10527" spans="1:5" ht="16" x14ac:dyDescent="0.2">
      <c r="A10527" s="8" t="s">
        <v>12</v>
      </c>
      <c r="B10527" s="8">
        <v>381</v>
      </c>
      <c r="C10527" s="8" t="s">
        <v>8446</v>
      </c>
      <c r="D10527" s="50" t="s">
        <v>12301</v>
      </c>
      <c r="E10527" s="50" t="s">
        <v>8800</v>
      </c>
    </row>
    <row r="10528" spans="1:5" ht="16" x14ac:dyDescent="0.2">
      <c r="A10528" s="8" t="s">
        <v>12</v>
      </c>
      <c r="B10528" s="8">
        <v>382</v>
      </c>
      <c r="C10528" s="8" t="s">
        <v>8446</v>
      </c>
      <c r="D10528" s="50" t="s">
        <v>12302</v>
      </c>
      <c r="E10528" s="50" t="s">
        <v>8801</v>
      </c>
    </row>
    <row r="10529" spans="1:5" ht="16" x14ac:dyDescent="0.2">
      <c r="A10529" s="8" t="s">
        <v>12</v>
      </c>
      <c r="B10529" s="8">
        <v>383</v>
      </c>
      <c r="C10529" s="8" t="s">
        <v>8446</v>
      </c>
      <c r="D10529" s="50" t="s">
        <v>12303</v>
      </c>
      <c r="E10529" s="50" t="s">
        <v>8802</v>
      </c>
    </row>
    <row r="10530" spans="1:5" ht="16" x14ac:dyDescent="0.2">
      <c r="A10530" s="8" t="s">
        <v>12</v>
      </c>
      <c r="B10530" s="8">
        <v>384</v>
      </c>
      <c r="C10530" s="8" t="s">
        <v>8446</v>
      </c>
      <c r="D10530" s="50" t="s">
        <v>12304</v>
      </c>
      <c r="E10530" s="50" t="s">
        <v>8803</v>
      </c>
    </row>
    <row r="10531" spans="1:5" ht="16" x14ac:dyDescent="0.2">
      <c r="A10531" s="8" t="s">
        <v>12</v>
      </c>
      <c r="B10531" s="8">
        <v>385</v>
      </c>
      <c r="C10531" s="8" t="s">
        <v>8446</v>
      </c>
      <c r="D10531" s="50" t="s">
        <v>12305</v>
      </c>
      <c r="E10531" s="50" t="s">
        <v>8804</v>
      </c>
    </row>
    <row r="10532" spans="1:5" ht="16" x14ac:dyDescent="0.2">
      <c r="A10532" s="8" t="s">
        <v>12</v>
      </c>
      <c r="B10532" s="8">
        <v>386</v>
      </c>
      <c r="C10532" s="8" t="s">
        <v>8446</v>
      </c>
      <c r="D10532" s="50" t="s">
        <v>12306</v>
      </c>
      <c r="E10532" s="50" t="s">
        <v>8805</v>
      </c>
    </row>
    <row r="10533" spans="1:5" ht="16" x14ac:dyDescent="0.2">
      <c r="A10533" s="8" t="s">
        <v>12</v>
      </c>
      <c r="B10533" s="8">
        <v>387</v>
      </c>
      <c r="C10533" s="8" t="s">
        <v>8446</v>
      </c>
      <c r="D10533" s="50" t="s">
        <v>12307</v>
      </c>
      <c r="E10533" s="50" t="s">
        <v>8806</v>
      </c>
    </row>
    <row r="10534" spans="1:5" ht="16" x14ac:dyDescent="0.2">
      <c r="A10534" s="8" t="s">
        <v>12</v>
      </c>
      <c r="B10534" s="8">
        <v>388</v>
      </c>
      <c r="C10534" s="8" t="s">
        <v>8446</v>
      </c>
      <c r="D10534" s="50" t="s">
        <v>12308</v>
      </c>
      <c r="E10534" s="50" t="s">
        <v>8807</v>
      </c>
    </row>
    <row r="10535" spans="1:5" ht="16" x14ac:dyDescent="0.2">
      <c r="A10535" s="8" t="s">
        <v>12</v>
      </c>
      <c r="B10535" s="8">
        <v>389</v>
      </c>
      <c r="C10535" s="8" t="s">
        <v>8446</v>
      </c>
      <c r="D10535" s="50" t="s">
        <v>12309</v>
      </c>
      <c r="E10535" s="50" t="s">
        <v>8808</v>
      </c>
    </row>
    <row r="10536" spans="1:5" ht="16" x14ac:dyDescent="0.2">
      <c r="A10536" s="8" t="s">
        <v>12</v>
      </c>
      <c r="B10536" s="8">
        <v>390</v>
      </c>
      <c r="C10536" s="8" t="s">
        <v>8446</v>
      </c>
      <c r="D10536" s="50" t="s">
        <v>12310</v>
      </c>
      <c r="E10536" s="50" t="s">
        <v>8809</v>
      </c>
    </row>
    <row r="10537" spans="1:5" ht="16" x14ac:dyDescent="0.2">
      <c r="A10537" s="8" t="s">
        <v>12</v>
      </c>
      <c r="B10537" s="8">
        <v>391</v>
      </c>
      <c r="C10537" s="8" t="s">
        <v>8446</v>
      </c>
      <c r="D10537" s="50" t="s">
        <v>12311</v>
      </c>
      <c r="E10537" s="50" t="s">
        <v>8810</v>
      </c>
    </row>
    <row r="10538" spans="1:5" ht="16" x14ac:dyDescent="0.2">
      <c r="A10538" s="8" t="s">
        <v>12</v>
      </c>
      <c r="B10538" s="8">
        <v>392</v>
      </c>
      <c r="C10538" s="8" t="s">
        <v>8446</v>
      </c>
      <c r="D10538" s="50" t="s">
        <v>12312</v>
      </c>
      <c r="E10538" s="50" t="s">
        <v>8811</v>
      </c>
    </row>
    <row r="10539" spans="1:5" ht="16" x14ac:dyDescent="0.2">
      <c r="A10539" s="8" t="s">
        <v>12</v>
      </c>
      <c r="B10539" s="8">
        <v>393</v>
      </c>
      <c r="C10539" s="8" t="s">
        <v>8446</v>
      </c>
      <c r="D10539" s="50" t="s">
        <v>12313</v>
      </c>
      <c r="E10539" s="50" t="s">
        <v>8812</v>
      </c>
    </row>
    <row r="10540" spans="1:5" ht="16" x14ac:dyDescent="0.2">
      <c r="A10540" s="8" t="s">
        <v>12</v>
      </c>
      <c r="B10540" s="8">
        <v>394</v>
      </c>
      <c r="C10540" s="8" t="s">
        <v>8446</v>
      </c>
      <c r="D10540" s="50" t="s">
        <v>12314</v>
      </c>
      <c r="E10540" s="50" t="s">
        <v>8813</v>
      </c>
    </row>
    <row r="10541" spans="1:5" ht="16" x14ac:dyDescent="0.2">
      <c r="A10541" s="8" t="s">
        <v>12</v>
      </c>
      <c r="B10541" s="8">
        <v>395</v>
      </c>
      <c r="C10541" s="8" t="s">
        <v>8446</v>
      </c>
      <c r="D10541" s="50" t="s">
        <v>12315</v>
      </c>
      <c r="E10541" s="50" t="s">
        <v>8814</v>
      </c>
    </row>
    <row r="10542" spans="1:5" ht="16" x14ac:dyDescent="0.2">
      <c r="A10542" s="8" t="s">
        <v>12</v>
      </c>
      <c r="B10542" s="8">
        <v>396</v>
      </c>
      <c r="C10542" s="8" t="s">
        <v>8446</v>
      </c>
      <c r="D10542" s="50" t="s">
        <v>12316</v>
      </c>
      <c r="E10542" s="50" t="s">
        <v>8815</v>
      </c>
    </row>
    <row r="10543" spans="1:5" ht="16" x14ac:dyDescent="0.2">
      <c r="A10543" s="8" t="s">
        <v>12</v>
      </c>
      <c r="B10543" s="8">
        <v>397</v>
      </c>
      <c r="C10543" s="8" t="s">
        <v>8446</v>
      </c>
      <c r="D10543" s="50" t="s">
        <v>12317</v>
      </c>
      <c r="E10543" s="50" t="s">
        <v>8816</v>
      </c>
    </row>
    <row r="10544" spans="1:5" ht="16" x14ac:dyDescent="0.2">
      <c r="A10544" s="8" t="s">
        <v>12</v>
      </c>
      <c r="B10544" s="8">
        <v>398</v>
      </c>
      <c r="C10544" s="8" t="s">
        <v>8446</v>
      </c>
      <c r="D10544" s="50" t="s">
        <v>12318</v>
      </c>
      <c r="E10544" s="50" t="s">
        <v>8817</v>
      </c>
    </row>
    <row r="10545" spans="1:5" ht="16" x14ac:dyDescent="0.2">
      <c r="A10545" s="8" t="s">
        <v>12</v>
      </c>
      <c r="B10545" s="8">
        <v>399</v>
      </c>
      <c r="C10545" s="8" t="s">
        <v>8446</v>
      </c>
      <c r="D10545" s="50" t="s">
        <v>12319</v>
      </c>
      <c r="E10545" s="50" t="s">
        <v>8818</v>
      </c>
    </row>
    <row r="10546" spans="1:5" ht="16" x14ac:dyDescent="0.2">
      <c r="A10546" s="8" t="s">
        <v>12</v>
      </c>
      <c r="B10546" s="8">
        <v>400</v>
      </c>
      <c r="C10546" s="8" t="s">
        <v>8446</v>
      </c>
      <c r="D10546" s="50" t="s">
        <v>12320</v>
      </c>
      <c r="E10546" s="50" t="s">
        <v>8819</v>
      </c>
    </row>
    <row r="10547" spans="1:5" ht="16" x14ac:dyDescent="0.2">
      <c r="A10547" s="8" t="s">
        <v>12</v>
      </c>
      <c r="B10547" s="8">
        <v>401</v>
      </c>
      <c r="C10547" s="8" t="s">
        <v>8446</v>
      </c>
      <c r="D10547" s="50" t="s">
        <v>12321</v>
      </c>
      <c r="E10547" s="50" t="s">
        <v>8820</v>
      </c>
    </row>
    <row r="10548" spans="1:5" ht="16" x14ac:dyDescent="0.2">
      <c r="A10548" s="8" t="s">
        <v>12</v>
      </c>
      <c r="B10548" s="8">
        <v>402</v>
      </c>
      <c r="C10548" s="8" t="s">
        <v>8446</v>
      </c>
      <c r="D10548" s="50" t="s">
        <v>12322</v>
      </c>
      <c r="E10548" s="50" t="s">
        <v>8821</v>
      </c>
    </row>
    <row r="10549" spans="1:5" ht="16" x14ac:dyDescent="0.2">
      <c r="A10549" s="8" t="s">
        <v>12</v>
      </c>
      <c r="B10549" s="8">
        <v>403</v>
      </c>
      <c r="C10549" s="8" t="s">
        <v>8446</v>
      </c>
      <c r="D10549" s="50" t="s">
        <v>12323</v>
      </c>
      <c r="E10549" s="50" t="s">
        <v>8822</v>
      </c>
    </row>
    <row r="10550" spans="1:5" ht="16" x14ac:dyDescent="0.2">
      <c r="A10550" s="8" t="s">
        <v>12</v>
      </c>
      <c r="B10550" s="8">
        <v>404</v>
      </c>
      <c r="C10550" s="8" t="s">
        <v>8446</v>
      </c>
      <c r="D10550" s="50" t="s">
        <v>12324</v>
      </c>
      <c r="E10550" s="50" t="s">
        <v>8823</v>
      </c>
    </row>
    <row r="10551" spans="1:5" ht="16" x14ac:dyDescent="0.2">
      <c r="A10551" s="8" t="s">
        <v>12</v>
      </c>
      <c r="B10551" s="8">
        <v>405</v>
      </c>
      <c r="C10551" s="8" t="s">
        <v>8446</v>
      </c>
      <c r="D10551" s="50" t="s">
        <v>12325</v>
      </c>
      <c r="E10551" s="50" t="s">
        <v>8824</v>
      </c>
    </row>
    <row r="10552" spans="1:5" ht="16" x14ac:dyDescent="0.2">
      <c r="A10552" s="8" t="s">
        <v>12</v>
      </c>
      <c r="B10552" s="8">
        <v>406</v>
      </c>
      <c r="C10552" s="8" t="s">
        <v>8446</v>
      </c>
      <c r="D10552" s="50" t="s">
        <v>12326</v>
      </c>
      <c r="E10552" s="50" t="s">
        <v>8825</v>
      </c>
    </row>
    <row r="10553" spans="1:5" ht="16" x14ac:dyDescent="0.2">
      <c r="A10553" s="8" t="s">
        <v>12</v>
      </c>
      <c r="B10553" s="8">
        <v>407</v>
      </c>
      <c r="C10553" s="8" t="s">
        <v>8446</v>
      </c>
      <c r="D10553" s="50" t="s">
        <v>12327</v>
      </c>
      <c r="E10553" s="50" t="s">
        <v>8826</v>
      </c>
    </row>
    <row r="10554" spans="1:5" ht="16" x14ac:dyDescent="0.2">
      <c r="A10554" s="8" t="s">
        <v>12</v>
      </c>
      <c r="B10554" s="8">
        <v>408</v>
      </c>
      <c r="C10554" s="8" t="s">
        <v>8446</v>
      </c>
      <c r="D10554" s="50" t="s">
        <v>12328</v>
      </c>
      <c r="E10554" s="50" t="s">
        <v>8827</v>
      </c>
    </row>
    <row r="10555" spans="1:5" ht="16" x14ac:dyDescent="0.2">
      <c r="A10555" s="8" t="s">
        <v>12</v>
      </c>
      <c r="B10555" s="8">
        <v>409</v>
      </c>
      <c r="C10555" s="8" t="s">
        <v>8446</v>
      </c>
      <c r="D10555" s="50" t="s">
        <v>12329</v>
      </c>
      <c r="E10555" s="50" t="s">
        <v>8828</v>
      </c>
    </row>
    <row r="10556" spans="1:5" ht="16" x14ac:dyDescent="0.2">
      <c r="A10556" s="8" t="s">
        <v>12</v>
      </c>
      <c r="B10556" s="8">
        <v>410</v>
      </c>
      <c r="C10556" s="8" t="s">
        <v>8446</v>
      </c>
      <c r="D10556" s="50" t="s">
        <v>12330</v>
      </c>
      <c r="E10556" s="50" t="s">
        <v>8829</v>
      </c>
    </row>
    <row r="10557" spans="1:5" ht="16" x14ac:dyDescent="0.2">
      <c r="A10557" s="8" t="s">
        <v>12</v>
      </c>
      <c r="B10557" s="8">
        <v>411</v>
      </c>
      <c r="C10557" s="8" t="s">
        <v>8446</v>
      </c>
      <c r="D10557" s="50" t="s">
        <v>12331</v>
      </c>
      <c r="E10557" s="50" t="s">
        <v>8830</v>
      </c>
    </row>
    <row r="10558" spans="1:5" ht="16" x14ac:dyDescent="0.2">
      <c r="A10558" s="8" t="s">
        <v>12</v>
      </c>
      <c r="B10558" s="8">
        <v>412</v>
      </c>
      <c r="C10558" s="8" t="s">
        <v>8446</v>
      </c>
      <c r="D10558" s="50" t="s">
        <v>12332</v>
      </c>
      <c r="E10558" s="50" t="s">
        <v>8831</v>
      </c>
    </row>
    <row r="10559" spans="1:5" ht="16" x14ac:dyDescent="0.2">
      <c r="A10559" s="8" t="s">
        <v>12</v>
      </c>
      <c r="B10559" s="8">
        <v>413</v>
      </c>
      <c r="C10559" s="8" t="s">
        <v>8446</v>
      </c>
      <c r="D10559" s="50" t="s">
        <v>12333</v>
      </c>
      <c r="E10559" s="50" t="s">
        <v>8832</v>
      </c>
    </row>
    <row r="10560" spans="1:5" ht="16" x14ac:dyDescent="0.2">
      <c r="A10560" s="8" t="s">
        <v>12</v>
      </c>
      <c r="B10560" s="8">
        <v>414</v>
      </c>
      <c r="C10560" s="8" t="s">
        <v>8446</v>
      </c>
      <c r="D10560" s="50" t="s">
        <v>12334</v>
      </c>
      <c r="E10560" s="50" t="s">
        <v>8833</v>
      </c>
    </row>
    <row r="10561" spans="1:5" ht="16" x14ac:dyDescent="0.2">
      <c r="A10561" s="8" t="s">
        <v>12</v>
      </c>
      <c r="B10561" s="8">
        <v>415</v>
      </c>
      <c r="C10561" s="8" t="s">
        <v>8446</v>
      </c>
      <c r="D10561" s="50" t="s">
        <v>12335</v>
      </c>
      <c r="E10561" s="50" t="s">
        <v>8834</v>
      </c>
    </row>
    <row r="10562" spans="1:5" ht="16" x14ac:dyDescent="0.2">
      <c r="A10562" s="8" t="s">
        <v>12</v>
      </c>
      <c r="B10562" s="8">
        <v>416</v>
      </c>
      <c r="C10562" s="8" t="s">
        <v>8446</v>
      </c>
      <c r="D10562" s="50" t="s">
        <v>12336</v>
      </c>
      <c r="E10562" s="50" t="s">
        <v>8835</v>
      </c>
    </row>
    <row r="10563" spans="1:5" ht="16" x14ac:dyDescent="0.2">
      <c r="A10563" s="8" t="s">
        <v>12</v>
      </c>
      <c r="B10563" s="8">
        <v>417</v>
      </c>
      <c r="C10563" s="8" t="s">
        <v>8446</v>
      </c>
      <c r="D10563" s="50" t="s">
        <v>12337</v>
      </c>
      <c r="E10563" s="50" t="s">
        <v>8836</v>
      </c>
    </row>
    <row r="10564" spans="1:5" ht="16" x14ac:dyDescent="0.2">
      <c r="A10564" s="8" t="s">
        <v>12</v>
      </c>
      <c r="B10564" s="8">
        <v>418</v>
      </c>
      <c r="C10564" s="8" t="s">
        <v>8446</v>
      </c>
      <c r="D10564" s="50" t="s">
        <v>12338</v>
      </c>
      <c r="E10564" s="50" t="s">
        <v>8837</v>
      </c>
    </row>
    <row r="10565" spans="1:5" ht="16" x14ac:dyDescent="0.2">
      <c r="A10565" s="8" t="s">
        <v>12</v>
      </c>
      <c r="B10565" s="8">
        <v>419</v>
      </c>
      <c r="C10565" s="8" t="s">
        <v>8446</v>
      </c>
      <c r="D10565" s="50" t="s">
        <v>12339</v>
      </c>
      <c r="E10565" s="50" t="s">
        <v>8838</v>
      </c>
    </row>
    <row r="10566" spans="1:5" ht="16" x14ac:dyDescent="0.2">
      <c r="A10566" s="8" t="s">
        <v>12</v>
      </c>
      <c r="B10566" s="8">
        <v>420</v>
      </c>
      <c r="C10566" s="8" t="s">
        <v>8446</v>
      </c>
      <c r="D10566" s="50" t="s">
        <v>12340</v>
      </c>
      <c r="E10566" s="50" t="s">
        <v>8839</v>
      </c>
    </row>
    <row r="10567" spans="1:5" ht="16" x14ac:dyDescent="0.2">
      <c r="A10567" s="8" t="s">
        <v>12</v>
      </c>
      <c r="B10567" s="8">
        <v>421</v>
      </c>
      <c r="C10567" s="8" t="s">
        <v>8446</v>
      </c>
      <c r="D10567" s="50" t="s">
        <v>12341</v>
      </c>
      <c r="E10567" s="50" t="s">
        <v>8840</v>
      </c>
    </row>
    <row r="10568" spans="1:5" ht="16" x14ac:dyDescent="0.2">
      <c r="A10568" s="8" t="s">
        <v>12</v>
      </c>
      <c r="B10568" s="8">
        <v>422</v>
      </c>
      <c r="C10568" s="8" t="s">
        <v>8446</v>
      </c>
      <c r="D10568" s="50" t="s">
        <v>12342</v>
      </c>
      <c r="E10568" s="50" t="s">
        <v>8841</v>
      </c>
    </row>
    <row r="10569" spans="1:5" ht="16" x14ac:dyDescent="0.2">
      <c r="A10569" s="8" t="s">
        <v>12</v>
      </c>
      <c r="B10569" s="8">
        <v>423</v>
      </c>
      <c r="C10569" s="8" t="s">
        <v>8446</v>
      </c>
      <c r="D10569" s="50" t="s">
        <v>12343</v>
      </c>
      <c r="E10569" s="50" t="s">
        <v>8842</v>
      </c>
    </row>
    <row r="10570" spans="1:5" ht="16" x14ac:dyDescent="0.2">
      <c r="A10570" s="8" t="s">
        <v>12</v>
      </c>
      <c r="B10570" s="8">
        <v>424</v>
      </c>
      <c r="C10570" s="8" t="s">
        <v>8446</v>
      </c>
      <c r="D10570" s="50" t="s">
        <v>12344</v>
      </c>
      <c r="E10570" s="50" t="s">
        <v>8843</v>
      </c>
    </row>
    <row r="10571" spans="1:5" ht="16" x14ac:dyDescent="0.2">
      <c r="A10571" s="8" t="s">
        <v>12</v>
      </c>
      <c r="B10571" s="8">
        <v>425</v>
      </c>
      <c r="C10571" s="8" t="s">
        <v>8446</v>
      </c>
      <c r="D10571" s="50" t="s">
        <v>12345</v>
      </c>
      <c r="E10571" s="50" t="s">
        <v>8844</v>
      </c>
    </row>
    <row r="10572" spans="1:5" ht="16" x14ac:dyDescent="0.2">
      <c r="A10572" s="8" t="s">
        <v>12</v>
      </c>
      <c r="B10572" s="8">
        <v>426</v>
      </c>
      <c r="C10572" s="8" t="s">
        <v>8446</v>
      </c>
      <c r="D10572" s="50" t="s">
        <v>12346</v>
      </c>
      <c r="E10572" s="50" t="s">
        <v>8845</v>
      </c>
    </row>
    <row r="10573" spans="1:5" ht="16" x14ac:dyDescent="0.2">
      <c r="A10573" s="8" t="s">
        <v>12</v>
      </c>
      <c r="B10573" s="8">
        <v>427</v>
      </c>
      <c r="C10573" s="8" t="s">
        <v>8446</v>
      </c>
      <c r="D10573" s="50" t="s">
        <v>12347</v>
      </c>
      <c r="E10573" s="50" t="s">
        <v>8846</v>
      </c>
    </row>
    <row r="10574" spans="1:5" ht="16" x14ac:dyDescent="0.2">
      <c r="A10574" s="8" t="s">
        <v>12</v>
      </c>
      <c r="B10574" s="8">
        <v>428</v>
      </c>
      <c r="C10574" s="8" t="s">
        <v>8446</v>
      </c>
      <c r="D10574" s="50" t="s">
        <v>12348</v>
      </c>
      <c r="E10574" s="50" t="s">
        <v>8847</v>
      </c>
    </row>
    <row r="10575" spans="1:5" ht="16" x14ac:dyDescent="0.2">
      <c r="A10575" s="8" t="s">
        <v>12</v>
      </c>
      <c r="B10575" s="8">
        <v>429</v>
      </c>
      <c r="C10575" s="8" t="s">
        <v>8446</v>
      </c>
      <c r="D10575" s="50" t="s">
        <v>12349</v>
      </c>
      <c r="E10575" s="50" t="s">
        <v>8848</v>
      </c>
    </row>
    <row r="10576" spans="1:5" ht="16" x14ac:dyDescent="0.2">
      <c r="A10576" s="8" t="s">
        <v>12</v>
      </c>
      <c r="B10576" s="8">
        <v>430</v>
      </c>
      <c r="C10576" s="8" t="s">
        <v>8446</v>
      </c>
      <c r="D10576" s="50" t="s">
        <v>12350</v>
      </c>
      <c r="E10576" s="50" t="s">
        <v>8849</v>
      </c>
    </row>
    <row r="10577" spans="1:5" ht="16" x14ac:dyDescent="0.2">
      <c r="A10577" s="8" t="s">
        <v>12</v>
      </c>
      <c r="B10577" s="8">
        <v>431</v>
      </c>
      <c r="C10577" s="8" t="s">
        <v>8446</v>
      </c>
      <c r="D10577" s="50" t="s">
        <v>12351</v>
      </c>
      <c r="E10577" s="50" t="s">
        <v>8850</v>
      </c>
    </row>
    <row r="10578" spans="1:5" ht="16" x14ac:dyDescent="0.2">
      <c r="A10578" s="8" t="s">
        <v>12</v>
      </c>
      <c r="B10578" s="8">
        <v>432</v>
      </c>
      <c r="C10578" s="8" t="s">
        <v>8446</v>
      </c>
      <c r="D10578" s="50" t="s">
        <v>12352</v>
      </c>
      <c r="E10578" s="50" t="s">
        <v>8851</v>
      </c>
    </row>
    <row r="10579" spans="1:5" ht="16" x14ac:dyDescent="0.2">
      <c r="A10579" s="8" t="s">
        <v>12</v>
      </c>
      <c r="B10579" s="8">
        <v>433</v>
      </c>
      <c r="C10579" s="8" t="s">
        <v>8446</v>
      </c>
      <c r="D10579" s="50" t="s">
        <v>12353</v>
      </c>
      <c r="E10579" s="50" t="s">
        <v>8852</v>
      </c>
    </row>
    <row r="10580" spans="1:5" ht="16" x14ac:dyDescent="0.2">
      <c r="A10580" s="8" t="s">
        <v>12</v>
      </c>
      <c r="B10580" s="8">
        <v>434</v>
      </c>
      <c r="C10580" s="8" t="s">
        <v>8446</v>
      </c>
      <c r="D10580" s="50" t="s">
        <v>12354</v>
      </c>
      <c r="E10580" s="50" t="s">
        <v>8853</v>
      </c>
    </row>
    <row r="10581" spans="1:5" ht="16" x14ac:dyDescent="0.2">
      <c r="A10581" s="8" t="s">
        <v>12</v>
      </c>
      <c r="B10581" s="8">
        <v>435</v>
      </c>
      <c r="C10581" s="8" t="s">
        <v>8446</v>
      </c>
      <c r="D10581" s="50" t="s">
        <v>12355</v>
      </c>
      <c r="E10581" s="50" t="s">
        <v>8854</v>
      </c>
    </row>
    <row r="10582" spans="1:5" ht="16" x14ac:dyDescent="0.2">
      <c r="A10582" s="8" t="s">
        <v>12</v>
      </c>
      <c r="B10582" s="8">
        <v>436</v>
      </c>
      <c r="C10582" s="8" t="s">
        <v>8446</v>
      </c>
      <c r="D10582" s="50" t="s">
        <v>12356</v>
      </c>
      <c r="E10582" s="50" t="s">
        <v>8855</v>
      </c>
    </row>
    <row r="10583" spans="1:5" ht="16" x14ac:dyDescent="0.2">
      <c r="A10583" s="8" t="s">
        <v>12</v>
      </c>
      <c r="B10583" s="8">
        <v>437</v>
      </c>
      <c r="C10583" s="8" t="s">
        <v>8446</v>
      </c>
      <c r="D10583" s="50" t="s">
        <v>12357</v>
      </c>
      <c r="E10583" s="50" t="s">
        <v>8856</v>
      </c>
    </row>
    <row r="10584" spans="1:5" ht="16" x14ac:dyDescent="0.2">
      <c r="A10584" s="8" t="s">
        <v>12</v>
      </c>
      <c r="B10584" s="8">
        <v>438</v>
      </c>
      <c r="C10584" s="8" t="s">
        <v>8446</v>
      </c>
      <c r="D10584" s="50" t="s">
        <v>12358</v>
      </c>
      <c r="E10584" s="50" t="s">
        <v>8857</v>
      </c>
    </row>
    <row r="10585" spans="1:5" ht="16" x14ac:dyDescent="0.2">
      <c r="A10585" s="8" t="s">
        <v>12</v>
      </c>
      <c r="B10585" s="8">
        <v>439</v>
      </c>
      <c r="C10585" s="8" t="s">
        <v>8446</v>
      </c>
      <c r="D10585" s="50" t="s">
        <v>12359</v>
      </c>
      <c r="E10585" s="50" t="s">
        <v>8858</v>
      </c>
    </row>
    <row r="10586" spans="1:5" ht="16" x14ac:dyDescent="0.2">
      <c r="A10586" s="8" t="s">
        <v>12</v>
      </c>
      <c r="B10586" s="8">
        <v>440</v>
      </c>
      <c r="C10586" s="8" t="s">
        <v>8446</v>
      </c>
      <c r="D10586" s="50" t="s">
        <v>12360</v>
      </c>
      <c r="E10586" s="50" t="s">
        <v>8859</v>
      </c>
    </row>
    <row r="10587" spans="1:5" ht="16" x14ac:dyDescent="0.2">
      <c r="A10587" s="8" t="s">
        <v>12</v>
      </c>
      <c r="B10587" s="8">
        <v>441</v>
      </c>
      <c r="C10587" s="8" t="s">
        <v>8446</v>
      </c>
      <c r="D10587" s="50" t="s">
        <v>12361</v>
      </c>
      <c r="E10587" s="50" t="s">
        <v>8860</v>
      </c>
    </row>
    <row r="10588" spans="1:5" ht="16" x14ac:dyDescent="0.2">
      <c r="A10588" s="8" t="s">
        <v>12</v>
      </c>
      <c r="B10588" s="8">
        <v>442</v>
      </c>
      <c r="C10588" s="8" t="s">
        <v>8446</v>
      </c>
      <c r="D10588" s="50" t="s">
        <v>12362</v>
      </c>
      <c r="E10588" s="50" t="s">
        <v>8861</v>
      </c>
    </row>
    <row r="10589" spans="1:5" ht="16" x14ac:dyDescent="0.2">
      <c r="A10589" s="8" t="s">
        <v>12</v>
      </c>
      <c r="B10589" s="8">
        <v>443</v>
      </c>
      <c r="C10589" s="8" t="s">
        <v>8446</v>
      </c>
      <c r="D10589" s="50" t="s">
        <v>12363</v>
      </c>
      <c r="E10589" s="50" t="s">
        <v>8862</v>
      </c>
    </row>
    <row r="10590" spans="1:5" ht="16" x14ac:dyDescent="0.2">
      <c r="A10590" s="8" t="s">
        <v>12</v>
      </c>
      <c r="B10590" s="8">
        <v>444</v>
      </c>
      <c r="C10590" s="8" t="s">
        <v>8446</v>
      </c>
      <c r="D10590" s="50" t="s">
        <v>12364</v>
      </c>
      <c r="E10590" s="50" t="s">
        <v>8863</v>
      </c>
    </row>
    <row r="10591" spans="1:5" ht="16" x14ac:dyDescent="0.2">
      <c r="A10591" s="8" t="s">
        <v>12</v>
      </c>
      <c r="B10591" s="8">
        <v>445</v>
      </c>
      <c r="C10591" s="8" t="s">
        <v>8446</v>
      </c>
      <c r="D10591" s="50" t="s">
        <v>12365</v>
      </c>
      <c r="E10591" s="50" t="s">
        <v>8864</v>
      </c>
    </row>
    <row r="10592" spans="1:5" ht="16" x14ac:dyDescent="0.2">
      <c r="A10592" s="8" t="s">
        <v>12</v>
      </c>
      <c r="B10592" s="8">
        <v>446</v>
      </c>
      <c r="C10592" s="8" t="s">
        <v>8446</v>
      </c>
      <c r="D10592" s="50" t="s">
        <v>12366</v>
      </c>
      <c r="E10592" s="50" t="s">
        <v>8865</v>
      </c>
    </row>
    <row r="10593" spans="1:5" ht="16" x14ac:dyDescent="0.2">
      <c r="A10593" s="8" t="s">
        <v>12</v>
      </c>
      <c r="B10593" s="8">
        <v>447</v>
      </c>
      <c r="C10593" s="8" t="s">
        <v>8446</v>
      </c>
      <c r="D10593" s="50" t="s">
        <v>12367</v>
      </c>
      <c r="E10593" s="50" t="s">
        <v>8866</v>
      </c>
    </row>
    <row r="10594" spans="1:5" ht="16" x14ac:dyDescent="0.2">
      <c r="A10594" s="8" t="s">
        <v>12</v>
      </c>
      <c r="B10594" s="8">
        <v>448</v>
      </c>
      <c r="C10594" s="8" t="s">
        <v>8446</v>
      </c>
      <c r="D10594" s="50" t="s">
        <v>12368</v>
      </c>
      <c r="E10594" s="50" t="s">
        <v>8867</v>
      </c>
    </row>
    <row r="10595" spans="1:5" ht="16" x14ac:dyDescent="0.2">
      <c r="A10595" s="8" t="s">
        <v>12</v>
      </c>
      <c r="B10595" s="8">
        <v>449</v>
      </c>
      <c r="C10595" s="8" t="s">
        <v>8446</v>
      </c>
      <c r="D10595" s="50" t="s">
        <v>12369</v>
      </c>
      <c r="E10595" s="50" t="s">
        <v>8868</v>
      </c>
    </row>
    <row r="10596" spans="1:5" ht="16" x14ac:dyDescent="0.2">
      <c r="A10596" s="8" t="s">
        <v>12</v>
      </c>
      <c r="B10596" s="8">
        <v>450</v>
      </c>
      <c r="C10596" s="8" t="s">
        <v>8446</v>
      </c>
      <c r="D10596" s="50" t="s">
        <v>12370</v>
      </c>
      <c r="E10596" s="50" t="s">
        <v>8869</v>
      </c>
    </row>
    <row r="10597" spans="1:5" ht="16" x14ac:dyDescent="0.2">
      <c r="A10597" s="8" t="s">
        <v>12</v>
      </c>
      <c r="B10597" s="8">
        <v>451</v>
      </c>
      <c r="C10597" s="8" t="s">
        <v>8446</v>
      </c>
      <c r="D10597" s="50" t="s">
        <v>12371</v>
      </c>
      <c r="E10597" s="50" t="s">
        <v>8870</v>
      </c>
    </row>
    <row r="10598" spans="1:5" ht="16" x14ac:dyDescent="0.2">
      <c r="A10598" s="8" t="s">
        <v>12</v>
      </c>
      <c r="B10598" s="8">
        <v>452</v>
      </c>
      <c r="C10598" s="8" t="s">
        <v>8446</v>
      </c>
      <c r="D10598" s="50" t="s">
        <v>12372</v>
      </c>
      <c r="E10598" s="50" t="s">
        <v>8871</v>
      </c>
    </row>
    <row r="10599" spans="1:5" ht="16" x14ac:dyDescent="0.2">
      <c r="A10599" s="8" t="s">
        <v>12</v>
      </c>
      <c r="B10599" s="8">
        <v>453</v>
      </c>
      <c r="C10599" s="8" t="s">
        <v>8446</v>
      </c>
      <c r="D10599" s="50" t="s">
        <v>12373</v>
      </c>
      <c r="E10599" s="50" t="s">
        <v>8872</v>
      </c>
    </row>
    <row r="10600" spans="1:5" ht="16" x14ac:dyDescent="0.2">
      <c r="A10600" s="8" t="s">
        <v>12</v>
      </c>
      <c r="B10600" s="8">
        <v>454</v>
      </c>
      <c r="C10600" s="8" t="s">
        <v>8446</v>
      </c>
      <c r="D10600" s="50" t="s">
        <v>12374</v>
      </c>
      <c r="E10600" s="50" t="s">
        <v>8873</v>
      </c>
    </row>
    <row r="10601" spans="1:5" ht="16" x14ac:dyDescent="0.2">
      <c r="A10601" s="8" t="s">
        <v>12</v>
      </c>
      <c r="B10601" s="8">
        <v>455</v>
      </c>
      <c r="C10601" s="8" t="s">
        <v>8446</v>
      </c>
      <c r="D10601" s="50" t="s">
        <v>12375</v>
      </c>
      <c r="E10601" s="50" t="s">
        <v>8874</v>
      </c>
    </row>
    <row r="10602" spans="1:5" ht="16" x14ac:dyDescent="0.2">
      <c r="A10602" s="8" t="s">
        <v>12</v>
      </c>
      <c r="B10602" s="8">
        <v>456</v>
      </c>
      <c r="C10602" s="8" t="s">
        <v>8446</v>
      </c>
      <c r="D10602" s="50" t="s">
        <v>12376</v>
      </c>
      <c r="E10602" s="50" t="s">
        <v>8875</v>
      </c>
    </row>
    <row r="10603" spans="1:5" ht="16" x14ac:dyDescent="0.2">
      <c r="A10603" s="8" t="s">
        <v>12</v>
      </c>
      <c r="B10603" s="8">
        <v>457</v>
      </c>
      <c r="C10603" s="8" t="s">
        <v>8446</v>
      </c>
      <c r="D10603" s="50" t="s">
        <v>12377</v>
      </c>
      <c r="E10603" s="50" t="s">
        <v>8876</v>
      </c>
    </row>
    <row r="10604" spans="1:5" ht="16" x14ac:dyDescent="0.2">
      <c r="A10604" s="8" t="s">
        <v>12</v>
      </c>
      <c r="B10604" s="8">
        <v>458</v>
      </c>
      <c r="C10604" s="8" t="s">
        <v>8446</v>
      </c>
      <c r="D10604" s="50" t="s">
        <v>12378</v>
      </c>
      <c r="E10604" s="50" t="s">
        <v>8877</v>
      </c>
    </row>
    <row r="10605" spans="1:5" ht="16" x14ac:dyDescent="0.2">
      <c r="A10605" s="8" t="s">
        <v>12</v>
      </c>
      <c r="B10605" s="8">
        <v>459</v>
      </c>
      <c r="C10605" s="8" t="s">
        <v>8446</v>
      </c>
      <c r="D10605" s="50" t="s">
        <v>12379</v>
      </c>
      <c r="E10605" s="50" t="s">
        <v>8878</v>
      </c>
    </row>
    <row r="10606" spans="1:5" ht="16" x14ac:dyDescent="0.2">
      <c r="A10606" s="8" t="s">
        <v>12</v>
      </c>
      <c r="B10606" s="8">
        <v>460</v>
      </c>
      <c r="C10606" s="8" t="s">
        <v>8446</v>
      </c>
      <c r="D10606" s="50" t="s">
        <v>12380</v>
      </c>
      <c r="E10606" s="50" t="s">
        <v>8879</v>
      </c>
    </row>
    <row r="10607" spans="1:5" ht="16" x14ac:dyDescent="0.2">
      <c r="A10607" s="8" t="s">
        <v>12</v>
      </c>
      <c r="B10607" s="8">
        <v>461</v>
      </c>
      <c r="C10607" s="8" t="s">
        <v>8446</v>
      </c>
      <c r="D10607" s="50" t="s">
        <v>12381</v>
      </c>
      <c r="E10607" s="50" t="s">
        <v>8880</v>
      </c>
    </row>
    <row r="10608" spans="1:5" ht="16" x14ac:dyDescent="0.2">
      <c r="A10608" s="8" t="s">
        <v>12</v>
      </c>
      <c r="B10608" s="8">
        <v>462</v>
      </c>
      <c r="C10608" s="8" t="s">
        <v>8446</v>
      </c>
      <c r="D10608" s="50" t="s">
        <v>12382</v>
      </c>
      <c r="E10608" s="50" t="s">
        <v>8881</v>
      </c>
    </row>
    <row r="10609" spans="1:5" ht="16" x14ac:dyDescent="0.2">
      <c r="A10609" s="8" t="s">
        <v>12</v>
      </c>
      <c r="B10609" s="8">
        <v>463</v>
      </c>
      <c r="C10609" s="8" t="s">
        <v>8446</v>
      </c>
      <c r="D10609" s="50" t="s">
        <v>12383</v>
      </c>
      <c r="E10609" s="50" t="s">
        <v>8882</v>
      </c>
    </row>
    <row r="10610" spans="1:5" ht="16" x14ac:dyDescent="0.2">
      <c r="A10610" s="8" t="s">
        <v>12</v>
      </c>
      <c r="B10610" s="8">
        <v>464</v>
      </c>
      <c r="C10610" s="8" t="s">
        <v>8446</v>
      </c>
      <c r="D10610" s="50" t="s">
        <v>12384</v>
      </c>
      <c r="E10610" s="50" t="s">
        <v>8883</v>
      </c>
    </row>
    <row r="10611" spans="1:5" ht="16" x14ac:dyDescent="0.2">
      <c r="A10611" s="8" t="s">
        <v>12</v>
      </c>
      <c r="B10611" s="8">
        <v>465</v>
      </c>
      <c r="C10611" s="8" t="s">
        <v>8446</v>
      </c>
      <c r="D10611" s="50" t="s">
        <v>12385</v>
      </c>
      <c r="E10611" s="50" t="s">
        <v>8884</v>
      </c>
    </row>
    <row r="10612" spans="1:5" ht="16" x14ac:dyDescent="0.2">
      <c r="A10612" s="8" t="s">
        <v>12</v>
      </c>
      <c r="B10612" s="8">
        <v>466</v>
      </c>
      <c r="C10612" s="8" t="s">
        <v>8446</v>
      </c>
      <c r="D10612" s="50" t="s">
        <v>12386</v>
      </c>
      <c r="E10612" s="50" t="s">
        <v>8885</v>
      </c>
    </row>
    <row r="10613" spans="1:5" ht="16" x14ac:dyDescent="0.2">
      <c r="A10613" s="8" t="s">
        <v>12</v>
      </c>
      <c r="B10613" s="8">
        <v>467</v>
      </c>
      <c r="C10613" s="8" t="s">
        <v>8446</v>
      </c>
      <c r="D10613" s="50" t="s">
        <v>12387</v>
      </c>
      <c r="E10613" s="50" t="s">
        <v>8886</v>
      </c>
    </row>
    <row r="10614" spans="1:5" ht="16" x14ac:dyDescent="0.2">
      <c r="A10614" s="8" t="s">
        <v>12</v>
      </c>
      <c r="B10614" s="8">
        <v>468</v>
      </c>
      <c r="C10614" s="8" t="s">
        <v>8446</v>
      </c>
      <c r="D10614" s="50" t="s">
        <v>12388</v>
      </c>
      <c r="E10614" s="50" t="s">
        <v>8887</v>
      </c>
    </row>
    <row r="10615" spans="1:5" ht="16" x14ac:dyDescent="0.2">
      <c r="A10615" s="8" t="s">
        <v>12</v>
      </c>
      <c r="B10615" s="8">
        <v>469</v>
      </c>
      <c r="C10615" s="8" t="s">
        <v>8446</v>
      </c>
      <c r="D10615" s="50" t="s">
        <v>12389</v>
      </c>
      <c r="E10615" s="50" t="s">
        <v>8888</v>
      </c>
    </row>
    <row r="10616" spans="1:5" ht="16" x14ac:dyDescent="0.2">
      <c r="A10616" s="8" t="s">
        <v>12</v>
      </c>
      <c r="B10616" s="8">
        <v>470</v>
      </c>
      <c r="C10616" s="8" t="s">
        <v>8446</v>
      </c>
      <c r="D10616" s="50" t="s">
        <v>12390</v>
      </c>
      <c r="E10616" s="50" t="s">
        <v>8889</v>
      </c>
    </row>
    <row r="10617" spans="1:5" ht="16" x14ac:dyDescent="0.2">
      <c r="A10617" s="8" t="s">
        <v>12</v>
      </c>
      <c r="B10617" s="8">
        <v>471</v>
      </c>
      <c r="C10617" s="8" t="s">
        <v>8446</v>
      </c>
      <c r="D10617" s="50" t="s">
        <v>12391</v>
      </c>
      <c r="E10617" s="50" t="s">
        <v>8890</v>
      </c>
    </row>
    <row r="10618" spans="1:5" ht="16" x14ac:dyDescent="0.2">
      <c r="A10618" s="8" t="s">
        <v>12</v>
      </c>
      <c r="B10618" s="8">
        <v>472</v>
      </c>
      <c r="C10618" s="8" t="s">
        <v>8446</v>
      </c>
      <c r="D10618" s="50" t="s">
        <v>12392</v>
      </c>
      <c r="E10618" s="50" t="s">
        <v>8891</v>
      </c>
    </row>
    <row r="10619" spans="1:5" ht="16" x14ac:dyDescent="0.2">
      <c r="A10619" s="8" t="s">
        <v>12</v>
      </c>
      <c r="B10619" s="8">
        <v>473</v>
      </c>
      <c r="C10619" s="8" t="s">
        <v>8446</v>
      </c>
      <c r="D10619" s="50" t="s">
        <v>12393</v>
      </c>
      <c r="E10619" s="50" t="s">
        <v>8892</v>
      </c>
    </row>
    <row r="10620" spans="1:5" ht="16" x14ac:dyDescent="0.2">
      <c r="A10620" s="8" t="s">
        <v>12</v>
      </c>
      <c r="B10620" s="8">
        <v>474</v>
      </c>
      <c r="C10620" s="8" t="s">
        <v>8446</v>
      </c>
      <c r="D10620" s="50" t="s">
        <v>12394</v>
      </c>
      <c r="E10620" s="50" t="s">
        <v>8893</v>
      </c>
    </row>
    <row r="10621" spans="1:5" ht="16" x14ac:dyDescent="0.2">
      <c r="A10621" s="8" t="s">
        <v>12</v>
      </c>
      <c r="B10621" s="8">
        <v>475</v>
      </c>
      <c r="C10621" s="8" t="s">
        <v>8446</v>
      </c>
      <c r="D10621" s="50" t="s">
        <v>12395</v>
      </c>
      <c r="E10621" s="50" t="s">
        <v>8894</v>
      </c>
    </row>
    <row r="10622" spans="1:5" ht="16" x14ac:dyDescent="0.2">
      <c r="A10622" s="8" t="s">
        <v>12</v>
      </c>
      <c r="B10622" s="8">
        <v>476</v>
      </c>
      <c r="C10622" s="8" t="s">
        <v>8446</v>
      </c>
      <c r="D10622" s="50" t="s">
        <v>12396</v>
      </c>
      <c r="E10622" s="50" t="s">
        <v>8895</v>
      </c>
    </row>
    <row r="10623" spans="1:5" ht="16" x14ac:dyDescent="0.2">
      <c r="A10623" s="8" t="s">
        <v>12</v>
      </c>
      <c r="B10623" s="8">
        <v>477</v>
      </c>
      <c r="C10623" s="8" t="s">
        <v>8446</v>
      </c>
      <c r="D10623" s="50" t="s">
        <v>12397</v>
      </c>
      <c r="E10623" s="50" t="s">
        <v>8896</v>
      </c>
    </row>
    <row r="10624" spans="1:5" ht="16" x14ac:dyDescent="0.2">
      <c r="A10624" s="8" t="s">
        <v>12</v>
      </c>
      <c r="B10624" s="8">
        <v>478</v>
      </c>
      <c r="C10624" s="8" t="s">
        <v>8446</v>
      </c>
      <c r="D10624" s="50" t="s">
        <v>12398</v>
      </c>
      <c r="E10624" s="50" t="s">
        <v>8897</v>
      </c>
    </row>
    <row r="10625" spans="1:5" ht="16" x14ac:dyDescent="0.2">
      <c r="A10625" s="8" t="s">
        <v>12</v>
      </c>
      <c r="B10625" s="8">
        <v>479</v>
      </c>
      <c r="C10625" s="8" t="s">
        <v>8446</v>
      </c>
      <c r="D10625" s="50" t="s">
        <v>12399</v>
      </c>
      <c r="E10625" s="50" t="s">
        <v>8898</v>
      </c>
    </row>
    <row r="10626" spans="1:5" ht="16" x14ac:dyDescent="0.2">
      <c r="A10626" s="8" t="s">
        <v>12</v>
      </c>
      <c r="B10626" s="8">
        <v>480</v>
      </c>
      <c r="C10626" s="8" t="s">
        <v>8446</v>
      </c>
      <c r="D10626" s="50" t="s">
        <v>12400</v>
      </c>
      <c r="E10626" s="50" t="s">
        <v>8899</v>
      </c>
    </row>
    <row r="10627" spans="1:5" ht="16" x14ac:dyDescent="0.2">
      <c r="A10627" s="8" t="s">
        <v>12</v>
      </c>
      <c r="B10627" s="8">
        <v>481</v>
      </c>
      <c r="C10627" s="8" t="s">
        <v>8446</v>
      </c>
      <c r="D10627" s="50" t="s">
        <v>12401</v>
      </c>
      <c r="E10627" s="50" t="s">
        <v>8900</v>
      </c>
    </row>
    <row r="10628" spans="1:5" ht="16" x14ac:dyDescent="0.2">
      <c r="A10628" s="8" t="s">
        <v>12</v>
      </c>
      <c r="B10628" s="8">
        <v>482</v>
      </c>
      <c r="C10628" s="8" t="s">
        <v>8446</v>
      </c>
      <c r="D10628" s="50" t="s">
        <v>12402</v>
      </c>
      <c r="E10628" s="50" t="s">
        <v>8901</v>
      </c>
    </row>
    <row r="10629" spans="1:5" ht="16" x14ac:dyDescent="0.2">
      <c r="A10629" s="8" t="s">
        <v>12</v>
      </c>
      <c r="B10629" s="8">
        <v>483</v>
      </c>
      <c r="C10629" s="8" t="s">
        <v>8446</v>
      </c>
      <c r="D10629" s="50" t="s">
        <v>12403</v>
      </c>
      <c r="E10629" s="50" t="s">
        <v>8902</v>
      </c>
    </row>
    <row r="10630" spans="1:5" ht="16" x14ac:dyDescent="0.2">
      <c r="A10630" s="8" t="s">
        <v>12</v>
      </c>
      <c r="B10630" s="8">
        <v>484</v>
      </c>
      <c r="C10630" s="8" t="s">
        <v>8446</v>
      </c>
      <c r="D10630" s="50" t="s">
        <v>12404</v>
      </c>
      <c r="E10630" s="50" t="s">
        <v>8903</v>
      </c>
    </row>
    <row r="10631" spans="1:5" ht="16" x14ac:dyDescent="0.2">
      <c r="A10631" s="8" t="s">
        <v>12</v>
      </c>
      <c r="B10631" s="8">
        <v>485</v>
      </c>
      <c r="C10631" s="8" t="s">
        <v>8446</v>
      </c>
      <c r="D10631" s="50" t="s">
        <v>12405</v>
      </c>
      <c r="E10631" s="50" t="s">
        <v>8904</v>
      </c>
    </row>
    <row r="10632" spans="1:5" ht="16" x14ac:dyDescent="0.2">
      <c r="A10632" s="8" t="s">
        <v>12</v>
      </c>
      <c r="B10632" s="8">
        <v>486</v>
      </c>
      <c r="C10632" s="8" t="s">
        <v>8446</v>
      </c>
      <c r="D10632" s="50" t="s">
        <v>12406</v>
      </c>
      <c r="E10632" s="50" t="s">
        <v>8905</v>
      </c>
    </row>
    <row r="10633" spans="1:5" ht="16" x14ac:dyDescent="0.2">
      <c r="A10633" s="8" t="s">
        <v>12</v>
      </c>
      <c r="B10633" s="8">
        <v>487</v>
      </c>
      <c r="C10633" s="8" t="s">
        <v>8446</v>
      </c>
      <c r="D10633" s="50" t="s">
        <v>12407</v>
      </c>
      <c r="E10633" s="50" t="s">
        <v>8906</v>
      </c>
    </row>
    <row r="10634" spans="1:5" ht="16" x14ac:dyDescent="0.2">
      <c r="A10634" s="8" t="s">
        <v>12</v>
      </c>
      <c r="B10634" s="8">
        <v>488</v>
      </c>
      <c r="C10634" s="8" t="s">
        <v>8446</v>
      </c>
      <c r="D10634" s="50" t="s">
        <v>12408</v>
      </c>
      <c r="E10634" s="50" t="s">
        <v>8907</v>
      </c>
    </row>
    <row r="10635" spans="1:5" ht="16" x14ac:dyDescent="0.2">
      <c r="A10635" s="8" t="s">
        <v>12</v>
      </c>
      <c r="B10635" s="8">
        <v>489</v>
      </c>
      <c r="C10635" s="8" t="s">
        <v>8446</v>
      </c>
      <c r="D10635" s="50" t="s">
        <v>12409</v>
      </c>
      <c r="E10635" s="50" t="s">
        <v>8908</v>
      </c>
    </row>
    <row r="10636" spans="1:5" ht="16" x14ac:dyDescent="0.2">
      <c r="A10636" s="8" t="s">
        <v>12</v>
      </c>
      <c r="B10636" s="8">
        <v>490</v>
      </c>
      <c r="C10636" s="8" t="s">
        <v>8446</v>
      </c>
      <c r="D10636" s="50" t="s">
        <v>12410</v>
      </c>
      <c r="E10636" s="50" t="s">
        <v>8909</v>
      </c>
    </row>
    <row r="10637" spans="1:5" ht="16" x14ac:dyDescent="0.2">
      <c r="A10637" s="8" t="s">
        <v>12</v>
      </c>
      <c r="B10637" s="8">
        <v>491</v>
      </c>
      <c r="C10637" s="8" t="s">
        <v>8446</v>
      </c>
      <c r="D10637" s="50" t="s">
        <v>12411</v>
      </c>
      <c r="E10637" s="50" t="s">
        <v>8910</v>
      </c>
    </row>
    <row r="10638" spans="1:5" ht="16" x14ac:dyDescent="0.2">
      <c r="A10638" s="8" t="s">
        <v>12</v>
      </c>
      <c r="B10638" s="8">
        <v>492</v>
      </c>
      <c r="C10638" s="8" t="s">
        <v>8446</v>
      </c>
      <c r="D10638" s="50" t="s">
        <v>12412</v>
      </c>
      <c r="E10638" s="50" t="s">
        <v>8911</v>
      </c>
    </row>
    <row r="10639" spans="1:5" ht="16" x14ac:dyDescent="0.2">
      <c r="A10639" s="8" t="s">
        <v>12</v>
      </c>
      <c r="B10639" s="8">
        <v>493</v>
      </c>
      <c r="C10639" s="8" t="s">
        <v>8446</v>
      </c>
      <c r="D10639" s="50" t="s">
        <v>12413</v>
      </c>
      <c r="E10639" s="50" t="s">
        <v>8912</v>
      </c>
    </row>
    <row r="10640" spans="1:5" ht="16" x14ac:dyDescent="0.2">
      <c r="A10640" s="8" t="s">
        <v>12</v>
      </c>
      <c r="B10640" s="8">
        <v>494</v>
      </c>
      <c r="C10640" s="8" t="s">
        <v>8446</v>
      </c>
      <c r="D10640" s="50" t="s">
        <v>12414</v>
      </c>
      <c r="E10640" s="50" t="s">
        <v>8913</v>
      </c>
    </row>
    <row r="10641" spans="1:5" ht="16" x14ac:dyDescent="0.2">
      <c r="A10641" s="8" t="s">
        <v>12</v>
      </c>
      <c r="B10641" s="8">
        <v>495</v>
      </c>
      <c r="C10641" s="8" t="s">
        <v>8446</v>
      </c>
      <c r="D10641" s="50" t="s">
        <v>12415</v>
      </c>
      <c r="E10641" s="50" t="s">
        <v>8914</v>
      </c>
    </row>
    <row r="10642" spans="1:5" ht="16" x14ac:dyDescent="0.2">
      <c r="A10642" s="8" t="s">
        <v>12</v>
      </c>
      <c r="B10642" s="8">
        <v>496</v>
      </c>
      <c r="C10642" s="8" t="s">
        <v>8446</v>
      </c>
      <c r="D10642" s="50" t="s">
        <v>12416</v>
      </c>
      <c r="E10642" s="50" t="s">
        <v>8915</v>
      </c>
    </row>
    <row r="10643" spans="1:5" ht="16" x14ac:dyDescent="0.2">
      <c r="A10643" s="8" t="s">
        <v>12</v>
      </c>
      <c r="B10643" s="8">
        <v>497</v>
      </c>
      <c r="C10643" s="8" t="s">
        <v>8446</v>
      </c>
      <c r="D10643" s="50" t="s">
        <v>12417</v>
      </c>
      <c r="E10643" s="50" t="s">
        <v>8916</v>
      </c>
    </row>
    <row r="10644" spans="1:5" ht="16" x14ac:dyDescent="0.2">
      <c r="A10644" s="8" t="s">
        <v>12</v>
      </c>
      <c r="B10644" s="8">
        <v>498</v>
      </c>
      <c r="C10644" s="8" t="s">
        <v>8446</v>
      </c>
      <c r="D10644" s="50" t="s">
        <v>12418</v>
      </c>
      <c r="E10644" s="50" t="s">
        <v>8917</v>
      </c>
    </row>
    <row r="10645" spans="1:5" ht="16" x14ac:dyDescent="0.2">
      <c r="A10645" s="8" t="s">
        <v>12</v>
      </c>
      <c r="B10645" s="8">
        <v>499</v>
      </c>
      <c r="C10645" s="8" t="s">
        <v>8446</v>
      </c>
      <c r="D10645" s="50" t="s">
        <v>12419</v>
      </c>
      <c r="E10645" s="50" t="s">
        <v>8918</v>
      </c>
    </row>
    <row r="10646" spans="1:5" ht="16" x14ac:dyDescent="0.2">
      <c r="A10646" s="8" t="s">
        <v>12</v>
      </c>
      <c r="B10646" s="8">
        <v>500</v>
      </c>
      <c r="C10646" s="8" t="s">
        <v>8446</v>
      </c>
      <c r="D10646" s="50" t="s">
        <v>12420</v>
      </c>
      <c r="E10646" s="50" t="s">
        <v>8919</v>
      </c>
    </row>
    <row r="10647" spans="1:5" ht="16" x14ac:dyDescent="0.2">
      <c r="A10647" s="8" t="s">
        <v>12</v>
      </c>
      <c r="B10647" s="8">
        <v>501</v>
      </c>
      <c r="C10647" s="8" t="s">
        <v>8446</v>
      </c>
      <c r="D10647" s="50" t="s">
        <v>12421</v>
      </c>
      <c r="E10647" s="50" t="s">
        <v>8920</v>
      </c>
    </row>
    <row r="10648" spans="1:5" ht="16" x14ac:dyDescent="0.2">
      <c r="A10648" s="8" t="s">
        <v>12</v>
      </c>
      <c r="B10648" s="8">
        <v>502</v>
      </c>
      <c r="C10648" s="8" t="s">
        <v>8446</v>
      </c>
      <c r="D10648" s="50" t="s">
        <v>12422</v>
      </c>
      <c r="E10648" s="50" t="s">
        <v>8921</v>
      </c>
    </row>
    <row r="10649" spans="1:5" ht="16" x14ac:dyDescent="0.2">
      <c r="A10649" s="8" t="s">
        <v>12</v>
      </c>
      <c r="B10649" s="8">
        <v>503</v>
      </c>
      <c r="C10649" s="8" t="s">
        <v>8446</v>
      </c>
      <c r="D10649" s="50" t="s">
        <v>12423</v>
      </c>
      <c r="E10649" s="50" t="s">
        <v>8922</v>
      </c>
    </row>
    <row r="10650" spans="1:5" ht="16" x14ac:dyDescent="0.2">
      <c r="A10650" s="8" t="s">
        <v>12</v>
      </c>
      <c r="B10650" s="8">
        <v>504</v>
      </c>
      <c r="C10650" s="8" t="s">
        <v>8446</v>
      </c>
      <c r="D10650" s="50" t="s">
        <v>12424</v>
      </c>
      <c r="E10650" s="50" t="s">
        <v>8923</v>
      </c>
    </row>
    <row r="10651" spans="1:5" ht="16" x14ac:dyDescent="0.2">
      <c r="A10651" s="8" t="s">
        <v>12</v>
      </c>
      <c r="B10651" s="8">
        <v>505</v>
      </c>
      <c r="C10651" s="8" t="s">
        <v>8446</v>
      </c>
      <c r="D10651" s="50" t="s">
        <v>12425</v>
      </c>
      <c r="E10651" s="50" t="s">
        <v>8924</v>
      </c>
    </row>
    <row r="10652" spans="1:5" ht="16" x14ac:dyDescent="0.2">
      <c r="A10652" s="8" t="s">
        <v>12</v>
      </c>
      <c r="B10652" s="8">
        <v>506</v>
      </c>
      <c r="C10652" s="8" t="s">
        <v>8446</v>
      </c>
      <c r="D10652" s="50" t="s">
        <v>12426</v>
      </c>
      <c r="E10652" s="50" t="s">
        <v>8925</v>
      </c>
    </row>
    <row r="10653" spans="1:5" ht="16" x14ac:dyDescent="0.2">
      <c r="A10653" s="8" t="s">
        <v>12</v>
      </c>
      <c r="B10653" s="8">
        <v>507</v>
      </c>
      <c r="C10653" s="8" t="s">
        <v>8446</v>
      </c>
      <c r="D10653" s="50" t="s">
        <v>12427</v>
      </c>
      <c r="E10653" s="50" t="s">
        <v>8926</v>
      </c>
    </row>
    <row r="10654" spans="1:5" ht="16" x14ac:dyDescent="0.2">
      <c r="A10654" s="8" t="s">
        <v>12</v>
      </c>
      <c r="B10654" s="8">
        <v>508</v>
      </c>
      <c r="C10654" s="8" t="s">
        <v>8446</v>
      </c>
      <c r="D10654" s="50" t="s">
        <v>12428</v>
      </c>
      <c r="E10654" s="50" t="s">
        <v>8927</v>
      </c>
    </row>
    <row r="10655" spans="1:5" ht="16" x14ac:dyDescent="0.2">
      <c r="A10655" s="8" t="s">
        <v>12</v>
      </c>
      <c r="B10655" s="8">
        <v>509</v>
      </c>
      <c r="C10655" s="8" t="s">
        <v>8446</v>
      </c>
      <c r="D10655" s="50" t="s">
        <v>12429</v>
      </c>
      <c r="E10655" s="50" t="s">
        <v>8928</v>
      </c>
    </row>
    <row r="10656" spans="1:5" ht="16" x14ac:dyDescent="0.2">
      <c r="A10656" s="8" t="s">
        <v>12</v>
      </c>
      <c r="B10656" s="8">
        <v>510</v>
      </c>
      <c r="C10656" s="8" t="s">
        <v>8446</v>
      </c>
      <c r="D10656" s="50" t="s">
        <v>12430</v>
      </c>
      <c r="E10656" s="50" t="s">
        <v>8929</v>
      </c>
    </row>
    <row r="10657" spans="1:5" ht="16" x14ac:dyDescent="0.2">
      <c r="A10657" s="8" t="s">
        <v>12</v>
      </c>
      <c r="B10657" s="8">
        <v>511</v>
      </c>
      <c r="C10657" s="8" t="s">
        <v>8446</v>
      </c>
      <c r="D10657" s="50" t="s">
        <v>12431</v>
      </c>
      <c r="E10657" s="50" t="s">
        <v>8930</v>
      </c>
    </row>
    <row r="10658" spans="1:5" ht="16" x14ac:dyDescent="0.2">
      <c r="A10658" s="8" t="s">
        <v>12</v>
      </c>
      <c r="B10658" s="8">
        <v>512</v>
      </c>
      <c r="C10658" s="8" t="s">
        <v>8446</v>
      </c>
      <c r="D10658" s="50" t="s">
        <v>12432</v>
      </c>
      <c r="E10658" s="50" t="s">
        <v>8931</v>
      </c>
    </row>
    <row r="10659" spans="1:5" ht="16" x14ac:dyDescent="0.2">
      <c r="A10659" s="8" t="s">
        <v>12</v>
      </c>
      <c r="B10659" s="8">
        <v>513</v>
      </c>
      <c r="C10659" s="8" t="s">
        <v>8446</v>
      </c>
      <c r="D10659" s="50" t="s">
        <v>12433</v>
      </c>
      <c r="E10659" s="50" t="s">
        <v>8932</v>
      </c>
    </row>
    <row r="10660" spans="1:5" ht="16" x14ac:dyDescent="0.2">
      <c r="A10660" s="8" t="s">
        <v>12</v>
      </c>
      <c r="B10660" s="8">
        <v>514</v>
      </c>
      <c r="C10660" s="8" t="s">
        <v>8446</v>
      </c>
      <c r="D10660" s="50" t="s">
        <v>12434</v>
      </c>
      <c r="E10660" s="50" t="s">
        <v>8933</v>
      </c>
    </row>
    <row r="10661" spans="1:5" ht="16" x14ac:dyDescent="0.2">
      <c r="A10661" s="8" t="s">
        <v>12</v>
      </c>
      <c r="B10661" s="8">
        <v>515</v>
      </c>
      <c r="C10661" s="8" t="s">
        <v>8446</v>
      </c>
      <c r="D10661" s="50" t="s">
        <v>12435</v>
      </c>
      <c r="E10661" s="50" t="s">
        <v>8934</v>
      </c>
    </row>
    <row r="10662" spans="1:5" ht="16" x14ac:dyDescent="0.2">
      <c r="A10662" s="8" t="s">
        <v>12</v>
      </c>
      <c r="B10662" s="8">
        <v>516</v>
      </c>
      <c r="C10662" s="8" t="s">
        <v>8446</v>
      </c>
      <c r="D10662" s="50" t="s">
        <v>12436</v>
      </c>
      <c r="E10662" s="50" t="s">
        <v>8935</v>
      </c>
    </row>
    <row r="10663" spans="1:5" ht="16" x14ac:dyDescent="0.2">
      <c r="A10663" s="8" t="s">
        <v>12</v>
      </c>
      <c r="B10663" s="8">
        <v>517</v>
      </c>
      <c r="C10663" s="8" t="s">
        <v>8446</v>
      </c>
      <c r="D10663" s="50" t="s">
        <v>12437</v>
      </c>
      <c r="E10663" s="50" t="s">
        <v>8936</v>
      </c>
    </row>
    <row r="10664" spans="1:5" ht="16" x14ac:dyDescent="0.2">
      <c r="A10664" s="8" t="s">
        <v>12</v>
      </c>
      <c r="B10664" s="8">
        <v>518</v>
      </c>
      <c r="C10664" s="8" t="s">
        <v>8446</v>
      </c>
      <c r="D10664" s="50" t="s">
        <v>12438</v>
      </c>
      <c r="E10664" s="50" t="s">
        <v>8937</v>
      </c>
    </row>
    <row r="10665" spans="1:5" ht="16" x14ac:dyDescent="0.2">
      <c r="A10665" s="8" t="s">
        <v>12</v>
      </c>
      <c r="B10665" s="8">
        <v>519</v>
      </c>
      <c r="C10665" s="8" t="s">
        <v>8446</v>
      </c>
      <c r="D10665" s="50" t="s">
        <v>12439</v>
      </c>
      <c r="E10665" s="50" t="s">
        <v>8938</v>
      </c>
    </row>
    <row r="10666" spans="1:5" ht="16" x14ac:dyDescent="0.2">
      <c r="A10666" s="8" t="s">
        <v>12</v>
      </c>
      <c r="B10666" s="8">
        <v>520</v>
      </c>
      <c r="C10666" s="8" t="s">
        <v>8446</v>
      </c>
      <c r="D10666" s="50" t="s">
        <v>12440</v>
      </c>
      <c r="E10666" s="50" t="s">
        <v>8939</v>
      </c>
    </row>
    <row r="10667" spans="1:5" ht="16" x14ac:dyDescent="0.2">
      <c r="A10667" s="8" t="s">
        <v>12</v>
      </c>
      <c r="B10667" s="8">
        <v>521</v>
      </c>
      <c r="C10667" s="8" t="s">
        <v>8446</v>
      </c>
      <c r="D10667" s="50" t="s">
        <v>12441</v>
      </c>
      <c r="E10667" s="50" t="s">
        <v>8940</v>
      </c>
    </row>
    <row r="10668" spans="1:5" ht="16" x14ac:dyDescent="0.2">
      <c r="A10668" s="8" t="s">
        <v>12</v>
      </c>
      <c r="B10668" s="8">
        <v>522</v>
      </c>
      <c r="C10668" s="8" t="s">
        <v>8446</v>
      </c>
      <c r="D10668" s="50" t="s">
        <v>12442</v>
      </c>
      <c r="E10668" s="50" t="s">
        <v>8941</v>
      </c>
    </row>
    <row r="10669" spans="1:5" ht="16" x14ac:dyDescent="0.2">
      <c r="A10669" s="8" t="s">
        <v>12</v>
      </c>
      <c r="B10669" s="8">
        <v>523</v>
      </c>
      <c r="C10669" s="8" t="s">
        <v>8446</v>
      </c>
      <c r="D10669" s="50" t="s">
        <v>12443</v>
      </c>
      <c r="E10669" s="50" t="s">
        <v>8942</v>
      </c>
    </row>
    <row r="10670" spans="1:5" ht="16" x14ac:dyDescent="0.2">
      <c r="A10670" s="8" t="s">
        <v>12</v>
      </c>
      <c r="B10670" s="8">
        <v>524</v>
      </c>
      <c r="C10670" s="8" t="s">
        <v>8446</v>
      </c>
      <c r="D10670" s="50" t="s">
        <v>12444</v>
      </c>
      <c r="E10670" s="50" t="s">
        <v>8943</v>
      </c>
    </row>
    <row r="10671" spans="1:5" ht="16" x14ac:dyDescent="0.2">
      <c r="A10671" s="8" t="s">
        <v>12</v>
      </c>
      <c r="B10671" s="8">
        <v>525</v>
      </c>
      <c r="C10671" s="8" t="s">
        <v>8446</v>
      </c>
      <c r="D10671" s="50" t="s">
        <v>12445</v>
      </c>
      <c r="E10671" s="50" t="s">
        <v>8944</v>
      </c>
    </row>
    <row r="10672" spans="1:5" ht="16" x14ac:dyDescent="0.2">
      <c r="A10672" s="8" t="s">
        <v>12</v>
      </c>
      <c r="B10672" s="8">
        <v>526</v>
      </c>
      <c r="C10672" s="8" t="s">
        <v>8446</v>
      </c>
      <c r="D10672" s="50" t="s">
        <v>12446</v>
      </c>
      <c r="E10672" s="50" t="s">
        <v>8945</v>
      </c>
    </row>
    <row r="10673" spans="1:5" ht="16" x14ac:dyDescent="0.2">
      <c r="A10673" s="8" t="s">
        <v>12</v>
      </c>
      <c r="B10673" s="8">
        <v>527</v>
      </c>
      <c r="C10673" s="8" t="s">
        <v>8446</v>
      </c>
      <c r="D10673" s="50" t="s">
        <v>12447</v>
      </c>
      <c r="E10673" s="50" t="s">
        <v>8946</v>
      </c>
    </row>
    <row r="10674" spans="1:5" ht="16" x14ac:dyDescent="0.2">
      <c r="A10674" s="8" t="s">
        <v>12</v>
      </c>
      <c r="B10674" s="8">
        <v>528</v>
      </c>
      <c r="C10674" s="8" t="s">
        <v>8446</v>
      </c>
      <c r="D10674" s="50" t="s">
        <v>12448</v>
      </c>
      <c r="E10674" s="50" t="s">
        <v>8947</v>
      </c>
    </row>
    <row r="10675" spans="1:5" ht="16" x14ac:dyDescent="0.2">
      <c r="A10675" s="8" t="s">
        <v>12</v>
      </c>
      <c r="B10675" s="8">
        <v>529</v>
      </c>
      <c r="C10675" s="8" t="s">
        <v>8446</v>
      </c>
      <c r="D10675" s="50" t="s">
        <v>12449</v>
      </c>
      <c r="E10675" s="50" t="s">
        <v>8948</v>
      </c>
    </row>
    <row r="10676" spans="1:5" ht="16" x14ac:dyDescent="0.2">
      <c r="A10676" s="8" t="s">
        <v>12</v>
      </c>
      <c r="B10676" s="8">
        <v>530</v>
      </c>
      <c r="C10676" s="8" t="s">
        <v>8446</v>
      </c>
      <c r="D10676" s="50" t="s">
        <v>12450</v>
      </c>
      <c r="E10676" s="50" t="s">
        <v>8949</v>
      </c>
    </row>
    <row r="10677" spans="1:5" ht="16" x14ac:dyDescent="0.2">
      <c r="A10677" s="8" t="s">
        <v>12</v>
      </c>
      <c r="B10677" s="8">
        <v>531</v>
      </c>
      <c r="C10677" s="8" t="s">
        <v>8446</v>
      </c>
      <c r="D10677" s="50" t="s">
        <v>12451</v>
      </c>
      <c r="E10677" s="50" t="s">
        <v>8950</v>
      </c>
    </row>
    <row r="10678" spans="1:5" ht="16" x14ac:dyDescent="0.2">
      <c r="A10678" s="8" t="s">
        <v>12</v>
      </c>
      <c r="B10678" s="8">
        <v>532</v>
      </c>
      <c r="C10678" s="8" t="s">
        <v>8446</v>
      </c>
      <c r="D10678" s="50" t="s">
        <v>12452</v>
      </c>
      <c r="E10678" s="50" t="s">
        <v>8951</v>
      </c>
    </row>
    <row r="10679" spans="1:5" ht="16" x14ac:dyDescent="0.2">
      <c r="A10679" s="8" t="s">
        <v>12</v>
      </c>
      <c r="B10679" s="8">
        <v>533</v>
      </c>
      <c r="C10679" s="8" t="s">
        <v>8446</v>
      </c>
      <c r="D10679" s="50" t="s">
        <v>12453</v>
      </c>
      <c r="E10679" s="50" t="s">
        <v>8952</v>
      </c>
    </row>
    <row r="10680" spans="1:5" ht="16" x14ac:dyDescent="0.2">
      <c r="A10680" s="8" t="s">
        <v>12</v>
      </c>
      <c r="B10680" s="8">
        <v>534</v>
      </c>
      <c r="C10680" s="8" t="s">
        <v>8446</v>
      </c>
      <c r="D10680" s="50" t="s">
        <v>12454</v>
      </c>
      <c r="E10680" s="50" t="s">
        <v>8953</v>
      </c>
    </row>
    <row r="10681" spans="1:5" ht="16" x14ac:dyDescent="0.2">
      <c r="A10681" s="8" t="s">
        <v>12</v>
      </c>
      <c r="B10681" s="8">
        <v>535</v>
      </c>
      <c r="C10681" s="8" t="s">
        <v>8446</v>
      </c>
      <c r="D10681" s="50" t="s">
        <v>12455</v>
      </c>
      <c r="E10681" s="50" t="s">
        <v>8954</v>
      </c>
    </row>
    <row r="10682" spans="1:5" ht="16" x14ac:dyDescent="0.2">
      <c r="A10682" s="8" t="s">
        <v>12</v>
      </c>
      <c r="B10682" s="8">
        <v>536</v>
      </c>
      <c r="C10682" s="8" t="s">
        <v>8446</v>
      </c>
      <c r="D10682" s="50" t="s">
        <v>12456</v>
      </c>
      <c r="E10682" s="50" t="s">
        <v>8955</v>
      </c>
    </row>
    <row r="10683" spans="1:5" ht="16" x14ac:dyDescent="0.2">
      <c r="A10683" s="8" t="s">
        <v>12</v>
      </c>
      <c r="B10683" s="8">
        <v>537</v>
      </c>
      <c r="C10683" s="8" t="s">
        <v>8446</v>
      </c>
      <c r="D10683" s="50" t="s">
        <v>12457</v>
      </c>
      <c r="E10683" s="50" t="s">
        <v>8956</v>
      </c>
    </row>
    <row r="10684" spans="1:5" ht="16" x14ac:dyDescent="0.2">
      <c r="A10684" s="8" t="s">
        <v>12</v>
      </c>
      <c r="B10684" s="8">
        <v>538</v>
      </c>
      <c r="C10684" s="8" t="s">
        <v>8446</v>
      </c>
      <c r="D10684" s="50" t="s">
        <v>12458</v>
      </c>
      <c r="E10684" s="50" t="s">
        <v>8957</v>
      </c>
    </row>
    <row r="10685" spans="1:5" ht="16" x14ac:dyDescent="0.2">
      <c r="A10685" s="8" t="s">
        <v>12</v>
      </c>
      <c r="B10685" s="8">
        <v>539</v>
      </c>
      <c r="C10685" s="8" t="s">
        <v>8446</v>
      </c>
      <c r="D10685" s="50" t="s">
        <v>12459</v>
      </c>
      <c r="E10685" s="50" t="s">
        <v>8958</v>
      </c>
    </row>
    <row r="10686" spans="1:5" ht="16" x14ac:dyDescent="0.2">
      <c r="A10686" s="8" t="s">
        <v>12</v>
      </c>
      <c r="B10686" s="8">
        <v>540</v>
      </c>
      <c r="C10686" s="8" t="s">
        <v>8446</v>
      </c>
      <c r="D10686" s="50" t="s">
        <v>12460</v>
      </c>
      <c r="E10686" s="50" t="s">
        <v>8959</v>
      </c>
    </row>
    <row r="10687" spans="1:5" ht="16" x14ac:dyDescent="0.2">
      <c r="A10687" s="8" t="s">
        <v>12</v>
      </c>
      <c r="B10687" s="8">
        <v>541</v>
      </c>
      <c r="C10687" s="8" t="s">
        <v>8446</v>
      </c>
      <c r="D10687" s="50" t="s">
        <v>12461</v>
      </c>
      <c r="E10687" s="50" t="s">
        <v>8960</v>
      </c>
    </row>
    <row r="10688" spans="1:5" ht="16" x14ac:dyDescent="0.2">
      <c r="A10688" s="8" t="s">
        <v>12</v>
      </c>
      <c r="B10688" s="8">
        <v>542</v>
      </c>
      <c r="C10688" s="8" t="s">
        <v>8446</v>
      </c>
      <c r="D10688" s="50" t="s">
        <v>12462</v>
      </c>
      <c r="E10688" s="50" t="s">
        <v>8961</v>
      </c>
    </row>
    <row r="10689" spans="1:5" ht="16" x14ac:dyDescent="0.2">
      <c r="A10689" s="8" t="s">
        <v>12</v>
      </c>
      <c r="B10689" s="8">
        <v>543</v>
      </c>
      <c r="C10689" s="8" t="s">
        <v>8446</v>
      </c>
      <c r="D10689" s="50" t="s">
        <v>12463</v>
      </c>
      <c r="E10689" s="50" t="s">
        <v>8962</v>
      </c>
    </row>
    <row r="10690" spans="1:5" ht="16" x14ac:dyDescent="0.2">
      <c r="A10690" s="8" t="s">
        <v>12</v>
      </c>
      <c r="B10690" s="8">
        <v>544</v>
      </c>
      <c r="C10690" s="8" t="s">
        <v>8446</v>
      </c>
      <c r="D10690" s="50" t="s">
        <v>12464</v>
      </c>
      <c r="E10690" s="50" t="s">
        <v>8963</v>
      </c>
    </row>
    <row r="10691" spans="1:5" ht="16" x14ac:dyDescent="0.2">
      <c r="A10691" s="8" t="s">
        <v>12</v>
      </c>
      <c r="B10691" s="8">
        <v>545</v>
      </c>
      <c r="C10691" s="8" t="s">
        <v>8446</v>
      </c>
      <c r="D10691" s="50" t="s">
        <v>12465</v>
      </c>
      <c r="E10691" s="50" t="s">
        <v>8964</v>
      </c>
    </row>
    <row r="10692" spans="1:5" ht="16" x14ac:dyDescent="0.2">
      <c r="A10692" s="8" t="s">
        <v>12</v>
      </c>
      <c r="B10692" s="8">
        <v>546</v>
      </c>
      <c r="C10692" s="8" t="s">
        <v>8446</v>
      </c>
      <c r="D10692" s="50" t="s">
        <v>12466</v>
      </c>
      <c r="E10692" s="50" t="s">
        <v>8965</v>
      </c>
    </row>
    <row r="10693" spans="1:5" ht="16" x14ac:dyDescent="0.2">
      <c r="A10693" s="8" t="s">
        <v>12</v>
      </c>
      <c r="B10693" s="8">
        <v>547</v>
      </c>
      <c r="C10693" s="8" t="s">
        <v>8446</v>
      </c>
      <c r="D10693" s="50" t="s">
        <v>12467</v>
      </c>
      <c r="E10693" s="50" t="s">
        <v>8966</v>
      </c>
    </row>
    <row r="10694" spans="1:5" ht="16" x14ac:dyDescent="0.2">
      <c r="A10694" s="8" t="s">
        <v>12</v>
      </c>
      <c r="B10694" s="8">
        <v>548</v>
      </c>
      <c r="C10694" s="8" t="s">
        <v>8446</v>
      </c>
      <c r="D10694" s="50" t="s">
        <v>12468</v>
      </c>
      <c r="E10694" s="50" t="s">
        <v>8967</v>
      </c>
    </row>
    <row r="10695" spans="1:5" ht="16" x14ac:dyDescent="0.2">
      <c r="A10695" s="8" t="s">
        <v>12</v>
      </c>
      <c r="B10695" s="8">
        <v>549</v>
      </c>
      <c r="C10695" s="8" t="s">
        <v>8446</v>
      </c>
      <c r="D10695" s="50" t="s">
        <v>12469</v>
      </c>
      <c r="E10695" s="50" t="s">
        <v>8968</v>
      </c>
    </row>
    <row r="10696" spans="1:5" ht="16" x14ac:dyDescent="0.2">
      <c r="A10696" s="8" t="s">
        <v>12</v>
      </c>
      <c r="B10696" s="8">
        <v>550</v>
      </c>
      <c r="C10696" s="8" t="s">
        <v>8446</v>
      </c>
      <c r="D10696" s="50" t="s">
        <v>12470</v>
      </c>
      <c r="E10696" s="50" t="s">
        <v>8969</v>
      </c>
    </row>
    <row r="10697" spans="1:5" ht="16" x14ac:dyDescent="0.2">
      <c r="A10697" s="8" t="s">
        <v>12</v>
      </c>
      <c r="B10697" s="8">
        <v>551</v>
      </c>
      <c r="C10697" s="8" t="s">
        <v>8446</v>
      </c>
      <c r="D10697" s="50" t="s">
        <v>12471</v>
      </c>
      <c r="E10697" s="50" t="s">
        <v>8970</v>
      </c>
    </row>
    <row r="10698" spans="1:5" ht="16" x14ac:dyDescent="0.2">
      <c r="A10698" s="8" t="s">
        <v>12</v>
      </c>
      <c r="B10698" s="8">
        <v>552</v>
      </c>
      <c r="C10698" s="8" t="s">
        <v>8446</v>
      </c>
      <c r="D10698" s="50" t="s">
        <v>12472</v>
      </c>
      <c r="E10698" s="50" t="s">
        <v>8971</v>
      </c>
    </row>
    <row r="10699" spans="1:5" ht="16" x14ac:dyDescent="0.2">
      <c r="A10699" s="8" t="s">
        <v>12</v>
      </c>
      <c r="B10699" s="8">
        <v>553</v>
      </c>
      <c r="C10699" s="8" t="s">
        <v>8446</v>
      </c>
      <c r="D10699" s="50" t="s">
        <v>12473</v>
      </c>
      <c r="E10699" s="50" t="s">
        <v>8972</v>
      </c>
    </row>
    <row r="10700" spans="1:5" ht="16" x14ac:dyDescent="0.2">
      <c r="A10700" s="8" t="s">
        <v>12</v>
      </c>
      <c r="B10700" s="8">
        <v>554</v>
      </c>
      <c r="C10700" s="8" t="s">
        <v>8446</v>
      </c>
      <c r="D10700" s="50" t="s">
        <v>12474</v>
      </c>
      <c r="E10700" s="50" t="s">
        <v>8973</v>
      </c>
    </row>
    <row r="10701" spans="1:5" ht="16" x14ac:dyDescent="0.2">
      <c r="A10701" s="8" t="s">
        <v>12</v>
      </c>
      <c r="B10701" s="8">
        <v>555</v>
      </c>
      <c r="C10701" s="8" t="s">
        <v>8446</v>
      </c>
      <c r="D10701" s="50" t="s">
        <v>12475</v>
      </c>
      <c r="E10701" s="50" t="s">
        <v>8974</v>
      </c>
    </row>
    <row r="10702" spans="1:5" ht="16" x14ac:dyDescent="0.2">
      <c r="A10702" s="8" t="s">
        <v>12</v>
      </c>
      <c r="B10702" s="8">
        <v>556</v>
      </c>
      <c r="C10702" s="8" t="s">
        <v>8446</v>
      </c>
      <c r="D10702" s="50" t="s">
        <v>12476</v>
      </c>
      <c r="E10702" s="50" t="s">
        <v>8975</v>
      </c>
    </row>
    <row r="10703" spans="1:5" ht="16" x14ac:dyDescent="0.2">
      <c r="A10703" s="8" t="s">
        <v>12</v>
      </c>
      <c r="B10703" s="8">
        <v>557</v>
      </c>
      <c r="C10703" s="8" t="s">
        <v>8446</v>
      </c>
      <c r="D10703" s="50" t="s">
        <v>12477</v>
      </c>
      <c r="E10703" s="50" t="s">
        <v>8976</v>
      </c>
    </row>
    <row r="10704" spans="1:5" ht="16" x14ac:dyDescent="0.2">
      <c r="A10704" s="8" t="s">
        <v>12</v>
      </c>
      <c r="B10704" s="8">
        <v>558</v>
      </c>
      <c r="C10704" s="8" t="s">
        <v>8446</v>
      </c>
      <c r="D10704" s="50" t="s">
        <v>12478</v>
      </c>
      <c r="E10704" s="50" t="s">
        <v>8977</v>
      </c>
    </row>
    <row r="10705" spans="1:5" ht="16" x14ac:dyDescent="0.2">
      <c r="A10705" s="8" t="s">
        <v>12</v>
      </c>
      <c r="B10705" s="8">
        <v>559</v>
      </c>
      <c r="C10705" s="8" t="s">
        <v>8446</v>
      </c>
      <c r="D10705" s="50" t="s">
        <v>12479</v>
      </c>
      <c r="E10705" s="50" t="s">
        <v>8978</v>
      </c>
    </row>
    <row r="10706" spans="1:5" ht="16" x14ac:dyDescent="0.2">
      <c r="A10706" s="8" t="s">
        <v>12</v>
      </c>
      <c r="B10706" s="8">
        <v>560</v>
      </c>
      <c r="C10706" s="8" t="s">
        <v>8446</v>
      </c>
      <c r="D10706" s="50" t="s">
        <v>12480</v>
      </c>
      <c r="E10706" s="50" t="s">
        <v>8979</v>
      </c>
    </row>
    <row r="10707" spans="1:5" ht="16" x14ac:dyDescent="0.2">
      <c r="A10707" s="8" t="s">
        <v>12</v>
      </c>
      <c r="B10707" s="8">
        <v>561</v>
      </c>
      <c r="C10707" s="8" t="s">
        <v>8446</v>
      </c>
      <c r="D10707" s="50" t="s">
        <v>12481</v>
      </c>
      <c r="E10707" s="50" t="s">
        <v>8980</v>
      </c>
    </row>
    <row r="10708" spans="1:5" ht="16" x14ac:dyDescent="0.2">
      <c r="A10708" s="8" t="s">
        <v>12</v>
      </c>
      <c r="B10708" s="8">
        <v>562</v>
      </c>
      <c r="C10708" s="8" t="s">
        <v>8446</v>
      </c>
      <c r="D10708" s="50" t="s">
        <v>12482</v>
      </c>
      <c r="E10708" s="50" t="s">
        <v>8981</v>
      </c>
    </row>
    <row r="10709" spans="1:5" ht="16" x14ac:dyDescent="0.2">
      <c r="A10709" s="8" t="s">
        <v>12</v>
      </c>
      <c r="B10709" s="8">
        <v>563</v>
      </c>
      <c r="C10709" s="8" t="s">
        <v>8446</v>
      </c>
      <c r="D10709" s="50" t="s">
        <v>12483</v>
      </c>
      <c r="E10709" s="50" t="s">
        <v>8982</v>
      </c>
    </row>
    <row r="10710" spans="1:5" ht="16" x14ac:dyDescent="0.2">
      <c r="A10710" s="8" t="s">
        <v>12</v>
      </c>
      <c r="B10710" s="8">
        <v>564</v>
      </c>
      <c r="C10710" s="8" t="s">
        <v>8446</v>
      </c>
      <c r="D10710" s="50" t="s">
        <v>12484</v>
      </c>
      <c r="E10710" s="50" t="s">
        <v>8983</v>
      </c>
    </row>
    <row r="10711" spans="1:5" ht="16" x14ac:dyDescent="0.2">
      <c r="A10711" s="8" t="s">
        <v>12</v>
      </c>
      <c r="B10711" s="8">
        <v>565</v>
      </c>
      <c r="C10711" s="8" t="s">
        <v>8446</v>
      </c>
      <c r="D10711" s="50" t="s">
        <v>12485</v>
      </c>
      <c r="E10711" s="50" t="s">
        <v>8984</v>
      </c>
    </row>
    <row r="10712" spans="1:5" ht="16" x14ac:dyDescent="0.2">
      <c r="A10712" s="8" t="s">
        <v>12</v>
      </c>
      <c r="B10712" s="8">
        <v>566</v>
      </c>
      <c r="C10712" s="8" t="s">
        <v>8446</v>
      </c>
      <c r="D10712" s="50" t="s">
        <v>12486</v>
      </c>
      <c r="E10712" s="50" t="s">
        <v>8985</v>
      </c>
    </row>
    <row r="10713" spans="1:5" ht="16" x14ac:dyDescent="0.2">
      <c r="A10713" s="8" t="s">
        <v>12</v>
      </c>
      <c r="B10713" s="8">
        <v>567</v>
      </c>
      <c r="C10713" s="8" t="s">
        <v>8446</v>
      </c>
      <c r="D10713" s="50" t="s">
        <v>12487</v>
      </c>
      <c r="E10713" s="50" t="s">
        <v>8986</v>
      </c>
    </row>
    <row r="10714" spans="1:5" ht="16" x14ac:dyDescent="0.2">
      <c r="A10714" s="8" t="s">
        <v>12</v>
      </c>
      <c r="B10714" s="8">
        <v>568</v>
      </c>
      <c r="C10714" s="8" t="s">
        <v>8446</v>
      </c>
      <c r="D10714" s="50" t="s">
        <v>12488</v>
      </c>
      <c r="E10714" s="50" t="s">
        <v>8987</v>
      </c>
    </row>
    <row r="10715" spans="1:5" ht="16" x14ac:dyDescent="0.2">
      <c r="A10715" s="8" t="s">
        <v>12</v>
      </c>
      <c r="B10715" s="8">
        <v>569</v>
      </c>
      <c r="C10715" s="8" t="s">
        <v>8446</v>
      </c>
      <c r="D10715" s="50" t="s">
        <v>12489</v>
      </c>
      <c r="E10715" s="50" t="s">
        <v>8988</v>
      </c>
    </row>
    <row r="10716" spans="1:5" ht="16" x14ac:dyDescent="0.2">
      <c r="A10716" s="8" t="s">
        <v>12</v>
      </c>
      <c r="B10716" s="8">
        <v>570</v>
      </c>
      <c r="C10716" s="8" t="s">
        <v>8446</v>
      </c>
      <c r="D10716" s="50" t="s">
        <v>12490</v>
      </c>
      <c r="E10716" s="50" t="s">
        <v>8989</v>
      </c>
    </row>
    <row r="10717" spans="1:5" ht="16" x14ac:dyDescent="0.2">
      <c r="A10717" s="8" t="s">
        <v>12</v>
      </c>
      <c r="B10717" s="8">
        <v>571</v>
      </c>
      <c r="C10717" s="8" t="s">
        <v>8446</v>
      </c>
      <c r="D10717" s="50" t="s">
        <v>12491</v>
      </c>
      <c r="E10717" s="50" t="s">
        <v>8990</v>
      </c>
    </row>
    <row r="10718" spans="1:5" ht="16" x14ac:dyDescent="0.2">
      <c r="A10718" s="8" t="s">
        <v>12</v>
      </c>
      <c r="B10718" s="8">
        <v>572</v>
      </c>
      <c r="C10718" s="8" t="s">
        <v>8446</v>
      </c>
      <c r="D10718" s="50" t="s">
        <v>12492</v>
      </c>
      <c r="E10718" s="50" t="s">
        <v>8991</v>
      </c>
    </row>
    <row r="10719" spans="1:5" ht="16" x14ac:dyDescent="0.2">
      <c r="A10719" s="8" t="s">
        <v>12</v>
      </c>
      <c r="B10719" s="8">
        <v>573</v>
      </c>
      <c r="C10719" s="8" t="s">
        <v>8446</v>
      </c>
      <c r="D10719" s="50" t="s">
        <v>12493</v>
      </c>
      <c r="E10719" s="50" t="s">
        <v>8992</v>
      </c>
    </row>
    <row r="10720" spans="1:5" ht="16" x14ac:dyDescent="0.2">
      <c r="A10720" s="8" t="s">
        <v>12</v>
      </c>
      <c r="B10720" s="8">
        <v>574</v>
      </c>
      <c r="C10720" s="8" t="s">
        <v>8446</v>
      </c>
      <c r="D10720" s="50" t="s">
        <v>12494</v>
      </c>
      <c r="E10720" s="50" t="s">
        <v>8993</v>
      </c>
    </row>
    <row r="10721" spans="1:5" ht="16" x14ac:dyDescent="0.2">
      <c r="A10721" s="8" t="s">
        <v>12</v>
      </c>
      <c r="B10721" s="8">
        <v>575</v>
      </c>
      <c r="C10721" s="8" t="s">
        <v>8446</v>
      </c>
      <c r="D10721" s="50" t="s">
        <v>12495</v>
      </c>
      <c r="E10721" s="50" t="s">
        <v>8994</v>
      </c>
    </row>
    <row r="10722" spans="1:5" ht="16" x14ac:dyDescent="0.2">
      <c r="A10722" s="8" t="s">
        <v>12</v>
      </c>
      <c r="B10722" s="8">
        <v>576</v>
      </c>
      <c r="C10722" s="8" t="s">
        <v>8446</v>
      </c>
      <c r="D10722" s="50" t="s">
        <v>12496</v>
      </c>
      <c r="E10722" s="50" t="s">
        <v>8995</v>
      </c>
    </row>
    <row r="10723" spans="1:5" ht="16" x14ac:dyDescent="0.2">
      <c r="A10723" s="8" t="s">
        <v>12</v>
      </c>
      <c r="B10723" s="8">
        <v>577</v>
      </c>
      <c r="C10723" s="8" t="s">
        <v>8446</v>
      </c>
      <c r="D10723" s="50" t="s">
        <v>12497</v>
      </c>
      <c r="E10723" s="50" t="s">
        <v>8996</v>
      </c>
    </row>
    <row r="10724" spans="1:5" ht="16" x14ac:dyDescent="0.2">
      <c r="A10724" s="8" t="s">
        <v>12</v>
      </c>
      <c r="B10724" s="8">
        <v>578</v>
      </c>
      <c r="C10724" s="8" t="s">
        <v>8446</v>
      </c>
      <c r="D10724" s="50" t="s">
        <v>12498</v>
      </c>
      <c r="E10724" s="50" t="s">
        <v>8997</v>
      </c>
    </row>
    <row r="10725" spans="1:5" ht="16" x14ac:dyDescent="0.2">
      <c r="A10725" s="8" t="s">
        <v>12</v>
      </c>
      <c r="B10725" s="8">
        <v>579</v>
      </c>
      <c r="C10725" s="8" t="s">
        <v>8446</v>
      </c>
      <c r="D10725" s="50" t="s">
        <v>12499</v>
      </c>
      <c r="E10725" s="50" t="s">
        <v>8998</v>
      </c>
    </row>
    <row r="10726" spans="1:5" ht="16" x14ac:dyDescent="0.2">
      <c r="A10726" s="8" t="s">
        <v>12</v>
      </c>
      <c r="B10726" s="8">
        <v>580</v>
      </c>
      <c r="C10726" s="8" t="s">
        <v>8446</v>
      </c>
      <c r="D10726" s="50" t="s">
        <v>12500</v>
      </c>
      <c r="E10726" s="50" t="s">
        <v>8999</v>
      </c>
    </row>
    <row r="10727" spans="1:5" ht="16" x14ac:dyDescent="0.2">
      <c r="A10727" s="8" t="s">
        <v>12</v>
      </c>
      <c r="B10727" s="8">
        <v>581</v>
      </c>
      <c r="C10727" s="8" t="s">
        <v>8446</v>
      </c>
      <c r="D10727" s="50" t="s">
        <v>12501</v>
      </c>
      <c r="E10727" s="50" t="s">
        <v>9000</v>
      </c>
    </row>
    <row r="10728" spans="1:5" ht="16" x14ac:dyDescent="0.2">
      <c r="A10728" s="8" t="s">
        <v>12</v>
      </c>
      <c r="B10728" s="8">
        <v>582</v>
      </c>
      <c r="C10728" s="8" t="s">
        <v>8446</v>
      </c>
      <c r="D10728" s="50" t="s">
        <v>12502</v>
      </c>
      <c r="E10728" s="50" t="s">
        <v>9001</v>
      </c>
    </row>
    <row r="10729" spans="1:5" ht="16" x14ac:dyDescent="0.2">
      <c r="A10729" s="8" t="s">
        <v>12</v>
      </c>
      <c r="B10729" s="8">
        <v>583</v>
      </c>
      <c r="C10729" s="8" t="s">
        <v>8446</v>
      </c>
      <c r="D10729" s="50" t="s">
        <v>12503</v>
      </c>
      <c r="E10729" s="50" t="s">
        <v>9002</v>
      </c>
    </row>
    <row r="10730" spans="1:5" ht="16" x14ac:dyDescent="0.2">
      <c r="A10730" s="8" t="s">
        <v>12</v>
      </c>
      <c r="B10730" s="8">
        <v>584</v>
      </c>
      <c r="C10730" s="8" t="s">
        <v>8446</v>
      </c>
      <c r="D10730" s="50" t="s">
        <v>12504</v>
      </c>
      <c r="E10730" s="50" t="s">
        <v>9003</v>
      </c>
    </row>
    <row r="10731" spans="1:5" ht="16" x14ac:dyDescent="0.2">
      <c r="A10731" s="8" t="s">
        <v>12</v>
      </c>
      <c r="B10731" s="8">
        <v>585</v>
      </c>
      <c r="C10731" s="8" t="s">
        <v>8446</v>
      </c>
      <c r="D10731" s="50" t="s">
        <v>12505</v>
      </c>
      <c r="E10731" s="50" t="s">
        <v>9004</v>
      </c>
    </row>
    <row r="10732" spans="1:5" ht="16" x14ac:dyDescent="0.2">
      <c r="A10732" s="8" t="s">
        <v>12</v>
      </c>
      <c r="B10732" s="8">
        <v>586</v>
      </c>
      <c r="C10732" s="8" t="s">
        <v>8446</v>
      </c>
      <c r="D10732" s="50" t="s">
        <v>12506</v>
      </c>
      <c r="E10732" s="50" t="s">
        <v>9005</v>
      </c>
    </row>
    <row r="10733" spans="1:5" ht="16" x14ac:dyDescent="0.2">
      <c r="A10733" s="8" t="s">
        <v>12</v>
      </c>
      <c r="B10733" s="8">
        <v>587</v>
      </c>
      <c r="C10733" s="8" t="s">
        <v>8446</v>
      </c>
      <c r="D10733" s="50" t="s">
        <v>12507</v>
      </c>
      <c r="E10733" s="50" t="s">
        <v>9006</v>
      </c>
    </row>
    <row r="10734" spans="1:5" ht="16" x14ac:dyDescent="0.2">
      <c r="A10734" s="8" t="s">
        <v>12</v>
      </c>
      <c r="B10734" s="8">
        <v>588</v>
      </c>
      <c r="C10734" s="8" t="s">
        <v>8446</v>
      </c>
      <c r="D10734" s="50" t="s">
        <v>12508</v>
      </c>
      <c r="E10734" s="50" t="s">
        <v>9007</v>
      </c>
    </row>
    <row r="10735" spans="1:5" ht="16" x14ac:dyDescent="0.2">
      <c r="A10735" s="8" t="s">
        <v>12</v>
      </c>
      <c r="B10735" s="8">
        <v>589</v>
      </c>
      <c r="C10735" s="8" t="s">
        <v>8446</v>
      </c>
      <c r="D10735" s="50" t="s">
        <v>12509</v>
      </c>
      <c r="E10735" s="50" t="s">
        <v>9008</v>
      </c>
    </row>
    <row r="10736" spans="1:5" ht="16" x14ac:dyDescent="0.2">
      <c r="A10736" s="8" t="s">
        <v>12</v>
      </c>
      <c r="B10736" s="8">
        <v>590</v>
      </c>
      <c r="C10736" s="8" t="s">
        <v>8446</v>
      </c>
      <c r="D10736" s="50" t="s">
        <v>12510</v>
      </c>
      <c r="E10736" s="50" t="s">
        <v>9009</v>
      </c>
    </row>
    <row r="10737" spans="1:5" ht="16" x14ac:dyDescent="0.2">
      <c r="A10737" s="8" t="s">
        <v>12</v>
      </c>
      <c r="B10737" s="8">
        <v>591</v>
      </c>
      <c r="C10737" s="8" t="s">
        <v>8446</v>
      </c>
      <c r="D10737" s="50" t="s">
        <v>12511</v>
      </c>
      <c r="E10737" s="50" t="s">
        <v>9010</v>
      </c>
    </row>
    <row r="10738" spans="1:5" ht="16" x14ac:dyDescent="0.2">
      <c r="A10738" s="8" t="s">
        <v>12</v>
      </c>
      <c r="B10738" s="8">
        <v>592</v>
      </c>
      <c r="C10738" s="8" t="s">
        <v>8446</v>
      </c>
      <c r="D10738" s="50" t="s">
        <v>12512</v>
      </c>
      <c r="E10738" s="50" t="s">
        <v>9011</v>
      </c>
    </row>
    <row r="10739" spans="1:5" ht="16" x14ac:dyDescent="0.2">
      <c r="A10739" s="8" t="s">
        <v>12</v>
      </c>
      <c r="B10739" s="8">
        <v>593</v>
      </c>
      <c r="C10739" s="8" t="s">
        <v>8446</v>
      </c>
      <c r="D10739" s="50" t="s">
        <v>12513</v>
      </c>
      <c r="E10739" s="50" t="s">
        <v>9012</v>
      </c>
    </row>
    <row r="10740" spans="1:5" ht="16" x14ac:dyDescent="0.2">
      <c r="A10740" s="8" t="s">
        <v>12</v>
      </c>
      <c r="B10740" s="8">
        <v>594</v>
      </c>
      <c r="C10740" s="8" t="s">
        <v>8446</v>
      </c>
      <c r="D10740" s="50" t="s">
        <v>12514</v>
      </c>
      <c r="E10740" s="50" t="s">
        <v>9013</v>
      </c>
    </row>
    <row r="10741" spans="1:5" ht="16" x14ac:dyDescent="0.2">
      <c r="A10741" s="8" t="s">
        <v>12</v>
      </c>
      <c r="B10741" s="8">
        <v>595</v>
      </c>
      <c r="C10741" s="8" t="s">
        <v>8446</v>
      </c>
      <c r="D10741" s="50" t="s">
        <v>12515</v>
      </c>
      <c r="E10741" s="50" t="s">
        <v>9014</v>
      </c>
    </row>
    <row r="10742" spans="1:5" ht="16" x14ac:dyDescent="0.2">
      <c r="A10742" s="8" t="s">
        <v>12</v>
      </c>
      <c r="B10742" s="8">
        <v>596</v>
      </c>
      <c r="C10742" s="8" t="s">
        <v>8446</v>
      </c>
      <c r="D10742" s="50" t="s">
        <v>12516</v>
      </c>
      <c r="E10742" s="50" t="s">
        <v>9015</v>
      </c>
    </row>
    <row r="10743" spans="1:5" ht="16" x14ac:dyDescent="0.2">
      <c r="A10743" s="8" t="s">
        <v>12</v>
      </c>
      <c r="B10743" s="8">
        <v>597</v>
      </c>
      <c r="C10743" s="8" t="s">
        <v>8446</v>
      </c>
      <c r="D10743" s="50" t="s">
        <v>12517</v>
      </c>
      <c r="E10743" s="50" t="s">
        <v>9016</v>
      </c>
    </row>
    <row r="10744" spans="1:5" ht="16" x14ac:dyDescent="0.2">
      <c r="A10744" s="8" t="s">
        <v>12</v>
      </c>
      <c r="B10744" s="8">
        <v>598</v>
      </c>
      <c r="C10744" s="8" t="s">
        <v>8446</v>
      </c>
      <c r="D10744" s="50" t="s">
        <v>12518</v>
      </c>
      <c r="E10744" s="50" t="s">
        <v>9017</v>
      </c>
    </row>
    <row r="10745" spans="1:5" ht="16" x14ac:dyDescent="0.2">
      <c r="A10745" s="8" t="s">
        <v>12</v>
      </c>
      <c r="B10745" s="8">
        <v>599</v>
      </c>
      <c r="C10745" s="8" t="s">
        <v>8446</v>
      </c>
      <c r="D10745" s="50" t="s">
        <v>12519</v>
      </c>
      <c r="E10745" s="50" t="s">
        <v>9018</v>
      </c>
    </row>
    <row r="10746" spans="1:5" ht="16" x14ac:dyDescent="0.2">
      <c r="A10746" s="8" t="s">
        <v>12</v>
      </c>
      <c r="B10746" s="8">
        <v>600</v>
      </c>
      <c r="C10746" s="8" t="s">
        <v>8446</v>
      </c>
      <c r="D10746" s="50" t="s">
        <v>12520</v>
      </c>
      <c r="E10746" s="50" t="s">
        <v>9019</v>
      </c>
    </row>
    <row r="10747" spans="1:5" ht="16" x14ac:dyDescent="0.2">
      <c r="A10747" s="8" t="s">
        <v>12</v>
      </c>
      <c r="B10747" s="8">
        <v>601</v>
      </c>
      <c r="C10747" s="8" t="s">
        <v>8446</v>
      </c>
      <c r="D10747" s="50" t="s">
        <v>12521</v>
      </c>
      <c r="E10747" s="50" t="s">
        <v>9020</v>
      </c>
    </row>
    <row r="10748" spans="1:5" ht="16" x14ac:dyDescent="0.2">
      <c r="A10748" s="8" t="s">
        <v>12</v>
      </c>
      <c r="B10748" s="8">
        <v>602</v>
      </c>
      <c r="C10748" s="8" t="s">
        <v>8446</v>
      </c>
      <c r="D10748" s="50" t="s">
        <v>12522</v>
      </c>
      <c r="E10748" s="50" t="s">
        <v>9021</v>
      </c>
    </row>
    <row r="10749" spans="1:5" ht="16" x14ac:dyDescent="0.2">
      <c r="A10749" s="8" t="s">
        <v>12</v>
      </c>
      <c r="B10749" s="8">
        <v>603</v>
      </c>
      <c r="C10749" s="8" t="s">
        <v>8446</v>
      </c>
      <c r="D10749" s="50" t="s">
        <v>12523</v>
      </c>
      <c r="E10749" s="50" t="s">
        <v>9022</v>
      </c>
    </row>
    <row r="10750" spans="1:5" ht="16" x14ac:dyDescent="0.2">
      <c r="A10750" s="8" t="s">
        <v>12</v>
      </c>
      <c r="B10750" s="8">
        <v>604</v>
      </c>
      <c r="C10750" s="8" t="s">
        <v>8446</v>
      </c>
      <c r="D10750" s="50" t="s">
        <v>12524</v>
      </c>
      <c r="E10750" s="50" t="s">
        <v>9023</v>
      </c>
    </row>
    <row r="10751" spans="1:5" ht="16" x14ac:dyDescent="0.2">
      <c r="A10751" s="8" t="s">
        <v>12</v>
      </c>
      <c r="B10751" s="8">
        <v>605</v>
      </c>
      <c r="C10751" s="8" t="s">
        <v>8446</v>
      </c>
      <c r="D10751" s="50" t="s">
        <v>12525</v>
      </c>
      <c r="E10751" s="50" t="s">
        <v>9024</v>
      </c>
    </row>
    <row r="10752" spans="1:5" ht="16" x14ac:dyDescent="0.2">
      <c r="A10752" s="8" t="s">
        <v>12</v>
      </c>
      <c r="B10752" s="8">
        <v>606</v>
      </c>
      <c r="C10752" s="8" t="s">
        <v>8446</v>
      </c>
      <c r="D10752" s="50" t="s">
        <v>12526</v>
      </c>
      <c r="E10752" s="50" t="s">
        <v>9025</v>
      </c>
    </row>
    <row r="10753" spans="1:5" ht="16" x14ac:dyDescent="0.2">
      <c r="A10753" s="8" t="s">
        <v>12</v>
      </c>
      <c r="B10753" s="8">
        <v>607</v>
      </c>
      <c r="C10753" s="8" t="s">
        <v>8446</v>
      </c>
      <c r="D10753" s="50" t="s">
        <v>12527</v>
      </c>
      <c r="E10753" s="50" t="s">
        <v>9026</v>
      </c>
    </row>
    <row r="10754" spans="1:5" ht="16" x14ac:dyDescent="0.2">
      <c r="A10754" s="8" t="s">
        <v>12</v>
      </c>
      <c r="B10754" s="8">
        <v>608</v>
      </c>
      <c r="C10754" s="8" t="s">
        <v>8446</v>
      </c>
      <c r="D10754" s="50" t="s">
        <v>12528</v>
      </c>
      <c r="E10754" s="50" t="s">
        <v>9027</v>
      </c>
    </row>
    <row r="10755" spans="1:5" ht="16" x14ac:dyDescent="0.2">
      <c r="A10755" s="8" t="s">
        <v>12</v>
      </c>
      <c r="B10755" s="8">
        <v>609</v>
      </c>
      <c r="C10755" s="8" t="s">
        <v>8446</v>
      </c>
      <c r="D10755" s="50" t="s">
        <v>12529</v>
      </c>
      <c r="E10755" s="50" t="s">
        <v>9028</v>
      </c>
    </row>
    <row r="10756" spans="1:5" ht="16" x14ac:dyDescent="0.2">
      <c r="A10756" s="8" t="s">
        <v>12</v>
      </c>
      <c r="B10756" s="8">
        <v>610</v>
      </c>
      <c r="C10756" s="8" t="s">
        <v>8446</v>
      </c>
      <c r="D10756" s="50" t="s">
        <v>12530</v>
      </c>
      <c r="E10756" s="50" t="s">
        <v>9029</v>
      </c>
    </row>
    <row r="10757" spans="1:5" ht="16" x14ac:dyDescent="0.2">
      <c r="A10757" s="8" t="s">
        <v>12</v>
      </c>
      <c r="B10757" s="8">
        <v>611</v>
      </c>
      <c r="C10757" s="8" t="s">
        <v>8446</v>
      </c>
      <c r="D10757" s="50" t="s">
        <v>12531</v>
      </c>
      <c r="E10757" s="50" t="s">
        <v>9030</v>
      </c>
    </row>
    <row r="10758" spans="1:5" ht="16" x14ac:dyDescent="0.2">
      <c r="A10758" s="8" t="s">
        <v>12</v>
      </c>
      <c r="B10758" s="8">
        <v>612</v>
      </c>
      <c r="C10758" s="8" t="s">
        <v>8446</v>
      </c>
      <c r="D10758" s="50" t="s">
        <v>12532</v>
      </c>
      <c r="E10758" s="50" t="s">
        <v>9031</v>
      </c>
    </row>
    <row r="10759" spans="1:5" ht="16" x14ac:dyDescent="0.2">
      <c r="A10759" s="8" t="s">
        <v>12</v>
      </c>
      <c r="B10759" s="8">
        <v>613</v>
      </c>
      <c r="C10759" s="8" t="s">
        <v>8446</v>
      </c>
      <c r="D10759" s="50" t="s">
        <v>12533</v>
      </c>
      <c r="E10759" s="50" t="s">
        <v>9032</v>
      </c>
    </row>
    <row r="10760" spans="1:5" ht="16" x14ac:dyDescent="0.2">
      <c r="A10760" s="8" t="s">
        <v>12</v>
      </c>
      <c r="B10760" s="8">
        <v>614</v>
      </c>
      <c r="C10760" s="8" t="s">
        <v>8446</v>
      </c>
      <c r="D10760" s="50" t="s">
        <v>12534</v>
      </c>
      <c r="E10760" s="50" t="s">
        <v>9033</v>
      </c>
    </row>
    <row r="10761" spans="1:5" ht="16" x14ac:dyDescent="0.2">
      <c r="A10761" s="8" t="s">
        <v>12</v>
      </c>
      <c r="B10761" s="8">
        <v>615</v>
      </c>
      <c r="C10761" s="8" t="s">
        <v>8446</v>
      </c>
      <c r="D10761" s="50" t="s">
        <v>12535</v>
      </c>
      <c r="E10761" s="50" t="s">
        <v>9034</v>
      </c>
    </row>
    <row r="10762" spans="1:5" ht="16" x14ac:dyDescent="0.2">
      <c r="A10762" s="8" t="s">
        <v>12</v>
      </c>
      <c r="B10762" s="8">
        <v>616</v>
      </c>
      <c r="C10762" s="8" t="s">
        <v>8446</v>
      </c>
      <c r="D10762" s="50" t="s">
        <v>12536</v>
      </c>
      <c r="E10762" s="50" t="s">
        <v>9035</v>
      </c>
    </row>
    <row r="10763" spans="1:5" ht="16" x14ac:dyDescent="0.2">
      <c r="A10763" s="8" t="s">
        <v>12</v>
      </c>
      <c r="B10763" s="8">
        <v>617</v>
      </c>
      <c r="C10763" s="8" t="s">
        <v>8446</v>
      </c>
      <c r="D10763" s="50" t="s">
        <v>12537</v>
      </c>
      <c r="E10763" s="50" t="s">
        <v>9036</v>
      </c>
    </row>
    <row r="10764" spans="1:5" ht="16" x14ac:dyDescent="0.2">
      <c r="A10764" s="8" t="s">
        <v>12</v>
      </c>
      <c r="B10764" s="8">
        <v>618</v>
      </c>
      <c r="C10764" s="8" t="s">
        <v>8446</v>
      </c>
      <c r="D10764" s="50" t="s">
        <v>12538</v>
      </c>
      <c r="E10764" s="50" t="s">
        <v>9037</v>
      </c>
    </row>
    <row r="10765" spans="1:5" ht="16" x14ac:dyDescent="0.2">
      <c r="A10765" s="8" t="s">
        <v>12</v>
      </c>
      <c r="B10765" s="8">
        <v>619</v>
      </c>
      <c r="C10765" s="8" t="s">
        <v>8446</v>
      </c>
      <c r="D10765" s="50" t="s">
        <v>12539</v>
      </c>
      <c r="E10765" s="50" t="s">
        <v>9038</v>
      </c>
    </row>
    <row r="10766" spans="1:5" ht="16" x14ac:dyDescent="0.2">
      <c r="A10766" s="8" t="s">
        <v>12</v>
      </c>
      <c r="B10766" s="8">
        <v>620</v>
      </c>
      <c r="C10766" s="8" t="s">
        <v>8446</v>
      </c>
      <c r="D10766" s="50" t="s">
        <v>12540</v>
      </c>
      <c r="E10766" s="50" t="s">
        <v>9039</v>
      </c>
    </row>
    <row r="10767" spans="1:5" ht="16" x14ac:dyDescent="0.2">
      <c r="A10767" s="8" t="s">
        <v>12</v>
      </c>
      <c r="B10767" s="8">
        <v>621</v>
      </c>
      <c r="C10767" s="8" t="s">
        <v>8446</v>
      </c>
      <c r="D10767" s="50" t="s">
        <v>12541</v>
      </c>
      <c r="E10767" s="50" t="s">
        <v>9040</v>
      </c>
    </row>
    <row r="10768" spans="1:5" ht="16" x14ac:dyDescent="0.2">
      <c r="A10768" s="8" t="s">
        <v>12</v>
      </c>
      <c r="B10768" s="8">
        <v>622</v>
      </c>
      <c r="C10768" s="8" t="s">
        <v>8446</v>
      </c>
      <c r="D10768" s="50" t="s">
        <v>12542</v>
      </c>
      <c r="E10768" s="50" t="s">
        <v>9041</v>
      </c>
    </row>
    <row r="10769" spans="1:5" ht="16" x14ac:dyDescent="0.2">
      <c r="A10769" s="8" t="s">
        <v>12</v>
      </c>
      <c r="B10769" s="8">
        <v>623</v>
      </c>
      <c r="C10769" s="8" t="s">
        <v>8446</v>
      </c>
      <c r="D10769" s="50" t="s">
        <v>12543</v>
      </c>
      <c r="E10769" s="50" t="s">
        <v>9042</v>
      </c>
    </row>
    <row r="10770" spans="1:5" ht="16" x14ac:dyDescent="0.2">
      <c r="A10770" s="8" t="s">
        <v>12</v>
      </c>
      <c r="B10770" s="8">
        <v>624</v>
      </c>
      <c r="C10770" s="8" t="s">
        <v>8446</v>
      </c>
      <c r="D10770" s="50" t="s">
        <v>12544</v>
      </c>
      <c r="E10770" s="50" t="s">
        <v>9043</v>
      </c>
    </row>
    <row r="10771" spans="1:5" ht="16" x14ac:dyDescent="0.2">
      <c r="A10771" s="8" t="s">
        <v>12</v>
      </c>
      <c r="B10771" s="8">
        <v>625</v>
      </c>
      <c r="C10771" s="8" t="s">
        <v>8446</v>
      </c>
      <c r="D10771" s="50" t="s">
        <v>12545</v>
      </c>
      <c r="E10771" s="50" t="s">
        <v>9044</v>
      </c>
    </row>
    <row r="10772" spans="1:5" ht="16" x14ac:dyDescent="0.2">
      <c r="A10772" s="8" t="s">
        <v>12</v>
      </c>
      <c r="B10772" s="8">
        <v>626</v>
      </c>
      <c r="C10772" s="8" t="s">
        <v>8446</v>
      </c>
      <c r="D10772" s="50" t="s">
        <v>12546</v>
      </c>
      <c r="E10772" s="50" t="s">
        <v>9045</v>
      </c>
    </row>
    <row r="10773" spans="1:5" ht="16" x14ac:dyDescent="0.2">
      <c r="A10773" s="8" t="s">
        <v>12</v>
      </c>
      <c r="B10773" s="8">
        <v>627</v>
      </c>
      <c r="C10773" s="8" t="s">
        <v>8446</v>
      </c>
      <c r="D10773" s="50" t="s">
        <v>12547</v>
      </c>
      <c r="E10773" s="50" t="s">
        <v>9046</v>
      </c>
    </row>
    <row r="10774" spans="1:5" ht="16" x14ac:dyDescent="0.2">
      <c r="A10774" s="8" t="s">
        <v>12</v>
      </c>
      <c r="B10774" s="8">
        <v>628</v>
      </c>
      <c r="C10774" s="8" t="s">
        <v>8446</v>
      </c>
      <c r="D10774" s="50" t="s">
        <v>12548</v>
      </c>
      <c r="E10774" s="50" t="s">
        <v>9047</v>
      </c>
    </row>
    <row r="10775" spans="1:5" ht="16" x14ac:dyDescent="0.2">
      <c r="A10775" s="8" t="s">
        <v>12</v>
      </c>
      <c r="B10775" s="8">
        <v>629</v>
      </c>
      <c r="C10775" s="8" t="s">
        <v>8446</v>
      </c>
      <c r="D10775" s="50" t="s">
        <v>12549</v>
      </c>
      <c r="E10775" s="50" t="s">
        <v>9048</v>
      </c>
    </row>
    <row r="10776" spans="1:5" ht="16" x14ac:dyDescent="0.2">
      <c r="A10776" s="8" t="s">
        <v>12</v>
      </c>
      <c r="B10776" s="8">
        <v>630</v>
      </c>
      <c r="C10776" s="8" t="s">
        <v>8446</v>
      </c>
      <c r="D10776" s="50" t="s">
        <v>12550</v>
      </c>
      <c r="E10776" s="50" t="s">
        <v>9049</v>
      </c>
    </row>
    <row r="10777" spans="1:5" ht="16" x14ac:dyDescent="0.2">
      <c r="A10777" s="8" t="s">
        <v>12</v>
      </c>
      <c r="B10777" s="8">
        <v>631</v>
      </c>
      <c r="C10777" s="8" t="s">
        <v>8446</v>
      </c>
      <c r="D10777" s="50" t="s">
        <v>12551</v>
      </c>
      <c r="E10777" s="50" t="s">
        <v>9050</v>
      </c>
    </row>
    <row r="10778" spans="1:5" ht="16" x14ac:dyDescent="0.2">
      <c r="A10778" s="8" t="s">
        <v>12</v>
      </c>
      <c r="B10778" s="8">
        <v>632</v>
      </c>
      <c r="C10778" s="8" t="s">
        <v>8446</v>
      </c>
      <c r="D10778" s="50" t="s">
        <v>12552</v>
      </c>
      <c r="E10778" s="50" t="s">
        <v>9051</v>
      </c>
    </row>
    <row r="10779" spans="1:5" ht="16" x14ac:dyDescent="0.2">
      <c r="A10779" s="8" t="s">
        <v>12</v>
      </c>
      <c r="B10779" s="8">
        <v>633</v>
      </c>
      <c r="C10779" s="8" t="s">
        <v>8446</v>
      </c>
      <c r="D10779" s="50" t="s">
        <v>12553</v>
      </c>
      <c r="E10779" s="50" t="s">
        <v>9052</v>
      </c>
    </row>
    <row r="10780" spans="1:5" ht="16" x14ac:dyDescent="0.2">
      <c r="A10780" s="8" t="s">
        <v>12</v>
      </c>
      <c r="B10780" s="8">
        <v>634</v>
      </c>
      <c r="C10780" s="8" t="s">
        <v>8446</v>
      </c>
      <c r="D10780" s="50" t="s">
        <v>12554</v>
      </c>
      <c r="E10780" s="50" t="s">
        <v>9053</v>
      </c>
    </row>
    <row r="10781" spans="1:5" ht="16" x14ac:dyDescent="0.2">
      <c r="A10781" s="8" t="s">
        <v>12</v>
      </c>
      <c r="B10781" s="8">
        <v>635</v>
      </c>
      <c r="C10781" s="8" t="s">
        <v>8446</v>
      </c>
      <c r="D10781" s="50" t="s">
        <v>12555</v>
      </c>
      <c r="E10781" s="50" t="s">
        <v>9054</v>
      </c>
    </row>
    <row r="10782" spans="1:5" ht="16" x14ac:dyDescent="0.2">
      <c r="A10782" s="8" t="s">
        <v>12</v>
      </c>
      <c r="B10782" s="8">
        <v>636</v>
      </c>
      <c r="C10782" s="8" t="s">
        <v>8446</v>
      </c>
      <c r="D10782" s="50" t="s">
        <v>12556</v>
      </c>
      <c r="E10782" s="50" t="s">
        <v>9055</v>
      </c>
    </row>
    <row r="10783" spans="1:5" ht="16" x14ac:dyDescent="0.2">
      <c r="A10783" s="8" t="s">
        <v>12</v>
      </c>
      <c r="B10783" s="8">
        <v>637</v>
      </c>
      <c r="C10783" s="8" t="s">
        <v>8446</v>
      </c>
      <c r="D10783" s="50" t="s">
        <v>12557</v>
      </c>
      <c r="E10783" s="50" t="s">
        <v>9056</v>
      </c>
    </row>
    <row r="10784" spans="1:5" ht="16" x14ac:dyDescent="0.2">
      <c r="A10784" s="8" t="s">
        <v>12</v>
      </c>
      <c r="B10784" s="8">
        <v>638</v>
      </c>
      <c r="C10784" s="8" t="s">
        <v>8446</v>
      </c>
      <c r="D10784" s="50" t="s">
        <v>12558</v>
      </c>
      <c r="E10784" s="50" t="s">
        <v>9057</v>
      </c>
    </row>
    <row r="10785" spans="1:5" ht="16" x14ac:dyDescent="0.2">
      <c r="A10785" s="8" t="s">
        <v>12</v>
      </c>
      <c r="B10785" s="8">
        <v>639</v>
      </c>
      <c r="C10785" s="8" t="s">
        <v>8446</v>
      </c>
      <c r="D10785" s="50" t="s">
        <v>12559</v>
      </c>
      <c r="E10785" s="50" t="s">
        <v>9058</v>
      </c>
    </row>
    <row r="10786" spans="1:5" ht="16" x14ac:dyDescent="0.2">
      <c r="A10786" s="8" t="s">
        <v>12</v>
      </c>
      <c r="B10786" s="8">
        <v>640</v>
      </c>
      <c r="C10786" s="8" t="s">
        <v>8446</v>
      </c>
      <c r="D10786" s="50" t="s">
        <v>12560</v>
      </c>
      <c r="E10786" s="50" t="s">
        <v>9059</v>
      </c>
    </row>
    <row r="10787" spans="1:5" ht="16" x14ac:dyDescent="0.2">
      <c r="A10787" s="8" t="s">
        <v>12</v>
      </c>
      <c r="B10787" s="8">
        <v>641</v>
      </c>
      <c r="C10787" s="8" t="s">
        <v>8446</v>
      </c>
      <c r="D10787" s="50" t="s">
        <v>12561</v>
      </c>
      <c r="E10787" s="50" t="s">
        <v>9060</v>
      </c>
    </row>
    <row r="10788" spans="1:5" ht="16" x14ac:dyDescent="0.2">
      <c r="A10788" s="8" t="s">
        <v>12</v>
      </c>
      <c r="B10788" s="8">
        <v>642</v>
      </c>
      <c r="C10788" s="8" t="s">
        <v>8446</v>
      </c>
      <c r="D10788" s="50" t="s">
        <v>12562</v>
      </c>
      <c r="E10788" s="50" t="s">
        <v>9061</v>
      </c>
    </row>
    <row r="10789" spans="1:5" ht="16" x14ac:dyDescent="0.2">
      <c r="A10789" s="8" t="s">
        <v>12</v>
      </c>
      <c r="B10789" s="8">
        <v>643</v>
      </c>
      <c r="C10789" s="8" t="s">
        <v>8446</v>
      </c>
      <c r="D10789" s="50" t="s">
        <v>12563</v>
      </c>
      <c r="E10789" s="50" t="s">
        <v>9062</v>
      </c>
    </row>
    <row r="10790" spans="1:5" ht="16" x14ac:dyDescent="0.2">
      <c r="A10790" s="8" t="s">
        <v>12</v>
      </c>
      <c r="B10790" s="8">
        <v>644</v>
      </c>
      <c r="C10790" s="8" t="s">
        <v>8446</v>
      </c>
      <c r="D10790" s="50" t="s">
        <v>12564</v>
      </c>
      <c r="E10790" s="50" t="s">
        <v>9063</v>
      </c>
    </row>
    <row r="10791" spans="1:5" ht="16" x14ac:dyDescent="0.2">
      <c r="A10791" s="8" t="s">
        <v>12</v>
      </c>
      <c r="B10791" s="8">
        <v>645</v>
      </c>
      <c r="C10791" s="8" t="s">
        <v>8446</v>
      </c>
      <c r="D10791" s="50" t="s">
        <v>12565</v>
      </c>
      <c r="E10791" s="50" t="s">
        <v>9064</v>
      </c>
    </row>
    <row r="10792" spans="1:5" ht="16" x14ac:dyDescent="0.2">
      <c r="A10792" s="8" t="s">
        <v>12</v>
      </c>
      <c r="B10792" s="8">
        <v>646</v>
      </c>
      <c r="C10792" s="8" t="s">
        <v>8446</v>
      </c>
      <c r="D10792" s="50" t="s">
        <v>12566</v>
      </c>
      <c r="E10792" s="50" t="s">
        <v>9065</v>
      </c>
    </row>
    <row r="10793" spans="1:5" ht="16" x14ac:dyDescent="0.2">
      <c r="A10793" s="8" t="s">
        <v>12</v>
      </c>
      <c r="B10793" s="8">
        <v>647</v>
      </c>
      <c r="C10793" s="8" t="s">
        <v>8446</v>
      </c>
      <c r="D10793" s="50" t="s">
        <v>12567</v>
      </c>
      <c r="E10793" s="50" t="s">
        <v>9066</v>
      </c>
    </row>
    <row r="10794" spans="1:5" ht="16" x14ac:dyDescent="0.2">
      <c r="A10794" s="8" t="s">
        <v>12</v>
      </c>
      <c r="B10794" s="8">
        <v>648</v>
      </c>
      <c r="C10794" s="8" t="s">
        <v>8446</v>
      </c>
      <c r="D10794" s="50" t="s">
        <v>9547</v>
      </c>
      <c r="E10794" s="50" t="s">
        <v>802</v>
      </c>
    </row>
    <row r="10795" spans="1:5" ht="16" x14ac:dyDescent="0.2">
      <c r="A10795" s="8" t="s">
        <v>12</v>
      </c>
      <c r="B10795" s="8">
        <v>649</v>
      </c>
      <c r="C10795" s="8" t="s">
        <v>8446</v>
      </c>
      <c r="D10795" s="50" t="s">
        <v>12568</v>
      </c>
      <c r="E10795" s="50" t="s">
        <v>9067</v>
      </c>
    </row>
    <row r="10796" spans="1:5" ht="16" x14ac:dyDescent="0.2">
      <c r="A10796" s="8" t="s">
        <v>12</v>
      </c>
      <c r="B10796" s="8">
        <v>650</v>
      </c>
      <c r="C10796" s="8" t="s">
        <v>8446</v>
      </c>
      <c r="D10796" s="50" t="s">
        <v>10136</v>
      </c>
      <c r="E10796" s="50" t="s">
        <v>2404</v>
      </c>
    </row>
    <row r="10797" spans="1:5" ht="16" x14ac:dyDescent="0.2">
      <c r="A10797" s="8" t="s">
        <v>12</v>
      </c>
      <c r="B10797" s="8">
        <v>651</v>
      </c>
      <c r="C10797" s="8" t="s">
        <v>8446</v>
      </c>
      <c r="D10797" s="50" t="s">
        <v>10134</v>
      </c>
      <c r="E10797" s="50" t="s">
        <v>2388</v>
      </c>
    </row>
    <row r="10798" spans="1:5" ht="16" x14ac:dyDescent="0.2">
      <c r="A10798" s="8" t="s">
        <v>12</v>
      </c>
      <c r="B10798" s="8">
        <v>652</v>
      </c>
      <c r="C10798" s="8" t="s">
        <v>8446</v>
      </c>
      <c r="D10798" s="50" t="s">
        <v>9547</v>
      </c>
      <c r="E10798" s="50" t="s">
        <v>802</v>
      </c>
    </row>
    <row r="10799" spans="1:5" ht="16" x14ac:dyDescent="0.2">
      <c r="A10799" s="8" t="s">
        <v>12</v>
      </c>
      <c r="B10799" s="8">
        <v>653</v>
      </c>
      <c r="C10799" s="8" t="s">
        <v>8446</v>
      </c>
      <c r="D10799" s="50" t="s">
        <v>12569</v>
      </c>
      <c r="E10799" s="50" t="s">
        <v>9068</v>
      </c>
    </row>
    <row r="10800" spans="1:5" ht="16" x14ac:dyDescent="0.2">
      <c r="A10800" s="8" t="s">
        <v>12</v>
      </c>
      <c r="B10800" s="8">
        <v>654</v>
      </c>
      <c r="C10800" s="8" t="s">
        <v>8446</v>
      </c>
      <c r="D10800" s="50" t="s">
        <v>12570</v>
      </c>
      <c r="E10800" s="50" t="s">
        <v>9069</v>
      </c>
    </row>
    <row r="10801" spans="1:5" ht="16" x14ac:dyDescent="0.2">
      <c r="A10801" s="8" t="s">
        <v>12</v>
      </c>
      <c r="B10801" s="8">
        <v>655</v>
      </c>
      <c r="C10801" s="8" t="s">
        <v>8446</v>
      </c>
      <c r="D10801" s="50" t="s">
        <v>12571</v>
      </c>
      <c r="E10801" s="50" t="s">
        <v>9070</v>
      </c>
    </row>
    <row r="10802" spans="1:5" ht="16" x14ac:dyDescent="0.2">
      <c r="A10802" s="8" t="s">
        <v>12</v>
      </c>
      <c r="B10802" s="8">
        <v>656</v>
      </c>
      <c r="C10802" s="8" t="s">
        <v>8446</v>
      </c>
      <c r="D10802" s="50" t="s">
        <v>12572</v>
      </c>
      <c r="E10802" s="50" t="s">
        <v>9071</v>
      </c>
    </row>
    <row r="10803" spans="1:5" ht="16" x14ac:dyDescent="0.2">
      <c r="A10803" s="8" t="s">
        <v>12</v>
      </c>
      <c r="B10803" s="8">
        <v>657</v>
      </c>
      <c r="C10803" s="8" t="s">
        <v>8446</v>
      </c>
      <c r="D10803" s="50" t="s">
        <v>12573</v>
      </c>
      <c r="E10803" s="50" t="s">
        <v>9072</v>
      </c>
    </row>
    <row r="10804" spans="1:5" ht="16" x14ac:dyDescent="0.2">
      <c r="A10804" s="8" t="s">
        <v>12</v>
      </c>
      <c r="B10804" s="8">
        <v>658</v>
      </c>
      <c r="C10804" s="8" t="s">
        <v>8446</v>
      </c>
      <c r="D10804" s="50" t="s">
        <v>12574</v>
      </c>
      <c r="E10804" s="50" t="s">
        <v>9073</v>
      </c>
    </row>
    <row r="10805" spans="1:5" ht="16" x14ac:dyDescent="0.2">
      <c r="A10805" s="8" t="s">
        <v>12</v>
      </c>
      <c r="B10805" s="8">
        <v>659</v>
      </c>
      <c r="C10805" s="8" t="s">
        <v>8446</v>
      </c>
      <c r="D10805" s="50" t="s">
        <v>12575</v>
      </c>
      <c r="E10805" s="50" t="s">
        <v>9074</v>
      </c>
    </row>
    <row r="10806" spans="1:5" ht="16" x14ac:dyDescent="0.2">
      <c r="A10806" s="8" t="s">
        <v>12</v>
      </c>
      <c r="B10806" s="8">
        <v>660</v>
      </c>
      <c r="C10806" s="8" t="s">
        <v>8446</v>
      </c>
      <c r="D10806" s="50" t="s">
        <v>12576</v>
      </c>
      <c r="E10806" s="50" t="s">
        <v>9075</v>
      </c>
    </row>
    <row r="10807" spans="1:5" ht="16" x14ac:dyDescent="0.2">
      <c r="A10807" s="8" t="s">
        <v>12</v>
      </c>
      <c r="B10807" s="8">
        <v>661</v>
      </c>
      <c r="C10807" s="8" t="s">
        <v>8446</v>
      </c>
      <c r="D10807" s="50" t="s">
        <v>12577</v>
      </c>
      <c r="E10807" s="50" t="s">
        <v>9076</v>
      </c>
    </row>
    <row r="10808" spans="1:5" ht="16" x14ac:dyDescent="0.2">
      <c r="A10808" s="8" t="s">
        <v>12</v>
      </c>
      <c r="B10808" s="8">
        <v>662</v>
      </c>
      <c r="C10808" s="8" t="s">
        <v>8446</v>
      </c>
      <c r="D10808" s="50" t="s">
        <v>12578</v>
      </c>
      <c r="E10808" s="50" t="s">
        <v>9077</v>
      </c>
    </row>
    <row r="10809" spans="1:5" ht="16" x14ac:dyDescent="0.2">
      <c r="A10809" s="8" t="s">
        <v>12</v>
      </c>
      <c r="B10809" s="8">
        <v>663</v>
      </c>
      <c r="C10809" s="8" t="s">
        <v>8446</v>
      </c>
      <c r="D10809" s="50" t="s">
        <v>12579</v>
      </c>
      <c r="E10809" s="50" t="s">
        <v>9078</v>
      </c>
    </row>
    <row r="10810" spans="1:5" ht="16" x14ac:dyDescent="0.2">
      <c r="A10810" s="8" t="s">
        <v>12</v>
      </c>
      <c r="B10810" s="8">
        <v>664</v>
      </c>
      <c r="C10810" s="8" t="s">
        <v>8446</v>
      </c>
      <c r="D10810" s="50" t="s">
        <v>12580</v>
      </c>
      <c r="E10810" s="50" t="s">
        <v>9079</v>
      </c>
    </row>
    <row r="10811" spans="1:5" ht="16" x14ac:dyDescent="0.2">
      <c r="A10811" s="8" t="s">
        <v>12</v>
      </c>
      <c r="B10811" s="8">
        <v>665</v>
      </c>
      <c r="C10811" s="8" t="s">
        <v>8446</v>
      </c>
      <c r="D10811" s="50" t="s">
        <v>12581</v>
      </c>
      <c r="E10811" s="50" t="s">
        <v>9080</v>
      </c>
    </row>
    <row r="10812" spans="1:5" ht="16" x14ac:dyDescent="0.2">
      <c r="A10812" s="8" t="s">
        <v>12</v>
      </c>
      <c r="B10812" s="8">
        <v>666</v>
      </c>
      <c r="C10812" s="8" t="s">
        <v>8446</v>
      </c>
      <c r="D10812" s="50" t="s">
        <v>12582</v>
      </c>
      <c r="E10812" s="50" t="s">
        <v>9081</v>
      </c>
    </row>
    <row r="10813" spans="1:5" ht="16" x14ac:dyDescent="0.2">
      <c r="A10813" s="8" t="s">
        <v>12</v>
      </c>
      <c r="B10813" s="8">
        <v>667</v>
      </c>
      <c r="C10813" s="8" t="s">
        <v>8446</v>
      </c>
      <c r="D10813" s="50" t="s">
        <v>12583</v>
      </c>
      <c r="E10813" s="50" t="s">
        <v>9082</v>
      </c>
    </row>
    <row r="10814" spans="1:5" ht="16" x14ac:dyDescent="0.2">
      <c r="A10814" s="8" t="s">
        <v>12</v>
      </c>
      <c r="B10814" s="8">
        <v>668</v>
      </c>
      <c r="C10814" s="8" t="s">
        <v>8446</v>
      </c>
      <c r="D10814" s="50" t="s">
        <v>12584</v>
      </c>
      <c r="E10814" s="50" t="s">
        <v>9083</v>
      </c>
    </row>
    <row r="10815" spans="1:5" ht="16" x14ac:dyDescent="0.2">
      <c r="A10815" s="8" t="s">
        <v>12</v>
      </c>
      <c r="B10815" s="8">
        <v>669</v>
      </c>
      <c r="C10815" s="8" t="s">
        <v>8446</v>
      </c>
      <c r="D10815" s="50" t="s">
        <v>12585</v>
      </c>
      <c r="E10815" s="50" t="s">
        <v>9084</v>
      </c>
    </row>
    <row r="10816" spans="1:5" ht="16" x14ac:dyDescent="0.2">
      <c r="A10816" s="8" t="s">
        <v>12</v>
      </c>
      <c r="B10816" s="8">
        <v>670</v>
      </c>
      <c r="C10816" s="8" t="s">
        <v>8446</v>
      </c>
      <c r="D10816" s="50" t="s">
        <v>12586</v>
      </c>
      <c r="E10816" s="50" t="s">
        <v>9085</v>
      </c>
    </row>
    <row r="10817" spans="1:5" ht="16" x14ac:dyDescent="0.2">
      <c r="A10817" s="8" t="s">
        <v>12</v>
      </c>
      <c r="B10817" s="8">
        <v>671</v>
      </c>
      <c r="C10817" s="8" t="s">
        <v>8446</v>
      </c>
      <c r="D10817" s="50" t="s">
        <v>12587</v>
      </c>
      <c r="E10817" s="50" t="s">
        <v>9086</v>
      </c>
    </row>
    <row r="10818" spans="1:5" ht="16" x14ac:dyDescent="0.2">
      <c r="A10818" s="8" t="s">
        <v>12</v>
      </c>
      <c r="B10818" s="8">
        <v>672</v>
      </c>
      <c r="C10818" s="8" t="s">
        <v>8446</v>
      </c>
      <c r="D10818" s="50" t="s">
        <v>12588</v>
      </c>
      <c r="E10818" s="50" t="s">
        <v>9087</v>
      </c>
    </row>
    <row r="10819" spans="1:5" ht="16" x14ac:dyDescent="0.2">
      <c r="A10819" s="8" t="s">
        <v>12</v>
      </c>
      <c r="B10819" s="8">
        <v>673</v>
      </c>
      <c r="C10819" s="8" t="s">
        <v>8446</v>
      </c>
      <c r="D10819" s="50" t="s">
        <v>11408</v>
      </c>
      <c r="E10819" s="50" t="s">
        <v>9088</v>
      </c>
    </row>
    <row r="10820" spans="1:5" ht="16" x14ac:dyDescent="0.2">
      <c r="A10820" s="8" t="s">
        <v>12</v>
      </c>
      <c r="B10820" s="8">
        <v>674</v>
      </c>
      <c r="C10820" s="8" t="s">
        <v>8446</v>
      </c>
      <c r="D10820" s="50" t="s">
        <v>12589</v>
      </c>
      <c r="E10820" s="50" t="s">
        <v>9089</v>
      </c>
    </row>
    <row r="10821" spans="1:5" ht="16" x14ac:dyDescent="0.2">
      <c r="A10821" s="8" t="s">
        <v>12</v>
      </c>
      <c r="B10821" s="8">
        <v>675</v>
      </c>
      <c r="C10821" s="8" t="s">
        <v>8446</v>
      </c>
      <c r="D10821" s="50" t="s">
        <v>12590</v>
      </c>
      <c r="E10821" s="50" t="s">
        <v>9090</v>
      </c>
    </row>
    <row r="10822" spans="1:5" ht="16" x14ac:dyDescent="0.2">
      <c r="A10822" s="8" t="s">
        <v>12</v>
      </c>
      <c r="B10822" s="8">
        <v>676</v>
      </c>
      <c r="C10822" s="8" t="s">
        <v>8446</v>
      </c>
      <c r="D10822" s="50" t="s">
        <v>12591</v>
      </c>
      <c r="E10822" s="50" t="s">
        <v>9091</v>
      </c>
    </row>
    <row r="10823" spans="1:5" ht="16" x14ac:dyDescent="0.2">
      <c r="A10823" s="8" t="s">
        <v>12</v>
      </c>
      <c r="B10823" s="8">
        <v>677</v>
      </c>
      <c r="C10823" s="8" t="s">
        <v>8446</v>
      </c>
      <c r="D10823" s="50" t="s">
        <v>12592</v>
      </c>
      <c r="E10823" s="50" t="s">
        <v>9092</v>
      </c>
    </row>
    <row r="10824" spans="1:5" x14ac:dyDescent="0.2">
      <c r="A10824" s="8" t="s">
        <v>12</v>
      </c>
      <c r="B10824" s="8">
        <v>678</v>
      </c>
      <c r="C10824" s="8" t="s">
        <v>8446</v>
      </c>
      <c r="D10824" s="50">
        <v>12</v>
      </c>
      <c r="E10824" s="50">
        <v>12</v>
      </c>
    </row>
    <row r="10825" spans="1:5" x14ac:dyDescent="0.2">
      <c r="A10825" s="8" t="s">
        <v>12</v>
      </c>
      <c r="B10825" s="8">
        <v>679</v>
      </c>
      <c r="C10825" s="8" t="s">
        <v>8446</v>
      </c>
      <c r="D10825" s="50">
        <v>13</v>
      </c>
      <c r="E10825" s="50">
        <v>13</v>
      </c>
    </row>
    <row r="10826" spans="1:5" x14ac:dyDescent="0.2">
      <c r="A10826" s="8" t="s">
        <v>12</v>
      </c>
      <c r="B10826" s="8">
        <v>680</v>
      </c>
      <c r="C10826" s="8" t="s">
        <v>8446</v>
      </c>
      <c r="D10826" s="50">
        <v>14</v>
      </c>
      <c r="E10826" s="50">
        <v>14</v>
      </c>
    </row>
    <row r="10827" spans="1:5" x14ac:dyDescent="0.2">
      <c r="A10827" s="8" t="s">
        <v>12</v>
      </c>
      <c r="B10827" s="8">
        <v>681</v>
      </c>
      <c r="C10827" s="8" t="s">
        <v>8446</v>
      </c>
      <c r="D10827" s="50">
        <v>15</v>
      </c>
      <c r="E10827" s="50">
        <v>15</v>
      </c>
    </row>
    <row r="10828" spans="1:5" x14ac:dyDescent="0.2">
      <c r="A10828" s="8" t="s">
        <v>12</v>
      </c>
      <c r="B10828" s="8">
        <v>682</v>
      </c>
      <c r="C10828" s="8" t="s">
        <v>8446</v>
      </c>
      <c r="D10828" s="50">
        <v>16</v>
      </c>
      <c r="E10828" s="50">
        <v>16</v>
      </c>
    </row>
    <row r="10829" spans="1:5" x14ac:dyDescent="0.2">
      <c r="A10829" s="8" t="s">
        <v>12</v>
      </c>
      <c r="B10829" s="8">
        <v>683</v>
      </c>
      <c r="C10829" s="8" t="s">
        <v>8446</v>
      </c>
      <c r="D10829" s="50">
        <v>17</v>
      </c>
      <c r="E10829" s="50">
        <v>17</v>
      </c>
    </row>
    <row r="10830" spans="1:5" x14ac:dyDescent="0.2">
      <c r="A10830" s="8" t="s">
        <v>12</v>
      </c>
      <c r="B10830" s="8">
        <v>684</v>
      </c>
      <c r="C10830" s="8" t="s">
        <v>8446</v>
      </c>
      <c r="D10830" s="50">
        <v>18</v>
      </c>
      <c r="E10830" s="50">
        <v>18</v>
      </c>
    </row>
    <row r="10831" spans="1:5" ht="16" x14ac:dyDescent="0.2">
      <c r="A10831" s="8" t="s">
        <v>12</v>
      </c>
      <c r="B10831" s="8">
        <v>685</v>
      </c>
      <c r="C10831" s="8" t="s">
        <v>8446</v>
      </c>
      <c r="D10831" s="50" t="s">
        <v>9547</v>
      </c>
      <c r="E10831" s="50" t="s">
        <v>802</v>
      </c>
    </row>
    <row r="10832" spans="1:5" ht="16" x14ac:dyDescent="0.2">
      <c r="A10832" s="8" t="s">
        <v>12</v>
      </c>
      <c r="B10832" s="8">
        <v>686</v>
      </c>
      <c r="C10832" s="8" t="s">
        <v>8446</v>
      </c>
      <c r="D10832" s="50" t="s">
        <v>11970</v>
      </c>
      <c r="E10832" s="50" t="s">
        <v>8471</v>
      </c>
    </row>
    <row r="10833" spans="1:5" ht="16" x14ac:dyDescent="0.2">
      <c r="A10833" s="8" t="s">
        <v>12</v>
      </c>
      <c r="B10833" s="8">
        <v>687</v>
      </c>
      <c r="C10833" s="8" t="s">
        <v>8446</v>
      </c>
      <c r="D10833" s="50" t="s">
        <v>11971</v>
      </c>
      <c r="E10833" s="50" t="s">
        <v>8472</v>
      </c>
    </row>
    <row r="10834" spans="1:5" ht="16" x14ac:dyDescent="0.2">
      <c r="A10834" s="8" t="s">
        <v>12</v>
      </c>
      <c r="B10834" s="8">
        <v>688</v>
      </c>
      <c r="C10834" s="8" t="s">
        <v>8446</v>
      </c>
      <c r="D10834" s="50" t="s">
        <v>10514</v>
      </c>
      <c r="E10834" s="50" t="s">
        <v>3739</v>
      </c>
    </row>
    <row r="10835" spans="1:5" ht="16" x14ac:dyDescent="0.2">
      <c r="A10835" s="8" t="s">
        <v>12</v>
      </c>
      <c r="B10835" s="8">
        <v>689</v>
      </c>
      <c r="C10835" s="8" t="s">
        <v>8446</v>
      </c>
      <c r="D10835" s="50" t="s">
        <v>11970</v>
      </c>
      <c r="E10835" s="50" t="s">
        <v>8471</v>
      </c>
    </row>
    <row r="10836" spans="1:5" ht="16" x14ac:dyDescent="0.2">
      <c r="A10836" s="8" t="s">
        <v>12</v>
      </c>
      <c r="B10836" s="8">
        <v>690</v>
      </c>
      <c r="C10836" s="8" t="s">
        <v>8446</v>
      </c>
      <c r="D10836" s="50" t="s">
        <v>11971</v>
      </c>
      <c r="E10836" s="50" t="s">
        <v>8472</v>
      </c>
    </row>
    <row r="10837" spans="1:5" ht="16" x14ac:dyDescent="0.2">
      <c r="A10837" s="8" t="s">
        <v>12</v>
      </c>
      <c r="B10837" s="8">
        <v>691</v>
      </c>
      <c r="C10837" s="8" t="s">
        <v>8446</v>
      </c>
      <c r="D10837" s="50" t="s">
        <v>10514</v>
      </c>
      <c r="E10837" s="50" t="s">
        <v>3739</v>
      </c>
    </row>
    <row r="10838" spans="1:5" ht="16" x14ac:dyDescent="0.2">
      <c r="A10838" s="8" t="s">
        <v>12</v>
      </c>
      <c r="B10838" s="8">
        <v>692</v>
      </c>
      <c r="C10838" s="8" t="s">
        <v>8446</v>
      </c>
      <c r="D10838" s="50" t="s">
        <v>11959</v>
      </c>
      <c r="E10838" s="50" t="s">
        <v>8452</v>
      </c>
    </row>
    <row r="10839" spans="1:5" ht="16" x14ac:dyDescent="0.2">
      <c r="A10839" s="8" t="s">
        <v>12</v>
      </c>
      <c r="B10839" s="8">
        <v>693</v>
      </c>
      <c r="C10839" s="8" t="s">
        <v>8446</v>
      </c>
      <c r="D10839" s="50" t="s">
        <v>9318</v>
      </c>
      <c r="E10839" s="50" t="s">
        <v>68</v>
      </c>
    </row>
    <row r="10840" spans="1:5" ht="16" x14ac:dyDescent="0.2">
      <c r="A10840" s="8" t="s">
        <v>12</v>
      </c>
      <c r="B10840" s="8">
        <v>694</v>
      </c>
      <c r="C10840" s="8" t="s">
        <v>8446</v>
      </c>
      <c r="D10840" s="50" t="s">
        <v>12593</v>
      </c>
      <c r="E10840" s="50" t="s">
        <v>9094</v>
      </c>
    </row>
    <row r="10841" spans="1:5" ht="16" x14ac:dyDescent="0.2">
      <c r="A10841" s="8" t="s">
        <v>12</v>
      </c>
      <c r="B10841" s="8">
        <v>695</v>
      </c>
      <c r="C10841" s="8" t="s">
        <v>8446</v>
      </c>
      <c r="D10841" s="50" t="s">
        <v>12594</v>
      </c>
      <c r="E10841" s="50" t="s">
        <v>9095</v>
      </c>
    </row>
    <row r="10842" spans="1:5" ht="16" x14ac:dyDescent="0.2">
      <c r="A10842" s="8" t="s">
        <v>12</v>
      </c>
      <c r="B10842" s="8">
        <v>696</v>
      </c>
      <c r="C10842" s="8" t="s">
        <v>8446</v>
      </c>
      <c r="D10842" s="50" t="s">
        <v>9096</v>
      </c>
      <c r="E10842" s="50" t="s">
        <v>9096</v>
      </c>
    </row>
    <row r="10843" spans="1:5" ht="16" x14ac:dyDescent="0.2">
      <c r="A10843" s="8" t="s">
        <v>12</v>
      </c>
      <c r="B10843" s="8">
        <v>697</v>
      </c>
      <c r="C10843" s="8" t="s">
        <v>8446</v>
      </c>
      <c r="D10843" s="50" t="s">
        <v>9097</v>
      </c>
      <c r="E10843" s="50" t="s">
        <v>9097</v>
      </c>
    </row>
    <row r="10844" spans="1:5" ht="16" x14ac:dyDescent="0.2">
      <c r="A10844" s="8" t="s">
        <v>12</v>
      </c>
      <c r="B10844" s="8">
        <v>698</v>
      </c>
      <c r="C10844" s="8" t="s">
        <v>8446</v>
      </c>
      <c r="D10844" s="50" t="s">
        <v>9098</v>
      </c>
      <c r="E10844" s="50" t="s">
        <v>9098</v>
      </c>
    </row>
    <row r="10845" spans="1:5" ht="16" x14ac:dyDescent="0.2">
      <c r="A10845" s="8" t="s">
        <v>12</v>
      </c>
      <c r="B10845" s="8">
        <v>699</v>
      </c>
      <c r="C10845" s="8" t="s">
        <v>8446</v>
      </c>
      <c r="D10845" s="50" t="s">
        <v>9099</v>
      </c>
      <c r="E10845" s="50" t="s">
        <v>9099</v>
      </c>
    </row>
    <row r="10846" spans="1:5" ht="16" x14ac:dyDescent="0.2">
      <c r="A10846" s="8" t="s">
        <v>12</v>
      </c>
      <c r="B10846" s="8">
        <v>700</v>
      </c>
      <c r="C10846" s="8" t="s">
        <v>8446</v>
      </c>
      <c r="D10846" s="50" t="s">
        <v>9100</v>
      </c>
      <c r="E10846" s="50" t="s">
        <v>9100</v>
      </c>
    </row>
    <row r="10847" spans="1:5" ht="16" x14ac:dyDescent="0.2">
      <c r="A10847" s="8" t="s">
        <v>12</v>
      </c>
      <c r="B10847" s="8">
        <v>701</v>
      </c>
      <c r="C10847" s="8" t="s">
        <v>8446</v>
      </c>
      <c r="D10847" s="50" t="s">
        <v>9101</v>
      </c>
      <c r="E10847" s="50" t="s">
        <v>9101</v>
      </c>
    </row>
    <row r="10848" spans="1:5" ht="16" x14ac:dyDescent="0.2">
      <c r="A10848" s="8" t="s">
        <v>12</v>
      </c>
      <c r="B10848" s="8">
        <v>702</v>
      </c>
      <c r="C10848" s="8" t="s">
        <v>8446</v>
      </c>
      <c r="D10848" s="50" t="s">
        <v>9102</v>
      </c>
      <c r="E10848" s="50" t="s">
        <v>9102</v>
      </c>
    </row>
    <row r="10849" spans="1:5" ht="16" x14ac:dyDescent="0.2">
      <c r="A10849" s="8" t="s">
        <v>12</v>
      </c>
      <c r="B10849" s="8">
        <v>703</v>
      </c>
      <c r="C10849" s="8" t="s">
        <v>8446</v>
      </c>
      <c r="D10849" s="50" t="s">
        <v>9103</v>
      </c>
      <c r="E10849" s="50" t="s">
        <v>9103</v>
      </c>
    </row>
    <row r="10850" spans="1:5" ht="16" x14ac:dyDescent="0.2">
      <c r="A10850" s="8" t="s">
        <v>12</v>
      </c>
      <c r="B10850" s="8">
        <v>704</v>
      </c>
      <c r="C10850" s="8" t="s">
        <v>8446</v>
      </c>
      <c r="D10850" s="50" t="s">
        <v>9104</v>
      </c>
      <c r="E10850" s="50" t="s">
        <v>9104</v>
      </c>
    </row>
    <row r="10851" spans="1:5" ht="16" x14ac:dyDescent="0.2">
      <c r="A10851" s="8" t="s">
        <v>12</v>
      </c>
      <c r="B10851" s="8">
        <v>705</v>
      </c>
      <c r="C10851" s="8" t="s">
        <v>8446</v>
      </c>
      <c r="D10851" s="50" t="s">
        <v>9105</v>
      </c>
      <c r="E10851" s="50" t="s">
        <v>9105</v>
      </c>
    </row>
    <row r="10852" spans="1:5" ht="16" x14ac:dyDescent="0.2">
      <c r="A10852" s="8" t="s">
        <v>12</v>
      </c>
      <c r="B10852" s="8">
        <v>706</v>
      </c>
      <c r="C10852" s="8" t="s">
        <v>8446</v>
      </c>
      <c r="D10852" s="50" t="s">
        <v>9106</v>
      </c>
      <c r="E10852" s="50" t="s">
        <v>9106</v>
      </c>
    </row>
    <row r="10853" spans="1:5" ht="16" x14ac:dyDescent="0.2">
      <c r="A10853" s="8" t="s">
        <v>12</v>
      </c>
      <c r="B10853" s="8">
        <v>707</v>
      </c>
      <c r="C10853" s="8" t="s">
        <v>8446</v>
      </c>
      <c r="D10853" s="50" t="s">
        <v>9107</v>
      </c>
      <c r="E10853" s="50" t="s">
        <v>9107</v>
      </c>
    </row>
    <row r="10854" spans="1:5" ht="16" x14ac:dyDescent="0.2">
      <c r="A10854" s="8" t="s">
        <v>12</v>
      </c>
      <c r="B10854" s="8">
        <v>708</v>
      </c>
      <c r="C10854" s="8" t="s">
        <v>8446</v>
      </c>
      <c r="D10854" s="50" t="s">
        <v>9108</v>
      </c>
      <c r="E10854" s="50" t="s">
        <v>9108</v>
      </c>
    </row>
    <row r="10855" spans="1:5" ht="16" x14ac:dyDescent="0.2">
      <c r="A10855" s="8" t="s">
        <v>12</v>
      </c>
      <c r="B10855" s="8">
        <v>709</v>
      </c>
      <c r="C10855" s="8" t="s">
        <v>8446</v>
      </c>
      <c r="D10855" s="50" t="s">
        <v>9109</v>
      </c>
      <c r="E10855" s="50" t="s">
        <v>9109</v>
      </c>
    </row>
    <row r="10856" spans="1:5" ht="16" x14ac:dyDescent="0.2">
      <c r="A10856" s="8" t="s">
        <v>12</v>
      </c>
      <c r="B10856" s="8">
        <v>710</v>
      </c>
      <c r="C10856" s="8" t="s">
        <v>8446</v>
      </c>
      <c r="D10856" s="50" t="s">
        <v>9110</v>
      </c>
      <c r="E10856" s="50" t="s">
        <v>9110</v>
      </c>
    </row>
    <row r="10857" spans="1:5" ht="16" x14ac:dyDescent="0.2">
      <c r="A10857" s="8" t="s">
        <v>12</v>
      </c>
      <c r="B10857" s="8">
        <v>711</v>
      </c>
      <c r="C10857" s="8" t="s">
        <v>8446</v>
      </c>
      <c r="D10857" s="50" t="s">
        <v>9111</v>
      </c>
      <c r="E10857" s="50" t="s">
        <v>9111</v>
      </c>
    </row>
    <row r="10858" spans="1:5" ht="16" x14ac:dyDescent="0.2">
      <c r="A10858" s="8" t="s">
        <v>12</v>
      </c>
      <c r="B10858" s="8">
        <v>712</v>
      </c>
      <c r="C10858" s="8" t="s">
        <v>8446</v>
      </c>
      <c r="D10858" s="50" t="s">
        <v>9112</v>
      </c>
      <c r="E10858" s="50" t="s">
        <v>9112</v>
      </c>
    </row>
    <row r="10859" spans="1:5" ht="16" x14ac:dyDescent="0.2">
      <c r="A10859" s="8" t="s">
        <v>12</v>
      </c>
      <c r="B10859" s="8">
        <v>713</v>
      </c>
      <c r="C10859" s="8" t="s">
        <v>8446</v>
      </c>
      <c r="D10859" s="50" t="s">
        <v>9113</v>
      </c>
      <c r="E10859" s="50" t="s">
        <v>9113</v>
      </c>
    </row>
    <row r="10860" spans="1:5" ht="16" x14ac:dyDescent="0.2">
      <c r="A10860" s="8" t="s">
        <v>12</v>
      </c>
      <c r="B10860" s="8">
        <v>714</v>
      </c>
      <c r="C10860" s="8" t="s">
        <v>8446</v>
      </c>
      <c r="D10860" s="50" t="s">
        <v>9114</v>
      </c>
      <c r="E10860" s="50" t="s">
        <v>9114</v>
      </c>
    </row>
    <row r="10861" spans="1:5" ht="16" x14ac:dyDescent="0.2">
      <c r="A10861" s="8" t="s">
        <v>12</v>
      </c>
      <c r="B10861" s="8">
        <v>715</v>
      </c>
      <c r="C10861" s="8" t="s">
        <v>8446</v>
      </c>
      <c r="D10861" s="50" t="s">
        <v>9115</v>
      </c>
      <c r="E10861" s="50" t="s">
        <v>9115</v>
      </c>
    </row>
    <row r="10862" spans="1:5" ht="16" x14ac:dyDescent="0.2">
      <c r="A10862" s="8" t="s">
        <v>12</v>
      </c>
      <c r="B10862" s="8">
        <v>716</v>
      </c>
      <c r="C10862" s="8" t="s">
        <v>8446</v>
      </c>
      <c r="D10862" s="50" t="s">
        <v>9116</v>
      </c>
      <c r="E10862" s="50" t="s">
        <v>9116</v>
      </c>
    </row>
    <row r="10863" spans="1:5" ht="16" x14ac:dyDescent="0.2">
      <c r="A10863" s="8" t="s">
        <v>12</v>
      </c>
      <c r="B10863" s="8">
        <v>717</v>
      </c>
      <c r="C10863" s="8" t="s">
        <v>8446</v>
      </c>
      <c r="D10863" s="50" t="s">
        <v>9117</v>
      </c>
      <c r="E10863" s="50" t="s">
        <v>9117</v>
      </c>
    </row>
    <row r="10864" spans="1:5" ht="16" x14ac:dyDescent="0.2">
      <c r="A10864" s="8" t="s">
        <v>12</v>
      </c>
      <c r="B10864" s="8">
        <v>718</v>
      </c>
      <c r="C10864" s="8" t="s">
        <v>8446</v>
      </c>
      <c r="D10864" s="50" t="s">
        <v>9118</v>
      </c>
      <c r="E10864" s="50" t="s">
        <v>9118</v>
      </c>
    </row>
    <row r="10865" spans="1:5" ht="16" x14ac:dyDescent="0.2">
      <c r="A10865" s="8" t="s">
        <v>12</v>
      </c>
      <c r="B10865" s="8">
        <v>719</v>
      </c>
      <c r="C10865" s="8" t="s">
        <v>8446</v>
      </c>
      <c r="D10865" s="50" t="s">
        <v>9119</v>
      </c>
      <c r="E10865" s="50" t="s">
        <v>9119</v>
      </c>
    </row>
    <row r="10866" spans="1:5" ht="16" x14ac:dyDescent="0.2">
      <c r="A10866" s="8" t="s">
        <v>12</v>
      </c>
      <c r="B10866" s="8">
        <v>720</v>
      </c>
      <c r="C10866" s="8" t="s">
        <v>8446</v>
      </c>
      <c r="D10866" s="50" t="s">
        <v>9120</v>
      </c>
      <c r="E10866" s="50" t="s">
        <v>9120</v>
      </c>
    </row>
    <row r="10867" spans="1:5" ht="16" x14ac:dyDescent="0.2">
      <c r="A10867" s="8" t="s">
        <v>12</v>
      </c>
      <c r="B10867" s="8">
        <v>721</v>
      </c>
      <c r="C10867" s="8" t="s">
        <v>8446</v>
      </c>
      <c r="D10867" s="50" t="s">
        <v>9121</v>
      </c>
      <c r="E10867" s="50" t="s">
        <v>9121</v>
      </c>
    </row>
    <row r="10868" spans="1:5" ht="16" x14ac:dyDescent="0.2">
      <c r="A10868" s="8" t="s">
        <v>12</v>
      </c>
      <c r="B10868" s="8">
        <v>722</v>
      </c>
      <c r="C10868" s="8" t="s">
        <v>8446</v>
      </c>
      <c r="D10868" s="50" t="s">
        <v>9122</v>
      </c>
      <c r="E10868" s="50" t="s">
        <v>9122</v>
      </c>
    </row>
    <row r="10869" spans="1:5" ht="16" x14ac:dyDescent="0.2">
      <c r="A10869" s="8" t="s">
        <v>12</v>
      </c>
      <c r="B10869" s="8">
        <v>723</v>
      </c>
      <c r="C10869" s="8" t="s">
        <v>8446</v>
      </c>
      <c r="D10869" s="50" t="s">
        <v>9123</v>
      </c>
      <c r="E10869" s="50" t="s">
        <v>9123</v>
      </c>
    </row>
    <row r="10870" spans="1:5" ht="16" x14ac:dyDescent="0.2">
      <c r="A10870" s="8" t="s">
        <v>12</v>
      </c>
      <c r="B10870" s="8">
        <v>724</v>
      </c>
      <c r="C10870" s="8" t="s">
        <v>8446</v>
      </c>
      <c r="D10870" s="50" t="s">
        <v>9124</v>
      </c>
      <c r="E10870" s="50" t="s">
        <v>9124</v>
      </c>
    </row>
    <row r="10871" spans="1:5" ht="16" x14ac:dyDescent="0.2">
      <c r="A10871" s="8" t="s">
        <v>12</v>
      </c>
      <c r="B10871" s="8">
        <v>725</v>
      </c>
      <c r="C10871" s="8" t="s">
        <v>8446</v>
      </c>
      <c r="D10871" s="50" t="s">
        <v>9125</v>
      </c>
      <c r="E10871" s="50" t="s">
        <v>9125</v>
      </c>
    </row>
    <row r="10872" spans="1:5" ht="16" x14ac:dyDescent="0.2">
      <c r="A10872" s="8" t="s">
        <v>12</v>
      </c>
      <c r="B10872" s="8">
        <v>726</v>
      </c>
      <c r="C10872" s="8" t="s">
        <v>8446</v>
      </c>
      <c r="D10872" s="50" t="s">
        <v>9126</v>
      </c>
      <c r="E10872" s="50" t="s">
        <v>9126</v>
      </c>
    </row>
    <row r="10873" spans="1:5" ht="16" x14ac:dyDescent="0.2">
      <c r="A10873" s="8" t="s">
        <v>12</v>
      </c>
      <c r="B10873" s="8">
        <v>727</v>
      </c>
      <c r="C10873" s="8" t="s">
        <v>8446</v>
      </c>
      <c r="D10873" s="50" t="s">
        <v>9127</v>
      </c>
      <c r="E10873" s="50" t="s">
        <v>9127</v>
      </c>
    </row>
    <row r="10874" spans="1:5" ht="16" x14ac:dyDescent="0.2">
      <c r="A10874" s="8" t="s">
        <v>12</v>
      </c>
      <c r="B10874" s="8">
        <v>728</v>
      </c>
      <c r="C10874" s="8" t="s">
        <v>8446</v>
      </c>
      <c r="D10874" s="50" t="s">
        <v>9128</v>
      </c>
      <c r="E10874" s="50" t="s">
        <v>9128</v>
      </c>
    </row>
    <row r="10875" spans="1:5" ht="16" x14ac:dyDescent="0.2">
      <c r="A10875" s="8" t="s">
        <v>12</v>
      </c>
      <c r="B10875" s="8">
        <v>729</v>
      </c>
      <c r="C10875" s="8" t="s">
        <v>8446</v>
      </c>
      <c r="D10875" s="50" t="s">
        <v>9129</v>
      </c>
      <c r="E10875" s="50" t="s">
        <v>9129</v>
      </c>
    </row>
    <row r="10876" spans="1:5" ht="16" x14ac:dyDescent="0.2">
      <c r="A10876" s="8" t="s">
        <v>12</v>
      </c>
      <c r="B10876" s="8">
        <v>730</v>
      </c>
      <c r="C10876" s="8" t="s">
        <v>8446</v>
      </c>
      <c r="D10876" s="50" t="s">
        <v>9130</v>
      </c>
      <c r="E10876" s="50" t="s">
        <v>9130</v>
      </c>
    </row>
    <row r="10877" spans="1:5" ht="16" x14ac:dyDescent="0.2">
      <c r="A10877" s="8" t="s">
        <v>12</v>
      </c>
      <c r="B10877" s="8">
        <v>731</v>
      </c>
      <c r="C10877" s="8" t="s">
        <v>8446</v>
      </c>
      <c r="D10877" s="50" t="s">
        <v>9131</v>
      </c>
      <c r="E10877" s="50" t="s">
        <v>9131</v>
      </c>
    </row>
    <row r="10878" spans="1:5" ht="16" x14ac:dyDescent="0.2">
      <c r="A10878" s="8" t="s">
        <v>12</v>
      </c>
      <c r="B10878" s="8">
        <v>732</v>
      </c>
      <c r="C10878" s="8" t="s">
        <v>8446</v>
      </c>
      <c r="D10878" s="50" t="s">
        <v>9132</v>
      </c>
      <c r="E10878" s="50" t="s">
        <v>9132</v>
      </c>
    </row>
    <row r="10879" spans="1:5" ht="16" x14ac:dyDescent="0.2">
      <c r="A10879" s="8" t="s">
        <v>12</v>
      </c>
      <c r="B10879" s="8">
        <v>733</v>
      </c>
      <c r="C10879" s="8" t="s">
        <v>8446</v>
      </c>
      <c r="D10879" s="50" t="s">
        <v>9133</v>
      </c>
      <c r="E10879" s="50" t="s">
        <v>9133</v>
      </c>
    </row>
    <row r="10880" spans="1:5" ht="16" x14ac:dyDescent="0.2">
      <c r="A10880" s="8" t="s">
        <v>12</v>
      </c>
      <c r="B10880" s="8">
        <v>734</v>
      </c>
      <c r="C10880" s="8" t="s">
        <v>8446</v>
      </c>
      <c r="D10880" s="50" t="s">
        <v>9134</v>
      </c>
      <c r="E10880" s="50" t="s">
        <v>9134</v>
      </c>
    </row>
    <row r="10881" spans="1:5" ht="16" x14ac:dyDescent="0.2">
      <c r="A10881" s="8" t="s">
        <v>12</v>
      </c>
      <c r="B10881" s="8">
        <v>735</v>
      </c>
      <c r="C10881" s="8" t="s">
        <v>8446</v>
      </c>
      <c r="D10881" s="50" t="s">
        <v>9135</v>
      </c>
      <c r="E10881" s="50" t="s">
        <v>9135</v>
      </c>
    </row>
    <row r="10882" spans="1:5" ht="16" x14ac:dyDescent="0.2">
      <c r="A10882" s="8" t="s">
        <v>12</v>
      </c>
      <c r="B10882" s="8">
        <v>736</v>
      </c>
      <c r="C10882" s="8" t="s">
        <v>8446</v>
      </c>
      <c r="D10882" s="50" t="s">
        <v>9136</v>
      </c>
      <c r="E10882" s="50" t="s">
        <v>9136</v>
      </c>
    </row>
    <row r="10883" spans="1:5" ht="16" x14ac:dyDescent="0.2">
      <c r="A10883" s="8" t="s">
        <v>12</v>
      </c>
      <c r="B10883" s="8">
        <v>737</v>
      </c>
      <c r="C10883" s="8" t="s">
        <v>8446</v>
      </c>
      <c r="D10883" s="50" t="s">
        <v>9137</v>
      </c>
      <c r="E10883" s="50" t="s">
        <v>9137</v>
      </c>
    </row>
    <row r="10884" spans="1:5" ht="16" x14ac:dyDescent="0.2">
      <c r="A10884" s="8" t="s">
        <v>12</v>
      </c>
      <c r="B10884" s="8">
        <v>738</v>
      </c>
      <c r="C10884" s="8" t="s">
        <v>8446</v>
      </c>
      <c r="D10884" s="50" t="s">
        <v>9138</v>
      </c>
      <c r="E10884" s="50" t="s">
        <v>9138</v>
      </c>
    </row>
    <row r="10885" spans="1:5" ht="16" x14ac:dyDescent="0.2">
      <c r="A10885" s="8" t="s">
        <v>12</v>
      </c>
      <c r="B10885" s="8">
        <v>739</v>
      </c>
      <c r="C10885" s="8" t="s">
        <v>8446</v>
      </c>
      <c r="D10885" s="50" t="s">
        <v>9139</v>
      </c>
      <c r="E10885" s="50" t="s">
        <v>9139</v>
      </c>
    </row>
    <row r="10886" spans="1:5" ht="16" x14ac:dyDescent="0.2">
      <c r="A10886" s="8" t="s">
        <v>12</v>
      </c>
      <c r="B10886" s="8">
        <v>740</v>
      </c>
      <c r="C10886" s="8" t="s">
        <v>8446</v>
      </c>
      <c r="D10886" s="50" t="s">
        <v>9140</v>
      </c>
      <c r="E10886" s="50" t="s">
        <v>9140</v>
      </c>
    </row>
    <row r="10887" spans="1:5" ht="16" x14ac:dyDescent="0.2">
      <c r="A10887" s="8" t="s">
        <v>12</v>
      </c>
      <c r="B10887" s="8">
        <v>741</v>
      </c>
      <c r="C10887" s="8" t="s">
        <v>8446</v>
      </c>
      <c r="D10887" s="50" t="s">
        <v>9141</v>
      </c>
      <c r="E10887" s="50" t="s">
        <v>9141</v>
      </c>
    </row>
    <row r="10888" spans="1:5" ht="16" x14ac:dyDescent="0.2">
      <c r="A10888" s="8" t="s">
        <v>12</v>
      </c>
      <c r="B10888" s="8">
        <v>742</v>
      </c>
      <c r="C10888" s="8" t="s">
        <v>8446</v>
      </c>
      <c r="D10888" s="50" t="s">
        <v>9142</v>
      </c>
      <c r="E10888" s="50" t="s">
        <v>9142</v>
      </c>
    </row>
    <row r="10889" spans="1:5" ht="16" x14ac:dyDescent="0.2">
      <c r="A10889" s="8" t="s">
        <v>12</v>
      </c>
      <c r="B10889" s="8">
        <v>743</v>
      </c>
      <c r="C10889" s="8" t="s">
        <v>8446</v>
      </c>
      <c r="D10889" s="50" t="s">
        <v>9143</v>
      </c>
      <c r="E10889" s="50" t="s">
        <v>9143</v>
      </c>
    </row>
    <row r="10890" spans="1:5" ht="16" x14ac:dyDescent="0.2">
      <c r="A10890" s="8" t="s">
        <v>12</v>
      </c>
      <c r="B10890" s="8">
        <v>744</v>
      </c>
      <c r="C10890" s="8" t="s">
        <v>8446</v>
      </c>
      <c r="D10890" s="50" t="s">
        <v>9144</v>
      </c>
      <c r="E10890" s="50" t="s">
        <v>9144</v>
      </c>
    </row>
    <row r="10891" spans="1:5" ht="16" x14ac:dyDescent="0.2">
      <c r="A10891" s="8" t="s">
        <v>12</v>
      </c>
      <c r="B10891" s="8">
        <v>745</v>
      </c>
      <c r="C10891" s="8" t="s">
        <v>8446</v>
      </c>
      <c r="D10891" s="50" t="s">
        <v>9145</v>
      </c>
      <c r="E10891" s="50" t="s">
        <v>9145</v>
      </c>
    </row>
    <row r="10892" spans="1:5" ht="16" x14ac:dyDescent="0.2">
      <c r="A10892" s="8" t="s">
        <v>12</v>
      </c>
      <c r="B10892" s="8">
        <v>746</v>
      </c>
      <c r="C10892" s="8" t="s">
        <v>8446</v>
      </c>
      <c r="D10892" s="50" t="s">
        <v>9146</v>
      </c>
      <c r="E10892" s="50" t="s">
        <v>9146</v>
      </c>
    </row>
    <row r="10893" spans="1:5" ht="16" x14ac:dyDescent="0.2">
      <c r="A10893" s="8" t="s">
        <v>12</v>
      </c>
      <c r="B10893" s="8">
        <v>747</v>
      </c>
      <c r="C10893" s="8" t="s">
        <v>8446</v>
      </c>
      <c r="D10893" s="50" t="s">
        <v>9147</v>
      </c>
      <c r="E10893" s="50" t="s">
        <v>9147</v>
      </c>
    </row>
    <row r="10894" spans="1:5" ht="16" x14ac:dyDescent="0.2">
      <c r="A10894" s="8" t="s">
        <v>12</v>
      </c>
      <c r="B10894" s="8">
        <v>748</v>
      </c>
      <c r="C10894" s="8" t="s">
        <v>8446</v>
      </c>
      <c r="D10894" s="50" t="s">
        <v>9148</v>
      </c>
      <c r="E10894" s="50" t="s">
        <v>9148</v>
      </c>
    </row>
    <row r="10895" spans="1:5" ht="16" x14ac:dyDescent="0.2">
      <c r="A10895" s="8" t="s">
        <v>12</v>
      </c>
      <c r="B10895" s="8">
        <v>749</v>
      </c>
      <c r="C10895" s="8" t="s">
        <v>8446</v>
      </c>
      <c r="D10895" s="50" t="s">
        <v>9149</v>
      </c>
      <c r="E10895" s="50" t="s">
        <v>9149</v>
      </c>
    </row>
    <row r="10896" spans="1:5" ht="16" x14ac:dyDescent="0.2">
      <c r="A10896" s="8" t="s">
        <v>12</v>
      </c>
      <c r="B10896" s="8">
        <v>750</v>
      </c>
      <c r="C10896" s="8" t="s">
        <v>8446</v>
      </c>
      <c r="D10896" s="50" t="s">
        <v>9150</v>
      </c>
      <c r="E10896" s="50" t="s">
        <v>9150</v>
      </c>
    </row>
    <row r="10897" spans="1:5" ht="16" x14ac:dyDescent="0.2">
      <c r="A10897" s="8" t="s">
        <v>12</v>
      </c>
      <c r="B10897" s="8">
        <v>751</v>
      </c>
      <c r="C10897" s="8" t="s">
        <v>8446</v>
      </c>
      <c r="D10897" s="50" t="s">
        <v>9151</v>
      </c>
      <c r="E10897" s="50" t="s">
        <v>9151</v>
      </c>
    </row>
    <row r="10898" spans="1:5" ht="16" x14ac:dyDescent="0.2">
      <c r="A10898" s="8" t="s">
        <v>12</v>
      </c>
      <c r="B10898" s="8">
        <v>752</v>
      </c>
      <c r="C10898" s="8" t="s">
        <v>8446</v>
      </c>
      <c r="D10898" s="50" t="s">
        <v>9152</v>
      </c>
      <c r="E10898" s="50" t="s">
        <v>9152</v>
      </c>
    </row>
    <row r="10899" spans="1:5" ht="16" x14ac:dyDescent="0.2">
      <c r="A10899" s="8" t="s">
        <v>12</v>
      </c>
      <c r="B10899" s="8">
        <v>753</v>
      </c>
      <c r="C10899" s="8" t="s">
        <v>8446</v>
      </c>
      <c r="D10899" s="50" t="s">
        <v>9153</v>
      </c>
      <c r="E10899" s="50" t="s">
        <v>9153</v>
      </c>
    </row>
    <row r="10900" spans="1:5" ht="16" x14ac:dyDescent="0.2">
      <c r="A10900" s="8" t="s">
        <v>12</v>
      </c>
      <c r="B10900" s="8">
        <v>754</v>
      </c>
      <c r="C10900" s="8" t="s">
        <v>8446</v>
      </c>
      <c r="D10900" s="50" t="s">
        <v>9154</v>
      </c>
      <c r="E10900" s="50" t="s">
        <v>9154</v>
      </c>
    </row>
    <row r="10901" spans="1:5" ht="16" x14ac:dyDescent="0.2">
      <c r="A10901" s="8" t="s">
        <v>12</v>
      </c>
      <c r="B10901" s="8">
        <v>755</v>
      </c>
      <c r="C10901" s="8" t="s">
        <v>8446</v>
      </c>
      <c r="D10901" s="50" t="s">
        <v>9155</v>
      </c>
      <c r="E10901" s="50" t="s">
        <v>9155</v>
      </c>
    </row>
    <row r="10902" spans="1:5" ht="16" x14ac:dyDescent="0.2">
      <c r="A10902" s="8" t="s">
        <v>12</v>
      </c>
      <c r="B10902" s="8">
        <v>756</v>
      </c>
      <c r="C10902" s="8" t="s">
        <v>8446</v>
      </c>
      <c r="D10902" s="50" t="s">
        <v>9156</v>
      </c>
      <c r="E10902" s="50" t="s">
        <v>9156</v>
      </c>
    </row>
    <row r="10903" spans="1:5" ht="16" x14ac:dyDescent="0.2">
      <c r="A10903" s="8" t="s">
        <v>12</v>
      </c>
      <c r="B10903" s="8">
        <v>757</v>
      </c>
      <c r="C10903" s="8" t="s">
        <v>8446</v>
      </c>
      <c r="D10903" s="50" t="s">
        <v>9157</v>
      </c>
      <c r="E10903" s="50" t="s">
        <v>9157</v>
      </c>
    </row>
    <row r="10904" spans="1:5" ht="16" x14ac:dyDescent="0.2">
      <c r="A10904" s="8" t="s">
        <v>12</v>
      </c>
      <c r="B10904" s="8">
        <v>758</v>
      </c>
      <c r="C10904" s="8" t="s">
        <v>8446</v>
      </c>
      <c r="D10904" s="50" t="s">
        <v>9158</v>
      </c>
      <c r="E10904" s="50" t="s">
        <v>9158</v>
      </c>
    </row>
    <row r="10905" spans="1:5" ht="16" x14ac:dyDescent="0.2">
      <c r="A10905" s="8" t="s">
        <v>12</v>
      </c>
      <c r="B10905" s="8">
        <v>759</v>
      </c>
      <c r="C10905" s="8" t="s">
        <v>8446</v>
      </c>
      <c r="D10905" s="50" t="s">
        <v>9159</v>
      </c>
      <c r="E10905" s="50" t="s">
        <v>9159</v>
      </c>
    </row>
    <row r="10906" spans="1:5" ht="16" x14ac:dyDescent="0.2">
      <c r="A10906" s="8" t="s">
        <v>12</v>
      </c>
      <c r="B10906" s="8">
        <v>760</v>
      </c>
      <c r="C10906" s="8" t="s">
        <v>8446</v>
      </c>
      <c r="D10906" s="50" t="s">
        <v>9160</v>
      </c>
      <c r="E10906" s="50" t="s">
        <v>9160</v>
      </c>
    </row>
    <row r="10907" spans="1:5" ht="16" x14ac:dyDescent="0.2">
      <c r="A10907" s="8" t="s">
        <v>12</v>
      </c>
      <c r="B10907" s="8">
        <v>761</v>
      </c>
      <c r="C10907" s="8" t="s">
        <v>8446</v>
      </c>
      <c r="D10907" s="50" t="s">
        <v>9161</v>
      </c>
      <c r="E10907" s="50" t="s">
        <v>9161</v>
      </c>
    </row>
    <row r="10908" spans="1:5" ht="16" x14ac:dyDescent="0.2">
      <c r="A10908" s="8" t="s">
        <v>12</v>
      </c>
      <c r="B10908" s="8">
        <v>762</v>
      </c>
      <c r="C10908" s="8" t="s">
        <v>8446</v>
      </c>
      <c r="D10908" s="50" t="s">
        <v>9162</v>
      </c>
      <c r="E10908" s="50" t="s">
        <v>9162</v>
      </c>
    </row>
    <row r="10909" spans="1:5" ht="16" x14ac:dyDescent="0.2">
      <c r="A10909" s="8" t="s">
        <v>12</v>
      </c>
      <c r="B10909" s="8">
        <v>763</v>
      </c>
      <c r="C10909" s="8" t="s">
        <v>8446</v>
      </c>
      <c r="D10909" s="50" t="s">
        <v>9163</v>
      </c>
      <c r="E10909" s="50" t="s">
        <v>9163</v>
      </c>
    </row>
    <row r="10910" spans="1:5" ht="16" x14ac:dyDescent="0.2">
      <c r="A10910" s="8" t="s">
        <v>12</v>
      </c>
      <c r="B10910" s="8">
        <v>764</v>
      </c>
      <c r="C10910" s="8" t="s">
        <v>8446</v>
      </c>
      <c r="D10910" s="50" t="s">
        <v>9164</v>
      </c>
      <c r="E10910" s="50" t="s">
        <v>9164</v>
      </c>
    </row>
    <row r="10911" spans="1:5" ht="16" x14ac:dyDescent="0.2">
      <c r="A10911" s="8" t="s">
        <v>12</v>
      </c>
      <c r="B10911" s="8">
        <v>765</v>
      </c>
      <c r="C10911" s="8" t="s">
        <v>8446</v>
      </c>
      <c r="D10911" s="50" t="s">
        <v>9165</v>
      </c>
      <c r="E10911" s="50" t="s">
        <v>9165</v>
      </c>
    </row>
    <row r="10912" spans="1:5" ht="16" x14ac:dyDescent="0.2">
      <c r="A10912" s="8" t="s">
        <v>12</v>
      </c>
      <c r="B10912" s="8">
        <v>766</v>
      </c>
      <c r="C10912" s="8" t="s">
        <v>8446</v>
      </c>
      <c r="D10912" s="50" t="s">
        <v>9166</v>
      </c>
      <c r="E10912" s="50" t="s">
        <v>9166</v>
      </c>
    </row>
    <row r="10913" spans="1:5" ht="16" x14ac:dyDescent="0.2">
      <c r="A10913" s="8" t="s">
        <v>12</v>
      </c>
      <c r="B10913" s="8">
        <v>767</v>
      </c>
      <c r="C10913" s="8" t="s">
        <v>8446</v>
      </c>
      <c r="D10913" s="50" t="s">
        <v>9167</v>
      </c>
      <c r="E10913" s="50" t="s">
        <v>9167</v>
      </c>
    </row>
    <row r="10914" spans="1:5" ht="16" x14ac:dyDescent="0.2">
      <c r="A10914" s="8" t="s">
        <v>12</v>
      </c>
      <c r="B10914" s="8">
        <v>768</v>
      </c>
      <c r="C10914" s="8" t="s">
        <v>8446</v>
      </c>
      <c r="D10914" s="50" t="s">
        <v>9168</v>
      </c>
      <c r="E10914" s="50" t="s">
        <v>9168</v>
      </c>
    </row>
    <row r="10915" spans="1:5" ht="16" x14ac:dyDescent="0.2">
      <c r="A10915" s="8" t="s">
        <v>12</v>
      </c>
      <c r="B10915" s="8">
        <v>769</v>
      </c>
      <c r="C10915" s="8" t="s">
        <v>8446</v>
      </c>
      <c r="D10915" s="50" t="s">
        <v>9169</v>
      </c>
      <c r="E10915" s="50" t="s">
        <v>9169</v>
      </c>
    </row>
    <row r="10916" spans="1:5" ht="16" x14ac:dyDescent="0.2">
      <c r="A10916" s="8" t="s">
        <v>12</v>
      </c>
      <c r="B10916" s="8">
        <v>770</v>
      </c>
      <c r="C10916" s="8" t="s">
        <v>8446</v>
      </c>
      <c r="D10916" s="50" t="s">
        <v>9170</v>
      </c>
      <c r="E10916" s="50" t="s">
        <v>9170</v>
      </c>
    </row>
    <row r="10917" spans="1:5" ht="16" x14ac:dyDescent="0.2">
      <c r="A10917" s="8" t="s">
        <v>12</v>
      </c>
      <c r="B10917" s="8">
        <v>771</v>
      </c>
      <c r="C10917" s="8" t="s">
        <v>8446</v>
      </c>
      <c r="D10917" s="50" t="s">
        <v>9171</v>
      </c>
      <c r="E10917" s="50" t="s">
        <v>9171</v>
      </c>
    </row>
    <row r="10918" spans="1:5" ht="16" x14ac:dyDescent="0.2">
      <c r="A10918" s="8" t="s">
        <v>12</v>
      </c>
      <c r="B10918" s="8">
        <v>772</v>
      </c>
      <c r="C10918" s="8" t="s">
        <v>8446</v>
      </c>
      <c r="D10918" s="50" t="s">
        <v>9172</v>
      </c>
      <c r="E10918" s="50" t="s">
        <v>9172</v>
      </c>
    </row>
    <row r="10919" spans="1:5" ht="16" x14ac:dyDescent="0.2">
      <c r="A10919" s="8" t="s">
        <v>12</v>
      </c>
      <c r="B10919" s="8">
        <v>773</v>
      </c>
      <c r="C10919" s="8" t="s">
        <v>8446</v>
      </c>
      <c r="D10919" s="50" t="s">
        <v>9173</v>
      </c>
      <c r="E10919" s="50" t="s">
        <v>9173</v>
      </c>
    </row>
    <row r="10920" spans="1:5" ht="16" x14ac:dyDescent="0.2">
      <c r="A10920" s="8" t="s">
        <v>12</v>
      </c>
      <c r="B10920" s="8">
        <v>774</v>
      </c>
      <c r="C10920" s="8" t="s">
        <v>8446</v>
      </c>
      <c r="D10920" s="50" t="s">
        <v>9174</v>
      </c>
      <c r="E10920" s="50" t="s">
        <v>9174</v>
      </c>
    </row>
    <row r="10921" spans="1:5" ht="16" x14ac:dyDescent="0.2">
      <c r="A10921" s="8" t="s">
        <v>12</v>
      </c>
      <c r="B10921" s="8">
        <v>775</v>
      </c>
      <c r="C10921" s="8" t="s">
        <v>8446</v>
      </c>
      <c r="D10921" s="50" t="s">
        <v>9175</v>
      </c>
      <c r="E10921" s="50" t="s">
        <v>9175</v>
      </c>
    </row>
    <row r="10922" spans="1:5" ht="16" x14ac:dyDescent="0.2">
      <c r="A10922" s="8" t="s">
        <v>12</v>
      </c>
      <c r="B10922" s="8">
        <v>776</v>
      </c>
      <c r="C10922" s="8" t="s">
        <v>8446</v>
      </c>
      <c r="D10922" s="50" t="s">
        <v>9176</v>
      </c>
      <c r="E10922" s="50" t="s">
        <v>9176</v>
      </c>
    </row>
    <row r="10923" spans="1:5" ht="16" x14ac:dyDescent="0.2">
      <c r="A10923" s="8" t="s">
        <v>12</v>
      </c>
      <c r="B10923" s="8">
        <v>777</v>
      </c>
      <c r="C10923" s="8" t="s">
        <v>8446</v>
      </c>
      <c r="D10923" s="50" t="s">
        <v>9177</v>
      </c>
      <c r="E10923" s="50" t="s">
        <v>9177</v>
      </c>
    </row>
    <row r="10924" spans="1:5" ht="16" x14ac:dyDescent="0.2">
      <c r="A10924" s="8" t="s">
        <v>12</v>
      </c>
      <c r="B10924" s="8">
        <v>778</v>
      </c>
      <c r="C10924" s="8" t="s">
        <v>8446</v>
      </c>
      <c r="D10924" s="50" t="s">
        <v>9178</v>
      </c>
      <c r="E10924" s="50" t="s">
        <v>9178</v>
      </c>
    </row>
    <row r="10925" spans="1:5" ht="16" x14ac:dyDescent="0.2">
      <c r="A10925" s="8" t="s">
        <v>12</v>
      </c>
      <c r="B10925" s="8">
        <v>779</v>
      </c>
      <c r="C10925" s="8" t="s">
        <v>8446</v>
      </c>
      <c r="D10925" s="50" t="s">
        <v>9179</v>
      </c>
      <c r="E10925" s="50" t="s">
        <v>9179</v>
      </c>
    </row>
    <row r="10926" spans="1:5" ht="16" x14ac:dyDescent="0.2">
      <c r="A10926" s="8" t="s">
        <v>12</v>
      </c>
      <c r="B10926" s="8">
        <v>780</v>
      </c>
      <c r="C10926" s="8" t="s">
        <v>8446</v>
      </c>
      <c r="D10926" s="50" t="s">
        <v>9180</v>
      </c>
      <c r="E10926" s="50" t="s">
        <v>9180</v>
      </c>
    </row>
    <row r="10927" spans="1:5" ht="16" x14ac:dyDescent="0.2">
      <c r="A10927" s="8" t="s">
        <v>12</v>
      </c>
      <c r="B10927" s="8">
        <v>781</v>
      </c>
      <c r="C10927" s="8" t="s">
        <v>8446</v>
      </c>
      <c r="D10927" s="50" t="s">
        <v>9181</v>
      </c>
      <c r="E10927" s="50" t="s">
        <v>9181</v>
      </c>
    </row>
    <row r="10928" spans="1:5" ht="16" x14ac:dyDescent="0.2">
      <c r="A10928" s="8" t="s">
        <v>12</v>
      </c>
      <c r="B10928" s="8">
        <v>782</v>
      </c>
      <c r="C10928" s="8" t="s">
        <v>8446</v>
      </c>
      <c r="D10928" s="50" t="s">
        <v>9182</v>
      </c>
      <c r="E10928" s="50" t="s">
        <v>9182</v>
      </c>
    </row>
    <row r="10929" spans="1:5" ht="16" x14ac:dyDescent="0.2">
      <c r="A10929" s="8" t="s">
        <v>12</v>
      </c>
      <c r="B10929" s="8">
        <v>783</v>
      </c>
      <c r="C10929" s="8" t="s">
        <v>8446</v>
      </c>
      <c r="D10929" s="50" t="s">
        <v>9183</v>
      </c>
      <c r="E10929" s="50" t="s">
        <v>9183</v>
      </c>
    </row>
    <row r="10930" spans="1:5" ht="16" x14ac:dyDescent="0.2">
      <c r="A10930" s="8" t="s">
        <v>12</v>
      </c>
      <c r="B10930" s="8">
        <v>784</v>
      </c>
      <c r="C10930" s="8" t="s">
        <v>8446</v>
      </c>
      <c r="D10930" s="50" t="s">
        <v>9184</v>
      </c>
      <c r="E10930" s="50" t="s">
        <v>9184</v>
      </c>
    </row>
    <row r="10931" spans="1:5" ht="16" x14ac:dyDescent="0.2">
      <c r="A10931" s="8" t="s">
        <v>12</v>
      </c>
      <c r="B10931" s="8">
        <v>785</v>
      </c>
      <c r="C10931" s="8" t="s">
        <v>8446</v>
      </c>
      <c r="D10931" s="50" t="s">
        <v>9185</v>
      </c>
      <c r="E10931" s="50" t="s">
        <v>9185</v>
      </c>
    </row>
    <row r="10932" spans="1:5" ht="16" x14ac:dyDescent="0.2">
      <c r="A10932" s="8" t="s">
        <v>12</v>
      </c>
      <c r="B10932" s="8">
        <v>786</v>
      </c>
      <c r="C10932" s="8" t="s">
        <v>8446</v>
      </c>
      <c r="D10932" s="50" t="s">
        <v>9186</v>
      </c>
      <c r="E10932" s="50" t="s">
        <v>9186</v>
      </c>
    </row>
    <row r="10933" spans="1:5" ht="16" x14ac:dyDescent="0.2">
      <c r="A10933" s="8" t="s">
        <v>12</v>
      </c>
      <c r="B10933" s="8">
        <v>787</v>
      </c>
      <c r="C10933" s="8" t="s">
        <v>8446</v>
      </c>
      <c r="D10933" s="50" t="s">
        <v>9187</v>
      </c>
      <c r="E10933" s="50" t="s">
        <v>9187</v>
      </c>
    </row>
    <row r="10934" spans="1:5" ht="16" x14ac:dyDescent="0.2">
      <c r="A10934" s="8" t="s">
        <v>12</v>
      </c>
      <c r="B10934" s="8">
        <v>788</v>
      </c>
      <c r="C10934" s="8" t="s">
        <v>8446</v>
      </c>
      <c r="D10934" s="50" t="s">
        <v>9188</v>
      </c>
      <c r="E10934" s="50" t="s">
        <v>9188</v>
      </c>
    </row>
    <row r="10935" spans="1:5" ht="16" x14ac:dyDescent="0.2">
      <c r="A10935" s="8" t="s">
        <v>12</v>
      </c>
      <c r="B10935" s="8">
        <v>789</v>
      </c>
      <c r="C10935" s="8" t="s">
        <v>8446</v>
      </c>
      <c r="D10935" s="50" t="s">
        <v>9189</v>
      </c>
      <c r="E10935" s="50" t="s">
        <v>9189</v>
      </c>
    </row>
    <row r="10936" spans="1:5" ht="16" x14ac:dyDescent="0.2">
      <c r="A10936" s="8" t="s">
        <v>12</v>
      </c>
      <c r="B10936" s="8">
        <v>790</v>
      </c>
      <c r="C10936" s="8" t="s">
        <v>8446</v>
      </c>
      <c r="D10936" s="50" t="s">
        <v>9190</v>
      </c>
      <c r="E10936" s="50" t="s">
        <v>9190</v>
      </c>
    </row>
    <row r="10937" spans="1:5" ht="16" x14ac:dyDescent="0.2">
      <c r="A10937" s="8" t="s">
        <v>12</v>
      </c>
      <c r="B10937" s="8">
        <v>791</v>
      </c>
      <c r="C10937" s="8" t="s">
        <v>8446</v>
      </c>
      <c r="D10937" s="50" t="s">
        <v>9191</v>
      </c>
      <c r="E10937" s="50" t="s">
        <v>9191</v>
      </c>
    </row>
    <row r="10938" spans="1:5" ht="16" x14ac:dyDescent="0.2">
      <c r="A10938" s="8" t="s">
        <v>12</v>
      </c>
      <c r="B10938" s="8">
        <v>792</v>
      </c>
      <c r="C10938" s="8" t="s">
        <v>8446</v>
      </c>
      <c r="D10938" s="50" t="s">
        <v>9192</v>
      </c>
      <c r="E10938" s="50" t="s">
        <v>9192</v>
      </c>
    </row>
    <row r="10939" spans="1:5" ht="16" x14ac:dyDescent="0.2">
      <c r="A10939" s="8" t="s">
        <v>12</v>
      </c>
      <c r="B10939" s="8">
        <v>793</v>
      </c>
      <c r="C10939" s="8" t="s">
        <v>8446</v>
      </c>
      <c r="D10939" s="50" t="s">
        <v>9193</v>
      </c>
      <c r="E10939" s="50" t="s">
        <v>9193</v>
      </c>
    </row>
    <row r="10940" spans="1:5" ht="16" x14ac:dyDescent="0.2">
      <c r="A10940" s="8" t="s">
        <v>12</v>
      </c>
      <c r="B10940" s="8">
        <v>794</v>
      </c>
      <c r="C10940" s="8" t="s">
        <v>8446</v>
      </c>
      <c r="D10940" s="50" t="s">
        <v>9194</v>
      </c>
      <c r="E10940" s="50" t="s">
        <v>9194</v>
      </c>
    </row>
    <row r="10941" spans="1:5" ht="16" x14ac:dyDescent="0.2">
      <c r="A10941" s="8" t="s">
        <v>12</v>
      </c>
      <c r="B10941" s="8">
        <v>795</v>
      </c>
      <c r="C10941" s="8" t="s">
        <v>8446</v>
      </c>
      <c r="D10941" s="50" t="s">
        <v>9195</v>
      </c>
      <c r="E10941" s="50" t="s">
        <v>9195</v>
      </c>
    </row>
    <row r="10942" spans="1:5" ht="16" x14ac:dyDescent="0.2">
      <c r="A10942" s="8" t="s">
        <v>12</v>
      </c>
      <c r="B10942" s="8">
        <v>796</v>
      </c>
      <c r="C10942" s="8" t="s">
        <v>8446</v>
      </c>
      <c r="D10942" s="50" t="s">
        <v>9196</v>
      </c>
      <c r="E10942" s="50" t="s">
        <v>9196</v>
      </c>
    </row>
    <row r="10943" spans="1:5" ht="16" x14ac:dyDescent="0.2">
      <c r="A10943" s="8" t="s">
        <v>12</v>
      </c>
      <c r="B10943" s="8">
        <v>797</v>
      </c>
      <c r="C10943" s="8" t="s">
        <v>8446</v>
      </c>
      <c r="D10943" s="50" t="s">
        <v>9197</v>
      </c>
      <c r="E10943" s="50" t="s">
        <v>9197</v>
      </c>
    </row>
    <row r="10944" spans="1:5" ht="16" x14ac:dyDescent="0.2">
      <c r="A10944" s="8" t="s">
        <v>12</v>
      </c>
      <c r="B10944" s="8">
        <v>798</v>
      </c>
      <c r="C10944" s="8" t="s">
        <v>8446</v>
      </c>
      <c r="D10944" s="50" t="s">
        <v>9198</v>
      </c>
      <c r="E10944" s="50" t="s">
        <v>9198</v>
      </c>
    </row>
    <row r="10945" spans="1:5" ht="16" x14ac:dyDescent="0.2">
      <c r="A10945" s="8" t="s">
        <v>12</v>
      </c>
      <c r="B10945" s="8">
        <v>799</v>
      </c>
      <c r="C10945" s="8" t="s">
        <v>8446</v>
      </c>
      <c r="D10945" s="50" t="s">
        <v>9199</v>
      </c>
      <c r="E10945" s="50" t="s">
        <v>9199</v>
      </c>
    </row>
    <row r="10946" spans="1:5" ht="16" x14ac:dyDescent="0.2">
      <c r="A10946" s="8" t="s">
        <v>12</v>
      </c>
      <c r="B10946" s="8">
        <v>800</v>
      </c>
      <c r="C10946" s="8" t="s">
        <v>8446</v>
      </c>
      <c r="D10946" s="50" t="s">
        <v>9200</v>
      </c>
      <c r="E10946" s="50" t="s">
        <v>9200</v>
      </c>
    </row>
    <row r="10947" spans="1:5" ht="16" x14ac:dyDescent="0.2">
      <c r="A10947" s="8" t="s">
        <v>12</v>
      </c>
      <c r="B10947" s="8">
        <v>801</v>
      </c>
      <c r="C10947" s="8" t="s">
        <v>8446</v>
      </c>
      <c r="D10947" s="50" t="s">
        <v>9201</v>
      </c>
      <c r="E10947" s="50" t="s">
        <v>9201</v>
      </c>
    </row>
    <row r="10948" spans="1:5" ht="16" x14ac:dyDescent="0.2">
      <c r="A10948" s="8" t="s">
        <v>12</v>
      </c>
      <c r="B10948" s="8">
        <v>802</v>
      </c>
      <c r="C10948" s="8" t="s">
        <v>8446</v>
      </c>
      <c r="D10948" s="50" t="s">
        <v>9202</v>
      </c>
      <c r="E10948" s="50" t="s">
        <v>9202</v>
      </c>
    </row>
    <row r="10949" spans="1:5" ht="16" x14ac:dyDescent="0.2">
      <c r="A10949" s="8" t="s">
        <v>12</v>
      </c>
      <c r="B10949" s="8">
        <v>803</v>
      </c>
      <c r="C10949" s="8" t="s">
        <v>8446</v>
      </c>
      <c r="D10949" s="50" t="s">
        <v>9203</v>
      </c>
      <c r="E10949" s="50" t="s">
        <v>9203</v>
      </c>
    </row>
    <row r="10950" spans="1:5" ht="16" x14ac:dyDescent="0.2">
      <c r="A10950" s="8" t="s">
        <v>12</v>
      </c>
      <c r="B10950" s="8">
        <v>804</v>
      </c>
      <c r="C10950" s="8" t="s">
        <v>8446</v>
      </c>
      <c r="D10950" s="50" t="s">
        <v>9204</v>
      </c>
      <c r="E10950" s="50" t="s">
        <v>9204</v>
      </c>
    </row>
    <row r="10951" spans="1:5" ht="16" x14ac:dyDescent="0.2">
      <c r="A10951" s="8" t="s">
        <v>12</v>
      </c>
      <c r="B10951" s="8">
        <v>805</v>
      </c>
      <c r="C10951" s="8" t="s">
        <v>8446</v>
      </c>
      <c r="D10951" s="50" t="s">
        <v>9205</v>
      </c>
      <c r="E10951" s="50" t="s">
        <v>9205</v>
      </c>
    </row>
    <row r="10952" spans="1:5" ht="16" x14ac:dyDescent="0.2">
      <c r="A10952" s="8" t="s">
        <v>12</v>
      </c>
      <c r="B10952" s="8">
        <v>806</v>
      </c>
      <c r="C10952" s="8" t="s">
        <v>8446</v>
      </c>
      <c r="D10952" s="50" t="s">
        <v>9206</v>
      </c>
      <c r="E10952" s="50" t="s">
        <v>9206</v>
      </c>
    </row>
    <row r="10953" spans="1:5" ht="16" x14ac:dyDescent="0.2">
      <c r="A10953" s="8" t="s">
        <v>12</v>
      </c>
      <c r="B10953" s="8">
        <v>807</v>
      </c>
      <c r="C10953" s="8" t="s">
        <v>8446</v>
      </c>
      <c r="D10953" s="50" t="s">
        <v>9207</v>
      </c>
      <c r="E10953" s="50" t="s">
        <v>9207</v>
      </c>
    </row>
    <row r="10954" spans="1:5" ht="16" x14ac:dyDescent="0.2">
      <c r="A10954" s="8" t="s">
        <v>12</v>
      </c>
      <c r="B10954" s="8">
        <v>808</v>
      </c>
      <c r="C10954" s="8" t="s">
        <v>8446</v>
      </c>
      <c r="D10954" s="50" t="s">
        <v>9208</v>
      </c>
      <c r="E10954" s="50" t="s">
        <v>9208</v>
      </c>
    </row>
    <row r="10955" spans="1:5" ht="16" x14ac:dyDescent="0.2">
      <c r="A10955" s="8" t="s">
        <v>12</v>
      </c>
      <c r="B10955" s="8">
        <v>809</v>
      </c>
      <c r="C10955" s="8" t="s">
        <v>8446</v>
      </c>
      <c r="D10955" s="50" t="s">
        <v>9209</v>
      </c>
      <c r="E10955" s="50" t="s">
        <v>9209</v>
      </c>
    </row>
    <row r="10956" spans="1:5" ht="16" x14ac:dyDescent="0.2">
      <c r="A10956" s="8" t="s">
        <v>12</v>
      </c>
      <c r="B10956" s="8">
        <v>810</v>
      </c>
      <c r="C10956" s="8" t="s">
        <v>8446</v>
      </c>
      <c r="D10956" s="50" t="s">
        <v>9210</v>
      </c>
      <c r="E10956" s="50" t="s">
        <v>9210</v>
      </c>
    </row>
    <row r="10957" spans="1:5" ht="16" x14ac:dyDescent="0.2">
      <c r="A10957" s="8" t="s">
        <v>12</v>
      </c>
      <c r="B10957" s="8">
        <v>811</v>
      </c>
      <c r="C10957" s="8" t="s">
        <v>8446</v>
      </c>
      <c r="D10957" s="50" t="s">
        <v>9211</v>
      </c>
      <c r="E10957" s="50" t="s">
        <v>9211</v>
      </c>
    </row>
    <row r="10958" spans="1:5" ht="16" x14ac:dyDescent="0.2">
      <c r="A10958" s="8" t="s">
        <v>12</v>
      </c>
      <c r="B10958" s="8">
        <v>812</v>
      </c>
      <c r="C10958" s="8" t="s">
        <v>8446</v>
      </c>
      <c r="D10958" s="50" t="s">
        <v>9212</v>
      </c>
      <c r="E10958" s="50" t="s">
        <v>9212</v>
      </c>
    </row>
    <row r="10959" spans="1:5" ht="16" x14ac:dyDescent="0.2">
      <c r="A10959" s="8" t="s">
        <v>12</v>
      </c>
      <c r="B10959" s="8">
        <v>813</v>
      </c>
      <c r="C10959" s="8" t="s">
        <v>8446</v>
      </c>
      <c r="D10959" s="50" t="s">
        <v>9213</v>
      </c>
      <c r="E10959" s="50" t="s">
        <v>9213</v>
      </c>
    </row>
    <row r="10960" spans="1:5" ht="16" x14ac:dyDescent="0.2">
      <c r="A10960" s="8" t="s">
        <v>12</v>
      </c>
      <c r="B10960" s="8">
        <v>814</v>
      </c>
      <c r="C10960" s="8" t="s">
        <v>8446</v>
      </c>
      <c r="D10960" s="50" t="s">
        <v>9214</v>
      </c>
      <c r="E10960" s="50" t="s">
        <v>9214</v>
      </c>
    </row>
    <row r="10961" spans="1:5" ht="16" x14ac:dyDescent="0.2">
      <c r="A10961" s="8" t="s">
        <v>12</v>
      </c>
      <c r="B10961" s="8">
        <v>815</v>
      </c>
      <c r="C10961" s="8" t="s">
        <v>8446</v>
      </c>
      <c r="D10961" s="50" t="s">
        <v>9215</v>
      </c>
      <c r="E10961" s="50" t="s">
        <v>9215</v>
      </c>
    </row>
    <row r="10962" spans="1:5" ht="16" x14ac:dyDescent="0.2">
      <c r="A10962" s="8" t="s">
        <v>12</v>
      </c>
      <c r="B10962" s="8">
        <v>816</v>
      </c>
      <c r="C10962" s="8" t="s">
        <v>8446</v>
      </c>
      <c r="D10962" s="50" t="s">
        <v>9216</v>
      </c>
      <c r="E10962" s="50" t="s">
        <v>9216</v>
      </c>
    </row>
    <row r="10963" spans="1:5" ht="16" x14ac:dyDescent="0.2">
      <c r="A10963" s="8" t="s">
        <v>12</v>
      </c>
      <c r="B10963" s="8">
        <v>817</v>
      </c>
      <c r="C10963" s="8" t="s">
        <v>8446</v>
      </c>
      <c r="D10963" s="50" t="s">
        <v>9217</v>
      </c>
      <c r="E10963" s="50" t="s">
        <v>9217</v>
      </c>
    </row>
    <row r="10964" spans="1:5" ht="16" x14ac:dyDescent="0.2">
      <c r="A10964" s="8" t="s">
        <v>12</v>
      </c>
      <c r="B10964" s="8">
        <v>818</v>
      </c>
      <c r="C10964" s="8" t="s">
        <v>8446</v>
      </c>
      <c r="D10964" s="50" t="s">
        <v>9218</v>
      </c>
      <c r="E10964" s="50" t="s">
        <v>9218</v>
      </c>
    </row>
    <row r="10965" spans="1:5" ht="16" x14ac:dyDescent="0.2">
      <c r="A10965" s="8" t="s">
        <v>12</v>
      </c>
      <c r="B10965" s="8">
        <v>819</v>
      </c>
      <c r="C10965" s="8" t="s">
        <v>8446</v>
      </c>
      <c r="D10965" s="50" t="s">
        <v>9219</v>
      </c>
      <c r="E10965" s="50" t="s">
        <v>9219</v>
      </c>
    </row>
    <row r="10966" spans="1:5" ht="16" x14ac:dyDescent="0.2">
      <c r="A10966" s="8" t="s">
        <v>12</v>
      </c>
      <c r="B10966" s="8">
        <v>820</v>
      </c>
      <c r="C10966" s="8" t="s">
        <v>8446</v>
      </c>
      <c r="D10966" s="50" t="s">
        <v>9220</v>
      </c>
      <c r="E10966" s="50" t="s">
        <v>9220</v>
      </c>
    </row>
    <row r="10967" spans="1:5" ht="16" x14ac:dyDescent="0.2">
      <c r="A10967" s="8" t="s">
        <v>12</v>
      </c>
      <c r="B10967" s="8">
        <v>821</v>
      </c>
      <c r="C10967" s="8" t="s">
        <v>8446</v>
      </c>
      <c r="D10967" s="50" t="s">
        <v>9221</v>
      </c>
      <c r="E10967" s="50" t="s">
        <v>9221</v>
      </c>
    </row>
    <row r="10968" spans="1:5" ht="16" x14ac:dyDescent="0.2">
      <c r="A10968" s="8" t="s">
        <v>12</v>
      </c>
      <c r="B10968" s="8">
        <v>822</v>
      </c>
      <c r="C10968" s="8" t="s">
        <v>8446</v>
      </c>
      <c r="D10968" s="50" t="s">
        <v>9222</v>
      </c>
      <c r="E10968" s="50" t="s">
        <v>9222</v>
      </c>
    </row>
    <row r="10969" spans="1:5" ht="16" x14ac:dyDescent="0.2">
      <c r="A10969" s="8" t="s">
        <v>12</v>
      </c>
      <c r="B10969" s="8">
        <v>823</v>
      </c>
      <c r="C10969" s="8" t="s">
        <v>8446</v>
      </c>
      <c r="D10969" s="50" t="s">
        <v>9223</v>
      </c>
      <c r="E10969" s="50" t="s">
        <v>9223</v>
      </c>
    </row>
    <row r="10970" spans="1:5" ht="16" x14ac:dyDescent="0.2">
      <c r="A10970" s="8" t="s">
        <v>12</v>
      </c>
      <c r="B10970" s="8">
        <v>824</v>
      </c>
      <c r="C10970" s="8" t="s">
        <v>8446</v>
      </c>
      <c r="D10970" s="50" t="s">
        <v>9224</v>
      </c>
      <c r="E10970" s="50" t="s">
        <v>9224</v>
      </c>
    </row>
    <row r="10971" spans="1:5" ht="16" x14ac:dyDescent="0.2">
      <c r="A10971" s="8" t="s">
        <v>12</v>
      </c>
      <c r="B10971" s="8">
        <v>825</v>
      </c>
      <c r="C10971" s="8" t="s">
        <v>8446</v>
      </c>
      <c r="D10971" s="50" t="s">
        <v>9225</v>
      </c>
      <c r="E10971" s="50" t="s">
        <v>9225</v>
      </c>
    </row>
    <row r="10972" spans="1:5" ht="16" x14ac:dyDescent="0.2">
      <c r="A10972" s="8" t="s">
        <v>12</v>
      </c>
      <c r="B10972" s="8">
        <v>826</v>
      </c>
      <c r="C10972" s="8" t="s">
        <v>8446</v>
      </c>
      <c r="D10972" s="50" t="s">
        <v>9226</v>
      </c>
      <c r="E10972" s="50" t="s">
        <v>9226</v>
      </c>
    </row>
    <row r="10973" spans="1:5" ht="16" x14ac:dyDescent="0.2">
      <c r="A10973" s="8" t="s">
        <v>12</v>
      </c>
      <c r="B10973" s="8">
        <v>827</v>
      </c>
      <c r="C10973" s="8" t="s">
        <v>8446</v>
      </c>
      <c r="D10973" s="50" t="s">
        <v>9227</v>
      </c>
      <c r="E10973" s="50" t="s">
        <v>9227</v>
      </c>
    </row>
    <row r="10974" spans="1:5" ht="16" x14ac:dyDescent="0.2">
      <c r="A10974" s="8" t="s">
        <v>12</v>
      </c>
      <c r="B10974" s="8">
        <v>828</v>
      </c>
      <c r="C10974" s="8" t="s">
        <v>8446</v>
      </c>
      <c r="D10974" s="50" t="s">
        <v>9228</v>
      </c>
      <c r="E10974" s="50" t="s">
        <v>9228</v>
      </c>
    </row>
    <row r="10975" spans="1:5" ht="16" x14ac:dyDescent="0.2">
      <c r="A10975" s="8" t="s">
        <v>12</v>
      </c>
      <c r="B10975" s="8">
        <v>829</v>
      </c>
      <c r="C10975" s="8" t="s">
        <v>8446</v>
      </c>
      <c r="D10975" s="50" t="s">
        <v>9229</v>
      </c>
      <c r="E10975" s="50" t="s">
        <v>9229</v>
      </c>
    </row>
    <row r="10976" spans="1:5" ht="16" x14ac:dyDescent="0.2">
      <c r="A10976" s="8" t="s">
        <v>12</v>
      </c>
      <c r="B10976" s="8">
        <v>830</v>
      </c>
      <c r="C10976" s="8" t="s">
        <v>8446</v>
      </c>
      <c r="D10976" s="50" t="s">
        <v>9230</v>
      </c>
      <c r="E10976" s="50" t="s">
        <v>9230</v>
      </c>
    </row>
    <row r="10977" spans="1:5" ht="16" x14ac:dyDescent="0.2">
      <c r="A10977" s="8" t="s">
        <v>12</v>
      </c>
      <c r="B10977" s="8">
        <v>831</v>
      </c>
      <c r="C10977" s="8" t="s">
        <v>8446</v>
      </c>
      <c r="D10977" s="50" t="s">
        <v>9231</v>
      </c>
      <c r="E10977" s="50" t="s">
        <v>9231</v>
      </c>
    </row>
    <row r="10978" spans="1:5" ht="16" x14ac:dyDescent="0.2">
      <c r="A10978" s="8" t="s">
        <v>12</v>
      </c>
      <c r="B10978" s="8">
        <v>832</v>
      </c>
      <c r="C10978" s="8" t="s">
        <v>8446</v>
      </c>
      <c r="D10978" s="50" t="s">
        <v>9232</v>
      </c>
      <c r="E10978" s="50" t="s">
        <v>9232</v>
      </c>
    </row>
    <row r="10979" spans="1:5" ht="16" x14ac:dyDescent="0.2">
      <c r="A10979" s="8" t="s">
        <v>12</v>
      </c>
      <c r="B10979" s="8">
        <v>833</v>
      </c>
      <c r="C10979" s="8" t="s">
        <v>8446</v>
      </c>
      <c r="D10979" s="50" t="s">
        <v>9233</v>
      </c>
      <c r="E10979" s="50" t="s">
        <v>9233</v>
      </c>
    </row>
    <row r="10980" spans="1:5" ht="16" x14ac:dyDescent="0.2">
      <c r="A10980" s="8" t="s">
        <v>12</v>
      </c>
      <c r="B10980" s="8">
        <v>834</v>
      </c>
      <c r="C10980" s="8" t="s">
        <v>8446</v>
      </c>
      <c r="D10980" s="50" t="s">
        <v>9234</v>
      </c>
      <c r="E10980" s="50" t="s">
        <v>9234</v>
      </c>
    </row>
    <row r="10981" spans="1:5" ht="16" x14ac:dyDescent="0.2">
      <c r="A10981" s="8" t="s">
        <v>12</v>
      </c>
      <c r="B10981" s="8">
        <v>835</v>
      </c>
      <c r="C10981" s="8" t="s">
        <v>8446</v>
      </c>
      <c r="D10981" s="50" t="s">
        <v>9235</v>
      </c>
      <c r="E10981" s="50" t="s">
        <v>9235</v>
      </c>
    </row>
    <row r="10982" spans="1:5" ht="16" x14ac:dyDescent="0.2">
      <c r="A10982" s="8" t="s">
        <v>12</v>
      </c>
      <c r="B10982" s="8">
        <v>836</v>
      </c>
      <c r="C10982" s="8" t="s">
        <v>8446</v>
      </c>
      <c r="D10982" s="50" t="s">
        <v>9236</v>
      </c>
      <c r="E10982" s="50" t="s">
        <v>9236</v>
      </c>
    </row>
    <row r="10983" spans="1:5" ht="16" x14ac:dyDescent="0.2">
      <c r="A10983" s="8" t="s">
        <v>12</v>
      </c>
      <c r="B10983" s="8">
        <v>837</v>
      </c>
      <c r="C10983" s="8" t="s">
        <v>8446</v>
      </c>
      <c r="D10983" s="50" t="s">
        <v>9237</v>
      </c>
      <c r="E10983" s="50" t="s">
        <v>9237</v>
      </c>
    </row>
    <row r="10984" spans="1:5" ht="16" x14ac:dyDescent="0.2">
      <c r="A10984" s="8" t="s">
        <v>12</v>
      </c>
      <c r="B10984" s="8">
        <v>838</v>
      </c>
      <c r="C10984" s="8" t="s">
        <v>8446</v>
      </c>
      <c r="D10984" s="50" t="s">
        <v>9238</v>
      </c>
      <c r="E10984" s="50" t="s">
        <v>9238</v>
      </c>
    </row>
    <row r="10985" spans="1:5" ht="16" x14ac:dyDescent="0.2">
      <c r="A10985" s="8" t="s">
        <v>12</v>
      </c>
      <c r="B10985" s="8">
        <v>839</v>
      </c>
      <c r="C10985" s="8" t="s">
        <v>8446</v>
      </c>
      <c r="D10985" s="50" t="s">
        <v>9239</v>
      </c>
      <c r="E10985" s="50" t="s">
        <v>9239</v>
      </c>
    </row>
    <row r="10986" spans="1:5" ht="16" x14ac:dyDescent="0.2">
      <c r="A10986" s="8" t="s">
        <v>12</v>
      </c>
      <c r="B10986" s="8">
        <v>840</v>
      </c>
      <c r="C10986" s="8" t="s">
        <v>8446</v>
      </c>
      <c r="D10986" s="50" t="s">
        <v>9240</v>
      </c>
      <c r="E10986" s="50" t="s">
        <v>9240</v>
      </c>
    </row>
    <row r="10987" spans="1:5" ht="16" x14ac:dyDescent="0.2">
      <c r="A10987" s="8" t="s">
        <v>12</v>
      </c>
      <c r="B10987" s="8">
        <v>841</v>
      </c>
      <c r="C10987" s="8" t="s">
        <v>8446</v>
      </c>
      <c r="D10987" s="50" t="s">
        <v>9241</v>
      </c>
      <c r="E10987" s="50" t="s">
        <v>9241</v>
      </c>
    </row>
    <row r="10988" spans="1:5" ht="16" x14ac:dyDescent="0.2">
      <c r="A10988" s="8" t="s">
        <v>12</v>
      </c>
      <c r="B10988" s="8">
        <v>842</v>
      </c>
      <c r="C10988" s="8" t="s">
        <v>8446</v>
      </c>
      <c r="D10988" s="50" t="s">
        <v>9242</v>
      </c>
      <c r="E10988" s="50" t="s">
        <v>9242</v>
      </c>
    </row>
    <row r="10989" spans="1:5" ht="16" x14ac:dyDescent="0.2">
      <c r="A10989" s="8" t="s">
        <v>12</v>
      </c>
      <c r="B10989" s="8">
        <v>843</v>
      </c>
      <c r="C10989" s="8" t="s">
        <v>8446</v>
      </c>
      <c r="D10989" s="50" t="s">
        <v>9243</v>
      </c>
      <c r="E10989" s="50" t="s">
        <v>9243</v>
      </c>
    </row>
    <row r="10990" spans="1:5" ht="16" x14ac:dyDescent="0.2">
      <c r="A10990" s="8" t="s">
        <v>12</v>
      </c>
      <c r="B10990" s="8">
        <v>844</v>
      </c>
      <c r="C10990" s="8" t="s">
        <v>8446</v>
      </c>
      <c r="D10990" s="50" t="s">
        <v>9244</v>
      </c>
      <c r="E10990" s="50" t="s">
        <v>9244</v>
      </c>
    </row>
    <row r="10991" spans="1:5" ht="16" x14ac:dyDescent="0.2">
      <c r="A10991" s="8" t="s">
        <v>12</v>
      </c>
      <c r="B10991" s="8">
        <v>845</v>
      </c>
      <c r="C10991" s="8" t="s">
        <v>8446</v>
      </c>
      <c r="D10991" s="50" t="s">
        <v>9245</v>
      </c>
      <c r="E10991" s="50" t="s">
        <v>9245</v>
      </c>
    </row>
    <row r="10992" spans="1:5" ht="16" x14ac:dyDescent="0.2">
      <c r="A10992" s="8" t="s">
        <v>12</v>
      </c>
      <c r="B10992" s="8">
        <v>846</v>
      </c>
      <c r="C10992" s="8" t="s">
        <v>8446</v>
      </c>
      <c r="D10992" s="50" t="s">
        <v>9246</v>
      </c>
      <c r="E10992" s="50" t="s">
        <v>9246</v>
      </c>
    </row>
    <row r="10993" spans="1:5" ht="16" x14ac:dyDescent="0.2">
      <c r="A10993" s="8" t="s">
        <v>12</v>
      </c>
      <c r="B10993" s="8">
        <v>847</v>
      </c>
      <c r="C10993" s="8" t="s">
        <v>8446</v>
      </c>
      <c r="D10993" s="50" t="s">
        <v>9247</v>
      </c>
      <c r="E10993" s="50" t="s">
        <v>9247</v>
      </c>
    </row>
    <row r="10994" spans="1:5" ht="16" x14ac:dyDescent="0.2">
      <c r="A10994" s="8" t="s">
        <v>12</v>
      </c>
      <c r="B10994" s="8">
        <v>848</v>
      </c>
      <c r="C10994" s="8" t="s">
        <v>8446</v>
      </c>
      <c r="D10994" s="50" t="s">
        <v>9248</v>
      </c>
      <c r="E10994" s="50" t="s">
        <v>9248</v>
      </c>
    </row>
    <row r="10995" spans="1:5" ht="16" x14ac:dyDescent="0.2">
      <c r="A10995" s="8" t="s">
        <v>12</v>
      </c>
      <c r="B10995" s="8">
        <v>849</v>
      </c>
      <c r="C10995" s="8" t="s">
        <v>8446</v>
      </c>
      <c r="D10995" s="50" t="s">
        <v>9249</v>
      </c>
      <c r="E10995" s="50" t="s">
        <v>9249</v>
      </c>
    </row>
    <row r="10996" spans="1:5" ht="16" x14ac:dyDescent="0.2">
      <c r="A10996" s="8" t="s">
        <v>12</v>
      </c>
      <c r="B10996" s="8">
        <v>850</v>
      </c>
      <c r="C10996" s="8" t="s">
        <v>8446</v>
      </c>
      <c r="D10996" s="50" t="s">
        <v>9250</v>
      </c>
      <c r="E10996" s="50" t="s">
        <v>9250</v>
      </c>
    </row>
    <row r="10997" spans="1:5" ht="16" x14ac:dyDescent="0.2">
      <c r="A10997" s="8" t="s">
        <v>12</v>
      </c>
      <c r="B10997" s="8">
        <v>851</v>
      </c>
      <c r="C10997" s="8" t="s">
        <v>8446</v>
      </c>
      <c r="D10997" s="50" t="s">
        <v>9251</v>
      </c>
      <c r="E10997" s="50" t="s">
        <v>9251</v>
      </c>
    </row>
    <row r="10998" spans="1:5" ht="16" x14ac:dyDescent="0.2">
      <c r="A10998" s="8" t="s">
        <v>12</v>
      </c>
      <c r="B10998" s="8">
        <v>852</v>
      </c>
      <c r="C10998" s="8" t="s">
        <v>8446</v>
      </c>
      <c r="D10998" s="50" t="s">
        <v>9252</v>
      </c>
      <c r="E10998" s="50" t="s">
        <v>9252</v>
      </c>
    </row>
    <row r="10999" spans="1:5" ht="16" x14ac:dyDescent="0.2">
      <c r="A10999" s="8" t="s">
        <v>12</v>
      </c>
      <c r="B10999" s="8">
        <v>853</v>
      </c>
      <c r="C10999" s="8" t="s">
        <v>8446</v>
      </c>
      <c r="D10999" s="50" t="s">
        <v>9253</v>
      </c>
      <c r="E10999" s="50" t="s">
        <v>9253</v>
      </c>
    </row>
    <row r="11000" spans="1:5" ht="16" x14ac:dyDescent="0.2">
      <c r="A11000" s="8" t="s">
        <v>12</v>
      </c>
      <c r="B11000" s="8">
        <v>854</v>
      </c>
      <c r="C11000" s="8" t="s">
        <v>8446</v>
      </c>
      <c r="D11000" s="50" t="s">
        <v>9254</v>
      </c>
      <c r="E11000" s="50" t="s">
        <v>9254</v>
      </c>
    </row>
    <row r="11001" spans="1:5" ht="16" x14ac:dyDescent="0.2">
      <c r="A11001" s="8" t="s">
        <v>12</v>
      </c>
      <c r="B11001" s="8">
        <v>855</v>
      </c>
      <c r="C11001" s="8" t="s">
        <v>8446</v>
      </c>
      <c r="D11001" s="50" t="s">
        <v>9255</v>
      </c>
      <c r="E11001" s="50" t="s">
        <v>9255</v>
      </c>
    </row>
    <row r="11002" spans="1:5" ht="16" x14ac:dyDescent="0.2">
      <c r="A11002" s="8" t="s">
        <v>12</v>
      </c>
      <c r="B11002" s="8">
        <v>856</v>
      </c>
      <c r="C11002" s="8" t="s">
        <v>8446</v>
      </c>
      <c r="D11002" s="50" t="s">
        <v>9256</v>
      </c>
      <c r="E11002" s="50" t="s">
        <v>9256</v>
      </c>
    </row>
    <row r="11003" spans="1:5" ht="16" x14ac:dyDescent="0.2">
      <c r="A11003" s="8" t="s">
        <v>12</v>
      </c>
      <c r="B11003" s="8">
        <v>857</v>
      </c>
      <c r="C11003" s="8" t="s">
        <v>8446</v>
      </c>
      <c r="D11003" s="50" t="s">
        <v>9257</v>
      </c>
      <c r="E11003" s="50" t="s">
        <v>9257</v>
      </c>
    </row>
    <row r="11004" spans="1:5" ht="16" x14ac:dyDescent="0.2">
      <c r="A11004" s="8" t="s">
        <v>12</v>
      </c>
      <c r="B11004" s="8">
        <v>858</v>
      </c>
      <c r="C11004" s="8" t="s">
        <v>8446</v>
      </c>
      <c r="D11004" s="50" t="s">
        <v>12595</v>
      </c>
      <c r="E11004" s="50" t="s">
        <v>9258</v>
      </c>
    </row>
    <row r="11005" spans="1:5" ht="16" x14ac:dyDescent="0.2">
      <c r="A11005" s="8" t="s">
        <v>12</v>
      </c>
      <c r="B11005" s="8">
        <v>859</v>
      </c>
      <c r="C11005" s="8" t="s">
        <v>8446</v>
      </c>
      <c r="D11005" s="50" t="s">
        <v>12596</v>
      </c>
      <c r="E11005" s="50" t="s">
        <v>9259</v>
      </c>
    </row>
    <row r="11006" spans="1:5" ht="16" x14ac:dyDescent="0.2">
      <c r="A11006" s="8" t="s">
        <v>12</v>
      </c>
      <c r="B11006" s="8">
        <v>860</v>
      </c>
      <c r="C11006" s="8" t="s">
        <v>8446</v>
      </c>
      <c r="D11006" s="50" t="s">
        <v>12597</v>
      </c>
      <c r="E11006" s="50" t="s">
        <v>9260</v>
      </c>
    </row>
    <row r="11007" spans="1:5" ht="16" x14ac:dyDescent="0.2">
      <c r="A11007" s="8" t="s">
        <v>12</v>
      </c>
      <c r="B11007" s="8">
        <v>861</v>
      </c>
      <c r="C11007" s="8" t="s">
        <v>8446</v>
      </c>
      <c r="D11007" s="50" t="s">
        <v>9547</v>
      </c>
      <c r="E11007" s="50" t="s">
        <v>802</v>
      </c>
    </row>
    <row r="11008" spans="1:5" ht="16" x14ac:dyDescent="0.2">
      <c r="A11008" s="8" t="s">
        <v>12</v>
      </c>
      <c r="B11008" s="8">
        <v>862</v>
      </c>
      <c r="C11008" s="8" t="s">
        <v>8446</v>
      </c>
      <c r="D11008" s="50" t="s">
        <v>11970</v>
      </c>
      <c r="E11008" s="50" t="s">
        <v>8471</v>
      </c>
    </row>
    <row r="11009" spans="1:5" ht="16" x14ac:dyDescent="0.2">
      <c r="A11009" s="8" t="s">
        <v>12</v>
      </c>
      <c r="B11009" s="8">
        <v>863</v>
      </c>
      <c r="C11009" s="8" t="s">
        <v>8446</v>
      </c>
      <c r="D11009" s="50" t="s">
        <v>12598</v>
      </c>
      <c r="E11009" s="50" t="s">
        <v>9261</v>
      </c>
    </row>
    <row r="11010" spans="1:5" ht="16" x14ac:dyDescent="0.2">
      <c r="A11010" s="8" t="s">
        <v>12</v>
      </c>
      <c r="B11010" s="8">
        <v>864</v>
      </c>
      <c r="C11010" s="8" t="s">
        <v>8446</v>
      </c>
      <c r="D11010" s="50" t="s">
        <v>11971</v>
      </c>
      <c r="E11010" s="50" t="s">
        <v>8472</v>
      </c>
    </row>
    <row r="11011" spans="1:5" ht="16" x14ac:dyDescent="0.2">
      <c r="A11011" s="8" t="s">
        <v>12</v>
      </c>
      <c r="B11011" s="8">
        <v>865</v>
      </c>
      <c r="C11011" s="8" t="s">
        <v>8446</v>
      </c>
      <c r="D11011" s="50" t="s">
        <v>12599</v>
      </c>
      <c r="E11011" s="50" t="s">
        <v>9262</v>
      </c>
    </row>
    <row r="11012" spans="1:5" ht="16" x14ac:dyDescent="0.2">
      <c r="A11012" s="8" t="s">
        <v>12</v>
      </c>
      <c r="B11012" s="8">
        <v>866</v>
      </c>
      <c r="C11012" s="8" t="s">
        <v>8446</v>
      </c>
      <c r="D11012" s="50" t="s">
        <v>12600</v>
      </c>
      <c r="E11012" s="50" t="s">
        <v>9263</v>
      </c>
    </row>
    <row r="11013" spans="1:5" ht="16" x14ac:dyDescent="0.2">
      <c r="A11013" s="8" t="s">
        <v>12</v>
      </c>
      <c r="B11013" s="8">
        <v>867</v>
      </c>
      <c r="C11013" s="8" t="s">
        <v>8446</v>
      </c>
      <c r="D11013" s="50" t="s">
        <v>12601</v>
      </c>
      <c r="E11013" s="50" t="s">
        <v>9264</v>
      </c>
    </row>
    <row r="11014" spans="1:5" ht="16" x14ac:dyDescent="0.2">
      <c r="A11014" s="8" t="s">
        <v>12</v>
      </c>
      <c r="B11014" s="8">
        <v>868</v>
      </c>
      <c r="C11014" s="8" t="s">
        <v>8446</v>
      </c>
      <c r="D11014" s="50" t="s">
        <v>9547</v>
      </c>
      <c r="E11014" s="50" t="s">
        <v>802</v>
      </c>
    </row>
    <row r="11015" spans="1:5" ht="16" x14ac:dyDescent="0.2">
      <c r="A11015" s="8" t="s">
        <v>12</v>
      </c>
      <c r="B11015" s="8">
        <v>869</v>
      </c>
      <c r="C11015" s="8" t="s">
        <v>8446</v>
      </c>
      <c r="D11015" s="50" t="s">
        <v>12602</v>
      </c>
      <c r="E11015" s="50" t="s">
        <v>9265</v>
      </c>
    </row>
    <row r="11016" spans="1:5" ht="16" x14ac:dyDescent="0.2">
      <c r="A11016" s="8" t="s">
        <v>12</v>
      </c>
      <c r="B11016" s="8">
        <v>870</v>
      </c>
      <c r="C11016" s="8" t="s">
        <v>8446</v>
      </c>
      <c r="D11016" s="50" t="s">
        <v>12603</v>
      </c>
      <c r="E11016" s="50" t="s">
        <v>9266</v>
      </c>
    </row>
    <row r="11017" spans="1:5" ht="16" x14ac:dyDescent="0.2">
      <c r="A11017" s="8" t="s">
        <v>12</v>
      </c>
      <c r="B11017" s="8">
        <v>871</v>
      </c>
      <c r="C11017" s="8" t="s">
        <v>8446</v>
      </c>
      <c r="D11017" s="50" t="s">
        <v>12604</v>
      </c>
      <c r="E11017" s="50" t="s">
        <v>9267</v>
      </c>
    </row>
    <row r="11018" spans="1:5" ht="16" x14ac:dyDescent="0.2">
      <c r="A11018" s="8" t="s">
        <v>12</v>
      </c>
      <c r="B11018" s="8">
        <v>872</v>
      </c>
      <c r="C11018" s="8" t="s">
        <v>8446</v>
      </c>
      <c r="D11018" s="50" t="s">
        <v>12605</v>
      </c>
      <c r="E11018" s="50" t="s">
        <v>9268</v>
      </c>
    </row>
    <row r="11019" spans="1:5" ht="16" x14ac:dyDescent="0.2">
      <c r="A11019" s="8" t="s">
        <v>12</v>
      </c>
      <c r="B11019" s="8">
        <v>873</v>
      </c>
      <c r="C11019" s="8" t="s">
        <v>8446</v>
      </c>
      <c r="D11019" s="50" t="s">
        <v>11959</v>
      </c>
      <c r="E11019" s="50" t="s">
        <v>8452</v>
      </c>
    </row>
    <row r="11020" spans="1:5" ht="16" x14ac:dyDescent="0.2">
      <c r="A11020" s="8" t="s">
        <v>12</v>
      </c>
      <c r="B11020" s="8">
        <v>874</v>
      </c>
      <c r="C11020" s="8" t="s">
        <v>8446</v>
      </c>
      <c r="D11020" s="50" t="s">
        <v>12606</v>
      </c>
      <c r="E11020" s="50" t="s">
        <v>9269</v>
      </c>
    </row>
    <row r="11021" spans="1:5" ht="16" x14ac:dyDescent="0.2">
      <c r="A11021" s="8" t="s">
        <v>12</v>
      </c>
      <c r="B11021" s="8">
        <v>875</v>
      </c>
      <c r="C11021" s="8" t="s">
        <v>8446</v>
      </c>
      <c r="D11021" s="50" t="s">
        <v>12607</v>
      </c>
      <c r="E11021" s="50" t="s">
        <v>9270</v>
      </c>
    </row>
    <row r="11022" spans="1:5" ht="16" x14ac:dyDescent="0.2">
      <c r="A11022" s="8" t="s">
        <v>12</v>
      </c>
      <c r="B11022" s="8">
        <v>876</v>
      </c>
      <c r="C11022" s="8" t="s">
        <v>8446</v>
      </c>
      <c r="D11022" s="50" t="s">
        <v>9547</v>
      </c>
      <c r="E11022" s="50" t="s">
        <v>802</v>
      </c>
    </row>
    <row r="11023" spans="1:5" ht="16" x14ac:dyDescent="0.2">
      <c r="A11023" s="8" t="s">
        <v>12</v>
      </c>
      <c r="B11023" s="8">
        <v>877</v>
      </c>
      <c r="C11023" s="8" t="s">
        <v>8446</v>
      </c>
      <c r="D11023" s="50" t="s">
        <v>12608</v>
      </c>
      <c r="E11023" s="50" t="s">
        <v>9271</v>
      </c>
    </row>
    <row r="11024" spans="1:5" ht="16" x14ac:dyDescent="0.2">
      <c r="A11024" s="8" t="s">
        <v>12</v>
      </c>
      <c r="B11024" s="8">
        <v>878</v>
      </c>
      <c r="C11024" s="8" t="s">
        <v>8446</v>
      </c>
      <c r="D11024" s="50" t="s">
        <v>12609</v>
      </c>
      <c r="E11024" s="50" t="s">
        <v>9272</v>
      </c>
    </row>
    <row r="11025" spans="1:5" s="53" customFormat="1" ht="16" x14ac:dyDescent="0.2">
      <c r="A11025" s="51" t="s">
        <v>12</v>
      </c>
      <c r="B11025" s="51">
        <v>895</v>
      </c>
      <c r="C11025" s="51" t="s">
        <v>8446</v>
      </c>
      <c r="D11025" s="52" t="s">
        <v>9296</v>
      </c>
      <c r="E11025" s="52" t="s">
        <v>9296</v>
      </c>
    </row>
    <row r="11026" spans="1:5" ht="16" x14ac:dyDescent="0.2">
      <c r="A11026" s="8" t="s">
        <v>9307</v>
      </c>
      <c r="B11026" s="8" t="s">
        <v>82</v>
      </c>
      <c r="C11026" s="1" t="s">
        <v>4</v>
      </c>
      <c r="D11026" s="50" t="s">
        <v>9308</v>
      </c>
      <c r="E11026" s="1" t="s">
        <v>38</v>
      </c>
    </row>
    <row r="11027" spans="1:5" x14ac:dyDescent="0.2">
      <c r="A11027" s="8" t="s">
        <v>9307</v>
      </c>
      <c r="B11027" s="8" t="s">
        <v>82</v>
      </c>
      <c r="C11027" s="1" t="s">
        <v>5</v>
      </c>
      <c r="D11027" s="38" t="s">
        <v>9317</v>
      </c>
      <c r="E11027" s="1" t="s">
        <v>75</v>
      </c>
    </row>
    <row r="11028" spans="1:5" ht="16" x14ac:dyDescent="0.2">
      <c r="A11028" s="8" t="s">
        <v>9307</v>
      </c>
      <c r="B11028" s="8" t="s">
        <v>82</v>
      </c>
      <c r="C11028" s="2" t="s">
        <v>6</v>
      </c>
      <c r="D11028" s="38" t="s">
        <v>9318</v>
      </c>
      <c r="E11028" s="2" t="s">
        <v>68</v>
      </c>
    </row>
    <row r="11029" spans="1:5" ht="16" x14ac:dyDescent="0.2">
      <c r="A11029" s="8" t="s">
        <v>9307</v>
      </c>
      <c r="B11029" s="8" t="s">
        <v>82</v>
      </c>
      <c r="C11029" s="2" t="s">
        <v>7</v>
      </c>
      <c r="D11029" s="58" t="s">
        <v>12610</v>
      </c>
      <c r="E11029" s="2" t="s">
        <v>84</v>
      </c>
    </row>
    <row r="11030" spans="1:5" ht="16" x14ac:dyDescent="0.2">
      <c r="A11030" s="8" t="s">
        <v>9307</v>
      </c>
      <c r="B11030" s="8" t="s">
        <v>82</v>
      </c>
      <c r="C11030" s="2" t="s">
        <v>8</v>
      </c>
      <c r="D11030" s="57" t="s">
        <v>12611</v>
      </c>
      <c r="E11030" s="2" t="s">
        <v>85</v>
      </c>
    </row>
    <row r="11031" spans="1:5" ht="16" x14ac:dyDescent="0.2">
      <c r="A11031" s="8" t="s">
        <v>9307</v>
      </c>
      <c r="B11031" s="8" t="s">
        <v>86</v>
      </c>
      <c r="C11031" s="1" t="s">
        <v>4</v>
      </c>
      <c r="D11031" s="50" t="s">
        <v>9308</v>
      </c>
      <c r="E11031" s="1" t="s">
        <v>38</v>
      </c>
    </row>
    <row r="11032" spans="1:5" x14ac:dyDescent="0.2">
      <c r="A11032" s="8" t="s">
        <v>9307</v>
      </c>
      <c r="B11032" s="8" t="s">
        <v>86</v>
      </c>
      <c r="C11032" s="1" t="s">
        <v>5</v>
      </c>
      <c r="D11032" s="38" t="s">
        <v>9317</v>
      </c>
      <c r="E11032" s="1" t="s">
        <v>75</v>
      </c>
    </row>
    <row r="11033" spans="1:5" ht="16" x14ac:dyDescent="0.2">
      <c r="A11033" s="8" t="s">
        <v>9307</v>
      </c>
      <c r="B11033" s="8" t="s">
        <v>86</v>
      </c>
      <c r="C11033" s="2" t="s">
        <v>6</v>
      </c>
      <c r="D11033" s="38" t="s">
        <v>9318</v>
      </c>
      <c r="E11033" s="2" t="s">
        <v>68</v>
      </c>
    </row>
    <row r="11034" spans="1:5" ht="16" x14ac:dyDescent="0.2">
      <c r="A11034" s="8" t="s">
        <v>9307</v>
      </c>
      <c r="B11034" s="8" t="s">
        <v>86</v>
      </c>
      <c r="C11034" s="2" t="s">
        <v>7</v>
      </c>
      <c r="D11034" s="58" t="s">
        <v>12612</v>
      </c>
      <c r="E11034" s="2" t="s">
        <v>88</v>
      </c>
    </row>
    <row r="11035" spans="1:5" ht="48" x14ac:dyDescent="0.2">
      <c r="A11035" s="8" t="s">
        <v>9307</v>
      </c>
      <c r="B11035" s="8" t="s">
        <v>86</v>
      </c>
      <c r="C11035" s="2" t="s">
        <v>8</v>
      </c>
      <c r="D11035" s="57" t="s">
        <v>12613</v>
      </c>
      <c r="E11035" s="2" t="s">
        <v>89</v>
      </c>
    </row>
    <row r="11036" spans="1:5" ht="16" x14ac:dyDescent="0.2">
      <c r="A11036" s="8" t="s">
        <v>9307</v>
      </c>
      <c r="B11036" s="8" t="s">
        <v>90</v>
      </c>
      <c r="C11036" s="1" t="s">
        <v>4</v>
      </c>
      <c r="D11036" s="50" t="s">
        <v>9308</v>
      </c>
      <c r="E11036" s="1" t="s">
        <v>38</v>
      </c>
    </row>
    <row r="11037" spans="1:5" x14ac:dyDescent="0.2">
      <c r="A11037" s="8" t="s">
        <v>9307</v>
      </c>
      <c r="B11037" s="8" t="s">
        <v>90</v>
      </c>
      <c r="C11037" s="1" t="s">
        <v>5</v>
      </c>
      <c r="D11037" s="38" t="s">
        <v>9317</v>
      </c>
      <c r="E11037" s="1" t="s">
        <v>75</v>
      </c>
    </row>
    <row r="11038" spans="1:5" ht="16" x14ac:dyDescent="0.2">
      <c r="A11038" s="8" t="s">
        <v>9307</v>
      </c>
      <c r="B11038" s="8" t="s">
        <v>90</v>
      </c>
      <c r="C11038" s="2" t="s">
        <v>6</v>
      </c>
      <c r="D11038" s="38" t="s">
        <v>9318</v>
      </c>
      <c r="E11038" s="2" t="s">
        <v>68</v>
      </c>
    </row>
    <row r="11039" spans="1:5" ht="16" x14ac:dyDescent="0.2">
      <c r="A11039" s="8" t="s">
        <v>9307</v>
      </c>
      <c r="B11039" s="8" t="s">
        <v>90</v>
      </c>
      <c r="C11039" s="2" t="s">
        <v>7</v>
      </c>
      <c r="D11039" s="58" t="s">
        <v>12614</v>
      </c>
      <c r="E11039" s="2" t="s">
        <v>92</v>
      </c>
    </row>
    <row r="11040" spans="1:5" ht="48" x14ac:dyDescent="0.2">
      <c r="A11040" s="8" t="s">
        <v>9307</v>
      </c>
      <c r="B11040" s="8" t="s">
        <v>90</v>
      </c>
      <c r="C11040" s="2" t="s">
        <v>8</v>
      </c>
      <c r="D11040" s="57" t="s">
        <v>12615</v>
      </c>
      <c r="E11040" s="2" t="s">
        <v>93</v>
      </c>
    </row>
    <row r="11041" spans="1:5" ht="16" x14ac:dyDescent="0.2">
      <c r="A11041" s="8" t="s">
        <v>9307</v>
      </c>
      <c r="B11041" s="8" t="s">
        <v>111</v>
      </c>
      <c r="C11041" s="1" t="s">
        <v>4</v>
      </c>
      <c r="D11041" s="50" t="s">
        <v>9308</v>
      </c>
      <c r="E11041" s="1" t="s">
        <v>38</v>
      </c>
    </row>
    <row r="11042" spans="1:5" x14ac:dyDescent="0.2">
      <c r="A11042" s="8" t="s">
        <v>9307</v>
      </c>
      <c r="B11042" s="8" t="s">
        <v>111</v>
      </c>
      <c r="C11042" s="1" t="s">
        <v>5</v>
      </c>
      <c r="D11042" s="38" t="s">
        <v>9317</v>
      </c>
      <c r="E11042" s="1" t="s">
        <v>75</v>
      </c>
    </row>
    <row r="11043" spans="1:5" ht="16" x14ac:dyDescent="0.2">
      <c r="A11043" s="8" t="s">
        <v>9307</v>
      </c>
      <c r="B11043" s="8" t="s">
        <v>111</v>
      </c>
      <c r="C11043" s="2" t="s">
        <v>6</v>
      </c>
      <c r="D11043" s="38" t="s">
        <v>9318</v>
      </c>
      <c r="E11043" s="2" t="s">
        <v>68</v>
      </c>
    </row>
    <row r="11044" spans="1:5" ht="16" x14ac:dyDescent="0.2">
      <c r="A11044" s="8" t="s">
        <v>9307</v>
      </c>
      <c r="B11044" s="8" t="s">
        <v>111</v>
      </c>
      <c r="C11044" s="2" t="s">
        <v>7</v>
      </c>
      <c r="D11044" s="58" t="s">
        <v>12616</v>
      </c>
      <c r="E11044" s="2" t="s">
        <v>113</v>
      </c>
    </row>
    <row r="11045" spans="1:5" ht="32" x14ac:dyDescent="0.2">
      <c r="A11045" s="8" t="s">
        <v>9307</v>
      </c>
      <c r="B11045" s="8" t="s">
        <v>111</v>
      </c>
      <c r="C11045" s="2" t="s">
        <v>8</v>
      </c>
      <c r="D11045" s="57" t="s">
        <v>12617</v>
      </c>
      <c r="E11045" s="2" t="s">
        <v>114</v>
      </c>
    </row>
    <row r="11046" spans="1:5" ht="16" x14ac:dyDescent="0.2">
      <c r="A11046" s="8" t="s">
        <v>9307</v>
      </c>
      <c r="B11046" s="8" t="s">
        <v>2474</v>
      </c>
      <c r="C11046" s="1" t="s">
        <v>4</v>
      </c>
      <c r="D11046" s="50" t="s">
        <v>10122</v>
      </c>
      <c r="E11046" s="1" t="s">
        <v>2352</v>
      </c>
    </row>
    <row r="11047" spans="1:5" ht="16" x14ac:dyDescent="0.2">
      <c r="A11047" s="8" t="s">
        <v>9307</v>
      </c>
      <c r="B11047" s="8" t="s">
        <v>2474</v>
      </c>
      <c r="C11047" s="1" t="s">
        <v>5</v>
      </c>
      <c r="D11047" s="50" t="s">
        <v>10122</v>
      </c>
      <c r="E11047" s="1" t="s">
        <v>2355</v>
      </c>
    </row>
    <row r="11048" spans="1:5" ht="16" x14ac:dyDescent="0.2">
      <c r="A11048" s="8" t="s">
        <v>9307</v>
      </c>
      <c r="B11048" s="8" t="s">
        <v>2474</v>
      </c>
      <c r="C11048" s="2" t="s">
        <v>6</v>
      </c>
      <c r="D11048" s="50" t="s">
        <v>10125</v>
      </c>
      <c r="E11048" s="1" t="s">
        <v>2358</v>
      </c>
    </row>
    <row r="11049" spans="1:5" ht="16" x14ac:dyDescent="0.2">
      <c r="A11049" s="8" t="s">
        <v>9307</v>
      </c>
      <c r="B11049" s="8" t="s">
        <v>2474</v>
      </c>
      <c r="C11049" s="2" t="s">
        <v>7</v>
      </c>
      <c r="D11049" s="38" t="s">
        <v>9547</v>
      </c>
      <c r="E11049" s="2" t="s">
        <v>802</v>
      </c>
    </row>
    <row r="11050" spans="1:5" ht="96" x14ac:dyDescent="0.2">
      <c r="A11050" s="8" t="s">
        <v>9307</v>
      </c>
      <c r="B11050" s="8" t="s">
        <v>2474</v>
      </c>
      <c r="C11050" s="2" t="s">
        <v>8</v>
      </c>
      <c r="D11050" s="59" t="s">
        <v>12618</v>
      </c>
      <c r="E11050" s="60" t="s">
        <v>2476</v>
      </c>
    </row>
    <row r="11051" spans="1:5" ht="16" x14ac:dyDescent="0.2">
      <c r="A11051" s="8" t="s">
        <v>9307</v>
      </c>
      <c r="B11051" s="8" t="s">
        <v>2477</v>
      </c>
      <c r="C11051" s="1" t="s">
        <v>4</v>
      </c>
      <c r="D11051" s="50" t="s">
        <v>10122</v>
      </c>
      <c r="E11051" s="1" t="s">
        <v>2352</v>
      </c>
    </row>
    <row r="11052" spans="1:5" ht="16" x14ac:dyDescent="0.2">
      <c r="A11052" s="8" t="s">
        <v>9307</v>
      </c>
      <c r="B11052" s="8" t="s">
        <v>2477</v>
      </c>
      <c r="C11052" s="1" t="s">
        <v>5</v>
      </c>
      <c r="D11052" s="50" t="s">
        <v>10122</v>
      </c>
      <c r="E11052" s="2" t="s">
        <v>2355</v>
      </c>
    </row>
    <row r="11053" spans="1:5" ht="16" x14ac:dyDescent="0.2">
      <c r="A11053" s="8" t="s">
        <v>9307</v>
      </c>
      <c r="B11053" s="8" t="s">
        <v>2477</v>
      </c>
      <c r="C11053" s="2" t="s">
        <v>6</v>
      </c>
      <c r="D11053" s="50" t="s">
        <v>10125</v>
      </c>
      <c r="E11053" s="1" t="s">
        <v>2358</v>
      </c>
    </row>
    <row r="11054" spans="1:5" ht="16" x14ac:dyDescent="0.2">
      <c r="A11054" s="8" t="s">
        <v>9307</v>
      </c>
      <c r="B11054" s="8" t="s">
        <v>2477</v>
      </c>
      <c r="C11054" s="2" t="s">
        <v>7</v>
      </c>
      <c r="D11054" s="50" t="s">
        <v>9516</v>
      </c>
      <c r="E11054" s="2" t="s">
        <v>643</v>
      </c>
    </row>
    <row r="11055" spans="1:5" ht="16" x14ac:dyDescent="0.2">
      <c r="A11055" s="8" t="s">
        <v>9307</v>
      </c>
      <c r="B11055" s="8" t="s">
        <v>2532</v>
      </c>
      <c r="C11055" s="1" t="s">
        <v>4</v>
      </c>
      <c r="D11055" s="50" t="s">
        <v>10122</v>
      </c>
      <c r="E11055" s="1" t="s">
        <v>2352</v>
      </c>
    </row>
    <row r="11056" spans="1:5" ht="16" x14ac:dyDescent="0.2">
      <c r="A11056" s="8" t="s">
        <v>9307</v>
      </c>
      <c r="B11056" s="8" t="s">
        <v>2532</v>
      </c>
      <c r="C11056" s="1" t="s">
        <v>5</v>
      </c>
      <c r="D11056" s="50" t="s">
        <v>10122</v>
      </c>
      <c r="E11056" s="2" t="s">
        <v>2355</v>
      </c>
    </row>
    <row r="11057" spans="1:5" ht="16" x14ac:dyDescent="0.2">
      <c r="A11057" s="8" t="s">
        <v>9307</v>
      </c>
      <c r="B11057" s="8" t="s">
        <v>2532</v>
      </c>
      <c r="C11057" s="2" t="s">
        <v>6</v>
      </c>
      <c r="D11057" s="50" t="s">
        <v>10176</v>
      </c>
      <c r="E11057" s="1" t="s">
        <v>2512</v>
      </c>
    </row>
    <row r="11058" spans="1:5" ht="48" x14ac:dyDescent="0.2">
      <c r="A11058" s="8" t="s">
        <v>9307</v>
      </c>
      <c r="B11058" s="8" t="s">
        <v>2532</v>
      </c>
      <c r="C11058" s="2" t="s">
        <v>7</v>
      </c>
      <c r="D11058" s="61" t="s">
        <v>12619</v>
      </c>
      <c r="E11058" s="2" t="s">
        <v>12620</v>
      </c>
    </row>
    <row r="11059" spans="1:5" ht="160" x14ac:dyDescent="0.2">
      <c r="A11059" s="8" t="s">
        <v>9307</v>
      </c>
      <c r="B11059" s="8" t="s">
        <v>2532</v>
      </c>
      <c r="C11059" s="2" t="s">
        <v>8</v>
      </c>
      <c r="D11059" s="61" t="s">
        <v>12621</v>
      </c>
      <c r="E11059" s="2" t="s">
        <v>2535</v>
      </c>
    </row>
    <row r="11060" spans="1:5" ht="16" x14ac:dyDescent="0.2">
      <c r="A11060" s="8" t="s">
        <v>9307</v>
      </c>
      <c r="B11060" s="8" t="s">
        <v>3000</v>
      </c>
      <c r="C11060" s="1" t="s">
        <v>4</v>
      </c>
      <c r="D11060" s="50" t="s">
        <v>10122</v>
      </c>
      <c r="E11060" s="1" t="s">
        <v>2352</v>
      </c>
    </row>
    <row r="11061" spans="1:5" ht="16" x14ac:dyDescent="0.2">
      <c r="A11061" s="8" t="s">
        <v>9307</v>
      </c>
      <c r="B11061" s="8" t="s">
        <v>3000</v>
      </c>
      <c r="C11061" s="1" t="s">
        <v>5</v>
      </c>
      <c r="D11061" s="50" t="s">
        <v>10122</v>
      </c>
      <c r="E11061" s="1" t="s">
        <v>2355</v>
      </c>
    </row>
    <row r="11062" spans="1:5" ht="16" x14ac:dyDescent="0.2">
      <c r="A11062" s="8" t="s">
        <v>9307</v>
      </c>
      <c r="B11062" s="8" t="s">
        <v>3000</v>
      </c>
      <c r="C11062" s="2" t="s">
        <v>6</v>
      </c>
      <c r="D11062" s="50" t="s">
        <v>10325</v>
      </c>
      <c r="E11062" s="1" t="s">
        <v>2936</v>
      </c>
    </row>
    <row r="11063" spans="1:5" ht="48" x14ac:dyDescent="0.2">
      <c r="A11063" s="8" t="s">
        <v>9307</v>
      </c>
      <c r="B11063" s="8" t="s">
        <v>3000</v>
      </c>
      <c r="C11063" s="2" t="s">
        <v>7</v>
      </c>
      <c r="D11063" s="61" t="s">
        <v>12622</v>
      </c>
      <c r="E11063" s="2" t="s">
        <v>3002</v>
      </c>
    </row>
    <row r="11064" spans="1:5" ht="96" x14ac:dyDescent="0.2">
      <c r="A11064" s="8" t="s">
        <v>9307</v>
      </c>
      <c r="B11064" s="8" t="s">
        <v>3000</v>
      </c>
      <c r="C11064" s="2" t="s">
        <v>8</v>
      </c>
      <c r="D11064" s="61" t="s">
        <v>12623</v>
      </c>
      <c r="E11064" s="2" t="s">
        <v>12624</v>
      </c>
    </row>
    <row r="11065" spans="1:5" ht="16" x14ac:dyDescent="0.2">
      <c r="A11065" s="8" t="s">
        <v>9307</v>
      </c>
      <c r="B11065" s="8" t="s">
        <v>4845</v>
      </c>
      <c r="C11065" s="1" t="s">
        <v>4</v>
      </c>
      <c r="D11065" s="50" t="s">
        <v>10794</v>
      </c>
      <c r="E11065" s="1" t="s">
        <v>4461</v>
      </c>
    </row>
    <row r="11066" spans="1:5" x14ac:dyDescent="0.2">
      <c r="A11066" s="8" t="s">
        <v>9307</v>
      </c>
      <c r="B11066" s="8" t="s">
        <v>4845</v>
      </c>
      <c r="C11066" s="1" t="s">
        <v>5</v>
      </c>
      <c r="D11066" s="38" t="s">
        <v>12625</v>
      </c>
      <c r="E11066" s="1" t="s">
        <v>4847</v>
      </c>
    </row>
    <row r="11067" spans="1:5" ht="32" x14ac:dyDescent="0.2">
      <c r="A11067" s="8" t="s">
        <v>9307</v>
      </c>
      <c r="B11067" s="8" t="s">
        <v>4845</v>
      </c>
      <c r="C11067" s="2" t="s">
        <v>7</v>
      </c>
      <c r="D11067" s="62" t="s">
        <v>12626</v>
      </c>
      <c r="E11067" s="2" t="s">
        <v>4848</v>
      </c>
    </row>
    <row r="11068" spans="1:5" ht="128" x14ac:dyDescent="0.2">
      <c r="A11068" s="8" t="s">
        <v>9307</v>
      </c>
      <c r="B11068" s="8" t="s">
        <v>4845</v>
      </c>
      <c r="C11068" s="2" t="s">
        <v>8</v>
      </c>
      <c r="D11068" s="63" t="s">
        <v>12627</v>
      </c>
      <c r="E11068" s="2" t="s">
        <v>4849</v>
      </c>
    </row>
    <row r="11069" spans="1:5" ht="16" x14ac:dyDescent="0.2">
      <c r="A11069" s="8" t="s">
        <v>9307</v>
      </c>
      <c r="B11069" s="8" t="s">
        <v>5290</v>
      </c>
      <c r="C11069" s="1" t="s">
        <v>4</v>
      </c>
      <c r="D11069" s="50" t="s">
        <v>10794</v>
      </c>
      <c r="E11069" s="1" t="s">
        <v>4461</v>
      </c>
    </row>
    <row r="11070" spans="1:5" ht="16" x14ac:dyDescent="0.2">
      <c r="A11070" s="8" t="s">
        <v>9307</v>
      </c>
      <c r="B11070" s="8" t="s">
        <v>5290</v>
      </c>
      <c r="C11070" s="1" t="s">
        <v>5</v>
      </c>
      <c r="D11070" s="50" t="s">
        <v>11070</v>
      </c>
      <c r="E11070" s="1" t="s">
        <v>5135</v>
      </c>
    </row>
    <row r="11071" spans="1:5" ht="16" x14ac:dyDescent="0.2">
      <c r="A11071" s="8" t="s">
        <v>9307</v>
      </c>
      <c r="B11071" s="8" t="s">
        <v>5290</v>
      </c>
      <c r="C11071" s="2" t="s">
        <v>6</v>
      </c>
      <c r="D11071" s="50" t="s">
        <v>9726</v>
      </c>
      <c r="E11071" s="1" t="s">
        <v>1415</v>
      </c>
    </row>
    <row r="11072" spans="1:5" ht="16" x14ac:dyDescent="0.2">
      <c r="A11072" s="8" t="s">
        <v>9307</v>
      </c>
      <c r="B11072" s="8" t="s">
        <v>5290</v>
      </c>
      <c r="C11072" s="2" t="s">
        <v>7</v>
      </c>
      <c r="D11072" s="61" t="s">
        <v>12628</v>
      </c>
      <c r="E11072" s="2" t="s">
        <v>5292</v>
      </c>
    </row>
    <row r="11073" spans="1:5" ht="48" x14ac:dyDescent="0.2">
      <c r="A11073" s="8" t="s">
        <v>9307</v>
      </c>
      <c r="B11073" s="8" t="s">
        <v>5290</v>
      </c>
      <c r="C11073" s="2" t="s">
        <v>8</v>
      </c>
      <c r="D11073" s="59" t="s">
        <v>12629</v>
      </c>
      <c r="E11073" s="2" t="s">
        <v>1417</v>
      </c>
    </row>
    <row r="11074" spans="1:5" ht="16" x14ac:dyDescent="0.2">
      <c r="A11074" s="8" t="s">
        <v>9307</v>
      </c>
      <c r="B11074" s="8" t="s">
        <v>102</v>
      </c>
      <c r="C11074" s="8" t="s">
        <v>8</v>
      </c>
      <c r="D11074" s="61" t="s">
        <v>12630</v>
      </c>
      <c r="E11074" s="2" t="s">
        <v>105</v>
      </c>
    </row>
    <row r="11075" spans="1:5" ht="32" x14ac:dyDescent="0.2">
      <c r="A11075" s="8" t="s">
        <v>9307</v>
      </c>
      <c r="B11075" s="8" t="s">
        <v>107</v>
      </c>
      <c r="C11075" s="8" t="s">
        <v>8</v>
      </c>
      <c r="D11075" s="57" t="s">
        <v>12631</v>
      </c>
      <c r="E11075" s="2" t="s">
        <v>110</v>
      </c>
    </row>
    <row r="11076" spans="1:5" ht="16" x14ac:dyDescent="0.2">
      <c r="A11076" s="8" t="s">
        <v>9307</v>
      </c>
      <c r="B11076" s="8" t="s">
        <v>115</v>
      </c>
      <c r="C11076" s="8" t="s">
        <v>8</v>
      </c>
      <c r="D11076" s="61" t="s">
        <v>12632</v>
      </c>
      <c r="E11076" s="2" t="s">
        <v>118</v>
      </c>
    </row>
    <row r="11077" spans="1:5" ht="16" x14ac:dyDescent="0.2">
      <c r="A11077" s="8" t="s">
        <v>9307</v>
      </c>
      <c r="B11077" s="8" t="s">
        <v>119</v>
      </c>
      <c r="C11077" s="8" t="s">
        <v>8</v>
      </c>
      <c r="D11077" s="61" t="s">
        <v>12633</v>
      </c>
      <c r="E11077" s="2" t="s">
        <v>122</v>
      </c>
    </row>
    <row r="11078" spans="1:5" ht="32" x14ac:dyDescent="0.2">
      <c r="A11078" s="8" t="s">
        <v>9307</v>
      </c>
      <c r="B11078" s="1" t="s">
        <v>135</v>
      </c>
      <c r="C11078" s="8" t="s">
        <v>8</v>
      </c>
      <c r="D11078" s="63" t="s">
        <v>12634</v>
      </c>
      <c r="E11078" s="2" t="s">
        <v>139</v>
      </c>
    </row>
    <row r="11079" spans="1:5" ht="32" x14ac:dyDescent="0.2">
      <c r="A11079" s="8" t="s">
        <v>9307</v>
      </c>
      <c r="B11079" s="1" t="s">
        <v>140</v>
      </c>
      <c r="C11079" s="8" t="s">
        <v>8</v>
      </c>
      <c r="D11079" s="61" t="s">
        <v>12635</v>
      </c>
      <c r="E11079" s="2" t="s">
        <v>143</v>
      </c>
    </row>
    <row r="11080" spans="1:5" ht="32" x14ac:dyDescent="0.2">
      <c r="A11080" s="8" t="s">
        <v>9307</v>
      </c>
      <c r="B11080" s="1" t="s">
        <v>144</v>
      </c>
      <c r="C11080" s="8" t="s">
        <v>8</v>
      </c>
      <c r="D11080" s="61" t="s">
        <v>12636</v>
      </c>
      <c r="E11080" s="2" t="s">
        <v>147</v>
      </c>
    </row>
    <row r="11081" spans="1:5" ht="32" x14ac:dyDescent="0.2">
      <c r="A11081" s="8" t="s">
        <v>9307</v>
      </c>
      <c r="B11081" s="1" t="s">
        <v>148</v>
      </c>
      <c r="C11081" s="8" t="s">
        <v>8</v>
      </c>
      <c r="D11081" s="61" t="s">
        <v>12637</v>
      </c>
      <c r="E11081" s="2" t="s">
        <v>152</v>
      </c>
    </row>
    <row r="11082" spans="1:5" ht="32" x14ac:dyDescent="0.2">
      <c r="A11082" s="8" t="s">
        <v>9307</v>
      </c>
      <c r="B11082" s="1" t="s">
        <v>219</v>
      </c>
      <c r="C11082" s="8" t="s">
        <v>8</v>
      </c>
      <c r="D11082" s="61" t="s">
        <v>12638</v>
      </c>
      <c r="E11082" s="2" t="s">
        <v>222</v>
      </c>
    </row>
    <row r="11083" spans="1:5" ht="32" x14ac:dyDescent="0.2">
      <c r="A11083" s="8" t="s">
        <v>9307</v>
      </c>
      <c r="B11083" s="1" t="s">
        <v>249</v>
      </c>
      <c r="C11083" s="8" t="s">
        <v>8</v>
      </c>
      <c r="D11083" s="63" t="s">
        <v>12639</v>
      </c>
      <c r="E11083" s="2" t="s">
        <v>253</v>
      </c>
    </row>
    <row r="11084" spans="1:5" ht="16" x14ac:dyDescent="0.2">
      <c r="A11084" s="8" t="s">
        <v>9307</v>
      </c>
      <c r="B11084" s="1" t="s">
        <v>254</v>
      </c>
      <c r="C11084" s="8" t="s">
        <v>8</v>
      </c>
      <c r="D11084" s="61" t="s">
        <v>12640</v>
      </c>
      <c r="E11084" s="2" t="s">
        <v>258</v>
      </c>
    </row>
    <row r="11085" spans="1:5" ht="16" x14ac:dyDescent="0.2">
      <c r="A11085" s="8" t="s">
        <v>9307</v>
      </c>
      <c r="B11085" s="1" t="s">
        <v>259</v>
      </c>
      <c r="C11085" s="8" t="s">
        <v>8</v>
      </c>
      <c r="D11085" s="61" t="s">
        <v>12641</v>
      </c>
      <c r="E11085" s="2" t="s">
        <v>263</v>
      </c>
    </row>
    <row r="11086" spans="1:5" ht="16" x14ac:dyDescent="0.2">
      <c r="A11086" s="8" t="s">
        <v>9307</v>
      </c>
      <c r="B11086" s="1" t="s">
        <v>264</v>
      </c>
      <c r="C11086" s="8" t="s">
        <v>8</v>
      </c>
      <c r="D11086" s="61" t="s">
        <v>12642</v>
      </c>
      <c r="E11086" s="2" t="s">
        <v>268</v>
      </c>
    </row>
    <row r="11087" spans="1:5" ht="32" x14ac:dyDescent="0.2">
      <c r="A11087" s="8" t="s">
        <v>9307</v>
      </c>
      <c r="B11087" s="8" t="s">
        <v>400</v>
      </c>
      <c r="C11087" s="8" t="s">
        <v>8</v>
      </c>
      <c r="D11087" s="64" t="s">
        <v>12643</v>
      </c>
      <c r="E11087" s="2" t="s">
        <v>403</v>
      </c>
    </row>
    <row r="11088" spans="1:5" ht="32" x14ac:dyDescent="0.2">
      <c r="A11088" s="8" t="s">
        <v>9307</v>
      </c>
      <c r="B11088" s="8" t="s">
        <v>409</v>
      </c>
      <c r="C11088" s="8" t="s">
        <v>8</v>
      </c>
      <c r="D11088" s="63" t="s">
        <v>12644</v>
      </c>
      <c r="E11088" s="2" t="s">
        <v>412</v>
      </c>
    </row>
    <row r="11089" spans="1:5" ht="32" x14ac:dyDescent="0.2">
      <c r="A11089" s="8" t="s">
        <v>9307</v>
      </c>
      <c r="B11089" s="8" t="s">
        <v>466</v>
      </c>
      <c r="C11089" s="8" t="s">
        <v>8</v>
      </c>
      <c r="D11089" s="61" t="s">
        <v>12645</v>
      </c>
      <c r="E11089" s="2" t="s">
        <v>469</v>
      </c>
    </row>
    <row r="11090" spans="1:5" ht="32" x14ac:dyDescent="0.2">
      <c r="A11090" s="8" t="s">
        <v>9307</v>
      </c>
      <c r="B11090" s="8" t="s">
        <v>2467</v>
      </c>
      <c r="C11090" s="8" t="s">
        <v>8</v>
      </c>
      <c r="D11090" s="63" t="s">
        <v>12644</v>
      </c>
      <c r="E11090" s="2" t="s">
        <v>412</v>
      </c>
    </row>
    <row r="11091" spans="1:5" ht="16" x14ac:dyDescent="0.2">
      <c r="A11091" s="8" t="s">
        <v>9307</v>
      </c>
      <c r="B11091" s="8" t="s">
        <v>4254</v>
      </c>
      <c r="C11091" s="8" t="s">
        <v>8</v>
      </c>
      <c r="D11091" s="61" t="s">
        <v>12646</v>
      </c>
      <c r="E11091" s="2" t="s">
        <v>4257</v>
      </c>
    </row>
    <row r="11092" spans="1:5" ht="48" x14ac:dyDescent="0.2">
      <c r="A11092" s="8" t="s">
        <v>9307</v>
      </c>
      <c r="B11092" s="8" t="s">
        <v>4275</v>
      </c>
      <c r="C11092" s="8" t="s">
        <v>8</v>
      </c>
      <c r="D11092" s="61" t="s">
        <v>12647</v>
      </c>
      <c r="E11092" s="2" t="s">
        <v>4278</v>
      </c>
    </row>
    <row r="11093" spans="1:5" ht="32" x14ac:dyDescent="0.2">
      <c r="A11093" s="8" t="s">
        <v>9307</v>
      </c>
      <c r="B11093" s="8" t="s">
        <v>5644</v>
      </c>
      <c r="C11093" s="8" t="s">
        <v>8</v>
      </c>
      <c r="D11093" s="61" t="s">
        <v>12648</v>
      </c>
      <c r="E11093" s="2" t="s">
        <v>5647</v>
      </c>
    </row>
    <row r="11094" spans="1:5" ht="32" x14ac:dyDescent="0.2">
      <c r="A11094" s="8" t="s">
        <v>9307</v>
      </c>
      <c r="B11094" s="8" t="s">
        <v>6060</v>
      </c>
      <c r="C11094" s="8" t="s">
        <v>8</v>
      </c>
      <c r="D11094" s="61" t="s">
        <v>12649</v>
      </c>
      <c r="E11094" s="2" t="s">
        <v>6064</v>
      </c>
    </row>
    <row r="11095" spans="1:5" ht="32" x14ac:dyDescent="0.2">
      <c r="A11095" s="8" t="s">
        <v>9307</v>
      </c>
      <c r="B11095" s="8" t="s">
        <v>8162</v>
      </c>
      <c r="C11095" s="8" t="s">
        <v>8</v>
      </c>
      <c r="D11095" s="61" t="s">
        <v>12650</v>
      </c>
      <c r="E11095" s="2" t="s">
        <v>8165</v>
      </c>
    </row>
    <row r="11096" spans="1:5" ht="16" x14ac:dyDescent="0.2">
      <c r="A11096" s="8" t="s">
        <v>12</v>
      </c>
      <c r="B11096" s="38">
        <v>879</v>
      </c>
      <c r="C11096" s="8" t="s">
        <v>8446</v>
      </c>
      <c r="D11096" s="50" t="s">
        <v>12602</v>
      </c>
      <c r="E11096" s="38" t="s">
        <v>9265</v>
      </c>
    </row>
    <row r="11097" spans="1:5" ht="16" x14ac:dyDescent="0.2">
      <c r="A11097" s="33" t="s">
        <v>12</v>
      </c>
      <c r="B11097" s="38">
        <v>880</v>
      </c>
      <c r="C11097" s="8" t="s">
        <v>8446</v>
      </c>
      <c r="D11097" s="50" t="s">
        <v>12603</v>
      </c>
      <c r="E11097" s="40" t="s">
        <v>9266</v>
      </c>
    </row>
    <row r="11098" spans="1:5" ht="16" x14ac:dyDescent="0.2">
      <c r="A11098" s="33" t="s">
        <v>12</v>
      </c>
      <c r="B11098" s="38">
        <v>881</v>
      </c>
      <c r="C11098" s="8" t="s">
        <v>8446</v>
      </c>
      <c r="D11098" s="50" t="s">
        <v>12604</v>
      </c>
      <c r="E11098" s="40" t="s">
        <v>9267</v>
      </c>
    </row>
    <row r="11099" spans="1:5" ht="16" x14ac:dyDescent="0.2">
      <c r="A11099" s="33" t="s">
        <v>12</v>
      </c>
      <c r="B11099" s="38">
        <v>882</v>
      </c>
      <c r="C11099" s="8" t="s">
        <v>8446</v>
      </c>
      <c r="D11099" s="50" t="s">
        <v>12605</v>
      </c>
      <c r="E11099" s="40" t="s">
        <v>9268</v>
      </c>
    </row>
    <row r="11100" spans="1:5" ht="16" x14ac:dyDescent="0.2">
      <c r="A11100" s="33" t="s">
        <v>12</v>
      </c>
      <c r="B11100" s="38">
        <v>883</v>
      </c>
      <c r="C11100" s="8" t="s">
        <v>8446</v>
      </c>
      <c r="D11100" s="50" t="s">
        <v>11959</v>
      </c>
      <c r="E11100" s="40" t="s">
        <v>8452</v>
      </c>
    </row>
    <row r="11101" spans="1:5" x14ac:dyDescent="0.2">
      <c r="A11101" s="33" t="s">
        <v>12</v>
      </c>
      <c r="B11101" s="38">
        <v>884</v>
      </c>
      <c r="C11101" s="8" t="s">
        <v>8446</v>
      </c>
      <c r="D11101" s="38" t="s">
        <v>12651</v>
      </c>
      <c r="E11101" s="38" t="s">
        <v>9273</v>
      </c>
    </row>
    <row r="11102" spans="1:5" x14ac:dyDescent="0.2">
      <c r="A11102" s="33" t="s">
        <v>12</v>
      </c>
      <c r="B11102" s="38">
        <v>885</v>
      </c>
      <c r="C11102" s="8" t="s">
        <v>8446</v>
      </c>
      <c r="D11102" s="38" t="s">
        <v>11970</v>
      </c>
      <c r="E11102" s="38" t="s">
        <v>8471</v>
      </c>
    </row>
    <row r="11103" spans="1:5" x14ac:dyDescent="0.2">
      <c r="A11103" s="33" t="s">
        <v>12</v>
      </c>
      <c r="B11103" s="38">
        <v>886</v>
      </c>
      <c r="C11103" s="8" t="s">
        <v>8446</v>
      </c>
      <c r="D11103" s="38" t="s">
        <v>11971</v>
      </c>
      <c r="E11103" s="38" t="s">
        <v>8472</v>
      </c>
    </row>
    <row r="11104" spans="1:5" x14ac:dyDescent="0.2">
      <c r="A11104" s="33" t="s">
        <v>12</v>
      </c>
      <c r="B11104" s="38">
        <v>887</v>
      </c>
      <c r="C11104" s="8" t="s">
        <v>8446</v>
      </c>
      <c r="D11104" s="38" t="s">
        <v>12652</v>
      </c>
      <c r="E11104" s="38" t="s">
        <v>9274</v>
      </c>
    </row>
    <row r="11105" spans="1:5" x14ac:dyDescent="0.2">
      <c r="A11105" s="33" t="s">
        <v>12</v>
      </c>
      <c r="B11105" s="38">
        <v>888</v>
      </c>
      <c r="C11105" s="8" t="s">
        <v>8446</v>
      </c>
      <c r="D11105" s="38" t="s">
        <v>11971</v>
      </c>
      <c r="E11105" s="38" t="s">
        <v>8472</v>
      </c>
    </row>
    <row r="11106" spans="1:5" x14ac:dyDescent="0.2">
      <c r="A11106" s="33" t="s">
        <v>12</v>
      </c>
      <c r="B11106" s="38">
        <v>889</v>
      </c>
      <c r="C11106" s="8" t="s">
        <v>8446</v>
      </c>
      <c r="D11106" s="38" t="s">
        <v>12653</v>
      </c>
      <c r="E11106" s="38" t="s">
        <v>9276</v>
      </c>
    </row>
    <row r="11107" spans="1:5" x14ac:dyDescent="0.2">
      <c r="A11107" s="33" t="s">
        <v>12</v>
      </c>
      <c r="B11107" s="38">
        <v>890</v>
      </c>
      <c r="C11107" s="8" t="s">
        <v>8446</v>
      </c>
      <c r="D11107" s="38" t="s">
        <v>12654</v>
      </c>
      <c r="E11107" s="38" t="s">
        <v>12655</v>
      </c>
    </row>
    <row r="11108" spans="1:5" x14ac:dyDescent="0.2">
      <c r="A11108" s="33" t="s">
        <v>12</v>
      </c>
      <c r="B11108" s="38">
        <v>891</v>
      </c>
      <c r="C11108" s="8" t="s">
        <v>8446</v>
      </c>
      <c r="D11108" s="38" t="s">
        <v>8482</v>
      </c>
      <c r="E11108" s="38" t="s">
        <v>8482</v>
      </c>
    </row>
    <row r="11109" spans="1:5" ht="32" x14ac:dyDescent="0.2">
      <c r="A11109" s="8" t="s">
        <v>9307</v>
      </c>
      <c r="B11109" s="8" t="s">
        <v>8342</v>
      </c>
      <c r="C11109" s="8" t="s">
        <v>8</v>
      </c>
      <c r="D11109" s="50" t="s">
        <v>12656</v>
      </c>
      <c r="E11109" s="50" t="s">
        <v>12656</v>
      </c>
    </row>
    <row r="11110" spans="1:5" ht="32" x14ac:dyDescent="0.2">
      <c r="A11110" s="8" t="s">
        <v>9307</v>
      </c>
      <c r="B11110" s="8" t="s">
        <v>8347</v>
      </c>
      <c r="C11110" s="8" t="s">
        <v>8</v>
      </c>
      <c r="D11110" s="50" t="s">
        <v>12657</v>
      </c>
      <c r="E11110" s="50" t="s">
        <v>12657</v>
      </c>
    </row>
    <row r="11111" spans="1:5" ht="80" x14ac:dyDescent="0.2">
      <c r="A11111" s="8" t="s">
        <v>9307</v>
      </c>
      <c r="B11111" s="8" t="s">
        <v>8351</v>
      </c>
      <c r="C11111" s="8" t="s">
        <v>8</v>
      </c>
      <c r="D11111" s="50" t="s">
        <v>12658</v>
      </c>
      <c r="E11111" s="50" t="s">
        <v>12658</v>
      </c>
    </row>
    <row r="11112" spans="1:5" ht="16" x14ac:dyDescent="0.2">
      <c r="A11112" s="8" t="s">
        <v>9307</v>
      </c>
      <c r="B11112" s="8" t="s">
        <v>8366</v>
      </c>
      <c r="C11112" s="8" t="s">
        <v>8</v>
      </c>
      <c r="D11112" s="50" t="s">
        <v>12659</v>
      </c>
      <c r="E11112" s="50" t="s">
        <v>12659</v>
      </c>
    </row>
    <row r="11113" spans="1:5" ht="96" x14ac:dyDescent="0.2">
      <c r="A11113" s="8" t="s">
        <v>9307</v>
      </c>
      <c r="B11113" s="8" t="s">
        <v>11950</v>
      </c>
      <c r="C11113" s="8" t="s">
        <v>8</v>
      </c>
      <c r="D11113" s="50" t="s">
        <v>12660</v>
      </c>
      <c r="E11113" s="50" t="s">
        <v>12660</v>
      </c>
    </row>
    <row r="11114" spans="1:5" ht="48" x14ac:dyDescent="0.2">
      <c r="A11114" s="8" t="s">
        <v>9307</v>
      </c>
      <c r="B11114" s="8" t="s">
        <v>5973</v>
      </c>
      <c r="C11114" s="8" t="s">
        <v>8</v>
      </c>
      <c r="D11114" s="50" t="s">
        <v>12661</v>
      </c>
      <c r="E11114" s="50" t="s">
        <v>5976</v>
      </c>
    </row>
    <row r="11115" spans="1:5" ht="16" x14ac:dyDescent="0.2">
      <c r="A11115" s="8" t="s">
        <v>9307</v>
      </c>
      <c r="B11115" s="8" t="s">
        <v>7971</v>
      </c>
      <c r="C11115" s="8" t="s">
        <v>8</v>
      </c>
      <c r="D11115" s="50" t="s">
        <v>12662</v>
      </c>
      <c r="E11115" s="50" t="s">
        <v>7974</v>
      </c>
    </row>
    <row r="11116" spans="1:5" ht="16" x14ac:dyDescent="0.2">
      <c r="A11116" s="51" t="s">
        <v>12</v>
      </c>
      <c r="B11116" s="51">
        <v>892</v>
      </c>
      <c r="C11116" s="51" t="s">
        <v>8446</v>
      </c>
      <c r="D11116" s="52" t="s">
        <v>11975</v>
      </c>
      <c r="E11116" s="52" t="s">
        <v>8462</v>
      </c>
    </row>
    <row r="11117" spans="1:5" s="53" customFormat="1" ht="16" x14ac:dyDescent="0.2">
      <c r="A11117" s="51" t="s">
        <v>12</v>
      </c>
      <c r="B11117" s="51">
        <v>893</v>
      </c>
      <c r="C11117" s="51" t="s">
        <v>8446</v>
      </c>
      <c r="D11117" s="52" t="s">
        <v>11976</v>
      </c>
      <c r="E11117" s="52" t="s">
        <v>8463</v>
      </c>
    </row>
    <row r="11118" spans="1:5" s="53" customFormat="1" ht="16" x14ac:dyDescent="0.2">
      <c r="A11118" s="51" t="s">
        <v>12</v>
      </c>
      <c r="B11118" s="51">
        <v>894</v>
      </c>
      <c r="C11118" s="51" t="s">
        <v>8446</v>
      </c>
      <c r="D11118" s="52" t="s">
        <v>11977</v>
      </c>
      <c r="E11118" s="52" t="s">
        <v>8461</v>
      </c>
    </row>
    <row r="11119" spans="1:5" s="53" customFormat="1" ht="16" x14ac:dyDescent="0.2">
      <c r="A11119" s="51" t="s">
        <v>9307</v>
      </c>
      <c r="B11119" s="51" t="s">
        <v>64</v>
      </c>
      <c r="C11119" s="12" t="s">
        <v>7</v>
      </c>
      <c r="D11119" s="12" t="s">
        <v>12663</v>
      </c>
      <c r="E11119" s="12" t="s">
        <v>69</v>
      </c>
    </row>
    <row r="11120" spans="1:5" s="53" customFormat="1" ht="64" x14ac:dyDescent="0.2">
      <c r="A11120" s="51" t="s">
        <v>9307</v>
      </c>
      <c r="B11120" s="51" t="s">
        <v>64</v>
      </c>
      <c r="C11120" s="51" t="s">
        <v>8</v>
      </c>
      <c r="D11120" s="65" t="s">
        <v>12664</v>
      </c>
      <c r="E11120" s="12" t="s">
        <v>70</v>
      </c>
    </row>
    <row r="11121" spans="1:5" s="53" customFormat="1" ht="16" x14ac:dyDescent="0.2">
      <c r="A11121" s="51" t="s">
        <v>9307</v>
      </c>
      <c r="B11121" s="66" t="s">
        <v>180</v>
      </c>
      <c r="C11121" s="12" t="s">
        <v>7</v>
      </c>
      <c r="D11121" s="53" t="s">
        <v>12665</v>
      </c>
      <c r="E11121" s="12" t="s">
        <v>183</v>
      </c>
    </row>
    <row r="11122" spans="1:5" s="53" customFormat="1" ht="80" x14ac:dyDescent="0.2">
      <c r="A11122" s="51" t="s">
        <v>9307</v>
      </c>
      <c r="B11122" s="66" t="s">
        <v>180</v>
      </c>
      <c r="C11122" s="51" t="s">
        <v>8</v>
      </c>
      <c r="D11122" s="65" t="s">
        <v>12666</v>
      </c>
      <c r="E11122" s="12" t="s">
        <v>12667</v>
      </c>
    </row>
    <row r="11123" spans="1:5" s="53" customFormat="1" ht="16" x14ac:dyDescent="0.2">
      <c r="A11123" s="51" t="s">
        <v>9307</v>
      </c>
      <c r="B11123" s="66" t="s">
        <v>12668</v>
      </c>
      <c r="C11123" s="12" t="s">
        <v>7</v>
      </c>
      <c r="D11123" s="65" t="s">
        <v>12669</v>
      </c>
      <c r="E11123" s="67" t="s">
        <v>196</v>
      </c>
    </row>
    <row r="11124" spans="1:5" s="53" customFormat="1" ht="128" x14ac:dyDescent="0.2">
      <c r="A11124" s="51" t="s">
        <v>9307</v>
      </c>
      <c r="B11124" s="66" t="s">
        <v>12668</v>
      </c>
      <c r="C11124" s="51" t="s">
        <v>8</v>
      </c>
      <c r="D11124" s="65" t="s">
        <v>12670</v>
      </c>
      <c r="E11124" s="12" t="s">
        <v>12671</v>
      </c>
    </row>
  </sheetData>
  <autoFilter ref="A1:E11115" xr:uid="{44D67E28-91E4-CB44-BF08-A2811863BF4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E980C-F0E7-4C81-8113-0ADFAF86FDE9}">
  <sheetPr codeName="Sheet2"/>
  <dimension ref="A1"/>
  <sheetViews>
    <sheetView workbookViewId="0"/>
  </sheetViews>
  <sheetFormatPr baseColWidth="10" defaultColWidth="8.83203125" defaultRowHeight="1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OVERVIEW</vt:lpstr>
      <vt:lpstr>INSTRUCTIONS</vt:lpstr>
      <vt:lpstr>SLCP Data Collection Tool 1.5</vt:lpstr>
      <vt:lpstr>'Verification Summary'!acurateInd</vt:lpstr>
      <vt:lpstr>'Verification Summary'!compInd</vt:lpstr>
      <vt:lpstr>'Verification Summary'!facilityName</vt:lpstr>
      <vt:lpstr>'Verification Summary'!facilityStartDate</vt:lpstr>
      <vt:lpstr>location</vt:lpstr>
      <vt:lpstr>'Verification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Hughes</dc:creator>
  <cp:lastModifiedBy>Susanne Gebauer</cp:lastModifiedBy>
  <dcterms:created xsi:type="dcterms:W3CDTF">2022-07-11T18:13:56Z</dcterms:created>
  <dcterms:modified xsi:type="dcterms:W3CDTF">2022-09-13T16:14:11Z</dcterms:modified>
</cp:coreProperties>
</file>